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embeddings/oleObject6.bin" ContentType="application/vnd.openxmlformats-officedocument.oleObject"/>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H:\Sozialberichterstattung\Sozialmonitoring Dezernat II\Aktualisierung SoMo Internetseite\November 2024\"/>
    </mc:Choice>
  </mc:AlternateContent>
  <workbookProtection workbookAlgorithmName="SHA-512" workbookHashValue="lE8zpRtcUJcZjk/0USy0GOD8Rcol8eLnjjxoEuD8VsIPNdUy8EuJE2R1unwS4xjDtyhMtVCD0XrYY3k64RvNhA==" workbookSaltValue="zvjjkPbSgs4Hp92gV5lYWQ==" workbookSpinCount="100000" lockStructure="1"/>
  <bookViews>
    <workbookView xWindow="0" yWindow="0" windowWidth="6765" windowHeight="120" tabRatio="785"/>
  </bookViews>
  <sheets>
    <sheet name="Deckblatt und Impressum" sheetId="10" r:id="rId1"/>
    <sheet name="Kennzahlen" sheetId="1" r:id="rId2"/>
    <sheet name="Basiszahlen" sheetId="5" r:id="rId3"/>
    <sheet name="Bezüge" sheetId="7" r:id="rId4"/>
    <sheet name="Grafiken" sheetId="17" r:id="rId5"/>
    <sheet name="Entwicklungen" sheetId="15" r:id="rId6"/>
    <sheet name="Info" sheetId="4" r:id="rId7"/>
    <sheet name="Glossar" sheetId="12" r:id="rId8"/>
    <sheet name="Matrix1" sheetId="3" state="hidden" r:id="rId9"/>
    <sheet name="Matrix2" sheetId="6" state="hidden" r:id="rId10"/>
    <sheet name="Matrix3" sheetId="8" state="hidden" r:id="rId11"/>
  </sheets>
  <definedNames>
    <definedName name="_xlnm.Print_Area" localSheetId="2">Basiszahlen!$A$1:$L$136</definedName>
    <definedName name="_xlnm.Print_Area" localSheetId="3">Bezüge!$A$1:$L$136</definedName>
    <definedName name="_xlnm.Print_Area" localSheetId="4">Grafiken!$A$1:$L$158</definedName>
    <definedName name="_xlnm.Print_Area" localSheetId="1">Kennzahlen!$A$1:$L$137</definedName>
    <definedName name="_xlnm.Print_Titles" localSheetId="2">Basiszahlen!$1:$7</definedName>
    <definedName name="_xlnm.Print_Titles" localSheetId="3">Bezüge!$1:$7</definedName>
    <definedName name="_xlnm.Print_Titles" localSheetId="5">Entwicklungen!$1:$7</definedName>
    <definedName name="_xlnm.Print_Titles" localSheetId="7">Glossar!$1:$7</definedName>
    <definedName name="_xlnm.Print_Titles" localSheetId="4">Grafiken!$1:$4</definedName>
    <definedName name="_xlnm.Print_Titles" localSheetId="6">Info!$1:$7</definedName>
    <definedName name="_xlnm.Print_Titles" localSheetId="1">Kennzahlen!$1:$7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116" i="3" l="1"/>
  <c r="BA117" i="3"/>
  <c r="BA118" i="3"/>
  <c r="BA119" i="3"/>
  <c r="BA120" i="3"/>
  <c r="BA124" i="3"/>
  <c r="BA125" i="3"/>
  <c r="BA126" i="3"/>
  <c r="BA127" i="3"/>
  <c r="BA128" i="3"/>
  <c r="BA129" i="3"/>
  <c r="BA130" i="3"/>
  <c r="BA131" i="3"/>
  <c r="BA132" i="3"/>
  <c r="BA133" i="3"/>
  <c r="BA134" i="3"/>
  <c r="BA136" i="3"/>
  <c r="BA138" i="3"/>
  <c r="BA139" i="3"/>
  <c r="BA140" i="3"/>
  <c r="BA141" i="3"/>
  <c r="BA142" i="3"/>
  <c r="BA146" i="3"/>
  <c r="BA147" i="3"/>
  <c r="BA148" i="3"/>
  <c r="BA149" i="3"/>
  <c r="BA150" i="3"/>
  <c r="BA151" i="3"/>
  <c r="BA152" i="3"/>
  <c r="BA153" i="3"/>
  <c r="BA154" i="3"/>
  <c r="BA155" i="3"/>
  <c r="BA156" i="3"/>
  <c r="BA158" i="3"/>
  <c r="BA160" i="3"/>
  <c r="BA161" i="3"/>
  <c r="BA162" i="3"/>
  <c r="BA163" i="3"/>
  <c r="BA164" i="3"/>
  <c r="BA168" i="3"/>
  <c r="BA169" i="3"/>
  <c r="BA170" i="3"/>
  <c r="BA171" i="3"/>
  <c r="BA172" i="3"/>
  <c r="BA173" i="3"/>
  <c r="BA174" i="3"/>
  <c r="BA175" i="3"/>
  <c r="BA176" i="3"/>
  <c r="BA177" i="3"/>
  <c r="BA178" i="3"/>
  <c r="BA180" i="3"/>
  <c r="BA182" i="3"/>
  <c r="BA183" i="3"/>
  <c r="BA184" i="3"/>
  <c r="BA185" i="3"/>
  <c r="BA186" i="3"/>
  <c r="BA190" i="3"/>
  <c r="BA191" i="3"/>
  <c r="BA192" i="3"/>
  <c r="BA193" i="3"/>
  <c r="BA194" i="3"/>
  <c r="BA195" i="3"/>
  <c r="BA196" i="3"/>
  <c r="BA197" i="3"/>
  <c r="BA198" i="3"/>
  <c r="BA199" i="3"/>
  <c r="BA200" i="3"/>
  <c r="BA202" i="3"/>
  <c r="BA204" i="3"/>
  <c r="BA205" i="3"/>
  <c r="BA206" i="3"/>
  <c r="BA207" i="3"/>
  <c r="BA208" i="3"/>
  <c r="BA212" i="3"/>
  <c r="BA213" i="3"/>
  <c r="BA214" i="3"/>
  <c r="BA215" i="3"/>
  <c r="BA216" i="3"/>
  <c r="BA217" i="3"/>
  <c r="BA218" i="3"/>
  <c r="BA219" i="3"/>
  <c r="BA220" i="3"/>
  <c r="BA221" i="3"/>
  <c r="BA222" i="3"/>
  <c r="BA224" i="3"/>
  <c r="BA226" i="3"/>
  <c r="BA227" i="3"/>
  <c r="BA228" i="3"/>
  <c r="BA229" i="3"/>
  <c r="BA230" i="3"/>
  <c r="BA234" i="3"/>
  <c r="BA235" i="3"/>
  <c r="BA236" i="3"/>
  <c r="BA237" i="3"/>
  <c r="BA238" i="3"/>
  <c r="BA239" i="3"/>
  <c r="BA240" i="3"/>
  <c r="BA241" i="3"/>
  <c r="BA242" i="3"/>
  <c r="BA243" i="3"/>
  <c r="BA244" i="3"/>
  <c r="BA246" i="3"/>
  <c r="BA248" i="3"/>
  <c r="BA249" i="3"/>
  <c r="BA250" i="3"/>
  <c r="BA251" i="3"/>
  <c r="BA252"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AO289" i="3" l="1"/>
  <c r="AO290" i="3"/>
  <c r="AO291" i="3"/>
  <c r="AO292" i="3"/>
  <c r="AO293" i="3"/>
  <c r="AO294" i="3"/>
  <c r="AO295" i="3"/>
  <c r="AO296" i="3"/>
  <c r="AO297" i="3"/>
  <c r="AO298" i="3"/>
  <c r="AO299" i="3"/>
  <c r="AO300" i="3"/>
  <c r="AO301" i="3"/>
  <c r="AO302" i="3"/>
  <c r="AO303" i="3"/>
  <c r="AO304" i="3"/>
  <c r="AO305" i="3"/>
  <c r="AO306" i="3"/>
  <c r="AO307" i="3"/>
  <c r="AO308" i="3"/>
  <c r="AO309" i="3"/>
  <c r="AO310" i="3"/>
  <c r="BB310" i="3" l="1"/>
  <c r="BB309" i="3"/>
  <c r="BB308" i="3"/>
  <c r="BB307" i="3"/>
  <c r="BB306" i="3"/>
  <c r="BB305" i="3"/>
  <c r="BB304" i="3"/>
  <c r="BB303" i="3"/>
  <c r="BB302" i="3"/>
  <c r="BB301" i="3"/>
  <c r="BB300" i="3"/>
  <c r="BB299" i="3"/>
  <c r="BB298" i="3"/>
  <c r="BB297" i="3"/>
  <c r="BB296" i="3"/>
  <c r="BB295" i="3"/>
  <c r="BB294" i="3"/>
  <c r="BB293" i="3"/>
  <c r="BB292" i="3"/>
  <c r="BB291" i="3"/>
  <c r="BB290" i="3"/>
  <c r="BB289" i="3"/>
  <c r="CX289" i="3" l="1"/>
  <c r="CX290" i="3"/>
  <c r="CX291" i="3"/>
  <c r="CX292" i="3"/>
  <c r="CX293" i="3"/>
  <c r="CX294" i="3"/>
  <c r="CX295" i="3"/>
  <c r="CX296" i="3"/>
  <c r="CX297" i="3"/>
  <c r="CX298" i="3"/>
  <c r="CX299" i="3"/>
  <c r="CX300" i="3"/>
  <c r="CX301" i="3"/>
  <c r="CX302" i="3"/>
  <c r="CX303" i="3"/>
  <c r="CX304" i="3"/>
  <c r="CX305" i="3"/>
  <c r="CX306" i="3"/>
  <c r="CX307" i="3"/>
  <c r="CX308" i="3"/>
  <c r="CX309" i="3"/>
  <c r="CX310" i="3"/>
  <c r="CR289" i="3"/>
  <c r="CS289" i="3"/>
  <c r="CR290" i="3"/>
  <c r="CS290" i="3"/>
  <c r="CR291" i="3"/>
  <c r="CS291" i="3"/>
  <c r="CR292" i="3"/>
  <c r="CS292" i="3"/>
  <c r="CR293" i="3"/>
  <c r="CS293" i="3"/>
  <c r="CR294" i="3"/>
  <c r="CS294" i="3"/>
  <c r="CR295" i="3"/>
  <c r="CS295" i="3"/>
  <c r="CR296" i="3"/>
  <c r="CS296" i="3"/>
  <c r="CR297" i="3"/>
  <c r="CS297" i="3"/>
  <c r="CR298" i="3"/>
  <c r="CS298" i="3"/>
  <c r="CR299" i="3"/>
  <c r="CS299" i="3"/>
  <c r="CR300" i="3"/>
  <c r="CS300" i="3"/>
  <c r="CR301" i="3"/>
  <c r="CS301" i="3"/>
  <c r="CR302" i="3"/>
  <c r="CS302" i="3"/>
  <c r="CR303" i="3"/>
  <c r="CS303" i="3"/>
  <c r="CR304" i="3"/>
  <c r="CS304" i="3"/>
  <c r="CR305" i="3"/>
  <c r="CS305" i="3"/>
  <c r="CR306" i="3"/>
  <c r="CS306" i="3"/>
  <c r="CR307" i="3"/>
  <c r="CS307" i="3"/>
  <c r="CR308" i="3"/>
  <c r="CS308" i="3"/>
  <c r="CR309" i="3"/>
  <c r="CS309" i="3"/>
  <c r="CR310" i="3"/>
  <c r="CS310" i="3"/>
  <c r="BW289" i="3"/>
  <c r="BW290" i="3"/>
  <c r="BW291" i="3"/>
  <c r="BW292" i="3"/>
  <c r="BW293" i="3"/>
  <c r="BW294" i="3"/>
  <c r="BW295" i="3"/>
  <c r="BW296" i="3"/>
  <c r="BW297" i="3"/>
  <c r="BW298" i="3"/>
  <c r="BW299" i="3"/>
  <c r="BW300" i="3"/>
  <c r="BW301" i="3"/>
  <c r="BW302" i="3"/>
  <c r="BW303" i="3"/>
  <c r="BW304" i="3"/>
  <c r="BW305" i="3"/>
  <c r="BW306" i="3"/>
  <c r="BW307" i="3"/>
  <c r="BW308" i="3"/>
  <c r="BW309" i="3"/>
  <c r="BW310" i="3"/>
  <c r="BI289" i="3"/>
  <c r="BJ289" i="3"/>
  <c r="BK289" i="3"/>
  <c r="BI290" i="3"/>
  <c r="BJ290" i="3"/>
  <c r="BK290" i="3"/>
  <c r="BI291" i="3"/>
  <c r="BJ291" i="3"/>
  <c r="BK291" i="3"/>
  <c r="BI292" i="3"/>
  <c r="BJ292" i="3"/>
  <c r="BK292" i="3"/>
  <c r="BI293" i="3"/>
  <c r="BJ293" i="3"/>
  <c r="BK293" i="3"/>
  <c r="BI294" i="3"/>
  <c r="BJ294" i="3"/>
  <c r="BK294" i="3"/>
  <c r="BI295" i="3"/>
  <c r="BJ295" i="3"/>
  <c r="BK295" i="3"/>
  <c r="BI296" i="3"/>
  <c r="BJ296" i="3"/>
  <c r="BK296" i="3"/>
  <c r="BI297" i="3"/>
  <c r="BJ297" i="3"/>
  <c r="BK297" i="3"/>
  <c r="BI298" i="3"/>
  <c r="BJ298" i="3"/>
  <c r="BK298" i="3"/>
  <c r="BI299" i="3"/>
  <c r="BJ299" i="3"/>
  <c r="BK299" i="3"/>
  <c r="BI300" i="3"/>
  <c r="BJ300" i="3"/>
  <c r="BK300" i="3"/>
  <c r="BI301" i="3"/>
  <c r="BJ301" i="3"/>
  <c r="BK301" i="3"/>
  <c r="BI302" i="3"/>
  <c r="BJ302" i="3"/>
  <c r="BK302" i="3"/>
  <c r="BI303" i="3"/>
  <c r="BJ303" i="3"/>
  <c r="BK303" i="3"/>
  <c r="BI304" i="3"/>
  <c r="BJ304" i="3"/>
  <c r="BK304" i="3"/>
  <c r="BI305" i="3"/>
  <c r="BJ305" i="3"/>
  <c r="BK305" i="3"/>
  <c r="BI306" i="3"/>
  <c r="BJ306" i="3"/>
  <c r="BK306" i="3"/>
  <c r="BI307" i="3"/>
  <c r="BJ307" i="3"/>
  <c r="BK307" i="3"/>
  <c r="BI308" i="3"/>
  <c r="BJ308" i="3"/>
  <c r="BK308" i="3"/>
  <c r="BI309" i="3"/>
  <c r="BJ309" i="3"/>
  <c r="BK309" i="3"/>
  <c r="BI310" i="3"/>
  <c r="BJ310" i="3"/>
  <c r="BK310" i="3"/>
  <c r="AK289" i="3"/>
  <c r="AL289" i="3"/>
  <c r="AM289" i="3"/>
  <c r="AK290" i="3"/>
  <c r="AL290" i="3"/>
  <c r="AM290" i="3"/>
  <c r="AK291" i="3"/>
  <c r="AL291" i="3"/>
  <c r="AM291" i="3"/>
  <c r="AK292" i="3"/>
  <c r="AL292" i="3"/>
  <c r="AM292" i="3"/>
  <c r="AK293" i="3"/>
  <c r="AL293" i="3"/>
  <c r="AM293" i="3"/>
  <c r="AK294" i="3"/>
  <c r="AL294" i="3"/>
  <c r="AM294" i="3"/>
  <c r="AK295" i="3"/>
  <c r="AL295" i="3"/>
  <c r="AM295" i="3"/>
  <c r="AK296" i="3"/>
  <c r="AL296" i="3"/>
  <c r="AM296" i="3"/>
  <c r="AK297" i="3"/>
  <c r="AL297" i="3"/>
  <c r="AM297" i="3"/>
  <c r="AK298" i="3"/>
  <c r="AL298" i="3"/>
  <c r="AM298" i="3"/>
  <c r="AK299" i="3"/>
  <c r="AL299" i="3"/>
  <c r="AM299" i="3"/>
  <c r="AK300" i="3"/>
  <c r="AL300" i="3"/>
  <c r="AM300" i="3"/>
  <c r="AK301" i="3"/>
  <c r="AL301" i="3"/>
  <c r="AM301" i="3"/>
  <c r="AK302" i="3"/>
  <c r="AL302" i="3"/>
  <c r="AM302" i="3"/>
  <c r="AK303" i="3"/>
  <c r="AL303" i="3"/>
  <c r="AM303" i="3"/>
  <c r="AK304" i="3"/>
  <c r="AL304" i="3"/>
  <c r="AM304" i="3"/>
  <c r="AK305" i="3"/>
  <c r="AL305" i="3"/>
  <c r="AM305" i="3"/>
  <c r="AK306" i="3"/>
  <c r="AL306" i="3"/>
  <c r="AM306" i="3"/>
  <c r="AK307" i="3"/>
  <c r="AL307" i="3"/>
  <c r="AM307" i="3"/>
  <c r="AK308" i="3"/>
  <c r="AL308" i="3"/>
  <c r="AM308" i="3"/>
  <c r="AK309" i="3"/>
  <c r="AL309" i="3"/>
  <c r="AM309" i="3"/>
  <c r="AK310" i="3"/>
  <c r="AL310" i="3"/>
  <c r="AM310" i="3"/>
  <c r="AD289" i="3"/>
  <c r="AD290" i="3"/>
  <c r="AD291" i="3"/>
  <c r="AD292" i="3"/>
  <c r="AD293" i="3"/>
  <c r="AD294" i="3"/>
  <c r="AD295" i="3"/>
  <c r="AD296" i="3"/>
  <c r="AD297" i="3"/>
  <c r="AD298" i="3"/>
  <c r="AD299" i="3"/>
  <c r="AD300" i="3"/>
  <c r="AD301" i="3"/>
  <c r="AD302" i="3"/>
  <c r="AD303" i="3"/>
  <c r="AD304" i="3"/>
  <c r="AD305" i="3"/>
  <c r="AD306" i="3"/>
  <c r="AD307" i="3"/>
  <c r="AD308" i="3"/>
  <c r="AD309" i="3"/>
  <c r="AD310" i="3"/>
  <c r="AF92" i="3" l="1"/>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I290" i="3" l="1"/>
  <c r="I291" i="3"/>
  <c r="I292" i="3"/>
  <c r="I293" i="3"/>
  <c r="I294" i="3"/>
  <c r="I295" i="3"/>
  <c r="I296" i="3"/>
  <c r="I297" i="3"/>
  <c r="I298" i="3"/>
  <c r="I299" i="3"/>
  <c r="I300" i="3"/>
  <c r="I301" i="3"/>
  <c r="I302" i="3"/>
  <c r="I303" i="3"/>
  <c r="I304" i="3"/>
  <c r="I305" i="3"/>
  <c r="I306" i="3"/>
  <c r="I307" i="3"/>
  <c r="I308" i="3"/>
  <c r="I309" i="3"/>
  <c r="I310" i="3"/>
  <c r="I289" i="3"/>
  <c r="I288" i="3"/>
  <c r="B78" i="4" l="1"/>
  <c r="B60" i="4"/>
  <c r="BH289" i="3"/>
  <c r="BH290" i="3"/>
  <c r="BH291" i="3"/>
  <c r="BH292" i="3"/>
  <c r="BH293" i="3"/>
  <c r="BH294" i="3"/>
  <c r="BH295" i="3"/>
  <c r="BH296" i="3"/>
  <c r="BH297" i="3"/>
  <c r="BH298" i="3"/>
  <c r="BH299" i="3"/>
  <c r="BH300" i="3"/>
  <c r="BH301" i="3"/>
  <c r="BH302" i="3"/>
  <c r="BH303" i="3"/>
  <c r="BH304" i="3"/>
  <c r="BH305" i="3"/>
  <c r="BH306" i="3"/>
  <c r="BH307" i="3"/>
  <c r="BH308" i="3"/>
  <c r="BH309" i="3"/>
  <c r="BH310" i="3"/>
  <c r="F310" i="3" l="1"/>
  <c r="BX223" i="3" l="1"/>
  <c r="BX224" i="3"/>
  <c r="BX225" i="3"/>
  <c r="BX226" i="3"/>
  <c r="BX227" i="3"/>
  <c r="BX228" i="3"/>
  <c r="BX229" i="3"/>
  <c r="BX230" i="3"/>
  <c r="BX231" i="3"/>
  <c r="BX232" i="3"/>
  <c r="BX233" i="3"/>
  <c r="BX234" i="3"/>
  <c r="BX235" i="3"/>
  <c r="BX236" i="3"/>
  <c r="BX237" i="3"/>
  <c r="BX238" i="3"/>
  <c r="BX239" i="3"/>
  <c r="BX240" i="3"/>
  <c r="BX241" i="3"/>
  <c r="BX242" i="3"/>
  <c r="BX243" i="3"/>
  <c r="BX244" i="3"/>
  <c r="CZ310" i="3" l="1"/>
  <c r="CY310" i="3"/>
  <c r="CW310" i="3"/>
  <c r="CV310" i="3"/>
  <c r="CU310" i="3"/>
  <c r="CT310" i="3"/>
  <c r="CQ310" i="3"/>
  <c r="CP310" i="3"/>
  <c r="CZ309" i="3"/>
  <c r="CY309" i="3"/>
  <c r="CW309" i="3"/>
  <c r="CV309" i="3"/>
  <c r="CU309" i="3"/>
  <c r="CT309" i="3"/>
  <c r="CQ309" i="3"/>
  <c r="CP309" i="3"/>
  <c r="CZ308" i="3"/>
  <c r="CY308" i="3"/>
  <c r="CW308" i="3"/>
  <c r="CV308" i="3"/>
  <c r="CU308" i="3"/>
  <c r="CT308" i="3"/>
  <c r="CQ308" i="3"/>
  <c r="CP308" i="3"/>
  <c r="CZ307" i="3"/>
  <c r="CY307" i="3"/>
  <c r="CW307" i="3"/>
  <c r="CV307" i="3"/>
  <c r="CU307" i="3"/>
  <c r="CT307" i="3"/>
  <c r="CQ307" i="3"/>
  <c r="CP307" i="3"/>
  <c r="CZ306" i="3"/>
  <c r="CY306" i="3"/>
  <c r="CW306" i="3"/>
  <c r="CV306" i="3"/>
  <c r="CU306" i="3"/>
  <c r="CT306" i="3"/>
  <c r="CQ306" i="3"/>
  <c r="CP306" i="3"/>
  <c r="CZ305" i="3"/>
  <c r="CY305" i="3"/>
  <c r="CW305" i="3"/>
  <c r="CV305" i="3"/>
  <c r="CU305" i="3"/>
  <c r="CT305" i="3"/>
  <c r="CQ305" i="3"/>
  <c r="CP305" i="3"/>
  <c r="CZ304" i="3"/>
  <c r="CY304" i="3"/>
  <c r="CW304" i="3"/>
  <c r="CV304" i="3"/>
  <c r="CU304" i="3"/>
  <c r="CT304" i="3"/>
  <c r="CQ304" i="3"/>
  <c r="CP304" i="3"/>
  <c r="CZ303" i="3"/>
  <c r="CY303" i="3"/>
  <c r="CW303" i="3"/>
  <c r="CV303" i="3"/>
  <c r="CU303" i="3"/>
  <c r="CT303" i="3"/>
  <c r="CQ303" i="3"/>
  <c r="CP303" i="3"/>
  <c r="CZ302" i="3"/>
  <c r="CY302" i="3"/>
  <c r="CW302" i="3"/>
  <c r="CV302" i="3"/>
  <c r="CU302" i="3"/>
  <c r="CT302" i="3"/>
  <c r="CQ302" i="3"/>
  <c r="CP302" i="3"/>
  <c r="CZ301" i="3"/>
  <c r="CY301" i="3"/>
  <c r="CW301" i="3"/>
  <c r="CV301" i="3"/>
  <c r="CU301" i="3"/>
  <c r="CT301" i="3"/>
  <c r="CQ301" i="3"/>
  <c r="CP301" i="3"/>
  <c r="CZ300" i="3"/>
  <c r="CY300" i="3"/>
  <c r="CW300" i="3"/>
  <c r="CV300" i="3"/>
  <c r="CU300" i="3"/>
  <c r="CT300" i="3"/>
  <c r="CQ300" i="3"/>
  <c r="CP300" i="3"/>
  <c r="CZ299" i="3"/>
  <c r="CY299" i="3"/>
  <c r="CW299" i="3"/>
  <c r="CV299" i="3"/>
  <c r="CU299" i="3"/>
  <c r="CT299" i="3"/>
  <c r="CQ299" i="3"/>
  <c r="CP299" i="3"/>
  <c r="CZ298" i="3"/>
  <c r="CY298" i="3"/>
  <c r="CW298" i="3"/>
  <c r="CV298" i="3"/>
  <c r="CU298" i="3"/>
  <c r="CT298" i="3"/>
  <c r="CQ298" i="3"/>
  <c r="CP298" i="3"/>
  <c r="CZ297" i="3"/>
  <c r="CY297" i="3"/>
  <c r="CW297" i="3"/>
  <c r="CV297" i="3"/>
  <c r="CU297" i="3"/>
  <c r="CT297" i="3"/>
  <c r="CQ297" i="3"/>
  <c r="CP297" i="3"/>
  <c r="CZ296" i="3"/>
  <c r="CY296" i="3"/>
  <c r="CW296" i="3"/>
  <c r="CV296" i="3"/>
  <c r="CU296" i="3"/>
  <c r="CT296" i="3"/>
  <c r="CQ296" i="3"/>
  <c r="CP296" i="3"/>
  <c r="CZ295" i="3"/>
  <c r="CY295" i="3"/>
  <c r="CW295" i="3"/>
  <c r="CV295" i="3"/>
  <c r="CU295" i="3"/>
  <c r="CT295" i="3"/>
  <c r="CQ295" i="3"/>
  <c r="CP295" i="3"/>
  <c r="CZ294" i="3"/>
  <c r="CY294" i="3"/>
  <c r="CW294" i="3"/>
  <c r="CV294" i="3"/>
  <c r="CU294" i="3"/>
  <c r="CT294" i="3"/>
  <c r="CQ294" i="3"/>
  <c r="CP294" i="3"/>
  <c r="CZ293" i="3"/>
  <c r="CY293" i="3"/>
  <c r="CW293" i="3"/>
  <c r="CV293" i="3"/>
  <c r="CU293" i="3"/>
  <c r="CT293" i="3"/>
  <c r="CQ293" i="3"/>
  <c r="CP293" i="3"/>
  <c r="CZ292" i="3"/>
  <c r="CY292" i="3"/>
  <c r="CW292" i="3"/>
  <c r="CV292" i="3"/>
  <c r="CU292" i="3"/>
  <c r="CT292" i="3"/>
  <c r="CQ292" i="3"/>
  <c r="CP292" i="3"/>
  <c r="CZ291" i="3"/>
  <c r="CY291" i="3"/>
  <c r="CW291" i="3"/>
  <c r="CV291" i="3"/>
  <c r="CU291" i="3"/>
  <c r="CT291" i="3"/>
  <c r="CQ291" i="3"/>
  <c r="CP291" i="3"/>
  <c r="CZ290" i="3"/>
  <c r="CY290" i="3"/>
  <c r="CW290" i="3"/>
  <c r="CV290" i="3"/>
  <c r="CU290" i="3"/>
  <c r="CT290" i="3"/>
  <c r="CQ290" i="3"/>
  <c r="CP290" i="3"/>
  <c r="CZ289" i="3"/>
  <c r="CY289" i="3"/>
  <c r="CW289" i="3"/>
  <c r="CV289" i="3"/>
  <c r="CU289" i="3"/>
  <c r="CT289" i="3"/>
  <c r="CQ289" i="3"/>
  <c r="CP289" i="3"/>
  <c r="AB289" i="3" l="1"/>
  <c r="AC289" i="3"/>
  <c r="AB290" i="3"/>
  <c r="AC290" i="3"/>
  <c r="AB291" i="3"/>
  <c r="AC291" i="3"/>
  <c r="AB292" i="3"/>
  <c r="AC292" i="3"/>
  <c r="AB293" i="3"/>
  <c r="AC293" i="3"/>
  <c r="AB294" i="3"/>
  <c r="AC294" i="3"/>
  <c r="AB295" i="3"/>
  <c r="AC295" i="3"/>
  <c r="AB296" i="3"/>
  <c r="AC296" i="3"/>
  <c r="AB297" i="3"/>
  <c r="AC297" i="3"/>
  <c r="AB298" i="3"/>
  <c r="AC298" i="3"/>
  <c r="AB299" i="3"/>
  <c r="AC299" i="3"/>
  <c r="AB300" i="3"/>
  <c r="AC300" i="3"/>
  <c r="AB301" i="3"/>
  <c r="AC301" i="3"/>
  <c r="AB302" i="3"/>
  <c r="AC302" i="3"/>
  <c r="AB303" i="3"/>
  <c r="AC303" i="3"/>
  <c r="AB304" i="3"/>
  <c r="AC304" i="3"/>
  <c r="AB305" i="3"/>
  <c r="AC305" i="3"/>
  <c r="AB306" i="3"/>
  <c r="AC306" i="3"/>
  <c r="AB307" i="3"/>
  <c r="AC307" i="3"/>
  <c r="AB308" i="3"/>
  <c r="AC308" i="3"/>
  <c r="AB309" i="3"/>
  <c r="AC309" i="3"/>
  <c r="AB310" i="3"/>
  <c r="AC310" i="3"/>
  <c r="P289" i="3"/>
  <c r="Q289" i="3"/>
  <c r="R289" i="3"/>
  <c r="P290" i="3"/>
  <c r="Q290" i="3"/>
  <c r="R290" i="3"/>
  <c r="P291" i="3"/>
  <c r="Q291" i="3"/>
  <c r="R291" i="3"/>
  <c r="R292" i="3"/>
  <c r="P293" i="3"/>
  <c r="Q293" i="3"/>
  <c r="R293" i="3"/>
  <c r="R294" i="3"/>
  <c r="R295" i="3"/>
  <c r="P296" i="3"/>
  <c r="Q296" i="3"/>
  <c r="R296" i="3"/>
  <c r="P297" i="3"/>
  <c r="Q297" i="3"/>
  <c r="R297" i="3"/>
  <c r="P298" i="3"/>
  <c r="Q298" i="3"/>
  <c r="R298" i="3"/>
  <c r="P299" i="3"/>
  <c r="Q299" i="3"/>
  <c r="R299" i="3"/>
  <c r="P300" i="3"/>
  <c r="Q300" i="3"/>
  <c r="R300" i="3"/>
  <c r="R301" i="3"/>
  <c r="P302" i="3"/>
  <c r="Q302" i="3"/>
  <c r="R302" i="3"/>
  <c r="P303" i="3"/>
  <c r="Q303" i="3"/>
  <c r="R303" i="3"/>
  <c r="P304" i="3"/>
  <c r="Q304" i="3"/>
  <c r="R304" i="3"/>
  <c r="P305" i="3"/>
  <c r="Q305" i="3"/>
  <c r="R305" i="3"/>
  <c r="R306" i="3"/>
  <c r="P307" i="3"/>
  <c r="Q307" i="3"/>
  <c r="R307" i="3"/>
  <c r="R308" i="3"/>
  <c r="P309" i="3"/>
  <c r="Q309" i="3"/>
  <c r="R309" i="3"/>
  <c r="P310" i="3"/>
  <c r="Q310" i="3"/>
  <c r="R310" i="3"/>
  <c r="BC289" i="3" l="1"/>
  <c r="BD289" i="3"/>
  <c r="BE289" i="3"/>
  <c r="BF289" i="3"/>
  <c r="BC290" i="3"/>
  <c r="BD290" i="3"/>
  <c r="BE290" i="3"/>
  <c r="BF290" i="3"/>
  <c r="BC291" i="3"/>
  <c r="BD291" i="3"/>
  <c r="BE291" i="3"/>
  <c r="BF291" i="3"/>
  <c r="BC292" i="3"/>
  <c r="BD292" i="3"/>
  <c r="BE292" i="3"/>
  <c r="BF292" i="3"/>
  <c r="BC293" i="3"/>
  <c r="BD293" i="3"/>
  <c r="BE293" i="3"/>
  <c r="BF293" i="3"/>
  <c r="BC294" i="3"/>
  <c r="BD294" i="3"/>
  <c r="BE294" i="3"/>
  <c r="BF294" i="3"/>
  <c r="BC295" i="3"/>
  <c r="BD295" i="3"/>
  <c r="BE295" i="3"/>
  <c r="BF295" i="3"/>
  <c r="BC296" i="3"/>
  <c r="BD296" i="3"/>
  <c r="BE296" i="3"/>
  <c r="BF296" i="3"/>
  <c r="BC297" i="3"/>
  <c r="BD297" i="3"/>
  <c r="BE297" i="3"/>
  <c r="BF297" i="3"/>
  <c r="BC298" i="3"/>
  <c r="BD298" i="3"/>
  <c r="BE298" i="3"/>
  <c r="BF298" i="3"/>
  <c r="BC299" i="3"/>
  <c r="BD299" i="3"/>
  <c r="BE299" i="3"/>
  <c r="BF299" i="3"/>
  <c r="BC300" i="3"/>
  <c r="BD300" i="3"/>
  <c r="BE300" i="3"/>
  <c r="BF300" i="3"/>
  <c r="BC301" i="3"/>
  <c r="BD301" i="3"/>
  <c r="BE301" i="3"/>
  <c r="BF301" i="3"/>
  <c r="BC302" i="3"/>
  <c r="BD302" i="3"/>
  <c r="BE302" i="3"/>
  <c r="BF302" i="3"/>
  <c r="BC303" i="3"/>
  <c r="BD303" i="3"/>
  <c r="BE303" i="3"/>
  <c r="BF303" i="3"/>
  <c r="BC304" i="3"/>
  <c r="BD304" i="3"/>
  <c r="BE304" i="3"/>
  <c r="BF304" i="3"/>
  <c r="BC305" i="3"/>
  <c r="BD305" i="3"/>
  <c r="BE305" i="3"/>
  <c r="BF305" i="3"/>
  <c r="BC306" i="3"/>
  <c r="BD306" i="3"/>
  <c r="BE306" i="3"/>
  <c r="BF306" i="3"/>
  <c r="BC307" i="3"/>
  <c r="BD307" i="3"/>
  <c r="BE307" i="3"/>
  <c r="BF307" i="3"/>
  <c r="BC308" i="3"/>
  <c r="BD308" i="3"/>
  <c r="BE308" i="3"/>
  <c r="BF308" i="3"/>
  <c r="BC309" i="3"/>
  <c r="BD309" i="3"/>
  <c r="BE309" i="3"/>
  <c r="BF309" i="3"/>
  <c r="BC310" i="3"/>
  <c r="BD310" i="3"/>
  <c r="BE310" i="3"/>
  <c r="BF310" i="3"/>
  <c r="DF289" i="3"/>
  <c r="DG289" i="3"/>
  <c r="DH289" i="3"/>
  <c r="DI289" i="3"/>
  <c r="DF290" i="3"/>
  <c r="DG290" i="3"/>
  <c r="DH290" i="3"/>
  <c r="DI290" i="3"/>
  <c r="DF291" i="3"/>
  <c r="DG291" i="3"/>
  <c r="DH291" i="3"/>
  <c r="DI291" i="3"/>
  <c r="DF292" i="3"/>
  <c r="DG292" i="3"/>
  <c r="DH292" i="3"/>
  <c r="DI292" i="3"/>
  <c r="DF293" i="3"/>
  <c r="DG293" i="3"/>
  <c r="DH293" i="3"/>
  <c r="DI293" i="3"/>
  <c r="DF294" i="3"/>
  <c r="DG294" i="3"/>
  <c r="DH294" i="3"/>
  <c r="DI294" i="3"/>
  <c r="DF295" i="3"/>
  <c r="DG295" i="3"/>
  <c r="DH295" i="3"/>
  <c r="DI295" i="3"/>
  <c r="DF296" i="3"/>
  <c r="DG296" i="3"/>
  <c r="DH296" i="3"/>
  <c r="DI296" i="3"/>
  <c r="DF297" i="3"/>
  <c r="DG297" i="3"/>
  <c r="DH297" i="3"/>
  <c r="DI297" i="3"/>
  <c r="DF298" i="3"/>
  <c r="DG298" i="3"/>
  <c r="DH298" i="3"/>
  <c r="DI298" i="3"/>
  <c r="DF299" i="3"/>
  <c r="DG299" i="3"/>
  <c r="DH299" i="3"/>
  <c r="DI299" i="3"/>
  <c r="DF300" i="3"/>
  <c r="DG300" i="3"/>
  <c r="DH300" i="3"/>
  <c r="DI300" i="3"/>
  <c r="DF301" i="3"/>
  <c r="DG301" i="3"/>
  <c r="DH301" i="3"/>
  <c r="DI301" i="3"/>
  <c r="DF302" i="3"/>
  <c r="DG302" i="3"/>
  <c r="DH302" i="3"/>
  <c r="DI302" i="3"/>
  <c r="DF303" i="3"/>
  <c r="DG303" i="3"/>
  <c r="DH303" i="3"/>
  <c r="DI303" i="3"/>
  <c r="DF304" i="3"/>
  <c r="DG304" i="3"/>
  <c r="DH304" i="3"/>
  <c r="DI304" i="3"/>
  <c r="DF305" i="3"/>
  <c r="DG305" i="3"/>
  <c r="DH305" i="3"/>
  <c r="DI305" i="3"/>
  <c r="DF306" i="3"/>
  <c r="DG306" i="3"/>
  <c r="DH306" i="3"/>
  <c r="DI306" i="3"/>
  <c r="DF307" i="3"/>
  <c r="DG307" i="3"/>
  <c r="DH307" i="3"/>
  <c r="DI307" i="3"/>
  <c r="DF308" i="3"/>
  <c r="DG308" i="3"/>
  <c r="DH308" i="3"/>
  <c r="DI308" i="3"/>
  <c r="DF309" i="3"/>
  <c r="DG309" i="3"/>
  <c r="DH309" i="3"/>
  <c r="DI309" i="3"/>
  <c r="DF310" i="3"/>
  <c r="DG310" i="3"/>
  <c r="DH310" i="3"/>
  <c r="DI310" i="3"/>
  <c r="CI2" i="8" l="1"/>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CZ176" i="3"/>
  <c r="CZ175" i="3"/>
  <c r="CZ174" i="3"/>
  <c r="CZ173" i="3"/>
  <c r="CZ172" i="3"/>
  <c r="CZ171" i="3"/>
  <c r="CZ170" i="3"/>
  <c r="CZ169" i="3"/>
  <c r="CZ168" i="3"/>
  <c r="CZ167" i="3"/>
  <c r="CZ166" i="3"/>
  <c r="CZ165" i="3"/>
  <c r="CZ164" i="3"/>
  <c r="CZ163" i="3"/>
  <c r="CZ162" i="3"/>
  <c r="CZ161" i="3"/>
  <c r="CZ160" i="3"/>
  <c r="CZ159" i="3"/>
  <c r="CZ158" i="3"/>
  <c r="CZ157" i="3"/>
  <c r="CZ156" i="3"/>
  <c r="CZ155" i="3"/>
  <c r="CZ154" i="3"/>
  <c r="CZ153" i="3"/>
  <c r="CZ152" i="3"/>
  <c r="CZ151" i="3"/>
  <c r="CZ150" i="3"/>
  <c r="CZ149" i="3"/>
  <c r="CZ148" i="3"/>
  <c r="CZ147" i="3"/>
  <c r="CZ146" i="3"/>
  <c r="CZ145" i="3"/>
  <c r="CZ144" i="3"/>
  <c r="CZ143" i="3"/>
  <c r="CZ142" i="3"/>
  <c r="CZ141" i="3"/>
  <c r="CZ140" i="3"/>
  <c r="CZ139" i="3"/>
  <c r="CZ138" i="3"/>
  <c r="CZ137" i="3"/>
  <c r="CZ136" i="3"/>
  <c r="CZ135" i="3"/>
  <c r="CZ134" i="3"/>
  <c r="CZ133" i="3"/>
  <c r="CZ132" i="3"/>
  <c r="CZ131" i="3"/>
  <c r="CZ130" i="3"/>
  <c r="CZ129" i="3"/>
  <c r="CZ128" i="3"/>
  <c r="CZ127" i="3"/>
  <c r="CZ126" i="3"/>
  <c r="CZ125" i="3"/>
  <c r="CZ124" i="3"/>
  <c r="CZ123" i="3"/>
  <c r="CZ122" i="3"/>
  <c r="CZ121" i="3"/>
  <c r="CZ120" i="3"/>
  <c r="CZ119" i="3"/>
  <c r="CZ118" i="3"/>
  <c r="CZ117" i="3"/>
  <c r="CZ116" i="3"/>
  <c r="CZ115" i="3"/>
  <c r="CZ114" i="3"/>
  <c r="CZ113" i="3"/>
  <c r="CZ112" i="3"/>
  <c r="CZ111" i="3"/>
  <c r="CZ110" i="3"/>
  <c r="CZ109" i="3"/>
  <c r="CZ108" i="3"/>
  <c r="CZ107" i="3"/>
  <c r="CZ106" i="3"/>
  <c r="CZ105" i="3"/>
  <c r="CZ104" i="3"/>
  <c r="CZ103" i="3"/>
  <c r="CZ102" i="3"/>
  <c r="CZ101" i="3"/>
  <c r="CZ100" i="3"/>
  <c r="CZ99" i="3"/>
  <c r="CZ98" i="3"/>
  <c r="CZ97" i="3"/>
  <c r="CZ96" i="3"/>
  <c r="CZ95" i="3"/>
  <c r="CZ94" i="3"/>
  <c r="CZ93" i="3"/>
  <c r="CZ92" i="3"/>
  <c r="CZ91" i="3"/>
  <c r="CZ90" i="3"/>
  <c r="CZ89" i="3"/>
  <c r="CZ88" i="3"/>
  <c r="CZ87" i="3"/>
  <c r="CZ86" i="3"/>
  <c r="CZ85" i="3"/>
  <c r="CZ84" i="3"/>
  <c r="CZ83" i="3"/>
  <c r="CZ82" i="3"/>
  <c r="CZ81" i="3"/>
  <c r="CZ80" i="3"/>
  <c r="CZ79" i="3"/>
  <c r="CZ78" i="3"/>
  <c r="CZ77" i="3"/>
  <c r="CZ76" i="3"/>
  <c r="CZ75" i="3"/>
  <c r="CZ74" i="3"/>
  <c r="CZ73" i="3"/>
  <c r="CZ72" i="3"/>
  <c r="CZ71" i="3"/>
  <c r="CZ70" i="3"/>
  <c r="CZ69" i="3"/>
  <c r="CZ68" i="3"/>
  <c r="CZ67" i="3"/>
  <c r="CZ66" i="3"/>
  <c r="CZ65" i="3"/>
  <c r="CZ64" i="3"/>
  <c r="CZ63" i="3"/>
  <c r="CZ62" i="3"/>
  <c r="CZ61" i="3"/>
  <c r="CZ60" i="3"/>
  <c r="CZ59" i="3"/>
  <c r="CZ58" i="3"/>
  <c r="CZ57" i="3"/>
  <c r="CZ56" i="3"/>
  <c r="CZ55" i="3"/>
  <c r="CZ54" i="3"/>
  <c r="CZ53" i="3"/>
  <c r="CZ52" i="3"/>
  <c r="CZ51" i="3"/>
  <c r="CZ50" i="3"/>
  <c r="CZ49" i="3"/>
  <c r="CZ48" i="3"/>
  <c r="CZ47" i="3"/>
  <c r="CZ46" i="3"/>
  <c r="CZ45" i="3"/>
  <c r="CZ44" i="3"/>
  <c r="CZ43" i="3"/>
  <c r="CZ42" i="3"/>
  <c r="CZ41" i="3"/>
  <c r="CZ40" i="3"/>
  <c r="CZ39" i="3"/>
  <c r="CZ38" i="3"/>
  <c r="CZ37" i="3"/>
  <c r="CZ36" i="3"/>
  <c r="CZ35" i="3"/>
  <c r="CZ34" i="3"/>
  <c r="CZ33" i="3"/>
  <c r="CZ32" i="3"/>
  <c r="CZ31" i="3"/>
  <c r="CZ30" i="3"/>
  <c r="CZ29" i="3"/>
  <c r="CZ28" i="3"/>
  <c r="CZ27" i="3"/>
  <c r="CZ26" i="3"/>
  <c r="CZ25" i="3"/>
  <c r="DE310" i="3" l="1"/>
  <c r="DD310" i="3"/>
  <c r="DC310" i="3"/>
  <c r="DB310" i="3"/>
  <c r="DB289" i="3"/>
  <c r="DC289" i="3"/>
  <c r="DD289" i="3"/>
  <c r="DE289" i="3"/>
  <c r="CM289" i="3"/>
  <c r="CN289" i="3"/>
  <c r="CO289" i="3"/>
  <c r="CM290" i="3"/>
  <c r="CN290" i="3"/>
  <c r="CO290" i="3"/>
  <c r="CM291" i="3"/>
  <c r="CN291" i="3"/>
  <c r="CO291" i="3"/>
  <c r="CM292" i="3"/>
  <c r="CN292" i="3"/>
  <c r="CO292" i="3"/>
  <c r="CM293" i="3"/>
  <c r="CN293" i="3"/>
  <c r="CO293" i="3"/>
  <c r="CM294" i="3"/>
  <c r="CN294" i="3"/>
  <c r="CO294" i="3"/>
  <c r="CM295" i="3"/>
  <c r="CN295" i="3"/>
  <c r="CO295" i="3"/>
  <c r="CM296" i="3"/>
  <c r="CN296" i="3"/>
  <c r="CO296" i="3"/>
  <c r="CM297" i="3"/>
  <c r="CN297" i="3"/>
  <c r="CO297" i="3"/>
  <c r="CM298" i="3"/>
  <c r="CN298" i="3"/>
  <c r="CO298" i="3"/>
  <c r="CM299" i="3"/>
  <c r="CN299" i="3"/>
  <c r="CO299" i="3"/>
  <c r="CM300" i="3"/>
  <c r="CN300" i="3"/>
  <c r="CO300" i="3"/>
  <c r="CM301" i="3"/>
  <c r="CN301" i="3"/>
  <c r="CO301" i="3"/>
  <c r="CM302" i="3"/>
  <c r="CN302" i="3"/>
  <c r="CO302" i="3"/>
  <c r="CM303" i="3"/>
  <c r="CN303" i="3"/>
  <c r="CO303" i="3"/>
  <c r="CM304" i="3"/>
  <c r="CN304" i="3"/>
  <c r="CO304" i="3"/>
  <c r="CM305" i="3"/>
  <c r="CN305" i="3"/>
  <c r="CO305" i="3"/>
  <c r="CM306" i="3"/>
  <c r="CN306" i="3"/>
  <c r="CO306" i="3"/>
  <c r="CM307" i="3"/>
  <c r="CN307" i="3"/>
  <c r="CO307" i="3"/>
  <c r="CM308" i="3"/>
  <c r="CN308" i="3"/>
  <c r="CO308" i="3"/>
  <c r="CM309" i="3"/>
  <c r="CN309" i="3"/>
  <c r="CO309" i="3"/>
  <c r="CM310" i="3"/>
  <c r="CN310" i="3"/>
  <c r="CO310" i="3"/>
  <c r="BZ289" i="3"/>
  <c r="CA289" i="3"/>
  <c r="CB289" i="3"/>
  <c r="CC289" i="3"/>
  <c r="CD289" i="3"/>
  <c r="CE289" i="3"/>
  <c r="CF289" i="3"/>
  <c r="CG289" i="3"/>
  <c r="CH289" i="3"/>
  <c r="CI289" i="3"/>
  <c r="CJ289" i="3"/>
  <c r="CK289" i="3"/>
  <c r="BZ290" i="3"/>
  <c r="CA290" i="3"/>
  <c r="CB290" i="3"/>
  <c r="CC290" i="3"/>
  <c r="CD290" i="3"/>
  <c r="CE290" i="3"/>
  <c r="CF290" i="3"/>
  <c r="CG290" i="3"/>
  <c r="CH290" i="3"/>
  <c r="CI290" i="3"/>
  <c r="CJ290" i="3"/>
  <c r="CK290" i="3"/>
  <c r="BZ291" i="3"/>
  <c r="CA291" i="3"/>
  <c r="CB291" i="3"/>
  <c r="CC291" i="3"/>
  <c r="CD291" i="3"/>
  <c r="CE291" i="3"/>
  <c r="CF291" i="3"/>
  <c r="CG291" i="3"/>
  <c r="CH291" i="3"/>
  <c r="CI291" i="3"/>
  <c r="CJ291" i="3"/>
  <c r="CK291" i="3"/>
  <c r="BZ292" i="3"/>
  <c r="CA292" i="3"/>
  <c r="CB292" i="3"/>
  <c r="CC292" i="3"/>
  <c r="CD292" i="3"/>
  <c r="CE292" i="3"/>
  <c r="CF292" i="3"/>
  <c r="CG292" i="3"/>
  <c r="CH292" i="3"/>
  <c r="CI292" i="3"/>
  <c r="CJ292" i="3"/>
  <c r="CK292" i="3"/>
  <c r="BZ293" i="3"/>
  <c r="CA293" i="3"/>
  <c r="CB293" i="3"/>
  <c r="CC293" i="3"/>
  <c r="CD293" i="3"/>
  <c r="CE293" i="3"/>
  <c r="CF293" i="3"/>
  <c r="CG293" i="3"/>
  <c r="CH293" i="3"/>
  <c r="CI293" i="3"/>
  <c r="CJ293" i="3"/>
  <c r="CK293" i="3"/>
  <c r="BZ294" i="3"/>
  <c r="CA294" i="3"/>
  <c r="CB294" i="3"/>
  <c r="CC294" i="3"/>
  <c r="CD294" i="3"/>
  <c r="CE294" i="3"/>
  <c r="CF294" i="3"/>
  <c r="CG294" i="3"/>
  <c r="CH294" i="3"/>
  <c r="CI294" i="3"/>
  <c r="CJ294" i="3"/>
  <c r="CK294" i="3"/>
  <c r="BZ295" i="3"/>
  <c r="CA295" i="3"/>
  <c r="CB295" i="3"/>
  <c r="CC295" i="3"/>
  <c r="CD295" i="3"/>
  <c r="CE295" i="3"/>
  <c r="CF295" i="3"/>
  <c r="CG295" i="3"/>
  <c r="CH295" i="3"/>
  <c r="CI295" i="3"/>
  <c r="CJ295" i="3"/>
  <c r="CK295" i="3"/>
  <c r="BZ296" i="3"/>
  <c r="CA296" i="3"/>
  <c r="CB296" i="3"/>
  <c r="CC296" i="3"/>
  <c r="CD296" i="3"/>
  <c r="CE296" i="3"/>
  <c r="CF296" i="3"/>
  <c r="CG296" i="3"/>
  <c r="CH296" i="3"/>
  <c r="CI296" i="3"/>
  <c r="CJ296" i="3"/>
  <c r="CK296" i="3"/>
  <c r="BZ297" i="3"/>
  <c r="CA297" i="3"/>
  <c r="CB297" i="3"/>
  <c r="CC297" i="3"/>
  <c r="CD297" i="3"/>
  <c r="CE297" i="3"/>
  <c r="CF297" i="3"/>
  <c r="CG297" i="3"/>
  <c r="CH297" i="3"/>
  <c r="CI297" i="3"/>
  <c r="CJ297" i="3"/>
  <c r="CK297" i="3"/>
  <c r="BZ298" i="3"/>
  <c r="CA298" i="3"/>
  <c r="CB298" i="3"/>
  <c r="CC298" i="3"/>
  <c r="CD298" i="3"/>
  <c r="CE298" i="3"/>
  <c r="CF298" i="3"/>
  <c r="CG298" i="3"/>
  <c r="CH298" i="3"/>
  <c r="CI298" i="3"/>
  <c r="CJ298" i="3"/>
  <c r="CK298" i="3"/>
  <c r="BZ299" i="3"/>
  <c r="CA299" i="3"/>
  <c r="CB299" i="3"/>
  <c r="CC299" i="3"/>
  <c r="CD299" i="3"/>
  <c r="CE299" i="3"/>
  <c r="CF299" i="3"/>
  <c r="CG299" i="3"/>
  <c r="CH299" i="3"/>
  <c r="CI299" i="3"/>
  <c r="CJ299" i="3"/>
  <c r="CK299" i="3"/>
  <c r="BZ300" i="3"/>
  <c r="CA300" i="3"/>
  <c r="CB300" i="3"/>
  <c r="CC300" i="3"/>
  <c r="CD300" i="3"/>
  <c r="CE300" i="3"/>
  <c r="CF300" i="3"/>
  <c r="CG300" i="3"/>
  <c r="CH300" i="3"/>
  <c r="CI300" i="3"/>
  <c r="CJ300" i="3"/>
  <c r="CK300" i="3"/>
  <c r="BZ301" i="3"/>
  <c r="CA301" i="3"/>
  <c r="CB301" i="3"/>
  <c r="CC301" i="3"/>
  <c r="CD301" i="3"/>
  <c r="CE301" i="3"/>
  <c r="CF301" i="3"/>
  <c r="CG301" i="3"/>
  <c r="CH301" i="3"/>
  <c r="CI301" i="3"/>
  <c r="CJ301" i="3"/>
  <c r="CK301" i="3"/>
  <c r="BZ302" i="3"/>
  <c r="CA302" i="3"/>
  <c r="CB302" i="3"/>
  <c r="CC302" i="3"/>
  <c r="CD302" i="3"/>
  <c r="CE302" i="3"/>
  <c r="CF302" i="3"/>
  <c r="CG302" i="3"/>
  <c r="CH302" i="3"/>
  <c r="CI302" i="3"/>
  <c r="CJ302" i="3"/>
  <c r="CK302" i="3"/>
  <c r="BZ303" i="3"/>
  <c r="CA303" i="3"/>
  <c r="CB303" i="3"/>
  <c r="CC303" i="3"/>
  <c r="CD303" i="3"/>
  <c r="CE303" i="3"/>
  <c r="CF303" i="3"/>
  <c r="CG303" i="3"/>
  <c r="CH303" i="3"/>
  <c r="CI303" i="3"/>
  <c r="CJ303" i="3"/>
  <c r="CK303" i="3"/>
  <c r="BZ304" i="3"/>
  <c r="CA304" i="3"/>
  <c r="CB304" i="3"/>
  <c r="CC304" i="3"/>
  <c r="CD304" i="3"/>
  <c r="CE304" i="3"/>
  <c r="CF304" i="3"/>
  <c r="CG304" i="3"/>
  <c r="CH304" i="3"/>
  <c r="CI304" i="3"/>
  <c r="CJ304" i="3"/>
  <c r="CK304" i="3"/>
  <c r="BZ305" i="3"/>
  <c r="CA305" i="3"/>
  <c r="CB305" i="3"/>
  <c r="CC305" i="3"/>
  <c r="CD305" i="3"/>
  <c r="CE305" i="3"/>
  <c r="CF305" i="3"/>
  <c r="CG305" i="3"/>
  <c r="CH305" i="3"/>
  <c r="CI305" i="3"/>
  <c r="CJ305" i="3"/>
  <c r="CK305" i="3"/>
  <c r="BZ306" i="3"/>
  <c r="CA306" i="3"/>
  <c r="CB306" i="3"/>
  <c r="CC306" i="3"/>
  <c r="CD306" i="3"/>
  <c r="CE306" i="3"/>
  <c r="CF306" i="3"/>
  <c r="CG306" i="3"/>
  <c r="CH306" i="3"/>
  <c r="CI306" i="3"/>
  <c r="CJ306" i="3"/>
  <c r="CK306" i="3"/>
  <c r="BZ307" i="3"/>
  <c r="CA307" i="3"/>
  <c r="CB307" i="3"/>
  <c r="CC307" i="3"/>
  <c r="CD307" i="3"/>
  <c r="CE307" i="3"/>
  <c r="CF307" i="3"/>
  <c r="CG307" i="3"/>
  <c r="CH307" i="3"/>
  <c r="CI307" i="3"/>
  <c r="CJ307" i="3"/>
  <c r="CK307" i="3"/>
  <c r="BZ308" i="3"/>
  <c r="CA308" i="3"/>
  <c r="CB308" i="3"/>
  <c r="CC308" i="3"/>
  <c r="CD308" i="3"/>
  <c r="CE308" i="3"/>
  <c r="CF308" i="3"/>
  <c r="CG308" i="3"/>
  <c r="CH308" i="3"/>
  <c r="CI308" i="3"/>
  <c r="CJ308" i="3"/>
  <c r="CK308" i="3"/>
  <c r="BZ309" i="3"/>
  <c r="CA309" i="3"/>
  <c r="CB309" i="3"/>
  <c r="CC309" i="3"/>
  <c r="CD309" i="3"/>
  <c r="CE309" i="3"/>
  <c r="CF309" i="3"/>
  <c r="CG309" i="3"/>
  <c r="CH309" i="3"/>
  <c r="CI309" i="3"/>
  <c r="CJ309" i="3"/>
  <c r="CK309" i="3"/>
  <c r="BZ310" i="3"/>
  <c r="CA310" i="3"/>
  <c r="CB310" i="3"/>
  <c r="CC310" i="3"/>
  <c r="CD310" i="3"/>
  <c r="CE310" i="3"/>
  <c r="CF310" i="3"/>
  <c r="CG310" i="3"/>
  <c r="CH310" i="3"/>
  <c r="CI310" i="3"/>
  <c r="CJ310" i="3"/>
  <c r="CK310" i="3"/>
  <c r="BP289" i="3"/>
  <c r="BQ289" i="3"/>
  <c r="BR289" i="3"/>
  <c r="BS289" i="3"/>
  <c r="BT289" i="3"/>
  <c r="BU289" i="3"/>
  <c r="BV289" i="3"/>
  <c r="BP290" i="3"/>
  <c r="BQ290" i="3"/>
  <c r="BR290" i="3"/>
  <c r="BS290" i="3"/>
  <c r="BT290" i="3"/>
  <c r="BU290" i="3"/>
  <c r="BV290" i="3"/>
  <c r="BP291" i="3"/>
  <c r="BQ291" i="3"/>
  <c r="BR291" i="3"/>
  <c r="BS291" i="3"/>
  <c r="BT291" i="3"/>
  <c r="BU291" i="3"/>
  <c r="BV291" i="3"/>
  <c r="BP292" i="3"/>
  <c r="BQ292" i="3"/>
  <c r="BR292" i="3"/>
  <c r="BS292" i="3"/>
  <c r="BT292" i="3"/>
  <c r="BU292" i="3"/>
  <c r="BV292" i="3"/>
  <c r="BP293" i="3"/>
  <c r="BQ293" i="3"/>
  <c r="BR293" i="3"/>
  <c r="BS293" i="3"/>
  <c r="BT293" i="3"/>
  <c r="BU293" i="3"/>
  <c r="BV293" i="3"/>
  <c r="BP294" i="3"/>
  <c r="BQ294" i="3"/>
  <c r="BR294" i="3"/>
  <c r="BS294" i="3"/>
  <c r="BT294" i="3"/>
  <c r="BU294" i="3"/>
  <c r="BV294" i="3"/>
  <c r="BP295" i="3"/>
  <c r="BQ295" i="3"/>
  <c r="BR295" i="3"/>
  <c r="BS295" i="3"/>
  <c r="BT295" i="3"/>
  <c r="BU295" i="3"/>
  <c r="BV295" i="3"/>
  <c r="BP296" i="3"/>
  <c r="BQ296" i="3"/>
  <c r="BR296" i="3"/>
  <c r="BS296" i="3"/>
  <c r="BT296" i="3"/>
  <c r="BU296" i="3"/>
  <c r="BV296" i="3"/>
  <c r="BP297" i="3"/>
  <c r="BQ297" i="3"/>
  <c r="BR297" i="3"/>
  <c r="BS297" i="3"/>
  <c r="BT297" i="3"/>
  <c r="BU297" i="3"/>
  <c r="BV297" i="3"/>
  <c r="BP298" i="3"/>
  <c r="BQ298" i="3"/>
  <c r="BR298" i="3"/>
  <c r="BS298" i="3"/>
  <c r="BT298" i="3"/>
  <c r="BU298" i="3"/>
  <c r="BV298" i="3"/>
  <c r="BP299" i="3"/>
  <c r="BQ299" i="3"/>
  <c r="BR299" i="3"/>
  <c r="BS299" i="3"/>
  <c r="BT299" i="3"/>
  <c r="BU299" i="3"/>
  <c r="BV299" i="3"/>
  <c r="BP300" i="3"/>
  <c r="BQ300" i="3"/>
  <c r="BR300" i="3"/>
  <c r="BS300" i="3"/>
  <c r="BT300" i="3"/>
  <c r="BU300" i="3"/>
  <c r="BV300" i="3"/>
  <c r="BP301" i="3"/>
  <c r="BQ301" i="3"/>
  <c r="BR301" i="3"/>
  <c r="BS301" i="3"/>
  <c r="BT301" i="3"/>
  <c r="BU301" i="3"/>
  <c r="BV301" i="3"/>
  <c r="BP302" i="3"/>
  <c r="BQ302" i="3"/>
  <c r="BR302" i="3"/>
  <c r="BS302" i="3"/>
  <c r="BT302" i="3"/>
  <c r="BU302" i="3"/>
  <c r="BV302" i="3"/>
  <c r="BP303" i="3"/>
  <c r="BQ303" i="3"/>
  <c r="BR303" i="3"/>
  <c r="BS303" i="3"/>
  <c r="BT303" i="3"/>
  <c r="BU303" i="3"/>
  <c r="BV303" i="3"/>
  <c r="BP304" i="3"/>
  <c r="BQ304" i="3"/>
  <c r="BR304" i="3"/>
  <c r="BS304" i="3"/>
  <c r="BT304" i="3"/>
  <c r="BU304" i="3"/>
  <c r="BV304" i="3"/>
  <c r="BP305" i="3"/>
  <c r="BQ305" i="3"/>
  <c r="BR305" i="3"/>
  <c r="BS305" i="3"/>
  <c r="BT305" i="3"/>
  <c r="BU305" i="3"/>
  <c r="BV305" i="3"/>
  <c r="BP306" i="3"/>
  <c r="BQ306" i="3"/>
  <c r="BR306" i="3"/>
  <c r="BS306" i="3"/>
  <c r="BT306" i="3"/>
  <c r="BU306" i="3"/>
  <c r="BV306" i="3"/>
  <c r="BP307" i="3"/>
  <c r="BQ307" i="3"/>
  <c r="BR307" i="3"/>
  <c r="BS307" i="3"/>
  <c r="BT307" i="3"/>
  <c r="BU307" i="3"/>
  <c r="BV307" i="3"/>
  <c r="BP308" i="3"/>
  <c r="BQ308" i="3"/>
  <c r="BR308" i="3"/>
  <c r="BS308" i="3"/>
  <c r="BT308" i="3"/>
  <c r="BU308" i="3"/>
  <c r="BV308" i="3"/>
  <c r="BP309" i="3"/>
  <c r="BQ309" i="3"/>
  <c r="BR309" i="3"/>
  <c r="BS309" i="3"/>
  <c r="BT309" i="3"/>
  <c r="BU309" i="3"/>
  <c r="BV309" i="3"/>
  <c r="BP310" i="3"/>
  <c r="BQ310" i="3"/>
  <c r="BR310" i="3"/>
  <c r="BS310" i="3"/>
  <c r="BT310" i="3"/>
  <c r="BU310" i="3"/>
  <c r="BV310" i="3"/>
  <c r="AR289" i="3"/>
  <c r="AS289" i="3"/>
  <c r="AT289" i="3"/>
  <c r="AU289" i="3"/>
  <c r="AV289" i="3"/>
  <c r="AW289" i="3"/>
  <c r="AZ289" i="3"/>
  <c r="AR290" i="3"/>
  <c r="AS290" i="3"/>
  <c r="AT290" i="3"/>
  <c r="AU290" i="3"/>
  <c r="AV290" i="3"/>
  <c r="AW290" i="3"/>
  <c r="AR291" i="3"/>
  <c r="AS291" i="3"/>
  <c r="AT291" i="3"/>
  <c r="AU291" i="3"/>
  <c r="AV291" i="3"/>
  <c r="AW291" i="3"/>
  <c r="AR292" i="3"/>
  <c r="AS292" i="3"/>
  <c r="AT292" i="3"/>
  <c r="AU292" i="3"/>
  <c r="AV292" i="3"/>
  <c r="AW292" i="3"/>
  <c r="AR293" i="3"/>
  <c r="AS293" i="3"/>
  <c r="AT293" i="3"/>
  <c r="AU293" i="3"/>
  <c r="AV293" i="3"/>
  <c r="AW293" i="3"/>
  <c r="AR294" i="3"/>
  <c r="AS294" i="3"/>
  <c r="AT294" i="3"/>
  <c r="AU294" i="3"/>
  <c r="AV294" i="3"/>
  <c r="AW294" i="3"/>
  <c r="AR295" i="3"/>
  <c r="AS295" i="3"/>
  <c r="AT295" i="3"/>
  <c r="AU295" i="3"/>
  <c r="AV295" i="3"/>
  <c r="AW295" i="3"/>
  <c r="AR296" i="3"/>
  <c r="AS296" i="3"/>
  <c r="AT296" i="3"/>
  <c r="AU296" i="3"/>
  <c r="AV296" i="3"/>
  <c r="AW296" i="3"/>
  <c r="AR297" i="3"/>
  <c r="AS297" i="3"/>
  <c r="AT297" i="3"/>
  <c r="AU297" i="3"/>
  <c r="AV297" i="3"/>
  <c r="AW297" i="3"/>
  <c r="AR298" i="3"/>
  <c r="AS298" i="3"/>
  <c r="AT298" i="3"/>
  <c r="AU298" i="3"/>
  <c r="AV298" i="3"/>
  <c r="AW298" i="3"/>
  <c r="AR299" i="3"/>
  <c r="AS299" i="3"/>
  <c r="AT299" i="3"/>
  <c r="AU299" i="3"/>
  <c r="AV299" i="3"/>
  <c r="AW299" i="3"/>
  <c r="AR300" i="3"/>
  <c r="AS300" i="3"/>
  <c r="AT300" i="3"/>
  <c r="AU300" i="3"/>
  <c r="AV300" i="3"/>
  <c r="AW300" i="3"/>
  <c r="AR301" i="3"/>
  <c r="AS301" i="3"/>
  <c r="AT301" i="3"/>
  <c r="AU301" i="3"/>
  <c r="AV301" i="3"/>
  <c r="AW301" i="3"/>
  <c r="AR302" i="3"/>
  <c r="AS302" i="3"/>
  <c r="AT302" i="3"/>
  <c r="AU302" i="3"/>
  <c r="AV302" i="3"/>
  <c r="AW302" i="3"/>
  <c r="AR303" i="3"/>
  <c r="AS303" i="3"/>
  <c r="AT303" i="3"/>
  <c r="AU303" i="3"/>
  <c r="AV303" i="3"/>
  <c r="AW303" i="3"/>
  <c r="AR304" i="3"/>
  <c r="AS304" i="3"/>
  <c r="AT304" i="3"/>
  <c r="AU304" i="3"/>
  <c r="AV304" i="3"/>
  <c r="AW304" i="3"/>
  <c r="AR305" i="3"/>
  <c r="AS305" i="3"/>
  <c r="AT305" i="3"/>
  <c r="AU305" i="3"/>
  <c r="AV305" i="3"/>
  <c r="AW305" i="3"/>
  <c r="AR306" i="3"/>
  <c r="AS306" i="3"/>
  <c r="AT306" i="3"/>
  <c r="AU306" i="3"/>
  <c r="AV306" i="3"/>
  <c r="AW306" i="3"/>
  <c r="AR307" i="3"/>
  <c r="AS307" i="3"/>
  <c r="AT307" i="3"/>
  <c r="AU307" i="3"/>
  <c r="AV307" i="3"/>
  <c r="AW307" i="3"/>
  <c r="AR308" i="3"/>
  <c r="AS308" i="3"/>
  <c r="AT308" i="3"/>
  <c r="AU308" i="3"/>
  <c r="AV308" i="3"/>
  <c r="AW308" i="3"/>
  <c r="AR309" i="3"/>
  <c r="AS309" i="3"/>
  <c r="AT309" i="3"/>
  <c r="AU309" i="3"/>
  <c r="AV309" i="3"/>
  <c r="AW309" i="3"/>
  <c r="AR310" i="3"/>
  <c r="AS310" i="3"/>
  <c r="AT310" i="3"/>
  <c r="AU310" i="3"/>
  <c r="AV310" i="3"/>
  <c r="AW310" i="3"/>
  <c r="AY310" i="3"/>
  <c r="AZ310" i="3"/>
  <c r="AG289" i="3"/>
  <c r="AH289" i="3"/>
  <c r="AI289" i="3"/>
  <c r="AJ289" i="3"/>
  <c r="AN289" i="3"/>
  <c r="AP289" i="3"/>
  <c r="AQ289" i="3"/>
  <c r="AG290" i="3"/>
  <c r="AH290" i="3"/>
  <c r="AI290" i="3"/>
  <c r="AJ290" i="3"/>
  <c r="AN290" i="3"/>
  <c r="AP290" i="3"/>
  <c r="AQ290" i="3"/>
  <c r="AG291" i="3"/>
  <c r="AH291" i="3"/>
  <c r="AI291" i="3"/>
  <c r="AJ291" i="3"/>
  <c r="AN291" i="3"/>
  <c r="AP291" i="3"/>
  <c r="AQ291" i="3"/>
  <c r="AG292" i="3"/>
  <c r="AH292" i="3"/>
  <c r="AI292" i="3"/>
  <c r="AJ292" i="3"/>
  <c r="AN292" i="3"/>
  <c r="AP292" i="3"/>
  <c r="AQ292" i="3"/>
  <c r="AG293" i="3"/>
  <c r="AH293" i="3"/>
  <c r="AI293" i="3"/>
  <c r="AJ293" i="3"/>
  <c r="AN293" i="3"/>
  <c r="AP293" i="3"/>
  <c r="AQ293" i="3"/>
  <c r="AG294" i="3"/>
  <c r="AH294" i="3"/>
  <c r="AI294" i="3"/>
  <c r="AJ294" i="3"/>
  <c r="AN294" i="3"/>
  <c r="AP294" i="3"/>
  <c r="AQ294" i="3"/>
  <c r="AG295" i="3"/>
  <c r="AH295" i="3"/>
  <c r="AI295" i="3"/>
  <c r="AJ295" i="3"/>
  <c r="AN295" i="3"/>
  <c r="AP295" i="3"/>
  <c r="AQ295" i="3"/>
  <c r="AG296" i="3"/>
  <c r="AH296" i="3"/>
  <c r="AI296" i="3"/>
  <c r="AJ296" i="3"/>
  <c r="AN296" i="3"/>
  <c r="AP296" i="3"/>
  <c r="AQ296" i="3"/>
  <c r="AG297" i="3"/>
  <c r="AH297" i="3"/>
  <c r="AI297" i="3"/>
  <c r="AJ297" i="3"/>
  <c r="AN297" i="3"/>
  <c r="AP297" i="3"/>
  <c r="AQ297" i="3"/>
  <c r="AG298" i="3"/>
  <c r="AH298" i="3"/>
  <c r="AI298" i="3"/>
  <c r="AJ298" i="3"/>
  <c r="AN298" i="3"/>
  <c r="AP298" i="3"/>
  <c r="AQ298" i="3"/>
  <c r="AG299" i="3"/>
  <c r="AH299" i="3"/>
  <c r="AI299" i="3"/>
  <c r="AJ299" i="3"/>
  <c r="AN299" i="3"/>
  <c r="AP299" i="3"/>
  <c r="AQ299" i="3"/>
  <c r="AG300" i="3"/>
  <c r="AH300" i="3"/>
  <c r="AI300" i="3"/>
  <c r="AJ300" i="3"/>
  <c r="AN300" i="3"/>
  <c r="AP300" i="3"/>
  <c r="AQ300" i="3"/>
  <c r="AG301" i="3"/>
  <c r="AH301" i="3"/>
  <c r="AI301" i="3"/>
  <c r="AJ301" i="3"/>
  <c r="AN301" i="3"/>
  <c r="AP301" i="3"/>
  <c r="AQ301" i="3"/>
  <c r="AG302" i="3"/>
  <c r="AH302" i="3"/>
  <c r="AI302" i="3"/>
  <c r="AJ302" i="3"/>
  <c r="AN302" i="3"/>
  <c r="AP302" i="3"/>
  <c r="AQ302" i="3"/>
  <c r="AG303" i="3"/>
  <c r="AH303" i="3"/>
  <c r="AI303" i="3"/>
  <c r="AJ303" i="3"/>
  <c r="AN303" i="3"/>
  <c r="AP303" i="3"/>
  <c r="AQ303" i="3"/>
  <c r="AG304" i="3"/>
  <c r="AH304" i="3"/>
  <c r="AI304" i="3"/>
  <c r="AJ304" i="3"/>
  <c r="AN304" i="3"/>
  <c r="AP304" i="3"/>
  <c r="AQ304" i="3"/>
  <c r="AG305" i="3"/>
  <c r="AH305" i="3"/>
  <c r="AI305" i="3"/>
  <c r="AJ305" i="3"/>
  <c r="AN305" i="3"/>
  <c r="AP305" i="3"/>
  <c r="AQ305" i="3"/>
  <c r="AG306" i="3"/>
  <c r="AH306" i="3"/>
  <c r="AI306" i="3"/>
  <c r="AJ306" i="3"/>
  <c r="AN306" i="3"/>
  <c r="AP306" i="3"/>
  <c r="AQ306" i="3"/>
  <c r="AG307" i="3"/>
  <c r="AH307" i="3"/>
  <c r="AI307" i="3"/>
  <c r="AJ307" i="3"/>
  <c r="AN307" i="3"/>
  <c r="AP307" i="3"/>
  <c r="AQ307" i="3"/>
  <c r="AG308" i="3"/>
  <c r="AH308" i="3"/>
  <c r="AI308" i="3"/>
  <c r="AJ308" i="3"/>
  <c r="AN308" i="3"/>
  <c r="AP308" i="3"/>
  <c r="AQ308" i="3"/>
  <c r="AG309" i="3"/>
  <c r="AH309" i="3"/>
  <c r="AI309" i="3"/>
  <c r="AJ309" i="3"/>
  <c r="AN309" i="3"/>
  <c r="AP309" i="3"/>
  <c r="AQ309" i="3"/>
  <c r="AG310" i="3"/>
  <c r="AH310" i="3"/>
  <c r="AI310" i="3"/>
  <c r="AJ310" i="3"/>
  <c r="AN310" i="3"/>
  <c r="AP310" i="3"/>
  <c r="AQ310" i="3"/>
  <c r="S289" i="3"/>
  <c r="T289" i="3"/>
  <c r="U289" i="3"/>
  <c r="V289" i="3"/>
  <c r="W289" i="3"/>
  <c r="X289" i="3"/>
  <c r="Y289" i="3"/>
  <c r="Z289" i="3"/>
  <c r="AA289" i="3"/>
  <c r="AE289" i="3"/>
  <c r="S290" i="3"/>
  <c r="T290" i="3"/>
  <c r="U290" i="3"/>
  <c r="V290" i="3"/>
  <c r="W290" i="3"/>
  <c r="X290" i="3"/>
  <c r="Y290" i="3"/>
  <c r="Z290" i="3"/>
  <c r="AA290" i="3"/>
  <c r="AE290" i="3"/>
  <c r="S291" i="3"/>
  <c r="T291" i="3"/>
  <c r="U291" i="3"/>
  <c r="V291" i="3"/>
  <c r="W291" i="3"/>
  <c r="X291" i="3"/>
  <c r="Y291" i="3"/>
  <c r="Z291" i="3"/>
  <c r="AA291" i="3"/>
  <c r="AE291" i="3"/>
  <c r="S292" i="3"/>
  <c r="T292" i="3"/>
  <c r="U292" i="3"/>
  <c r="V292" i="3"/>
  <c r="W292" i="3"/>
  <c r="X292" i="3"/>
  <c r="Y292" i="3"/>
  <c r="Z292" i="3"/>
  <c r="AA292" i="3"/>
  <c r="AE292" i="3"/>
  <c r="S293" i="3"/>
  <c r="T293" i="3"/>
  <c r="U293" i="3"/>
  <c r="V293" i="3"/>
  <c r="W293" i="3"/>
  <c r="X293" i="3"/>
  <c r="Y293" i="3"/>
  <c r="Z293" i="3"/>
  <c r="AA293" i="3"/>
  <c r="AE293" i="3"/>
  <c r="S294" i="3"/>
  <c r="T294" i="3"/>
  <c r="U294" i="3"/>
  <c r="V294" i="3"/>
  <c r="W294" i="3"/>
  <c r="X294" i="3"/>
  <c r="Y294" i="3"/>
  <c r="Z294" i="3"/>
  <c r="AA294" i="3"/>
  <c r="AE294" i="3"/>
  <c r="S295" i="3"/>
  <c r="T295" i="3"/>
  <c r="U295" i="3"/>
  <c r="V295" i="3"/>
  <c r="W295" i="3"/>
  <c r="X295" i="3"/>
  <c r="Y295" i="3"/>
  <c r="Z295" i="3"/>
  <c r="AA295" i="3"/>
  <c r="AE295" i="3"/>
  <c r="S296" i="3"/>
  <c r="T296" i="3"/>
  <c r="U296" i="3"/>
  <c r="V296" i="3"/>
  <c r="W296" i="3"/>
  <c r="X296" i="3"/>
  <c r="Y296" i="3"/>
  <c r="Z296" i="3"/>
  <c r="AA296" i="3"/>
  <c r="AE296" i="3"/>
  <c r="S297" i="3"/>
  <c r="T297" i="3"/>
  <c r="U297" i="3"/>
  <c r="V297" i="3"/>
  <c r="W297" i="3"/>
  <c r="X297" i="3"/>
  <c r="Y297" i="3"/>
  <c r="Z297" i="3"/>
  <c r="AA297" i="3"/>
  <c r="AE297" i="3"/>
  <c r="S298" i="3"/>
  <c r="T298" i="3"/>
  <c r="U298" i="3"/>
  <c r="V298" i="3"/>
  <c r="W298" i="3"/>
  <c r="X298" i="3"/>
  <c r="Y298" i="3"/>
  <c r="Z298" i="3"/>
  <c r="AA298" i="3"/>
  <c r="AE298" i="3"/>
  <c r="S299" i="3"/>
  <c r="T299" i="3"/>
  <c r="U299" i="3"/>
  <c r="V299" i="3"/>
  <c r="W299" i="3"/>
  <c r="X299" i="3"/>
  <c r="Y299" i="3"/>
  <c r="Z299" i="3"/>
  <c r="AA299" i="3"/>
  <c r="AE299" i="3"/>
  <c r="S300" i="3"/>
  <c r="T300" i="3"/>
  <c r="U300" i="3"/>
  <c r="V300" i="3"/>
  <c r="W300" i="3"/>
  <c r="X300" i="3"/>
  <c r="Y300" i="3"/>
  <c r="Z300" i="3"/>
  <c r="AA300" i="3"/>
  <c r="AE300" i="3"/>
  <c r="S301" i="3"/>
  <c r="T301" i="3"/>
  <c r="U301" i="3"/>
  <c r="V301" i="3"/>
  <c r="W301" i="3"/>
  <c r="X301" i="3"/>
  <c r="Y301" i="3"/>
  <c r="Z301" i="3"/>
  <c r="AA301" i="3"/>
  <c r="AE301" i="3"/>
  <c r="S302" i="3"/>
  <c r="T302" i="3"/>
  <c r="U302" i="3"/>
  <c r="V302" i="3"/>
  <c r="W302" i="3"/>
  <c r="X302" i="3"/>
  <c r="Y302" i="3"/>
  <c r="Z302" i="3"/>
  <c r="AA302" i="3"/>
  <c r="AE302" i="3"/>
  <c r="S303" i="3"/>
  <c r="T303" i="3"/>
  <c r="U303" i="3"/>
  <c r="V303" i="3"/>
  <c r="W303" i="3"/>
  <c r="X303" i="3"/>
  <c r="Y303" i="3"/>
  <c r="Z303" i="3"/>
  <c r="AA303" i="3"/>
  <c r="AE303" i="3"/>
  <c r="S304" i="3"/>
  <c r="T304" i="3"/>
  <c r="U304" i="3"/>
  <c r="V304" i="3"/>
  <c r="W304" i="3"/>
  <c r="X304" i="3"/>
  <c r="Y304" i="3"/>
  <c r="Z304" i="3"/>
  <c r="AA304" i="3"/>
  <c r="AE304" i="3"/>
  <c r="S305" i="3"/>
  <c r="T305" i="3"/>
  <c r="U305" i="3"/>
  <c r="V305" i="3"/>
  <c r="W305" i="3"/>
  <c r="X305" i="3"/>
  <c r="Y305" i="3"/>
  <c r="Z305" i="3"/>
  <c r="AA305" i="3"/>
  <c r="AE305" i="3"/>
  <c r="S306" i="3"/>
  <c r="T306" i="3"/>
  <c r="U306" i="3"/>
  <c r="V306" i="3"/>
  <c r="W306" i="3"/>
  <c r="X306" i="3"/>
  <c r="Y306" i="3"/>
  <c r="Z306" i="3"/>
  <c r="AA306" i="3"/>
  <c r="AE306" i="3"/>
  <c r="S307" i="3"/>
  <c r="T307" i="3"/>
  <c r="U307" i="3"/>
  <c r="V307" i="3"/>
  <c r="W307" i="3"/>
  <c r="X307" i="3"/>
  <c r="Y307" i="3"/>
  <c r="Z307" i="3"/>
  <c r="AA307" i="3"/>
  <c r="AE307" i="3"/>
  <c r="S308" i="3"/>
  <c r="T308" i="3"/>
  <c r="U308" i="3"/>
  <c r="V308" i="3"/>
  <c r="W308" i="3"/>
  <c r="X308" i="3"/>
  <c r="Y308" i="3"/>
  <c r="Z308" i="3"/>
  <c r="AA308" i="3"/>
  <c r="AE308" i="3"/>
  <c r="S309" i="3"/>
  <c r="T309" i="3"/>
  <c r="U309" i="3"/>
  <c r="V309" i="3"/>
  <c r="W309" i="3"/>
  <c r="X309" i="3"/>
  <c r="Y309" i="3"/>
  <c r="Z309" i="3"/>
  <c r="AA309" i="3"/>
  <c r="AE309" i="3"/>
  <c r="S310" i="3"/>
  <c r="T310" i="3"/>
  <c r="U310" i="3"/>
  <c r="V310" i="3"/>
  <c r="W310" i="3"/>
  <c r="X310" i="3"/>
  <c r="Y310" i="3"/>
  <c r="Z310" i="3"/>
  <c r="AA310" i="3"/>
  <c r="AE310" i="3"/>
  <c r="O289" i="3"/>
  <c r="O290" i="3"/>
  <c r="O291" i="3"/>
  <c r="O292" i="3"/>
  <c r="O293" i="3"/>
  <c r="O294" i="3"/>
  <c r="O295" i="3"/>
  <c r="O296" i="3"/>
  <c r="O297" i="3"/>
  <c r="O298" i="3"/>
  <c r="O299" i="3"/>
  <c r="O300" i="3"/>
  <c r="O301" i="3"/>
  <c r="O302" i="3"/>
  <c r="O303" i="3"/>
  <c r="O304" i="3"/>
  <c r="O305" i="3"/>
  <c r="O306" i="3"/>
  <c r="O307" i="3"/>
  <c r="O308" i="3"/>
  <c r="O309" i="3"/>
  <c r="O310" i="3"/>
  <c r="M289" i="3"/>
  <c r="M310" i="3"/>
  <c r="H289" i="3"/>
  <c r="J289" i="3"/>
  <c r="K289" i="3"/>
  <c r="L289" i="3"/>
  <c r="H290" i="3"/>
  <c r="J290" i="3"/>
  <c r="K290" i="3"/>
  <c r="L290" i="3"/>
  <c r="H291" i="3"/>
  <c r="J291" i="3"/>
  <c r="K291" i="3"/>
  <c r="L291" i="3"/>
  <c r="H292" i="3"/>
  <c r="J292" i="3"/>
  <c r="K292" i="3"/>
  <c r="L292" i="3"/>
  <c r="H293" i="3"/>
  <c r="J293" i="3"/>
  <c r="K293" i="3"/>
  <c r="L293" i="3"/>
  <c r="H294" i="3"/>
  <c r="J294" i="3"/>
  <c r="K294" i="3"/>
  <c r="L294" i="3"/>
  <c r="H295" i="3"/>
  <c r="J295" i="3"/>
  <c r="K295" i="3"/>
  <c r="L295" i="3"/>
  <c r="H296" i="3"/>
  <c r="J296" i="3"/>
  <c r="K296" i="3"/>
  <c r="L296" i="3"/>
  <c r="H297" i="3"/>
  <c r="J297" i="3"/>
  <c r="K297" i="3"/>
  <c r="L297" i="3"/>
  <c r="H298" i="3"/>
  <c r="J298" i="3"/>
  <c r="K298" i="3"/>
  <c r="L298" i="3"/>
  <c r="H299" i="3"/>
  <c r="J299" i="3"/>
  <c r="K299" i="3"/>
  <c r="L299" i="3"/>
  <c r="H300" i="3"/>
  <c r="J300" i="3"/>
  <c r="K300" i="3"/>
  <c r="L300" i="3"/>
  <c r="H301" i="3"/>
  <c r="J301" i="3"/>
  <c r="K301" i="3"/>
  <c r="L301" i="3"/>
  <c r="H302" i="3"/>
  <c r="J302" i="3"/>
  <c r="K302" i="3"/>
  <c r="L302" i="3"/>
  <c r="H303" i="3"/>
  <c r="J303" i="3"/>
  <c r="K303" i="3"/>
  <c r="L303" i="3"/>
  <c r="H304" i="3"/>
  <c r="J304" i="3"/>
  <c r="K304" i="3"/>
  <c r="L304" i="3"/>
  <c r="H305" i="3"/>
  <c r="J305" i="3"/>
  <c r="K305" i="3"/>
  <c r="L305" i="3"/>
  <c r="H306" i="3"/>
  <c r="J306" i="3"/>
  <c r="K306" i="3"/>
  <c r="L306" i="3"/>
  <c r="H307" i="3"/>
  <c r="J307" i="3"/>
  <c r="K307" i="3"/>
  <c r="L307" i="3"/>
  <c r="H308" i="3"/>
  <c r="J308" i="3"/>
  <c r="K308" i="3"/>
  <c r="L308" i="3"/>
  <c r="H309" i="3"/>
  <c r="J309" i="3"/>
  <c r="K309" i="3"/>
  <c r="L309" i="3"/>
  <c r="H310" i="3"/>
  <c r="J310" i="3"/>
  <c r="K310" i="3"/>
  <c r="L310" i="3"/>
  <c r="E289" i="3"/>
  <c r="E290" i="3"/>
  <c r="E291" i="3"/>
  <c r="E292" i="3"/>
  <c r="E293" i="3"/>
  <c r="E294" i="3"/>
  <c r="E295" i="3"/>
  <c r="E296" i="3"/>
  <c r="E297" i="3"/>
  <c r="E298" i="3"/>
  <c r="E299" i="3"/>
  <c r="E300" i="3"/>
  <c r="E301" i="3"/>
  <c r="E302" i="3"/>
  <c r="E303" i="3"/>
  <c r="E304" i="3"/>
  <c r="E305" i="3"/>
  <c r="E306" i="3"/>
  <c r="E307" i="3"/>
  <c r="E308" i="3"/>
  <c r="E309" i="3"/>
  <c r="E310" i="3"/>
  <c r="D289" i="3"/>
  <c r="D290" i="3"/>
  <c r="D291" i="3"/>
  <c r="D292" i="3"/>
  <c r="D293" i="3"/>
  <c r="D294" i="3"/>
  <c r="D295" i="3"/>
  <c r="D296" i="3"/>
  <c r="D297" i="3"/>
  <c r="D298" i="3"/>
  <c r="D299" i="3"/>
  <c r="D300" i="3"/>
  <c r="D301" i="3"/>
  <c r="D302" i="3"/>
  <c r="D303" i="3"/>
  <c r="D304" i="3"/>
  <c r="D305" i="3"/>
  <c r="D306" i="3"/>
  <c r="D307" i="3"/>
  <c r="D308" i="3"/>
  <c r="D309" i="3"/>
  <c r="D310" i="3"/>
  <c r="S26" i="3" l="1"/>
  <c r="T26" i="3"/>
  <c r="S27" i="3"/>
  <c r="T27" i="3"/>
  <c r="S28" i="3"/>
  <c r="T28" i="3"/>
  <c r="S29" i="3"/>
  <c r="T29" i="3"/>
  <c r="S30" i="3"/>
  <c r="T30" i="3"/>
  <c r="S31" i="3"/>
  <c r="T31" i="3"/>
  <c r="S32" i="3"/>
  <c r="T32" i="3"/>
  <c r="S33" i="3"/>
  <c r="T33" i="3"/>
  <c r="S34" i="3"/>
  <c r="T34" i="3"/>
  <c r="S35" i="3"/>
  <c r="T35" i="3"/>
  <c r="S36" i="3"/>
  <c r="T36" i="3"/>
  <c r="S37" i="3"/>
  <c r="T37" i="3"/>
  <c r="S38" i="3"/>
  <c r="T38" i="3"/>
  <c r="S39" i="3"/>
  <c r="T39" i="3"/>
  <c r="S40" i="3"/>
  <c r="T40" i="3"/>
  <c r="S41" i="3"/>
  <c r="T41" i="3"/>
  <c r="S42" i="3"/>
  <c r="T42" i="3"/>
  <c r="S43" i="3"/>
  <c r="T43" i="3"/>
  <c r="S44" i="3"/>
  <c r="T44" i="3"/>
  <c r="S45" i="3"/>
  <c r="T45" i="3"/>
  <c r="S46" i="3"/>
  <c r="T46" i="3"/>
  <c r="S47" i="3"/>
  <c r="T47" i="3"/>
  <c r="S48" i="3"/>
  <c r="T48" i="3"/>
  <c r="S49" i="3"/>
  <c r="T49" i="3"/>
  <c r="S50" i="3"/>
  <c r="T50" i="3"/>
  <c r="S51" i="3"/>
  <c r="T51" i="3"/>
  <c r="S52" i="3"/>
  <c r="T52" i="3"/>
  <c r="S53" i="3"/>
  <c r="T53" i="3"/>
  <c r="S54" i="3"/>
  <c r="T54" i="3"/>
  <c r="S55" i="3"/>
  <c r="T55" i="3"/>
  <c r="S56" i="3"/>
  <c r="T56" i="3"/>
  <c r="S57" i="3"/>
  <c r="T57" i="3"/>
  <c r="S58" i="3"/>
  <c r="T58" i="3"/>
  <c r="S59" i="3"/>
  <c r="T59" i="3"/>
  <c r="S60" i="3"/>
  <c r="T60" i="3"/>
  <c r="S61" i="3"/>
  <c r="T61" i="3"/>
  <c r="S62" i="3"/>
  <c r="T62" i="3"/>
  <c r="S63" i="3"/>
  <c r="T63" i="3"/>
  <c r="S64" i="3"/>
  <c r="T64" i="3"/>
  <c r="S65" i="3"/>
  <c r="T65" i="3"/>
  <c r="S66" i="3"/>
  <c r="T66" i="3"/>
  <c r="S67" i="3"/>
  <c r="T67" i="3"/>
  <c r="S68" i="3"/>
  <c r="T68" i="3"/>
  <c r="S69" i="3"/>
  <c r="T69" i="3"/>
  <c r="S70" i="3"/>
  <c r="T70" i="3"/>
  <c r="S71" i="3"/>
  <c r="T71" i="3"/>
  <c r="S72" i="3"/>
  <c r="T72" i="3"/>
  <c r="S73" i="3"/>
  <c r="T73" i="3"/>
  <c r="S74" i="3"/>
  <c r="T74" i="3"/>
  <c r="S75" i="3"/>
  <c r="T75" i="3"/>
  <c r="S76" i="3"/>
  <c r="T76" i="3"/>
  <c r="S77" i="3"/>
  <c r="T77" i="3"/>
  <c r="S78" i="3"/>
  <c r="T78" i="3"/>
  <c r="S79" i="3"/>
  <c r="T79" i="3"/>
  <c r="S80" i="3"/>
  <c r="T80" i="3"/>
  <c r="S81" i="3"/>
  <c r="T81" i="3"/>
  <c r="S82" i="3"/>
  <c r="T82" i="3"/>
  <c r="S83" i="3"/>
  <c r="T83" i="3"/>
  <c r="S84" i="3"/>
  <c r="T84" i="3"/>
  <c r="S85" i="3"/>
  <c r="T85" i="3"/>
  <c r="S86" i="3"/>
  <c r="T86" i="3"/>
  <c r="S87" i="3"/>
  <c r="T87" i="3"/>
  <c r="S88" i="3"/>
  <c r="T88" i="3"/>
  <c r="S89" i="3"/>
  <c r="T89" i="3"/>
  <c r="S90" i="3"/>
  <c r="T90" i="3"/>
  <c r="S91" i="3"/>
  <c r="T91" i="3"/>
  <c r="S92" i="3"/>
  <c r="T92" i="3"/>
  <c r="S93" i="3"/>
  <c r="T93" i="3"/>
  <c r="S94" i="3"/>
  <c r="T94" i="3"/>
  <c r="S95" i="3"/>
  <c r="T95" i="3"/>
  <c r="S96" i="3"/>
  <c r="T96" i="3"/>
  <c r="S97" i="3"/>
  <c r="T97" i="3"/>
  <c r="S98" i="3"/>
  <c r="T98" i="3"/>
  <c r="S99" i="3"/>
  <c r="T99" i="3"/>
  <c r="S100" i="3"/>
  <c r="T100" i="3"/>
  <c r="S101" i="3"/>
  <c r="T101" i="3"/>
  <c r="S102" i="3"/>
  <c r="T102" i="3"/>
  <c r="S103" i="3"/>
  <c r="T103" i="3"/>
  <c r="S104" i="3"/>
  <c r="T104" i="3"/>
  <c r="S105" i="3"/>
  <c r="T105" i="3"/>
  <c r="S106" i="3"/>
  <c r="T106" i="3"/>
  <c r="S107" i="3"/>
  <c r="T107" i="3"/>
  <c r="S108" i="3"/>
  <c r="T108" i="3"/>
  <c r="S109" i="3"/>
  <c r="T109" i="3"/>
  <c r="S110" i="3"/>
  <c r="T110" i="3"/>
  <c r="S111" i="3"/>
  <c r="T111" i="3"/>
  <c r="S112" i="3"/>
  <c r="T112" i="3"/>
  <c r="S113" i="3"/>
  <c r="T113" i="3"/>
  <c r="S114" i="3"/>
  <c r="T114" i="3"/>
  <c r="S115" i="3"/>
  <c r="T115" i="3"/>
  <c r="S116" i="3"/>
  <c r="T116" i="3"/>
  <c r="S117" i="3"/>
  <c r="T117" i="3"/>
  <c r="S118" i="3"/>
  <c r="T118" i="3"/>
  <c r="S119" i="3"/>
  <c r="T119" i="3"/>
  <c r="S120" i="3"/>
  <c r="T120" i="3"/>
  <c r="S121" i="3"/>
  <c r="T121" i="3"/>
  <c r="S122" i="3"/>
  <c r="T122" i="3"/>
  <c r="S123" i="3"/>
  <c r="T123" i="3"/>
  <c r="S124" i="3"/>
  <c r="T124" i="3"/>
  <c r="S125" i="3"/>
  <c r="T125" i="3"/>
  <c r="S126" i="3"/>
  <c r="T126" i="3"/>
  <c r="S127" i="3"/>
  <c r="T127" i="3"/>
  <c r="S128" i="3"/>
  <c r="T128" i="3"/>
  <c r="S129" i="3"/>
  <c r="T129" i="3"/>
  <c r="S130" i="3"/>
  <c r="T130" i="3"/>
  <c r="S131" i="3"/>
  <c r="T131" i="3"/>
  <c r="S132" i="3"/>
  <c r="T132" i="3"/>
  <c r="S133" i="3"/>
  <c r="T133" i="3"/>
  <c r="S134" i="3"/>
  <c r="T134" i="3"/>
  <c r="S135" i="3"/>
  <c r="T135" i="3"/>
  <c r="S136" i="3"/>
  <c r="T136" i="3"/>
  <c r="S137" i="3"/>
  <c r="T137" i="3"/>
  <c r="S138" i="3"/>
  <c r="T138" i="3"/>
  <c r="S139" i="3"/>
  <c r="T139" i="3"/>
  <c r="S140" i="3"/>
  <c r="T140" i="3"/>
  <c r="S141" i="3"/>
  <c r="T141" i="3"/>
  <c r="S142" i="3"/>
  <c r="T142" i="3"/>
  <c r="S143" i="3"/>
  <c r="T143" i="3"/>
  <c r="S144" i="3"/>
  <c r="T144" i="3"/>
  <c r="S145" i="3"/>
  <c r="T145" i="3"/>
  <c r="S146" i="3"/>
  <c r="T146" i="3"/>
  <c r="S147" i="3"/>
  <c r="T147" i="3"/>
  <c r="S148" i="3"/>
  <c r="T148" i="3"/>
  <c r="S149" i="3"/>
  <c r="T149" i="3"/>
  <c r="S150" i="3"/>
  <c r="T150" i="3"/>
  <c r="S151" i="3"/>
  <c r="T151" i="3"/>
  <c r="S152" i="3"/>
  <c r="T152" i="3"/>
  <c r="S153" i="3"/>
  <c r="T153" i="3"/>
  <c r="S154" i="3"/>
  <c r="T154" i="3"/>
  <c r="S155" i="3"/>
  <c r="T155" i="3"/>
  <c r="S156" i="3"/>
  <c r="T156" i="3"/>
  <c r="S157" i="3"/>
  <c r="T157" i="3"/>
  <c r="S158" i="3"/>
  <c r="T158" i="3"/>
  <c r="S159" i="3"/>
  <c r="T159" i="3"/>
  <c r="S160" i="3"/>
  <c r="T160" i="3"/>
  <c r="S161" i="3"/>
  <c r="T161" i="3"/>
  <c r="S162" i="3"/>
  <c r="T162" i="3"/>
  <c r="S163" i="3"/>
  <c r="T163" i="3"/>
  <c r="S164" i="3"/>
  <c r="T164" i="3"/>
  <c r="S165" i="3"/>
  <c r="T165" i="3"/>
  <c r="S166" i="3"/>
  <c r="T166" i="3"/>
  <c r="S167" i="3"/>
  <c r="T167" i="3"/>
  <c r="S168" i="3"/>
  <c r="T168" i="3"/>
  <c r="S169" i="3"/>
  <c r="T169" i="3"/>
  <c r="S170" i="3"/>
  <c r="T170" i="3"/>
  <c r="S171" i="3"/>
  <c r="T171" i="3"/>
  <c r="S172" i="3"/>
  <c r="T172" i="3"/>
  <c r="S173" i="3"/>
  <c r="T173" i="3"/>
  <c r="S174" i="3"/>
  <c r="T174" i="3"/>
  <c r="S175" i="3"/>
  <c r="T175" i="3"/>
  <c r="S176" i="3"/>
  <c r="T176" i="3"/>
  <c r="S177" i="3"/>
  <c r="T177" i="3"/>
  <c r="S178" i="3"/>
  <c r="T178" i="3"/>
  <c r="S179" i="3"/>
  <c r="T179" i="3"/>
  <c r="S180" i="3"/>
  <c r="T180" i="3"/>
  <c r="S181" i="3"/>
  <c r="T181" i="3"/>
  <c r="S182" i="3"/>
  <c r="T182" i="3"/>
  <c r="S183" i="3"/>
  <c r="T183" i="3"/>
  <c r="S184" i="3"/>
  <c r="T184" i="3"/>
  <c r="S185" i="3"/>
  <c r="T185" i="3"/>
  <c r="S186" i="3"/>
  <c r="T186" i="3"/>
  <c r="S187" i="3"/>
  <c r="T187" i="3"/>
  <c r="S188" i="3"/>
  <c r="T188" i="3"/>
  <c r="S189" i="3"/>
  <c r="T189" i="3"/>
  <c r="S190" i="3"/>
  <c r="T190" i="3"/>
  <c r="S191" i="3"/>
  <c r="T191" i="3"/>
  <c r="S192" i="3"/>
  <c r="T192" i="3"/>
  <c r="S193" i="3"/>
  <c r="T193" i="3"/>
  <c r="S194" i="3"/>
  <c r="T194" i="3"/>
  <c r="S195" i="3"/>
  <c r="T195" i="3"/>
  <c r="S196" i="3"/>
  <c r="T196" i="3"/>
  <c r="S197" i="3"/>
  <c r="T197" i="3"/>
  <c r="S198" i="3"/>
  <c r="T198" i="3"/>
  <c r="S199" i="3"/>
  <c r="T199" i="3"/>
  <c r="S200" i="3"/>
  <c r="T200" i="3"/>
  <c r="S201" i="3"/>
  <c r="T201" i="3"/>
  <c r="S202" i="3"/>
  <c r="T202" i="3"/>
  <c r="S203" i="3"/>
  <c r="T203" i="3"/>
  <c r="S204" i="3"/>
  <c r="T204" i="3"/>
  <c r="S205" i="3"/>
  <c r="T205" i="3"/>
  <c r="S206" i="3"/>
  <c r="T206" i="3"/>
  <c r="S207" i="3"/>
  <c r="T207" i="3"/>
  <c r="S208" i="3"/>
  <c r="T208" i="3"/>
  <c r="S209" i="3"/>
  <c r="T209" i="3"/>
  <c r="S210" i="3"/>
  <c r="T210" i="3"/>
  <c r="S211" i="3"/>
  <c r="T211" i="3"/>
  <c r="S212" i="3"/>
  <c r="T212" i="3"/>
  <c r="S213" i="3"/>
  <c r="T213" i="3"/>
  <c r="S214" i="3"/>
  <c r="T214" i="3"/>
  <c r="S215" i="3"/>
  <c r="T215" i="3"/>
  <c r="S216" i="3"/>
  <c r="T216" i="3"/>
  <c r="S217" i="3"/>
  <c r="T217" i="3"/>
  <c r="S218" i="3"/>
  <c r="T218" i="3"/>
  <c r="S219" i="3"/>
  <c r="T219" i="3"/>
  <c r="S220" i="3"/>
  <c r="T220" i="3"/>
  <c r="S221" i="3"/>
  <c r="T221" i="3"/>
  <c r="S222" i="3"/>
  <c r="T222" i="3"/>
  <c r="S223" i="3"/>
  <c r="T223" i="3"/>
  <c r="S224" i="3"/>
  <c r="T224" i="3"/>
  <c r="S225" i="3"/>
  <c r="T225" i="3"/>
  <c r="S226" i="3"/>
  <c r="T226" i="3"/>
  <c r="S227" i="3"/>
  <c r="T227" i="3"/>
  <c r="S228" i="3"/>
  <c r="T228" i="3"/>
  <c r="S229" i="3"/>
  <c r="T229" i="3"/>
  <c r="S230" i="3"/>
  <c r="T230" i="3"/>
  <c r="S231" i="3"/>
  <c r="T231" i="3"/>
  <c r="S232" i="3"/>
  <c r="T232" i="3"/>
  <c r="S233" i="3"/>
  <c r="T233" i="3"/>
  <c r="S234" i="3"/>
  <c r="T234" i="3"/>
  <c r="S235" i="3"/>
  <c r="T235" i="3"/>
  <c r="S236" i="3"/>
  <c r="T236" i="3"/>
  <c r="S237" i="3"/>
  <c r="T237" i="3"/>
  <c r="S238" i="3"/>
  <c r="T238" i="3"/>
  <c r="S239" i="3"/>
  <c r="T239" i="3"/>
  <c r="S240" i="3"/>
  <c r="T240" i="3"/>
  <c r="S241" i="3"/>
  <c r="T241" i="3"/>
  <c r="S242" i="3"/>
  <c r="T242" i="3"/>
  <c r="S243" i="3"/>
  <c r="T243" i="3"/>
  <c r="S244" i="3"/>
  <c r="T244" i="3"/>
  <c r="S245" i="3"/>
  <c r="T245" i="3"/>
  <c r="S246" i="3"/>
  <c r="T246" i="3"/>
  <c r="S247" i="3"/>
  <c r="T247" i="3"/>
  <c r="S248" i="3"/>
  <c r="T248" i="3"/>
  <c r="S249" i="3"/>
  <c r="T249" i="3"/>
  <c r="S250" i="3"/>
  <c r="T250" i="3"/>
  <c r="S251" i="3"/>
  <c r="T251" i="3"/>
  <c r="S252" i="3"/>
  <c r="T252" i="3"/>
  <c r="S253" i="3"/>
  <c r="T253" i="3"/>
  <c r="S254" i="3"/>
  <c r="T254" i="3"/>
  <c r="S255" i="3"/>
  <c r="T255" i="3"/>
  <c r="S256" i="3"/>
  <c r="T256" i="3"/>
  <c r="S257" i="3"/>
  <c r="T257" i="3"/>
  <c r="S258" i="3"/>
  <c r="T258" i="3"/>
  <c r="S259" i="3"/>
  <c r="T259" i="3"/>
  <c r="S260" i="3"/>
  <c r="T260" i="3"/>
  <c r="S261" i="3"/>
  <c r="T261" i="3"/>
  <c r="S262" i="3"/>
  <c r="T262" i="3"/>
  <c r="S263" i="3"/>
  <c r="T263" i="3"/>
  <c r="S264" i="3"/>
  <c r="T264" i="3"/>
  <c r="S265" i="3"/>
  <c r="T265" i="3"/>
  <c r="S266" i="3"/>
  <c r="T266" i="3"/>
  <c r="S267" i="3"/>
  <c r="T267" i="3"/>
  <c r="S268" i="3"/>
  <c r="T268" i="3"/>
  <c r="S269" i="3"/>
  <c r="T269" i="3"/>
  <c r="S270" i="3"/>
  <c r="T270" i="3"/>
  <c r="S271" i="3"/>
  <c r="T271" i="3"/>
  <c r="S272" i="3"/>
  <c r="T272" i="3"/>
  <c r="S273" i="3"/>
  <c r="T273" i="3"/>
  <c r="S274" i="3"/>
  <c r="T274" i="3"/>
  <c r="S275" i="3"/>
  <c r="T275" i="3"/>
  <c r="S276" i="3"/>
  <c r="T276" i="3"/>
  <c r="S277" i="3"/>
  <c r="T277" i="3"/>
  <c r="S278" i="3"/>
  <c r="T278" i="3"/>
  <c r="S279" i="3"/>
  <c r="T279" i="3"/>
  <c r="S280" i="3"/>
  <c r="T280" i="3"/>
  <c r="S281" i="3"/>
  <c r="T281" i="3"/>
  <c r="S282" i="3"/>
  <c r="T282" i="3"/>
  <c r="S283" i="3"/>
  <c r="T283" i="3"/>
  <c r="S284" i="3"/>
  <c r="T284" i="3"/>
  <c r="S285" i="3"/>
  <c r="T285" i="3"/>
  <c r="S286" i="3"/>
  <c r="T286" i="3"/>
  <c r="S287" i="3"/>
  <c r="T287" i="3"/>
  <c r="S288" i="3"/>
  <c r="T288" i="3"/>
  <c r="S2" i="8"/>
  <c r="BG310" i="3" l="1"/>
  <c r="BG289" i="3"/>
  <c r="BG290" i="3"/>
  <c r="BG291" i="3"/>
  <c r="BG292" i="3"/>
  <c r="BG293" i="3"/>
  <c r="BG294" i="3"/>
  <c r="BG295" i="3"/>
  <c r="BG296" i="3"/>
  <c r="BG297" i="3"/>
  <c r="BG298" i="3"/>
  <c r="BG299" i="3"/>
  <c r="BG300" i="3"/>
  <c r="BG301" i="3"/>
  <c r="BG302" i="3"/>
  <c r="BG303" i="3"/>
  <c r="BG304" i="3"/>
  <c r="BG305" i="3"/>
  <c r="BG306" i="3"/>
  <c r="BG307" i="3"/>
  <c r="BG308" i="3"/>
  <c r="BG309" i="3"/>
  <c r="AJ94" i="3" l="1"/>
  <c r="AJ95" i="3"/>
  <c r="AJ96" i="3"/>
  <c r="AJ97" i="3"/>
  <c r="AJ98" i="3"/>
  <c r="AJ102" i="3"/>
  <c r="AJ103" i="3"/>
  <c r="AJ104" i="3"/>
  <c r="AJ105" i="3"/>
  <c r="AJ106" i="3"/>
  <c r="AJ107" i="3"/>
  <c r="AJ108" i="3"/>
  <c r="AJ109" i="3"/>
  <c r="AJ110" i="3"/>
  <c r="AJ111" i="3"/>
  <c r="AJ112" i="3"/>
  <c r="AJ114" i="3"/>
  <c r="AJ116" i="3"/>
  <c r="AJ117" i="3"/>
  <c r="AJ118" i="3"/>
  <c r="AJ119" i="3"/>
  <c r="AJ120" i="3"/>
  <c r="AJ124" i="3"/>
  <c r="AJ125" i="3"/>
  <c r="AJ126" i="3"/>
  <c r="AJ127" i="3"/>
  <c r="AJ128" i="3"/>
  <c r="AJ129" i="3"/>
  <c r="AJ130" i="3"/>
  <c r="AJ131" i="3"/>
  <c r="AJ132" i="3"/>
  <c r="AJ133" i="3"/>
  <c r="AJ134" i="3"/>
  <c r="AJ136" i="3"/>
  <c r="AJ138" i="3"/>
  <c r="AJ139" i="3"/>
  <c r="AJ140" i="3"/>
  <c r="AJ141" i="3"/>
  <c r="AJ142" i="3"/>
  <c r="AJ146" i="3"/>
  <c r="AJ147" i="3"/>
  <c r="AJ148" i="3"/>
  <c r="AJ149" i="3"/>
  <c r="AJ150" i="3"/>
  <c r="AJ151" i="3"/>
  <c r="AJ152" i="3"/>
  <c r="AJ153" i="3"/>
  <c r="AJ154" i="3"/>
  <c r="AJ155" i="3"/>
  <c r="AJ156" i="3"/>
  <c r="AJ158" i="3"/>
  <c r="AJ160" i="3"/>
  <c r="AJ161" i="3"/>
  <c r="AJ162" i="3"/>
  <c r="AJ163" i="3"/>
  <c r="AJ164" i="3"/>
  <c r="AJ168" i="3"/>
  <c r="AJ169" i="3"/>
  <c r="AJ170" i="3"/>
  <c r="AJ171" i="3"/>
  <c r="AJ172" i="3"/>
  <c r="AJ173" i="3"/>
  <c r="AJ174" i="3"/>
  <c r="AJ175" i="3"/>
  <c r="AJ176" i="3"/>
  <c r="AJ177" i="3"/>
  <c r="AJ178" i="3"/>
  <c r="AJ180" i="3"/>
  <c r="AJ182" i="3"/>
  <c r="AJ183" i="3"/>
  <c r="AJ184" i="3"/>
  <c r="AJ185" i="3"/>
  <c r="AJ186" i="3"/>
  <c r="AJ190" i="3"/>
  <c r="AJ191" i="3"/>
  <c r="AJ192" i="3"/>
  <c r="AJ193" i="3"/>
  <c r="AJ194" i="3"/>
  <c r="AJ195" i="3"/>
  <c r="AJ196" i="3"/>
  <c r="AJ197" i="3"/>
  <c r="AJ198" i="3"/>
  <c r="AJ199" i="3"/>
  <c r="AJ200" i="3"/>
  <c r="AJ202" i="3"/>
  <c r="AJ204" i="3"/>
  <c r="AJ205" i="3"/>
  <c r="AJ206" i="3"/>
  <c r="AJ207" i="3"/>
  <c r="AJ208" i="3"/>
  <c r="AJ212" i="3"/>
  <c r="AJ213" i="3"/>
  <c r="AJ214" i="3"/>
  <c r="AJ215" i="3"/>
  <c r="AJ216" i="3"/>
  <c r="AJ217" i="3"/>
  <c r="AJ218" i="3"/>
  <c r="AJ219" i="3"/>
  <c r="AJ220" i="3"/>
  <c r="AJ221" i="3"/>
  <c r="AJ222" i="3"/>
  <c r="AJ224" i="3"/>
  <c r="AJ226" i="3"/>
  <c r="AJ227" i="3"/>
  <c r="AJ228" i="3"/>
  <c r="AJ229" i="3"/>
  <c r="AJ230" i="3"/>
  <c r="AJ234" i="3"/>
  <c r="AJ235" i="3"/>
  <c r="AJ236" i="3"/>
  <c r="AJ237" i="3"/>
  <c r="AJ238" i="3"/>
  <c r="AJ239" i="3"/>
  <c r="AJ240" i="3"/>
  <c r="AJ241" i="3"/>
  <c r="AJ242" i="3"/>
  <c r="AJ243" i="3"/>
  <c r="AJ244" i="3"/>
  <c r="AJ246" i="3"/>
  <c r="AJ248" i="3"/>
  <c r="AJ249" i="3"/>
  <c r="AJ250" i="3"/>
  <c r="AJ251" i="3"/>
  <c r="AJ252"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K254" i="3" l="1"/>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E276" i="3" l="1"/>
  <c r="AE277" i="3"/>
  <c r="AE278" i="3"/>
  <c r="AE279" i="3"/>
  <c r="AE280" i="3"/>
  <c r="AE281" i="3"/>
  <c r="AE282" i="3"/>
  <c r="AE283" i="3"/>
  <c r="AE284" i="3"/>
  <c r="AE285" i="3"/>
  <c r="AE286" i="3"/>
  <c r="AE287" i="3"/>
  <c r="AE288" i="3"/>
  <c r="AH275" i="3"/>
  <c r="AI275" i="3"/>
  <c r="AH276" i="3"/>
  <c r="AI276" i="3"/>
  <c r="AH277" i="3"/>
  <c r="AI277" i="3"/>
  <c r="AH278" i="3"/>
  <c r="AI278" i="3"/>
  <c r="AH279" i="3"/>
  <c r="AI279" i="3"/>
  <c r="AH280" i="3"/>
  <c r="AI280" i="3"/>
  <c r="AH281" i="3"/>
  <c r="AI281" i="3"/>
  <c r="AH282" i="3"/>
  <c r="AI282" i="3"/>
  <c r="AH283" i="3"/>
  <c r="AI283" i="3"/>
  <c r="AH284" i="3"/>
  <c r="AI284" i="3"/>
  <c r="AH285" i="3"/>
  <c r="AI285" i="3"/>
  <c r="AH286" i="3"/>
  <c r="AI286" i="3"/>
  <c r="AH287" i="3"/>
  <c r="AI287" i="3"/>
  <c r="AH288" i="3"/>
  <c r="AI288" i="3"/>
  <c r="AH267" i="3" l="1"/>
  <c r="AI267" i="3"/>
  <c r="AH268" i="3"/>
  <c r="AI268" i="3"/>
  <c r="AH269" i="3"/>
  <c r="AI269" i="3"/>
  <c r="AH270" i="3"/>
  <c r="AI270" i="3"/>
  <c r="AH271" i="3"/>
  <c r="AI271" i="3"/>
  <c r="AH272" i="3"/>
  <c r="AI272" i="3"/>
  <c r="AH273" i="3"/>
  <c r="AI273" i="3"/>
  <c r="AH274" i="3"/>
  <c r="AI274" i="3"/>
  <c r="AE268" i="3"/>
  <c r="AE269" i="3"/>
  <c r="AE270" i="3"/>
  <c r="AE271" i="3"/>
  <c r="AE272" i="3"/>
  <c r="AE273" i="3"/>
  <c r="AE274" i="3"/>
  <c r="AE275" i="3"/>
  <c r="F38" i="15" l="1"/>
  <c r="AH2" i="6"/>
  <c r="D78" i="17" l="1"/>
  <c r="D119" i="17"/>
  <c r="D160" i="17"/>
  <c r="D159" i="17"/>
  <c r="D118" i="17"/>
  <c r="D77" i="17"/>
  <c r="B62" i="4" l="1"/>
  <c r="A62" i="4"/>
  <c r="B49" i="4"/>
  <c r="A49" i="4"/>
  <c r="B44" i="4"/>
  <c r="A44" i="4"/>
  <c r="B43" i="4"/>
  <c r="A43" i="4"/>
  <c r="B42" i="4"/>
  <c r="A42" i="4"/>
  <c r="B39" i="4"/>
  <c r="A39" i="4"/>
  <c r="B38" i="4"/>
  <c r="A38" i="4"/>
  <c r="AH266" i="3" l="1"/>
  <c r="AI266" i="3"/>
  <c r="AF1" i="3"/>
  <c r="F288" i="3" l="1"/>
  <c r="BO266" i="3" l="1"/>
  <c r="BO245" i="3"/>
  <c r="BO222" i="3"/>
  <c r="BO221" i="3"/>
  <c r="BO218" i="3"/>
  <c r="BO217" i="3"/>
  <c r="BO216" i="3"/>
  <c r="BO215" i="3"/>
  <c r="BO214" i="3"/>
  <c r="BO212" i="3"/>
  <c r="BO211" i="3"/>
  <c r="BO210" i="3"/>
  <c r="BO209" i="3"/>
  <c r="BO208" i="3"/>
  <c r="BO205" i="3"/>
  <c r="BO204" i="3"/>
  <c r="BO203" i="3"/>
  <c r="BO202" i="3"/>
  <c r="BO201" i="3"/>
  <c r="BO178" i="3"/>
  <c r="BO177" i="3"/>
  <c r="BO175" i="3"/>
  <c r="BO174" i="3"/>
  <c r="BO173" i="3"/>
  <c r="BO172" i="3"/>
  <c r="BO171" i="3"/>
  <c r="BO168" i="3"/>
  <c r="BO167" i="3"/>
  <c r="BO166" i="3"/>
  <c r="BO165" i="3"/>
  <c r="BO164" i="3"/>
  <c r="BO161" i="3"/>
  <c r="BO160" i="3"/>
  <c r="BO159" i="3"/>
  <c r="BO158" i="3"/>
  <c r="BO157" i="3"/>
  <c r="BO134" i="3"/>
  <c r="BO133" i="3"/>
  <c r="BO130" i="3"/>
  <c r="BO129" i="3"/>
  <c r="BO128" i="3"/>
  <c r="BO127" i="3"/>
  <c r="BO126" i="3"/>
  <c r="BO124" i="3"/>
  <c r="BO123" i="3"/>
  <c r="BO122" i="3"/>
  <c r="BO121" i="3"/>
  <c r="BO117" i="3"/>
  <c r="BO116" i="3"/>
  <c r="BO115" i="3"/>
  <c r="BO114" i="3"/>
  <c r="BO113" i="3"/>
  <c r="BO90" i="3"/>
  <c r="BO89" i="3"/>
  <c r="BO86" i="3"/>
  <c r="BO85" i="3"/>
  <c r="BO84" i="3"/>
  <c r="BO83" i="3"/>
  <c r="BO82" i="3"/>
  <c r="BO80" i="3"/>
  <c r="BO79" i="3"/>
  <c r="BO78" i="3"/>
  <c r="BO77" i="3"/>
  <c r="BO73" i="3"/>
  <c r="BO72" i="3"/>
  <c r="BO71" i="3"/>
  <c r="BO70" i="3"/>
  <c r="BO69" i="3"/>
  <c r="BO46" i="3"/>
  <c r="BO45" i="3"/>
  <c r="BO43" i="3"/>
  <c r="BO42" i="3"/>
  <c r="BO41" i="3"/>
  <c r="BO40" i="3"/>
  <c r="BO39" i="3"/>
  <c r="BO36" i="3"/>
  <c r="BO35" i="3"/>
  <c r="BO34" i="3"/>
  <c r="BO33" i="3"/>
  <c r="BO28" i="3"/>
  <c r="BO27" i="3"/>
  <c r="BO26" i="3"/>
  <c r="BO25" i="3"/>
  <c r="AO267" i="3" l="1"/>
  <c r="AO268" i="3"/>
  <c r="AO269" i="3"/>
  <c r="AO270" i="3"/>
  <c r="AO271" i="3"/>
  <c r="AO272" i="3"/>
  <c r="AO273" i="3"/>
  <c r="AO274" i="3"/>
  <c r="AO275" i="3"/>
  <c r="AO276" i="3"/>
  <c r="AO277" i="3"/>
  <c r="AO278" i="3"/>
  <c r="AO279" i="3"/>
  <c r="AO280" i="3"/>
  <c r="AO281" i="3"/>
  <c r="AO282" i="3"/>
  <c r="AO283" i="3"/>
  <c r="AO284" i="3"/>
  <c r="AO285" i="3"/>
  <c r="AO286" i="3"/>
  <c r="AO287" i="3"/>
  <c r="AO288" i="3"/>
  <c r="AJ92" i="3"/>
  <c r="AE267" i="3"/>
  <c r="AF91" i="3"/>
  <c r="BA2" i="6" l="1"/>
  <c r="BT90" i="3" l="1"/>
  <c r="BT68" i="3"/>
  <c r="BT46" i="3"/>
  <c r="BT24" i="3"/>
  <c r="BT288" i="3" l="1"/>
  <c r="BT287" i="3"/>
  <c r="BT286" i="3"/>
  <c r="BT285" i="3"/>
  <c r="BT284" i="3"/>
  <c r="BT283" i="3"/>
  <c r="BT282" i="3"/>
  <c r="BT281" i="3"/>
  <c r="BT280" i="3"/>
  <c r="BT279" i="3"/>
  <c r="BT278" i="3"/>
  <c r="BT277" i="3"/>
  <c r="BT276" i="3"/>
  <c r="BT275" i="3"/>
  <c r="BT274" i="3"/>
  <c r="BT273" i="3"/>
  <c r="BT272" i="3"/>
  <c r="BT271" i="3"/>
  <c r="BT270" i="3"/>
  <c r="BT269" i="3"/>
  <c r="BT268" i="3"/>
  <c r="BT267" i="3"/>
  <c r="BT266" i="3"/>
  <c r="BT265" i="3"/>
  <c r="BT264" i="3"/>
  <c r="BT263" i="3"/>
  <c r="BT262" i="3"/>
  <c r="BT261" i="3"/>
  <c r="BT260" i="3"/>
  <c r="BT259" i="3"/>
  <c r="BT258" i="3"/>
  <c r="BT257" i="3"/>
  <c r="BT256" i="3"/>
  <c r="BT255" i="3"/>
  <c r="BT254" i="3"/>
  <c r="BT253" i="3"/>
  <c r="BT252" i="3"/>
  <c r="BT251" i="3"/>
  <c r="BT250" i="3"/>
  <c r="BT249" i="3"/>
  <c r="BT248" i="3"/>
  <c r="BT247" i="3"/>
  <c r="BT246" i="3"/>
  <c r="BT245" i="3"/>
  <c r="BT244" i="3"/>
  <c r="BT243" i="3"/>
  <c r="BT242" i="3"/>
  <c r="BT241" i="3"/>
  <c r="BT240" i="3"/>
  <c r="BT239" i="3"/>
  <c r="BT238" i="3"/>
  <c r="BT237" i="3"/>
  <c r="BT236" i="3"/>
  <c r="BT235" i="3"/>
  <c r="BT234" i="3"/>
  <c r="BT233" i="3"/>
  <c r="BT232" i="3"/>
  <c r="BT231" i="3"/>
  <c r="BT230" i="3"/>
  <c r="BT229" i="3"/>
  <c r="BT228" i="3"/>
  <c r="BT227" i="3"/>
  <c r="BT226" i="3"/>
  <c r="BT225" i="3"/>
  <c r="BT224" i="3"/>
  <c r="BT223" i="3"/>
  <c r="BT222" i="3"/>
  <c r="BT221" i="3"/>
  <c r="BT220" i="3"/>
  <c r="BT219" i="3"/>
  <c r="BT218" i="3"/>
  <c r="BT217" i="3"/>
  <c r="BT216" i="3"/>
  <c r="BT215" i="3"/>
  <c r="BT214" i="3"/>
  <c r="BT213" i="3"/>
  <c r="BT212" i="3"/>
  <c r="BT211" i="3"/>
  <c r="BT210" i="3"/>
  <c r="BT209" i="3"/>
  <c r="BT208" i="3"/>
  <c r="BT207" i="3"/>
  <c r="BT206" i="3"/>
  <c r="BT205" i="3"/>
  <c r="BT204" i="3"/>
  <c r="BT203" i="3"/>
  <c r="BT202" i="3"/>
  <c r="BT201" i="3"/>
  <c r="BT200" i="3"/>
  <c r="BT199" i="3"/>
  <c r="BT198" i="3"/>
  <c r="BT197" i="3"/>
  <c r="BT196" i="3"/>
  <c r="BT195" i="3"/>
  <c r="BT194" i="3"/>
  <c r="BT193" i="3"/>
  <c r="BT192" i="3"/>
  <c r="BT191" i="3"/>
  <c r="BT190" i="3"/>
  <c r="BT189" i="3"/>
  <c r="BT188" i="3"/>
  <c r="BT187" i="3"/>
  <c r="BT186" i="3"/>
  <c r="BT185" i="3"/>
  <c r="BT184" i="3"/>
  <c r="BT183" i="3"/>
  <c r="BT182" i="3"/>
  <c r="BT181" i="3"/>
  <c r="BT180" i="3"/>
  <c r="BT179" i="3"/>
  <c r="BT178" i="3"/>
  <c r="BT177" i="3"/>
  <c r="BT176" i="3"/>
  <c r="BT175" i="3"/>
  <c r="BT174" i="3"/>
  <c r="BT173" i="3"/>
  <c r="BT172" i="3"/>
  <c r="BT171" i="3"/>
  <c r="BT170" i="3"/>
  <c r="BT169" i="3"/>
  <c r="BT168" i="3"/>
  <c r="BT167" i="3"/>
  <c r="BT166" i="3"/>
  <c r="BT165" i="3"/>
  <c r="BT164" i="3"/>
  <c r="BT163" i="3"/>
  <c r="BT162" i="3"/>
  <c r="BT161" i="3"/>
  <c r="BT160" i="3"/>
  <c r="BT159" i="3"/>
  <c r="BT158" i="3"/>
  <c r="BT157" i="3"/>
  <c r="BT156" i="3"/>
  <c r="BT155" i="3"/>
  <c r="BT154" i="3"/>
  <c r="BT153" i="3"/>
  <c r="BT152" i="3"/>
  <c r="BT151" i="3"/>
  <c r="BT150" i="3"/>
  <c r="BT149" i="3"/>
  <c r="BT148" i="3"/>
  <c r="BT147" i="3"/>
  <c r="BT146" i="3"/>
  <c r="BT145" i="3"/>
  <c r="BT144" i="3"/>
  <c r="BT143" i="3"/>
  <c r="BT142" i="3"/>
  <c r="BT141" i="3"/>
  <c r="BT140" i="3"/>
  <c r="BT139" i="3"/>
  <c r="BT138" i="3"/>
  <c r="BT137" i="3"/>
  <c r="BT136" i="3"/>
  <c r="BT135" i="3"/>
  <c r="BT134" i="3"/>
  <c r="BT133" i="3"/>
  <c r="BT132" i="3"/>
  <c r="BT131" i="3"/>
  <c r="BT130" i="3"/>
  <c r="BT129" i="3"/>
  <c r="BT128" i="3"/>
  <c r="BT127" i="3"/>
  <c r="BT126" i="3"/>
  <c r="BT125" i="3"/>
  <c r="BT124" i="3"/>
  <c r="BT123" i="3"/>
  <c r="BT122" i="3"/>
  <c r="BT121" i="3"/>
  <c r="BT120" i="3"/>
  <c r="BT119" i="3"/>
  <c r="BT118" i="3"/>
  <c r="BT117" i="3"/>
  <c r="BT116" i="3"/>
  <c r="BT115" i="3"/>
  <c r="BT114" i="3"/>
  <c r="BT113" i="3"/>
  <c r="BT112" i="3"/>
  <c r="BT111" i="3"/>
  <c r="BT110" i="3"/>
  <c r="BT109" i="3"/>
  <c r="BT108" i="3"/>
  <c r="BT107" i="3"/>
  <c r="BT106" i="3"/>
  <c r="BT105" i="3"/>
  <c r="BT104" i="3"/>
  <c r="BT103" i="3"/>
  <c r="BT102" i="3"/>
  <c r="BT101" i="3"/>
  <c r="BT100" i="3"/>
  <c r="BT99" i="3"/>
  <c r="BT98" i="3"/>
  <c r="BT97" i="3"/>
  <c r="BT96" i="3"/>
  <c r="BT95" i="3"/>
  <c r="BT94" i="3"/>
  <c r="BT93" i="3"/>
  <c r="BT92" i="3"/>
  <c r="BT91" i="3"/>
  <c r="DA309" i="3" l="1"/>
  <c r="DA308" i="3"/>
  <c r="DA307" i="3"/>
  <c r="DA306" i="3"/>
  <c r="DA305" i="3"/>
  <c r="DA304" i="3"/>
  <c r="DA303" i="3"/>
  <c r="DA302" i="3"/>
  <c r="DA301" i="3"/>
  <c r="DA300" i="3"/>
  <c r="DA299" i="3"/>
  <c r="DA298" i="3"/>
  <c r="DA297" i="3"/>
  <c r="DA296" i="3"/>
  <c r="DA295" i="3"/>
  <c r="DA294" i="3"/>
  <c r="DA293" i="3"/>
  <c r="DA292" i="3"/>
  <c r="DA291" i="3"/>
  <c r="DA290" i="3"/>
  <c r="DA289" i="3"/>
  <c r="BR288" i="3" l="1"/>
  <c r="BR287" i="3"/>
  <c r="BR286" i="3"/>
  <c r="BR285" i="3"/>
  <c r="BR284" i="3"/>
  <c r="BR283" i="3"/>
  <c r="BR282" i="3"/>
  <c r="BR281" i="3"/>
  <c r="BR280" i="3"/>
  <c r="BR279" i="3"/>
  <c r="BR278" i="3"/>
  <c r="BR277" i="3"/>
  <c r="BR276" i="3"/>
  <c r="BR275" i="3"/>
  <c r="BR274" i="3"/>
  <c r="BR273" i="3"/>
  <c r="BR272" i="3"/>
  <c r="BR271" i="3"/>
  <c r="BR270" i="3"/>
  <c r="BR269" i="3"/>
  <c r="BR268" i="3"/>
  <c r="BR267" i="3"/>
  <c r="BR266" i="3"/>
  <c r="BR265" i="3"/>
  <c r="BR264" i="3"/>
  <c r="BR263" i="3"/>
  <c r="BR262" i="3"/>
  <c r="BR261" i="3"/>
  <c r="BR260" i="3"/>
  <c r="BR259" i="3"/>
  <c r="BR258" i="3"/>
  <c r="BR257" i="3"/>
  <c r="BR256" i="3"/>
  <c r="BR255" i="3"/>
  <c r="BR254" i="3"/>
  <c r="BR253" i="3"/>
  <c r="BR252" i="3"/>
  <c r="BR251" i="3"/>
  <c r="BR250" i="3"/>
  <c r="BR249" i="3"/>
  <c r="BR248" i="3"/>
  <c r="BR247" i="3"/>
  <c r="BR246" i="3"/>
  <c r="BR245" i="3"/>
  <c r="BR244" i="3"/>
  <c r="BR243" i="3"/>
  <c r="BR242" i="3"/>
  <c r="BR241" i="3"/>
  <c r="BR240" i="3"/>
  <c r="BR239" i="3"/>
  <c r="BR238" i="3"/>
  <c r="BR237" i="3"/>
  <c r="BR236" i="3"/>
  <c r="BR235" i="3"/>
  <c r="BR234" i="3"/>
  <c r="BR233" i="3"/>
  <c r="BR232" i="3"/>
  <c r="BR231" i="3"/>
  <c r="BR230" i="3"/>
  <c r="BR229" i="3"/>
  <c r="BR228" i="3"/>
  <c r="BR227" i="3"/>
  <c r="BR226" i="3"/>
  <c r="BR225" i="3"/>
  <c r="BR224" i="3"/>
  <c r="BR223" i="3"/>
  <c r="BR222" i="3"/>
  <c r="BR221" i="3"/>
  <c r="BR220" i="3"/>
  <c r="BR219" i="3"/>
  <c r="BR218" i="3"/>
  <c r="BR217" i="3"/>
  <c r="BR216" i="3"/>
  <c r="BR215" i="3"/>
  <c r="BR214" i="3"/>
  <c r="BR213" i="3"/>
  <c r="BR212" i="3"/>
  <c r="BR211" i="3"/>
  <c r="BR210" i="3"/>
  <c r="BR209" i="3"/>
  <c r="BR208" i="3"/>
  <c r="BR207" i="3"/>
  <c r="BR206" i="3"/>
  <c r="BR205" i="3"/>
  <c r="BR204" i="3"/>
  <c r="BR203" i="3"/>
  <c r="BR202" i="3"/>
  <c r="BR201" i="3"/>
  <c r="BR200" i="3"/>
  <c r="BR199" i="3"/>
  <c r="BR198" i="3"/>
  <c r="BR197" i="3"/>
  <c r="BR196" i="3"/>
  <c r="BR195" i="3"/>
  <c r="BR194" i="3"/>
  <c r="BR193" i="3"/>
  <c r="BR192" i="3"/>
  <c r="BR191" i="3"/>
  <c r="BR190" i="3"/>
  <c r="BR189" i="3"/>
  <c r="BR188" i="3"/>
  <c r="BR187" i="3"/>
  <c r="BR186" i="3"/>
  <c r="BR185" i="3"/>
  <c r="BR184" i="3"/>
  <c r="BR183" i="3"/>
  <c r="BR182" i="3"/>
  <c r="BR181" i="3"/>
  <c r="BR180" i="3"/>
  <c r="BR179" i="3"/>
  <c r="BR178" i="3"/>
  <c r="BR177" i="3"/>
  <c r="BR176" i="3"/>
  <c r="BR175" i="3"/>
  <c r="BR174" i="3"/>
  <c r="BR173" i="3"/>
  <c r="BR172" i="3"/>
  <c r="BR171" i="3"/>
  <c r="BR170" i="3"/>
  <c r="BR169" i="3"/>
  <c r="BR168" i="3"/>
  <c r="BR167" i="3"/>
  <c r="BR166" i="3"/>
  <c r="BR165" i="3"/>
  <c r="BR164" i="3"/>
  <c r="BR163" i="3"/>
  <c r="BR162" i="3"/>
  <c r="BR161" i="3"/>
  <c r="BR160" i="3"/>
  <c r="BR159" i="3"/>
  <c r="BR158" i="3"/>
  <c r="BR157" i="3"/>
  <c r="BR156" i="3"/>
  <c r="BR155" i="3"/>
  <c r="BR154" i="3"/>
  <c r="BR153" i="3"/>
  <c r="BR152" i="3"/>
  <c r="BR151" i="3"/>
  <c r="BR150" i="3"/>
  <c r="BR149" i="3"/>
  <c r="BR148" i="3"/>
  <c r="BR147" i="3"/>
  <c r="BR146" i="3"/>
  <c r="BR145" i="3"/>
  <c r="BR144" i="3"/>
  <c r="BR143" i="3"/>
  <c r="BR142" i="3"/>
  <c r="BR141" i="3"/>
  <c r="BR140" i="3"/>
  <c r="BR139" i="3"/>
  <c r="BR138" i="3"/>
  <c r="BR137" i="3"/>
  <c r="BR136" i="3"/>
  <c r="BR135" i="3"/>
  <c r="BR134" i="3"/>
  <c r="BR133" i="3"/>
  <c r="BR132" i="3"/>
  <c r="BR131" i="3"/>
  <c r="BR130" i="3"/>
  <c r="BR129" i="3"/>
  <c r="BR128" i="3"/>
  <c r="BR127" i="3"/>
  <c r="BR126" i="3"/>
  <c r="BR125" i="3"/>
  <c r="BR124" i="3"/>
  <c r="BR123" i="3"/>
  <c r="BR122" i="3"/>
  <c r="BR121" i="3"/>
  <c r="BR120" i="3"/>
  <c r="BR119" i="3"/>
  <c r="BR118" i="3"/>
  <c r="BR117" i="3"/>
  <c r="BR116" i="3"/>
  <c r="BR115" i="3"/>
  <c r="BR114" i="3"/>
  <c r="BR113" i="3"/>
  <c r="BR112" i="3"/>
  <c r="BR111" i="3"/>
  <c r="BR110" i="3"/>
  <c r="BR109" i="3"/>
  <c r="BR108" i="3"/>
  <c r="BR107" i="3"/>
  <c r="BR106" i="3"/>
  <c r="BR105" i="3"/>
  <c r="BR104" i="3"/>
  <c r="BR103" i="3"/>
  <c r="BR102" i="3"/>
  <c r="BR101" i="3"/>
  <c r="BR100" i="3"/>
  <c r="BR99" i="3"/>
  <c r="BR98" i="3"/>
  <c r="BR97" i="3"/>
  <c r="BR96" i="3"/>
  <c r="BR95" i="3"/>
  <c r="BR94" i="3"/>
  <c r="BR93" i="3"/>
  <c r="BR92" i="3"/>
  <c r="BR91" i="3"/>
  <c r="BR90" i="3"/>
  <c r="BR89" i="3"/>
  <c r="BR88" i="3"/>
  <c r="BR87" i="3"/>
  <c r="BR86" i="3"/>
  <c r="BR85" i="3"/>
  <c r="BR84" i="3"/>
  <c r="BR83" i="3"/>
  <c r="BR82" i="3"/>
  <c r="BR81" i="3"/>
  <c r="BR80" i="3"/>
  <c r="BR79" i="3"/>
  <c r="BR78" i="3"/>
  <c r="BR77" i="3"/>
  <c r="BR76" i="3"/>
  <c r="BR75" i="3"/>
  <c r="BR74" i="3"/>
  <c r="BR73" i="3"/>
  <c r="BR72" i="3"/>
  <c r="BR71" i="3"/>
  <c r="BR70" i="3"/>
  <c r="BR69" i="3"/>
  <c r="BR68" i="3"/>
  <c r="BR67" i="3"/>
  <c r="BR66" i="3"/>
  <c r="BR65" i="3"/>
  <c r="BR64" i="3"/>
  <c r="BR63" i="3"/>
  <c r="BR62" i="3"/>
  <c r="BR61" i="3"/>
  <c r="BR60" i="3"/>
  <c r="BR59" i="3"/>
  <c r="BR58" i="3"/>
  <c r="BR57" i="3"/>
  <c r="BR56" i="3"/>
  <c r="BR55" i="3"/>
  <c r="BR54" i="3"/>
  <c r="BR53" i="3"/>
  <c r="BR52" i="3"/>
  <c r="BR51" i="3"/>
  <c r="BR50" i="3"/>
  <c r="BR49" i="3"/>
  <c r="BR48" i="3"/>
  <c r="BR47" i="3"/>
  <c r="BR46" i="3"/>
  <c r="BR45" i="3"/>
  <c r="BR44" i="3"/>
  <c r="BR43" i="3"/>
  <c r="BR42" i="3"/>
  <c r="BR41" i="3"/>
  <c r="BR40" i="3"/>
  <c r="BR39" i="3"/>
  <c r="BR38" i="3"/>
  <c r="BR37" i="3"/>
  <c r="BR36" i="3"/>
  <c r="BR35" i="3"/>
  <c r="BR34" i="3"/>
  <c r="BR33" i="3"/>
  <c r="BR32" i="3"/>
  <c r="BR31" i="3"/>
  <c r="BR30" i="3"/>
  <c r="BR29" i="3"/>
  <c r="BR28" i="3"/>
  <c r="BR27" i="3"/>
  <c r="BR26" i="3"/>
  <c r="BR25" i="3"/>
  <c r="BR24" i="3"/>
  <c r="BR23" i="3"/>
  <c r="BR22" i="3"/>
  <c r="BR21" i="3"/>
  <c r="BR20" i="3"/>
  <c r="BR19" i="3"/>
  <c r="BR18" i="3"/>
  <c r="BR17" i="3"/>
  <c r="BR16" i="3"/>
  <c r="BR15" i="3"/>
  <c r="BR14" i="3"/>
  <c r="BR13" i="3"/>
  <c r="BR12" i="3"/>
  <c r="BR11" i="3"/>
  <c r="BR10" i="3"/>
  <c r="BR9" i="3"/>
  <c r="BR8" i="3"/>
  <c r="BR7" i="3"/>
  <c r="BR6" i="3"/>
  <c r="BR5" i="3"/>
  <c r="BR4" i="3"/>
  <c r="BR3"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Q288" i="3"/>
  <c r="Q287" i="3"/>
  <c r="Q285" i="3"/>
  <c r="Q283" i="3"/>
  <c r="Q281" i="3"/>
  <c r="Q280" i="3"/>
  <c r="Q278" i="3"/>
  <c r="Q277" i="3"/>
  <c r="Q276" i="3"/>
  <c r="Q275" i="3"/>
  <c r="Q274" i="3"/>
  <c r="Q271" i="3"/>
  <c r="Q269" i="3"/>
  <c r="Q268" i="3"/>
  <c r="Q267" i="3"/>
  <c r="Q266" i="3"/>
  <c r="Q265" i="3"/>
  <c r="Q259" i="3"/>
  <c r="Q258" i="3"/>
  <c r="Q256" i="3"/>
  <c r="Q255" i="3"/>
  <c r="Q254" i="3"/>
  <c r="Q253" i="3"/>
  <c r="Q252" i="3"/>
  <c r="Q249" i="3"/>
  <c r="Q247" i="3"/>
  <c r="Q246" i="3"/>
  <c r="Q245" i="3"/>
  <c r="Q244" i="3"/>
  <c r="Q243" i="3"/>
  <c r="Q237" i="3"/>
  <c r="Q236" i="3"/>
  <c r="Q234" i="3"/>
  <c r="Q233" i="3"/>
  <c r="Q232" i="3"/>
  <c r="Q231" i="3"/>
  <c r="Q230" i="3"/>
  <c r="Q227" i="3"/>
  <c r="Q225" i="3"/>
  <c r="Q223" i="3"/>
  <c r="Q222" i="3"/>
  <c r="Q221" i="3"/>
  <c r="Q215" i="3"/>
  <c r="Q214" i="3"/>
  <c r="Q212" i="3"/>
  <c r="Q211" i="3"/>
  <c r="Q210" i="3"/>
  <c r="Q209" i="3"/>
  <c r="Q205" i="3"/>
  <c r="Q203" i="3"/>
  <c r="Q202" i="3"/>
  <c r="Q201" i="3"/>
  <c r="Q200" i="3"/>
  <c r="Q199" i="3"/>
  <c r="Q193" i="3"/>
  <c r="Q192" i="3"/>
  <c r="Q190" i="3"/>
  <c r="Q189" i="3"/>
  <c r="Q188" i="3"/>
  <c r="Q187" i="3"/>
  <c r="Q183" i="3"/>
  <c r="Q181" i="3"/>
  <c r="Q180" i="3"/>
  <c r="Q179" i="3"/>
  <c r="Q178" i="3"/>
  <c r="Q177" i="3"/>
  <c r="Q171" i="3"/>
  <c r="Q170" i="3"/>
  <c r="Q167" i="3"/>
  <c r="Q166" i="3"/>
  <c r="Q165" i="3"/>
  <c r="Q161" i="3"/>
  <c r="Q159" i="3"/>
  <c r="Q157" i="3"/>
  <c r="Q156" i="3"/>
  <c r="Q155" i="3"/>
  <c r="Q149" i="3"/>
  <c r="Q145" i="3"/>
  <c r="Q144" i="3"/>
  <c r="Q143" i="3"/>
  <c r="Q139" i="3"/>
  <c r="Q135" i="3"/>
  <c r="Q134" i="3"/>
  <c r="Q133" i="3"/>
  <c r="Q127" i="3"/>
  <c r="Q123" i="3"/>
  <c r="Q122" i="3"/>
  <c r="Q121" i="3"/>
  <c r="Q117" i="3"/>
  <c r="Q113" i="3"/>
  <c r="Q112" i="3"/>
  <c r="Q111" i="3"/>
  <c r="Q105" i="3"/>
  <c r="Q101" i="3"/>
  <c r="Q100" i="3"/>
  <c r="Q99" i="3"/>
  <c r="Q95" i="3"/>
  <c r="Q91" i="3"/>
  <c r="Q90" i="3"/>
  <c r="Q83" i="3"/>
  <c r="Q78" i="3"/>
  <c r="Q77" i="3"/>
  <c r="Q73" i="3"/>
  <c r="Q69" i="3"/>
  <c r="Q68" i="3"/>
  <c r="Q56" i="3"/>
  <c r="Q55" i="3"/>
  <c r="Q51" i="3"/>
  <c r="Q47" i="3"/>
  <c r="Q46" i="3"/>
  <c r="Q34" i="3"/>
  <c r="Q33" i="3"/>
  <c r="Q29" i="3"/>
  <c r="Q25" i="3"/>
  <c r="Q24" i="3"/>
  <c r="Q12" i="3"/>
  <c r="Q11" i="3"/>
  <c r="Q7" i="3"/>
  <c r="Q3" i="3"/>
  <c r="BY310" i="3" l="1"/>
  <c r="BY309" i="3"/>
  <c r="BY308" i="3"/>
  <c r="BY307" i="3"/>
  <c r="BY306" i="3"/>
  <c r="BY305" i="3"/>
  <c r="BY304" i="3"/>
  <c r="BY303" i="3"/>
  <c r="BY302" i="3"/>
  <c r="BY301" i="3"/>
  <c r="BY300" i="3"/>
  <c r="BY299" i="3"/>
  <c r="BY298" i="3"/>
  <c r="BY297" i="3"/>
  <c r="BY296" i="3"/>
  <c r="BY295" i="3"/>
  <c r="BY294" i="3"/>
  <c r="BY293" i="3"/>
  <c r="BY292" i="3"/>
  <c r="BY291" i="3"/>
  <c r="BY290" i="3"/>
  <c r="BY289" i="3"/>
  <c r="DA221" i="3" l="1"/>
  <c r="DA220" i="3"/>
  <c r="DA219" i="3"/>
  <c r="DA218" i="3"/>
  <c r="DA217" i="3"/>
  <c r="DA216" i="3"/>
  <c r="DA215" i="3"/>
  <c r="DA214" i="3"/>
  <c r="DA213" i="3"/>
  <c r="DA212" i="3"/>
  <c r="DA211" i="3"/>
  <c r="DA210" i="3"/>
  <c r="DA209" i="3"/>
  <c r="DA208" i="3"/>
  <c r="DA207" i="3"/>
  <c r="DA206" i="3"/>
  <c r="DA205" i="3"/>
  <c r="DA204" i="3"/>
  <c r="DA203" i="3"/>
  <c r="DA202" i="3"/>
  <c r="DA201" i="3"/>
  <c r="DA177" i="3"/>
  <c r="DA176" i="3"/>
  <c r="DA175" i="3"/>
  <c r="DA174" i="3"/>
  <c r="DA173" i="3"/>
  <c r="DA172" i="3"/>
  <c r="DA171" i="3"/>
  <c r="DA170" i="3"/>
  <c r="DA169" i="3"/>
  <c r="DA168" i="3"/>
  <c r="DA167" i="3"/>
  <c r="DA166" i="3"/>
  <c r="DA165" i="3"/>
  <c r="DA164" i="3"/>
  <c r="DA163" i="3"/>
  <c r="DA162" i="3"/>
  <c r="DA161" i="3"/>
  <c r="DA160" i="3"/>
  <c r="DA159" i="3"/>
  <c r="DA158" i="3"/>
  <c r="DA157" i="3"/>
  <c r="DA133" i="3"/>
  <c r="DA132" i="3"/>
  <c r="DA131" i="3"/>
  <c r="DA130" i="3"/>
  <c r="DA129" i="3"/>
  <c r="DA128" i="3"/>
  <c r="DA127" i="3"/>
  <c r="DA126" i="3"/>
  <c r="DA125" i="3"/>
  <c r="DA124" i="3"/>
  <c r="DA123" i="3"/>
  <c r="DA122" i="3"/>
  <c r="DA121" i="3"/>
  <c r="DA120" i="3"/>
  <c r="DA119" i="3"/>
  <c r="DA118" i="3"/>
  <c r="DA117" i="3"/>
  <c r="DA116" i="3"/>
  <c r="DA115" i="3"/>
  <c r="DA114" i="3"/>
  <c r="DA113" i="3"/>
  <c r="DA89" i="3"/>
  <c r="DA88" i="3"/>
  <c r="DA87" i="3"/>
  <c r="DA86" i="3"/>
  <c r="DA85" i="3"/>
  <c r="DA84" i="3"/>
  <c r="DA83" i="3"/>
  <c r="DA82" i="3"/>
  <c r="DA81" i="3"/>
  <c r="DA80" i="3"/>
  <c r="DA79" i="3"/>
  <c r="DA78" i="3"/>
  <c r="DA77" i="3"/>
  <c r="DA76" i="3"/>
  <c r="DA75" i="3"/>
  <c r="DA74" i="3"/>
  <c r="DA73" i="3"/>
  <c r="DA72" i="3"/>
  <c r="DA71" i="3"/>
  <c r="DA70" i="3"/>
  <c r="DA69" i="3"/>
  <c r="DA265" i="3"/>
  <c r="DA264" i="3"/>
  <c r="DA263" i="3"/>
  <c r="DA262" i="3"/>
  <c r="DA261" i="3"/>
  <c r="DA260" i="3"/>
  <c r="DA259" i="3"/>
  <c r="DA258" i="3"/>
  <c r="DA257" i="3"/>
  <c r="DA256" i="3"/>
  <c r="DA255" i="3"/>
  <c r="DA254" i="3"/>
  <c r="DA253" i="3"/>
  <c r="DA252" i="3"/>
  <c r="DA251" i="3"/>
  <c r="DA250" i="3"/>
  <c r="DA249" i="3"/>
  <c r="DA248" i="3"/>
  <c r="DA247" i="3"/>
  <c r="DA246" i="3"/>
  <c r="DA245" i="3"/>
  <c r="DA315" i="8" l="1"/>
  <c r="DB315" i="8"/>
  <c r="C595" i="17" l="1"/>
  <c r="B595" i="17"/>
  <c r="C594" i="17"/>
  <c r="B594" i="17"/>
  <c r="C593" i="17"/>
  <c r="B593" i="17"/>
  <c r="C592" i="17"/>
  <c r="B592" i="17"/>
  <c r="C591" i="17"/>
  <c r="B591" i="17"/>
  <c r="C590" i="17"/>
  <c r="B590" i="17"/>
  <c r="C589" i="17"/>
  <c r="B589" i="17"/>
  <c r="C588" i="17"/>
  <c r="B588" i="17"/>
  <c r="C586" i="17"/>
  <c r="B586" i="17"/>
  <c r="C585" i="17"/>
  <c r="B585" i="17"/>
  <c r="C584" i="17"/>
  <c r="B584" i="17"/>
  <c r="C583" i="17"/>
  <c r="B583" i="17"/>
  <c r="C582" i="17"/>
  <c r="B582" i="17"/>
  <c r="C581" i="17"/>
  <c r="B581" i="17"/>
  <c r="C580" i="17"/>
  <c r="B580" i="17"/>
  <c r="C579" i="17"/>
  <c r="B579" i="17"/>
  <c r="C578" i="17"/>
  <c r="B578" i="17"/>
  <c r="C577" i="17"/>
  <c r="B577" i="17"/>
  <c r="C576" i="17"/>
  <c r="B576" i="17"/>
  <c r="C575" i="17"/>
  <c r="B575" i="17"/>
  <c r="C573" i="17"/>
  <c r="B573" i="17"/>
  <c r="C572" i="17"/>
  <c r="B572" i="17"/>
  <c r="C571" i="17"/>
  <c r="B571" i="17"/>
  <c r="C570" i="17"/>
  <c r="B570" i="17"/>
  <c r="C569" i="17"/>
  <c r="B569" i="17"/>
  <c r="C568" i="17"/>
  <c r="B568" i="17"/>
  <c r="C567" i="17"/>
  <c r="B567" i="17"/>
  <c r="C566" i="17"/>
  <c r="B566" i="17"/>
  <c r="C565" i="17"/>
  <c r="B565" i="17"/>
  <c r="C564" i="17"/>
  <c r="B564" i="17"/>
  <c r="C563" i="17"/>
  <c r="B563" i="17"/>
  <c r="C562" i="17"/>
  <c r="B562" i="17"/>
  <c r="C561" i="17"/>
  <c r="B561" i="17"/>
  <c r="C560" i="17"/>
  <c r="B560" i="17"/>
  <c r="C559" i="17"/>
  <c r="B559" i="17"/>
  <c r="C558" i="17"/>
  <c r="B558" i="17"/>
  <c r="C556" i="17"/>
  <c r="B556" i="17"/>
  <c r="C555" i="17"/>
  <c r="B555" i="17"/>
  <c r="C554" i="17"/>
  <c r="B554" i="17"/>
  <c r="C553" i="17"/>
  <c r="B553" i="17"/>
  <c r="C552" i="17"/>
  <c r="B552" i="17"/>
  <c r="C551" i="17"/>
  <c r="B551" i="17"/>
  <c r="C550" i="17"/>
  <c r="B550" i="17"/>
  <c r="C549" i="17"/>
  <c r="B549" i="17"/>
  <c r="C548" i="17"/>
  <c r="B548" i="17"/>
  <c r="C547" i="17"/>
  <c r="B547" i="17"/>
  <c r="C545" i="17"/>
  <c r="B545" i="17"/>
  <c r="C544" i="17"/>
  <c r="B544" i="17"/>
  <c r="C543" i="17"/>
  <c r="B543" i="17"/>
  <c r="C542" i="17"/>
  <c r="B542" i="17"/>
  <c r="C541" i="17"/>
  <c r="B541" i="17"/>
  <c r="C540" i="17"/>
  <c r="B540" i="17"/>
  <c r="C539" i="17"/>
  <c r="B539" i="17"/>
  <c r="C538" i="17"/>
  <c r="B538" i="17"/>
  <c r="C537" i="17"/>
  <c r="B537" i="17"/>
  <c r="C535" i="17"/>
  <c r="B535" i="17"/>
  <c r="C534" i="17"/>
  <c r="B534" i="17"/>
  <c r="C533" i="17"/>
  <c r="B533" i="17"/>
  <c r="C532" i="17"/>
  <c r="B532" i="17"/>
  <c r="C531" i="17"/>
  <c r="B531" i="17"/>
  <c r="C529" i="17"/>
  <c r="B529" i="17"/>
  <c r="C528" i="17"/>
  <c r="B528" i="17"/>
  <c r="C527" i="17"/>
  <c r="B527" i="17"/>
  <c r="C526" i="17"/>
  <c r="B526" i="17"/>
  <c r="C525" i="17"/>
  <c r="B525" i="17"/>
  <c r="C524" i="17"/>
  <c r="B524" i="17"/>
  <c r="C523" i="17"/>
  <c r="B523" i="17"/>
  <c r="C522" i="17"/>
  <c r="B522" i="17"/>
  <c r="C521" i="17"/>
  <c r="B521" i="17"/>
  <c r="C520" i="17"/>
  <c r="B520" i="17"/>
  <c r="C518" i="17"/>
  <c r="B518" i="17"/>
  <c r="C517" i="17"/>
  <c r="B517" i="17"/>
  <c r="C516" i="17"/>
  <c r="B516" i="17"/>
  <c r="C515" i="17"/>
  <c r="B515" i="17"/>
  <c r="C514" i="17"/>
  <c r="B514" i="17"/>
  <c r="C513" i="17"/>
  <c r="B513" i="17"/>
  <c r="C512" i="17"/>
  <c r="B512" i="17"/>
  <c r="C511" i="17"/>
  <c r="B511" i="17"/>
  <c r="C510" i="17"/>
  <c r="B510" i="17"/>
  <c r="C509" i="17"/>
  <c r="B509" i="17"/>
  <c r="C508" i="17"/>
  <c r="B508" i="17"/>
  <c r="C506" i="17"/>
  <c r="B506" i="17"/>
  <c r="C505" i="17"/>
  <c r="B505" i="17"/>
  <c r="C504" i="17"/>
  <c r="B504" i="17"/>
  <c r="C503" i="17"/>
  <c r="B503" i="17"/>
  <c r="C502" i="17"/>
  <c r="B502" i="17"/>
  <c r="C501" i="17"/>
  <c r="B501" i="17"/>
  <c r="C500" i="17"/>
  <c r="B500" i="17"/>
  <c r="C499" i="17"/>
  <c r="B499" i="17"/>
  <c r="C498" i="17"/>
  <c r="B498" i="17"/>
  <c r="C497" i="17"/>
  <c r="B497" i="17"/>
  <c r="C496" i="17"/>
  <c r="B496" i="17"/>
  <c r="C495" i="17"/>
  <c r="B495" i="17"/>
  <c r="C494" i="17"/>
  <c r="B494" i="17"/>
  <c r="C493" i="17"/>
  <c r="B493" i="17"/>
  <c r="C491" i="17"/>
  <c r="B491" i="17"/>
  <c r="C490" i="17"/>
  <c r="B490" i="17"/>
  <c r="C489" i="17"/>
  <c r="B489" i="17"/>
  <c r="C488" i="17"/>
  <c r="B488" i="17"/>
  <c r="C487" i="17"/>
  <c r="B487" i="17"/>
  <c r="C486" i="17"/>
  <c r="B486" i="17"/>
  <c r="C485" i="17"/>
  <c r="B485" i="17"/>
  <c r="C484" i="17"/>
  <c r="B484" i="17"/>
  <c r="C483" i="17"/>
  <c r="B483" i="17"/>
  <c r="C482" i="17"/>
  <c r="B482" i="17"/>
  <c r="C481" i="17"/>
  <c r="B481" i="17"/>
  <c r="C479" i="17"/>
  <c r="B479" i="17"/>
  <c r="C478" i="17"/>
  <c r="B478" i="17"/>
  <c r="C477" i="17"/>
  <c r="B477" i="17"/>
  <c r="C476" i="17"/>
  <c r="B476" i="17"/>
  <c r="C456" i="17"/>
  <c r="B456" i="17"/>
  <c r="C455" i="17"/>
  <c r="B455" i="17"/>
  <c r="C454" i="17"/>
  <c r="B454" i="17"/>
  <c r="C453" i="17"/>
  <c r="B453" i="17"/>
  <c r="C452" i="17"/>
  <c r="B452" i="17"/>
  <c r="C451" i="17"/>
  <c r="B451" i="17"/>
  <c r="C450" i="17"/>
  <c r="B450" i="17"/>
  <c r="C449" i="17"/>
  <c r="B449" i="17"/>
  <c r="C447" i="17"/>
  <c r="B447" i="17"/>
  <c r="C446" i="17"/>
  <c r="B446" i="17"/>
  <c r="C445" i="17"/>
  <c r="B445" i="17"/>
  <c r="C444" i="17"/>
  <c r="B444" i="17"/>
  <c r="C443" i="17"/>
  <c r="B443" i="17"/>
  <c r="C442" i="17"/>
  <c r="B442" i="17"/>
  <c r="C441" i="17"/>
  <c r="B441" i="17"/>
  <c r="C440" i="17"/>
  <c r="B440" i="17"/>
  <c r="C439" i="17"/>
  <c r="B439" i="17"/>
  <c r="C438" i="17"/>
  <c r="B438" i="17"/>
  <c r="C437" i="17"/>
  <c r="B437" i="17"/>
  <c r="C436" i="17"/>
  <c r="B436" i="17"/>
  <c r="C434" i="17"/>
  <c r="B434" i="17"/>
  <c r="C433" i="17"/>
  <c r="B433" i="17"/>
  <c r="C432" i="17"/>
  <c r="B432" i="17"/>
  <c r="C431" i="17"/>
  <c r="B431" i="17"/>
  <c r="C430" i="17"/>
  <c r="B430" i="17"/>
  <c r="C429" i="17"/>
  <c r="B429" i="17"/>
  <c r="C428" i="17"/>
  <c r="B428" i="17"/>
  <c r="C427" i="17"/>
  <c r="B427" i="17"/>
  <c r="C426" i="17"/>
  <c r="B426" i="17"/>
  <c r="C425" i="17"/>
  <c r="B425" i="17"/>
  <c r="C424" i="17"/>
  <c r="B424" i="17"/>
  <c r="C423" i="17"/>
  <c r="B423" i="17"/>
  <c r="C422" i="17"/>
  <c r="B422" i="17"/>
  <c r="C421" i="17"/>
  <c r="B421" i="17"/>
  <c r="C420" i="17"/>
  <c r="B420" i="17"/>
  <c r="C419" i="17"/>
  <c r="B419" i="17"/>
  <c r="C417" i="17"/>
  <c r="B417" i="17"/>
  <c r="C416" i="17"/>
  <c r="B416" i="17"/>
  <c r="C415" i="17"/>
  <c r="B415" i="17"/>
  <c r="C414" i="17"/>
  <c r="B414" i="17"/>
  <c r="C413" i="17"/>
  <c r="B413" i="17"/>
  <c r="C412" i="17"/>
  <c r="B412" i="17"/>
  <c r="C411" i="17"/>
  <c r="B411" i="17"/>
  <c r="C410" i="17"/>
  <c r="B410" i="17"/>
  <c r="C409" i="17"/>
  <c r="B409" i="17"/>
  <c r="C408" i="17"/>
  <c r="B408" i="17"/>
  <c r="C406" i="17"/>
  <c r="B406" i="17"/>
  <c r="C405" i="17"/>
  <c r="B405" i="17"/>
  <c r="C404" i="17"/>
  <c r="B404" i="17"/>
  <c r="C403" i="17"/>
  <c r="B403" i="17"/>
  <c r="C402" i="17"/>
  <c r="B402" i="17"/>
  <c r="C401" i="17"/>
  <c r="B401" i="17"/>
  <c r="C400" i="17"/>
  <c r="B400" i="17"/>
  <c r="C399" i="17"/>
  <c r="B399" i="17"/>
  <c r="C398" i="17"/>
  <c r="B398" i="17"/>
  <c r="C396" i="17"/>
  <c r="B396" i="17"/>
  <c r="C395" i="17"/>
  <c r="B395" i="17"/>
  <c r="C394" i="17"/>
  <c r="B394" i="17"/>
  <c r="C393" i="17"/>
  <c r="B393" i="17"/>
  <c r="C392" i="17"/>
  <c r="B392" i="17"/>
  <c r="C390" i="17"/>
  <c r="B390" i="17"/>
  <c r="C389" i="17"/>
  <c r="B389" i="17"/>
  <c r="C388" i="17"/>
  <c r="B388" i="17"/>
  <c r="C387" i="17"/>
  <c r="B387" i="17"/>
  <c r="C386" i="17"/>
  <c r="B386" i="17"/>
  <c r="C385" i="17"/>
  <c r="B385" i="17"/>
  <c r="C384" i="17"/>
  <c r="B384" i="17"/>
  <c r="C383" i="17"/>
  <c r="B383" i="17"/>
  <c r="C382" i="17"/>
  <c r="B382" i="17"/>
  <c r="C381" i="17"/>
  <c r="B381" i="17"/>
  <c r="C379" i="17"/>
  <c r="B379" i="17"/>
  <c r="C378" i="17"/>
  <c r="B378" i="17"/>
  <c r="C377" i="17"/>
  <c r="B377" i="17"/>
  <c r="C376" i="17"/>
  <c r="B376" i="17"/>
  <c r="C375" i="17"/>
  <c r="B375" i="17"/>
  <c r="C374" i="17"/>
  <c r="B374" i="17"/>
  <c r="C373" i="17"/>
  <c r="B373" i="17"/>
  <c r="C372" i="17"/>
  <c r="B372" i="17"/>
  <c r="C371" i="17"/>
  <c r="B371" i="17"/>
  <c r="C370" i="17"/>
  <c r="B370" i="17"/>
  <c r="C369" i="17"/>
  <c r="B369" i="17"/>
  <c r="C367" i="17"/>
  <c r="B367" i="17"/>
  <c r="C366" i="17"/>
  <c r="B366" i="17"/>
  <c r="C365" i="17"/>
  <c r="B365" i="17"/>
  <c r="C364" i="17"/>
  <c r="B364" i="17"/>
  <c r="C363" i="17"/>
  <c r="B363" i="17"/>
  <c r="C362" i="17"/>
  <c r="B362" i="17"/>
  <c r="C361" i="17"/>
  <c r="B361" i="17"/>
  <c r="C360" i="17"/>
  <c r="B360" i="17"/>
  <c r="C359" i="17"/>
  <c r="B359" i="17"/>
  <c r="C358" i="17"/>
  <c r="B358" i="17"/>
  <c r="C357" i="17"/>
  <c r="B357" i="17"/>
  <c r="C356" i="17"/>
  <c r="B356" i="17"/>
  <c r="C355" i="17"/>
  <c r="B355" i="17"/>
  <c r="C354" i="17"/>
  <c r="B354" i="17"/>
  <c r="C352" i="17"/>
  <c r="B352" i="17"/>
  <c r="C351" i="17"/>
  <c r="B351" i="17"/>
  <c r="C350" i="17"/>
  <c r="B350" i="17"/>
  <c r="C349" i="17"/>
  <c r="B349" i="17"/>
  <c r="C348" i="17"/>
  <c r="B348" i="17"/>
  <c r="C347" i="17"/>
  <c r="B347" i="17"/>
  <c r="C346" i="17"/>
  <c r="B346" i="17"/>
  <c r="C345" i="17"/>
  <c r="B345" i="17"/>
  <c r="C344" i="17"/>
  <c r="B344" i="17"/>
  <c r="C343" i="17"/>
  <c r="B343" i="17"/>
  <c r="C342" i="17"/>
  <c r="B342" i="17"/>
  <c r="C340" i="17"/>
  <c r="B340" i="17"/>
  <c r="C339" i="17"/>
  <c r="B339" i="17"/>
  <c r="C338" i="17"/>
  <c r="B338" i="17"/>
  <c r="B52" i="17"/>
  <c r="B11" i="17"/>
  <c r="C212" i="17" l="1"/>
  <c r="B212" i="17"/>
  <c r="C201" i="17"/>
  <c r="B201" i="17"/>
  <c r="C311" i="17"/>
  <c r="B311" i="17"/>
  <c r="C310" i="17"/>
  <c r="B310" i="17"/>
  <c r="C309" i="17"/>
  <c r="B309" i="17"/>
  <c r="C308" i="17"/>
  <c r="B308" i="17"/>
  <c r="C307" i="17"/>
  <c r="B307" i="17"/>
  <c r="C306" i="17"/>
  <c r="B306" i="17"/>
  <c r="C300" i="17"/>
  <c r="B300" i="17"/>
  <c r="C299" i="17"/>
  <c r="B299" i="17"/>
  <c r="C298" i="17"/>
  <c r="B298" i="17"/>
  <c r="C297" i="17"/>
  <c r="B297" i="17"/>
  <c r="C296" i="17"/>
  <c r="B296" i="17"/>
  <c r="C295" i="17"/>
  <c r="B295" i="17"/>
  <c r="C294" i="17"/>
  <c r="B294" i="17"/>
  <c r="C293" i="17"/>
  <c r="B293" i="17"/>
  <c r="C291" i="17"/>
  <c r="B291" i="17"/>
  <c r="C290" i="17"/>
  <c r="B290" i="17"/>
  <c r="C289" i="17"/>
  <c r="B289" i="17"/>
  <c r="C288" i="17"/>
  <c r="B288" i="17"/>
  <c r="C287" i="17"/>
  <c r="B287" i="17"/>
  <c r="C286" i="17"/>
  <c r="B286" i="17"/>
  <c r="C285" i="17"/>
  <c r="B285" i="17"/>
  <c r="C284" i="17"/>
  <c r="B284" i="17"/>
  <c r="C283" i="17"/>
  <c r="B283" i="17"/>
  <c r="C281" i="17"/>
  <c r="B281" i="17"/>
  <c r="C280" i="17"/>
  <c r="B280" i="17"/>
  <c r="C279" i="17"/>
  <c r="B279" i="17"/>
  <c r="C278" i="17"/>
  <c r="B278" i="17"/>
  <c r="C277" i="17"/>
  <c r="B277" i="17"/>
  <c r="C276" i="17"/>
  <c r="B276" i="17"/>
  <c r="C275" i="17"/>
  <c r="B275" i="17"/>
  <c r="C274" i="17"/>
  <c r="B274" i="17"/>
  <c r="C273" i="17"/>
  <c r="B273" i="17"/>
  <c r="C272" i="17"/>
  <c r="B272" i="17"/>
  <c r="C271" i="17"/>
  <c r="B271" i="17"/>
  <c r="C270" i="17"/>
  <c r="B270" i="17"/>
  <c r="C269" i="17"/>
  <c r="B269" i="17"/>
  <c r="C268" i="17"/>
  <c r="B268" i="17"/>
  <c r="C267" i="17"/>
  <c r="B267" i="17"/>
  <c r="C265" i="17"/>
  <c r="B265" i="17"/>
  <c r="C264" i="17"/>
  <c r="B264" i="17"/>
  <c r="C263" i="17"/>
  <c r="B263" i="17"/>
  <c r="C262" i="17"/>
  <c r="B262" i="17"/>
  <c r="C261" i="17"/>
  <c r="B261" i="17"/>
  <c r="C260" i="17"/>
  <c r="B260" i="17"/>
  <c r="C259" i="17"/>
  <c r="B259" i="17"/>
  <c r="C258" i="17"/>
  <c r="B258" i="17"/>
  <c r="C256" i="17"/>
  <c r="B256" i="17"/>
  <c r="C255" i="17"/>
  <c r="B255" i="17"/>
  <c r="C254" i="17"/>
  <c r="B254" i="17"/>
  <c r="C253" i="17"/>
  <c r="B253" i="17"/>
  <c r="C252" i="17"/>
  <c r="B252" i="17"/>
  <c r="C251" i="17"/>
  <c r="B251" i="17"/>
  <c r="C250" i="17"/>
  <c r="B250" i="17"/>
  <c r="C249" i="17"/>
  <c r="B249" i="17"/>
  <c r="C248" i="17"/>
  <c r="B248" i="17"/>
  <c r="C246" i="17"/>
  <c r="B246" i="17"/>
  <c r="C245" i="17"/>
  <c r="B245" i="17"/>
  <c r="C244" i="17"/>
  <c r="B244" i="17"/>
  <c r="C243" i="17"/>
  <c r="B243" i="17"/>
  <c r="C242" i="17"/>
  <c r="B242" i="17"/>
  <c r="C240" i="17"/>
  <c r="B240" i="17"/>
  <c r="C239" i="17"/>
  <c r="B239" i="17"/>
  <c r="C238" i="17"/>
  <c r="B238" i="17"/>
  <c r="C237" i="17"/>
  <c r="B237" i="17"/>
  <c r="C236" i="17"/>
  <c r="B236" i="17"/>
  <c r="C235" i="17"/>
  <c r="B235" i="17"/>
  <c r="C234" i="17"/>
  <c r="B234" i="17"/>
  <c r="C233" i="17"/>
  <c r="B233" i="17"/>
  <c r="C232" i="17"/>
  <c r="B232" i="17"/>
  <c r="C231" i="17"/>
  <c r="B231" i="17"/>
  <c r="C229" i="17"/>
  <c r="B229" i="17"/>
  <c r="C228" i="17"/>
  <c r="B228" i="17"/>
  <c r="C227" i="17"/>
  <c r="B227" i="17"/>
  <c r="C226" i="17"/>
  <c r="B226" i="17"/>
  <c r="C225" i="17"/>
  <c r="B225" i="17"/>
  <c r="C224" i="17"/>
  <c r="B224" i="17"/>
  <c r="C223" i="17"/>
  <c r="B223" i="17"/>
  <c r="C222" i="17"/>
  <c r="B222" i="17"/>
  <c r="C221" i="17"/>
  <c r="B221" i="17"/>
  <c r="C220" i="17"/>
  <c r="B220" i="17"/>
  <c r="C219" i="17"/>
  <c r="B219" i="17"/>
  <c r="C217" i="17"/>
  <c r="B217" i="17"/>
  <c r="C216" i="17"/>
  <c r="B216" i="17"/>
  <c r="C215" i="17"/>
  <c r="B215" i="17"/>
  <c r="C214" i="17"/>
  <c r="B214" i="17"/>
  <c r="C213" i="17"/>
  <c r="B213" i="17"/>
  <c r="C211" i="17"/>
  <c r="B211" i="17"/>
  <c r="C210" i="17"/>
  <c r="B210" i="17"/>
  <c r="C209" i="17"/>
  <c r="B209" i="17"/>
  <c r="C208" i="17"/>
  <c r="B208" i="17"/>
  <c r="C207" i="17"/>
  <c r="B207" i="17"/>
  <c r="C206" i="17"/>
  <c r="B206" i="17"/>
  <c r="C205" i="17"/>
  <c r="B205" i="17"/>
  <c r="C204" i="17"/>
  <c r="B204" i="17"/>
  <c r="C202" i="17"/>
  <c r="B202" i="17"/>
  <c r="C200" i="17"/>
  <c r="B200" i="17"/>
  <c r="C199" i="17"/>
  <c r="B199" i="17"/>
  <c r="C198" i="17"/>
  <c r="B198" i="17"/>
  <c r="C197" i="17"/>
  <c r="B197" i="17"/>
  <c r="C196" i="17"/>
  <c r="B196" i="17"/>
  <c r="C195" i="17"/>
  <c r="B195" i="17"/>
  <c r="C194" i="17"/>
  <c r="B194" i="17"/>
  <c r="C193" i="17"/>
  <c r="B193" i="17"/>
  <c r="C192" i="17"/>
  <c r="B192" i="17"/>
  <c r="C190" i="17"/>
  <c r="B190" i="17"/>
  <c r="C189" i="17"/>
  <c r="B189" i="17"/>
  <c r="C188" i="17"/>
  <c r="B188" i="17"/>
  <c r="DI470" i="17"/>
  <c r="DH470" i="17"/>
  <c r="DG470" i="17"/>
  <c r="DF470" i="17"/>
  <c r="DE470" i="17"/>
  <c r="DD470" i="17"/>
  <c r="DC470" i="17"/>
  <c r="DB470" i="17"/>
  <c r="CZ470" i="17"/>
  <c r="CY470" i="17"/>
  <c r="CX470" i="17"/>
  <c r="CW470" i="17"/>
  <c r="CV470" i="17"/>
  <c r="CU470" i="17"/>
  <c r="CT470" i="17"/>
  <c r="CS470" i="17"/>
  <c r="CR470" i="17"/>
  <c r="CQ470" i="17"/>
  <c r="CP470" i="17"/>
  <c r="CO470" i="17"/>
  <c r="CN470" i="17"/>
  <c r="CM470" i="17"/>
  <c r="CL470" i="17"/>
  <c r="CK470" i="17"/>
  <c r="CJ470" i="17"/>
  <c r="CI470" i="17"/>
  <c r="CH470" i="17"/>
  <c r="CG470" i="17"/>
  <c r="CF470" i="17"/>
  <c r="CE470" i="17"/>
  <c r="CD470" i="17"/>
  <c r="CC470" i="17"/>
  <c r="CB470" i="17"/>
  <c r="CA470" i="17"/>
  <c r="BZ470" i="17"/>
  <c r="BY470" i="17"/>
  <c r="BX470" i="17"/>
  <c r="BW470" i="17"/>
  <c r="BV470" i="17"/>
  <c r="BU470" i="17"/>
  <c r="BS470" i="17"/>
  <c r="BQ470" i="17"/>
  <c r="BP470" i="17"/>
  <c r="BN470" i="17"/>
  <c r="BM470" i="17"/>
  <c r="BL470" i="17"/>
  <c r="BK470" i="17"/>
  <c r="BJ470" i="17"/>
  <c r="BI470" i="17"/>
  <c r="BH470" i="17"/>
  <c r="BG470" i="17"/>
  <c r="BF470" i="17"/>
  <c r="BE470" i="17"/>
  <c r="BD470" i="17"/>
  <c r="BC470" i="17"/>
  <c r="BB470" i="17"/>
  <c r="AZ470" i="17"/>
  <c r="AY470" i="17"/>
  <c r="AX470" i="17"/>
  <c r="AW470" i="17"/>
  <c r="AV470" i="17"/>
  <c r="AU470" i="17"/>
  <c r="AT470" i="17"/>
  <c r="AS470" i="17"/>
  <c r="AR470" i="17"/>
  <c r="AP470" i="17"/>
  <c r="AN470" i="17"/>
  <c r="AM470" i="17"/>
  <c r="AL470" i="17"/>
  <c r="AK470" i="17"/>
  <c r="AG470" i="17"/>
  <c r="AD470" i="17"/>
  <c r="AC470" i="17"/>
  <c r="AB470" i="17"/>
  <c r="Z470" i="17"/>
  <c r="Y470" i="17"/>
  <c r="X470" i="17"/>
  <c r="W470" i="17"/>
  <c r="V470" i="17"/>
  <c r="U470" i="17"/>
  <c r="T470" i="17"/>
  <c r="S470" i="17"/>
  <c r="R470" i="17"/>
  <c r="P470" i="17"/>
  <c r="O470" i="17"/>
  <c r="N470" i="17"/>
  <c r="M470" i="17"/>
  <c r="L470" i="17"/>
  <c r="K470" i="17"/>
  <c r="J470" i="17"/>
  <c r="I470" i="17"/>
  <c r="H470" i="17"/>
  <c r="G470" i="17"/>
  <c r="E470" i="17"/>
  <c r="D470" i="17"/>
  <c r="DI469" i="17"/>
  <c r="DH469" i="17"/>
  <c r="DG469" i="17"/>
  <c r="DF469" i="17"/>
  <c r="DE469" i="17"/>
  <c r="DD469" i="17"/>
  <c r="DC469" i="17"/>
  <c r="DB469" i="17"/>
  <c r="DA469" i="17"/>
  <c r="CZ469" i="17"/>
  <c r="CY469" i="17"/>
  <c r="CX469" i="17"/>
  <c r="CW469" i="17"/>
  <c r="CV469" i="17"/>
  <c r="CU469" i="17"/>
  <c r="CT469" i="17"/>
  <c r="CS469" i="17"/>
  <c r="CR469" i="17"/>
  <c r="CQ469" i="17"/>
  <c r="CP469" i="17"/>
  <c r="CO469" i="17"/>
  <c r="CN469" i="17"/>
  <c r="CM469" i="17"/>
  <c r="CL469" i="17"/>
  <c r="CK469" i="17"/>
  <c r="CJ469" i="17"/>
  <c r="CI469" i="17"/>
  <c r="CH469" i="17"/>
  <c r="CG469" i="17"/>
  <c r="CF469" i="17"/>
  <c r="CE469" i="17"/>
  <c r="CD469" i="17"/>
  <c r="CC469" i="17"/>
  <c r="CB469" i="17"/>
  <c r="CA469" i="17"/>
  <c r="BZ469" i="17"/>
  <c r="BY469" i="17"/>
  <c r="BX469" i="17"/>
  <c r="BW469" i="17"/>
  <c r="BV469" i="17"/>
  <c r="BU469" i="17"/>
  <c r="BT469" i="17"/>
  <c r="BS469" i="17"/>
  <c r="BR469" i="17"/>
  <c r="BQ469" i="17"/>
  <c r="BP469" i="17"/>
  <c r="BO469" i="17"/>
  <c r="BN469" i="17"/>
  <c r="BM469" i="17"/>
  <c r="BL469" i="17"/>
  <c r="BK469" i="17"/>
  <c r="BJ469" i="17"/>
  <c r="BI469" i="17"/>
  <c r="BH469" i="17"/>
  <c r="BG469" i="17"/>
  <c r="BF469" i="17"/>
  <c r="BE469" i="17"/>
  <c r="BD469" i="17"/>
  <c r="BC469" i="17"/>
  <c r="BB469" i="17"/>
  <c r="BA469" i="17"/>
  <c r="AZ469" i="17"/>
  <c r="AY469" i="17"/>
  <c r="AX469" i="17"/>
  <c r="AW469" i="17"/>
  <c r="AV469" i="17"/>
  <c r="AU469" i="17"/>
  <c r="AT469" i="17"/>
  <c r="AS469" i="17"/>
  <c r="AR469" i="17"/>
  <c r="AQ469" i="17"/>
  <c r="AP469" i="17"/>
  <c r="AO469" i="17"/>
  <c r="AN469" i="17"/>
  <c r="AM469" i="17"/>
  <c r="AL469" i="17"/>
  <c r="AK469" i="17"/>
  <c r="AJ469" i="17"/>
  <c r="AI469" i="17"/>
  <c r="AH469" i="17"/>
  <c r="AG469" i="17"/>
  <c r="AF469" i="17"/>
  <c r="AE469" i="17"/>
  <c r="AD469" i="17"/>
  <c r="AC469" i="17"/>
  <c r="AB469" i="17"/>
  <c r="AA469" i="17"/>
  <c r="Z469" i="17"/>
  <c r="Y469" i="17"/>
  <c r="X469" i="17"/>
  <c r="W469" i="17"/>
  <c r="V469" i="17"/>
  <c r="U469" i="17"/>
  <c r="T469" i="17"/>
  <c r="S469" i="17"/>
  <c r="R469" i="17"/>
  <c r="Q469" i="17"/>
  <c r="P469" i="17"/>
  <c r="O469" i="17"/>
  <c r="N469" i="17"/>
  <c r="M469" i="17"/>
  <c r="L469" i="17"/>
  <c r="K469" i="17"/>
  <c r="J469" i="17"/>
  <c r="I469" i="17"/>
  <c r="H469" i="17"/>
  <c r="G469" i="17"/>
  <c r="F469" i="17"/>
  <c r="E469" i="17"/>
  <c r="D469" i="17"/>
  <c r="DI330" i="17"/>
  <c r="DH330" i="17"/>
  <c r="DG330" i="17"/>
  <c r="DF330" i="17"/>
  <c r="DE330" i="17"/>
  <c r="DD330" i="17"/>
  <c r="DC330" i="17"/>
  <c r="DB330" i="17"/>
  <c r="CZ330" i="17"/>
  <c r="CY330" i="17"/>
  <c r="CX330" i="17"/>
  <c r="CW330" i="17"/>
  <c r="CV330" i="17"/>
  <c r="CU330" i="17"/>
  <c r="CT330" i="17"/>
  <c r="CS330" i="17"/>
  <c r="CR330" i="17"/>
  <c r="CQ330" i="17"/>
  <c r="CP330" i="17"/>
  <c r="CO330" i="17"/>
  <c r="CN330" i="17"/>
  <c r="CM330" i="17"/>
  <c r="CL330" i="17"/>
  <c r="CK330" i="17"/>
  <c r="CJ330" i="17"/>
  <c r="CI330" i="17"/>
  <c r="CH330" i="17"/>
  <c r="CG330" i="17"/>
  <c r="CF330" i="17"/>
  <c r="CE330" i="17"/>
  <c r="CD330" i="17"/>
  <c r="CC330" i="17"/>
  <c r="CB330" i="17"/>
  <c r="BZ330" i="17"/>
  <c r="BY330" i="17"/>
  <c r="BX330" i="17"/>
  <c r="BW330" i="17"/>
  <c r="BV330" i="17"/>
  <c r="BU330" i="17"/>
  <c r="BS330" i="17"/>
  <c r="BP330" i="17"/>
  <c r="BN330" i="17"/>
  <c r="BL330" i="17"/>
  <c r="BK330" i="17"/>
  <c r="BJ330" i="17"/>
  <c r="BI330" i="17"/>
  <c r="BH330" i="17"/>
  <c r="BG330" i="17"/>
  <c r="BF330" i="17"/>
  <c r="BE330" i="17"/>
  <c r="BD330" i="17"/>
  <c r="BC330" i="17"/>
  <c r="BB330" i="17"/>
  <c r="BA330" i="17"/>
  <c r="AZ330" i="17"/>
  <c r="AY330" i="17"/>
  <c r="AX330" i="17"/>
  <c r="AW330" i="17"/>
  <c r="AV330" i="17"/>
  <c r="AU330" i="17"/>
  <c r="AT330" i="17"/>
  <c r="AS330" i="17"/>
  <c r="AR330" i="17"/>
  <c r="AQ330" i="17"/>
  <c r="AP330" i="17"/>
  <c r="AN330" i="17"/>
  <c r="AM330" i="17"/>
  <c r="AL330" i="17"/>
  <c r="AK330" i="17"/>
  <c r="AG330" i="17"/>
  <c r="AD330" i="17"/>
  <c r="AC330" i="17"/>
  <c r="AB330" i="17"/>
  <c r="X330" i="17"/>
  <c r="W330" i="17"/>
  <c r="V330" i="17"/>
  <c r="U330" i="17"/>
  <c r="T330" i="17"/>
  <c r="S330" i="17"/>
  <c r="R330" i="17"/>
  <c r="O330" i="17"/>
  <c r="N330" i="17"/>
  <c r="M330" i="17"/>
  <c r="L330" i="17"/>
  <c r="K330" i="17"/>
  <c r="J330" i="17"/>
  <c r="I330" i="17"/>
  <c r="H330" i="17"/>
  <c r="E330" i="17"/>
  <c r="D330" i="17"/>
  <c r="DI329" i="17"/>
  <c r="DH329" i="17"/>
  <c r="DG329" i="17"/>
  <c r="DF329" i="17"/>
  <c r="DE329" i="17"/>
  <c r="DD329" i="17"/>
  <c r="DC329" i="17"/>
  <c r="DB329" i="17"/>
  <c r="DA329" i="17"/>
  <c r="CZ329" i="17"/>
  <c r="CY329" i="17"/>
  <c r="CX329" i="17"/>
  <c r="CW329" i="17"/>
  <c r="CV329" i="17"/>
  <c r="CU329" i="17"/>
  <c r="CT329" i="17"/>
  <c r="CS329" i="17"/>
  <c r="CR329" i="17"/>
  <c r="CQ329" i="17"/>
  <c r="CP329" i="17"/>
  <c r="CO329" i="17"/>
  <c r="CN329" i="17"/>
  <c r="CM329" i="17"/>
  <c r="CL329" i="17"/>
  <c r="CK329" i="17"/>
  <c r="CJ329" i="17"/>
  <c r="CI329" i="17"/>
  <c r="CH329" i="17"/>
  <c r="CG329" i="17"/>
  <c r="CF329" i="17"/>
  <c r="CE329" i="17"/>
  <c r="CD329" i="17"/>
  <c r="CC329" i="17"/>
  <c r="CB329" i="17"/>
  <c r="CA329" i="17"/>
  <c r="BZ329" i="17"/>
  <c r="BY329" i="17"/>
  <c r="BX329" i="17"/>
  <c r="BW329" i="17"/>
  <c r="BV329" i="17"/>
  <c r="BU329" i="17"/>
  <c r="BT329" i="17"/>
  <c r="BS329" i="17"/>
  <c r="BR329" i="17"/>
  <c r="BQ329" i="17"/>
  <c r="BP329" i="17"/>
  <c r="BO329" i="17"/>
  <c r="BN329" i="17"/>
  <c r="BM329" i="17"/>
  <c r="BL329" i="17"/>
  <c r="BK329" i="17"/>
  <c r="BJ329" i="17"/>
  <c r="BI329" i="17"/>
  <c r="BH329" i="17"/>
  <c r="BG329" i="17"/>
  <c r="BF329" i="17"/>
  <c r="BE329" i="17"/>
  <c r="BD329" i="17"/>
  <c r="BC329" i="17"/>
  <c r="BB329" i="17"/>
  <c r="BA329" i="17"/>
  <c r="AZ329" i="17"/>
  <c r="AY329" i="17"/>
  <c r="AX329" i="17"/>
  <c r="AW329" i="17"/>
  <c r="AV329" i="17"/>
  <c r="AU329" i="17"/>
  <c r="AT329" i="17"/>
  <c r="AS329" i="17"/>
  <c r="AR329" i="17"/>
  <c r="AQ329" i="17"/>
  <c r="AP329" i="17"/>
  <c r="AO329" i="17"/>
  <c r="AN329" i="17"/>
  <c r="AM329" i="17"/>
  <c r="AL329" i="17"/>
  <c r="AK329" i="17"/>
  <c r="AJ329" i="17"/>
  <c r="AI329" i="17"/>
  <c r="AH329" i="17"/>
  <c r="AG329" i="17"/>
  <c r="AF329" i="17"/>
  <c r="AE329" i="17"/>
  <c r="AD329" i="17"/>
  <c r="AC329" i="17"/>
  <c r="AB329" i="17"/>
  <c r="AA329" i="17"/>
  <c r="Z329" i="17"/>
  <c r="Y329" i="17"/>
  <c r="X329" i="17"/>
  <c r="W329" i="17"/>
  <c r="V329" i="17"/>
  <c r="U329" i="17"/>
  <c r="T329" i="17"/>
  <c r="S329" i="17"/>
  <c r="R329" i="17"/>
  <c r="Q329" i="17"/>
  <c r="P329" i="17"/>
  <c r="O329" i="17"/>
  <c r="N329" i="17"/>
  <c r="M329" i="17"/>
  <c r="L329" i="17"/>
  <c r="K329" i="17"/>
  <c r="J329" i="17"/>
  <c r="I329" i="17"/>
  <c r="H329" i="17"/>
  <c r="G329" i="17"/>
  <c r="F329" i="17"/>
  <c r="E329" i="17"/>
  <c r="D329" i="17"/>
  <c r="DI180" i="17"/>
  <c r="DH180" i="17"/>
  <c r="DG180" i="17"/>
  <c r="DF180" i="17"/>
  <c r="DE180" i="17"/>
  <c r="DD180" i="17"/>
  <c r="DC180" i="17"/>
  <c r="DB180" i="17"/>
  <c r="DI179" i="17"/>
  <c r="DH179" i="17"/>
  <c r="DG179" i="17"/>
  <c r="DF179" i="17"/>
  <c r="DE179" i="17"/>
  <c r="DD179" i="17"/>
  <c r="DC179" i="17"/>
  <c r="DB179" i="17"/>
  <c r="DA179" i="17"/>
  <c r="CZ179" i="17"/>
  <c r="CY179" i="17"/>
  <c r="CX179" i="17"/>
  <c r="CW179" i="17"/>
  <c r="CV179" i="17"/>
  <c r="CU179" i="17"/>
  <c r="CT179" i="17"/>
  <c r="CS179" i="17"/>
  <c r="CR179" i="17"/>
  <c r="CQ179" i="17"/>
  <c r="CP179" i="17"/>
  <c r="CO179" i="17"/>
  <c r="CN179" i="17"/>
  <c r="CM179" i="17"/>
  <c r="CL179" i="17"/>
  <c r="CK179" i="17"/>
  <c r="CJ179" i="17"/>
  <c r="CI179" i="17"/>
  <c r="CH179" i="17"/>
  <c r="CG179" i="17"/>
  <c r="CF179" i="17"/>
  <c r="CE179" i="17"/>
  <c r="CD179" i="17"/>
  <c r="CC179" i="17"/>
  <c r="CB179" i="17"/>
  <c r="CA179" i="17"/>
  <c r="BZ179" i="17"/>
  <c r="BY179" i="17"/>
  <c r="BX179" i="17"/>
  <c r="BW179" i="17"/>
  <c r="BV179" i="17"/>
  <c r="BU179" i="17"/>
  <c r="BT179" i="17"/>
  <c r="BS179" i="17"/>
  <c r="BR179" i="17"/>
  <c r="BQ179" i="17"/>
  <c r="BP179" i="17"/>
  <c r="BO179" i="17"/>
  <c r="BN179" i="17"/>
  <c r="BM179" i="17"/>
  <c r="BL179" i="17"/>
  <c r="BK179" i="17"/>
  <c r="BJ179" i="17"/>
  <c r="BI179" i="17"/>
  <c r="BH179" i="17"/>
  <c r="BG179" i="17"/>
  <c r="BF179" i="17"/>
  <c r="BE179" i="17"/>
  <c r="BD179" i="17"/>
  <c r="BC179" i="17"/>
  <c r="BB179" i="17"/>
  <c r="BA179" i="17"/>
  <c r="AZ179" i="17"/>
  <c r="AY179" i="17"/>
  <c r="AX179" i="17"/>
  <c r="AW179" i="17"/>
  <c r="AV179" i="17"/>
  <c r="AU179" i="17"/>
  <c r="AT179" i="17"/>
  <c r="AS179" i="17"/>
  <c r="AR179" i="17"/>
  <c r="AQ179" i="17"/>
  <c r="AP179" i="17"/>
  <c r="AO179" i="17"/>
  <c r="AN179" i="17"/>
  <c r="AM179" i="17"/>
  <c r="AL179" i="17"/>
  <c r="AK179" i="17"/>
  <c r="AJ179" i="17"/>
  <c r="AI179" i="17"/>
  <c r="AH179" i="17"/>
  <c r="AG179" i="17"/>
  <c r="AF179" i="17"/>
  <c r="AE179" i="17"/>
  <c r="AD179" i="17"/>
  <c r="AC179" i="17"/>
  <c r="AB179" i="17"/>
  <c r="AA179" i="17"/>
  <c r="Z179" i="17"/>
  <c r="Y179" i="17"/>
  <c r="X179" i="17"/>
  <c r="W179" i="17"/>
  <c r="V179" i="17"/>
  <c r="U179" i="17"/>
  <c r="T179" i="17"/>
  <c r="S179" i="17"/>
  <c r="R179" i="17"/>
  <c r="Q179" i="17"/>
  <c r="P179" i="17"/>
  <c r="O179" i="17"/>
  <c r="N179" i="17"/>
  <c r="M179" i="17"/>
  <c r="L179" i="17"/>
  <c r="K179" i="17"/>
  <c r="J179" i="17"/>
  <c r="I179" i="17"/>
  <c r="H179" i="17"/>
  <c r="G179" i="17"/>
  <c r="F179" i="17"/>
  <c r="E179" i="17"/>
  <c r="C187" i="17"/>
  <c r="B187" i="17"/>
  <c r="E10" i="15"/>
  <c r="G9" i="1"/>
  <c r="CZ315" i="8" l="1"/>
  <c r="BT315" i="8"/>
  <c r="BR315" i="8"/>
  <c r="AJ315" i="8"/>
  <c r="AA315" i="8"/>
  <c r="Q315" i="8"/>
  <c r="Q315" i="6"/>
  <c r="AA315" i="6"/>
  <c r="AJ315" i="6"/>
  <c r="BR315" i="6"/>
  <c r="BT315" i="6"/>
  <c r="CZ315" i="6"/>
  <c r="B119" i="4" l="1"/>
  <c r="B118" i="4"/>
  <c r="A118" i="4"/>
  <c r="B84" i="4"/>
  <c r="A84" i="4"/>
  <c r="B82" i="4"/>
  <c r="A82" i="4"/>
  <c r="B34" i="4"/>
  <c r="A34" i="4"/>
  <c r="B23" i="4"/>
  <c r="A23" i="4"/>
  <c r="F128" i="15"/>
  <c r="F127" i="15"/>
  <c r="F126" i="15"/>
  <c r="F125" i="15"/>
  <c r="F124" i="15"/>
  <c r="F123" i="15"/>
  <c r="F122" i="15"/>
  <c r="F121" i="15"/>
  <c r="E128" i="15"/>
  <c r="E127" i="15"/>
  <c r="E126" i="15"/>
  <c r="E125" i="15"/>
  <c r="E124" i="15"/>
  <c r="E123" i="15"/>
  <c r="E122" i="15"/>
  <c r="E121" i="15"/>
  <c r="J119" i="15"/>
  <c r="I119" i="15"/>
  <c r="F119" i="15"/>
  <c r="F118" i="15"/>
  <c r="F117" i="15"/>
  <c r="F116" i="15"/>
  <c r="F115" i="15"/>
  <c r="F114" i="15"/>
  <c r="F113" i="15"/>
  <c r="F112" i="15"/>
  <c r="F111" i="15"/>
  <c r="F110" i="15"/>
  <c r="F109" i="15"/>
  <c r="F108" i="15"/>
  <c r="E119" i="15"/>
  <c r="E118" i="15"/>
  <c r="E117" i="15"/>
  <c r="E116" i="15"/>
  <c r="E115" i="15"/>
  <c r="E114" i="15"/>
  <c r="E113" i="15"/>
  <c r="E112" i="15"/>
  <c r="E111" i="15"/>
  <c r="E110" i="15"/>
  <c r="E109" i="15"/>
  <c r="E108" i="15"/>
  <c r="J103" i="15"/>
  <c r="I103" i="15"/>
  <c r="F106" i="15"/>
  <c r="F105" i="15"/>
  <c r="F104" i="15"/>
  <c r="F103" i="15"/>
  <c r="F102" i="15"/>
  <c r="F101" i="15"/>
  <c r="F100" i="15"/>
  <c r="F99" i="15"/>
  <c r="F98" i="15"/>
  <c r="F97" i="15"/>
  <c r="F96" i="15"/>
  <c r="F95" i="15"/>
  <c r="F94" i="15"/>
  <c r="F93" i="15"/>
  <c r="F92" i="15"/>
  <c r="F91" i="15"/>
  <c r="E106" i="15"/>
  <c r="E105" i="15"/>
  <c r="E104" i="15"/>
  <c r="E103" i="15"/>
  <c r="E102" i="15"/>
  <c r="E101" i="15"/>
  <c r="E100" i="15"/>
  <c r="E99" i="15"/>
  <c r="E98" i="15"/>
  <c r="E97" i="15"/>
  <c r="E96" i="15"/>
  <c r="E95" i="15"/>
  <c r="E94" i="15"/>
  <c r="E93" i="15"/>
  <c r="E92" i="15"/>
  <c r="E91" i="15"/>
  <c r="J84" i="15"/>
  <c r="J82" i="15"/>
  <c r="I84" i="15"/>
  <c r="I82" i="15"/>
  <c r="F89" i="15"/>
  <c r="F88" i="15"/>
  <c r="F87" i="15"/>
  <c r="F86" i="15"/>
  <c r="F85" i="15"/>
  <c r="F84" i="15"/>
  <c r="F83" i="15"/>
  <c r="F82" i="15"/>
  <c r="F81" i="15"/>
  <c r="F80" i="15"/>
  <c r="E89" i="15"/>
  <c r="E88" i="15"/>
  <c r="E87" i="15"/>
  <c r="E86" i="15"/>
  <c r="E85" i="15"/>
  <c r="E84" i="15"/>
  <c r="E83" i="15"/>
  <c r="E82" i="15"/>
  <c r="E81" i="15"/>
  <c r="E80" i="15"/>
  <c r="F78" i="15"/>
  <c r="F77" i="15"/>
  <c r="F76" i="15"/>
  <c r="F75" i="15"/>
  <c r="F74" i="15"/>
  <c r="F73" i="15"/>
  <c r="F72" i="15"/>
  <c r="F71" i="15"/>
  <c r="F70" i="15"/>
  <c r="E78" i="15"/>
  <c r="E77" i="15"/>
  <c r="E76" i="15"/>
  <c r="E75" i="15"/>
  <c r="E74" i="15"/>
  <c r="E73" i="15"/>
  <c r="E72" i="15"/>
  <c r="E71" i="15"/>
  <c r="E70" i="15"/>
  <c r="F68" i="15"/>
  <c r="F67" i="15"/>
  <c r="F66" i="15"/>
  <c r="F65" i="15"/>
  <c r="F64" i="15"/>
  <c r="E68" i="15"/>
  <c r="E67" i="15"/>
  <c r="E66" i="15"/>
  <c r="E65" i="15"/>
  <c r="E64" i="15"/>
  <c r="J59" i="15"/>
  <c r="I59" i="15"/>
  <c r="F62" i="15"/>
  <c r="F61" i="15"/>
  <c r="F60" i="15"/>
  <c r="F59" i="15"/>
  <c r="F58" i="15"/>
  <c r="F57" i="15"/>
  <c r="F56" i="15"/>
  <c r="F55" i="15"/>
  <c r="F54" i="15"/>
  <c r="F53" i="15"/>
  <c r="E62" i="15"/>
  <c r="E61" i="15"/>
  <c r="E60" i="15"/>
  <c r="E59" i="15"/>
  <c r="E58" i="15"/>
  <c r="E57" i="15"/>
  <c r="E56" i="15"/>
  <c r="E55" i="15"/>
  <c r="E54" i="15"/>
  <c r="E53" i="15"/>
  <c r="F51" i="15"/>
  <c r="E51" i="15"/>
  <c r="F50" i="15"/>
  <c r="E50" i="15"/>
  <c r="F49" i="15"/>
  <c r="E49" i="15"/>
  <c r="F48" i="15"/>
  <c r="E48" i="15"/>
  <c r="F47" i="15"/>
  <c r="E47" i="15"/>
  <c r="F46" i="15"/>
  <c r="E46" i="15"/>
  <c r="F45" i="15"/>
  <c r="E45" i="15"/>
  <c r="J44" i="15"/>
  <c r="I44" i="15"/>
  <c r="F44" i="15"/>
  <c r="E44" i="15"/>
  <c r="F43" i="15"/>
  <c r="E43" i="15"/>
  <c r="F42" i="15"/>
  <c r="E42" i="15"/>
  <c r="F41" i="15"/>
  <c r="E41" i="15"/>
  <c r="J39" i="15"/>
  <c r="I39" i="15"/>
  <c r="F39" i="15"/>
  <c r="E39" i="15"/>
  <c r="E38" i="15"/>
  <c r="F37" i="15"/>
  <c r="E37" i="15"/>
  <c r="F36" i="15"/>
  <c r="E36" i="15"/>
  <c r="F35" i="15"/>
  <c r="E35" i="15"/>
  <c r="J34" i="15"/>
  <c r="I34" i="15"/>
  <c r="F34" i="15"/>
  <c r="E34" i="15"/>
  <c r="F33" i="15"/>
  <c r="E33" i="15"/>
  <c r="F32" i="15"/>
  <c r="E32" i="15"/>
  <c r="F31" i="15"/>
  <c r="E31" i="15"/>
  <c r="F30" i="15"/>
  <c r="E30" i="15"/>
  <c r="F29" i="15"/>
  <c r="E29" i="15"/>
  <c r="F28" i="15"/>
  <c r="E28" i="15"/>
  <c r="F27" i="15"/>
  <c r="E27" i="15"/>
  <c r="F26" i="15"/>
  <c r="E26" i="15"/>
  <c r="F24" i="15"/>
  <c r="E24" i="15"/>
  <c r="J23" i="15"/>
  <c r="I23" i="15"/>
  <c r="F23" i="15"/>
  <c r="E23" i="15"/>
  <c r="G82" i="15" l="1"/>
  <c r="H82" i="15" s="1"/>
  <c r="G118" i="15"/>
  <c r="H118" i="15" s="1"/>
  <c r="K84" i="15"/>
  <c r="L84" i="15" s="1"/>
  <c r="K82" i="15"/>
  <c r="L82" i="15" s="1"/>
  <c r="G84" i="15"/>
  <c r="H84" i="15" s="1"/>
  <c r="K44" i="15"/>
  <c r="L44" i="15" s="1"/>
  <c r="G44" i="15"/>
  <c r="H44" i="15" s="1"/>
  <c r="G38" i="15"/>
  <c r="H38" i="15" s="1"/>
  <c r="K34" i="15"/>
  <c r="L34" i="15" s="1"/>
  <c r="G34" i="15"/>
  <c r="H34" i="15" s="1"/>
  <c r="K23" i="15"/>
  <c r="L23" i="15" s="1"/>
  <c r="G23" i="15"/>
  <c r="H23" i="15" s="1"/>
  <c r="B118" i="15"/>
  <c r="A118" i="15"/>
  <c r="B84" i="15"/>
  <c r="A84" i="15"/>
  <c r="B82" i="15"/>
  <c r="A82" i="15"/>
  <c r="B44" i="15"/>
  <c r="A44" i="15"/>
  <c r="B38" i="15"/>
  <c r="A38" i="15"/>
  <c r="B34" i="15"/>
  <c r="A34" i="15"/>
  <c r="B23" i="15"/>
  <c r="A23" i="15"/>
  <c r="L119" i="1" l="1"/>
  <c r="K119" i="1"/>
  <c r="J119" i="1"/>
  <c r="I119" i="1"/>
  <c r="H119" i="1"/>
  <c r="G119" i="1"/>
  <c r="F119" i="1"/>
  <c r="E119" i="1"/>
  <c r="D119" i="1"/>
  <c r="C119" i="1"/>
  <c r="L103" i="1"/>
  <c r="K103" i="1"/>
  <c r="J103" i="1"/>
  <c r="I103" i="1"/>
  <c r="H103" i="1"/>
  <c r="G103" i="1"/>
  <c r="F103" i="1"/>
  <c r="E103" i="1"/>
  <c r="D103" i="1"/>
  <c r="C103" i="1"/>
  <c r="CZ2" i="8" l="1"/>
  <c r="CZ1" i="8"/>
  <c r="CZ2" i="6"/>
  <c r="CZ1" i="6"/>
  <c r="I118" i="1"/>
  <c r="E118" i="1"/>
  <c r="C118" i="1"/>
  <c r="I118" i="15"/>
  <c r="CZ2" i="3"/>
  <c r="CZ180" i="17" s="1"/>
  <c r="CZ1" i="3"/>
  <c r="E89" i="1"/>
  <c r="D89" i="1"/>
  <c r="C89" i="1"/>
  <c r="L88" i="1"/>
  <c r="K88" i="1"/>
  <c r="J88" i="1"/>
  <c r="L84" i="1"/>
  <c r="K84" i="1"/>
  <c r="J84" i="1"/>
  <c r="I84" i="1"/>
  <c r="H84" i="1"/>
  <c r="G84" i="1"/>
  <c r="F84" i="1"/>
  <c r="E84" i="1"/>
  <c r="D84" i="1"/>
  <c r="C84" i="1"/>
  <c r="L82" i="1"/>
  <c r="K82" i="1"/>
  <c r="J82" i="1"/>
  <c r="I82" i="1"/>
  <c r="H82" i="1"/>
  <c r="G82" i="1"/>
  <c r="F82" i="1"/>
  <c r="E82" i="1"/>
  <c r="D82" i="1"/>
  <c r="C82" i="1"/>
  <c r="BT2" i="8"/>
  <c r="BT470" i="17" s="1"/>
  <c r="BT1" i="8"/>
  <c r="BT2" i="6"/>
  <c r="BT330" i="17" s="1"/>
  <c r="BT1" i="6"/>
  <c r="BT2" i="3"/>
  <c r="BT180" i="17" s="1"/>
  <c r="BT1" i="3"/>
  <c r="BR2" i="8"/>
  <c r="BR470" i="17" s="1"/>
  <c r="BR1" i="8"/>
  <c r="BR2" i="6"/>
  <c r="BR330" i="17" s="1"/>
  <c r="BR1" i="6"/>
  <c r="BR2" i="3"/>
  <c r="BR180" i="17" s="1"/>
  <c r="BR1" i="3"/>
  <c r="L77" i="1"/>
  <c r="J77" i="1"/>
  <c r="H77" i="1"/>
  <c r="F77" i="1"/>
  <c r="D77" i="1"/>
  <c r="L76" i="1"/>
  <c r="J76" i="1"/>
  <c r="H76" i="1"/>
  <c r="F76" i="1"/>
  <c r="D76" i="1"/>
  <c r="L75" i="1"/>
  <c r="J75" i="1"/>
  <c r="H75" i="1"/>
  <c r="F75" i="1"/>
  <c r="D75" i="1"/>
  <c r="L64" i="1"/>
  <c r="L62" i="1"/>
  <c r="D62" i="1"/>
  <c r="C62" i="1"/>
  <c r="L59" i="1"/>
  <c r="K59" i="1"/>
  <c r="J59" i="1"/>
  <c r="I59" i="1"/>
  <c r="H59" i="1"/>
  <c r="G59" i="1"/>
  <c r="F59" i="1"/>
  <c r="E59" i="1"/>
  <c r="D59" i="1"/>
  <c r="C59" i="1"/>
  <c r="G51" i="1"/>
  <c r="F51" i="1"/>
  <c r="E51" i="1"/>
  <c r="D51" i="1"/>
  <c r="C51" i="1"/>
  <c r="G50" i="1"/>
  <c r="F50" i="1"/>
  <c r="E50" i="1"/>
  <c r="D50" i="1"/>
  <c r="C50" i="1"/>
  <c r="L49" i="1"/>
  <c r="C49" i="1"/>
  <c r="L44" i="1"/>
  <c r="K44" i="1"/>
  <c r="J44" i="1"/>
  <c r="I44" i="1"/>
  <c r="H44" i="1"/>
  <c r="G44" i="1"/>
  <c r="F44" i="1"/>
  <c r="E44" i="1"/>
  <c r="D44" i="1"/>
  <c r="C44" i="1"/>
  <c r="AJ2" i="8"/>
  <c r="AJ470" i="17" s="1"/>
  <c r="AJ1" i="8"/>
  <c r="AJ2" i="6"/>
  <c r="AJ330" i="17" s="1"/>
  <c r="AJ1" i="6"/>
  <c r="AJ2" i="3"/>
  <c r="AJ180" i="17" s="1"/>
  <c r="AJ1" i="3"/>
  <c r="AE266" i="3"/>
  <c r="J38" i="15" s="1"/>
  <c r="AE265" i="3"/>
  <c r="AE264" i="3"/>
  <c r="AE263" i="3"/>
  <c r="AE262" i="3"/>
  <c r="AE261" i="3"/>
  <c r="AE260" i="3"/>
  <c r="AE259" i="3"/>
  <c r="AE258" i="3"/>
  <c r="AE257" i="3"/>
  <c r="AE256" i="3"/>
  <c r="AE252" i="3"/>
  <c r="AE251" i="3"/>
  <c r="AE250" i="3"/>
  <c r="AE249" i="3"/>
  <c r="AE248" i="3"/>
  <c r="AE246" i="3"/>
  <c r="AE244" i="3"/>
  <c r="AE243" i="3"/>
  <c r="AE242" i="3"/>
  <c r="AE241" i="3"/>
  <c r="AE240" i="3"/>
  <c r="AE239" i="3"/>
  <c r="AE238" i="3"/>
  <c r="AE237" i="3"/>
  <c r="AE236" i="3"/>
  <c r="AE235" i="3"/>
  <c r="AE234" i="3"/>
  <c r="AE230" i="3"/>
  <c r="AE229" i="3"/>
  <c r="AE228" i="3"/>
  <c r="AE227" i="3"/>
  <c r="AE226" i="3"/>
  <c r="AE224" i="3"/>
  <c r="AE222" i="3"/>
  <c r="AE221" i="3"/>
  <c r="AE220" i="3"/>
  <c r="AE219" i="3"/>
  <c r="AE218" i="3"/>
  <c r="AE217" i="3"/>
  <c r="AE216" i="3"/>
  <c r="AE215" i="3"/>
  <c r="AE214" i="3"/>
  <c r="AE213" i="3"/>
  <c r="AE212" i="3"/>
  <c r="AE208" i="3"/>
  <c r="AE207" i="3"/>
  <c r="AE206" i="3"/>
  <c r="AE205" i="3"/>
  <c r="AE204" i="3"/>
  <c r="AE202" i="3"/>
  <c r="AE200" i="3"/>
  <c r="AE199" i="3"/>
  <c r="AE198" i="3"/>
  <c r="AE197" i="3"/>
  <c r="AE196" i="3"/>
  <c r="AE195" i="3"/>
  <c r="AE194" i="3"/>
  <c r="AE193" i="3"/>
  <c r="AE192" i="3"/>
  <c r="AE191" i="3"/>
  <c r="AE190" i="3"/>
  <c r="AE186" i="3"/>
  <c r="AE185" i="3"/>
  <c r="AE184" i="3"/>
  <c r="AE183" i="3"/>
  <c r="AE182" i="3"/>
  <c r="AE180" i="3"/>
  <c r="AE178" i="3"/>
  <c r="AE177" i="3"/>
  <c r="AE176" i="3"/>
  <c r="AE175" i="3"/>
  <c r="AE174" i="3"/>
  <c r="AE173" i="3"/>
  <c r="AE172" i="3"/>
  <c r="AE171" i="3"/>
  <c r="AE170" i="3"/>
  <c r="AE169" i="3"/>
  <c r="AE168" i="3"/>
  <c r="AE164" i="3"/>
  <c r="AE163" i="3"/>
  <c r="AE162" i="3"/>
  <c r="AE161" i="3"/>
  <c r="AE160" i="3"/>
  <c r="AE158" i="3"/>
  <c r="AE156" i="3"/>
  <c r="AE155" i="3"/>
  <c r="AE154" i="3"/>
  <c r="AE153" i="3"/>
  <c r="AE152" i="3"/>
  <c r="AE151" i="3"/>
  <c r="AE150" i="3"/>
  <c r="AE149" i="3"/>
  <c r="AE148" i="3"/>
  <c r="AE147" i="3"/>
  <c r="AE146" i="3"/>
  <c r="AE142" i="3"/>
  <c r="AE141" i="3"/>
  <c r="AE140" i="3"/>
  <c r="AE139" i="3"/>
  <c r="AE138" i="3"/>
  <c r="AE136" i="3"/>
  <c r="AE134" i="3"/>
  <c r="AE133" i="3"/>
  <c r="AE132" i="3"/>
  <c r="AE131" i="3"/>
  <c r="AE130" i="3"/>
  <c r="AE129" i="3"/>
  <c r="AE128" i="3"/>
  <c r="AE127" i="3"/>
  <c r="AE126" i="3"/>
  <c r="AE125" i="3"/>
  <c r="AE124" i="3"/>
  <c r="AE120" i="3"/>
  <c r="AE119" i="3"/>
  <c r="AE118" i="3"/>
  <c r="AE117" i="3"/>
  <c r="AE116" i="3"/>
  <c r="AE114" i="3"/>
  <c r="AE112" i="3"/>
  <c r="AE111" i="3"/>
  <c r="AE110" i="3"/>
  <c r="AE109" i="3"/>
  <c r="AE108" i="3"/>
  <c r="AE107" i="3"/>
  <c r="AE106" i="3"/>
  <c r="AE105" i="3"/>
  <c r="AE104" i="3"/>
  <c r="AE103" i="3"/>
  <c r="AE102" i="3"/>
  <c r="AE98" i="3"/>
  <c r="AE97" i="3"/>
  <c r="AE96" i="3"/>
  <c r="AE95" i="3"/>
  <c r="AE94" i="3"/>
  <c r="AE92" i="3"/>
  <c r="AE90" i="3"/>
  <c r="I38" i="15" s="1"/>
  <c r="AE89" i="3"/>
  <c r="AE88" i="3"/>
  <c r="AE87" i="3"/>
  <c r="AE86" i="3"/>
  <c r="AE84" i="3"/>
  <c r="AE83" i="3"/>
  <c r="AE82" i="3"/>
  <c r="AE81" i="3"/>
  <c r="AE80" i="3"/>
  <c r="AE76" i="3"/>
  <c r="AE75" i="3"/>
  <c r="AE74" i="3"/>
  <c r="AE73" i="3"/>
  <c r="AE72" i="3"/>
  <c r="AE70" i="3"/>
  <c r="AE2" i="8"/>
  <c r="AE470" i="17" s="1"/>
  <c r="AE1" i="8"/>
  <c r="AE315" i="8"/>
  <c r="AE2" i="6"/>
  <c r="AE330" i="17" s="1"/>
  <c r="AE1" i="6"/>
  <c r="AD2" i="6"/>
  <c r="AE315" i="6"/>
  <c r="AE2" i="3"/>
  <c r="AE180" i="17" s="1"/>
  <c r="AE1" i="3"/>
  <c r="AA2" i="8"/>
  <c r="AA470" i="17" s="1"/>
  <c r="AA1" i="8"/>
  <c r="AA2" i="6"/>
  <c r="AA330" i="17" s="1"/>
  <c r="AA1" i="6"/>
  <c r="AA2" i="3"/>
  <c r="AA180" i="17" s="1"/>
  <c r="AA1" i="3"/>
  <c r="H36" i="1"/>
  <c r="G36" i="1"/>
  <c r="F36" i="1"/>
  <c r="E36" i="1"/>
  <c r="D36" i="1"/>
  <c r="C36" i="1"/>
  <c r="H35" i="1"/>
  <c r="G35" i="1"/>
  <c r="F35" i="1"/>
  <c r="E35" i="1"/>
  <c r="D35" i="1"/>
  <c r="C35" i="1"/>
  <c r="L34" i="1"/>
  <c r="K34" i="1"/>
  <c r="J34" i="1"/>
  <c r="I34" i="1"/>
  <c r="H34" i="1"/>
  <c r="G34" i="1"/>
  <c r="F34" i="1"/>
  <c r="E34" i="1"/>
  <c r="D34" i="1"/>
  <c r="C34" i="1"/>
  <c r="H24" i="1"/>
  <c r="G24" i="1"/>
  <c r="F24" i="1"/>
  <c r="E24" i="1"/>
  <c r="D24" i="1"/>
  <c r="C24" i="1"/>
  <c r="Q2" i="3"/>
  <c r="Q180" i="17" s="1"/>
  <c r="Q1" i="3"/>
  <c r="Q2" i="6"/>
  <c r="Q330" i="17" s="1"/>
  <c r="Q1" i="6"/>
  <c r="Q2" i="8"/>
  <c r="Q470" i="17" s="1"/>
  <c r="Q1" i="8"/>
  <c r="D118" i="1" l="1"/>
  <c r="H118" i="1"/>
  <c r="G118" i="1"/>
  <c r="K118" i="1"/>
  <c r="F118" i="1"/>
  <c r="J118" i="1"/>
  <c r="J118" i="15"/>
  <c r="K118" i="15" s="1"/>
  <c r="L118" i="15" s="1"/>
  <c r="L118" i="1"/>
  <c r="L23" i="1"/>
  <c r="K23" i="1"/>
  <c r="J23" i="1"/>
  <c r="I23" i="1"/>
  <c r="H23" i="1"/>
  <c r="G23" i="1"/>
  <c r="F23" i="1"/>
  <c r="E23" i="1"/>
  <c r="D23" i="1"/>
  <c r="C23" i="1"/>
  <c r="CX267" i="3" l="1"/>
  <c r="CS267" i="3"/>
  <c r="CR267" i="3"/>
  <c r="BW267" i="3"/>
  <c r="BK267" i="3"/>
  <c r="BJ267" i="3"/>
  <c r="BI267" i="3"/>
  <c r="AM267" i="3"/>
  <c r="AL267" i="3"/>
  <c r="AD267" i="3"/>
  <c r="CX288" i="3" l="1"/>
  <c r="L116" i="1" s="1"/>
  <c r="CR288" i="3"/>
  <c r="L110" i="1" s="1"/>
  <c r="CS288" i="3"/>
  <c r="L111" i="1" s="1"/>
  <c r="BW288" i="3"/>
  <c r="L87" i="1" s="1"/>
  <c r="BI288" i="3"/>
  <c r="L72" i="1" s="1"/>
  <c r="BJ288" i="3"/>
  <c r="L73" i="1" s="1"/>
  <c r="BK288" i="3"/>
  <c r="L74" i="1" s="1"/>
  <c r="AK288" i="3"/>
  <c r="L45" i="1" s="1"/>
  <c r="AL288" i="3"/>
  <c r="L46" i="1" s="1"/>
  <c r="AM288" i="3"/>
  <c r="L47" i="1" s="1"/>
  <c r="AD288" i="3"/>
  <c r="L37" i="1" l="1"/>
  <c r="J37" i="15"/>
  <c r="CY288" i="3"/>
  <c r="L117" i="1" s="1"/>
  <c r="CY287" i="3"/>
  <c r="CY286" i="3"/>
  <c r="CY285" i="3"/>
  <c r="CY284" i="3"/>
  <c r="CY283" i="3"/>
  <c r="CY282" i="3"/>
  <c r="CY281" i="3"/>
  <c r="CY280" i="3"/>
  <c r="CY279" i="3"/>
  <c r="CY278" i="3"/>
  <c r="CY277" i="3"/>
  <c r="CY276" i="3"/>
  <c r="CY275" i="3"/>
  <c r="CY274" i="3"/>
  <c r="CY273" i="3"/>
  <c r="CY272" i="3"/>
  <c r="CY271" i="3"/>
  <c r="CY270" i="3"/>
  <c r="CY269" i="3"/>
  <c r="CY268" i="3"/>
  <c r="CY267" i="3"/>
  <c r="BN266" i="3" l="1"/>
  <c r="K77" i="1" s="1"/>
  <c r="BN245" i="3"/>
  <c r="DE267" i="3" l="1"/>
  <c r="DD267" i="3"/>
  <c r="DC267" i="3"/>
  <c r="DB267" i="3"/>
  <c r="DE245" i="3"/>
  <c r="DD245" i="3"/>
  <c r="DC245" i="3"/>
  <c r="DB245" i="3"/>
  <c r="DE223" i="3"/>
  <c r="DD223" i="3"/>
  <c r="DC223" i="3"/>
  <c r="DB223" i="3"/>
  <c r="DE201" i="3"/>
  <c r="DD201" i="3"/>
  <c r="DC201" i="3"/>
  <c r="DB201" i="3"/>
  <c r="DE179" i="3"/>
  <c r="DD179" i="3"/>
  <c r="DC179" i="3"/>
  <c r="DB179" i="3"/>
  <c r="DE157" i="3"/>
  <c r="DD157" i="3"/>
  <c r="DC157" i="3"/>
  <c r="DB157" i="3"/>
  <c r="DE135" i="3"/>
  <c r="DD135" i="3"/>
  <c r="DC135" i="3"/>
  <c r="DB135" i="3"/>
  <c r="DE113" i="3"/>
  <c r="DD113" i="3"/>
  <c r="DC113" i="3"/>
  <c r="DB113" i="3"/>
  <c r="DE91" i="3"/>
  <c r="DD91" i="3"/>
  <c r="DC91" i="3"/>
  <c r="DB91" i="3"/>
  <c r="DE69" i="3"/>
  <c r="DD69" i="3"/>
  <c r="DC69" i="3"/>
  <c r="DB69" i="3"/>
  <c r="DE47" i="3"/>
  <c r="DD47" i="3"/>
  <c r="DC47" i="3"/>
  <c r="DB47" i="3"/>
  <c r="DE25" i="3"/>
  <c r="DD25" i="3"/>
  <c r="DC25" i="3"/>
  <c r="DB25" i="3"/>
  <c r="DE3" i="3"/>
  <c r="DD3" i="3"/>
  <c r="DC3" i="3"/>
  <c r="DB3" i="3"/>
  <c r="AZ267" i="3"/>
  <c r="AZ245" i="3"/>
  <c r="AZ223" i="3"/>
  <c r="AZ201" i="3"/>
  <c r="AZ179" i="3"/>
  <c r="AZ157" i="3"/>
  <c r="AZ135" i="3"/>
  <c r="AZ113" i="3"/>
  <c r="AZ91" i="3"/>
  <c r="AZ69" i="3"/>
  <c r="AZ47" i="3"/>
  <c r="AZ25" i="3"/>
  <c r="AZ3" i="3"/>
  <c r="M267" i="3"/>
  <c r="M245" i="3"/>
  <c r="M223" i="3"/>
  <c r="M201" i="3"/>
  <c r="M179" i="3"/>
  <c r="M157" i="3"/>
  <c r="M135" i="3"/>
  <c r="M113" i="3"/>
  <c r="M91" i="3"/>
  <c r="M69" i="3"/>
  <c r="M47" i="3"/>
  <c r="M25" i="3"/>
  <c r="M3" i="3"/>
  <c r="M2" i="8" l="1"/>
  <c r="DE288" i="3" l="1"/>
  <c r="DD288" i="3"/>
  <c r="DC288" i="3"/>
  <c r="DB288" i="3"/>
  <c r="DE266" i="3"/>
  <c r="K124" i="1" s="1"/>
  <c r="DD266" i="3"/>
  <c r="K123" i="1" s="1"/>
  <c r="DC266" i="3"/>
  <c r="K122" i="1" s="1"/>
  <c r="DB266" i="3"/>
  <c r="K121" i="1" s="1"/>
  <c r="DE244" i="3"/>
  <c r="J124" i="1" s="1"/>
  <c r="DD244" i="3"/>
  <c r="J123" i="1" s="1"/>
  <c r="DC244" i="3"/>
  <c r="J122" i="1" s="1"/>
  <c r="DB244" i="3"/>
  <c r="J121" i="1" s="1"/>
  <c r="DE222" i="3"/>
  <c r="I124" i="1" s="1"/>
  <c r="DD222" i="3"/>
  <c r="I123" i="1" s="1"/>
  <c r="DC222" i="3"/>
  <c r="I122" i="1" s="1"/>
  <c r="DB222" i="3"/>
  <c r="I121" i="1" s="1"/>
  <c r="DE200" i="3"/>
  <c r="H124" i="1" s="1"/>
  <c r="DD200" i="3"/>
  <c r="H123" i="1" s="1"/>
  <c r="DC200" i="3"/>
  <c r="H122" i="1" s="1"/>
  <c r="DB200" i="3"/>
  <c r="H121" i="1" s="1"/>
  <c r="DE178" i="3"/>
  <c r="G124" i="1" s="1"/>
  <c r="DD178" i="3"/>
  <c r="G123" i="1" s="1"/>
  <c r="DC178" i="3"/>
  <c r="G122" i="1" s="1"/>
  <c r="DB178" i="3"/>
  <c r="G121" i="1" s="1"/>
  <c r="DE156" i="3"/>
  <c r="F124" i="1" s="1"/>
  <c r="DD156" i="3"/>
  <c r="F123" i="1" s="1"/>
  <c r="DC156" i="3"/>
  <c r="F122" i="1" s="1"/>
  <c r="DB156" i="3"/>
  <c r="F121" i="1" s="1"/>
  <c r="DE134" i="3"/>
  <c r="E124" i="1" s="1"/>
  <c r="DD134" i="3"/>
  <c r="E123" i="1" s="1"/>
  <c r="DC134" i="3"/>
  <c r="E122" i="1" s="1"/>
  <c r="DB134" i="3"/>
  <c r="E121" i="1" s="1"/>
  <c r="DE112" i="3"/>
  <c r="D124" i="1" s="1"/>
  <c r="DD112" i="3"/>
  <c r="D123" i="1" s="1"/>
  <c r="DC112" i="3"/>
  <c r="D122" i="1" s="1"/>
  <c r="DB112" i="3"/>
  <c r="D121" i="1" s="1"/>
  <c r="DE90" i="3"/>
  <c r="C124" i="1" s="1"/>
  <c r="DD90" i="3"/>
  <c r="C123" i="1" s="1"/>
  <c r="DC90" i="3"/>
  <c r="C122" i="1" s="1"/>
  <c r="DB90" i="3"/>
  <c r="C121" i="1" s="1"/>
  <c r="DE68" i="3"/>
  <c r="DD68" i="3"/>
  <c r="DC68" i="3"/>
  <c r="DB68" i="3"/>
  <c r="DE46" i="3"/>
  <c r="DD46" i="3"/>
  <c r="DC46" i="3"/>
  <c r="DB46" i="3"/>
  <c r="DE24" i="3"/>
  <c r="I124" i="15" s="1"/>
  <c r="DD24" i="3"/>
  <c r="I123" i="15" s="1"/>
  <c r="DC24" i="3"/>
  <c r="I122" i="15" s="1"/>
  <c r="DB24" i="3"/>
  <c r="I121" i="15" s="1"/>
  <c r="AZ288" i="3"/>
  <c r="AZ266" i="3"/>
  <c r="K61" i="1" s="1"/>
  <c r="AZ244" i="3"/>
  <c r="J61" i="1" s="1"/>
  <c r="AZ222" i="3"/>
  <c r="I61" i="1" s="1"/>
  <c r="AZ200" i="3"/>
  <c r="H61" i="1" s="1"/>
  <c r="AZ178" i="3"/>
  <c r="G61" i="1" s="1"/>
  <c r="AZ156" i="3"/>
  <c r="F61" i="1" s="1"/>
  <c r="AZ134" i="3"/>
  <c r="E61" i="1" s="1"/>
  <c r="AZ112" i="3"/>
  <c r="D61" i="1" s="1"/>
  <c r="AZ90" i="3"/>
  <c r="C61" i="1" s="1"/>
  <c r="AZ68" i="3"/>
  <c r="AZ46" i="3"/>
  <c r="AZ24" i="3"/>
  <c r="I61" i="15" s="1"/>
  <c r="M288" i="3"/>
  <c r="M266" i="3"/>
  <c r="M244" i="3"/>
  <c r="M222" i="3"/>
  <c r="M200" i="3"/>
  <c r="M178" i="3"/>
  <c r="M156" i="3"/>
  <c r="M134" i="3"/>
  <c r="M112" i="3"/>
  <c r="M90" i="3"/>
  <c r="M68" i="3"/>
  <c r="M46" i="3"/>
  <c r="M24" i="3"/>
  <c r="L61" i="1" l="1"/>
  <c r="J61" i="15"/>
  <c r="J121" i="15"/>
  <c r="L121" i="1"/>
  <c r="J122" i="15"/>
  <c r="L122" i="1"/>
  <c r="J123" i="15"/>
  <c r="L123" i="1"/>
  <c r="J124" i="15"/>
  <c r="L124" i="1"/>
  <c r="AY288" i="3"/>
  <c r="L60" i="1" l="1"/>
  <c r="J60" i="15"/>
  <c r="AP267" i="3"/>
  <c r="BE268" i="3" l="1"/>
  <c r="BE269" i="3"/>
  <c r="BE270" i="3"/>
  <c r="BE271" i="3"/>
  <c r="BE272" i="3"/>
  <c r="BE273" i="3"/>
  <c r="BE274" i="3"/>
  <c r="BE275" i="3"/>
  <c r="BE276" i="3"/>
  <c r="BE277" i="3"/>
  <c r="BE278" i="3"/>
  <c r="BE279" i="3"/>
  <c r="BE280" i="3"/>
  <c r="BE281" i="3"/>
  <c r="BE282" i="3"/>
  <c r="BE283" i="3"/>
  <c r="BE284" i="3"/>
  <c r="BE285" i="3"/>
  <c r="BE286" i="3"/>
  <c r="BE287" i="3"/>
  <c r="BE288" i="3"/>
  <c r="BE267" i="3"/>
  <c r="BD268" i="3"/>
  <c r="BD269" i="3"/>
  <c r="BD270" i="3"/>
  <c r="BD271" i="3"/>
  <c r="BD272" i="3"/>
  <c r="BD273" i="3"/>
  <c r="BD274" i="3"/>
  <c r="BD275" i="3"/>
  <c r="BD276" i="3"/>
  <c r="BD277" i="3"/>
  <c r="BD278" i="3"/>
  <c r="BD279" i="3"/>
  <c r="BD280" i="3"/>
  <c r="BD281" i="3"/>
  <c r="BD282" i="3"/>
  <c r="BD283" i="3"/>
  <c r="BD284" i="3"/>
  <c r="BD285" i="3"/>
  <c r="BD286" i="3"/>
  <c r="BD287" i="3"/>
  <c r="BD288" i="3"/>
  <c r="BD267" i="3"/>
  <c r="BC268" i="3"/>
  <c r="BC269" i="3"/>
  <c r="BC270" i="3"/>
  <c r="BC271" i="3"/>
  <c r="BC272" i="3"/>
  <c r="BC273" i="3"/>
  <c r="BC274" i="3"/>
  <c r="BC275" i="3"/>
  <c r="BC276" i="3"/>
  <c r="BC277" i="3"/>
  <c r="BC278" i="3"/>
  <c r="BC279" i="3"/>
  <c r="BC280" i="3"/>
  <c r="BC281" i="3"/>
  <c r="BC282" i="3"/>
  <c r="BC283" i="3"/>
  <c r="BC284" i="3"/>
  <c r="BC285" i="3"/>
  <c r="BC286" i="3"/>
  <c r="BC287" i="3"/>
  <c r="BC288" i="3"/>
  <c r="BC267" i="3"/>
  <c r="L66" i="1" l="1"/>
  <c r="J66" i="15"/>
  <c r="L67" i="1"/>
  <c r="J67" i="15"/>
  <c r="L65" i="1"/>
  <c r="J65" i="15"/>
  <c r="BF288" i="3"/>
  <c r="BF287" i="3"/>
  <c r="BF286" i="3"/>
  <c r="BF285" i="3"/>
  <c r="BF284" i="3"/>
  <c r="BF283" i="3"/>
  <c r="BF282" i="3"/>
  <c r="BF281" i="3"/>
  <c r="BF280" i="3"/>
  <c r="BF279" i="3"/>
  <c r="BF278" i="3"/>
  <c r="BF277" i="3"/>
  <c r="BF276" i="3"/>
  <c r="BF275" i="3"/>
  <c r="BF274" i="3"/>
  <c r="BF273" i="3"/>
  <c r="BF272" i="3"/>
  <c r="BF271" i="3"/>
  <c r="BF270" i="3"/>
  <c r="BF269" i="3"/>
  <c r="BF268" i="3"/>
  <c r="BF267" i="3"/>
  <c r="BX222" i="3"/>
  <c r="BX221" i="3"/>
  <c r="BX220" i="3"/>
  <c r="BX219" i="3"/>
  <c r="BX218" i="3"/>
  <c r="BX217" i="3"/>
  <c r="BX216" i="3"/>
  <c r="BX215" i="3"/>
  <c r="BX214" i="3"/>
  <c r="BX213" i="3"/>
  <c r="BX212" i="3"/>
  <c r="BX211" i="3"/>
  <c r="BX210" i="3"/>
  <c r="BX209" i="3"/>
  <c r="BX208" i="3"/>
  <c r="BX207" i="3"/>
  <c r="BX206" i="3"/>
  <c r="BX205" i="3"/>
  <c r="BX204" i="3"/>
  <c r="BX203" i="3"/>
  <c r="BX202" i="3"/>
  <c r="BX201" i="3"/>
  <c r="L68" i="1" l="1"/>
  <c r="J68" i="15"/>
  <c r="I88" i="1"/>
  <c r="J88" i="15"/>
  <c r="BM266" i="3" l="1"/>
  <c r="BM245" i="3"/>
  <c r="BL266" i="3"/>
  <c r="BL245" i="3"/>
  <c r="G266" i="3"/>
  <c r="G245" i="3"/>
  <c r="K76" i="1" l="1"/>
  <c r="J76" i="15"/>
  <c r="K75" i="1"/>
  <c r="J75" i="15"/>
  <c r="L78" i="1"/>
  <c r="J78" i="15"/>
  <c r="DF267" i="3"/>
  <c r="DG267" i="3"/>
  <c r="DH267" i="3"/>
  <c r="DI267" i="3"/>
  <c r="DF268" i="3"/>
  <c r="DG268" i="3"/>
  <c r="DH268" i="3"/>
  <c r="DI268" i="3"/>
  <c r="DF269" i="3"/>
  <c r="DG269" i="3"/>
  <c r="DH269" i="3"/>
  <c r="DI269" i="3"/>
  <c r="DF270" i="3"/>
  <c r="DG270" i="3"/>
  <c r="DH270" i="3"/>
  <c r="DI270" i="3"/>
  <c r="DF271" i="3"/>
  <c r="DG271" i="3"/>
  <c r="DH271" i="3"/>
  <c r="DI271" i="3"/>
  <c r="DF272" i="3"/>
  <c r="DG272" i="3"/>
  <c r="DH272" i="3"/>
  <c r="DI272" i="3"/>
  <c r="DF273" i="3"/>
  <c r="DG273" i="3"/>
  <c r="DH273" i="3"/>
  <c r="DI273" i="3"/>
  <c r="DF274" i="3"/>
  <c r="DG274" i="3"/>
  <c r="DH274" i="3"/>
  <c r="DI274" i="3"/>
  <c r="DF275" i="3"/>
  <c r="DG275" i="3"/>
  <c r="DH275" i="3"/>
  <c r="DI275" i="3"/>
  <c r="DF276" i="3"/>
  <c r="DG276" i="3"/>
  <c r="DH276" i="3"/>
  <c r="DI276" i="3"/>
  <c r="DF277" i="3"/>
  <c r="DG277" i="3"/>
  <c r="DH277" i="3"/>
  <c r="DI277" i="3"/>
  <c r="DF278" i="3"/>
  <c r="DG278" i="3"/>
  <c r="DH278" i="3"/>
  <c r="DI278" i="3"/>
  <c r="DF279" i="3"/>
  <c r="DG279" i="3"/>
  <c r="DH279" i="3"/>
  <c r="DI279" i="3"/>
  <c r="DF280" i="3"/>
  <c r="DG280" i="3"/>
  <c r="DH280" i="3"/>
  <c r="DI280" i="3"/>
  <c r="DF281" i="3"/>
  <c r="DG281" i="3"/>
  <c r="DH281" i="3"/>
  <c r="DI281" i="3"/>
  <c r="DF282" i="3"/>
  <c r="DG282" i="3"/>
  <c r="DH282" i="3"/>
  <c r="DI282" i="3"/>
  <c r="DF283" i="3"/>
  <c r="DG283" i="3"/>
  <c r="DH283" i="3"/>
  <c r="DI283" i="3"/>
  <c r="DF284" i="3"/>
  <c r="DG284" i="3"/>
  <c r="DH284" i="3"/>
  <c r="DI284" i="3"/>
  <c r="DF285" i="3"/>
  <c r="DG285" i="3"/>
  <c r="DH285" i="3"/>
  <c r="DI285" i="3"/>
  <c r="DF286" i="3"/>
  <c r="DG286" i="3"/>
  <c r="DH286" i="3"/>
  <c r="DI286" i="3"/>
  <c r="DF287" i="3"/>
  <c r="DG287" i="3"/>
  <c r="DH287" i="3"/>
  <c r="DI287" i="3"/>
  <c r="DF288" i="3"/>
  <c r="DG288" i="3"/>
  <c r="DH288" i="3"/>
  <c r="DI288" i="3"/>
  <c r="CM267" i="3"/>
  <c r="CN267" i="3"/>
  <c r="CO267" i="3"/>
  <c r="CP267" i="3"/>
  <c r="CQ267" i="3"/>
  <c r="CT267" i="3"/>
  <c r="CU267" i="3"/>
  <c r="CV267" i="3"/>
  <c r="CW267" i="3"/>
  <c r="CM268" i="3"/>
  <c r="CN268" i="3"/>
  <c r="CO268" i="3"/>
  <c r="CP268" i="3"/>
  <c r="CQ268" i="3"/>
  <c r="CR268" i="3"/>
  <c r="CS268" i="3"/>
  <c r="CT268" i="3"/>
  <c r="CU268" i="3"/>
  <c r="CV268" i="3"/>
  <c r="CW268" i="3"/>
  <c r="CX268" i="3"/>
  <c r="CM269" i="3"/>
  <c r="CN269" i="3"/>
  <c r="CO269" i="3"/>
  <c r="CP269" i="3"/>
  <c r="CQ269" i="3"/>
  <c r="CR269" i="3"/>
  <c r="CS269" i="3"/>
  <c r="CT269" i="3"/>
  <c r="CU269" i="3"/>
  <c r="CV269" i="3"/>
  <c r="CW269" i="3"/>
  <c r="CX269" i="3"/>
  <c r="CM270" i="3"/>
  <c r="CN270" i="3"/>
  <c r="CO270" i="3"/>
  <c r="CP270" i="3"/>
  <c r="CQ270" i="3"/>
  <c r="CR270" i="3"/>
  <c r="CS270" i="3"/>
  <c r="CT270" i="3"/>
  <c r="CU270" i="3"/>
  <c r="CV270" i="3"/>
  <c r="CW270" i="3"/>
  <c r="CX270" i="3"/>
  <c r="CM271" i="3"/>
  <c r="CN271" i="3"/>
  <c r="CO271" i="3"/>
  <c r="CP271" i="3"/>
  <c r="CQ271" i="3"/>
  <c r="CR271" i="3"/>
  <c r="CS271" i="3"/>
  <c r="CT271" i="3"/>
  <c r="CU271" i="3"/>
  <c r="CV271" i="3"/>
  <c r="CW271" i="3"/>
  <c r="CX271" i="3"/>
  <c r="CM272" i="3"/>
  <c r="CN272" i="3"/>
  <c r="CO272" i="3"/>
  <c r="CP272" i="3"/>
  <c r="CQ272" i="3"/>
  <c r="CR272" i="3"/>
  <c r="CS272" i="3"/>
  <c r="CT272" i="3"/>
  <c r="CU272" i="3"/>
  <c r="CV272" i="3"/>
  <c r="CW272" i="3"/>
  <c r="CX272" i="3"/>
  <c r="CM273" i="3"/>
  <c r="CN273" i="3"/>
  <c r="CO273" i="3"/>
  <c r="CP273" i="3"/>
  <c r="CQ273" i="3"/>
  <c r="CR273" i="3"/>
  <c r="CS273" i="3"/>
  <c r="CT273" i="3"/>
  <c r="CU273" i="3"/>
  <c r="CV273" i="3"/>
  <c r="CW273" i="3"/>
  <c r="CX273" i="3"/>
  <c r="CM274" i="3"/>
  <c r="CN274" i="3"/>
  <c r="CO274" i="3"/>
  <c r="CP274" i="3"/>
  <c r="CQ274" i="3"/>
  <c r="CR274" i="3"/>
  <c r="CS274" i="3"/>
  <c r="CT274" i="3"/>
  <c r="CU274" i="3"/>
  <c r="CV274" i="3"/>
  <c r="CW274" i="3"/>
  <c r="CX274" i="3"/>
  <c r="CM275" i="3"/>
  <c r="CN275" i="3"/>
  <c r="CO275" i="3"/>
  <c r="CP275" i="3"/>
  <c r="CQ275" i="3"/>
  <c r="CR275" i="3"/>
  <c r="CS275" i="3"/>
  <c r="CT275" i="3"/>
  <c r="CU275" i="3"/>
  <c r="CV275" i="3"/>
  <c r="CW275" i="3"/>
  <c r="CX275" i="3"/>
  <c r="CM276" i="3"/>
  <c r="CN276" i="3"/>
  <c r="CO276" i="3"/>
  <c r="CP276" i="3"/>
  <c r="CQ276" i="3"/>
  <c r="CR276" i="3"/>
  <c r="CS276" i="3"/>
  <c r="CT276" i="3"/>
  <c r="CU276" i="3"/>
  <c r="CV276" i="3"/>
  <c r="CW276" i="3"/>
  <c r="CX276" i="3"/>
  <c r="CM277" i="3"/>
  <c r="CN277" i="3"/>
  <c r="CO277" i="3"/>
  <c r="CP277" i="3"/>
  <c r="CQ277" i="3"/>
  <c r="CR277" i="3"/>
  <c r="CS277" i="3"/>
  <c r="CT277" i="3"/>
  <c r="CU277" i="3"/>
  <c r="CV277" i="3"/>
  <c r="CW277" i="3"/>
  <c r="CX277" i="3"/>
  <c r="CM278" i="3"/>
  <c r="CN278" i="3"/>
  <c r="CO278" i="3"/>
  <c r="CP278" i="3"/>
  <c r="CQ278" i="3"/>
  <c r="CR278" i="3"/>
  <c r="CS278" i="3"/>
  <c r="CT278" i="3"/>
  <c r="CU278" i="3"/>
  <c r="CV278" i="3"/>
  <c r="CW278" i="3"/>
  <c r="CX278" i="3"/>
  <c r="CM279" i="3"/>
  <c r="CN279" i="3"/>
  <c r="CO279" i="3"/>
  <c r="CP279" i="3"/>
  <c r="CQ279" i="3"/>
  <c r="CR279" i="3"/>
  <c r="CS279" i="3"/>
  <c r="CT279" i="3"/>
  <c r="CU279" i="3"/>
  <c r="CV279" i="3"/>
  <c r="CW279" i="3"/>
  <c r="CX279" i="3"/>
  <c r="CM280" i="3"/>
  <c r="CN280" i="3"/>
  <c r="CO280" i="3"/>
  <c r="CP280" i="3"/>
  <c r="CQ280" i="3"/>
  <c r="CR280" i="3"/>
  <c r="CS280" i="3"/>
  <c r="CT280" i="3"/>
  <c r="CU280" i="3"/>
  <c r="CV280" i="3"/>
  <c r="CW280" i="3"/>
  <c r="CX280" i="3"/>
  <c r="CM281" i="3"/>
  <c r="CN281" i="3"/>
  <c r="CO281" i="3"/>
  <c r="CP281" i="3"/>
  <c r="CQ281" i="3"/>
  <c r="CR281" i="3"/>
  <c r="CS281" i="3"/>
  <c r="CT281" i="3"/>
  <c r="CU281" i="3"/>
  <c r="CV281" i="3"/>
  <c r="CW281" i="3"/>
  <c r="CX281" i="3"/>
  <c r="CM282" i="3"/>
  <c r="CN282" i="3"/>
  <c r="CO282" i="3"/>
  <c r="CP282" i="3"/>
  <c r="CQ282" i="3"/>
  <c r="CR282" i="3"/>
  <c r="CS282" i="3"/>
  <c r="CT282" i="3"/>
  <c r="CU282" i="3"/>
  <c r="CV282" i="3"/>
  <c r="CW282" i="3"/>
  <c r="CX282" i="3"/>
  <c r="CM283" i="3"/>
  <c r="CN283" i="3"/>
  <c r="CO283" i="3"/>
  <c r="CP283" i="3"/>
  <c r="CQ283" i="3"/>
  <c r="CR283" i="3"/>
  <c r="CS283" i="3"/>
  <c r="CT283" i="3"/>
  <c r="CU283" i="3"/>
  <c r="CV283" i="3"/>
  <c r="CW283" i="3"/>
  <c r="CX283" i="3"/>
  <c r="CM284" i="3"/>
  <c r="CN284" i="3"/>
  <c r="CO284" i="3"/>
  <c r="CP284" i="3"/>
  <c r="CQ284" i="3"/>
  <c r="CR284" i="3"/>
  <c r="CS284" i="3"/>
  <c r="CT284" i="3"/>
  <c r="CU284" i="3"/>
  <c r="CV284" i="3"/>
  <c r="CW284" i="3"/>
  <c r="CX284" i="3"/>
  <c r="CM285" i="3"/>
  <c r="CN285" i="3"/>
  <c r="CO285" i="3"/>
  <c r="CP285" i="3"/>
  <c r="CQ285" i="3"/>
  <c r="CR285" i="3"/>
  <c r="CS285" i="3"/>
  <c r="CT285" i="3"/>
  <c r="CU285" i="3"/>
  <c r="CV285" i="3"/>
  <c r="CW285" i="3"/>
  <c r="CX285" i="3"/>
  <c r="CM286" i="3"/>
  <c r="CN286" i="3"/>
  <c r="CO286" i="3"/>
  <c r="CP286" i="3"/>
  <c r="CQ286" i="3"/>
  <c r="CR286" i="3"/>
  <c r="CS286" i="3"/>
  <c r="CT286" i="3"/>
  <c r="CU286" i="3"/>
  <c r="CV286" i="3"/>
  <c r="CW286" i="3"/>
  <c r="CX286" i="3"/>
  <c r="CM287" i="3"/>
  <c r="CN287" i="3"/>
  <c r="CO287" i="3"/>
  <c r="CP287" i="3"/>
  <c r="CQ287" i="3"/>
  <c r="CR287" i="3"/>
  <c r="CS287" i="3"/>
  <c r="CT287" i="3"/>
  <c r="CU287" i="3"/>
  <c r="CV287" i="3"/>
  <c r="CW287" i="3"/>
  <c r="CX287" i="3"/>
  <c r="CM288" i="3"/>
  <c r="CN288" i="3"/>
  <c r="CO288" i="3"/>
  <c r="CP288" i="3"/>
  <c r="CQ288" i="3"/>
  <c r="CT288" i="3"/>
  <c r="CU288" i="3"/>
  <c r="CV288" i="3"/>
  <c r="CW288" i="3"/>
  <c r="BY267" i="3"/>
  <c r="BZ267" i="3"/>
  <c r="CA267" i="3"/>
  <c r="CB267" i="3"/>
  <c r="CC267" i="3"/>
  <c r="CD267" i="3"/>
  <c r="CE267" i="3"/>
  <c r="CF267" i="3"/>
  <c r="CG267" i="3"/>
  <c r="CH267" i="3"/>
  <c r="CI267" i="3"/>
  <c r="CJ267" i="3"/>
  <c r="CK267" i="3"/>
  <c r="BY268" i="3"/>
  <c r="BZ268" i="3"/>
  <c r="CA268" i="3"/>
  <c r="CB268" i="3"/>
  <c r="CC268" i="3"/>
  <c r="CD268" i="3"/>
  <c r="CE268" i="3"/>
  <c r="CF268" i="3"/>
  <c r="CG268" i="3"/>
  <c r="CH268" i="3"/>
  <c r="CI268" i="3"/>
  <c r="CJ268" i="3"/>
  <c r="CK268" i="3"/>
  <c r="BY269" i="3"/>
  <c r="BZ269" i="3"/>
  <c r="CA269" i="3"/>
  <c r="CB269" i="3"/>
  <c r="CC269" i="3"/>
  <c r="CD269" i="3"/>
  <c r="CE269" i="3"/>
  <c r="CF269" i="3"/>
  <c r="CG269" i="3"/>
  <c r="CH269" i="3"/>
  <c r="CI269" i="3"/>
  <c r="CJ269" i="3"/>
  <c r="CK269" i="3"/>
  <c r="BY270" i="3"/>
  <c r="BZ270" i="3"/>
  <c r="CA270" i="3"/>
  <c r="CB270" i="3"/>
  <c r="CC270" i="3"/>
  <c r="CD270" i="3"/>
  <c r="CE270" i="3"/>
  <c r="CF270" i="3"/>
  <c r="CG270" i="3"/>
  <c r="CH270" i="3"/>
  <c r="CI270" i="3"/>
  <c r="CJ270" i="3"/>
  <c r="CK270" i="3"/>
  <c r="BY271" i="3"/>
  <c r="BZ271" i="3"/>
  <c r="CA271" i="3"/>
  <c r="CB271" i="3"/>
  <c r="CC271" i="3"/>
  <c r="CD271" i="3"/>
  <c r="CE271" i="3"/>
  <c r="CF271" i="3"/>
  <c r="CG271" i="3"/>
  <c r="CH271" i="3"/>
  <c r="CI271" i="3"/>
  <c r="CJ271" i="3"/>
  <c r="CK271" i="3"/>
  <c r="BY272" i="3"/>
  <c r="BZ272" i="3"/>
  <c r="CA272" i="3"/>
  <c r="CB272" i="3"/>
  <c r="CC272" i="3"/>
  <c r="CD272" i="3"/>
  <c r="CE272" i="3"/>
  <c r="CF272" i="3"/>
  <c r="CG272" i="3"/>
  <c r="CH272" i="3"/>
  <c r="CI272" i="3"/>
  <c r="CJ272" i="3"/>
  <c r="CK272" i="3"/>
  <c r="BY273" i="3"/>
  <c r="BZ273" i="3"/>
  <c r="CA273" i="3"/>
  <c r="CB273" i="3"/>
  <c r="CC273" i="3"/>
  <c r="CD273" i="3"/>
  <c r="CE273" i="3"/>
  <c r="CF273" i="3"/>
  <c r="CG273" i="3"/>
  <c r="CH273" i="3"/>
  <c r="CI273" i="3"/>
  <c r="CJ273" i="3"/>
  <c r="CK273" i="3"/>
  <c r="BY274" i="3"/>
  <c r="BZ274" i="3"/>
  <c r="CA274" i="3"/>
  <c r="CB274" i="3"/>
  <c r="CC274" i="3"/>
  <c r="CD274" i="3"/>
  <c r="CE274" i="3"/>
  <c r="CF274" i="3"/>
  <c r="CG274" i="3"/>
  <c r="CH274" i="3"/>
  <c r="CI274" i="3"/>
  <c r="CJ274" i="3"/>
  <c r="CK274" i="3"/>
  <c r="BY275" i="3"/>
  <c r="BZ275" i="3"/>
  <c r="CA275" i="3"/>
  <c r="CB275" i="3"/>
  <c r="CC275" i="3"/>
  <c r="CD275" i="3"/>
  <c r="CE275" i="3"/>
  <c r="CF275" i="3"/>
  <c r="CG275" i="3"/>
  <c r="CH275" i="3"/>
  <c r="CI275" i="3"/>
  <c r="CJ275" i="3"/>
  <c r="CK275" i="3"/>
  <c r="BY276" i="3"/>
  <c r="BZ276" i="3"/>
  <c r="CA276" i="3"/>
  <c r="CB276" i="3"/>
  <c r="CC276" i="3"/>
  <c r="CD276" i="3"/>
  <c r="CE276" i="3"/>
  <c r="CF276" i="3"/>
  <c r="CG276" i="3"/>
  <c r="CH276" i="3"/>
  <c r="CI276" i="3"/>
  <c r="CJ276" i="3"/>
  <c r="CK276" i="3"/>
  <c r="BY277" i="3"/>
  <c r="BZ277" i="3"/>
  <c r="CA277" i="3"/>
  <c r="CB277" i="3"/>
  <c r="CC277" i="3"/>
  <c r="CD277" i="3"/>
  <c r="CE277" i="3"/>
  <c r="CF277" i="3"/>
  <c r="CG277" i="3"/>
  <c r="CH277" i="3"/>
  <c r="CI277" i="3"/>
  <c r="CJ277" i="3"/>
  <c r="CK277" i="3"/>
  <c r="BY278" i="3"/>
  <c r="BZ278" i="3"/>
  <c r="CA278" i="3"/>
  <c r="CB278" i="3"/>
  <c r="CC278" i="3"/>
  <c r="CD278" i="3"/>
  <c r="CE278" i="3"/>
  <c r="CF278" i="3"/>
  <c r="CG278" i="3"/>
  <c r="CH278" i="3"/>
  <c r="CI278" i="3"/>
  <c r="CJ278" i="3"/>
  <c r="CK278" i="3"/>
  <c r="BY279" i="3"/>
  <c r="BZ279" i="3"/>
  <c r="CA279" i="3"/>
  <c r="CB279" i="3"/>
  <c r="CC279" i="3"/>
  <c r="CD279" i="3"/>
  <c r="CE279" i="3"/>
  <c r="CF279" i="3"/>
  <c r="CG279" i="3"/>
  <c r="CH279" i="3"/>
  <c r="CI279" i="3"/>
  <c r="CJ279" i="3"/>
  <c r="CK279" i="3"/>
  <c r="BY280" i="3"/>
  <c r="BZ280" i="3"/>
  <c r="CA280" i="3"/>
  <c r="CB280" i="3"/>
  <c r="CC280" i="3"/>
  <c r="CD280" i="3"/>
  <c r="CE280" i="3"/>
  <c r="CF280" i="3"/>
  <c r="CG280" i="3"/>
  <c r="CH280" i="3"/>
  <c r="CI280" i="3"/>
  <c r="CJ280" i="3"/>
  <c r="CK280" i="3"/>
  <c r="BY281" i="3"/>
  <c r="BZ281" i="3"/>
  <c r="CA281" i="3"/>
  <c r="CB281" i="3"/>
  <c r="CC281" i="3"/>
  <c r="CD281" i="3"/>
  <c r="CE281" i="3"/>
  <c r="CF281" i="3"/>
  <c r="CG281" i="3"/>
  <c r="CH281" i="3"/>
  <c r="CI281" i="3"/>
  <c r="CJ281" i="3"/>
  <c r="CK281" i="3"/>
  <c r="BY282" i="3"/>
  <c r="BZ282" i="3"/>
  <c r="CA282" i="3"/>
  <c r="CB282" i="3"/>
  <c r="CC282" i="3"/>
  <c r="CD282" i="3"/>
  <c r="CE282" i="3"/>
  <c r="CF282" i="3"/>
  <c r="CG282" i="3"/>
  <c r="CH282" i="3"/>
  <c r="CI282" i="3"/>
  <c r="CJ282" i="3"/>
  <c r="CK282" i="3"/>
  <c r="BY283" i="3"/>
  <c r="BZ283" i="3"/>
  <c r="CA283" i="3"/>
  <c r="CB283" i="3"/>
  <c r="CC283" i="3"/>
  <c r="CD283" i="3"/>
  <c r="CE283" i="3"/>
  <c r="CF283" i="3"/>
  <c r="CG283" i="3"/>
  <c r="CH283" i="3"/>
  <c r="CI283" i="3"/>
  <c r="CJ283" i="3"/>
  <c r="CK283" i="3"/>
  <c r="BY284" i="3"/>
  <c r="BZ284" i="3"/>
  <c r="CA284" i="3"/>
  <c r="CB284" i="3"/>
  <c r="CC284" i="3"/>
  <c r="CD284" i="3"/>
  <c r="CE284" i="3"/>
  <c r="CG284" i="3"/>
  <c r="CH284" i="3"/>
  <c r="CI284" i="3"/>
  <c r="CJ284" i="3"/>
  <c r="CK284" i="3"/>
  <c r="BY285" i="3"/>
  <c r="BZ285" i="3"/>
  <c r="CA285" i="3"/>
  <c r="CB285" i="3"/>
  <c r="CC285" i="3"/>
  <c r="CD285" i="3"/>
  <c r="CE285" i="3"/>
  <c r="CF285" i="3"/>
  <c r="CG285" i="3"/>
  <c r="CH285" i="3"/>
  <c r="CI285" i="3"/>
  <c r="CJ285" i="3"/>
  <c r="CK285" i="3"/>
  <c r="BY286" i="3"/>
  <c r="BZ286" i="3"/>
  <c r="CA286" i="3"/>
  <c r="CB286" i="3"/>
  <c r="CC286" i="3"/>
  <c r="CD286" i="3"/>
  <c r="CE286" i="3"/>
  <c r="CG286" i="3"/>
  <c r="CH286" i="3"/>
  <c r="CI286" i="3"/>
  <c r="CJ286" i="3"/>
  <c r="CK286" i="3"/>
  <c r="BY287" i="3"/>
  <c r="BZ287" i="3"/>
  <c r="CA287" i="3"/>
  <c r="CB287" i="3"/>
  <c r="CC287" i="3"/>
  <c r="CD287" i="3"/>
  <c r="CE287" i="3"/>
  <c r="CF287" i="3"/>
  <c r="CG287" i="3"/>
  <c r="CH287" i="3"/>
  <c r="CI287" i="3"/>
  <c r="CJ287" i="3"/>
  <c r="CK287" i="3"/>
  <c r="BY288" i="3"/>
  <c r="BZ288" i="3"/>
  <c r="CA288" i="3"/>
  <c r="CB288" i="3"/>
  <c r="CC288" i="3"/>
  <c r="CD288" i="3"/>
  <c r="CE288" i="3"/>
  <c r="CF288" i="3"/>
  <c r="CG288" i="3"/>
  <c r="CH288" i="3"/>
  <c r="CI288" i="3"/>
  <c r="CJ288" i="3"/>
  <c r="CK288" i="3"/>
  <c r="BP267" i="3"/>
  <c r="BQ267" i="3"/>
  <c r="BS267" i="3"/>
  <c r="BU267" i="3"/>
  <c r="BV267" i="3"/>
  <c r="BP268" i="3"/>
  <c r="BQ268" i="3"/>
  <c r="BS268" i="3"/>
  <c r="BU268" i="3"/>
  <c r="BV268" i="3"/>
  <c r="BW268" i="3"/>
  <c r="BP269" i="3"/>
  <c r="BQ269" i="3"/>
  <c r="BS269" i="3"/>
  <c r="BU269" i="3"/>
  <c r="BV269" i="3"/>
  <c r="BW269" i="3"/>
  <c r="BP270" i="3"/>
  <c r="BQ270" i="3"/>
  <c r="BS270" i="3"/>
  <c r="BU270" i="3"/>
  <c r="BV270" i="3"/>
  <c r="BW270" i="3"/>
  <c r="BP271" i="3"/>
  <c r="BQ271" i="3"/>
  <c r="BS271" i="3"/>
  <c r="BU271" i="3"/>
  <c r="BV271" i="3"/>
  <c r="BW271" i="3"/>
  <c r="BP272" i="3"/>
  <c r="BQ272" i="3"/>
  <c r="BS272" i="3"/>
  <c r="BU272" i="3"/>
  <c r="BV272" i="3"/>
  <c r="BW272" i="3"/>
  <c r="BP273" i="3"/>
  <c r="BQ273" i="3"/>
  <c r="BS273" i="3"/>
  <c r="BU273" i="3"/>
  <c r="BV273" i="3"/>
  <c r="BW273" i="3"/>
  <c r="BP274" i="3"/>
  <c r="BQ274" i="3"/>
  <c r="BS274" i="3"/>
  <c r="BU274" i="3"/>
  <c r="BV274" i="3"/>
  <c r="BW274" i="3"/>
  <c r="BP275" i="3"/>
  <c r="BQ275" i="3"/>
  <c r="BS275" i="3"/>
  <c r="BU275" i="3"/>
  <c r="BV275" i="3"/>
  <c r="BW275" i="3"/>
  <c r="BP276" i="3"/>
  <c r="BQ276" i="3"/>
  <c r="BS276" i="3"/>
  <c r="BU276" i="3"/>
  <c r="BV276" i="3"/>
  <c r="BW276" i="3"/>
  <c r="BP277" i="3"/>
  <c r="BQ277" i="3"/>
  <c r="BS277" i="3"/>
  <c r="BU277" i="3"/>
  <c r="BV277" i="3"/>
  <c r="BW277" i="3"/>
  <c r="BP278" i="3"/>
  <c r="BQ278" i="3"/>
  <c r="BS278" i="3"/>
  <c r="BU278" i="3"/>
  <c r="BV278" i="3"/>
  <c r="BW278" i="3"/>
  <c r="BP279" i="3"/>
  <c r="BQ279" i="3"/>
  <c r="BS279" i="3"/>
  <c r="BU279" i="3"/>
  <c r="BV279" i="3"/>
  <c r="BW279" i="3"/>
  <c r="BP280" i="3"/>
  <c r="BQ280" i="3"/>
  <c r="BS280" i="3"/>
  <c r="BU280" i="3"/>
  <c r="BV280" i="3"/>
  <c r="BW280" i="3"/>
  <c r="BP281" i="3"/>
  <c r="BQ281" i="3"/>
  <c r="BS281" i="3"/>
  <c r="BU281" i="3"/>
  <c r="BV281" i="3"/>
  <c r="BW281" i="3"/>
  <c r="BP282" i="3"/>
  <c r="BQ282" i="3"/>
  <c r="BS282" i="3"/>
  <c r="BU282" i="3"/>
  <c r="BV282" i="3"/>
  <c r="BW282" i="3"/>
  <c r="BP283" i="3"/>
  <c r="BQ283" i="3"/>
  <c r="BS283" i="3"/>
  <c r="BU283" i="3"/>
  <c r="BV283" i="3"/>
  <c r="BW283" i="3"/>
  <c r="BP284" i="3"/>
  <c r="BQ284" i="3"/>
  <c r="BS284" i="3"/>
  <c r="BU284" i="3"/>
  <c r="BV284" i="3"/>
  <c r="BW284" i="3"/>
  <c r="BP285" i="3"/>
  <c r="BQ285" i="3"/>
  <c r="BS285" i="3"/>
  <c r="BU285" i="3"/>
  <c r="BV285" i="3"/>
  <c r="BW285" i="3"/>
  <c r="BP286" i="3"/>
  <c r="BQ286" i="3"/>
  <c r="BS286" i="3"/>
  <c r="BU286" i="3"/>
  <c r="BV286" i="3"/>
  <c r="BW286" i="3"/>
  <c r="BP287" i="3"/>
  <c r="BQ287" i="3"/>
  <c r="BS287" i="3"/>
  <c r="BU287" i="3"/>
  <c r="BV287" i="3"/>
  <c r="BW287" i="3"/>
  <c r="BP288" i="3"/>
  <c r="BQ288" i="3"/>
  <c r="BS288" i="3"/>
  <c r="BU288" i="3"/>
  <c r="BV288" i="3"/>
  <c r="BG267" i="3"/>
  <c r="BH267" i="3"/>
  <c r="BG268" i="3"/>
  <c r="BH268" i="3"/>
  <c r="BI268" i="3"/>
  <c r="BJ268" i="3"/>
  <c r="BK268" i="3"/>
  <c r="BG269" i="3"/>
  <c r="BH269" i="3"/>
  <c r="BI269" i="3"/>
  <c r="BJ269" i="3"/>
  <c r="BK269" i="3"/>
  <c r="BG270" i="3"/>
  <c r="BH270" i="3"/>
  <c r="BI270" i="3"/>
  <c r="BJ270" i="3"/>
  <c r="BK270" i="3"/>
  <c r="BG271" i="3"/>
  <c r="BH271" i="3"/>
  <c r="BI271" i="3"/>
  <c r="BJ271" i="3"/>
  <c r="BK271" i="3"/>
  <c r="BG272" i="3"/>
  <c r="BH272" i="3"/>
  <c r="BI272" i="3"/>
  <c r="BJ272" i="3"/>
  <c r="BK272" i="3"/>
  <c r="BG273" i="3"/>
  <c r="BH273" i="3"/>
  <c r="BI273" i="3"/>
  <c r="BJ273" i="3"/>
  <c r="BK273" i="3"/>
  <c r="BG274" i="3"/>
  <c r="BH274" i="3"/>
  <c r="BI274" i="3"/>
  <c r="BJ274" i="3"/>
  <c r="BK274" i="3"/>
  <c r="BG275" i="3"/>
  <c r="BH275" i="3"/>
  <c r="BI275" i="3"/>
  <c r="BJ275" i="3"/>
  <c r="BK275" i="3"/>
  <c r="BG276" i="3"/>
  <c r="BH276" i="3"/>
  <c r="BI276" i="3"/>
  <c r="BJ276" i="3"/>
  <c r="BK276" i="3"/>
  <c r="BG277" i="3"/>
  <c r="BH277" i="3"/>
  <c r="BI277" i="3"/>
  <c r="BJ277" i="3"/>
  <c r="BK277" i="3"/>
  <c r="BG278" i="3"/>
  <c r="BH278" i="3"/>
  <c r="BI278" i="3"/>
  <c r="BJ278" i="3"/>
  <c r="BK278" i="3"/>
  <c r="BG279" i="3"/>
  <c r="BH279" i="3"/>
  <c r="BI279" i="3"/>
  <c r="BJ279" i="3"/>
  <c r="BK279" i="3"/>
  <c r="BG280" i="3"/>
  <c r="BH280" i="3"/>
  <c r="BI280" i="3"/>
  <c r="BJ280" i="3"/>
  <c r="BK280" i="3"/>
  <c r="BG281" i="3"/>
  <c r="BH281" i="3"/>
  <c r="BI281" i="3"/>
  <c r="BJ281" i="3"/>
  <c r="BK281" i="3"/>
  <c r="BG282" i="3"/>
  <c r="BH282" i="3"/>
  <c r="BI282" i="3"/>
  <c r="BJ282" i="3"/>
  <c r="BK282" i="3"/>
  <c r="BG283" i="3"/>
  <c r="BH283" i="3"/>
  <c r="BI283" i="3"/>
  <c r="BJ283" i="3"/>
  <c r="BK283" i="3"/>
  <c r="BG284" i="3"/>
  <c r="BH284" i="3"/>
  <c r="BI284" i="3"/>
  <c r="BJ284" i="3"/>
  <c r="BK284" i="3"/>
  <c r="BG285" i="3"/>
  <c r="BH285" i="3"/>
  <c r="BI285" i="3"/>
  <c r="BJ285" i="3"/>
  <c r="BK285" i="3"/>
  <c r="BG286" i="3"/>
  <c r="BH286" i="3"/>
  <c r="BI286" i="3"/>
  <c r="BJ286" i="3"/>
  <c r="BK286" i="3"/>
  <c r="BG287" i="3"/>
  <c r="BH287" i="3"/>
  <c r="BI287" i="3"/>
  <c r="BJ287" i="3"/>
  <c r="BK287" i="3"/>
  <c r="BG288" i="3"/>
  <c r="BH288" i="3"/>
  <c r="AR267" i="3"/>
  <c r="AS267" i="3"/>
  <c r="AT267" i="3"/>
  <c r="AU267" i="3"/>
  <c r="AV267" i="3"/>
  <c r="AW267" i="3"/>
  <c r="AR268" i="3"/>
  <c r="AS268" i="3"/>
  <c r="AT268" i="3"/>
  <c r="AU268" i="3"/>
  <c r="AV268" i="3"/>
  <c r="AW268" i="3"/>
  <c r="AR269" i="3"/>
  <c r="AS269" i="3"/>
  <c r="AT269" i="3"/>
  <c r="AU269" i="3"/>
  <c r="AV269" i="3"/>
  <c r="AW269" i="3"/>
  <c r="AR270" i="3"/>
  <c r="AS270" i="3"/>
  <c r="AT270" i="3"/>
  <c r="AU270" i="3"/>
  <c r="AV270" i="3"/>
  <c r="AW270" i="3"/>
  <c r="AR271" i="3"/>
  <c r="AS271" i="3"/>
  <c r="AT271" i="3"/>
  <c r="AU271" i="3"/>
  <c r="AV271" i="3"/>
  <c r="AW271" i="3"/>
  <c r="AR272" i="3"/>
  <c r="AS272" i="3"/>
  <c r="AT272" i="3"/>
  <c r="AU272" i="3"/>
  <c r="AV272" i="3"/>
  <c r="AW272" i="3"/>
  <c r="AR273" i="3"/>
  <c r="AS273" i="3"/>
  <c r="AT273" i="3"/>
  <c r="AU273" i="3"/>
  <c r="AV273" i="3"/>
  <c r="AW273" i="3"/>
  <c r="AR274" i="3"/>
  <c r="AS274" i="3"/>
  <c r="AT274" i="3"/>
  <c r="AU274" i="3"/>
  <c r="AV274" i="3"/>
  <c r="AW274" i="3"/>
  <c r="AR275" i="3"/>
  <c r="AS275" i="3"/>
  <c r="AT275" i="3"/>
  <c r="AU275" i="3"/>
  <c r="AV275" i="3"/>
  <c r="AW275" i="3"/>
  <c r="AR276" i="3"/>
  <c r="AS276" i="3"/>
  <c r="AT276" i="3"/>
  <c r="AU276" i="3"/>
  <c r="AV276" i="3"/>
  <c r="AW276" i="3"/>
  <c r="AR277" i="3"/>
  <c r="AS277" i="3"/>
  <c r="AT277" i="3"/>
  <c r="AU277" i="3"/>
  <c r="AV277" i="3"/>
  <c r="AW277" i="3"/>
  <c r="AR278" i="3"/>
  <c r="AS278" i="3"/>
  <c r="AT278" i="3"/>
  <c r="AU278" i="3"/>
  <c r="AV278" i="3"/>
  <c r="AW278" i="3"/>
  <c r="AR279" i="3"/>
  <c r="AS279" i="3"/>
  <c r="AT279" i="3"/>
  <c r="AU279" i="3"/>
  <c r="AV279" i="3"/>
  <c r="AW279" i="3"/>
  <c r="AR280" i="3"/>
  <c r="AS280" i="3"/>
  <c r="AT280" i="3"/>
  <c r="AU280" i="3"/>
  <c r="AV280" i="3"/>
  <c r="AW280" i="3"/>
  <c r="AR281" i="3"/>
  <c r="AS281" i="3"/>
  <c r="AT281" i="3"/>
  <c r="AU281" i="3"/>
  <c r="AV281" i="3"/>
  <c r="AW281" i="3"/>
  <c r="AR282" i="3"/>
  <c r="AS282" i="3"/>
  <c r="AT282" i="3"/>
  <c r="AU282" i="3"/>
  <c r="AV282" i="3"/>
  <c r="AW282" i="3"/>
  <c r="AR283" i="3"/>
  <c r="AS283" i="3"/>
  <c r="AT283" i="3"/>
  <c r="AU283" i="3"/>
  <c r="AV283" i="3"/>
  <c r="AW283" i="3"/>
  <c r="AR284" i="3"/>
  <c r="AS284" i="3"/>
  <c r="AT284" i="3"/>
  <c r="AU284" i="3"/>
  <c r="AV284" i="3"/>
  <c r="AW284" i="3"/>
  <c r="AR285" i="3"/>
  <c r="AS285" i="3"/>
  <c r="AT285" i="3"/>
  <c r="AU285" i="3"/>
  <c r="AV285" i="3"/>
  <c r="AW285" i="3"/>
  <c r="AR286" i="3"/>
  <c r="AS286" i="3"/>
  <c r="AT286" i="3"/>
  <c r="AU286" i="3"/>
  <c r="AV286" i="3"/>
  <c r="AW286" i="3"/>
  <c r="AR287" i="3"/>
  <c r="AS287" i="3"/>
  <c r="AT287" i="3"/>
  <c r="AU287" i="3"/>
  <c r="AV287" i="3"/>
  <c r="AW287" i="3"/>
  <c r="AR288" i="3"/>
  <c r="AS288" i="3"/>
  <c r="AT288" i="3"/>
  <c r="AU288" i="3"/>
  <c r="AV288" i="3"/>
  <c r="AW288" i="3"/>
  <c r="AG267" i="3"/>
  <c r="AN267" i="3"/>
  <c r="AQ267" i="3"/>
  <c r="AG268" i="3"/>
  <c r="AL268" i="3"/>
  <c r="AM268" i="3"/>
  <c r="AN268" i="3"/>
  <c r="AP268" i="3"/>
  <c r="AQ268" i="3"/>
  <c r="AG269" i="3"/>
  <c r="AL269" i="3"/>
  <c r="AM269" i="3"/>
  <c r="AN269" i="3"/>
  <c r="AP269" i="3"/>
  <c r="AQ269" i="3"/>
  <c r="AG270" i="3"/>
  <c r="AL270" i="3"/>
  <c r="AM270" i="3"/>
  <c r="AN270" i="3"/>
  <c r="AP270" i="3"/>
  <c r="AQ270" i="3"/>
  <c r="AG271" i="3"/>
  <c r="AL271" i="3"/>
  <c r="AM271" i="3"/>
  <c r="AN271" i="3"/>
  <c r="AP271" i="3"/>
  <c r="AQ271" i="3"/>
  <c r="AG272" i="3"/>
  <c r="AL272" i="3"/>
  <c r="AM272" i="3"/>
  <c r="AN272" i="3"/>
  <c r="AP272" i="3"/>
  <c r="AQ272" i="3"/>
  <c r="AG273" i="3"/>
  <c r="AL273" i="3"/>
  <c r="AM273" i="3"/>
  <c r="AN273" i="3"/>
  <c r="AP273" i="3"/>
  <c r="AQ273" i="3"/>
  <c r="AG274" i="3"/>
  <c r="AL274" i="3"/>
  <c r="AM274" i="3"/>
  <c r="AN274" i="3"/>
  <c r="AP274" i="3"/>
  <c r="AQ274" i="3"/>
  <c r="AG275" i="3"/>
  <c r="AL275" i="3"/>
  <c r="AM275" i="3"/>
  <c r="AN275" i="3"/>
  <c r="AP275" i="3"/>
  <c r="AQ275" i="3"/>
  <c r="AG276" i="3"/>
  <c r="AL276" i="3"/>
  <c r="AM276" i="3"/>
  <c r="AN276" i="3"/>
  <c r="AP276" i="3"/>
  <c r="AQ276" i="3"/>
  <c r="AG277" i="3"/>
  <c r="AL277" i="3"/>
  <c r="AM277" i="3"/>
  <c r="AN277" i="3"/>
  <c r="AP277" i="3"/>
  <c r="AQ277" i="3"/>
  <c r="AG278" i="3"/>
  <c r="AL278" i="3"/>
  <c r="AM278" i="3"/>
  <c r="AN278" i="3"/>
  <c r="AP278" i="3"/>
  <c r="AQ278" i="3"/>
  <c r="AG279" i="3"/>
  <c r="AL279" i="3"/>
  <c r="AM279" i="3"/>
  <c r="AN279" i="3"/>
  <c r="AP279" i="3"/>
  <c r="AQ279" i="3"/>
  <c r="AG280" i="3"/>
  <c r="AL280" i="3"/>
  <c r="AM280" i="3"/>
  <c r="AN280" i="3"/>
  <c r="AP280" i="3"/>
  <c r="AQ280" i="3"/>
  <c r="AG281" i="3"/>
  <c r="AK281" i="3"/>
  <c r="AL281" i="3"/>
  <c r="AM281" i="3"/>
  <c r="AN281" i="3"/>
  <c r="AP281" i="3"/>
  <c r="AQ281" i="3"/>
  <c r="AG282" i="3"/>
  <c r="AK282" i="3"/>
  <c r="AL282" i="3"/>
  <c r="AM282" i="3"/>
  <c r="AN282" i="3"/>
  <c r="AP282" i="3"/>
  <c r="AQ282" i="3"/>
  <c r="AG283" i="3"/>
  <c r="AK283" i="3"/>
  <c r="AL283" i="3"/>
  <c r="AM283" i="3"/>
  <c r="AN283" i="3"/>
  <c r="AP283" i="3"/>
  <c r="AQ283" i="3"/>
  <c r="AG284" i="3"/>
  <c r="AK284" i="3"/>
  <c r="AL284" i="3"/>
  <c r="AM284" i="3"/>
  <c r="AN284" i="3"/>
  <c r="AP284" i="3"/>
  <c r="AQ284" i="3"/>
  <c r="AG285" i="3"/>
  <c r="AK285" i="3"/>
  <c r="AL285" i="3"/>
  <c r="AM285" i="3"/>
  <c r="AN285" i="3"/>
  <c r="AP285" i="3"/>
  <c r="AQ285" i="3"/>
  <c r="AG286" i="3"/>
  <c r="AK286" i="3"/>
  <c r="AL286" i="3"/>
  <c r="AM286" i="3"/>
  <c r="AN286" i="3"/>
  <c r="AP286" i="3"/>
  <c r="AQ286" i="3"/>
  <c r="AG287" i="3"/>
  <c r="AK287" i="3"/>
  <c r="AL287" i="3"/>
  <c r="AM287" i="3"/>
  <c r="AN287" i="3"/>
  <c r="AP287" i="3"/>
  <c r="AQ287" i="3"/>
  <c r="AG288" i="3"/>
  <c r="AN288" i="3"/>
  <c r="AP288" i="3"/>
  <c r="AQ288" i="3"/>
  <c r="U267" i="3"/>
  <c r="V267" i="3"/>
  <c r="W267" i="3"/>
  <c r="X267" i="3"/>
  <c r="Y267" i="3"/>
  <c r="Z267" i="3"/>
  <c r="AB267" i="3"/>
  <c r="AC267" i="3"/>
  <c r="U268" i="3"/>
  <c r="V268" i="3"/>
  <c r="W268" i="3"/>
  <c r="X268" i="3"/>
  <c r="Y268" i="3"/>
  <c r="Z268" i="3"/>
  <c r="AB268" i="3"/>
  <c r="AC268" i="3"/>
  <c r="AD268" i="3"/>
  <c r="U269" i="3"/>
  <c r="V269" i="3"/>
  <c r="W269" i="3"/>
  <c r="X269" i="3"/>
  <c r="Y269" i="3"/>
  <c r="Z269" i="3"/>
  <c r="AB269" i="3"/>
  <c r="AC269" i="3"/>
  <c r="AD269" i="3"/>
  <c r="U270" i="3"/>
  <c r="V270" i="3"/>
  <c r="W270" i="3"/>
  <c r="X270" i="3"/>
  <c r="Y270" i="3"/>
  <c r="Z270" i="3"/>
  <c r="AB270" i="3"/>
  <c r="AC270" i="3"/>
  <c r="AD270" i="3"/>
  <c r="U271" i="3"/>
  <c r="V271" i="3"/>
  <c r="W271" i="3"/>
  <c r="X271" i="3"/>
  <c r="Y271" i="3"/>
  <c r="Z271" i="3"/>
  <c r="AB271" i="3"/>
  <c r="AC271" i="3"/>
  <c r="AD271" i="3"/>
  <c r="U272" i="3"/>
  <c r="V272" i="3"/>
  <c r="W272" i="3"/>
  <c r="X272" i="3"/>
  <c r="Y272" i="3"/>
  <c r="Z272" i="3"/>
  <c r="AB272" i="3"/>
  <c r="AC272" i="3"/>
  <c r="AD272" i="3"/>
  <c r="U273" i="3"/>
  <c r="V273" i="3"/>
  <c r="W273" i="3"/>
  <c r="X273" i="3"/>
  <c r="Y273" i="3"/>
  <c r="Z273" i="3"/>
  <c r="AB273" i="3"/>
  <c r="AC273" i="3"/>
  <c r="AD273" i="3"/>
  <c r="U274" i="3"/>
  <c r="V274" i="3"/>
  <c r="W274" i="3"/>
  <c r="X274" i="3"/>
  <c r="Y274" i="3"/>
  <c r="Z274" i="3"/>
  <c r="AB274" i="3"/>
  <c r="AC274" i="3"/>
  <c r="AD274" i="3"/>
  <c r="U275" i="3"/>
  <c r="V275" i="3"/>
  <c r="W275" i="3"/>
  <c r="X275" i="3"/>
  <c r="Y275" i="3"/>
  <c r="Z275" i="3"/>
  <c r="AB275" i="3"/>
  <c r="AC275" i="3"/>
  <c r="AD275" i="3"/>
  <c r="U276" i="3"/>
  <c r="V276" i="3"/>
  <c r="W276" i="3"/>
  <c r="X276" i="3"/>
  <c r="Y276" i="3"/>
  <c r="Z276" i="3"/>
  <c r="AB276" i="3"/>
  <c r="AC276" i="3"/>
  <c r="AD276" i="3"/>
  <c r="U277" i="3"/>
  <c r="V277" i="3"/>
  <c r="W277" i="3"/>
  <c r="X277" i="3"/>
  <c r="Y277" i="3"/>
  <c r="Z277" i="3"/>
  <c r="AB277" i="3"/>
  <c r="AC277" i="3"/>
  <c r="AD277" i="3"/>
  <c r="U278" i="3"/>
  <c r="V278" i="3"/>
  <c r="W278" i="3"/>
  <c r="X278" i="3"/>
  <c r="Y278" i="3"/>
  <c r="Z278" i="3"/>
  <c r="AB278" i="3"/>
  <c r="AC278" i="3"/>
  <c r="AD278" i="3"/>
  <c r="U279" i="3"/>
  <c r="V279" i="3"/>
  <c r="W279" i="3"/>
  <c r="X279" i="3"/>
  <c r="Y279" i="3"/>
  <c r="Z279" i="3"/>
  <c r="AB279" i="3"/>
  <c r="AC279" i="3"/>
  <c r="AD279" i="3"/>
  <c r="U280" i="3"/>
  <c r="V280" i="3"/>
  <c r="W280" i="3"/>
  <c r="X280" i="3"/>
  <c r="Y280" i="3"/>
  <c r="Z280" i="3"/>
  <c r="AB280" i="3"/>
  <c r="AC280" i="3"/>
  <c r="AD280" i="3"/>
  <c r="U281" i="3"/>
  <c r="V281" i="3"/>
  <c r="W281" i="3"/>
  <c r="X281" i="3"/>
  <c r="Y281" i="3"/>
  <c r="Z281" i="3"/>
  <c r="AB281" i="3"/>
  <c r="AC281" i="3"/>
  <c r="AD281" i="3"/>
  <c r="U282" i="3"/>
  <c r="V282" i="3"/>
  <c r="W282" i="3"/>
  <c r="X282" i="3"/>
  <c r="Y282" i="3"/>
  <c r="Z282" i="3"/>
  <c r="AB282" i="3"/>
  <c r="AC282" i="3"/>
  <c r="AD282" i="3"/>
  <c r="U283" i="3"/>
  <c r="V283" i="3"/>
  <c r="W283" i="3"/>
  <c r="X283" i="3"/>
  <c r="Y283" i="3"/>
  <c r="Z283" i="3"/>
  <c r="AB283" i="3"/>
  <c r="AC283" i="3"/>
  <c r="AD283" i="3"/>
  <c r="U284" i="3"/>
  <c r="V284" i="3"/>
  <c r="W284" i="3"/>
  <c r="X284" i="3"/>
  <c r="Y284" i="3"/>
  <c r="Z284" i="3"/>
  <c r="AB284" i="3"/>
  <c r="AC284" i="3"/>
  <c r="AD284" i="3"/>
  <c r="U285" i="3"/>
  <c r="V285" i="3"/>
  <c r="W285" i="3"/>
  <c r="X285" i="3"/>
  <c r="Y285" i="3"/>
  <c r="Z285" i="3"/>
  <c r="AB285" i="3"/>
  <c r="AC285" i="3"/>
  <c r="AD285" i="3"/>
  <c r="U286" i="3"/>
  <c r="V286" i="3"/>
  <c r="W286" i="3"/>
  <c r="X286" i="3"/>
  <c r="Y286" i="3"/>
  <c r="Z286" i="3"/>
  <c r="AB286" i="3"/>
  <c r="AC286" i="3"/>
  <c r="AD286" i="3"/>
  <c r="U287" i="3"/>
  <c r="V287" i="3"/>
  <c r="W287" i="3"/>
  <c r="X287" i="3"/>
  <c r="Y287" i="3"/>
  <c r="Z287" i="3"/>
  <c r="AB287" i="3"/>
  <c r="AC287" i="3"/>
  <c r="AD287" i="3"/>
  <c r="U288" i="3"/>
  <c r="V288" i="3"/>
  <c r="W288" i="3"/>
  <c r="X288" i="3"/>
  <c r="Y288" i="3"/>
  <c r="Z288" i="3"/>
  <c r="L33" i="1" s="1"/>
  <c r="AB288" i="3"/>
  <c r="AC288" i="3"/>
  <c r="L38" i="1"/>
  <c r="L41" i="1" l="1"/>
  <c r="J41" i="15"/>
  <c r="L56" i="1"/>
  <c r="J56" i="15"/>
  <c r="J98" i="15"/>
  <c r="L98" i="1"/>
  <c r="L89" i="1"/>
  <c r="J89" i="15"/>
  <c r="J115" i="15"/>
  <c r="L115" i="1"/>
  <c r="J104" i="15"/>
  <c r="L104" i="1"/>
  <c r="J97" i="15"/>
  <c r="L97" i="1"/>
  <c r="J114" i="15"/>
  <c r="L114" i="1"/>
  <c r="L36" i="1"/>
  <c r="J36" i="15"/>
  <c r="L27" i="1"/>
  <c r="J27" i="15"/>
  <c r="L51" i="1"/>
  <c r="J51" i="15"/>
  <c r="L55" i="1"/>
  <c r="J55" i="15"/>
  <c r="L35" i="1"/>
  <c r="J35" i="15"/>
  <c r="L26" i="1"/>
  <c r="J26" i="15"/>
  <c r="L50" i="1"/>
  <c r="J50" i="15"/>
  <c r="L54" i="1"/>
  <c r="J54" i="15"/>
  <c r="L71" i="1"/>
  <c r="J71" i="15"/>
  <c r="L86" i="1"/>
  <c r="J86" i="15"/>
  <c r="J96" i="15"/>
  <c r="L96" i="1"/>
  <c r="J113" i="15"/>
  <c r="L113" i="1"/>
  <c r="J128" i="15"/>
  <c r="L128" i="1"/>
  <c r="L30" i="1"/>
  <c r="J30" i="15"/>
  <c r="L48" i="1"/>
  <c r="J48" i="15"/>
  <c r="L70" i="1"/>
  <c r="J70" i="15"/>
  <c r="J112" i="15"/>
  <c r="L112" i="1"/>
  <c r="J127" i="15"/>
  <c r="L127" i="1"/>
  <c r="L32" i="1"/>
  <c r="J32" i="15"/>
  <c r="L43" i="1"/>
  <c r="J43" i="15"/>
  <c r="L83" i="1"/>
  <c r="J83" i="15"/>
  <c r="J102" i="15"/>
  <c r="L102" i="1"/>
  <c r="J109" i="15"/>
  <c r="L109" i="1"/>
  <c r="J126" i="15"/>
  <c r="L126" i="1"/>
  <c r="L28" i="1"/>
  <c r="J28" i="15"/>
  <c r="L53" i="1"/>
  <c r="J53" i="15"/>
  <c r="L31" i="1"/>
  <c r="J31" i="15"/>
  <c r="L42" i="1"/>
  <c r="J42" i="15"/>
  <c r="L81" i="1"/>
  <c r="J81" i="15"/>
  <c r="J101" i="15"/>
  <c r="L101" i="1"/>
  <c r="J108" i="15"/>
  <c r="L108" i="1"/>
  <c r="J125" i="15"/>
  <c r="L125" i="1"/>
  <c r="L58" i="1"/>
  <c r="J58" i="15"/>
  <c r="J100" i="15"/>
  <c r="L100" i="1"/>
  <c r="J106" i="15"/>
  <c r="L106" i="1"/>
  <c r="L29" i="1"/>
  <c r="J29" i="15"/>
  <c r="L57" i="1"/>
  <c r="J57" i="15"/>
  <c r="J99" i="15"/>
  <c r="L99" i="1"/>
  <c r="J91" i="15"/>
  <c r="L91" i="1"/>
  <c r="J105" i="15"/>
  <c r="L105" i="1"/>
  <c r="L85" i="1"/>
  <c r="J85" i="15"/>
  <c r="L80" i="1"/>
  <c r="J80" i="15"/>
  <c r="J95" i="15"/>
  <c r="L95" i="1"/>
  <c r="J94" i="15"/>
  <c r="L94" i="1"/>
  <c r="J93" i="15"/>
  <c r="L93" i="1"/>
  <c r="J92" i="15"/>
  <c r="L92" i="1"/>
  <c r="L39" i="1"/>
  <c r="D267" i="3"/>
  <c r="E267" i="3"/>
  <c r="H267" i="3"/>
  <c r="I267" i="3"/>
  <c r="J267" i="3"/>
  <c r="K267" i="3"/>
  <c r="L267" i="3"/>
  <c r="O267" i="3"/>
  <c r="P267" i="3"/>
  <c r="R267" i="3"/>
  <c r="D268" i="3"/>
  <c r="E268" i="3"/>
  <c r="H268" i="3"/>
  <c r="I268" i="3"/>
  <c r="J268" i="3"/>
  <c r="K268" i="3"/>
  <c r="L268" i="3"/>
  <c r="O268" i="3"/>
  <c r="P268" i="3"/>
  <c r="R268" i="3"/>
  <c r="D269" i="3"/>
  <c r="E269" i="3"/>
  <c r="H269" i="3"/>
  <c r="I269" i="3"/>
  <c r="J269" i="3"/>
  <c r="K269" i="3"/>
  <c r="L269" i="3"/>
  <c r="O269" i="3"/>
  <c r="P269" i="3"/>
  <c r="R269" i="3"/>
  <c r="D270" i="3"/>
  <c r="E270" i="3"/>
  <c r="H270" i="3"/>
  <c r="I270" i="3"/>
  <c r="J270" i="3"/>
  <c r="K270" i="3"/>
  <c r="L270" i="3"/>
  <c r="O270" i="3"/>
  <c r="R270" i="3"/>
  <c r="D271" i="3"/>
  <c r="E271" i="3"/>
  <c r="H271" i="3"/>
  <c r="I271" i="3"/>
  <c r="J271" i="3"/>
  <c r="K271" i="3"/>
  <c r="L271" i="3"/>
  <c r="O271" i="3"/>
  <c r="P271" i="3"/>
  <c r="R271" i="3"/>
  <c r="D272" i="3"/>
  <c r="E272" i="3"/>
  <c r="H272" i="3"/>
  <c r="I272" i="3"/>
  <c r="J272" i="3"/>
  <c r="K272" i="3"/>
  <c r="L272" i="3"/>
  <c r="O272" i="3"/>
  <c r="R272" i="3"/>
  <c r="D273" i="3"/>
  <c r="E273" i="3"/>
  <c r="H273" i="3"/>
  <c r="I273" i="3"/>
  <c r="J273" i="3"/>
  <c r="K273" i="3"/>
  <c r="L273" i="3"/>
  <c r="O273" i="3"/>
  <c r="R273" i="3"/>
  <c r="D274" i="3"/>
  <c r="E274" i="3"/>
  <c r="H274" i="3"/>
  <c r="I274" i="3"/>
  <c r="J274" i="3"/>
  <c r="K274" i="3"/>
  <c r="L274" i="3"/>
  <c r="O274" i="3"/>
  <c r="P274" i="3"/>
  <c r="R274" i="3"/>
  <c r="D275" i="3"/>
  <c r="E275" i="3"/>
  <c r="H275" i="3"/>
  <c r="I275" i="3"/>
  <c r="J275" i="3"/>
  <c r="K275" i="3"/>
  <c r="L275" i="3"/>
  <c r="O275" i="3"/>
  <c r="P275" i="3"/>
  <c r="R275" i="3"/>
  <c r="D276" i="3"/>
  <c r="E276" i="3"/>
  <c r="H276" i="3"/>
  <c r="I276" i="3"/>
  <c r="J276" i="3"/>
  <c r="K276" i="3"/>
  <c r="L276" i="3"/>
  <c r="O276" i="3"/>
  <c r="P276" i="3"/>
  <c r="R276" i="3"/>
  <c r="D277" i="3"/>
  <c r="E277" i="3"/>
  <c r="H277" i="3"/>
  <c r="I277" i="3"/>
  <c r="J277" i="3"/>
  <c r="K277" i="3"/>
  <c r="L277" i="3"/>
  <c r="O277" i="3"/>
  <c r="P277" i="3"/>
  <c r="R277" i="3"/>
  <c r="D278" i="3"/>
  <c r="E278" i="3"/>
  <c r="H278" i="3"/>
  <c r="I278" i="3"/>
  <c r="J278" i="3"/>
  <c r="K278" i="3"/>
  <c r="L278" i="3"/>
  <c r="O278" i="3"/>
  <c r="P278" i="3"/>
  <c r="R278" i="3"/>
  <c r="D279" i="3"/>
  <c r="E279" i="3"/>
  <c r="H279" i="3"/>
  <c r="I279" i="3"/>
  <c r="J279" i="3"/>
  <c r="K279" i="3"/>
  <c r="L279" i="3"/>
  <c r="O279" i="3"/>
  <c r="R279" i="3"/>
  <c r="D280" i="3"/>
  <c r="E280" i="3"/>
  <c r="H280" i="3"/>
  <c r="I280" i="3"/>
  <c r="J280" i="3"/>
  <c r="K280" i="3"/>
  <c r="L280" i="3"/>
  <c r="O280" i="3"/>
  <c r="P280" i="3"/>
  <c r="R280" i="3"/>
  <c r="D281" i="3"/>
  <c r="E281" i="3"/>
  <c r="H281" i="3"/>
  <c r="I281" i="3"/>
  <c r="J281" i="3"/>
  <c r="K281" i="3"/>
  <c r="L281" i="3"/>
  <c r="O281" i="3"/>
  <c r="P281" i="3"/>
  <c r="R281" i="3"/>
  <c r="D282" i="3"/>
  <c r="E282" i="3"/>
  <c r="H282" i="3"/>
  <c r="I282" i="3"/>
  <c r="J282" i="3"/>
  <c r="K282" i="3"/>
  <c r="L282" i="3"/>
  <c r="O282" i="3"/>
  <c r="R282" i="3"/>
  <c r="D283" i="3"/>
  <c r="E283" i="3"/>
  <c r="H283" i="3"/>
  <c r="I283" i="3"/>
  <c r="J283" i="3"/>
  <c r="K283" i="3"/>
  <c r="L283" i="3"/>
  <c r="O283" i="3"/>
  <c r="P283" i="3"/>
  <c r="R283" i="3"/>
  <c r="D284" i="3"/>
  <c r="E284" i="3"/>
  <c r="H284" i="3"/>
  <c r="I284" i="3"/>
  <c r="J284" i="3"/>
  <c r="K284" i="3"/>
  <c r="L284" i="3"/>
  <c r="O284" i="3"/>
  <c r="R284" i="3"/>
  <c r="D285" i="3"/>
  <c r="E285" i="3"/>
  <c r="H285" i="3"/>
  <c r="I285" i="3"/>
  <c r="J285" i="3"/>
  <c r="K285" i="3"/>
  <c r="L285" i="3"/>
  <c r="O285" i="3"/>
  <c r="P285" i="3"/>
  <c r="R285" i="3"/>
  <c r="D286" i="3"/>
  <c r="E286" i="3"/>
  <c r="H286" i="3"/>
  <c r="I286" i="3"/>
  <c r="J286" i="3"/>
  <c r="K286" i="3"/>
  <c r="L286" i="3"/>
  <c r="O286" i="3"/>
  <c r="R286" i="3"/>
  <c r="D287" i="3"/>
  <c r="E287" i="3"/>
  <c r="H287" i="3"/>
  <c r="I287" i="3"/>
  <c r="J287" i="3"/>
  <c r="K287" i="3"/>
  <c r="L287" i="3"/>
  <c r="O287" i="3"/>
  <c r="P287" i="3"/>
  <c r="R287" i="3"/>
  <c r="D288" i="3"/>
  <c r="L9" i="1" s="1"/>
  <c r="E288" i="3"/>
  <c r="L10" i="1" s="1"/>
  <c r="H288" i="3"/>
  <c r="J288" i="3"/>
  <c r="K288" i="3"/>
  <c r="L288" i="3"/>
  <c r="O288" i="3"/>
  <c r="P288" i="3"/>
  <c r="R288" i="3"/>
  <c r="L24" i="1" l="1"/>
  <c r="J24" i="15"/>
  <c r="AI2" i="6"/>
  <c r="AI330" i="17" s="1"/>
  <c r="BX200" i="3" l="1"/>
  <c r="H88" i="1" s="1"/>
  <c r="BX199" i="3"/>
  <c r="BX198" i="3"/>
  <c r="BX197" i="3"/>
  <c r="BX196" i="3"/>
  <c r="BX195" i="3"/>
  <c r="BX194" i="3"/>
  <c r="BX193" i="3"/>
  <c r="BX192" i="3"/>
  <c r="BX191" i="3"/>
  <c r="BX190" i="3"/>
  <c r="BX189" i="3"/>
  <c r="BX188" i="3"/>
  <c r="BX187" i="3"/>
  <c r="BX186" i="3"/>
  <c r="BX185" i="3"/>
  <c r="BX184" i="3"/>
  <c r="BX183" i="3"/>
  <c r="BX182" i="3"/>
  <c r="BX181" i="3"/>
  <c r="BX180" i="3"/>
  <c r="BX179" i="3"/>
  <c r="AF2" i="3" l="1"/>
  <c r="AF180" i="17" s="1"/>
  <c r="C470" i="17" l="1"/>
  <c r="C469" i="17"/>
  <c r="B134" i="17"/>
  <c r="C337" i="17" l="1"/>
  <c r="B337" i="17"/>
  <c r="C330" i="17"/>
  <c r="C329" i="17"/>
  <c r="B93" i="17"/>
  <c r="C180" i="17"/>
  <c r="C179" i="17"/>
  <c r="A3" i="1" l="1"/>
  <c r="A3" i="17" l="1"/>
  <c r="A2" i="17"/>
  <c r="A1" i="17"/>
  <c r="DI266" i="3" l="1"/>
  <c r="K128" i="1" s="1"/>
  <c r="DH266" i="3"/>
  <c r="K127" i="1" s="1"/>
  <c r="DG266" i="3"/>
  <c r="K126" i="1" s="1"/>
  <c r="DF266" i="3"/>
  <c r="K125" i="1" s="1"/>
  <c r="CY266" i="3"/>
  <c r="CX266" i="3"/>
  <c r="CW266" i="3"/>
  <c r="K115" i="1" s="1"/>
  <c r="CV266" i="3"/>
  <c r="K114" i="1" s="1"/>
  <c r="CU266" i="3"/>
  <c r="CT266" i="3"/>
  <c r="K112" i="1" s="1"/>
  <c r="CS266" i="3"/>
  <c r="CR266" i="3"/>
  <c r="CQ266" i="3"/>
  <c r="K109" i="1" s="1"/>
  <c r="CP266" i="3"/>
  <c r="K108" i="1" s="1"/>
  <c r="CO266" i="3"/>
  <c r="K106" i="1" s="1"/>
  <c r="CN266" i="3"/>
  <c r="K105" i="1" s="1"/>
  <c r="CM266" i="3"/>
  <c r="K104" i="1" s="1"/>
  <c r="CK266" i="3"/>
  <c r="K102" i="1" s="1"/>
  <c r="CJ266" i="3"/>
  <c r="K101" i="1" s="1"/>
  <c r="CI266" i="3"/>
  <c r="K100" i="1" s="1"/>
  <c r="CH266" i="3"/>
  <c r="K99" i="1" s="1"/>
  <c r="CG266" i="3"/>
  <c r="K98" i="1" s="1"/>
  <c r="CF266" i="3"/>
  <c r="K97" i="1" s="1"/>
  <c r="CE266" i="3"/>
  <c r="K96" i="1" s="1"/>
  <c r="CD266" i="3"/>
  <c r="K95" i="1" s="1"/>
  <c r="CC266" i="3"/>
  <c r="K94" i="1" s="1"/>
  <c r="CB266" i="3"/>
  <c r="K93" i="1" s="1"/>
  <c r="CA266" i="3"/>
  <c r="K92" i="1" s="1"/>
  <c r="BZ266" i="3"/>
  <c r="K91" i="1" s="1"/>
  <c r="BY266" i="3"/>
  <c r="K89" i="1" s="1"/>
  <c r="BW266" i="3"/>
  <c r="BV266" i="3"/>
  <c r="K86" i="1" s="1"/>
  <c r="BU266" i="3"/>
  <c r="K85" i="1" s="1"/>
  <c r="BS266" i="3"/>
  <c r="K83" i="1" s="1"/>
  <c r="BQ266" i="3"/>
  <c r="K81" i="1" s="1"/>
  <c r="BP266" i="3"/>
  <c r="K80" i="1" s="1"/>
  <c r="K78" i="1"/>
  <c r="BK266" i="3"/>
  <c r="BJ266" i="3"/>
  <c r="BI266" i="3"/>
  <c r="BH266" i="3"/>
  <c r="K71" i="1" s="1"/>
  <c r="BG266" i="3"/>
  <c r="K70" i="1" s="1"/>
  <c r="BF266" i="3"/>
  <c r="K68" i="1" s="1"/>
  <c r="BE266" i="3"/>
  <c r="K67" i="1" s="1"/>
  <c r="BD266" i="3"/>
  <c r="K66" i="1" s="1"/>
  <c r="BC266" i="3"/>
  <c r="K65" i="1" s="1"/>
  <c r="BB266" i="3"/>
  <c r="AY266" i="3"/>
  <c r="K60" i="1" s="1"/>
  <c r="AW266" i="3"/>
  <c r="K58" i="1" s="1"/>
  <c r="AV266" i="3"/>
  <c r="K57" i="1" s="1"/>
  <c r="AU266" i="3"/>
  <c r="K56" i="1" s="1"/>
  <c r="AT266" i="3"/>
  <c r="K55" i="1" s="1"/>
  <c r="AS266" i="3"/>
  <c r="K54" i="1" s="1"/>
  <c r="AR266" i="3"/>
  <c r="K53" i="1" s="1"/>
  <c r="AQ266" i="3"/>
  <c r="K51" i="1" s="1"/>
  <c r="AP266" i="3"/>
  <c r="K50" i="1" s="1"/>
  <c r="AO266" i="3"/>
  <c r="AN266" i="3"/>
  <c r="K48" i="1" s="1"/>
  <c r="AM266" i="3"/>
  <c r="AL266" i="3"/>
  <c r="K43" i="1"/>
  <c r="K42" i="1"/>
  <c r="AG266" i="3"/>
  <c r="K41" i="1" s="1"/>
  <c r="K38" i="1"/>
  <c r="AD266" i="3"/>
  <c r="K37" i="1" s="1"/>
  <c r="AC266" i="3"/>
  <c r="K36" i="1" s="1"/>
  <c r="AB266" i="3"/>
  <c r="K35" i="1" s="1"/>
  <c r="Z266" i="3"/>
  <c r="Y266" i="3"/>
  <c r="K32" i="1" s="1"/>
  <c r="X266" i="3"/>
  <c r="K31" i="1" s="1"/>
  <c r="W266" i="3"/>
  <c r="K30" i="1" s="1"/>
  <c r="V266" i="3"/>
  <c r="K29" i="1" s="1"/>
  <c r="U266" i="3"/>
  <c r="K28" i="1" s="1"/>
  <c r="K27" i="1"/>
  <c r="K26" i="1"/>
  <c r="R266" i="3"/>
  <c r="K24" i="1" s="1"/>
  <c r="P266" i="3"/>
  <c r="O266" i="3"/>
  <c r="L266" i="3"/>
  <c r="K266" i="3"/>
  <c r="J266" i="3"/>
  <c r="I266" i="3"/>
  <c r="H266" i="3"/>
  <c r="F266" i="3"/>
  <c r="E266" i="3"/>
  <c r="D266" i="3"/>
  <c r="DI265" i="3"/>
  <c r="DH265" i="3"/>
  <c r="DG265" i="3"/>
  <c r="DF265" i="3"/>
  <c r="CY265" i="3"/>
  <c r="CX265" i="3"/>
  <c r="CW265" i="3"/>
  <c r="CV265" i="3"/>
  <c r="CU265" i="3"/>
  <c r="CT265" i="3"/>
  <c r="CS265" i="3"/>
  <c r="CR265" i="3"/>
  <c r="CQ265" i="3"/>
  <c r="CP265" i="3"/>
  <c r="CO265" i="3"/>
  <c r="CN265" i="3"/>
  <c r="CM265" i="3"/>
  <c r="CK265" i="3"/>
  <c r="CJ265" i="3"/>
  <c r="CI265" i="3"/>
  <c r="CH265" i="3"/>
  <c r="CG265" i="3"/>
  <c r="CF265" i="3"/>
  <c r="CE265" i="3"/>
  <c r="CD265" i="3"/>
  <c r="CC265" i="3"/>
  <c r="CB265" i="3"/>
  <c r="CA265" i="3"/>
  <c r="BZ265" i="3"/>
  <c r="BY265" i="3"/>
  <c r="BW265" i="3"/>
  <c r="BV265" i="3"/>
  <c r="BU265" i="3"/>
  <c r="BS265" i="3"/>
  <c r="BQ265" i="3"/>
  <c r="BP265" i="3"/>
  <c r="BK265" i="3"/>
  <c r="BJ265" i="3"/>
  <c r="BI265" i="3"/>
  <c r="BH265" i="3"/>
  <c r="BG265" i="3"/>
  <c r="BF265" i="3"/>
  <c r="BE265" i="3"/>
  <c r="BD265" i="3"/>
  <c r="BC265" i="3"/>
  <c r="BB265" i="3"/>
  <c r="AW265" i="3"/>
  <c r="AV265" i="3"/>
  <c r="AU265" i="3"/>
  <c r="AT265" i="3"/>
  <c r="AS265" i="3"/>
  <c r="AR265" i="3"/>
  <c r="AQ265" i="3"/>
  <c r="AP265" i="3"/>
  <c r="AO265" i="3"/>
  <c r="AN265" i="3"/>
  <c r="AM265" i="3"/>
  <c r="AL265" i="3"/>
  <c r="AI265" i="3"/>
  <c r="AH265" i="3"/>
  <c r="AG265" i="3"/>
  <c r="AD265" i="3"/>
  <c r="AC265" i="3"/>
  <c r="AB265" i="3"/>
  <c r="Z265" i="3"/>
  <c r="Y265" i="3"/>
  <c r="X265" i="3"/>
  <c r="W265" i="3"/>
  <c r="V265" i="3"/>
  <c r="U265" i="3"/>
  <c r="R265" i="3"/>
  <c r="P265" i="3"/>
  <c r="O265" i="3"/>
  <c r="L265" i="3"/>
  <c r="K265" i="3"/>
  <c r="J265" i="3"/>
  <c r="I265" i="3"/>
  <c r="H265" i="3"/>
  <c r="E265" i="3"/>
  <c r="D265" i="3"/>
  <c r="DI264" i="3"/>
  <c r="DH264" i="3"/>
  <c r="DG264" i="3"/>
  <c r="DF264" i="3"/>
  <c r="CY264" i="3"/>
  <c r="CX264" i="3"/>
  <c r="CW264" i="3"/>
  <c r="CV264" i="3"/>
  <c r="CU264" i="3"/>
  <c r="CT264" i="3"/>
  <c r="CS264" i="3"/>
  <c r="CR264" i="3"/>
  <c r="CQ264" i="3"/>
  <c r="CP264" i="3"/>
  <c r="CO264" i="3"/>
  <c r="CN264" i="3"/>
  <c r="CM264" i="3"/>
  <c r="CK264" i="3"/>
  <c r="CJ264" i="3"/>
  <c r="CI264" i="3"/>
  <c r="CH264" i="3"/>
  <c r="CG264" i="3"/>
  <c r="CF264" i="3"/>
  <c r="CE264" i="3"/>
  <c r="CD264" i="3"/>
  <c r="CC264" i="3"/>
  <c r="CB264" i="3"/>
  <c r="CA264" i="3"/>
  <c r="BZ264" i="3"/>
  <c r="BY264" i="3"/>
  <c r="BW264" i="3"/>
  <c r="BV264" i="3"/>
  <c r="BU264" i="3"/>
  <c r="BS264" i="3"/>
  <c r="BQ264" i="3"/>
  <c r="BP264" i="3"/>
  <c r="BK264" i="3"/>
  <c r="BJ264" i="3"/>
  <c r="BI264" i="3"/>
  <c r="BH264" i="3"/>
  <c r="BG264" i="3"/>
  <c r="BF264" i="3"/>
  <c r="BE264" i="3"/>
  <c r="BD264" i="3"/>
  <c r="BC264" i="3"/>
  <c r="BB264" i="3"/>
  <c r="AW264" i="3"/>
  <c r="AV264" i="3"/>
  <c r="AU264" i="3"/>
  <c r="AT264" i="3"/>
  <c r="AS264" i="3"/>
  <c r="AR264" i="3"/>
  <c r="AQ264" i="3"/>
  <c r="AP264" i="3"/>
  <c r="AO264" i="3"/>
  <c r="AN264" i="3"/>
  <c r="AM264" i="3"/>
  <c r="AL264" i="3"/>
  <c r="AI264" i="3"/>
  <c r="AH264" i="3"/>
  <c r="AG264" i="3"/>
  <c r="AD264" i="3"/>
  <c r="AC264" i="3"/>
  <c r="AB264" i="3"/>
  <c r="Z264" i="3"/>
  <c r="Y264" i="3"/>
  <c r="X264" i="3"/>
  <c r="W264" i="3"/>
  <c r="V264" i="3"/>
  <c r="U264" i="3"/>
  <c r="R264" i="3"/>
  <c r="O264" i="3"/>
  <c r="L264" i="3"/>
  <c r="K264" i="3"/>
  <c r="J264" i="3"/>
  <c r="I264" i="3"/>
  <c r="H264" i="3"/>
  <c r="E264" i="3"/>
  <c r="D264" i="3"/>
  <c r="DI263" i="3"/>
  <c r="DH263" i="3"/>
  <c r="DG263" i="3"/>
  <c r="DF263" i="3"/>
  <c r="CY263" i="3"/>
  <c r="CX263" i="3"/>
  <c r="CW263" i="3"/>
  <c r="CV263" i="3"/>
  <c r="CU263" i="3"/>
  <c r="CT263" i="3"/>
  <c r="CS263" i="3"/>
  <c r="CR263" i="3"/>
  <c r="CQ263" i="3"/>
  <c r="CP263" i="3"/>
  <c r="CO263" i="3"/>
  <c r="CN263" i="3"/>
  <c r="CM263" i="3"/>
  <c r="CK263" i="3"/>
  <c r="CJ263" i="3"/>
  <c r="CI263" i="3"/>
  <c r="CH263" i="3"/>
  <c r="CG263" i="3"/>
  <c r="CF263" i="3"/>
  <c r="CE263" i="3"/>
  <c r="CD263" i="3"/>
  <c r="CC263" i="3"/>
  <c r="CB263" i="3"/>
  <c r="CA263" i="3"/>
  <c r="BZ263" i="3"/>
  <c r="BY263" i="3"/>
  <c r="BW263" i="3"/>
  <c r="BV263" i="3"/>
  <c r="BU263" i="3"/>
  <c r="BS263" i="3"/>
  <c r="BQ263" i="3"/>
  <c r="BP263" i="3"/>
  <c r="BK263" i="3"/>
  <c r="BJ263" i="3"/>
  <c r="BI263" i="3"/>
  <c r="BH263" i="3"/>
  <c r="BG263" i="3"/>
  <c r="BF263" i="3"/>
  <c r="BE263" i="3"/>
  <c r="BD263" i="3"/>
  <c r="BC263" i="3"/>
  <c r="BB263" i="3"/>
  <c r="AW263" i="3"/>
  <c r="AV263" i="3"/>
  <c r="AU263" i="3"/>
  <c r="AT263" i="3"/>
  <c r="AS263" i="3"/>
  <c r="AR263" i="3"/>
  <c r="AQ263" i="3"/>
  <c r="AP263" i="3"/>
  <c r="AO263" i="3"/>
  <c r="AN263" i="3"/>
  <c r="AM263" i="3"/>
  <c r="AL263" i="3"/>
  <c r="AI263" i="3"/>
  <c r="AH263" i="3"/>
  <c r="AG263" i="3"/>
  <c r="AD263" i="3"/>
  <c r="AC263" i="3"/>
  <c r="AB263" i="3"/>
  <c r="Z263" i="3"/>
  <c r="Y263" i="3"/>
  <c r="X263" i="3"/>
  <c r="W263" i="3"/>
  <c r="V263" i="3"/>
  <c r="U263" i="3"/>
  <c r="R263" i="3"/>
  <c r="O263" i="3"/>
  <c r="L263" i="3"/>
  <c r="K263" i="3"/>
  <c r="J263" i="3"/>
  <c r="I263" i="3"/>
  <c r="H263" i="3"/>
  <c r="E263" i="3"/>
  <c r="D263" i="3"/>
  <c r="DI262" i="3"/>
  <c r="DH262" i="3"/>
  <c r="DG262" i="3"/>
  <c r="DF262" i="3"/>
  <c r="CY262" i="3"/>
  <c r="CX262" i="3"/>
  <c r="CW262" i="3"/>
  <c r="CV262" i="3"/>
  <c r="CU262" i="3"/>
  <c r="CT262" i="3"/>
  <c r="CS262" i="3"/>
  <c r="CR262" i="3"/>
  <c r="CQ262" i="3"/>
  <c r="CP262" i="3"/>
  <c r="CO262" i="3"/>
  <c r="CN262" i="3"/>
  <c r="CM262" i="3"/>
  <c r="CK262" i="3"/>
  <c r="CJ262" i="3"/>
  <c r="CI262" i="3"/>
  <c r="CH262" i="3"/>
  <c r="CG262" i="3"/>
  <c r="CF262" i="3"/>
  <c r="CE262" i="3"/>
  <c r="CD262" i="3"/>
  <c r="CC262" i="3"/>
  <c r="CB262" i="3"/>
  <c r="CA262" i="3"/>
  <c r="BZ262" i="3"/>
  <c r="BY262" i="3"/>
  <c r="BW262" i="3"/>
  <c r="BV262" i="3"/>
  <c r="BU262" i="3"/>
  <c r="BS262" i="3"/>
  <c r="BQ262" i="3"/>
  <c r="BP262" i="3"/>
  <c r="BK262" i="3"/>
  <c r="BJ262" i="3"/>
  <c r="BI262" i="3"/>
  <c r="BH262" i="3"/>
  <c r="BG262" i="3"/>
  <c r="BF262" i="3"/>
  <c r="BE262" i="3"/>
  <c r="BD262" i="3"/>
  <c r="BC262" i="3"/>
  <c r="BB262" i="3"/>
  <c r="AW262" i="3"/>
  <c r="AV262" i="3"/>
  <c r="AU262" i="3"/>
  <c r="AT262" i="3"/>
  <c r="AS262" i="3"/>
  <c r="AR262" i="3"/>
  <c r="AQ262" i="3"/>
  <c r="AP262" i="3"/>
  <c r="AO262" i="3"/>
  <c r="AN262" i="3"/>
  <c r="AM262" i="3"/>
  <c r="AL262" i="3"/>
  <c r="AI262" i="3"/>
  <c r="AH262" i="3"/>
  <c r="AG262" i="3"/>
  <c r="AD262" i="3"/>
  <c r="AC262" i="3"/>
  <c r="AB262" i="3"/>
  <c r="Z262" i="3"/>
  <c r="Y262" i="3"/>
  <c r="X262" i="3"/>
  <c r="W262" i="3"/>
  <c r="V262" i="3"/>
  <c r="U262" i="3"/>
  <c r="R262" i="3"/>
  <c r="O262" i="3"/>
  <c r="L262" i="3"/>
  <c r="K262" i="3"/>
  <c r="J262" i="3"/>
  <c r="I262" i="3"/>
  <c r="H262" i="3"/>
  <c r="E262" i="3"/>
  <c r="D262" i="3"/>
  <c r="DI261" i="3"/>
  <c r="DH261" i="3"/>
  <c r="DG261" i="3"/>
  <c r="DF261" i="3"/>
  <c r="CY261" i="3"/>
  <c r="CX261" i="3"/>
  <c r="CW261" i="3"/>
  <c r="CV261" i="3"/>
  <c r="CU261" i="3"/>
  <c r="CT261" i="3"/>
  <c r="CS261" i="3"/>
  <c r="CR261" i="3"/>
  <c r="CQ261" i="3"/>
  <c r="CP261" i="3"/>
  <c r="CO261" i="3"/>
  <c r="CN261" i="3"/>
  <c r="CM261" i="3"/>
  <c r="CK261" i="3"/>
  <c r="CJ261" i="3"/>
  <c r="CI261" i="3"/>
  <c r="CH261" i="3"/>
  <c r="CG261" i="3"/>
  <c r="CF261" i="3"/>
  <c r="CE261" i="3"/>
  <c r="CD261" i="3"/>
  <c r="CC261" i="3"/>
  <c r="CB261" i="3"/>
  <c r="CA261" i="3"/>
  <c r="BZ261" i="3"/>
  <c r="BY261" i="3"/>
  <c r="BW261" i="3"/>
  <c r="BV261" i="3"/>
  <c r="BU261" i="3"/>
  <c r="BS261" i="3"/>
  <c r="BQ261" i="3"/>
  <c r="BP261" i="3"/>
  <c r="BK261" i="3"/>
  <c r="BJ261" i="3"/>
  <c r="BI261" i="3"/>
  <c r="BH261" i="3"/>
  <c r="BG261" i="3"/>
  <c r="BF261" i="3"/>
  <c r="BE261" i="3"/>
  <c r="BD261" i="3"/>
  <c r="BC261" i="3"/>
  <c r="BB261" i="3"/>
  <c r="AW261" i="3"/>
  <c r="AV261" i="3"/>
  <c r="AU261" i="3"/>
  <c r="AT261" i="3"/>
  <c r="AS261" i="3"/>
  <c r="AR261" i="3"/>
  <c r="AQ261" i="3"/>
  <c r="AP261" i="3"/>
  <c r="AO261" i="3"/>
  <c r="AN261" i="3"/>
  <c r="AM261" i="3"/>
  <c r="AL261" i="3"/>
  <c r="AI261" i="3"/>
  <c r="AH261" i="3"/>
  <c r="AG261" i="3"/>
  <c r="AD261" i="3"/>
  <c r="AC261" i="3"/>
  <c r="AB261" i="3"/>
  <c r="Z261" i="3"/>
  <c r="Y261" i="3"/>
  <c r="X261" i="3"/>
  <c r="W261" i="3"/>
  <c r="V261" i="3"/>
  <c r="U261" i="3"/>
  <c r="R261" i="3"/>
  <c r="O261" i="3"/>
  <c r="L261" i="3"/>
  <c r="K261" i="3"/>
  <c r="J261" i="3"/>
  <c r="I261" i="3"/>
  <c r="H261" i="3"/>
  <c r="E261" i="3"/>
  <c r="D261" i="3"/>
  <c r="DI260" i="3"/>
  <c r="DH260" i="3"/>
  <c r="DG260" i="3"/>
  <c r="DF260" i="3"/>
  <c r="CY260" i="3"/>
  <c r="CX260" i="3"/>
  <c r="CW260" i="3"/>
  <c r="CV260" i="3"/>
  <c r="CU260" i="3"/>
  <c r="CT260" i="3"/>
  <c r="CS260" i="3"/>
  <c r="CR260" i="3"/>
  <c r="CQ260" i="3"/>
  <c r="CP260" i="3"/>
  <c r="CO260" i="3"/>
  <c r="CN260" i="3"/>
  <c r="CM260" i="3"/>
  <c r="CK260" i="3"/>
  <c r="CJ260" i="3"/>
  <c r="CI260" i="3"/>
  <c r="CH260" i="3"/>
  <c r="CG260" i="3"/>
  <c r="CF260" i="3"/>
  <c r="CE260" i="3"/>
  <c r="CD260" i="3"/>
  <c r="CC260" i="3"/>
  <c r="CB260" i="3"/>
  <c r="CA260" i="3"/>
  <c r="BZ260" i="3"/>
  <c r="BY260" i="3"/>
  <c r="BW260" i="3"/>
  <c r="BV260" i="3"/>
  <c r="BU260" i="3"/>
  <c r="BS260" i="3"/>
  <c r="BQ260" i="3"/>
  <c r="BP260" i="3"/>
  <c r="BK260" i="3"/>
  <c r="BJ260" i="3"/>
  <c r="BI260" i="3"/>
  <c r="BH260" i="3"/>
  <c r="BG260" i="3"/>
  <c r="BF260" i="3"/>
  <c r="BE260" i="3"/>
  <c r="BD260" i="3"/>
  <c r="BC260" i="3"/>
  <c r="BB260" i="3"/>
  <c r="AW260" i="3"/>
  <c r="AV260" i="3"/>
  <c r="AU260" i="3"/>
  <c r="AT260" i="3"/>
  <c r="AS260" i="3"/>
  <c r="AR260" i="3"/>
  <c r="AQ260" i="3"/>
  <c r="AP260" i="3"/>
  <c r="AO260" i="3"/>
  <c r="AN260" i="3"/>
  <c r="AM260" i="3"/>
  <c r="AL260" i="3"/>
  <c r="AI260" i="3"/>
  <c r="AH260" i="3"/>
  <c r="AG260" i="3"/>
  <c r="AD260" i="3"/>
  <c r="AC260" i="3"/>
  <c r="AB260" i="3"/>
  <c r="Z260" i="3"/>
  <c r="Y260" i="3"/>
  <c r="X260" i="3"/>
  <c r="W260" i="3"/>
  <c r="V260" i="3"/>
  <c r="U260" i="3"/>
  <c r="R260" i="3"/>
  <c r="O260" i="3"/>
  <c r="L260" i="3"/>
  <c r="K260" i="3"/>
  <c r="J260" i="3"/>
  <c r="I260" i="3"/>
  <c r="H260" i="3"/>
  <c r="E260" i="3"/>
  <c r="D260" i="3"/>
  <c r="DI259" i="3"/>
  <c r="DH259" i="3"/>
  <c r="DG259" i="3"/>
  <c r="DF259" i="3"/>
  <c r="CY259" i="3"/>
  <c r="CX259" i="3"/>
  <c r="CW259" i="3"/>
  <c r="CV259" i="3"/>
  <c r="CU259" i="3"/>
  <c r="CT259" i="3"/>
  <c r="CS259" i="3"/>
  <c r="CR259" i="3"/>
  <c r="CQ259" i="3"/>
  <c r="CP259" i="3"/>
  <c r="CO259" i="3"/>
  <c r="CN259" i="3"/>
  <c r="CM259" i="3"/>
  <c r="CK259" i="3"/>
  <c r="CJ259" i="3"/>
  <c r="CI259" i="3"/>
  <c r="CH259" i="3"/>
  <c r="CG259" i="3"/>
  <c r="CF259" i="3"/>
  <c r="CE259" i="3"/>
  <c r="CD259" i="3"/>
  <c r="CC259" i="3"/>
  <c r="CB259" i="3"/>
  <c r="CA259" i="3"/>
  <c r="BZ259" i="3"/>
  <c r="BY259" i="3"/>
  <c r="BW259" i="3"/>
  <c r="BV259" i="3"/>
  <c r="BU259" i="3"/>
  <c r="BS259" i="3"/>
  <c r="BQ259" i="3"/>
  <c r="BP259" i="3"/>
  <c r="BK259" i="3"/>
  <c r="BJ259" i="3"/>
  <c r="BI259" i="3"/>
  <c r="BH259" i="3"/>
  <c r="BG259" i="3"/>
  <c r="BF259" i="3"/>
  <c r="BE259" i="3"/>
  <c r="BD259" i="3"/>
  <c r="BC259" i="3"/>
  <c r="BB259" i="3"/>
  <c r="AW259" i="3"/>
  <c r="AV259" i="3"/>
  <c r="AU259" i="3"/>
  <c r="AT259" i="3"/>
  <c r="AS259" i="3"/>
  <c r="AR259" i="3"/>
  <c r="AQ259" i="3"/>
  <c r="AP259" i="3"/>
  <c r="AO259" i="3"/>
  <c r="AN259" i="3"/>
  <c r="AM259" i="3"/>
  <c r="AL259" i="3"/>
  <c r="AI259" i="3"/>
  <c r="AH259" i="3"/>
  <c r="AG259" i="3"/>
  <c r="AD259" i="3"/>
  <c r="AC259" i="3"/>
  <c r="AB259" i="3"/>
  <c r="Z259" i="3"/>
  <c r="Y259" i="3"/>
  <c r="X259" i="3"/>
  <c r="W259" i="3"/>
  <c r="V259" i="3"/>
  <c r="U259" i="3"/>
  <c r="R259" i="3"/>
  <c r="P259" i="3"/>
  <c r="O259" i="3"/>
  <c r="L259" i="3"/>
  <c r="K259" i="3"/>
  <c r="J259" i="3"/>
  <c r="I259" i="3"/>
  <c r="H259" i="3"/>
  <c r="E259" i="3"/>
  <c r="D259" i="3"/>
  <c r="DI258" i="3"/>
  <c r="DH258" i="3"/>
  <c r="DG258" i="3"/>
  <c r="DF258" i="3"/>
  <c r="CY258" i="3"/>
  <c r="CX258" i="3"/>
  <c r="CW258" i="3"/>
  <c r="CV258" i="3"/>
  <c r="CU258" i="3"/>
  <c r="CT258" i="3"/>
  <c r="CS258" i="3"/>
  <c r="CR258" i="3"/>
  <c r="CQ258" i="3"/>
  <c r="CP258" i="3"/>
  <c r="CO258" i="3"/>
  <c r="CN258" i="3"/>
  <c r="CM258" i="3"/>
  <c r="CK258" i="3"/>
  <c r="CJ258" i="3"/>
  <c r="CI258" i="3"/>
  <c r="CH258" i="3"/>
  <c r="CG258" i="3"/>
  <c r="CF258" i="3"/>
  <c r="CE258" i="3"/>
  <c r="CD258" i="3"/>
  <c r="CC258" i="3"/>
  <c r="CB258" i="3"/>
  <c r="CA258" i="3"/>
  <c r="BZ258" i="3"/>
  <c r="BY258" i="3"/>
  <c r="BW258" i="3"/>
  <c r="BV258" i="3"/>
  <c r="BU258" i="3"/>
  <c r="BS258" i="3"/>
  <c r="BQ258" i="3"/>
  <c r="BP258" i="3"/>
  <c r="BK258" i="3"/>
  <c r="BJ258" i="3"/>
  <c r="BI258" i="3"/>
  <c r="BH258" i="3"/>
  <c r="BG258" i="3"/>
  <c r="BF258" i="3"/>
  <c r="BE258" i="3"/>
  <c r="BD258" i="3"/>
  <c r="BC258" i="3"/>
  <c r="BB258" i="3"/>
  <c r="AW258" i="3"/>
  <c r="AV258" i="3"/>
  <c r="AU258" i="3"/>
  <c r="AT258" i="3"/>
  <c r="AS258" i="3"/>
  <c r="AR258" i="3"/>
  <c r="AQ258" i="3"/>
  <c r="AP258" i="3"/>
  <c r="AO258" i="3"/>
  <c r="AN258" i="3"/>
  <c r="AM258" i="3"/>
  <c r="AL258" i="3"/>
  <c r="AI258" i="3"/>
  <c r="AH258" i="3"/>
  <c r="AG258" i="3"/>
  <c r="AD258" i="3"/>
  <c r="AC258" i="3"/>
  <c r="AB258" i="3"/>
  <c r="Z258" i="3"/>
  <c r="Y258" i="3"/>
  <c r="X258" i="3"/>
  <c r="W258" i="3"/>
  <c r="V258" i="3"/>
  <c r="U258" i="3"/>
  <c r="R258" i="3"/>
  <c r="P258" i="3"/>
  <c r="O258" i="3"/>
  <c r="L258" i="3"/>
  <c r="K258" i="3"/>
  <c r="J258" i="3"/>
  <c r="I258" i="3"/>
  <c r="H258" i="3"/>
  <c r="E258" i="3"/>
  <c r="D258" i="3"/>
  <c r="DI257" i="3"/>
  <c r="DH257" i="3"/>
  <c r="DG257" i="3"/>
  <c r="DF257" i="3"/>
  <c r="CY257" i="3"/>
  <c r="CX257" i="3"/>
  <c r="CW257" i="3"/>
  <c r="CV257" i="3"/>
  <c r="CU257" i="3"/>
  <c r="CT257" i="3"/>
  <c r="CS257" i="3"/>
  <c r="CR257" i="3"/>
  <c r="CQ257" i="3"/>
  <c r="CP257" i="3"/>
  <c r="CO257" i="3"/>
  <c r="CN257" i="3"/>
  <c r="CM257" i="3"/>
  <c r="CK257" i="3"/>
  <c r="CJ257" i="3"/>
  <c r="CI257" i="3"/>
  <c r="CH257" i="3"/>
  <c r="CG257" i="3"/>
  <c r="CF257" i="3"/>
  <c r="CE257" i="3"/>
  <c r="CD257" i="3"/>
  <c r="CC257" i="3"/>
  <c r="CB257" i="3"/>
  <c r="CA257" i="3"/>
  <c r="BZ257" i="3"/>
  <c r="BY257" i="3"/>
  <c r="BW257" i="3"/>
  <c r="BV257" i="3"/>
  <c r="BU257" i="3"/>
  <c r="BS257" i="3"/>
  <c r="BQ257" i="3"/>
  <c r="BP257" i="3"/>
  <c r="BK257" i="3"/>
  <c r="BJ257" i="3"/>
  <c r="BI257" i="3"/>
  <c r="BH257" i="3"/>
  <c r="BG257" i="3"/>
  <c r="BF257" i="3"/>
  <c r="BE257" i="3"/>
  <c r="BD257" i="3"/>
  <c r="BC257" i="3"/>
  <c r="BB257" i="3"/>
  <c r="AW257" i="3"/>
  <c r="AV257" i="3"/>
  <c r="AU257" i="3"/>
  <c r="AT257" i="3"/>
  <c r="AS257" i="3"/>
  <c r="AR257" i="3"/>
  <c r="AQ257" i="3"/>
  <c r="AP257" i="3"/>
  <c r="AO257" i="3"/>
  <c r="AN257" i="3"/>
  <c r="AM257" i="3"/>
  <c r="AL257" i="3"/>
  <c r="AI257" i="3"/>
  <c r="AH257" i="3"/>
  <c r="AG257" i="3"/>
  <c r="AD257" i="3"/>
  <c r="AC257" i="3"/>
  <c r="AB257" i="3"/>
  <c r="Z257" i="3"/>
  <c r="Y257" i="3"/>
  <c r="X257" i="3"/>
  <c r="W257" i="3"/>
  <c r="V257" i="3"/>
  <c r="U257" i="3"/>
  <c r="R257" i="3"/>
  <c r="O257" i="3"/>
  <c r="L257" i="3"/>
  <c r="K257" i="3"/>
  <c r="J257" i="3"/>
  <c r="I257" i="3"/>
  <c r="H257" i="3"/>
  <c r="E257" i="3"/>
  <c r="D257" i="3"/>
  <c r="DI256" i="3"/>
  <c r="DH256" i="3"/>
  <c r="DG256" i="3"/>
  <c r="DF256" i="3"/>
  <c r="CY256" i="3"/>
  <c r="CX256" i="3"/>
  <c r="CW256" i="3"/>
  <c r="CV256" i="3"/>
  <c r="CU256" i="3"/>
  <c r="CT256" i="3"/>
  <c r="CS256" i="3"/>
  <c r="CR256" i="3"/>
  <c r="CQ256" i="3"/>
  <c r="CP256" i="3"/>
  <c r="CO256" i="3"/>
  <c r="CN256" i="3"/>
  <c r="CM256" i="3"/>
  <c r="CK256" i="3"/>
  <c r="CJ256" i="3"/>
  <c r="CI256" i="3"/>
  <c r="CH256" i="3"/>
  <c r="CG256" i="3"/>
  <c r="CF256" i="3"/>
  <c r="CE256" i="3"/>
  <c r="CD256" i="3"/>
  <c r="CC256" i="3"/>
  <c r="CB256" i="3"/>
  <c r="CA256" i="3"/>
  <c r="BZ256" i="3"/>
  <c r="BY256" i="3"/>
  <c r="BW256" i="3"/>
  <c r="BV256" i="3"/>
  <c r="BU256" i="3"/>
  <c r="BS256" i="3"/>
  <c r="BQ256" i="3"/>
  <c r="BP256" i="3"/>
  <c r="BK256" i="3"/>
  <c r="BJ256" i="3"/>
  <c r="BI256" i="3"/>
  <c r="BH256" i="3"/>
  <c r="BG256" i="3"/>
  <c r="BF256" i="3"/>
  <c r="BE256" i="3"/>
  <c r="BD256" i="3"/>
  <c r="BC256" i="3"/>
  <c r="BB256" i="3"/>
  <c r="AW256" i="3"/>
  <c r="AV256" i="3"/>
  <c r="AU256" i="3"/>
  <c r="AT256" i="3"/>
  <c r="AS256" i="3"/>
  <c r="AR256" i="3"/>
  <c r="AQ256" i="3"/>
  <c r="AP256" i="3"/>
  <c r="AO256" i="3"/>
  <c r="AN256" i="3"/>
  <c r="AM256" i="3"/>
  <c r="AL256" i="3"/>
  <c r="AI256" i="3"/>
  <c r="AH256" i="3"/>
  <c r="AG256" i="3"/>
  <c r="AD256" i="3"/>
  <c r="AC256" i="3"/>
  <c r="AB256" i="3"/>
  <c r="Z256" i="3"/>
  <c r="Y256" i="3"/>
  <c r="X256" i="3"/>
  <c r="W256" i="3"/>
  <c r="V256" i="3"/>
  <c r="U256" i="3"/>
  <c r="R256" i="3"/>
  <c r="P256" i="3"/>
  <c r="O256" i="3"/>
  <c r="L256" i="3"/>
  <c r="K256" i="3"/>
  <c r="J256" i="3"/>
  <c r="I256" i="3"/>
  <c r="H256" i="3"/>
  <c r="E256" i="3"/>
  <c r="D256" i="3"/>
  <c r="DI255" i="3"/>
  <c r="DH255" i="3"/>
  <c r="DG255" i="3"/>
  <c r="DF255" i="3"/>
  <c r="CY255" i="3"/>
  <c r="CX255" i="3"/>
  <c r="CW255" i="3"/>
  <c r="CV255" i="3"/>
  <c r="CU255" i="3"/>
  <c r="CT255" i="3"/>
  <c r="CS255" i="3"/>
  <c r="CR255" i="3"/>
  <c r="CQ255" i="3"/>
  <c r="CP255" i="3"/>
  <c r="CO255" i="3"/>
  <c r="CN255" i="3"/>
  <c r="CM255" i="3"/>
  <c r="CK255" i="3"/>
  <c r="CJ255" i="3"/>
  <c r="CI255" i="3"/>
  <c r="CH255" i="3"/>
  <c r="CG255" i="3"/>
  <c r="CF255" i="3"/>
  <c r="CE255" i="3"/>
  <c r="CD255" i="3"/>
  <c r="CC255" i="3"/>
  <c r="CB255" i="3"/>
  <c r="CA255" i="3"/>
  <c r="BZ255" i="3"/>
  <c r="BY255" i="3"/>
  <c r="BW255" i="3"/>
  <c r="BV255" i="3"/>
  <c r="BU255" i="3"/>
  <c r="BS255" i="3"/>
  <c r="BQ255" i="3"/>
  <c r="BP255" i="3"/>
  <c r="BK255" i="3"/>
  <c r="BJ255" i="3"/>
  <c r="BI255" i="3"/>
  <c r="BH255" i="3"/>
  <c r="BG255" i="3"/>
  <c r="BF255" i="3"/>
  <c r="BE255" i="3"/>
  <c r="BD255" i="3"/>
  <c r="BC255" i="3"/>
  <c r="BB255" i="3"/>
  <c r="AW255" i="3"/>
  <c r="AV255" i="3"/>
  <c r="AU255" i="3"/>
  <c r="AT255" i="3"/>
  <c r="AS255" i="3"/>
  <c r="AR255" i="3"/>
  <c r="AQ255" i="3"/>
  <c r="AP255" i="3"/>
  <c r="AN255" i="3"/>
  <c r="AM255" i="3"/>
  <c r="AL255" i="3"/>
  <c r="AG255" i="3"/>
  <c r="AD255" i="3"/>
  <c r="AC255" i="3"/>
  <c r="AB255" i="3"/>
  <c r="Z255" i="3"/>
  <c r="Y255" i="3"/>
  <c r="X255" i="3"/>
  <c r="W255" i="3"/>
  <c r="V255" i="3"/>
  <c r="U255" i="3"/>
  <c r="R255" i="3"/>
  <c r="P255" i="3"/>
  <c r="O255" i="3"/>
  <c r="L255" i="3"/>
  <c r="K255" i="3"/>
  <c r="J255" i="3"/>
  <c r="I255" i="3"/>
  <c r="H255" i="3"/>
  <c r="E255" i="3"/>
  <c r="D255" i="3"/>
  <c r="DI254" i="3"/>
  <c r="DH254" i="3"/>
  <c r="DG254" i="3"/>
  <c r="DF254" i="3"/>
  <c r="CY254" i="3"/>
  <c r="CX254" i="3"/>
  <c r="CW254" i="3"/>
  <c r="CV254" i="3"/>
  <c r="CU254" i="3"/>
  <c r="CT254" i="3"/>
  <c r="CS254" i="3"/>
  <c r="CR254" i="3"/>
  <c r="CQ254" i="3"/>
  <c r="CP254" i="3"/>
  <c r="CO254" i="3"/>
  <c r="CN254" i="3"/>
  <c r="CM254" i="3"/>
  <c r="CK254" i="3"/>
  <c r="CJ254" i="3"/>
  <c r="CI254" i="3"/>
  <c r="CH254" i="3"/>
  <c r="CG254" i="3"/>
  <c r="CF254" i="3"/>
  <c r="CE254" i="3"/>
  <c r="CD254" i="3"/>
  <c r="CC254" i="3"/>
  <c r="CB254" i="3"/>
  <c r="CA254" i="3"/>
  <c r="BZ254" i="3"/>
  <c r="BY254" i="3"/>
  <c r="BW254" i="3"/>
  <c r="BV254" i="3"/>
  <c r="BU254" i="3"/>
  <c r="BS254" i="3"/>
  <c r="BQ254" i="3"/>
  <c r="BP254" i="3"/>
  <c r="BK254" i="3"/>
  <c r="BJ254" i="3"/>
  <c r="BI254" i="3"/>
  <c r="BH254" i="3"/>
  <c r="BG254" i="3"/>
  <c r="BF254" i="3"/>
  <c r="BE254" i="3"/>
  <c r="BD254" i="3"/>
  <c r="BC254" i="3"/>
  <c r="BB254" i="3"/>
  <c r="AW254" i="3"/>
  <c r="AV254" i="3"/>
  <c r="AU254" i="3"/>
  <c r="AT254" i="3"/>
  <c r="AS254" i="3"/>
  <c r="AR254" i="3"/>
  <c r="AQ254" i="3"/>
  <c r="AP254" i="3"/>
  <c r="AN254" i="3"/>
  <c r="AM254" i="3"/>
  <c r="AL254" i="3"/>
  <c r="AG254" i="3"/>
  <c r="AD254" i="3"/>
  <c r="AC254" i="3"/>
  <c r="AB254" i="3"/>
  <c r="Z254" i="3"/>
  <c r="Y254" i="3"/>
  <c r="X254" i="3"/>
  <c r="W254" i="3"/>
  <c r="V254" i="3"/>
  <c r="U254" i="3"/>
  <c r="R254" i="3"/>
  <c r="P254" i="3"/>
  <c r="O254" i="3"/>
  <c r="L254" i="3"/>
  <c r="K254" i="3"/>
  <c r="J254" i="3"/>
  <c r="I254" i="3"/>
  <c r="H254" i="3"/>
  <c r="E254" i="3"/>
  <c r="D254" i="3"/>
  <c r="DI253" i="3"/>
  <c r="DH253" i="3"/>
  <c r="DG253" i="3"/>
  <c r="DF253" i="3"/>
  <c r="CY253" i="3"/>
  <c r="CX253" i="3"/>
  <c r="CW253" i="3"/>
  <c r="CV253" i="3"/>
  <c r="CU253" i="3"/>
  <c r="CT253" i="3"/>
  <c r="CS253" i="3"/>
  <c r="CR253" i="3"/>
  <c r="CQ253" i="3"/>
  <c r="CP253" i="3"/>
  <c r="CO253" i="3"/>
  <c r="CN253" i="3"/>
  <c r="CM253" i="3"/>
  <c r="CK253" i="3"/>
  <c r="CJ253" i="3"/>
  <c r="CI253" i="3"/>
  <c r="CH253" i="3"/>
  <c r="CG253" i="3"/>
  <c r="CF253" i="3"/>
  <c r="CE253" i="3"/>
  <c r="CD253" i="3"/>
  <c r="CC253" i="3"/>
  <c r="CB253" i="3"/>
  <c r="CA253" i="3"/>
  <c r="BZ253" i="3"/>
  <c r="BY253" i="3"/>
  <c r="BW253" i="3"/>
  <c r="BV253" i="3"/>
  <c r="BU253" i="3"/>
  <c r="BS253" i="3"/>
  <c r="BQ253" i="3"/>
  <c r="BP253" i="3"/>
  <c r="BK253" i="3"/>
  <c r="BJ253" i="3"/>
  <c r="BI253" i="3"/>
  <c r="BH253" i="3"/>
  <c r="BG253" i="3"/>
  <c r="BF253" i="3"/>
  <c r="BE253" i="3"/>
  <c r="BD253" i="3"/>
  <c r="BC253" i="3"/>
  <c r="BB253" i="3"/>
  <c r="AW253" i="3"/>
  <c r="AV253" i="3"/>
  <c r="AU253" i="3"/>
  <c r="AT253" i="3"/>
  <c r="AS253" i="3"/>
  <c r="AR253" i="3"/>
  <c r="AQ253" i="3"/>
  <c r="AP253" i="3"/>
  <c r="AN253" i="3"/>
  <c r="AM253" i="3"/>
  <c r="AL253" i="3"/>
  <c r="AK253" i="3"/>
  <c r="AG253" i="3"/>
  <c r="AD253" i="3"/>
  <c r="AC253" i="3"/>
  <c r="AB253" i="3"/>
  <c r="Z253" i="3"/>
  <c r="Y253" i="3"/>
  <c r="X253" i="3"/>
  <c r="W253" i="3"/>
  <c r="V253" i="3"/>
  <c r="U253" i="3"/>
  <c r="R253" i="3"/>
  <c r="P253" i="3"/>
  <c r="O253" i="3"/>
  <c r="L253" i="3"/>
  <c r="K253" i="3"/>
  <c r="J253" i="3"/>
  <c r="I253" i="3"/>
  <c r="H253" i="3"/>
  <c r="E253" i="3"/>
  <c r="D253" i="3"/>
  <c r="DI252" i="3"/>
  <c r="DH252" i="3"/>
  <c r="DG252" i="3"/>
  <c r="DF252" i="3"/>
  <c r="CY252" i="3"/>
  <c r="CX252" i="3"/>
  <c r="CW252" i="3"/>
  <c r="CV252" i="3"/>
  <c r="CU252" i="3"/>
  <c r="CT252" i="3"/>
  <c r="CS252" i="3"/>
  <c r="CR252" i="3"/>
  <c r="CQ252" i="3"/>
  <c r="CP252" i="3"/>
  <c r="CO252" i="3"/>
  <c r="CN252" i="3"/>
  <c r="CM252" i="3"/>
  <c r="CK252" i="3"/>
  <c r="CJ252" i="3"/>
  <c r="CI252" i="3"/>
  <c r="CH252" i="3"/>
  <c r="CG252" i="3"/>
  <c r="CF252" i="3"/>
  <c r="CE252" i="3"/>
  <c r="CD252" i="3"/>
  <c r="CC252" i="3"/>
  <c r="CB252" i="3"/>
  <c r="CA252" i="3"/>
  <c r="BZ252" i="3"/>
  <c r="BY252" i="3"/>
  <c r="BW252" i="3"/>
  <c r="BV252" i="3"/>
  <c r="BU252" i="3"/>
  <c r="BS252" i="3"/>
  <c r="BQ252" i="3"/>
  <c r="BP252" i="3"/>
  <c r="BK252" i="3"/>
  <c r="BJ252" i="3"/>
  <c r="BI252" i="3"/>
  <c r="BH252" i="3"/>
  <c r="BG252" i="3"/>
  <c r="BF252" i="3"/>
  <c r="BE252" i="3"/>
  <c r="BD252" i="3"/>
  <c r="BC252" i="3"/>
  <c r="BB252" i="3"/>
  <c r="AW252" i="3"/>
  <c r="AV252" i="3"/>
  <c r="AU252" i="3"/>
  <c r="AT252" i="3"/>
  <c r="AS252" i="3"/>
  <c r="AR252" i="3"/>
  <c r="AQ252" i="3"/>
  <c r="AP252" i="3"/>
  <c r="AO252" i="3"/>
  <c r="AN252" i="3"/>
  <c r="AM252" i="3"/>
  <c r="AL252" i="3"/>
  <c r="AK252" i="3"/>
  <c r="AI252" i="3"/>
  <c r="AH252" i="3"/>
  <c r="AG252" i="3"/>
  <c r="AD252" i="3"/>
  <c r="AC252" i="3"/>
  <c r="AB252" i="3"/>
  <c r="Z252" i="3"/>
  <c r="Y252" i="3"/>
  <c r="X252" i="3"/>
  <c r="W252" i="3"/>
  <c r="V252" i="3"/>
  <c r="U252" i="3"/>
  <c r="R252" i="3"/>
  <c r="P252" i="3"/>
  <c r="O252" i="3"/>
  <c r="L252" i="3"/>
  <c r="K252" i="3"/>
  <c r="J252" i="3"/>
  <c r="I252" i="3"/>
  <c r="H252" i="3"/>
  <c r="E252" i="3"/>
  <c r="D252" i="3"/>
  <c r="DI251" i="3"/>
  <c r="DH251" i="3"/>
  <c r="DG251" i="3"/>
  <c r="DF251" i="3"/>
  <c r="CY251" i="3"/>
  <c r="CX251" i="3"/>
  <c r="CW251" i="3"/>
  <c r="CV251" i="3"/>
  <c r="CU251" i="3"/>
  <c r="CT251" i="3"/>
  <c r="CS251" i="3"/>
  <c r="CR251" i="3"/>
  <c r="CQ251" i="3"/>
  <c r="CP251" i="3"/>
  <c r="CO251" i="3"/>
  <c r="CN251" i="3"/>
  <c r="CM251" i="3"/>
  <c r="CK251" i="3"/>
  <c r="CJ251" i="3"/>
  <c r="CI251" i="3"/>
  <c r="CH251" i="3"/>
  <c r="CG251" i="3"/>
  <c r="CF251" i="3"/>
  <c r="CE251" i="3"/>
  <c r="CD251" i="3"/>
  <c r="CC251" i="3"/>
  <c r="CB251" i="3"/>
  <c r="CA251" i="3"/>
  <c r="BZ251" i="3"/>
  <c r="BY251" i="3"/>
  <c r="BW251" i="3"/>
  <c r="BV251" i="3"/>
  <c r="BU251" i="3"/>
  <c r="BS251" i="3"/>
  <c r="BQ251" i="3"/>
  <c r="BP251" i="3"/>
  <c r="BK251" i="3"/>
  <c r="BJ251" i="3"/>
  <c r="BI251" i="3"/>
  <c r="BH251" i="3"/>
  <c r="BG251" i="3"/>
  <c r="BF251" i="3"/>
  <c r="BE251" i="3"/>
  <c r="BD251" i="3"/>
  <c r="BC251" i="3"/>
  <c r="BB251" i="3"/>
  <c r="AW251" i="3"/>
  <c r="AV251" i="3"/>
  <c r="AU251" i="3"/>
  <c r="AT251" i="3"/>
  <c r="AS251" i="3"/>
  <c r="AR251" i="3"/>
  <c r="AQ251" i="3"/>
  <c r="AP251" i="3"/>
  <c r="AO251" i="3"/>
  <c r="AN251" i="3"/>
  <c r="AM251" i="3"/>
  <c r="AL251" i="3"/>
  <c r="AK251" i="3"/>
  <c r="AI251" i="3"/>
  <c r="AH251" i="3"/>
  <c r="AG251" i="3"/>
  <c r="AD251" i="3"/>
  <c r="AC251" i="3"/>
  <c r="AB251" i="3"/>
  <c r="Z251" i="3"/>
  <c r="Y251" i="3"/>
  <c r="X251" i="3"/>
  <c r="W251" i="3"/>
  <c r="V251" i="3"/>
  <c r="U251" i="3"/>
  <c r="R251" i="3"/>
  <c r="O251" i="3"/>
  <c r="L251" i="3"/>
  <c r="K251" i="3"/>
  <c r="J251" i="3"/>
  <c r="I251" i="3"/>
  <c r="H251" i="3"/>
  <c r="E251" i="3"/>
  <c r="D251" i="3"/>
  <c r="DI250" i="3"/>
  <c r="DH250" i="3"/>
  <c r="DG250" i="3"/>
  <c r="DF250" i="3"/>
  <c r="CY250" i="3"/>
  <c r="CX250" i="3"/>
  <c r="CW250" i="3"/>
  <c r="CV250" i="3"/>
  <c r="CU250" i="3"/>
  <c r="CT250" i="3"/>
  <c r="CS250" i="3"/>
  <c r="CR250" i="3"/>
  <c r="CQ250" i="3"/>
  <c r="CP250" i="3"/>
  <c r="CO250" i="3"/>
  <c r="CN250" i="3"/>
  <c r="CM250" i="3"/>
  <c r="CK250" i="3"/>
  <c r="CJ250" i="3"/>
  <c r="CI250" i="3"/>
  <c r="CH250" i="3"/>
  <c r="CG250" i="3"/>
  <c r="CF250" i="3"/>
  <c r="CE250" i="3"/>
  <c r="CD250" i="3"/>
  <c r="CC250" i="3"/>
  <c r="CB250" i="3"/>
  <c r="CA250" i="3"/>
  <c r="BZ250" i="3"/>
  <c r="BY250" i="3"/>
  <c r="BW250" i="3"/>
  <c r="BV250" i="3"/>
  <c r="BU250" i="3"/>
  <c r="BS250" i="3"/>
  <c r="BQ250" i="3"/>
  <c r="BP250" i="3"/>
  <c r="BK250" i="3"/>
  <c r="BJ250" i="3"/>
  <c r="BI250" i="3"/>
  <c r="BH250" i="3"/>
  <c r="BG250" i="3"/>
  <c r="BF250" i="3"/>
  <c r="BE250" i="3"/>
  <c r="BD250" i="3"/>
  <c r="BC250" i="3"/>
  <c r="BB250" i="3"/>
  <c r="J64" i="1" s="1"/>
  <c r="AW250" i="3"/>
  <c r="AV250" i="3"/>
  <c r="AU250" i="3"/>
  <c r="AT250" i="3"/>
  <c r="AS250" i="3"/>
  <c r="AR250" i="3"/>
  <c r="AQ250" i="3"/>
  <c r="AP250" i="3"/>
  <c r="AO250" i="3"/>
  <c r="AN250" i="3"/>
  <c r="AM250" i="3"/>
  <c r="AL250" i="3"/>
  <c r="AK250" i="3"/>
  <c r="AI250" i="3"/>
  <c r="AH250" i="3"/>
  <c r="AG250" i="3"/>
  <c r="AD250" i="3"/>
  <c r="AC250" i="3"/>
  <c r="AB250" i="3"/>
  <c r="Z250" i="3"/>
  <c r="Y250" i="3"/>
  <c r="X250" i="3"/>
  <c r="W250" i="3"/>
  <c r="V250" i="3"/>
  <c r="U250" i="3"/>
  <c r="R250" i="3"/>
  <c r="O250" i="3"/>
  <c r="L250" i="3"/>
  <c r="K250" i="3"/>
  <c r="J250" i="3"/>
  <c r="I250" i="3"/>
  <c r="H250" i="3"/>
  <c r="E250" i="3"/>
  <c r="D250" i="3"/>
  <c r="DI249" i="3"/>
  <c r="DH249" i="3"/>
  <c r="DG249" i="3"/>
  <c r="DF249" i="3"/>
  <c r="CY249" i="3"/>
  <c r="CX249" i="3"/>
  <c r="CW249" i="3"/>
  <c r="CV249" i="3"/>
  <c r="CU249" i="3"/>
  <c r="CT249" i="3"/>
  <c r="CS249" i="3"/>
  <c r="CR249" i="3"/>
  <c r="CQ249" i="3"/>
  <c r="CP249" i="3"/>
  <c r="CO249" i="3"/>
  <c r="CN249" i="3"/>
  <c r="CM249" i="3"/>
  <c r="CK249" i="3"/>
  <c r="CJ249" i="3"/>
  <c r="CI249" i="3"/>
  <c r="CH249" i="3"/>
  <c r="CG249" i="3"/>
  <c r="CF249" i="3"/>
  <c r="CE249" i="3"/>
  <c r="CD249" i="3"/>
  <c r="CC249" i="3"/>
  <c r="CB249" i="3"/>
  <c r="CA249" i="3"/>
  <c r="BZ249" i="3"/>
  <c r="BY249" i="3"/>
  <c r="BW249" i="3"/>
  <c r="BV249" i="3"/>
  <c r="BU249" i="3"/>
  <c r="BS249" i="3"/>
  <c r="BQ249" i="3"/>
  <c r="BP249" i="3"/>
  <c r="BK249" i="3"/>
  <c r="BJ249" i="3"/>
  <c r="BI249" i="3"/>
  <c r="BH249" i="3"/>
  <c r="BG249" i="3"/>
  <c r="BF249" i="3"/>
  <c r="BE249" i="3"/>
  <c r="BD249" i="3"/>
  <c r="BC249" i="3"/>
  <c r="BB249" i="3"/>
  <c r="AW249" i="3"/>
  <c r="AV249" i="3"/>
  <c r="AU249" i="3"/>
  <c r="AT249" i="3"/>
  <c r="AS249" i="3"/>
  <c r="AR249" i="3"/>
  <c r="AQ249" i="3"/>
  <c r="AP249" i="3"/>
  <c r="AO249" i="3"/>
  <c r="AN249" i="3"/>
  <c r="AM249" i="3"/>
  <c r="AL249" i="3"/>
  <c r="AK249" i="3"/>
  <c r="AI249" i="3"/>
  <c r="AH249" i="3"/>
  <c r="AG249" i="3"/>
  <c r="AD249" i="3"/>
  <c r="AC249" i="3"/>
  <c r="AB249" i="3"/>
  <c r="Z249" i="3"/>
  <c r="Y249" i="3"/>
  <c r="X249" i="3"/>
  <c r="W249" i="3"/>
  <c r="V249" i="3"/>
  <c r="U249" i="3"/>
  <c r="R249" i="3"/>
  <c r="P249" i="3"/>
  <c r="O249" i="3"/>
  <c r="L249" i="3"/>
  <c r="K249" i="3"/>
  <c r="J249" i="3"/>
  <c r="I249" i="3"/>
  <c r="H249" i="3"/>
  <c r="E249" i="3"/>
  <c r="D249" i="3"/>
  <c r="DI248" i="3"/>
  <c r="DH248" i="3"/>
  <c r="DG248" i="3"/>
  <c r="DF248" i="3"/>
  <c r="CY248" i="3"/>
  <c r="CX248" i="3"/>
  <c r="CW248" i="3"/>
  <c r="CV248" i="3"/>
  <c r="CU248" i="3"/>
  <c r="CT248" i="3"/>
  <c r="CS248" i="3"/>
  <c r="CR248" i="3"/>
  <c r="CQ248" i="3"/>
  <c r="CP248" i="3"/>
  <c r="CO248" i="3"/>
  <c r="CN248" i="3"/>
  <c r="CM248" i="3"/>
  <c r="CK248" i="3"/>
  <c r="CJ248" i="3"/>
  <c r="CI248" i="3"/>
  <c r="CH248" i="3"/>
  <c r="CG248" i="3"/>
  <c r="CF248" i="3"/>
  <c r="CE248" i="3"/>
  <c r="CD248" i="3"/>
  <c r="CC248" i="3"/>
  <c r="CB248" i="3"/>
  <c r="CA248" i="3"/>
  <c r="BZ248" i="3"/>
  <c r="BY248" i="3"/>
  <c r="BW248" i="3"/>
  <c r="BV248" i="3"/>
  <c r="BU248" i="3"/>
  <c r="BS248" i="3"/>
  <c r="BQ248" i="3"/>
  <c r="BP248" i="3"/>
  <c r="BK248" i="3"/>
  <c r="BJ248" i="3"/>
  <c r="BI248" i="3"/>
  <c r="BH248" i="3"/>
  <c r="BG248" i="3"/>
  <c r="BF248" i="3"/>
  <c r="BE248" i="3"/>
  <c r="BD248" i="3"/>
  <c r="BC248" i="3"/>
  <c r="BB248" i="3"/>
  <c r="AW248" i="3"/>
  <c r="AV248" i="3"/>
  <c r="AU248" i="3"/>
  <c r="AT248" i="3"/>
  <c r="AS248" i="3"/>
  <c r="AR248" i="3"/>
  <c r="AQ248" i="3"/>
  <c r="AP248" i="3"/>
  <c r="AO248" i="3"/>
  <c r="AN248" i="3"/>
  <c r="AM248" i="3"/>
  <c r="AL248" i="3"/>
  <c r="AK248" i="3"/>
  <c r="AI248" i="3"/>
  <c r="AH248" i="3"/>
  <c r="AG248" i="3"/>
  <c r="AD248" i="3"/>
  <c r="AC248" i="3"/>
  <c r="AB248" i="3"/>
  <c r="Z248" i="3"/>
  <c r="Y248" i="3"/>
  <c r="X248" i="3"/>
  <c r="W248" i="3"/>
  <c r="V248" i="3"/>
  <c r="U248" i="3"/>
  <c r="R248" i="3"/>
  <c r="O248" i="3"/>
  <c r="L248" i="3"/>
  <c r="K248" i="3"/>
  <c r="J248" i="3"/>
  <c r="I248" i="3"/>
  <c r="H248" i="3"/>
  <c r="E248" i="3"/>
  <c r="D248" i="3"/>
  <c r="DI247" i="3"/>
  <c r="DH247" i="3"/>
  <c r="DG247" i="3"/>
  <c r="DF247" i="3"/>
  <c r="CY247" i="3"/>
  <c r="CX247" i="3"/>
  <c r="CW247" i="3"/>
  <c r="CV247" i="3"/>
  <c r="CU247" i="3"/>
  <c r="CT247" i="3"/>
  <c r="CS247" i="3"/>
  <c r="CR247" i="3"/>
  <c r="CQ247" i="3"/>
  <c r="CP247" i="3"/>
  <c r="CO247" i="3"/>
  <c r="CN247" i="3"/>
  <c r="CM247" i="3"/>
  <c r="CK247" i="3"/>
  <c r="CJ247" i="3"/>
  <c r="CI247" i="3"/>
  <c r="CH247" i="3"/>
  <c r="CG247" i="3"/>
  <c r="CF247" i="3"/>
  <c r="CE247" i="3"/>
  <c r="CD247" i="3"/>
  <c r="CC247" i="3"/>
  <c r="CB247" i="3"/>
  <c r="CA247" i="3"/>
  <c r="BZ247" i="3"/>
  <c r="BY247" i="3"/>
  <c r="BW247" i="3"/>
  <c r="BV247" i="3"/>
  <c r="BU247" i="3"/>
  <c r="BS247" i="3"/>
  <c r="BQ247" i="3"/>
  <c r="BP247" i="3"/>
  <c r="BK247" i="3"/>
  <c r="BJ247" i="3"/>
  <c r="BI247" i="3"/>
  <c r="BH247" i="3"/>
  <c r="BG247" i="3"/>
  <c r="BF247" i="3"/>
  <c r="BE247" i="3"/>
  <c r="BD247" i="3"/>
  <c r="BC247" i="3"/>
  <c r="BB247" i="3"/>
  <c r="AW247" i="3"/>
  <c r="AV247" i="3"/>
  <c r="AU247" i="3"/>
  <c r="AT247" i="3"/>
  <c r="AS247" i="3"/>
  <c r="AR247" i="3"/>
  <c r="AQ247" i="3"/>
  <c r="AP247" i="3"/>
  <c r="AN247" i="3"/>
  <c r="AM247" i="3"/>
  <c r="AL247" i="3"/>
  <c r="AK247" i="3"/>
  <c r="AG247" i="3"/>
  <c r="AD247" i="3"/>
  <c r="AC247" i="3"/>
  <c r="AB247" i="3"/>
  <c r="Z247" i="3"/>
  <c r="Y247" i="3"/>
  <c r="X247" i="3"/>
  <c r="W247" i="3"/>
  <c r="V247" i="3"/>
  <c r="U247" i="3"/>
  <c r="R247" i="3"/>
  <c r="P247" i="3"/>
  <c r="O247" i="3"/>
  <c r="L247" i="3"/>
  <c r="K247" i="3"/>
  <c r="J247" i="3"/>
  <c r="I247" i="3"/>
  <c r="H247" i="3"/>
  <c r="E247" i="3"/>
  <c r="D247" i="3"/>
  <c r="DI246" i="3"/>
  <c r="DH246" i="3"/>
  <c r="DG246" i="3"/>
  <c r="DF246" i="3"/>
  <c r="CY246" i="3"/>
  <c r="CX246" i="3"/>
  <c r="CW246" i="3"/>
  <c r="CV246" i="3"/>
  <c r="CU246" i="3"/>
  <c r="CT246" i="3"/>
  <c r="CS246" i="3"/>
  <c r="CR246" i="3"/>
  <c r="CQ246" i="3"/>
  <c r="CP246" i="3"/>
  <c r="CO246" i="3"/>
  <c r="CN246" i="3"/>
  <c r="CM246" i="3"/>
  <c r="CK246" i="3"/>
  <c r="CJ246" i="3"/>
  <c r="CI246" i="3"/>
  <c r="CH246" i="3"/>
  <c r="CG246" i="3"/>
  <c r="CF246" i="3"/>
  <c r="CE246" i="3"/>
  <c r="CD246" i="3"/>
  <c r="CC246" i="3"/>
  <c r="CB246" i="3"/>
  <c r="CA246" i="3"/>
  <c r="BZ246" i="3"/>
  <c r="BY246" i="3"/>
  <c r="BW246" i="3"/>
  <c r="BV246" i="3"/>
  <c r="BU246" i="3"/>
  <c r="BS246" i="3"/>
  <c r="BQ246" i="3"/>
  <c r="BP246" i="3"/>
  <c r="BK246" i="3"/>
  <c r="BJ246" i="3"/>
  <c r="BI246" i="3"/>
  <c r="BH246" i="3"/>
  <c r="BG246" i="3"/>
  <c r="BF246" i="3"/>
  <c r="BE246" i="3"/>
  <c r="BD246" i="3"/>
  <c r="BC246" i="3"/>
  <c r="BB246" i="3"/>
  <c r="AW246" i="3"/>
  <c r="AV246" i="3"/>
  <c r="AU246" i="3"/>
  <c r="AT246" i="3"/>
  <c r="AS246" i="3"/>
  <c r="AR246" i="3"/>
  <c r="AQ246" i="3"/>
  <c r="AP246" i="3"/>
  <c r="AO246" i="3"/>
  <c r="AN246" i="3"/>
  <c r="AM246" i="3"/>
  <c r="AL246" i="3"/>
  <c r="AK246" i="3"/>
  <c r="AI246" i="3"/>
  <c r="AH246" i="3"/>
  <c r="AG246" i="3"/>
  <c r="AD246" i="3"/>
  <c r="AC246" i="3"/>
  <c r="AB246" i="3"/>
  <c r="Z246" i="3"/>
  <c r="Y246" i="3"/>
  <c r="X246" i="3"/>
  <c r="W246" i="3"/>
  <c r="V246" i="3"/>
  <c r="U246" i="3"/>
  <c r="R246" i="3"/>
  <c r="P246" i="3"/>
  <c r="O246" i="3"/>
  <c r="L246" i="3"/>
  <c r="K246" i="3"/>
  <c r="J246" i="3"/>
  <c r="I246" i="3"/>
  <c r="H246" i="3"/>
  <c r="E246" i="3"/>
  <c r="D246" i="3"/>
  <c r="DI245" i="3"/>
  <c r="DH245" i="3"/>
  <c r="DG245" i="3"/>
  <c r="DF245" i="3"/>
  <c r="CY245" i="3"/>
  <c r="CX245" i="3"/>
  <c r="CW245" i="3"/>
  <c r="CV245" i="3"/>
  <c r="CU245" i="3"/>
  <c r="CT245" i="3"/>
  <c r="CS245" i="3"/>
  <c r="CR245" i="3"/>
  <c r="CQ245" i="3"/>
  <c r="CP245" i="3"/>
  <c r="CO245" i="3"/>
  <c r="CN245" i="3"/>
  <c r="CM245" i="3"/>
  <c r="CK245" i="3"/>
  <c r="CJ245" i="3"/>
  <c r="CI245" i="3"/>
  <c r="CH245" i="3"/>
  <c r="CG245" i="3"/>
  <c r="CF245" i="3"/>
  <c r="CE245" i="3"/>
  <c r="CD245" i="3"/>
  <c r="CC245" i="3"/>
  <c r="CB245" i="3"/>
  <c r="CA245" i="3"/>
  <c r="BZ245" i="3"/>
  <c r="BY245" i="3"/>
  <c r="BW245" i="3"/>
  <c r="BV245" i="3"/>
  <c r="BU245" i="3"/>
  <c r="BS245" i="3"/>
  <c r="BQ245" i="3"/>
  <c r="BP245" i="3"/>
  <c r="BK245" i="3"/>
  <c r="BJ245" i="3"/>
  <c r="BI245" i="3"/>
  <c r="BH245" i="3"/>
  <c r="BG245" i="3"/>
  <c r="BF245" i="3"/>
  <c r="BE245" i="3"/>
  <c r="BD245" i="3"/>
  <c r="BC245" i="3"/>
  <c r="BB245" i="3"/>
  <c r="AW245" i="3"/>
  <c r="AV245" i="3"/>
  <c r="AU245" i="3"/>
  <c r="AT245" i="3"/>
  <c r="AS245" i="3"/>
  <c r="AR245" i="3"/>
  <c r="AQ245" i="3"/>
  <c r="AP245" i="3"/>
  <c r="AN245" i="3"/>
  <c r="AM245" i="3"/>
  <c r="AL245" i="3"/>
  <c r="AK245" i="3"/>
  <c r="AG245" i="3"/>
  <c r="AD245" i="3"/>
  <c r="AC245" i="3"/>
  <c r="AB245" i="3"/>
  <c r="Z245" i="3"/>
  <c r="Y245" i="3"/>
  <c r="X245" i="3"/>
  <c r="W245" i="3"/>
  <c r="V245" i="3"/>
  <c r="U245" i="3"/>
  <c r="R245" i="3"/>
  <c r="P245" i="3"/>
  <c r="O245" i="3"/>
  <c r="L245" i="3"/>
  <c r="K245" i="3"/>
  <c r="J245" i="3"/>
  <c r="I245" i="3"/>
  <c r="H245" i="3"/>
  <c r="E245" i="3"/>
  <c r="D245" i="3"/>
  <c r="DI244" i="3"/>
  <c r="DH244" i="3"/>
  <c r="J127" i="1" s="1"/>
  <c r="DG244" i="3"/>
  <c r="J126" i="1" s="1"/>
  <c r="DF244" i="3"/>
  <c r="CY244" i="3"/>
  <c r="J117" i="1" s="1"/>
  <c r="CX244" i="3"/>
  <c r="J116" i="1" s="1"/>
  <c r="CW244" i="3"/>
  <c r="J115" i="1" s="1"/>
  <c r="CV244" i="3"/>
  <c r="J114" i="1" s="1"/>
  <c r="CU244" i="3"/>
  <c r="CT244" i="3"/>
  <c r="J112" i="1" s="1"/>
  <c r="CS244" i="3"/>
  <c r="J111" i="1" s="1"/>
  <c r="CR244" i="3"/>
  <c r="CQ244" i="3"/>
  <c r="J109" i="1" s="1"/>
  <c r="CP244" i="3"/>
  <c r="J108" i="1" s="1"/>
  <c r="CO244" i="3"/>
  <c r="J106" i="1" s="1"/>
  <c r="CN244" i="3"/>
  <c r="J105" i="1" s="1"/>
  <c r="CM244" i="3"/>
  <c r="CK244" i="3"/>
  <c r="J102" i="1" s="1"/>
  <c r="CJ244" i="3"/>
  <c r="J101" i="1" s="1"/>
  <c r="CI244" i="3"/>
  <c r="CH244" i="3"/>
  <c r="J99" i="1" s="1"/>
  <c r="CG244" i="3"/>
  <c r="J98" i="1" s="1"/>
  <c r="CF244" i="3"/>
  <c r="J97" i="1" s="1"/>
  <c r="CE244" i="3"/>
  <c r="J96" i="1" s="1"/>
  <c r="CD244" i="3"/>
  <c r="CC244" i="3"/>
  <c r="J94" i="1" s="1"/>
  <c r="CB244" i="3"/>
  <c r="J93" i="1" s="1"/>
  <c r="CA244" i="3"/>
  <c r="BZ244" i="3"/>
  <c r="J91" i="1" s="1"/>
  <c r="BY244" i="3"/>
  <c r="J89" i="1" s="1"/>
  <c r="BW244" i="3"/>
  <c r="J87" i="1" s="1"/>
  <c r="BV244" i="3"/>
  <c r="J86" i="1" s="1"/>
  <c r="BU244" i="3"/>
  <c r="BS244" i="3"/>
  <c r="J83" i="1" s="1"/>
  <c r="BQ244" i="3"/>
  <c r="J81" i="1" s="1"/>
  <c r="BP244" i="3"/>
  <c r="J78" i="1"/>
  <c r="BK244" i="3"/>
  <c r="J74" i="1" s="1"/>
  <c r="BJ244" i="3"/>
  <c r="J73" i="1" s="1"/>
  <c r="BI244" i="3"/>
  <c r="J72" i="1" s="1"/>
  <c r="BH244" i="3"/>
  <c r="J71" i="1" s="1"/>
  <c r="BG244" i="3"/>
  <c r="BF244" i="3"/>
  <c r="J68" i="1" s="1"/>
  <c r="BE244" i="3"/>
  <c r="BD244" i="3"/>
  <c r="J66" i="1" s="1"/>
  <c r="BC244" i="3"/>
  <c r="J65" i="1" s="1"/>
  <c r="J62" i="1"/>
  <c r="AY244" i="3"/>
  <c r="J60" i="1" s="1"/>
  <c r="AW244" i="3"/>
  <c r="J58" i="1" s="1"/>
  <c r="AV244" i="3"/>
  <c r="J57" i="1" s="1"/>
  <c r="AU244" i="3"/>
  <c r="J56" i="1" s="1"/>
  <c r="AT244" i="3"/>
  <c r="J55" i="1" s="1"/>
  <c r="AS244" i="3"/>
  <c r="J54" i="1" s="1"/>
  <c r="AR244" i="3"/>
  <c r="J53" i="1" s="1"/>
  <c r="AQ244" i="3"/>
  <c r="J51" i="1" s="1"/>
  <c r="AP244" i="3"/>
  <c r="J50" i="1" s="1"/>
  <c r="AO244" i="3"/>
  <c r="J49" i="1" s="1"/>
  <c r="AN244" i="3"/>
  <c r="J48" i="1" s="1"/>
  <c r="AM244" i="3"/>
  <c r="J47" i="1" s="1"/>
  <c r="AL244" i="3"/>
  <c r="J46" i="1" s="1"/>
  <c r="AK244" i="3"/>
  <c r="J45" i="1" s="1"/>
  <c r="AI244" i="3"/>
  <c r="J43" i="1" s="1"/>
  <c r="AH244" i="3"/>
  <c r="J42" i="1" s="1"/>
  <c r="AG244" i="3"/>
  <c r="J41" i="1" s="1"/>
  <c r="J38" i="1"/>
  <c r="AD244" i="3"/>
  <c r="AC244" i="3"/>
  <c r="AB244" i="3"/>
  <c r="Z244" i="3"/>
  <c r="J33" i="1" s="1"/>
  <c r="Y244" i="3"/>
  <c r="J32" i="1" s="1"/>
  <c r="X244" i="3"/>
  <c r="W244" i="3"/>
  <c r="J30" i="1" s="1"/>
  <c r="V244" i="3"/>
  <c r="J29" i="1" s="1"/>
  <c r="U244" i="3"/>
  <c r="J28" i="1" s="1"/>
  <c r="J26" i="1"/>
  <c r="R244" i="3"/>
  <c r="P244" i="3"/>
  <c r="O244" i="3"/>
  <c r="L244" i="3"/>
  <c r="K244" i="3"/>
  <c r="J244" i="3"/>
  <c r="I244" i="3"/>
  <c r="H244" i="3"/>
  <c r="F244" i="3"/>
  <c r="E244" i="3"/>
  <c r="D244" i="3"/>
  <c r="DI243" i="3"/>
  <c r="DH243" i="3"/>
  <c r="DG243" i="3"/>
  <c r="DF243" i="3"/>
  <c r="CY243" i="3"/>
  <c r="CX243" i="3"/>
  <c r="CW243" i="3"/>
  <c r="CV243" i="3"/>
  <c r="CU243" i="3"/>
  <c r="CT243" i="3"/>
  <c r="CS243" i="3"/>
  <c r="CR243" i="3"/>
  <c r="CQ243" i="3"/>
  <c r="CP243" i="3"/>
  <c r="CO243" i="3"/>
  <c r="CN243" i="3"/>
  <c r="CM243" i="3"/>
  <c r="CK243" i="3"/>
  <c r="CJ243" i="3"/>
  <c r="CI243" i="3"/>
  <c r="CH243" i="3"/>
  <c r="CG243" i="3"/>
  <c r="CF243" i="3"/>
  <c r="CE243" i="3"/>
  <c r="CD243" i="3"/>
  <c r="CC243" i="3"/>
  <c r="CB243" i="3"/>
  <c r="CA243" i="3"/>
  <c r="BZ243" i="3"/>
  <c r="BY243" i="3"/>
  <c r="BW243" i="3"/>
  <c r="BV243" i="3"/>
  <c r="BU243" i="3"/>
  <c r="BS243" i="3"/>
  <c r="BQ243" i="3"/>
  <c r="BP243" i="3"/>
  <c r="BK243" i="3"/>
  <c r="BJ243" i="3"/>
  <c r="BI243" i="3"/>
  <c r="BH243" i="3"/>
  <c r="BG243" i="3"/>
  <c r="BF243" i="3"/>
  <c r="BE243" i="3"/>
  <c r="BD243" i="3"/>
  <c r="BC243" i="3"/>
  <c r="AW243" i="3"/>
  <c r="AV243" i="3"/>
  <c r="AU243" i="3"/>
  <c r="AT243" i="3"/>
  <c r="AS243" i="3"/>
  <c r="AR243" i="3"/>
  <c r="AQ243" i="3"/>
  <c r="AP243" i="3"/>
  <c r="AO243" i="3"/>
  <c r="AN243" i="3"/>
  <c r="AM243" i="3"/>
  <c r="AL243" i="3"/>
  <c r="AK243" i="3"/>
  <c r="AI243" i="3"/>
  <c r="AH243" i="3"/>
  <c r="AG243" i="3"/>
  <c r="AD243" i="3"/>
  <c r="AC243" i="3"/>
  <c r="AB243" i="3"/>
  <c r="Z243" i="3"/>
  <c r="Y243" i="3"/>
  <c r="X243" i="3"/>
  <c r="W243" i="3"/>
  <c r="V243" i="3"/>
  <c r="U243" i="3"/>
  <c r="R243" i="3"/>
  <c r="P243" i="3"/>
  <c r="O243" i="3"/>
  <c r="L243" i="3"/>
  <c r="K243" i="3"/>
  <c r="J243" i="3"/>
  <c r="I243" i="3"/>
  <c r="H243" i="3"/>
  <c r="E243" i="3"/>
  <c r="D243" i="3"/>
  <c r="DI242" i="3"/>
  <c r="DH242" i="3"/>
  <c r="DG242" i="3"/>
  <c r="DF242" i="3"/>
  <c r="CY242" i="3"/>
  <c r="CX242" i="3"/>
  <c r="CW242" i="3"/>
  <c r="CV242" i="3"/>
  <c r="CU242" i="3"/>
  <c r="CT242" i="3"/>
  <c r="CS242" i="3"/>
  <c r="CR242" i="3"/>
  <c r="CQ242" i="3"/>
  <c r="CP242" i="3"/>
  <c r="CO242" i="3"/>
  <c r="CN242" i="3"/>
  <c r="CM242" i="3"/>
  <c r="CK242" i="3"/>
  <c r="CJ242" i="3"/>
  <c r="CI242" i="3"/>
  <c r="CH242" i="3"/>
  <c r="CG242" i="3"/>
  <c r="CF242" i="3"/>
  <c r="CE242" i="3"/>
  <c r="CD242" i="3"/>
  <c r="CC242" i="3"/>
  <c r="CB242" i="3"/>
  <c r="CA242" i="3"/>
  <c r="BZ242" i="3"/>
  <c r="BY242" i="3"/>
  <c r="BW242" i="3"/>
  <c r="BV242" i="3"/>
  <c r="BU242" i="3"/>
  <c r="BS242" i="3"/>
  <c r="BQ242" i="3"/>
  <c r="BP242" i="3"/>
  <c r="BK242" i="3"/>
  <c r="BJ242" i="3"/>
  <c r="BI242" i="3"/>
  <c r="BH242" i="3"/>
  <c r="BG242" i="3"/>
  <c r="BF242" i="3"/>
  <c r="BE242" i="3"/>
  <c r="BD242" i="3"/>
  <c r="BC242" i="3"/>
  <c r="AW242" i="3"/>
  <c r="AV242" i="3"/>
  <c r="AU242" i="3"/>
  <c r="AT242" i="3"/>
  <c r="AS242" i="3"/>
  <c r="AR242" i="3"/>
  <c r="AQ242" i="3"/>
  <c r="AP242" i="3"/>
  <c r="AO242" i="3"/>
  <c r="AN242" i="3"/>
  <c r="AM242" i="3"/>
  <c r="AL242" i="3"/>
  <c r="AK242" i="3"/>
  <c r="AI242" i="3"/>
  <c r="AH242" i="3"/>
  <c r="AG242" i="3"/>
  <c r="AD242" i="3"/>
  <c r="AC242" i="3"/>
  <c r="AB242" i="3"/>
  <c r="Z242" i="3"/>
  <c r="Y242" i="3"/>
  <c r="X242" i="3"/>
  <c r="W242" i="3"/>
  <c r="V242" i="3"/>
  <c r="U242" i="3"/>
  <c r="R242" i="3"/>
  <c r="O242" i="3"/>
  <c r="L242" i="3"/>
  <c r="K242" i="3"/>
  <c r="J242" i="3"/>
  <c r="I242" i="3"/>
  <c r="H242" i="3"/>
  <c r="E242" i="3"/>
  <c r="D242" i="3"/>
  <c r="DI241" i="3"/>
  <c r="DH241" i="3"/>
  <c r="DG241" i="3"/>
  <c r="DF241" i="3"/>
  <c r="CY241" i="3"/>
  <c r="CX241" i="3"/>
  <c r="CW241" i="3"/>
  <c r="CV241" i="3"/>
  <c r="CU241" i="3"/>
  <c r="CT241" i="3"/>
  <c r="CS241" i="3"/>
  <c r="CR241" i="3"/>
  <c r="CQ241" i="3"/>
  <c r="CP241" i="3"/>
  <c r="CO241" i="3"/>
  <c r="CN241" i="3"/>
  <c r="CM241" i="3"/>
  <c r="CK241" i="3"/>
  <c r="CJ241" i="3"/>
  <c r="CI241" i="3"/>
  <c r="CH241" i="3"/>
  <c r="CG241" i="3"/>
  <c r="CF241" i="3"/>
  <c r="CE241" i="3"/>
  <c r="CD241" i="3"/>
  <c r="CC241" i="3"/>
  <c r="CB241" i="3"/>
  <c r="CA241" i="3"/>
  <c r="BZ241" i="3"/>
  <c r="BY241" i="3"/>
  <c r="BW241" i="3"/>
  <c r="BV241" i="3"/>
  <c r="BU241" i="3"/>
  <c r="BS241" i="3"/>
  <c r="BQ241" i="3"/>
  <c r="BP241" i="3"/>
  <c r="BK241" i="3"/>
  <c r="BJ241" i="3"/>
  <c r="BI241" i="3"/>
  <c r="BH241" i="3"/>
  <c r="BG241" i="3"/>
  <c r="BF241" i="3"/>
  <c r="BE241" i="3"/>
  <c r="BD241" i="3"/>
  <c r="BC241" i="3"/>
  <c r="AW241" i="3"/>
  <c r="AV241" i="3"/>
  <c r="AU241" i="3"/>
  <c r="AT241" i="3"/>
  <c r="AS241" i="3"/>
  <c r="AR241" i="3"/>
  <c r="AQ241" i="3"/>
  <c r="AP241" i="3"/>
  <c r="AO241" i="3"/>
  <c r="AN241" i="3"/>
  <c r="AM241" i="3"/>
  <c r="AL241" i="3"/>
  <c r="AK241" i="3"/>
  <c r="AI241" i="3"/>
  <c r="AH241" i="3"/>
  <c r="AG241" i="3"/>
  <c r="AD241" i="3"/>
  <c r="AC241" i="3"/>
  <c r="AB241" i="3"/>
  <c r="Z241" i="3"/>
  <c r="Y241" i="3"/>
  <c r="X241" i="3"/>
  <c r="W241" i="3"/>
  <c r="V241" i="3"/>
  <c r="U241" i="3"/>
  <c r="R241" i="3"/>
  <c r="O241" i="3"/>
  <c r="L241" i="3"/>
  <c r="K241" i="3"/>
  <c r="J241" i="3"/>
  <c r="I241" i="3"/>
  <c r="H241" i="3"/>
  <c r="E241" i="3"/>
  <c r="D241" i="3"/>
  <c r="DI240" i="3"/>
  <c r="DH240" i="3"/>
  <c r="DG240" i="3"/>
  <c r="DF240" i="3"/>
  <c r="CY240" i="3"/>
  <c r="CX240" i="3"/>
  <c r="CW240" i="3"/>
  <c r="CV240" i="3"/>
  <c r="CU240" i="3"/>
  <c r="CT240" i="3"/>
  <c r="CS240" i="3"/>
  <c r="CR240" i="3"/>
  <c r="CQ240" i="3"/>
  <c r="CP240" i="3"/>
  <c r="CO240" i="3"/>
  <c r="CN240" i="3"/>
  <c r="CM240" i="3"/>
  <c r="CK240" i="3"/>
  <c r="CJ240" i="3"/>
  <c r="CI240" i="3"/>
  <c r="CH240" i="3"/>
  <c r="CG240" i="3"/>
  <c r="CF240" i="3"/>
  <c r="CE240" i="3"/>
  <c r="CD240" i="3"/>
  <c r="CC240" i="3"/>
  <c r="CB240" i="3"/>
  <c r="CA240" i="3"/>
  <c r="BZ240" i="3"/>
  <c r="BY240" i="3"/>
  <c r="BW240" i="3"/>
  <c r="BV240" i="3"/>
  <c r="BU240" i="3"/>
  <c r="BS240" i="3"/>
  <c r="BQ240" i="3"/>
  <c r="BP240" i="3"/>
  <c r="BK240" i="3"/>
  <c r="BJ240" i="3"/>
  <c r="BI240" i="3"/>
  <c r="BH240" i="3"/>
  <c r="BG240" i="3"/>
  <c r="BF240" i="3"/>
  <c r="BE240" i="3"/>
  <c r="BD240" i="3"/>
  <c r="BC240" i="3"/>
  <c r="AW240" i="3"/>
  <c r="AV240" i="3"/>
  <c r="AU240" i="3"/>
  <c r="AT240" i="3"/>
  <c r="AS240" i="3"/>
  <c r="AR240" i="3"/>
  <c r="AQ240" i="3"/>
  <c r="AP240" i="3"/>
  <c r="AO240" i="3"/>
  <c r="AN240" i="3"/>
  <c r="AM240" i="3"/>
  <c r="AL240" i="3"/>
  <c r="AK240" i="3"/>
  <c r="AI240" i="3"/>
  <c r="AH240" i="3"/>
  <c r="AG240" i="3"/>
  <c r="AD240" i="3"/>
  <c r="AC240" i="3"/>
  <c r="AB240" i="3"/>
  <c r="Z240" i="3"/>
  <c r="Y240" i="3"/>
  <c r="X240" i="3"/>
  <c r="W240" i="3"/>
  <c r="V240" i="3"/>
  <c r="U240" i="3"/>
  <c r="R240" i="3"/>
  <c r="O240" i="3"/>
  <c r="L240" i="3"/>
  <c r="K240" i="3"/>
  <c r="J240" i="3"/>
  <c r="I240" i="3"/>
  <c r="H240" i="3"/>
  <c r="E240" i="3"/>
  <c r="D240" i="3"/>
  <c r="DI239" i="3"/>
  <c r="DH239" i="3"/>
  <c r="DG239" i="3"/>
  <c r="DF239" i="3"/>
  <c r="CY239" i="3"/>
  <c r="CX239" i="3"/>
  <c r="CW239" i="3"/>
  <c r="CV239" i="3"/>
  <c r="CU239" i="3"/>
  <c r="CT239" i="3"/>
  <c r="CS239" i="3"/>
  <c r="CR239" i="3"/>
  <c r="CQ239" i="3"/>
  <c r="CP239" i="3"/>
  <c r="CO239" i="3"/>
  <c r="CN239" i="3"/>
  <c r="CM239" i="3"/>
  <c r="CK239" i="3"/>
  <c r="CJ239" i="3"/>
  <c r="CI239" i="3"/>
  <c r="CH239" i="3"/>
  <c r="CG239" i="3"/>
  <c r="CF239" i="3"/>
  <c r="CE239" i="3"/>
  <c r="CD239" i="3"/>
  <c r="CC239" i="3"/>
  <c r="CB239" i="3"/>
  <c r="CA239" i="3"/>
  <c r="BZ239" i="3"/>
  <c r="BY239" i="3"/>
  <c r="BW239" i="3"/>
  <c r="BV239" i="3"/>
  <c r="BU239" i="3"/>
  <c r="BS239" i="3"/>
  <c r="BQ239" i="3"/>
  <c r="BP239" i="3"/>
  <c r="BK239" i="3"/>
  <c r="BJ239" i="3"/>
  <c r="BI239" i="3"/>
  <c r="BH239" i="3"/>
  <c r="BG239" i="3"/>
  <c r="BF239" i="3"/>
  <c r="BE239" i="3"/>
  <c r="BD239" i="3"/>
  <c r="BC239" i="3"/>
  <c r="AW239" i="3"/>
  <c r="AV239" i="3"/>
  <c r="AU239" i="3"/>
  <c r="AT239" i="3"/>
  <c r="AS239" i="3"/>
  <c r="AR239" i="3"/>
  <c r="AQ239" i="3"/>
  <c r="AP239" i="3"/>
  <c r="AO239" i="3"/>
  <c r="AN239" i="3"/>
  <c r="AM239" i="3"/>
  <c r="AL239" i="3"/>
  <c r="AK239" i="3"/>
  <c r="AI239" i="3"/>
  <c r="AH239" i="3"/>
  <c r="AG239" i="3"/>
  <c r="AD239" i="3"/>
  <c r="AC239" i="3"/>
  <c r="AB239" i="3"/>
  <c r="Z239" i="3"/>
  <c r="Y239" i="3"/>
  <c r="X239" i="3"/>
  <c r="W239" i="3"/>
  <c r="V239" i="3"/>
  <c r="U239" i="3"/>
  <c r="R239" i="3"/>
  <c r="O239" i="3"/>
  <c r="L239" i="3"/>
  <c r="K239" i="3"/>
  <c r="J239" i="3"/>
  <c r="I239" i="3"/>
  <c r="H239" i="3"/>
  <c r="E239" i="3"/>
  <c r="D239" i="3"/>
  <c r="DI238" i="3"/>
  <c r="DH238" i="3"/>
  <c r="DG238" i="3"/>
  <c r="DF238" i="3"/>
  <c r="CY238" i="3"/>
  <c r="CX238" i="3"/>
  <c r="CW238" i="3"/>
  <c r="CV238" i="3"/>
  <c r="CU238" i="3"/>
  <c r="CT238" i="3"/>
  <c r="CS238" i="3"/>
  <c r="CR238" i="3"/>
  <c r="CQ238" i="3"/>
  <c r="CP238" i="3"/>
  <c r="CO238" i="3"/>
  <c r="CN238" i="3"/>
  <c r="CM238" i="3"/>
  <c r="CK238" i="3"/>
  <c r="CJ238" i="3"/>
  <c r="CI238" i="3"/>
  <c r="CH238" i="3"/>
  <c r="CG238" i="3"/>
  <c r="CF238" i="3"/>
  <c r="CE238" i="3"/>
  <c r="CD238" i="3"/>
  <c r="CC238" i="3"/>
  <c r="CB238" i="3"/>
  <c r="CA238" i="3"/>
  <c r="BZ238" i="3"/>
  <c r="BY238" i="3"/>
  <c r="BW238" i="3"/>
  <c r="BV238" i="3"/>
  <c r="BU238" i="3"/>
  <c r="BS238" i="3"/>
  <c r="BQ238" i="3"/>
  <c r="BP238" i="3"/>
  <c r="BK238" i="3"/>
  <c r="BJ238" i="3"/>
  <c r="BI238" i="3"/>
  <c r="BH238" i="3"/>
  <c r="BG238" i="3"/>
  <c r="BF238" i="3"/>
  <c r="BE238" i="3"/>
  <c r="BD238" i="3"/>
  <c r="BC238" i="3"/>
  <c r="AW238" i="3"/>
  <c r="AV238" i="3"/>
  <c r="AU238" i="3"/>
  <c r="AT238" i="3"/>
  <c r="AS238" i="3"/>
  <c r="AR238" i="3"/>
  <c r="AQ238" i="3"/>
  <c r="AP238" i="3"/>
  <c r="AO238" i="3"/>
  <c r="AN238" i="3"/>
  <c r="AM238" i="3"/>
  <c r="AL238" i="3"/>
  <c r="AK238" i="3"/>
  <c r="AI238" i="3"/>
  <c r="AH238" i="3"/>
  <c r="AG238" i="3"/>
  <c r="AD238" i="3"/>
  <c r="AC238" i="3"/>
  <c r="AB238" i="3"/>
  <c r="Z238" i="3"/>
  <c r="Y238" i="3"/>
  <c r="X238" i="3"/>
  <c r="W238" i="3"/>
  <c r="V238" i="3"/>
  <c r="U238" i="3"/>
  <c r="R238" i="3"/>
  <c r="O238" i="3"/>
  <c r="L238" i="3"/>
  <c r="K238" i="3"/>
  <c r="J238" i="3"/>
  <c r="I238" i="3"/>
  <c r="H238" i="3"/>
  <c r="E238" i="3"/>
  <c r="D238" i="3"/>
  <c r="DI237" i="3"/>
  <c r="DH237" i="3"/>
  <c r="DG237" i="3"/>
  <c r="DF237" i="3"/>
  <c r="CY237" i="3"/>
  <c r="CX237" i="3"/>
  <c r="CW237" i="3"/>
  <c r="CV237" i="3"/>
  <c r="CU237" i="3"/>
  <c r="CT237" i="3"/>
  <c r="CS237" i="3"/>
  <c r="CR237" i="3"/>
  <c r="CQ237" i="3"/>
  <c r="CP237" i="3"/>
  <c r="CO237" i="3"/>
  <c r="CN237" i="3"/>
  <c r="CM237" i="3"/>
  <c r="CK237" i="3"/>
  <c r="CJ237" i="3"/>
  <c r="CI237" i="3"/>
  <c r="CH237" i="3"/>
  <c r="CG237" i="3"/>
  <c r="CF237" i="3"/>
  <c r="CE237" i="3"/>
  <c r="CD237" i="3"/>
  <c r="CC237" i="3"/>
  <c r="CB237" i="3"/>
  <c r="CA237" i="3"/>
  <c r="BZ237" i="3"/>
  <c r="BY237" i="3"/>
  <c r="BW237" i="3"/>
  <c r="BV237" i="3"/>
  <c r="BU237" i="3"/>
  <c r="BS237" i="3"/>
  <c r="BQ237" i="3"/>
  <c r="BP237" i="3"/>
  <c r="BK237" i="3"/>
  <c r="BJ237" i="3"/>
  <c r="BI237" i="3"/>
  <c r="BH237" i="3"/>
  <c r="BG237" i="3"/>
  <c r="BF237" i="3"/>
  <c r="BE237" i="3"/>
  <c r="BD237" i="3"/>
  <c r="BC237" i="3"/>
  <c r="AW237" i="3"/>
  <c r="AV237" i="3"/>
  <c r="AU237" i="3"/>
  <c r="AT237" i="3"/>
  <c r="AS237" i="3"/>
  <c r="AR237" i="3"/>
  <c r="AQ237" i="3"/>
  <c r="AP237" i="3"/>
  <c r="AO237" i="3"/>
  <c r="AN237" i="3"/>
  <c r="AM237" i="3"/>
  <c r="AL237" i="3"/>
  <c r="AK237" i="3"/>
  <c r="AI237" i="3"/>
  <c r="AH237" i="3"/>
  <c r="AG237" i="3"/>
  <c r="AD237" i="3"/>
  <c r="AC237" i="3"/>
  <c r="AB237" i="3"/>
  <c r="Z237" i="3"/>
  <c r="Y237" i="3"/>
  <c r="X237" i="3"/>
  <c r="W237" i="3"/>
  <c r="V237" i="3"/>
  <c r="U237" i="3"/>
  <c r="R237" i="3"/>
  <c r="P237" i="3"/>
  <c r="O237" i="3"/>
  <c r="L237" i="3"/>
  <c r="K237" i="3"/>
  <c r="J237" i="3"/>
  <c r="I237" i="3"/>
  <c r="H237" i="3"/>
  <c r="E237" i="3"/>
  <c r="D237" i="3"/>
  <c r="DI236" i="3"/>
  <c r="DH236" i="3"/>
  <c r="DG236" i="3"/>
  <c r="DF236" i="3"/>
  <c r="CY236" i="3"/>
  <c r="CX236" i="3"/>
  <c r="CW236" i="3"/>
  <c r="CV236" i="3"/>
  <c r="CU236" i="3"/>
  <c r="CT236" i="3"/>
  <c r="CS236" i="3"/>
  <c r="CR236" i="3"/>
  <c r="CQ236" i="3"/>
  <c r="CP236" i="3"/>
  <c r="CO236" i="3"/>
  <c r="CN236" i="3"/>
  <c r="CM236" i="3"/>
  <c r="CK236" i="3"/>
  <c r="CJ236" i="3"/>
  <c r="CI236" i="3"/>
  <c r="CH236" i="3"/>
  <c r="CG236" i="3"/>
  <c r="CF236" i="3"/>
  <c r="CE236" i="3"/>
  <c r="CD236" i="3"/>
  <c r="CC236" i="3"/>
  <c r="CB236" i="3"/>
  <c r="CA236" i="3"/>
  <c r="BZ236" i="3"/>
  <c r="BY236" i="3"/>
  <c r="BW236" i="3"/>
  <c r="BV236" i="3"/>
  <c r="BU236" i="3"/>
  <c r="BS236" i="3"/>
  <c r="BQ236" i="3"/>
  <c r="BP236" i="3"/>
  <c r="BK236" i="3"/>
  <c r="BJ236" i="3"/>
  <c r="BI236" i="3"/>
  <c r="BH236" i="3"/>
  <c r="BG236" i="3"/>
  <c r="BF236" i="3"/>
  <c r="BE236" i="3"/>
  <c r="BD236" i="3"/>
  <c r="BC236" i="3"/>
  <c r="AW236" i="3"/>
  <c r="AV236" i="3"/>
  <c r="AU236" i="3"/>
  <c r="AT236" i="3"/>
  <c r="AS236" i="3"/>
  <c r="AR236" i="3"/>
  <c r="AQ236" i="3"/>
  <c r="AP236" i="3"/>
  <c r="AO236" i="3"/>
  <c r="AN236" i="3"/>
  <c r="AM236" i="3"/>
  <c r="AL236" i="3"/>
  <c r="AK236" i="3"/>
  <c r="AI236" i="3"/>
  <c r="AH236" i="3"/>
  <c r="AG236" i="3"/>
  <c r="AD236" i="3"/>
  <c r="AC236" i="3"/>
  <c r="AB236" i="3"/>
  <c r="Z236" i="3"/>
  <c r="Y236" i="3"/>
  <c r="X236" i="3"/>
  <c r="W236" i="3"/>
  <c r="V236" i="3"/>
  <c r="U236" i="3"/>
  <c r="R236" i="3"/>
  <c r="P236" i="3"/>
  <c r="O236" i="3"/>
  <c r="L236" i="3"/>
  <c r="K236" i="3"/>
  <c r="J236" i="3"/>
  <c r="I236" i="3"/>
  <c r="H236" i="3"/>
  <c r="E236" i="3"/>
  <c r="D236" i="3"/>
  <c r="DI235" i="3"/>
  <c r="DH235" i="3"/>
  <c r="DG235" i="3"/>
  <c r="DF235" i="3"/>
  <c r="CY235" i="3"/>
  <c r="CX235" i="3"/>
  <c r="CW235" i="3"/>
  <c r="CV235" i="3"/>
  <c r="CU235" i="3"/>
  <c r="CT235" i="3"/>
  <c r="CS235" i="3"/>
  <c r="CR235" i="3"/>
  <c r="CQ235" i="3"/>
  <c r="CP235" i="3"/>
  <c r="CO235" i="3"/>
  <c r="CN235" i="3"/>
  <c r="CM235" i="3"/>
  <c r="CK235" i="3"/>
  <c r="CJ235" i="3"/>
  <c r="CI235" i="3"/>
  <c r="CH235" i="3"/>
  <c r="CG235" i="3"/>
  <c r="CF235" i="3"/>
  <c r="CE235" i="3"/>
  <c r="CD235" i="3"/>
  <c r="CC235" i="3"/>
  <c r="CB235" i="3"/>
  <c r="CA235" i="3"/>
  <c r="BZ235" i="3"/>
  <c r="BY235" i="3"/>
  <c r="BW235" i="3"/>
  <c r="BV235" i="3"/>
  <c r="BU235" i="3"/>
  <c r="BS235" i="3"/>
  <c r="BQ235" i="3"/>
  <c r="BP235" i="3"/>
  <c r="BK235" i="3"/>
  <c r="BJ235" i="3"/>
  <c r="BI235" i="3"/>
  <c r="BH235" i="3"/>
  <c r="BG235" i="3"/>
  <c r="BF235" i="3"/>
  <c r="BE235" i="3"/>
  <c r="BD235" i="3"/>
  <c r="BC235" i="3"/>
  <c r="AW235" i="3"/>
  <c r="AV235" i="3"/>
  <c r="AU235" i="3"/>
  <c r="AT235" i="3"/>
  <c r="AS235" i="3"/>
  <c r="AR235" i="3"/>
  <c r="AQ235" i="3"/>
  <c r="AP235" i="3"/>
  <c r="AO235" i="3"/>
  <c r="AN235" i="3"/>
  <c r="AM235" i="3"/>
  <c r="AL235" i="3"/>
  <c r="AK235" i="3"/>
  <c r="AI235" i="3"/>
  <c r="AH235" i="3"/>
  <c r="AG235" i="3"/>
  <c r="AD235" i="3"/>
  <c r="AC235" i="3"/>
  <c r="AB235" i="3"/>
  <c r="Z235" i="3"/>
  <c r="Y235" i="3"/>
  <c r="X235" i="3"/>
  <c r="W235" i="3"/>
  <c r="V235" i="3"/>
  <c r="U235" i="3"/>
  <c r="R235" i="3"/>
  <c r="O235" i="3"/>
  <c r="L235" i="3"/>
  <c r="K235" i="3"/>
  <c r="J235" i="3"/>
  <c r="I235" i="3"/>
  <c r="H235" i="3"/>
  <c r="E235" i="3"/>
  <c r="D235" i="3"/>
  <c r="DI234" i="3"/>
  <c r="DH234" i="3"/>
  <c r="DG234" i="3"/>
  <c r="DF234" i="3"/>
  <c r="CY234" i="3"/>
  <c r="CX234" i="3"/>
  <c r="CW234" i="3"/>
  <c r="CV234" i="3"/>
  <c r="CU234" i="3"/>
  <c r="CT234" i="3"/>
  <c r="CS234" i="3"/>
  <c r="CR234" i="3"/>
  <c r="CQ234" i="3"/>
  <c r="CP234" i="3"/>
  <c r="CO234" i="3"/>
  <c r="CN234" i="3"/>
  <c r="CM234" i="3"/>
  <c r="CK234" i="3"/>
  <c r="CJ234" i="3"/>
  <c r="CI234" i="3"/>
  <c r="CH234" i="3"/>
  <c r="CG234" i="3"/>
  <c r="CF234" i="3"/>
  <c r="CE234" i="3"/>
  <c r="CD234" i="3"/>
  <c r="CC234" i="3"/>
  <c r="CB234" i="3"/>
  <c r="CA234" i="3"/>
  <c r="BZ234" i="3"/>
  <c r="BY234" i="3"/>
  <c r="BW234" i="3"/>
  <c r="BV234" i="3"/>
  <c r="BU234" i="3"/>
  <c r="BS234" i="3"/>
  <c r="BQ234" i="3"/>
  <c r="BP234" i="3"/>
  <c r="BK234" i="3"/>
  <c r="BJ234" i="3"/>
  <c r="BI234" i="3"/>
  <c r="BH234" i="3"/>
  <c r="BG234" i="3"/>
  <c r="BF234" i="3"/>
  <c r="BE234" i="3"/>
  <c r="BD234" i="3"/>
  <c r="BC234" i="3"/>
  <c r="AW234" i="3"/>
  <c r="AV234" i="3"/>
  <c r="AU234" i="3"/>
  <c r="AT234" i="3"/>
  <c r="AS234" i="3"/>
  <c r="AR234" i="3"/>
  <c r="AQ234" i="3"/>
  <c r="AP234" i="3"/>
  <c r="AO234" i="3"/>
  <c r="AN234" i="3"/>
  <c r="AM234" i="3"/>
  <c r="AL234" i="3"/>
  <c r="AK234" i="3"/>
  <c r="AI234" i="3"/>
  <c r="AH234" i="3"/>
  <c r="AG234" i="3"/>
  <c r="AD234" i="3"/>
  <c r="AC234" i="3"/>
  <c r="AB234" i="3"/>
  <c r="Z234" i="3"/>
  <c r="Y234" i="3"/>
  <c r="X234" i="3"/>
  <c r="W234" i="3"/>
  <c r="V234" i="3"/>
  <c r="U234" i="3"/>
  <c r="R234" i="3"/>
  <c r="P234" i="3"/>
  <c r="O234" i="3"/>
  <c r="L234" i="3"/>
  <c r="K234" i="3"/>
  <c r="J234" i="3"/>
  <c r="I234" i="3"/>
  <c r="H234" i="3"/>
  <c r="E234" i="3"/>
  <c r="D234" i="3"/>
  <c r="DI233" i="3"/>
  <c r="DH233" i="3"/>
  <c r="DG233" i="3"/>
  <c r="DF233" i="3"/>
  <c r="CY233" i="3"/>
  <c r="CX233" i="3"/>
  <c r="CW233" i="3"/>
  <c r="CV233" i="3"/>
  <c r="CU233" i="3"/>
  <c r="CT233" i="3"/>
  <c r="CS233" i="3"/>
  <c r="CR233" i="3"/>
  <c r="CQ233" i="3"/>
  <c r="CP233" i="3"/>
  <c r="CO233" i="3"/>
  <c r="CN233" i="3"/>
  <c r="CM233" i="3"/>
  <c r="CK233" i="3"/>
  <c r="CJ233" i="3"/>
  <c r="CI233" i="3"/>
  <c r="CH233" i="3"/>
  <c r="CG233" i="3"/>
  <c r="CF233" i="3"/>
  <c r="CE233" i="3"/>
  <c r="CD233" i="3"/>
  <c r="CC233" i="3"/>
  <c r="CB233" i="3"/>
  <c r="CA233" i="3"/>
  <c r="BZ233" i="3"/>
  <c r="BY233" i="3"/>
  <c r="BW233" i="3"/>
  <c r="BV233" i="3"/>
  <c r="BU233" i="3"/>
  <c r="BS233" i="3"/>
  <c r="BQ233" i="3"/>
  <c r="BP233" i="3"/>
  <c r="BK233" i="3"/>
  <c r="BJ233" i="3"/>
  <c r="BI233" i="3"/>
  <c r="BH233" i="3"/>
  <c r="BG233" i="3"/>
  <c r="BF233" i="3"/>
  <c r="BE233" i="3"/>
  <c r="BD233" i="3"/>
  <c r="BC233" i="3"/>
  <c r="AW233" i="3"/>
  <c r="AV233" i="3"/>
  <c r="AU233" i="3"/>
  <c r="AT233" i="3"/>
  <c r="AS233" i="3"/>
  <c r="AR233" i="3"/>
  <c r="AQ233" i="3"/>
  <c r="AP233" i="3"/>
  <c r="AN233" i="3"/>
  <c r="AM233" i="3"/>
  <c r="AL233" i="3"/>
  <c r="AK233" i="3"/>
  <c r="AG233" i="3"/>
  <c r="AD233" i="3"/>
  <c r="AC233" i="3"/>
  <c r="AB233" i="3"/>
  <c r="Z233" i="3"/>
  <c r="Y233" i="3"/>
  <c r="X233" i="3"/>
  <c r="W233" i="3"/>
  <c r="V233" i="3"/>
  <c r="U233" i="3"/>
  <c r="R233" i="3"/>
  <c r="P233" i="3"/>
  <c r="O233" i="3"/>
  <c r="L233" i="3"/>
  <c r="K233" i="3"/>
  <c r="J233" i="3"/>
  <c r="I233" i="3"/>
  <c r="H233" i="3"/>
  <c r="E233" i="3"/>
  <c r="D233" i="3"/>
  <c r="DI232" i="3"/>
  <c r="DH232" i="3"/>
  <c r="DG232" i="3"/>
  <c r="DF232" i="3"/>
  <c r="CY232" i="3"/>
  <c r="CX232" i="3"/>
  <c r="CW232" i="3"/>
  <c r="CV232" i="3"/>
  <c r="CU232" i="3"/>
  <c r="CT232" i="3"/>
  <c r="CS232" i="3"/>
  <c r="CR232" i="3"/>
  <c r="CQ232" i="3"/>
  <c r="CP232" i="3"/>
  <c r="CO232" i="3"/>
  <c r="CN232" i="3"/>
  <c r="CM232" i="3"/>
  <c r="CK232" i="3"/>
  <c r="CJ232" i="3"/>
  <c r="CI232" i="3"/>
  <c r="CH232" i="3"/>
  <c r="CG232" i="3"/>
  <c r="CF232" i="3"/>
  <c r="CE232" i="3"/>
  <c r="CD232" i="3"/>
  <c r="CC232" i="3"/>
  <c r="CB232" i="3"/>
  <c r="CA232" i="3"/>
  <c r="BZ232" i="3"/>
  <c r="BY232" i="3"/>
  <c r="BW232" i="3"/>
  <c r="BV232" i="3"/>
  <c r="BU232" i="3"/>
  <c r="BS232" i="3"/>
  <c r="BQ232" i="3"/>
  <c r="BP232" i="3"/>
  <c r="BK232" i="3"/>
  <c r="BJ232" i="3"/>
  <c r="BI232" i="3"/>
  <c r="BH232" i="3"/>
  <c r="BG232" i="3"/>
  <c r="BF232" i="3"/>
  <c r="BE232" i="3"/>
  <c r="BD232" i="3"/>
  <c r="BC232" i="3"/>
  <c r="AW232" i="3"/>
  <c r="AV232" i="3"/>
  <c r="AU232" i="3"/>
  <c r="AT232" i="3"/>
  <c r="AS232" i="3"/>
  <c r="AR232" i="3"/>
  <c r="AQ232" i="3"/>
  <c r="AP232" i="3"/>
  <c r="AN232" i="3"/>
  <c r="AM232" i="3"/>
  <c r="AL232" i="3"/>
  <c r="AK232" i="3"/>
  <c r="AG232" i="3"/>
  <c r="AD232" i="3"/>
  <c r="AC232" i="3"/>
  <c r="AB232" i="3"/>
  <c r="Z232" i="3"/>
  <c r="Y232" i="3"/>
  <c r="X232" i="3"/>
  <c r="W232" i="3"/>
  <c r="V232" i="3"/>
  <c r="U232" i="3"/>
  <c r="R232" i="3"/>
  <c r="P232" i="3"/>
  <c r="O232" i="3"/>
  <c r="L232" i="3"/>
  <c r="K232" i="3"/>
  <c r="J232" i="3"/>
  <c r="I232" i="3"/>
  <c r="H232" i="3"/>
  <c r="E232" i="3"/>
  <c r="D232" i="3"/>
  <c r="DI231" i="3"/>
  <c r="DH231" i="3"/>
  <c r="DG231" i="3"/>
  <c r="DF231" i="3"/>
  <c r="CY231" i="3"/>
  <c r="CX231" i="3"/>
  <c r="CW231" i="3"/>
  <c r="CV231" i="3"/>
  <c r="CU231" i="3"/>
  <c r="CT231" i="3"/>
  <c r="CS231" i="3"/>
  <c r="CR231" i="3"/>
  <c r="CQ231" i="3"/>
  <c r="CP231" i="3"/>
  <c r="CO231" i="3"/>
  <c r="CN231" i="3"/>
  <c r="CM231" i="3"/>
  <c r="CK231" i="3"/>
  <c r="CJ231" i="3"/>
  <c r="CI231" i="3"/>
  <c r="CH231" i="3"/>
  <c r="CG231" i="3"/>
  <c r="CF231" i="3"/>
  <c r="CE231" i="3"/>
  <c r="CD231" i="3"/>
  <c r="CC231" i="3"/>
  <c r="CB231" i="3"/>
  <c r="CA231" i="3"/>
  <c r="BZ231" i="3"/>
  <c r="BY231" i="3"/>
  <c r="BW231" i="3"/>
  <c r="BV231" i="3"/>
  <c r="BU231" i="3"/>
  <c r="BS231" i="3"/>
  <c r="BQ231" i="3"/>
  <c r="BP231" i="3"/>
  <c r="BK231" i="3"/>
  <c r="BJ231" i="3"/>
  <c r="BI231" i="3"/>
  <c r="BH231" i="3"/>
  <c r="BG231" i="3"/>
  <c r="BF231" i="3"/>
  <c r="BE231" i="3"/>
  <c r="BD231" i="3"/>
  <c r="BC231" i="3"/>
  <c r="AW231" i="3"/>
  <c r="AV231" i="3"/>
  <c r="AU231" i="3"/>
  <c r="AT231" i="3"/>
  <c r="AS231" i="3"/>
  <c r="AR231" i="3"/>
  <c r="AQ231" i="3"/>
  <c r="AP231" i="3"/>
  <c r="AN231" i="3"/>
  <c r="AM231" i="3"/>
  <c r="AL231" i="3"/>
  <c r="AK231" i="3"/>
  <c r="AG231" i="3"/>
  <c r="AD231" i="3"/>
  <c r="AC231" i="3"/>
  <c r="AB231" i="3"/>
  <c r="Z231" i="3"/>
  <c r="Y231" i="3"/>
  <c r="X231" i="3"/>
  <c r="W231" i="3"/>
  <c r="V231" i="3"/>
  <c r="U231" i="3"/>
  <c r="R231" i="3"/>
  <c r="P231" i="3"/>
  <c r="O231" i="3"/>
  <c r="L231" i="3"/>
  <c r="K231" i="3"/>
  <c r="J231" i="3"/>
  <c r="I231" i="3"/>
  <c r="H231" i="3"/>
  <c r="E231" i="3"/>
  <c r="D231" i="3"/>
  <c r="DH230" i="3"/>
  <c r="DG230" i="3"/>
  <c r="DF230" i="3"/>
  <c r="CY230" i="3"/>
  <c r="CX230" i="3"/>
  <c r="CW230" i="3"/>
  <c r="CV230" i="3"/>
  <c r="CU230" i="3"/>
  <c r="CT230" i="3"/>
  <c r="CS230" i="3"/>
  <c r="CR230" i="3"/>
  <c r="CQ230" i="3"/>
  <c r="CP230" i="3"/>
  <c r="CO230" i="3"/>
  <c r="CN230" i="3"/>
  <c r="CM230" i="3"/>
  <c r="CK230" i="3"/>
  <c r="CJ230" i="3"/>
  <c r="CI230" i="3"/>
  <c r="CH230" i="3"/>
  <c r="CG230" i="3"/>
  <c r="CF230" i="3"/>
  <c r="CE230" i="3"/>
  <c r="CD230" i="3"/>
  <c r="CC230" i="3"/>
  <c r="CB230" i="3"/>
  <c r="CA230" i="3"/>
  <c r="BZ230" i="3"/>
  <c r="BY230" i="3"/>
  <c r="BW230" i="3"/>
  <c r="BV230" i="3"/>
  <c r="BU230" i="3"/>
  <c r="BS230" i="3"/>
  <c r="BQ230" i="3"/>
  <c r="BP230" i="3"/>
  <c r="BK230" i="3"/>
  <c r="BJ230" i="3"/>
  <c r="BI230" i="3"/>
  <c r="BH230" i="3"/>
  <c r="BG230" i="3"/>
  <c r="BE230" i="3"/>
  <c r="BD230" i="3"/>
  <c r="BC230" i="3"/>
  <c r="AW230" i="3"/>
  <c r="AV230" i="3"/>
  <c r="AU230" i="3"/>
  <c r="AT230" i="3"/>
  <c r="AS230" i="3"/>
  <c r="AR230" i="3"/>
  <c r="AQ230" i="3"/>
  <c r="AP230" i="3"/>
  <c r="AO230" i="3"/>
  <c r="AN230" i="3"/>
  <c r="AM230" i="3"/>
  <c r="AL230" i="3"/>
  <c r="AK230" i="3"/>
  <c r="AI230" i="3"/>
  <c r="AH230" i="3"/>
  <c r="AG230" i="3"/>
  <c r="AD230" i="3"/>
  <c r="AC230" i="3"/>
  <c r="AB230" i="3"/>
  <c r="Z230" i="3"/>
  <c r="Y230" i="3"/>
  <c r="X230" i="3"/>
  <c r="W230" i="3"/>
  <c r="V230" i="3"/>
  <c r="U230" i="3"/>
  <c r="R230" i="3"/>
  <c r="P230" i="3"/>
  <c r="O230" i="3"/>
  <c r="L230" i="3"/>
  <c r="K230" i="3"/>
  <c r="J230" i="3"/>
  <c r="I230" i="3"/>
  <c r="H230" i="3"/>
  <c r="E230" i="3"/>
  <c r="D230" i="3"/>
  <c r="DH229" i="3"/>
  <c r="DG229" i="3"/>
  <c r="DF229" i="3"/>
  <c r="CY229" i="3"/>
  <c r="CX229" i="3"/>
  <c r="CW229" i="3"/>
  <c r="CV229" i="3"/>
  <c r="CU229" i="3"/>
  <c r="CT229" i="3"/>
  <c r="CS229" i="3"/>
  <c r="CR229" i="3"/>
  <c r="CQ229" i="3"/>
  <c r="CP229" i="3"/>
  <c r="CO229" i="3"/>
  <c r="CN229" i="3"/>
  <c r="CM229" i="3"/>
  <c r="CK229" i="3"/>
  <c r="CJ229" i="3"/>
  <c r="CI229" i="3"/>
  <c r="CH229" i="3"/>
  <c r="CG229" i="3"/>
  <c r="CF229" i="3"/>
  <c r="CE229" i="3"/>
  <c r="CD229" i="3"/>
  <c r="CC229" i="3"/>
  <c r="CB229" i="3"/>
  <c r="CA229" i="3"/>
  <c r="BZ229" i="3"/>
  <c r="BY229" i="3"/>
  <c r="BW229" i="3"/>
  <c r="BV229" i="3"/>
  <c r="BU229" i="3"/>
  <c r="BS229" i="3"/>
  <c r="BQ229" i="3"/>
  <c r="BP229" i="3"/>
  <c r="BK229" i="3"/>
  <c r="BJ229" i="3"/>
  <c r="BI229" i="3"/>
  <c r="BH229" i="3"/>
  <c r="BG229" i="3"/>
  <c r="BE229" i="3"/>
  <c r="BD229" i="3"/>
  <c r="BC229" i="3"/>
  <c r="AW229" i="3"/>
  <c r="AV229" i="3"/>
  <c r="AU229" i="3"/>
  <c r="AT229" i="3"/>
  <c r="AS229" i="3"/>
  <c r="AR229" i="3"/>
  <c r="AQ229" i="3"/>
  <c r="AP229" i="3"/>
  <c r="AO229" i="3"/>
  <c r="AN229" i="3"/>
  <c r="AM229" i="3"/>
  <c r="AL229" i="3"/>
  <c r="AK229" i="3"/>
  <c r="AI229" i="3"/>
  <c r="AH229" i="3"/>
  <c r="AG229" i="3"/>
  <c r="AD229" i="3"/>
  <c r="AC229" i="3"/>
  <c r="AB229" i="3"/>
  <c r="Z229" i="3"/>
  <c r="Y229" i="3"/>
  <c r="X229" i="3"/>
  <c r="W229" i="3"/>
  <c r="V229" i="3"/>
  <c r="U229" i="3"/>
  <c r="R229" i="3"/>
  <c r="O229" i="3"/>
  <c r="L229" i="3"/>
  <c r="K229" i="3"/>
  <c r="J229" i="3"/>
  <c r="I229" i="3"/>
  <c r="H229" i="3"/>
  <c r="E229" i="3"/>
  <c r="D229" i="3"/>
  <c r="DI228" i="3"/>
  <c r="DH228" i="3"/>
  <c r="DG228" i="3"/>
  <c r="DF228" i="3"/>
  <c r="CY228" i="3"/>
  <c r="CX228" i="3"/>
  <c r="CW228" i="3"/>
  <c r="CV228" i="3"/>
  <c r="CU228" i="3"/>
  <c r="CT228" i="3"/>
  <c r="CS228" i="3"/>
  <c r="CR228" i="3"/>
  <c r="CQ228" i="3"/>
  <c r="CP228" i="3"/>
  <c r="CO228" i="3"/>
  <c r="CN228" i="3"/>
  <c r="CM228" i="3"/>
  <c r="CK228" i="3"/>
  <c r="CJ228" i="3"/>
  <c r="CI228" i="3"/>
  <c r="CH228" i="3"/>
  <c r="CG228" i="3"/>
  <c r="CF228" i="3"/>
  <c r="CE228" i="3"/>
  <c r="CD228" i="3"/>
  <c r="CC228" i="3"/>
  <c r="CB228" i="3"/>
  <c r="CA228" i="3"/>
  <c r="BZ228" i="3"/>
  <c r="BY228" i="3"/>
  <c r="BW228" i="3"/>
  <c r="BV228" i="3"/>
  <c r="BU228" i="3"/>
  <c r="BS228" i="3"/>
  <c r="BQ228" i="3"/>
  <c r="BP228" i="3"/>
  <c r="BK228" i="3"/>
  <c r="BJ228" i="3"/>
  <c r="BI228" i="3"/>
  <c r="BH228" i="3"/>
  <c r="BG228" i="3"/>
  <c r="BF228" i="3"/>
  <c r="BE228" i="3"/>
  <c r="BD228" i="3"/>
  <c r="BC228" i="3"/>
  <c r="AW228" i="3"/>
  <c r="AV228" i="3"/>
  <c r="AU228" i="3"/>
  <c r="AT228" i="3"/>
  <c r="AS228" i="3"/>
  <c r="AR228" i="3"/>
  <c r="AQ228" i="3"/>
  <c r="AP228" i="3"/>
  <c r="AO228" i="3"/>
  <c r="AN228" i="3"/>
  <c r="AM228" i="3"/>
  <c r="AL228" i="3"/>
  <c r="AK228" i="3"/>
  <c r="AI228" i="3"/>
  <c r="AH228" i="3"/>
  <c r="AG228" i="3"/>
  <c r="AD228" i="3"/>
  <c r="AC228" i="3"/>
  <c r="I36" i="1" s="1"/>
  <c r="AB228" i="3"/>
  <c r="I35" i="1" s="1"/>
  <c r="Z228" i="3"/>
  <c r="Y228" i="3"/>
  <c r="X228" i="3"/>
  <c r="W228" i="3"/>
  <c r="V228" i="3"/>
  <c r="U228" i="3"/>
  <c r="R228" i="3"/>
  <c r="I24" i="1" s="1"/>
  <c r="O228" i="3"/>
  <c r="L228" i="3"/>
  <c r="K228" i="3"/>
  <c r="J228" i="3"/>
  <c r="I228" i="3"/>
  <c r="H228" i="3"/>
  <c r="E228" i="3"/>
  <c r="D228" i="3"/>
  <c r="DI227" i="3"/>
  <c r="DH227" i="3"/>
  <c r="DG227" i="3"/>
  <c r="DF227" i="3"/>
  <c r="CY227" i="3"/>
  <c r="CX227" i="3"/>
  <c r="CW227" i="3"/>
  <c r="CV227" i="3"/>
  <c r="CU227" i="3"/>
  <c r="CT227" i="3"/>
  <c r="CS227" i="3"/>
  <c r="CR227" i="3"/>
  <c r="CQ227" i="3"/>
  <c r="CP227" i="3"/>
  <c r="CO227" i="3"/>
  <c r="CN227" i="3"/>
  <c r="CM227" i="3"/>
  <c r="CK227" i="3"/>
  <c r="CJ227" i="3"/>
  <c r="CI227" i="3"/>
  <c r="CH227" i="3"/>
  <c r="CG227" i="3"/>
  <c r="CF227" i="3"/>
  <c r="CE227" i="3"/>
  <c r="CD227" i="3"/>
  <c r="CC227" i="3"/>
  <c r="CB227" i="3"/>
  <c r="CA227" i="3"/>
  <c r="BZ227" i="3"/>
  <c r="BY227" i="3"/>
  <c r="BW227" i="3"/>
  <c r="BV227" i="3"/>
  <c r="BU227" i="3"/>
  <c r="BS227" i="3"/>
  <c r="BQ227" i="3"/>
  <c r="BP227" i="3"/>
  <c r="BK227" i="3"/>
  <c r="BJ227" i="3"/>
  <c r="BI227" i="3"/>
  <c r="BH227" i="3"/>
  <c r="BG227" i="3"/>
  <c r="BF227" i="3"/>
  <c r="BE227" i="3"/>
  <c r="BD227" i="3"/>
  <c r="BC227" i="3"/>
  <c r="AW227" i="3"/>
  <c r="AV227" i="3"/>
  <c r="AU227" i="3"/>
  <c r="AT227" i="3"/>
  <c r="AS227" i="3"/>
  <c r="AR227" i="3"/>
  <c r="AQ227" i="3"/>
  <c r="AP227" i="3"/>
  <c r="AO227" i="3"/>
  <c r="AN227" i="3"/>
  <c r="AM227" i="3"/>
  <c r="AL227" i="3"/>
  <c r="AK227" i="3"/>
  <c r="AI227" i="3"/>
  <c r="AH227" i="3"/>
  <c r="AG227" i="3"/>
  <c r="AD227" i="3"/>
  <c r="AC227" i="3"/>
  <c r="AB227" i="3"/>
  <c r="Z227" i="3"/>
  <c r="Y227" i="3"/>
  <c r="X227" i="3"/>
  <c r="W227" i="3"/>
  <c r="V227" i="3"/>
  <c r="U227" i="3"/>
  <c r="R227" i="3"/>
  <c r="P227" i="3"/>
  <c r="O227" i="3"/>
  <c r="L227" i="3"/>
  <c r="K227" i="3"/>
  <c r="J227" i="3"/>
  <c r="I227" i="3"/>
  <c r="H227" i="3"/>
  <c r="E227" i="3"/>
  <c r="D227" i="3"/>
  <c r="DI226" i="3"/>
  <c r="DH226" i="3"/>
  <c r="DG226" i="3"/>
  <c r="DF226" i="3"/>
  <c r="CY226" i="3"/>
  <c r="CX226" i="3"/>
  <c r="CW226" i="3"/>
  <c r="CV226" i="3"/>
  <c r="CU226" i="3"/>
  <c r="CT226" i="3"/>
  <c r="CS226" i="3"/>
  <c r="CR226" i="3"/>
  <c r="CQ226" i="3"/>
  <c r="CP226" i="3"/>
  <c r="CO226" i="3"/>
  <c r="CN226" i="3"/>
  <c r="CM226" i="3"/>
  <c r="CK226" i="3"/>
  <c r="CJ226" i="3"/>
  <c r="CI226" i="3"/>
  <c r="CH226" i="3"/>
  <c r="CG226" i="3"/>
  <c r="CF226" i="3"/>
  <c r="CE226" i="3"/>
  <c r="CD226" i="3"/>
  <c r="CC226" i="3"/>
  <c r="CB226" i="3"/>
  <c r="CA226" i="3"/>
  <c r="BZ226" i="3"/>
  <c r="BY226" i="3"/>
  <c r="BW226" i="3"/>
  <c r="BV226" i="3"/>
  <c r="BU226" i="3"/>
  <c r="BS226" i="3"/>
  <c r="BQ226" i="3"/>
  <c r="BP226" i="3"/>
  <c r="BK226" i="3"/>
  <c r="BJ226" i="3"/>
  <c r="BI226" i="3"/>
  <c r="BH226" i="3"/>
  <c r="BG226" i="3"/>
  <c r="BF226" i="3"/>
  <c r="BE226" i="3"/>
  <c r="BD226" i="3"/>
  <c r="BC226" i="3"/>
  <c r="AW226" i="3"/>
  <c r="AV226" i="3"/>
  <c r="AU226" i="3"/>
  <c r="AT226" i="3"/>
  <c r="AS226" i="3"/>
  <c r="AR226" i="3"/>
  <c r="AQ226" i="3"/>
  <c r="AP226" i="3"/>
  <c r="AO226" i="3"/>
  <c r="AN226" i="3"/>
  <c r="AM226" i="3"/>
  <c r="AL226" i="3"/>
  <c r="AK226" i="3"/>
  <c r="AI226" i="3"/>
  <c r="AH226" i="3"/>
  <c r="AG226" i="3"/>
  <c r="AD226" i="3"/>
  <c r="AC226" i="3"/>
  <c r="AB226" i="3"/>
  <c r="Z226" i="3"/>
  <c r="Y226" i="3"/>
  <c r="X226" i="3"/>
  <c r="W226" i="3"/>
  <c r="V226" i="3"/>
  <c r="U226" i="3"/>
  <c r="R226" i="3"/>
  <c r="O226" i="3"/>
  <c r="L226" i="3"/>
  <c r="K226" i="3"/>
  <c r="J226" i="3"/>
  <c r="I226" i="3"/>
  <c r="H226" i="3"/>
  <c r="E226" i="3"/>
  <c r="D226" i="3"/>
  <c r="DI225" i="3"/>
  <c r="DH225" i="3"/>
  <c r="DG225" i="3"/>
  <c r="DF225" i="3"/>
  <c r="CY225" i="3"/>
  <c r="CX225" i="3"/>
  <c r="CW225" i="3"/>
  <c r="CV225" i="3"/>
  <c r="CU225" i="3"/>
  <c r="CT225" i="3"/>
  <c r="CS225" i="3"/>
  <c r="CR225" i="3"/>
  <c r="CQ225" i="3"/>
  <c r="CP225" i="3"/>
  <c r="CO225" i="3"/>
  <c r="CN225" i="3"/>
  <c r="CM225" i="3"/>
  <c r="CK225" i="3"/>
  <c r="CJ225" i="3"/>
  <c r="CI225" i="3"/>
  <c r="CH225" i="3"/>
  <c r="CG225" i="3"/>
  <c r="CF225" i="3"/>
  <c r="CE225" i="3"/>
  <c r="CD225" i="3"/>
  <c r="CC225" i="3"/>
  <c r="CB225" i="3"/>
  <c r="CA225" i="3"/>
  <c r="BZ225" i="3"/>
  <c r="BY225" i="3"/>
  <c r="BW225" i="3"/>
  <c r="BV225" i="3"/>
  <c r="BU225" i="3"/>
  <c r="BS225" i="3"/>
  <c r="BQ225" i="3"/>
  <c r="BP225" i="3"/>
  <c r="BK225" i="3"/>
  <c r="BJ225" i="3"/>
  <c r="BI225" i="3"/>
  <c r="BH225" i="3"/>
  <c r="BG225" i="3"/>
  <c r="BF225" i="3"/>
  <c r="BE225" i="3"/>
  <c r="BD225" i="3"/>
  <c r="BC225" i="3"/>
  <c r="AW225" i="3"/>
  <c r="AV225" i="3"/>
  <c r="AU225" i="3"/>
  <c r="AT225" i="3"/>
  <c r="AS225" i="3"/>
  <c r="AR225" i="3"/>
  <c r="AQ225" i="3"/>
  <c r="AP225" i="3"/>
  <c r="AN225" i="3"/>
  <c r="AM225" i="3"/>
  <c r="AL225" i="3"/>
  <c r="AK225" i="3"/>
  <c r="AG225" i="3"/>
  <c r="AD225" i="3"/>
  <c r="AC225" i="3"/>
  <c r="AB225" i="3"/>
  <c r="Z225" i="3"/>
  <c r="Y225" i="3"/>
  <c r="X225" i="3"/>
  <c r="W225" i="3"/>
  <c r="V225" i="3"/>
  <c r="U225" i="3"/>
  <c r="R225" i="3"/>
  <c r="P225" i="3"/>
  <c r="O225" i="3"/>
  <c r="L225" i="3"/>
  <c r="K225" i="3"/>
  <c r="J225" i="3"/>
  <c r="I225" i="3"/>
  <c r="H225" i="3"/>
  <c r="E225" i="3"/>
  <c r="D225" i="3"/>
  <c r="DI224" i="3"/>
  <c r="DH224" i="3"/>
  <c r="DG224" i="3"/>
  <c r="DF224" i="3"/>
  <c r="CY224" i="3"/>
  <c r="CX224" i="3"/>
  <c r="CW224" i="3"/>
  <c r="CV224" i="3"/>
  <c r="CU224" i="3"/>
  <c r="CT224" i="3"/>
  <c r="CS224" i="3"/>
  <c r="CR224" i="3"/>
  <c r="CQ224" i="3"/>
  <c r="CP224" i="3"/>
  <c r="CO224" i="3"/>
  <c r="CN224" i="3"/>
  <c r="CM224" i="3"/>
  <c r="CK224" i="3"/>
  <c r="CJ224" i="3"/>
  <c r="CI224" i="3"/>
  <c r="CH224" i="3"/>
  <c r="CG224" i="3"/>
  <c r="CF224" i="3"/>
  <c r="CE224" i="3"/>
  <c r="CD224" i="3"/>
  <c r="CC224" i="3"/>
  <c r="CB224" i="3"/>
  <c r="CA224" i="3"/>
  <c r="BZ224" i="3"/>
  <c r="BY224" i="3"/>
  <c r="BW224" i="3"/>
  <c r="BV224" i="3"/>
  <c r="BU224" i="3"/>
  <c r="BS224" i="3"/>
  <c r="BQ224" i="3"/>
  <c r="BP224" i="3"/>
  <c r="BK224" i="3"/>
  <c r="BJ224" i="3"/>
  <c r="BI224" i="3"/>
  <c r="BH224" i="3"/>
  <c r="BG224" i="3"/>
  <c r="BF224" i="3"/>
  <c r="BE224" i="3"/>
  <c r="BD224" i="3"/>
  <c r="BC224" i="3"/>
  <c r="AW224" i="3"/>
  <c r="AV224" i="3"/>
  <c r="AU224" i="3"/>
  <c r="AT224" i="3"/>
  <c r="AS224" i="3"/>
  <c r="AR224" i="3"/>
  <c r="AQ224" i="3"/>
  <c r="AP224" i="3"/>
  <c r="AO224" i="3"/>
  <c r="AN224" i="3"/>
  <c r="AM224" i="3"/>
  <c r="AL224" i="3"/>
  <c r="AK224" i="3"/>
  <c r="AI224" i="3"/>
  <c r="AH224" i="3"/>
  <c r="AG224" i="3"/>
  <c r="AD224" i="3"/>
  <c r="AC224" i="3"/>
  <c r="AB224" i="3"/>
  <c r="Z224" i="3"/>
  <c r="Y224" i="3"/>
  <c r="X224" i="3"/>
  <c r="W224" i="3"/>
  <c r="V224" i="3"/>
  <c r="U224" i="3"/>
  <c r="R224" i="3"/>
  <c r="P224" i="3"/>
  <c r="O224" i="3"/>
  <c r="L224" i="3"/>
  <c r="K224" i="3"/>
  <c r="J224" i="3"/>
  <c r="I224" i="3"/>
  <c r="H224" i="3"/>
  <c r="E224" i="3"/>
  <c r="D224" i="3"/>
  <c r="DI223" i="3"/>
  <c r="DH223" i="3"/>
  <c r="DG223" i="3"/>
  <c r="DF223" i="3"/>
  <c r="CY223" i="3"/>
  <c r="CX223" i="3"/>
  <c r="CW223" i="3"/>
  <c r="CV223" i="3"/>
  <c r="CU223" i="3"/>
  <c r="CT223" i="3"/>
  <c r="CS223" i="3"/>
  <c r="CR223" i="3"/>
  <c r="CQ223" i="3"/>
  <c r="CP223" i="3"/>
  <c r="CO223" i="3"/>
  <c r="CN223" i="3"/>
  <c r="CM223" i="3"/>
  <c r="CK223" i="3"/>
  <c r="CJ223" i="3"/>
  <c r="CI223" i="3"/>
  <c r="CH223" i="3"/>
  <c r="CG223" i="3"/>
  <c r="CF223" i="3"/>
  <c r="CE223" i="3"/>
  <c r="CD223" i="3"/>
  <c r="CC223" i="3"/>
  <c r="CB223" i="3"/>
  <c r="CA223" i="3"/>
  <c r="BZ223" i="3"/>
  <c r="BY223" i="3"/>
  <c r="BW223" i="3"/>
  <c r="BV223" i="3"/>
  <c r="BU223" i="3"/>
  <c r="BS223" i="3"/>
  <c r="BQ223" i="3"/>
  <c r="BP223" i="3"/>
  <c r="BK223" i="3"/>
  <c r="BJ223" i="3"/>
  <c r="BI223" i="3"/>
  <c r="BH223" i="3"/>
  <c r="BG223" i="3"/>
  <c r="BF223" i="3"/>
  <c r="BE223" i="3"/>
  <c r="BD223" i="3"/>
  <c r="BC223" i="3"/>
  <c r="AW223" i="3"/>
  <c r="AV223" i="3"/>
  <c r="AU223" i="3"/>
  <c r="AT223" i="3"/>
  <c r="AS223" i="3"/>
  <c r="AR223" i="3"/>
  <c r="AQ223" i="3"/>
  <c r="AP223" i="3"/>
  <c r="AN223" i="3"/>
  <c r="AM223" i="3"/>
  <c r="AL223" i="3"/>
  <c r="AK223" i="3"/>
  <c r="AG223" i="3"/>
  <c r="AD223" i="3"/>
  <c r="AC223" i="3"/>
  <c r="AB223" i="3"/>
  <c r="Z223" i="3"/>
  <c r="Y223" i="3"/>
  <c r="X223" i="3"/>
  <c r="W223" i="3"/>
  <c r="V223" i="3"/>
  <c r="U223" i="3"/>
  <c r="R223" i="3"/>
  <c r="P223" i="3"/>
  <c r="O223" i="3"/>
  <c r="L223" i="3"/>
  <c r="K223" i="3"/>
  <c r="J223" i="3"/>
  <c r="I223" i="3"/>
  <c r="H223" i="3"/>
  <c r="E223" i="3"/>
  <c r="D223" i="3"/>
  <c r="DI222" i="3"/>
  <c r="I128" i="1" s="1"/>
  <c r="DH222" i="3"/>
  <c r="I127" i="1" s="1"/>
  <c r="DG222" i="3"/>
  <c r="I126" i="1" s="1"/>
  <c r="DF222" i="3"/>
  <c r="I125" i="1" s="1"/>
  <c r="CY222" i="3"/>
  <c r="I117" i="1" s="1"/>
  <c r="CX222" i="3"/>
  <c r="I116" i="1" s="1"/>
  <c r="CW222" i="3"/>
  <c r="I115" i="1" s="1"/>
  <c r="CV222" i="3"/>
  <c r="I114" i="1" s="1"/>
  <c r="CU222" i="3"/>
  <c r="I113" i="1" s="1"/>
  <c r="CT222" i="3"/>
  <c r="I112" i="1" s="1"/>
  <c r="CS222" i="3"/>
  <c r="I111" i="1" s="1"/>
  <c r="CR222" i="3"/>
  <c r="I110" i="1" s="1"/>
  <c r="CQ222" i="3"/>
  <c r="I109" i="1" s="1"/>
  <c r="CP222" i="3"/>
  <c r="I108" i="1" s="1"/>
  <c r="CO222" i="3"/>
  <c r="I106" i="1" s="1"/>
  <c r="CN222" i="3"/>
  <c r="I105" i="1" s="1"/>
  <c r="CM222" i="3"/>
  <c r="I104" i="1" s="1"/>
  <c r="CK222" i="3"/>
  <c r="I102" i="1" s="1"/>
  <c r="CJ222" i="3"/>
  <c r="I101" i="1" s="1"/>
  <c r="CI222" i="3"/>
  <c r="I100" i="1" s="1"/>
  <c r="CH222" i="3"/>
  <c r="I99" i="1" s="1"/>
  <c r="CG222" i="3"/>
  <c r="I98" i="1" s="1"/>
  <c r="CF222" i="3"/>
  <c r="I97" i="1" s="1"/>
  <c r="CE222" i="3"/>
  <c r="I96" i="1" s="1"/>
  <c r="CD222" i="3"/>
  <c r="I95" i="1" s="1"/>
  <c r="CC222" i="3"/>
  <c r="I94" i="1" s="1"/>
  <c r="CB222" i="3"/>
  <c r="I93" i="1" s="1"/>
  <c r="CA222" i="3"/>
  <c r="I92" i="1" s="1"/>
  <c r="BZ222" i="3"/>
  <c r="I91" i="1" s="1"/>
  <c r="BY222" i="3"/>
  <c r="I89" i="1" s="1"/>
  <c r="BW222" i="3"/>
  <c r="I87" i="1" s="1"/>
  <c r="BV222" i="3"/>
  <c r="I86" i="1" s="1"/>
  <c r="BU222" i="3"/>
  <c r="I85" i="1" s="1"/>
  <c r="BS222" i="3"/>
  <c r="I83" i="1" s="1"/>
  <c r="BQ222" i="3"/>
  <c r="I81" i="1" s="1"/>
  <c r="BP222" i="3"/>
  <c r="I80" i="1" s="1"/>
  <c r="I78" i="1"/>
  <c r="BN222" i="3"/>
  <c r="BM222" i="3"/>
  <c r="I76" i="1" s="1"/>
  <c r="BL222" i="3"/>
  <c r="I75" i="1" s="1"/>
  <c r="BK222" i="3"/>
  <c r="I74" i="1" s="1"/>
  <c r="BJ222" i="3"/>
  <c r="I73" i="1" s="1"/>
  <c r="BI222" i="3"/>
  <c r="I72" i="1" s="1"/>
  <c r="BH222" i="3"/>
  <c r="I71" i="1" s="1"/>
  <c r="BG222" i="3"/>
  <c r="BF222" i="3"/>
  <c r="I68" i="1" s="1"/>
  <c r="BE222" i="3"/>
  <c r="I67" i="1" s="1"/>
  <c r="BD222" i="3"/>
  <c r="BC222" i="3"/>
  <c r="I65" i="1" s="1"/>
  <c r="BB222" i="3"/>
  <c r="I64" i="1" s="1"/>
  <c r="I62" i="1"/>
  <c r="AY222" i="3"/>
  <c r="I60" i="1" s="1"/>
  <c r="AW222" i="3"/>
  <c r="I58" i="1" s="1"/>
  <c r="AV222" i="3"/>
  <c r="I57" i="1" s="1"/>
  <c r="AU222" i="3"/>
  <c r="I56" i="1" s="1"/>
  <c r="AT222" i="3"/>
  <c r="AS222" i="3"/>
  <c r="I54" i="1" s="1"/>
  <c r="AR222" i="3"/>
  <c r="AQ222" i="3"/>
  <c r="AP222" i="3"/>
  <c r="AO222" i="3"/>
  <c r="I49" i="1" s="1"/>
  <c r="AN222" i="3"/>
  <c r="I48" i="1" s="1"/>
  <c r="AM222" i="3"/>
  <c r="I47" i="1" s="1"/>
  <c r="AL222" i="3"/>
  <c r="AK222" i="3"/>
  <c r="I45" i="1" s="1"/>
  <c r="AI222" i="3"/>
  <c r="I43" i="1" s="1"/>
  <c r="AH222" i="3"/>
  <c r="I42" i="1" s="1"/>
  <c r="AG222" i="3"/>
  <c r="I41" i="1" s="1"/>
  <c r="I38" i="1"/>
  <c r="AD222" i="3"/>
  <c r="I37" i="1" s="1"/>
  <c r="Z222" i="3"/>
  <c r="Y222" i="3"/>
  <c r="I32" i="1" s="1"/>
  <c r="X222" i="3"/>
  <c r="I31" i="1" s="1"/>
  <c r="W222" i="3"/>
  <c r="V222" i="3"/>
  <c r="I29" i="1" s="1"/>
  <c r="U222" i="3"/>
  <c r="I28" i="1" s="1"/>
  <c r="I27" i="1"/>
  <c r="I26" i="1"/>
  <c r="P222" i="3"/>
  <c r="O222" i="3"/>
  <c r="L222" i="3"/>
  <c r="K222" i="3"/>
  <c r="J222" i="3"/>
  <c r="I222" i="3"/>
  <c r="H222" i="3"/>
  <c r="G222" i="3"/>
  <c r="E222" i="3"/>
  <c r="D222" i="3"/>
  <c r="DI221" i="3"/>
  <c r="DH221" i="3"/>
  <c r="DG221" i="3"/>
  <c r="DF221" i="3"/>
  <c r="CY221" i="3"/>
  <c r="CX221" i="3"/>
  <c r="CW221" i="3"/>
  <c r="CV221" i="3"/>
  <c r="CU221" i="3"/>
  <c r="CT221" i="3"/>
  <c r="CS221" i="3"/>
  <c r="CR221" i="3"/>
  <c r="CQ221" i="3"/>
  <c r="CP221" i="3"/>
  <c r="CO221" i="3"/>
  <c r="CN221" i="3"/>
  <c r="CM221" i="3"/>
  <c r="CK221" i="3"/>
  <c r="CJ221" i="3"/>
  <c r="CI221" i="3"/>
  <c r="CH221" i="3"/>
  <c r="CG221" i="3"/>
  <c r="CF221" i="3"/>
  <c r="CE221" i="3"/>
  <c r="CD221" i="3"/>
  <c r="CC221" i="3"/>
  <c r="CB221" i="3"/>
  <c r="CA221" i="3"/>
  <c r="BZ221" i="3"/>
  <c r="BY221" i="3"/>
  <c r="BW221" i="3"/>
  <c r="BV221" i="3"/>
  <c r="BU221" i="3"/>
  <c r="BS221" i="3"/>
  <c r="BQ221" i="3"/>
  <c r="BP221" i="3"/>
  <c r="BN221" i="3"/>
  <c r="BK221" i="3"/>
  <c r="BJ221" i="3"/>
  <c r="BI221" i="3"/>
  <c r="BH221" i="3"/>
  <c r="BG221" i="3"/>
  <c r="BF221" i="3"/>
  <c r="BE221" i="3"/>
  <c r="BD221" i="3"/>
  <c r="BC221" i="3"/>
  <c r="BB221" i="3"/>
  <c r="AW221" i="3"/>
  <c r="AV221" i="3"/>
  <c r="AU221" i="3"/>
  <c r="AT221" i="3"/>
  <c r="AS221" i="3"/>
  <c r="AR221" i="3"/>
  <c r="AQ221" i="3"/>
  <c r="AP221" i="3"/>
  <c r="AO221" i="3"/>
  <c r="AN221" i="3"/>
  <c r="AM221" i="3"/>
  <c r="AL221" i="3"/>
  <c r="AK221" i="3"/>
  <c r="AI221" i="3"/>
  <c r="AH221" i="3"/>
  <c r="AG221" i="3"/>
  <c r="AD221" i="3"/>
  <c r="Z221" i="3"/>
  <c r="Y221" i="3"/>
  <c r="X221" i="3"/>
  <c r="W221" i="3"/>
  <c r="V221" i="3"/>
  <c r="U221" i="3"/>
  <c r="P221" i="3"/>
  <c r="O221" i="3"/>
  <c r="L221" i="3"/>
  <c r="K221" i="3"/>
  <c r="J221" i="3"/>
  <c r="I221" i="3"/>
  <c r="H221" i="3"/>
  <c r="G221" i="3"/>
  <c r="E221" i="3"/>
  <c r="D221" i="3"/>
  <c r="DI220" i="3"/>
  <c r="DH220" i="3"/>
  <c r="DG220" i="3"/>
  <c r="DF220" i="3"/>
  <c r="CY220" i="3"/>
  <c r="CX220" i="3"/>
  <c r="CW220" i="3"/>
  <c r="CV220" i="3"/>
  <c r="CU220" i="3"/>
  <c r="CT220" i="3"/>
  <c r="CS220" i="3"/>
  <c r="CR220" i="3"/>
  <c r="CQ220" i="3"/>
  <c r="CP220" i="3"/>
  <c r="CO220" i="3"/>
  <c r="CN220" i="3"/>
  <c r="CM220" i="3"/>
  <c r="CK220" i="3"/>
  <c r="CJ220" i="3"/>
  <c r="CI220" i="3"/>
  <c r="CH220" i="3"/>
  <c r="CG220" i="3"/>
  <c r="CF220" i="3"/>
  <c r="CE220" i="3"/>
  <c r="CD220" i="3"/>
  <c r="CC220" i="3"/>
  <c r="CB220" i="3"/>
  <c r="CA220" i="3"/>
  <c r="BZ220" i="3"/>
  <c r="BY220" i="3"/>
  <c r="BW220" i="3"/>
  <c r="BV220" i="3"/>
  <c r="BU220" i="3"/>
  <c r="BS220" i="3"/>
  <c r="BQ220" i="3"/>
  <c r="BP220" i="3"/>
  <c r="BK220" i="3"/>
  <c r="BJ220" i="3"/>
  <c r="BI220" i="3"/>
  <c r="BH220" i="3"/>
  <c r="BG220" i="3"/>
  <c r="BF220" i="3"/>
  <c r="BE220" i="3"/>
  <c r="BD220" i="3"/>
  <c r="BC220" i="3"/>
  <c r="BB220" i="3"/>
  <c r="AW220" i="3"/>
  <c r="AV220" i="3"/>
  <c r="AU220" i="3"/>
  <c r="AT220" i="3"/>
  <c r="AS220" i="3"/>
  <c r="AR220" i="3"/>
  <c r="AQ220" i="3"/>
  <c r="AP220" i="3"/>
  <c r="AO220" i="3"/>
  <c r="AN220" i="3"/>
  <c r="AM220" i="3"/>
  <c r="AL220" i="3"/>
  <c r="AK220" i="3"/>
  <c r="AI220" i="3"/>
  <c r="AH220" i="3"/>
  <c r="AG220" i="3"/>
  <c r="AD220" i="3"/>
  <c r="Z220" i="3"/>
  <c r="Y220" i="3"/>
  <c r="X220" i="3"/>
  <c r="W220" i="3"/>
  <c r="V220" i="3"/>
  <c r="U220" i="3"/>
  <c r="O220" i="3"/>
  <c r="L220" i="3"/>
  <c r="K220" i="3"/>
  <c r="J220" i="3"/>
  <c r="I220" i="3"/>
  <c r="H220" i="3"/>
  <c r="E220" i="3"/>
  <c r="D220" i="3"/>
  <c r="DI219" i="3"/>
  <c r="DH219" i="3"/>
  <c r="DG219" i="3"/>
  <c r="DF219" i="3"/>
  <c r="CY219" i="3"/>
  <c r="CX219" i="3"/>
  <c r="CW219" i="3"/>
  <c r="CV219" i="3"/>
  <c r="CU219" i="3"/>
  <c r="CT219" i="3"/>
  <c r="CS219" i="3"/>
  <c r="CR219" i="3"/>
  <c r="CQ219" i="3"/>
  <c r="CP219" i="3"/>
  <c r="CO219" i="3"/>
  <c r="CN219" i="3"/>
  <c r="CM219" i="3"/>
  <c r="CK219" i="3"/>
  <c r="CJ219" i="3"/>
  <c r="CI219" i="3"/>
  <c r="CH219" i="3"/>
  <c r="CG219" i="3"/>
  <c r="CF219" i="3"/>
  <c r="CE219" i="3"/>
  <c r="CD219" i="3"/>
  <c r="CC219" i="3"/>
  <c r="CB219" i="3"/>
  <c r="CA219" i="3"/>
  <c r="BZ219" i="3"/>
  <c r="BY219" i="3"/>
  <c r="BW219" i="3"/>
  <c r="BV219" i="3"/>
  <c r="BU219" i="3"/>
  <c r="BS219" i="3"/>
  <c r="BQ219" i="3"/>
  <c r="BP219" i="3"/>
  <c r="BK219" i="3"/>
  <c r="BJ219" i="3"/>
  <c r="BI219" i="3"/>
  <c r="BH219" i="3"/>
  <c r="BG219" i="3"/>
  <c r="BF219" i="3"/>
  <c r="BE219" i="3"/>
  <c r="BD219" i="3"/>
  <c r="BC219" i="3"/>
  <c r="BB219" i="3"/>
  <c r="AW219" i="3"/>
  <c r="AV219" i="3"/>
  <c r="AU219" i="3"/>
  <c r="AT219" i="3"/>
  <c r="AS219" i="3"/>
  <c r="AR219" i="3"/>
  <c r="AQ219" i="3"/>
  <c r="AP219" i="3"/>
  <c r="AO219" i="3"/>
  <c r="AN219" i="3"/>
  <c r="AM219" i="3"/>
  <c r="AL219" i="3"/>
  <c r="AK219" i="3"/>
  <c r="AI219" i="3"/>
  <c r="AH219" i="3"/>
  <c r="AG219" i="3"/>
  <c r="AD219" i="3"/>
  <c r="Z219" i="3"/>
  <c r="Y219" i="3"/>
  <c r="X219" i="3"/>
  <c r="W219" i="3"/>
  <c r="V219" i="3"/>
  <c r="U219" i="3"/>
  <c r="O219" i="3"/>
  <c r="L219" i="3"/>
  <c r="K219" i="3"/>
  <c r="J219" i="3"/>
  <c r="I219" i="3"/>
  <c r="H219" i="3"/>
  <c r="E219" i="3"/>
  <c r="D219" i="3"/>
  <c r="DI218" i="3"/>
  <c r="DH218" i="3"/>
  <c r="DG218" i="3"/>
  <c r="DF218" i="3"/>
  <c r="CY218" i="3"/>
  <c r="CX218" i="3"/>
  <c r="CW218" i="3"/>
  <c r="CV218" i="3"/>
  <c r="CU218" i="3"/>
  <c r="CT218" i="3"/>
  <c r="CS218" i="3"/>
  <c r="CR218" i="3"/>
  <c r="CQ218" i="3"/>
  <c r="CP218" i="3"/>
  <c r="CO218" i="3"/>
  <c r="CN218" i="3"/>
  <c r="CM218" i="3"/>
  <c r="CK218" i="3"/>
  <c r="CJ218" i="3"/>
  <c r="CI218" i="3"/>
  <c r="CH218" i="3"/>
  <c r="CG218" i="3"/>
  <c r="CF218" i="3"/>
  <c r="CE218" i="3"/>
  <c r="CD218" i="3"/>
  <c r="CC218" i="3"/>
  <c r="CB218" i="3"/>
  <c r="CA218" i="3"/>
  <c r="BZ218" i="3"/>
  <c r="BY218" i="3"/>
  <c r="BW218" i="3"/>
  <c r="BV218" i="3"/>
  <c r="BU218" i="3"/>
  <c r="BS218" i="3"/>
  <c r="BQ218" i="3"/>
  <c r="BP218" i="3"/>
  <c r="BN218" i="3"/>
  <c r="BK218" i="3"/>
  <c r="BJ218" i="3"/>
  <c r="BI218" i="3"/>
  <c r="BH218" i="3"/>
  <c r="BG218" i="3"/>
  <c r="BF218" i="3"/>
  <c r="BE218" i="3"/>
  <c r="BD218" i="3"/>
  <c r="BC218" i="3"/>
  <c r="BB218" i="3"/>
  <c r="AW218" i="3"/>
  <c r="AV218" i="3"/>
  <c r="AU218" i="3"/>
  <c r="AT218" i="3"/>
  <c r="AS218" i="3"/>
  <c r="AR218" i="3"/>
  <c r="AQ218" i="3"/>
  <c r="AP218" i="3"/>
  <c r="AO218" i="3"/>
  <c r="AN218" i="3"/>
  <c r="AM218" i="3"/>
  <c r="AL218" i="3"/>
  <c r="AK218" i="3"/>
  <c r="AI218" i="3"/>
  <c r="AH218" i="3"/>
  <c r="AG218" i="3"/>
  <c r="AD218" i="3"/>
  <c r="Z218" i="3"/>
  <c r="Y218" i="3"/>
  <c r="X218" i="3"/>
  <c r="W218" i="3"/>
  <c r="V218" i="3"/>
  <c r="U218" i="3"/>
  <c r="O218" i="3"/>
  <c r="L218" i="3"/>
  <c r="K218" i="3"/>
  <c r="J218" i="3"/>
  <c r="I218" i="3"/>
  <c r="H218" i="3"/>
  <c r="G218" i="3"/>
  <c r="E218" i="3"/>
  <c r="D218" i="3"/>
  <c r="DI217" i="3"/>
  <c r="DH217" i="3"/>
  <c r="DG217" i="3"/>
  <c r="DF217" i="3"/>
  <c r="CY217" i="3"/>
  <c r="CX217" i="3"/>
  <c r="CW217" i="3"/>
  <c r="CV217" i="3"/>
  <c r="CU217" i="3"/>
  <c r="CT217" i="3"/>
  <c r="CS217" i="3"/>
  <c r="CR217" i="3"/>
  <c r="CQ217" i="3"/>
  <c r="CP217" i="3"/>
  <c r="CO217" i="3"/>
  <c r="CN217" i="3"/>
  <c r="CM217" i="3"/>
  <c r="CK217" i="3"/>
  <c r="CJ217" i="3"/>
  <c r="CI217" i="3"/>
  <c r="CH217" i="3"/>
  <c r="CG217" i="3"/>
  <c r="CF217" i="3"/>
  <c r="CE217" i="3"/>
  <c r="CD217" i="3"/>
  <c r="CC217" i="3"/>
  <c r="CB217" i="3"/>
  <c r="CA217" i="3"/>
  <c r="BZ217" i="3"/>
  <c r="BY217" i="3"/>
  <c r="BW217" i="3"/>
  <c r="BV217" i="3"/>
  <c r="BU217" i="3"/>
  <c r="BS217" i="3"/>
  <c r="BQ217" i="3"/>
  <c r="BP217" i="3"/>
  <c r="BN217" i="3"/>
  <c r="BK217" i="3"/>
  <c r="BJ217" i="3"/>
  <c r="BI217" i="3"/>
  <c r="BH217" i="3"/>
  <c r="BG217" i="3"/>
  <c r="BF217" i="3"/>
  <c r="BE217" i="3"/>
  <c r="BD217" i="3"/>
  <c r="BC217" i="3"/>
  <c r="BB217" i="3"/>
  <c r="AW217" i="3"/>
  <c r="AV217" i="3"/>
  <c r="AU217" i="3"/>
  <c r="AT217" i="3"/>
  <c r="AS217" i="3"/>
  <c r="AR217" i="3"/>
  <c r="AQ217" i="3"/>
  <c r="AP217" i="3"/>
  <c r="AO217" i="3"/>
  <c r="AN217" i="3"/>
  <c r="AM217" i="3"/>
  <c r="AL217" i="3"/>
  <c r="AK217" i="3"/>
  <c r="AI217" i="3"/>
  <c r="AH217" i="3"/>
  <c r="AG217" i="3"/>
  <c r="AD217" i="3"/>
  <c r="Z217" i="3"/>
  <c r="Y217" i="3"/>
  <c r="X217" i="3"/>
  <c r="W217" i="3"/>
  <c r="V217" i="3"/>
  <c r="U217" i="3"/>
  <c r="O217" i="3"/>
  <c r="L217" i="3"/>
  <c r="K217" i="3"/>
  <c r="J217" i="3"/>
  <c r="I217" i="3"/>
  <c r="H217" i="3"/>
  <c r="G217" i="3"/>
  <c r="E217" i="3"/>
  <c r="D217" i="3"/>
  <c r="DI216" i="3"/>
  <c r="DH216" i="3"/>
  <c r="DG216" i="3"/>
  <c r="DF216" i="3"/>
  <c r="CY216" i="3"/>
  <c r="CX216" i="3"/>
  <c r="CW216" i="3"/>
  <c r="CV216" i="3"/>
  <c r="CU216" i="3"/>
  <c r="CT216" i="3"/>
  <c r="CS216" i="3"/>
  <c r="CR216" i="3"/>
  <c r="CQ216" i="3"/>
  <c r="CP216" i="3"/>
  <c r="CO216" i="3"/>
  <c r="CN216" i="3"/>
  <c r="CM216" i="3"/>
  <c r="CK216" i="3"/>
  <c r="CJ216" i="3"/>
  <c r="CI216" i="3"/>
  <c r="CH216" i="3"/>
  <c r="CG216" i="3"/>
  <c r="CF216" i="3"/>
  <c r="CE216" i="3"/>
  <c r="CD216" i="3"/>
  <c r="CC216" i="3"/>
  <c r="CB216" i="3"/>
  <c r="CA216" i="3"/>
  <c r="BZ216" i="3"/>
  <c r="BY216" i="3"/>
  <c r="BW216" i="3"/>
  <c r="BV216" i="3"/>
  <c r="BU216" i="3"/>
  <c r="BS216" i="3"/>
  <c r="BQ216" i="3"/>
  <c r="BP216" i="3"/>
  <c r="BN216" i="3"/>
  <c r="BK216" i="3"/>
  <c r="BJ216" i="3"/>
  <c r="BI216" i="3"/>
  <c r="BH216" i="3"/>
  <c r="BG216" i="3"/>
  <c r="BF216" i="3"/>
  <c r="BE216" i="3"/>
  <c r="BD216" i="3"/>
  <c r="BC216" i="3"/>
  <c r="BB216" i="3"/>
  <c r="AW216" i="3"/>
  <c r="AV216" i="3"/>
  <c r="AU216" i="3"/>
  <c r="AT216" i="3"/>
  <c r="AS216" i="3"/>
  <c r="AR216" i="3"/>
  <c r="AQ216" i="3"/>
  <c r="AP216" i="3"/>
  <c r="AO216" i="3"/>
  <c r="AN216" i="3"/>
  <c r="AM216" i="3"/>
  <c r="AL216" i="3"/>
  <c r="AK216" i="3"/>
  <c r="AI216" i="3"/>
  <c r="AH216" i="3"/>
  <c r="AG216" i="3"/>
  <c r="AD216" i="3"/>
  <c r="Z216" i="3"/>
  <c r="Y216" i="3"/>
  <c r="X216" i="3"/>
  <c r="W216" i="3"/>
  <c r="V216" i="3"/>
  <c r="U216" i="3"/>
  <c r="O216" i="3"/>
  <c r="L216" i="3"/>
  <c r="K216" i="3"/>
  <c r="J216" i="3"/>
  <c r="I216" i="3"/>
  <c r="H216" i="3"/>
  <c r="G216" i="3"/>
  <c r="E216" i="3"/>
  <c r="D216" i="3"/>
  <c r="DI215" i="3"/>
  <c r="DH215" i="3"/>
  <c r="DG215" i="3"/>
  <c r="DF215" i="3"/>
  <c r="CY215" i="3"/>
  <c r="CX215" i="3"/>
  <c r="CW215" i="3"/>
  <c r="CV215" i="3"/>
  <c r="CU215" i="3"/>
  <c r="CT215" i="3"/>
  <c r="CS215" i="3"/>
  <c r="CR215" i="3"/>
  <c r="CQ215" i="3"/>
  <c r="CP215" i="3"/>
  <c r="CO215" i="3"/>
  <c r="CN215" i="3"/>
  <c r="CM215" i="3"/>
  <c r="CK215" i="3"/>
  <c r="CJ215" i="3"/>
  <c r="CI215" i="3"/>
  <c r="CH215" i="3"/>
  <c r="CG215" i="3"/>
  <c r="CF215" i="3"/>
  <c r="CE215" i="3"/>
  <c r="CD215" i="3"/>
  <c r="CC215" i="3"/>
  <c r="CB215" i="3"/>
  <c r="CA215" i="3"/>
  <c r="BZ215" i="3"/>
  <c r="BY215" i="3"/>
  <c r="BW215" i="3"/>
  <c r="BV215" i="3"/>
  <c r="BU215" i="3"/>
  <c r="BS215" i="3"/>
  <c r="BQ215" i="3"/>
  <c r="BP215" i="3"/>
  <c r="BN215" i="3"/>
  <c r="BK215" i="3"/>
  <c r="BJ215" i="3"/>
  <c r="BI215" i="3"/>
  <c r="BH215" i="3"/>
  <c r="BG215" i="3"/>
  <c r="BF215" i="3"/>
  <c r="BE215" i="3"/>
  <c r="BD215" i="3"/>
  <c r="BC215" i="3"/>
  <c r="BB215" i="3"/>
  <c r="AW215" i="3"/>
  <c r="AV215" i="3"/>
  <c r="AU215" i="3"/>
  <c r="AT215" i="3"/>
  <c r="AS215" i="3"/>
  <c r="AR215" i="3"/>
  <c r="AQ215" i="3"/>
  <c r="AP215" i="3"/>
  <c r="AO215" i="3"/>
  <c r="AN215" i="3"/>
  <c r="AM215" i="3"/>
  <c r="AL215" i="3"/>
  <c r="AK215" i="3"/>
  <c r="AI215" i="3"/>
  <c r="AH215" i="3"/>
  <c r="AG215" i="3"/>
  <c r="AD215" i="3"/>
  <c r="Z215" i="3"/>
  <c r="Y215" i="3"/>
  <c r="X215" i="3"/>
  <c r="W215" i="3"/>
  <c r="V215" i="3"/>
  <c r="U215" i="3"/>
  <c r="P215" i="3"/>
  <c r="O215" i="3"/>
  <c r="L215" i="3"/>
  <c r="K215" i="3"/>
  <c r="J215" i="3"/>
  <c r="I215" i="3"/>
  <c r="H215" i="3"/>
  <c r="G215" i="3"/>
  <c r="E215" i="3"/>
  <c r="D215" i="3"/>
  <c r="DI214" i="3"/>
  <c r="DH214" i="3"/>
  <c r="DG214" i="3"/>
  <c r="DF214" i="3"/>
  <c r="CY214" i="3"/>
  <c r="CX214" i="3"/>
  <c r="CW214" i="3"/>
  <c r="CV214" i="3"/>
  <c r="CU214" i="3"/>
  <c r="CT214" i="3"/>
  <c r="CS214" i="3"/>
  <c r="CR214" i="3"/>
  <c r="CQ214" i="3"/>
  <c r="CP214" i="3"/>
  <c r="CO214" i="3"/>
  <c r="CN214" i="3"/>
  <c r="CM214" i="3"/>
  <c r="CK214" i="3"/>
  <c r="CJ214" i="3"/>
  <c r="CI214" i="3"/>
  <c r="CH214" i="3"/>
  <c r="CG214" i="3"/>
  <c r="CF214" i="3"/>
  <c r="CE214" i="3"/>
  <c r="CD214" i="3"/>
  <c r="CC214" i="3"/>
  <c r="CB214" i="3"/>
  <c r="CA214" i="3"/>
  <c r="BZ214" i="3"/>
  <c r="BY214" i="3"/>
  <c r="BW214" i="3"/>
  <c r="BV214" i="3"/>
  <c r="BU214" i="3"/>
  <c r="BS214" i="3"/>
  <c r="BQ214" i="3"/>
  <c r="BP214" i="3"/>
  <c r="BN214" i="3"/>
  <c r="BK214" i="3"/>
  <c r="BJ214" i="3"/>
  <c r="BI214" i="3"/>
  <c r="BH214" i="3"/>
  <c r="BG214" i="3"/>
  <c r="BF214" i="3"/>
  <c r="BE214" i="3"/>
  <c r="BD214" i="3"/>
  <c r="BC214" i="3"/>
  <c r="BB214" i="3"/>
  <c r="AW214" i="3"/>
  <c r="AV214" i="3"/>
  <c r="AU214" i="3"/>
  <c r="AT214" i="3"/>
  <c r="AS214" i="3"/>
  <c r="AR214" i="3"/>
  <c r="AQ214" i="3"/>
  <c r="AP214" i="3"/>
  <c r="AO214" i="3"/>
  <c r="AN214" i="3"/>
  <c r="AM214" i="3"/>
  <c r="AL214" i="3"/>
  <c r="AK214" i="3"/>
  <c r="AI214" i="3"/>
  <c r="AH214" i="3"/>
  <c r="AG214" i="3"/>
  <c r="AD214" i="3"/>
  <c r="Z214" i="3"/>
  <c r="Y214" i="3"/>
  <c r="X214" i="3"/>
  <c r="W214" i="3"/>
  <c r="V214" i="3"/>
  <c r="U214" i="3"/>
  <c r="P214" i="3"/>
  <c r="O214" i="3"/>
  <c r="L214" i="3"/>
  <c r="K214" i="3"/>
  <c r="J214" i="3"/>
  <c r="I214" i="3"/>
  <c r="H214" i="3"/>
  <c r="G214" i="3"/>
  <c r="E214" i="3"/>
  <c r="D214" i="3"/>
  <c r="DI213" i="3"/>
  <c r="DH213" i="3"/>
  <c r="DG213" i="3"/>
  <c r="DF213" i="3"/>
  <c r="CY213" i="3"/>
  <c r="CX213" i="3"/>
  <c r="CW213" i="3"/>
  <c r="CV213" i="3"/>
  <c r="CU213" i="3"/>
  <c r="CT213" i="3"/>
  <c r="CS213" i="3"/>
  <c r="CR213" i="3"/>
  <c r="CQ213" i="3"/>
  <c r="CP213" i="3"/>
  <c r="CO213" i="3"/>
  <c r="CN213" i="3"/>
  <c r="CM213" i="3"/>
  <c r="CK213" i="3"/>
  <c r="CJ213" i="3"/>
  <c r="CI213" i="3"/>
  <c r="CH213" i="3"/>
  <c r="CG213" i="3"/>
  <c r="CF213" i="3"/>
  <c r="CE213" i="3"/>
  <c r="CD213" i="3"/>
  <c r="CC213" i="3"/>
  <c r="CB213" i="3"/>
  <c r="CA213" i="3"/>
  <c r="BZ213" i="3"/>
  <c r="BY213" i="3"/>
  <c r="BW213" i="3"/>
  <c r="BV213" i="3"/>
  <c r="BU213" i="3"/>
  <c r="BS213" i="3"/>
  <c r="BQ213" i="3"/>
  <c r="BP213" i="3"/>
  <c r="BK213" i="3"/>
  <c r="BJ213" i="3"/>
  <c r="BI213" i="3"/>
  <c r="BH213" i="3"/>
  <c r="BG213" i="3"/>
  <c r="BF213" i="3"/>
  <c r="BE213" i="3"/>
  <c r="BD213" i="3"/>
  <c r="BC213" i="3"/>
  <c r="BB213" i="3"/>
  <c r="AW213" i="3"/>
  <c r="AV213" i="3"/>
  <c r="AU213" i="3"/>
  <c r="AT213" i="3"/>
  <c r="AS213" i="3"/>
  <c r="AR213" i="3"/>
  <c r="AQ213" i="3"/>
  <c r="AP213" i="3"/>
  <c r="AO213" i="3"/>
  <c r="AN213" i="3"/>
  <c r="AM213" i="3"/>
  <c r="AL213" i="3"/>
  <c r="AK213" i="3"/>
  <c r="AI213" i="3"/>
  <c r="AH213" i="3"/>
  <c r="AG213" i="3"/>
  <c r="AD213" i="3"/>
  <c r="Z213" i="3"/>
  <c r="Y213" i="3"/>
  <c r="X213" i="3"/>
  <c r="W213" i="3"/>
  <c r="V213" i="3"/>
  <c r="U213" i="3"/>
  <c r="O213" i="3"/>
  <c r="L213" i="3"/>
  <c r="K213" i="3"/>
  <c r="J213" i="3"/>
  <c r="I213" i="3"/>
  <c r="H213" i="3"/>
  <c r="E213" i="3"/>
  <c r="D213" i="3"/>
  <c r="DI212" i="3"/>
  <c r="DH212" i="3"/>
  <c r="DG212" i="3"/>
  <c r="DF212" i="3"/>
  <c r="CY212" i="3"/>
  <c r="CX212" i="3"/>
  <c r="CW212" i="3"/>
  <c r="CV212" i="3"/>
  <c r="CU212" i="3"/>
  <c r="CT212" i="3"/>
  <c r="CS212" i="3"/>
  <c r="CR212" i="3"/>
  <c r="CQ212" i="3"/>
  <c r="CP212" i="3"/>
  <c r="CO212" i="3"/>
  <c r="CN212" i="3"/>
  <c r="CM212" i="3"/>
  <c r="CK212" i="3"/>
  <c r="CJ212" i="3"/>
  <c r="CI212" i="3"/>
  <c r="CH212" i="3"/>
  <c r="CG212" i="3"/>
  <c r="CF212" i="3"/>
  <c r="CE212" i="3"/>
  <c r="CD212" i="3"/>
  <c r="CC212" i="3"/>
  <c r="CB212" i="3"/>
  <c r="CA212" i="3"/>
  <c r="BZ212" i="3"/>
  <c r="BY212" i="3"/>
  <c r="BW212" i="3"/>
  <c r="BV212" i="3"/>
  <c r="BU212" i="3"/>
  <c r="BS212" i="3"/>
  <c r="BQ212" i="3"/>
  <c r="BP212" i="3"/>
  <c r="BN212" i="3"/>
  <c r="BK212" i="3"/>
  <c r="BJ212" i="3"/>
  <c r="BI212" i="3"/>
  <c r="BH212" i="3"/>
  <c r="BG212" i="3"/>
  <c r="BF212" i="3"/>
  <c r="BE212" i="3"/>
  <c r="BD212" i="3"/>
  <c r="BC212" i="3"/>
  <c r="BB212" i="3"/>
  <c r="AW212" i="3"/>
  <c r="AV212" i="3"/>
  <c r="AU212" i="3"/>
  <c r="AT212" i="3"/>
  <c r="AS212" i="3"/>
  <c r="AR212" i="3"/>
  <c r="AQ212" i="3"/>
  <c r="AP212" i="3"/>
  <c r="AO212" i="3"/>
  <c r="AN212" i="3"/>
  <c r="AM212" i="3"/>
  <c r="AL212" i="3"/>
  <c r="AK212" i="3"/>
  <c r="AI212" i="3"/>
  <c r="AH212" i="3"/>
  <c r="AG212" i="3"/>
  <c r="AD212" i="3"/>
  <c r="Z212" i="3"/>
  <c r="Y212" i="3"/>
  <c r="X212" i="3"/>
  <c r="W212" i="3"/>
  <c r="V212" i="3"/>
  <c r="U212" i="3"/>
  <c r="P212" i="3"/>
  <c r="O212" i="3"/>
  <c r="L212" i="3"/>
  <c r="K212" i="3"/>
  <c r="J212" i="3"/>
  <c r="I212" i="3"/>
  <c r="H212" i="3"/>
  <c r="G212" i="3"/>
  <c r="E212" i="3"/>
  <c r="D212" i="3"/>
  <c r="DI211" i="3"/>
  <c r="DH211" i="3"/>
  <c r="DG211" i="3"/>
  <c r="DF211" i="3"/>
  <c r="CY211" i="3"/>
  <c r="CX211" i="3"/>
  <c r="CW211" i="3"/>
  <c r="CV211" i="3"/>
  <c r="CU211" i="3"/>
  <c r="CT211" i="3"/>
  <c r="CS211" i="3"/>
  <c r="CR211" i="3"/>
  <c r="CQ211" i="3"/>
  <c r="CP211" i="3"/>
  <c r="CO211" i="3"/>
  <c r="CN211" i="3"/>
  <c r="CM211" i="3"/>
  <c r="CK211" i="3"/>
  <c r="CJ211" i="3"/>
  <c r="CI211" i="3"/>
  <c r="CH211" i="3"/>
  <c r="CG211" i="3"/>
  <c r="CF211" i="3"/>
  <c r="CE211" i="3"/>
  <c r="CD211" i="3"/>
  <c r="CC211" i="3"/>
  <c r="CB211" i="3"/>
  <c r="CA211" i="3"/>
  <c r="BZ211" i="3"/>
  <c r="BY211" i="3"/>
  <c r="BW211" i="3"/>
  <c r="BV211" i="3"/>
  <c r="BU211" i="3"/>
  <c r="BS211" i="3"/>
  <c r="BQ211" i="3"/>
  <c r="BP211" i="3"/>
  <c r="BN211" i="3"/>
  <c r="BK211" i="3"/>
  <c r="BJ211" i="3"/>
  <c r="BI211" i="3"/>
  <c r="BH211" i="3"/>
  <c r="BG211" i="3"/>
  <c r="BF211" i="3"/>
  <c r="BE211" i="3"/>
  <c r="BD211" i="3"/>
  <c r="BC211" i="3"/>
  <c r="BB211" i="3"/>
  <c r="AW211" i="3"/>
  <c r="AV211" i="3"/>
  <c r="AU211" i="3"/>
  <c r="AT211" i="3"/>
  <c r="AS211" i="3"/>
  <c r="AR211" i="3"/>
  <c r="AQ211" i="3"/>
  <c r="AP211" i="3"/>
  <c r="AN211" i="3"/>
  <c r="AM211" i="3"/>
  <c r="AL211" i="3"/>
  <c r="AK211" i="3"/>
  <c r="AG211" i="3"/>
  <c r="AD211" i="3"/>
  <c r="Z211" i="3"/>
  <c r="Y211" i="3"/>
  <c r="X211" i="3"/>
  <c r="W211" i="3"/>
  <c r="V211" i="3"/>
  <c r="U211" i="3"/>
  <c r="P211" i="3"/>
  <c r="O211" i="3"/>
  <c r="L211" i="3"/>
  <c r="K211" i="3"/>
  <c r="J211" i="3"/>
  <c r="I211" i="3"/>
  <c r="H211" i="3"/>
  <c r="G211" i="3"/>
  <c r="E211" i="3"/>
  <c r="D211" i="3"/>
  <c r="DI210" i="3"/>
  <c r="DH210" i="3"/>
  <c r="DG210" i="3"/>
  <c r="DF210" i="3"/>
  <c r="CY210" i="3"/>
  <c r="CX210" i="3"/>
  <c r="CW210" i="3"/>
  <c r="CV210" i="3"/>
  <c r="CU210" i="3"/>
  <c r="CT210" i="3"/>
  <c r="CS210" i="3"/>
  <c r="CR210" i="3"/>
  <c r="CQ210" i="3"/>
  <c r="CP210" i="3"/>
  <c r="CO210" i="3"/>
  <c r="CN210" i="3"/>
  <c r="CM210" i="3"/>
  <c r="CK210" i="3"/>
  <c r="CJ210" i="3"/>
  <c r="CI210" i="3"/>
  <c r="CH210" i="3"/>
  <c r="CG210" i="3"/>
  <c r="CF210" i="3"/>
  <c r="CE210" i="3"/>
  <c r="CD210" i="3"/>
  <c r="CC210" i="3"/>
  <c r="CB210" i="3"/>
  <c r="CA210" i="3"/>
  <c r="BZ210" i="3"/>
  <c r="BY210" i="3"/>
  <c r="BW210" i="3"/>
  <c r="BV210" i="3"/>
  <c r="BU210" i="3"/>
  <c r="BS210" i="3"/>
  <c r="BQ210" i="3"/>
  <c r="BP210" i="3"/>
  <c r="BN210" i="3"/>
  <c r="BK210" i="3"/>
  <c r="BJ210" i="3"/>
  <c r="BI210" i="3"/>
  <c r="BH210" i="3"/>
  <c r="BG210" i="3"/>
  <c r="BF210" i="3"/>
  <c r="BE210" i="3"/>
  <c r="BD210" i="3"/>
  <c r="BC210" i="3"/>
  <c r="BB210" i="3"/>
  <c r="AW210" i="3"/>
  <c r="AV210" i="3"/>
  <c r="AU210" i="3"/>
  <c r="AT210" i="3"/>
  <c r="AS210" i="3"/>
  <c r="AR210" i="3"/>
  <c r="AQ210" i="3"/>
  <c r="AP210" i="3"/>
  <c r="AN210" i="3"/>
  <c r="AM210" i="3"/>
  <c r="AL210" i="3"/>
  <c r="AK210" i="3"/>
  <c r="AG210" i="3"/>
  <c r="AD210" i="3"/>
  <c r="Z210" i="3"/>
  <c r="Y210" i="3"/>
  <c r="X210" i="3"/>
  <c r="W210" i="3"/>
  <c r="V210" i="3"/>
  <c r="U210" i="3"/>
  <c r="P210" i="3"/>
  <c r="O210" i="3"/>
  <c r="L210" i="3"/>
  <c r="K210" i="3"/>
  <c r="J210" i="3"/>
  <c r="I210" i="3"/>
  <c r="H210" i="3"/>
  <c r="G210" i="3"/>
  <c r="E210" i="3"/>
  <c r="D210" i="3"/>
  <c r="DI209" i="3"/>
  <c r="DH209" i="3"/>
  <c r="DG209" i="3"/>
  <c r="DF209" i="3"/>
  <c r="CY209" i="3"/>
  <c r="CX209" i="3"/>
  <c r="CW209" i="3"/>
  <c r="CV209" i="3"/>
  <c r="CU209" i="3"/>
  <c r="CT209" i="3"/>
  <c r="CS209" i="3"/>
  <c r="CR209" i="3"/>
  <c r="CQ209" i="3"/>
  <c r="CP209" i="3"/>
  <c r="CO209" i="3"/>
  <c r="CN209" i="3"/>
  <c r="CM209" i="3"/>
  <c r="CK209" i="3"/>
  <c r="CJ209" i="3"/>
  <c r="CI209" i="3"/>
  <c r="CH209" i="3"/>
  <c r="CG209" i="3"/>
  <c r="CF209" i="3"/>
  <c r="CE209" i="3"/>
  <c r="CD209" i="3"/>
  <c r="CC209" i="3"/>
  <c r="CB209" i="3"/>
  <c r="CA209" i="3"/>
  <c r="BZ209" i="3"/>
  <c r="BY209" i="3"/>
  <c r="BW209" i="3"/>
  <c r="BV209" i="3"/>
  <c r="BU209" i="3"/>
  <c r="BS209" i="3"/>
  <c r="BQ209" i="3"/>
  <c r="BP209" i="3"/>
  <c r="BN209" i="3"/>
  <c r="BK209" i="3"/>
  <c r="BJ209" i="3"/>
  <c r="BI209" i="3"/>
  <c r="BH209" i="3"/>
  <c r="BG209" i="3"/>
  <c r="BF209" i="3"/>
  <c r="BE209" i="3"/>
  <c r="BD209" i="3"/>
  <c r="BC209" i="3"/>
  <c r="BB209" i="3"/>
  <c r="AW209" i="3"/>
  <c r="AV209" i="3"/>
  <c r="AU209" i="3"/>
  <c r="AT209" i="3"/>
  <c r="AS209" i="3"/>
  <c r="AR209" i="3"/>
  <c r="AQ209" i="3"/>
  <c r="AP209" i="3"/>
  <c r="AN209" i="3"/>
  <c r="AM209" i="3"/>
  <c r="AL209" i="3"/>
  <c r="AK209" i="3"/>
  <c r="AG209" i="3"/>
  <c r="AD209" i="3"/>
  <c r="Z209" i="3"/>
  <c r="Y209" i="3"/>
  <c r="X209" i="3"/>
  <c r="W209" i="3"/>
  <c r="V209" i="3"/>
  <c r="U209" i="3"/>
  <c r="P209" i="3"/>
  <c r="O209" i="3"/>
  <c r="L209" i="3"/>
  <c r="K209" i="3"/>
  <c r="J209" i="3"/>
  <c r="I209" i="3"/>
  <c r="H209" i="3"/>
  <c r="G209" i="3"/>
  <c r="E209" i="3"/>
  <c r="D209" i="3"/>
  <c r="DI208" i="3"/>
  <c r="DH208" i="3"/>
  <c r="DG208" i="3"/>
  <c r="DF208" i="3"/>
  <c r="CY208" i="3"/>
  <c r="CX208" i="3"/>
  <c r="CW208" i="3"/>
  <c r="CV208" i="3"/>
  <c r="CU208" i="3"/>
  <c r="CT208" i="3"/>
  <c r="CS208" i="3"/>
  <c r="CR208" i="3"/>
  <c r="CQ208" i="3"/>
  <c r="CP208" i="3"/>
  <c r="CO208" i="3"/>
  <c r="CN208" i="3"/>
  <c r="CM208" i="3"/>
  <c r="CK208" i="3"/>
  <c r="CJ208" i="3"/>
  <c r="CI208" i="3"/>
  <c r="CH208" i="3"/>
  <c r="CG208" i="3"/>
  <c r="CF208" i="3"/>
  <c r="CE208" i="3"/>
  <c r="CD208" i="3"/>
  <c r="CC208" i="3"/>
  <c r="CB208" i="3"/>
  <c r="CA208" i="3"/>
  <c r="BZ208" i="3"/>
  <c r="BY208" i="3"/>
  <c r="BW208" i="3"/>
  <c r="BV208" i="3"/>
  <c r="BU208" i="3"/>
  <c r="BS208" i="3"/>
  <c r="BQ208" i="3"/>
  <c r="BP208" i="3"/>
  <c r="BN208" i="3"/>
  <c r="BK208" i="3"/>
  <c r="BJ208" i="3"/>
  <c r="BI208" i="3"/>
  <c r="BH208" i="3"/>
  <c r="BG208" i="3"/>
  <c r="BF208" i="3"/>
  <c r="BE208" i="3"/>
  <c r="BD208" i="3"/>
  <c r="BC208" i="3"/>
  <c r="BB208" i="3"/>
  <c r="AW208" i="3"/>
  <c r="AV208" i="3"/>
  <c r="AU208" i="3"/>
  <c r="AT208" i="3"/>
  <c r="AS208" i="3"/>
  <c r="AR208" i="3"/>
  <c r="AQ208" i="3"/>
  <c r="AP208" i="3"/>
  <c r="AO208" i="3"/>
  <c r="AN208" i="3"/>
  <c r="AM208" i="3"/>
  <c r="AL208" i="3"/>
  <c r="AK208" i="3"/>
  <c r="AI208" i="3"/>
  <c r="AH208" i="3"/>
  <c r="AG208" i="3"/>
  <c r="AD208" i="3"/>
  <c r="Z208" i="3"/>
  <c r="Y208" i="3"/>
  <c r="X208" i="3"/>
  <c r="W208" i="3"/>
  <c r="V208" i="3"/>
  <c r="U208" i="3"/>
  <c r="O208" i="3"/>
  <c r="L208" i="3"/>
  <c r="K208" i="3"/>
  <c r="J208" i="3"/>
  <c r="I208" i="3"/>
  <c r="H208" i="3"/>
  <c r="G208" i="3"/>
  <c r="E208" i="3"/>
  <c r="D208" i="3"/>
  <c r="DI207" i="3"/>
  <c r="DH207" i="3"/>
  <c r="DG207" i="3"/>
  <c r="DF207" i="3"/>
  <c r="CY207" i="3"/>
  <c r="CX207" i="3"/>
  <c r="CW207" i="3"/>
  <c r="CV207" i="3"/>
  <c r="CU207" i="3"/>
  <c r="CT207" i="3"/>
  <c r="CS207" i="3"/>
  <c r="CR207" i="3"/>
  <c r="CQ207" i="3"/>
  <c r="CP207" i="3"/>
  <c r="CO207" i="3"/>
  <c r="CN207" i="3"/>
  <c r="CM207" i="3"/>
  <c r="CK207" i="3"/>
  <c r="CJ207" i="3"/>
  <c r="CI207" i="3"/>
  <c r="CH207" i="3"/>
  <c r="CG207" i="3"/>
  <c r="CF207" i="3"/>
  <c r="CE207" i="3"/>
  <c r="CD207" i="3"/>
  <c r="CC207" i="3"/>
  <c r="CB207" i="3"/>
  <c r="CA207" i="3"/>
  <c r="BZ207" i="3"/>
  <c r="BY207" i="3"/>
  <c r="BW207" i="3"/>
  <c r="BV207" i="3"/>
  <c r="BU207" i="3"/>
  <c r="BS207" i="3"/>
  <c r="BQ207" i="3"/>
  <c r="BP207" i="3"/>
  <c r="BK207" i="3"/>
  <c r="BJ207" i="3"/>
  <c r="BI207" i="3"/>
  <c r="BH207" i="3"/>
  <c r="BG207" i="3"/>
  <c r="BF207" i="3"/>
  <c r="BE207" i="3"/>
  <c r="BD207" i="3"/>
  <c r="BC207" i="3"/>
  <c r="BB207" i="3"/>
  <c r="AW207" i="3"/>
  <c r="AV207" i="3"/>
  <c r="AU207" i="3"/>
  <c r="AT207" i="3"/>
  <c r="AS207" i="3"/>
  <c r="AR207" i="3"/>
  <c r="AQ207" i="3"/>
  <c r="AP207" i="3"/>
  <c r="AO207" i="3"/>
  <c r="AN207" i="3"/>
  <c r="AM207" i="3"/>
  <c r="AL207" i="3"/>
  <c r="AK207" i="3"/>
  <c r="AI207" i="3"/>
  <c r="AH207" i="3"/>
  <c r="AG207" i="3"/>
  <c r="AD207" i="3"/>
  <c r="Z207" i="3"/>
  <c r="Y207" i="3"/>
  <c r="X207" i="3"/>
  <c r="W207" i="3"/>
  <c r="V207" i="3"/>
  <c r="U207" i="3"/>
  <c r="O207" i="3"/>
  <c r="L207" i="3"/>
  <c r="K207" i="3"/>
  <c r="J207" i="3"/>
  <c r="I207" i="3"/>
  <c r="H207" i="3"/>
  <c r="E207" i="3"/>
  <c r="D207" i="3"/>
  <c r="DI206" i="3"/>
  <c r="DH206" i="3"/>
  <c r="DG206" i="3"/>
  <c r="DF206" i="3"/>
  <c r="CY206" i="3"/>
  <c r="CX206" i="3"/>
  <c r="CW206" i="3"/>
  <c r="CV206" i="3"/>
  <c r="CU206" i="3"/>
  <c r="CT206" i="3"/>
  <c r="CS206" i="3"/>
  <c r="CR206" i="3"/>
  <c r="CQ206" i="3"/>
  <c r="CP206" i="3"/>
  <c r="CO206" i="3"/>
  <c r="CN206" i="3"/>
  <c r="CM206" i="3"/>
  <c r="CK206" i="3"/>
  <c r="CJ206" i="3"/>
  <c r="CI206" i="3"/>
  <c r="CH206" i="3"/>
  <c r="CG206" i="3"/>
  <c r="CF206" i="3"/>
  <c r="CE206" i="3"/>
  <c r="CD206" i="3"/>
  <c r="CC206" i="3"/>
  <c r="CB206" i="3"/>
  <c r="CA206" i="3"/>
  <c r="BZ206" i="3"/>
  <c r="BY206" i="3"/>
  <c r="BW206" i="3"/>
  <c r="BV206" i="3"/>
  <c r="BU206" i="3"/>
  <c r="BS206" i="3"/>
  <c r="BQ206" i="3"/>
  <c r="BP206" i="3"/>
  <c r="BK206" i="3"/>
  <c r="BJ206" i="3"/>
  <c r="BI206" i="3"/>
  <c r="BH206" i="3"/>
  <c r="BG206" i="3"/>
  <c r="BF206" i="3"/>
  <c r="BE206" i="3"/>
  <c r="BD206" i="3"/>
  <c r="BC206" i="3"/>
  <c r="BB206" i="3"/>
  <c r="H64" i="1" s="1"/>
  <c r="AW206" i="3"/>
  <c r="AV206" i="3"/>
  <c r="AU206" i="3"/>
  <c r="AT206" i="3"/>
  <c r="AS206" i="3"/>
  <c r="AR206" i="3"/>
  <c r="AQ206" i="3"/>
  <c r="H51" i="1" s="1"/>
  <c r="AP206" i="3"/>
  <c r="H50" i="1" s="1"/>
  <c r="AO206" i="3"/>
  <c r="AN206" i="3"/>
  <c r="AM206" i="3"/>
  <c r="AL206" i="3"/>
  <c r="AK206" i="3"/>
  <c r="AI206" i="3"/>
  <c r="AH206" i="3"/>
  <c r="AG206" i="3"/>
  <c r="AD206" i="3"/>
  <c r="Z206" i="3"/>
  <c r="Y206" i="3"/>
  <c r="X206" i="3"/>
  <c r="W206" i="3"/>
  <c r="V206" i="3"/>
  <c r="U206" i="3"/>
  <c r="O206" i="3"/>
  <c r="L206" i="3"/>
  <c r="K206" i="3"/>
  <c r="J206" i="3"/>
  <c r="I206" i="3"/>
  <c r="H206" i="3"/>
  <c r="E206" i="3"/>
  <c r="D206" i="3"/>
  <c r="DI205" i="3"/>
  <c r="DH205" i="3"/>
  <c r="DG205" i="3"/>
  <c r="DF205" i="3"/>
  <c r="CY205" i="3"/>
  <c r="CX205" i="3"/>
  <c r="CW205" i="3"/>
  <c r="CV205" i="3"/>
  <c r="CU205" i="3"/>
  <c r="CT205" i="3"/>
  <c r="CS205" i="3"/>
  <c r="CR205" i="3"/>
  <c r="CQ205" i="3"/>
  <c r="CP205" i="3"/>
  <c r="CO205" i="3"/>
  <c r="CN205" i="3"/>
  <c r="CM205" i="3"/>
  <c r="CK205" i="3"/>
  <c r="CJ205" i="3"/>
  <c r="CI205" i="3"/>
  <c r="CH205" i="3"/>
  <c r="CG205" i="3"/>
  <c r="CF205" i="3"/>
  <c r="CE205" i="3"/>
  <c r="CD205" i="3"/>
  <c r="CC205" i="3"/>
  <c r="CB205" i="3"/>
  <c r="CA205" i="3"/>
  <c r="BZ205" i="3"/>
  <c r="BY205" i="3"/>
  <c r="BW205" i="3"/>
  <c r="BV205" i="3"/>
  <c r="BU205" i="3"/>
  <c r="BS205" i="3"/>
  <c r="BQ205" i="3"/>
  <c r="BP205" i="3"/>
  <c r="BN205" i="3"/>
  <c r="BK205" i="3"/>
  <c r="BJ205" i="3"/>
  <c r="BI205" i="3"/>
  <c r="BH205" i="3"/>
  <c r="BG205" i="3"/>
  <c r="BF205" i="3"/>
  <c r="BE205" i="3"/>
  <c r="BD205" i="3"/>
  <c r="BC205" i="3"/>
  <c r="BB205" i="3"/>
  <c r="AW205" i="3"/>
  <c r="AV205" i="3"/>
  <c r="AU205" i="3"/>
  <c r="AT205" i="3"/>
  <c r="AS205" i="3"/>
  <c r="AR205" i="3"/>
  <c r="AQ205" i="3"/>
  <c r="AP205" i="3"/>
  <c r="AO205" i="3"/>
  <c r="AN205" i="3"/>
  <c r="AM205" i="3"/>
  <c r="AL205" i="3"/>
  <c r="AK205" i="3"/>
  <c r="AI205" i="3"/>
  <c r="AH205" i="3"/>
  <c r="AG205" i="3"/>
  <c r="AD205" i="3"/>
  <c r="Z205" i="3"/>
  <c r="Y205" i="3"/>
  <c r="X205" i="3"/>
  <c r="W205" i="3"/>
  <c r="V205" i="3"/>
  <c r="U205" i="3"/>
  <c r="P205" i="3"/>
  <c r="O205" i="3"/>
  <c r="L205" i="3"/>
  <c r="K205" i="3"/>
  <c r="J205" i="3"/>
  <c r="I205" i="3"/>
  <c r="H205" i="3"/>
  <c r="G205" i="3"/>
  <c r="E205" i="3"/>
  <c r="D205" i="3"/>
  <c r="DI204" i="3"/>
  <c r="DH204" i="3"/>
  <c r="DG204" i="3"/>
  <c r="DF204" i="3"/>
  <c r="CY204" i="3"/>
  <c r="CX204" i="3"/>
  <c r="CW204" i="3"/>
  <c r="CV204" i="3"/>
  <c r="CU204" i="3"/>
  <c r="CT204" i="3"/>
  <c r="CS204" i="3"/>
  <c r="CR204" i="3"/>
  <c r="CQ204" i="3"/>
  <c r="CP204" i="3"/>
  <c r="CO204" i="3"/>
  <c r="CN204" i="3"/>
  <c r="CM204" i="3"/>
  <c r="CK204" i="3"/>
  <c r="CJ204" i="3"/>
  <c r="CI204" i="3"/>
  <c r="CH204" i="3"/>
  <c r="CG204" i="3"/>
  <c r="CF204" i="3"/>
  <c r="CE204" i="3"/>
  <c r="CD204" i="3"/>
  <c r="CC204" i="3"/>
  <c r="CB204" i="3"/>
  <c r="CA204" i="3"/>
  <c r="BZ204" i="3"/>
  <c r="BY204" i="3"/>
  <c r="BW204" i="3"/>
  <c r="BV204" i="3"/>
  <c r="BU204" i="3"/>
  <c r="BS204" i="3"/>
  <c r="BQ204" i="3"/>
  <c r="BP204" i="3"/>
  <c r="BN204" i="3"/>
  <c r="BK204" i="3"/>
  <c r="BJ204" i="3"/>
  <c r="BI204" i="3"/>
  <c r="BH204" i="3"/>
  <c r="BG204" i="3"/>
  <c r="BF204" i="3"/>
  <c r="BE204" i="3"/>
  <c r="BD204" i="3"/>
  <c r="BC204" i="3"/>
  <c r="BB204" i="3"/>
  <c r="AW204" i="3"/>
  <c r="AV204" i="3"/>
  <c r="AU204" i="3"/>
  <c r="AT204" i="3"/>
  <c r="AS204" i="3"/>
  <c r="AR204" i="3"/>
  <c r="AQ204" i="3"/>
  <c r="AP204" i="3"/>
  <c r="AO204" i="3"/>
  <c r="AN204" i="3"/>
  <c r="AM204" i="3"/>
  <c r="AL204" i="3"/>
  <c r="AK204" i="3"/>
  <c r="AI204" i="3"/>
  <c r="AH204" i="3"/>
  <c r="AG204" i="3"/>
  <c r="AD204" i="3"/>
  <c r="Z204" i="3"/>
  <c r="Y204" i="3"/>
  <c r="X204" i="3"/>
  <c r="W204" i="3"/>
  <c r="V204" i="3"/>
  <c r="U204" i="3"/>
  <c r="O204" i="3"/>
  <c r="L204" i="3"/>
  <c r="K204" i="3"/>
  <c r="J204" i="3"/>
  <c r="I204" i="3"/>
  <c r="H204" i="3"/>
  <c r="G204" i="3"/>
  <c r="E204" i="3"/>
  <c r="D204" i="3"/>
  <c r="DI203" i="3"/>
  <c r="DH203" i="3"/>
  <c r="DG203" i="3"/>
  <c r="DF203" i="3"/>
  <c r="CY203" i="3"/>
  <c r="CX203" i="3"/>
  <c r="CW203" i="3"/>
  <c r="CV203" i="3"/>
  <c r="CU203" i="3"/>
  <c r="CT203" i="3"/>
  <c r="CS203" i="3"/>
  <c r="CR203" i="3"/>
  <c r="CQ203" i="3"/>
  <c r="CP203" i="3"/>
  <c r="CO203" i="3"/>
  <c r="CN203" i="3"/>
  <c r="CM203" i="3"/>
  <c r="CK203" i="3"/>
  <c r="CJ203" i="3"/>
  <c r="CI203" i="3"/>
  <c r="CH203" i="3"/>
  <c r="CG203" i="3"/>
  <c r="CF203" i="3"/>
  <c r="CE203" i="3"/>
  <c r="CD203" i="3"/>
  <c r="CC203" i="3"/>
  <c r="CB203" i="3"/>
  <c r="CA203" i="3"/>
  <c r="BZ203" i="3"/>
  <c r="BY203" i="3"/>
  <c r="BW203" i="3"/>
  <c r="BV203" i="3"/>
  <c r="BU203" i="3"/>
  <c r="BS203" i="3"/>
  <c r="BQ203" i="3"/>
  <c r="BP203" i="3"/>
  <c r="BN203" i="3"/>
  <c r="BK203" i="3"/>
  <c r="BJ203" i="3"/>
  <c r="BI203" i="3"/>
  <c r="BH203" i="3"/>
  <c r="BG203" i="3"/>
  <c r="BF203" i="3"/>
  <c r="BE203" i="3"/>
  <c r="BD203" i="3"/>
  <c r="BC203" i="3"/>
  <c r="BB203" i="3"/>
  <c r="AW203" i="3"/>
  <c r="AV203" i="3"/>
  <c r="AU203" i="3"/>
  <c r="AT203" i="3"/>
  <c r="AS203" i="3"/>
  <c r="AR203" i="3"/>
  <c r="AQ203" i="3"/>
  <c r="AP203" i="3"/>
  <c r="AN203" i="3"/>
  <c r="AM203" i="3"/>
  <c r="AL203" i="3"/>
  <c r="AK203" i="3"/>
  <c r="AG203" i="3"/>
  <c r="AD203" i="3"/>
  <c r="Z203" i="3"/>
  <c r="Y203" i="3"/>
  <c r="X203" i="3"/>
  <c r="W203" i="3"/>
  <c r="V203" i="3"/>
  <c r="U203" i="3"/>
  <c r="P203" i="3"/>
  <c r="O203" i="3"/>
  <c r="L203" i="3"/>
  <c r="K203" i="3"/>
  <c r="J203" i="3"/>
  <c r="I203" i="3"/>
  <c r="H203" i="3"/>
  <c r="G203" i="3"/>
  <c r="E203" i="3"/>
  <c r="D203" i="3"/>
  <c r="DI202" i="3"/>
  <c r="DH202" i="3"/>
  <c r="DG202" i="3"/>
  <c r="DF202" i="3"/>
  <c r="CY202" i="3"/>
  <c r="CX202" i="3"/>
  <c r="CW202" i="3"/>
  <c r="CV202" i="3"/>
  <c r="CU202" i="3"/>
  <c r="CT202" i="3"/>
  <c r="CS202" i="3"/>
  <c r="CR202" i="3"/>
  <c r="CQ202" i="3"/>
  <c r="CP202" i="3"/>
  <c r="CO202" i="3"/>
  <c r="CN202" i="3"/>
  <c r="CM202" i="3"/>
  <c r="CK202" i="3"/>
  <c r="CJ202" i="3"/>
  <c r="CI202" i="3"/>
  <c r="CH202" i="3"/>
  <c r="CG202" i="3"/>
  <c r="CF202" i="3"/>
  <c r="CE202" i="3"/>
  <c r="CD202" i="3"/>
  <c r="CC202" i="3"/>
  <c r="CB202" i="3"/>
  <c r="CA202" i="3"/>
  <c r="BZ202" i="3"/>
  <c r="BY202" i="3"/>
  <c r="BW202" i="3"/>
  <c r="BV202" i="3"/>
  <c r="BU202" i="3"/>
  <c r="BS202" i="3"/>
  <c r="BQ202" i="3"/>
  <c r="BP202" i="3"/>
  <c r="BN202" i="3"/>
  <c r="BK202" i="3"/>
  <c r="BJ202" i="3"/>
  <c r="BI202" i="3"/>
  <c r="BH202" i="3"/>
  <c r="BG202" i="3"/>
  <c r="BF202" i="3"/>
  <c r="BE202" i="3"/>
  <c r="BD202" i="3"/>
  <c r="BC202" i="3"/>
  <c r="BB202" i="3"/>
  <c r="AW202" i="3"/>
  <c r="AV202" i="3"/>
  <c r="AU202" i="3"/>
  <c r="AT202" i="3"/>
  <c r="AS202" i="3"/>
  <c r="AR202" i="3"/>
  <c r="AQ202" i="3"/>
  <c r="AP202" i="3"/>
  <c r="AO202" i="3"/>
  <c r="AN202" i="3"/>
  <c r="AM202" i="3"/>
  <c r="AL202" i="3"/>
  <c r="AK202" i="3"/>
  <c r="AI202" i="3"/>
  <c r="AH202" i="3"/>
  <c r="AG202" i="3"/>
  <c r="AD202" i="3"/>
  <c r="Z202" i="3"/>
  <c r="Y202" i="3"/>
  <c r="X202" i="3"/>
  <c r="W202" i="3"/>
  <c r="V202" i="3"/>
  <c r="U202" i="3"/>
  <c r="P202" i="3"/>
  <c r="O202" i="3"/>
  <c r="L202" i="3"/>
  <c r="K202" i="3"/>
  <c r="J202" i="3"/>
  <c r="I202" i="3"/>
  <c r="H202" i="3"/>
  <c r="G202" i="3"/>
  <c r="E202" i="3"/>
  <c r="D202" i="3"/>
  <c r="DI201" i="3"/>
  <c r="DH201" i="3"/>
  <c r="DG201" i="3"/>
  <c r="DF201" i="3"/>
  <c r="CY201" i="3"/>
  <c r="CX201" i="3"/>
  <c r="CW201" i="3"/>
  <c r="CV201" i="3"/>
  <c r="CU201" i="3"/>
  <c r="CT201" i="3"/>
  <c r="CS201" i="3"/>
  <c r="CR201" i="3"/>
  <c r="CQ201" i="3"/>
  <c r="CP201" i="3"/>
  <c r="CO201" i="3"/>
  <c r="CN201" i="3"/>
  <c r="CM201" i="3"/>
  <c r="CK201" i="3"/>
  <c r="CJ201" i="3"/>
  <c r="CI201" i="3"/>
  <c r="CH201" i="3"/>
  <c r="CG201" i="3"/>
  <c r="CF201" i="3"/>
  <c r="CE201" i="3"/>
  <c r="CD201" i="3"/>
  <c r="CC201" i="3"/>
  <c r="CB201" i="3"/>
  <c r="CA201" i="3"/>
  <c r="BZ201" i="3"/>
  <c r="BY201" i="3"/>
  <c r="BW201" i="3"/>
  <c r="BV201" i="3"/>
  <c r="BU201" i="3"/>
  <c r="BS201" i="3"/>
  <c r="BQ201" i="3"/>
  <c r="BP201" i="3"/>
  <c r="BN201" i="3"/>
  <c r="BM201" i="3"/>
  <c r="BL201" i="3"/>
  <c r="BK201" i="3"/>
  <c r="BJ201" i="3"/>
  <c r="BI201" i="3"/>
  <c r="BH201" i="3"/>
  <c r="BG201" i="3"/>
  <c r="BF201" i="3"/>
  <c r="BE201" i="3"/>
  <c r="BD201" i="3"/>
  <c r="BC201" i="3"/>
  <c r="BB201" i="3"/>
  <c r="AW201" i="3"/>
  <c r="AV201" i="3"/>
  <c r="AU201" i="3"/>
  <c r="AT201" i="3"/>
  <c r="AS201" i="3"/>
  <c r="AR201" i="3"/>
  <c r="AQ201" i="3"/>
  <c r="AP201" i="3"/>
  <c r="AN201" i="3"/>
  <c r="AM201" i="3"/>
  <c r="AL201" i="3"/>
  <c r="AK201" i="3"/>
  <c r="AG201" i="3"/>
  <c r="AD201" i="3"/>
  <c r="Z201" i="3"/>
  <c r="Y201" i="3"/>
  <c r="X201" i="3"/>
  <c r="W201" i="3"/>
  <c r="V201" i="3"/>
  <c r="U201" i="3"/>
  <c r="P201" i="3"/>
  <c r="O201" i="3"/>
  <c r="L201" i="3"/>
  <c r="K201" i="3"/>
  <c r="J201" i="3"/>
  <c r="I201" i="3"/>
  <c r="H201" i="3"/>
  <c r="G201" i="3"/>
  <c r="E201" i="3"/>
  <c r="D201" i="3"/>
  <c r="DI200" i="3"/>
  <c r="H128" i="1" s="1"/>
  <c r="DH200" i="3"/>
  <c r="H127" i="1" s="1"/>
  <c r="DG200" i="3"/>
  <c r="H126" i="1" s="1"/>
  <c r="DF200" i="3"/>
  <c r="H125" i="1" s="1"/>
  <c r="CY200" i="3"/>
  <c r="H117" i="1" s="1"/>
  <c r="CX200" i="3"/>
  <c r="H116" i="1" s="1"/>
  <c r="CW200" i="3"/>
  <c r="H115" i="1" s="1"/>
  <c r="CV200" i="3"/>
  <c r="H114" i="1" s="1"/>
  <c r="CU200" i="3"/>
  <c r="H113" i="1" s="1"/>
  <c r="CT200" i="3"/>
  <c r="H112" i="1" s="1"/>
  <c r="CS200" i="3"/>
  <c r="H111" i="1" s="1"/>
  <c r="CR200" i="3"/>
  <c r="H110" i="1" s="1"/>
  <c r="CQ200" i="3"/>
  <c r="H109" i="1" s="1"/>
  <c r="CP200" i="3"/>
  <c r="H108" i="1" s="1"/>
  <c r="CO200" i="3"/>
  <c r="H106" i="1" s="1"/>
  <c r="CN200" i="3"/>
  <c r="H105" i="1" s="1"/>
  <c r="CM200" i="3"/>
  <c r="H104" i="1" s="1"/>
  <c r="CK200" i="3"/>
  <c r="H102" i="1" s="1"/>
  <c r="CJ200" i="3"/>
  <c r="H101" i="1" s="1"/>
  <c r="CI200" i="3"/>
  <c r="H100" i="1" s="1"/>
  <c r="CH200" i="3"/>
  <c r="H99" i="1" s="1"/>
  <c r="CG200" i="3"/>
  <c r="H98" i="1" s="1"/>
  <c r="CF200" i="3"/>
  <c r="H97" i="1" s="1"/>
  <c r="CE200" i="3"/>
  <c r="H96" i="1" s="1"/>
  <c r="CD200" i="3"/>
  <c r="H95" i="1" s="1"/>
  <c r="CC200" i="3"/>
  <c r="H94" i="1" s="1"/>
  <c r="CB200" i="3"/>
  <c r="H93" i="1" s="1"/>
  <c r="CA200" i="3"/>
  <c r="H92" i="1" s="1"/>
  <c r="BZ200" i="3"/>
  <c r="H91" i="1" s="1"/>
  <c r="BY200" i="3"/>
  <c r="H89" i="1" s="1"/>
  <c r="BW200" i="3"/>
  <c r="H87" i="1" s="1"/>
  <c r="BV200" i="3"/>
  <c r="H86" i="1" s="1"/>
  <c r="BU200" i="3"/>
  <c r="H85" i="1" s="1"/>
  <c r="BS200" i="3"/>
  <c r="H83" i="1" s="1"/>
  <c r="BQ200" i="3"/>
  <c r="H81" i="1" s="1"/>
  <c r="BP200" i="3"/>
  <c r="H80" i="1" s="1"/>
  <c r="H78" i="1"/>
  <c r="BK200" i="3"/>
  <c r="BJ200" i="3"/>
  <c r="H73" i="1" s="1"/>
  <c r="BI200" i="3"/>
  <c r="H72" i="1" s="1"/>
  <c r="BH200" i="3"/>
  <c r="H71" i="1" s="1"/>
  <c r="BG200" i="3"/>
  <c r="H70" i="1" s="1"/>
  <c r="BF200" i="3"/>
  <c r="BE200" i="3"/>
  <c r="H67" i="1" s="1"/>
  <c r="BD200" i="3"/>
  <c r="H66" i="1" s="1"/>
  <c r="BC200" i="3"/>
  <c r="H62" i="1"/>
  <c r="AY200" i="3"/>
  <c r="H60" i="1" s="1"/>
  <c r="AW200" i="3"/>
  <c r="H58" i="1" s="1"/>
  <c r="AV200" i="3"/>
  <c r="H57" i="1" s="1"/>
  <c r="AU200" i="3"/>
  <c r="H56" i="1" s="1"/>
  <c r="AT200" i="3"/>
  <c r="AS200" i="3"/>
  <c r="H54" i="1" s="1"/>
  <c r="AR200" i="3"/>
  <c r="H53" i="1" s="1"/>
  <c r="AO200" i="3"/>
  <c r="H49" i="1" s="1"/>
  <c r="AN200" i="3"/>
  <c r="H48" i="1" s="1"/>
  <c r="AM200" i="3"/>
  <c r="H47" i="1" s="1"/>
  <c r="AL200" i="3"/>
  <c r="H46" i="1" s="1"/>
  <c r="AK200" i="3"/>
  <c r="H45" i="1" s="1"/>
  <c r="AI200" i="3"/>
  <c r="H43" i="1" s="1"/>
  <c r="AH200" i="3"/>
  <c r="H42" i="1" s="1"/>
  <c r="AG200" i="3"/>
  <c r="H41" i="1" s="1"/>
  <c r="H38" i="1"/>
  <c r="AD200" i="3"/>
  <c r="H37" i="1" s="1"/>
  <c r="Z200" i="3"/>
  <c r="H33" i="1" s="1"/>
  <c r="Y200" i="3"/>
  <c r="H32" i="1" s="1"/>
  <c r="X200" i="3"/>
  <c r="W200" i="3"/>
  <c r="H30" i="1" s="1"/>
  <c r="V200" i="3"/>
  <c r="H29" i="1" s="1"/>
  <c r="U200" i="3"/>
  <c r="H27" i="1"/>
  <c r="P200" i="3"/>
  <c r="O200" i="3"/>
  <c r="L200" i="3"/>
  <c r="K200" i="3"/>
  <c r="J200" i="3"/>
  <c r="I200" i="3"/>
  <c r="H200" i="3"/>
  <c r="DI199" i="3"/>
  <c r="DH199" i="3"/>
  <c r="DG199" i="3"/>
  <c r="DF199" i="3"/>
  <c r="CY199" i="3"/>
  <c r="CX199" i="3"/>
  <c r="CW199" i="3"/>
  <c r="CV199" i="3"/>
  <c r="CU199" i="3"/>
  <c r="CT199" i="3"/>
  <c r="CS199" i="3"/>
  <c r="CR199" i="3"/>
  <c r="CQ199" i="3"/>
  <c r="CP199" i="3"/>
  <c r="CO199" i="3"/>
  <c r="CN199" i="3"/>
  <c r="CM199" i="3"/>
  <c r="CK199" i="3"/>
  <c r="CJ199" i="3"/>
  <c r="CI199" i="3"/>
  <c r="CH199" i="3"/>
  <c r="CG199" i="3"/>
  <c r="CF199" i="3"/>
  <c r="CE199" i="3"/>
  <c r="CD199" i="3"/>
  <c r="CC199" i="3"/>
  <c r="CB199" i="3"/>
  <c r="CA199" i="3"/>
  <c r="BZ199" i="3"/>
  <c r="BY199" i="3"/>
  <c r="BW199" i="3"/>
  <c r="BV199" i="3"/>
  <c r="BU199" i="3"/>
  <c r="BS199" i="3"/>
  <c r="BQ199" i="3"/>
  <c r="BP199" i="3"/>
  <c r="BK199" i="3"/>
  <c r="BJ199" i="3"/>
  <c r="BI199" i="3"/>
  <c r="BH199" i="3"/>
  <c r="BG199" i="3"/>
  <c r="BF199" i="3"/>
  <c r="BE199" i="3"/>
  <c r="BD199" i="3"/>
  <c r="BC199" i="3"/>
  <c r="AW199" i="3"/>
  <c r="AV199" i="3"/>
  <c r="AU199" i="3"/>
  <c r="AT199" i="3"/>
  <c r="AS199" i="3"/>
  <c r="AR199" i="3"/>
  <c r="AO199" i="3"/>
  <c r="AN199" i="3"/>
  <c r="AM199" i="3"/>
  <c r="AL199" i="3"/>
  <c r="AK199" i="3"/>
  <c r="AI199" i="3"/>
  <c r="AH199" i="3"/>
  <c r="AG199" i="3"/>
  <c r="AD199" i="3"/>
  <c r="Z199" i="3"/>
  <c r="Y199" i="3"/>
  <c r="X199" i="3"/>
  <c r="W199" i="3"/>
  <c r="V199" i="3"/>
  <c r="U199" i="3"/>
  <c r="P199" i="3"/>
  <c r="O199" i="3"/>
  <c r="L199" i="3"/>
  <c r="K199" i="3"/>
  <c r="J199" i="3"/>
  <c r="I199" i="3"/>
  <c r="H199" i="3"/>
  <c r="DI198" i="3"/>
  <c r="DH198" i="3"/>
  <c r="DG198" i="3"/>
  <c r="DF198" i="3"/>
  <c r="CY198" i="3"/>
  <c r="CX198" i="3"/>
  <c r="CW198" i="3"/>
  <c r="CV198" i="3"/>
  <c r="CU198" i="3"/>
  <c r="CT198" i="3"/>
  <c r="CS198" i="3"/>
  <c r="CR198" i="3"/>
  <c r="CQ198" i="3"/>
  <c r="CP198" i="3"/>
  <c r="CO198" i="3"/>
  <c r="CN198" i="3"/>
  <c r="CM198" i="3"/>
  <c r="CK198" i="3"/>
  <c r="CJ198" i="3"/>
  <c r="CI198" i="3"/>
  <c r="CH198" i="3"/>
  <c r="CG198" i="3"/>
  <c r="CF198" i="3"/>
  <c r="CE198" i="3"/>
  <c r="CD198" i="3"/>
  <c r="CC198" i="3"/>
  <c r="CB198" i="3"/>
  <c r="CA198" i="3"/>
  <c r="BZ198" i="3"/>
  <c r="BY198" i="3"/>
  <c r="BW198" i="3"/>
  <c r="BV198" i="3"/>
  <c r="BU198" i="3"/>
  <c r="BS198" i="3"/>
  <c r="BQ198" i="3"/>
  <c r="BP198" i="3"/>
  <c r="BK198" i="3"/>
  <c r="BJ198" i="3"/>
  <c r="BI198" i="3"/>
  <c r="BH198" i="3"/>
  <c r="BG198" i="3"/>
  <c r="BF198" i="3"/>
  <c r="BE198" i="3"/>
  <c r="BD198" i="3"/>
  <c r="BC198" i="3"/>
  <c r="AW198" i="3"/>
  <c r="AV198" i="3"/>
  <c r="AU198" i="3"/>
  <c r="AT198" i="3"/>
  <c r="AS198" i="3"/>
  <c r="AR198" i="3"/>
  <c r="AO198" i="3"/>
  <c r="AN198" i="3"/>
  <c r="AM198" i="3"/>
  <c r="AL198" i="3"/>
  <c r="AK198" i="3"/>
  <c r="AI198" i="3"/>
  <c r="AH198" i="3"/>
  <c r="AG198" i="3"/>
  <c r="AD198" i="3"/>
  <c r="Z198" i="3"/>
  <c r="Y198" i="3"/>
  <c r="X198" i="3"/>
  <c r="W198" i="3"/>
  <c r="V198" i="3"/>
  <c r="U198" i="3"/>
  <c r="O198" i="3"/>
  <c r="L198" i="3"/>
  <c r="K198" i="3"/>
  <c r="J198" i="3"/>
  <c r="I198" i="3"/>
  <c r="H198" i="3"/>
  <c r="DI197" i="3"/>
  <c r="DH197" i="3"/>
  <c r="DG197" i="3"/>
  <c r="DF197" i="3"/>
  <c r="CY197" i="3"/>
  <c r="CX197" i="3"/>
  <c r="CW197" i="3"/>
  <c r="CV197" i="3"/>
  <c r="CU197" i="3"/>
  <c r="CT197" i="3"/>
  <c r="CS197" i="3"/>
  <c r="CR197" i="3"/>
  <c r="CQ197" i="3"/>
  <c r="CP197" i="3"/>
  <c r="CO197" i="3"/>
  <c r="CN197" i="3"/>
  <c r="CM197" i="3"/>
  <c r="CK197" i="3"/>
  <c r="CJ197" i="3"/>
  <c r="CI197" i="3"/>
  <c r="CH197" i="3"/>
  <c r="CG197" i="3"/>
  <c r="CF197" i="3"/>
  <c r="CE197" i="3"/>
  <c r="CD197" i="3"/>
  <c r="CC197" i="3"/>
  <c r="CB197" i="3"/>
  <c r="CA197" i="3"/>
  <c r="BZ197" i="3"/>
  <c r="BY197" i="3"/>
  <c r="BW197" i="3"/>
  <c r="BV197" i="3"/>
  <c r="BU197" i="3"/>
  <c r="BS197" i="3"/>
  <c r="BQ197" i="3"/>
  <c r="BP197" i="3"/>
  <c r="BK197" i="3"/>
  <c r="BJ197" i="3"/>
  <c r="BI197" i="3"/>
  <c r="BH197" i="3"/>
  <c r="BG197" i="3"/>
  <c r="BF197" i="3"/>
  <c r="BE197" i="3"/>
  <c r="BD197" i="3"/>
  <c r="BC197" i="3"/>
  <c r="AW197" i="3"/>
  <c r="AV197" i="3"/>
  <c r="AU197" i="3"/>
  <c r="AT197" i="3"/>
  <c r="AS197" i="3"/>
  <c r="AR197" i="3"/>
  <c r="AO197" i="3"/>
  <c r="AN197" i="3"/>
  <c r="AM197" i="3"/>
  <c r="AL197" i="3"/>
  <c r="AK197" i="3"/>
  <c r="AI197" i="3"/>
  <c r="AH197" i="3"/>
  <c r="AG197" i="3"/>
  <c r="AD197" i="3"/>
  <c r="Z197" i="3"/>
  <c r="Y197" i="3"/>
  <c r="X197" i="3"/>
  <c r="W197" i="3"/>
  <c r="V197" i="3"/>
  <c r="U197" i="3"/>
  <c r="O197" i="3"/>
  <c r="L197" i="3"/>
  <c r="K197" i="3"/>
  <c r="J197" i="3"/>
  <c r="I197" i="3"/>
  <c r="H197" i="3"/>
  <c r="DI196" i="3"/>
  <c r="DH196" i="3"/>
  <c r="DG196" i="3"/>
  <c r="DF196" i="3"/>
  <c r="CY196" i="3"/>
  <c r="CX196" i="3"/>
  <c r="CW196" i="3"/>
  <c r="CV196" i="3"/>
  <c r="CU196" i="3"/>
  <c r="CT196" i="3"/>
  <c r="CS196" i="3"/>
  <c r="CR196" i="3"/>
  <c r="CQ196" i="3"/>
  <c r="CP196" i="3"/>
  <c r="CO196" i="3"/>
  <c r="CN196" i="3"/>
  <c r="CM196" i="3"/>
  <c r="CK196" i="3"/>
  <c r="CJ196" i="3"/>
  <c r="CI196" i="3"/>
  <c r="CH196" i="3"/>
  <c r="CG196" i="3"/>
  <c r="CF196" i="3"/>
  <c r="CE196" i="3"/>
  <c r="CD196" i="3"/>
  <c r="CC196" i="3"/>
  <c r="CB196" i="3"/>
  <c r="CA196" i="3"/>
  <c r="BZ196" i="3"/>
  <c r="BY196" i="3"/>
  <c r="BW196" i="3"/>
  <c r="BV196" i="3"/>
  <c r="BU196" i="3"/>
  <c r="BS196" i="3"/>
  <c r="BQ196" i="3"/>
  <c r="BP196" i="3"/>
  <c r="BK196" i="3"/>
  <c r="BJ196" i="3"/>
  <c r="BI196" i="3"/>
  <c r="BH196" i="3"/>
  <c r="BG196" i="3"/>
  <c r="BF196" i="3"/>
  <c r="BE196" i="3"/>
  <c r="BD196" i="3"/>
  <c r="BC196" i="3"/>
  <c r="AW196" i="3"/>
  <c r="AV196" i="3"/>
  <c r="AU196" i="3"/>
  <c r="AT196" i="3"/>
  <c r="AS196" i="3"/>
  <c r="AR196" i="3"/>
  <c r="AO196" i="3"/>
  <c r="AN196" i="3"/>
  <c r="AM196" i="3"/>
  <c r="AL196" i="3"/>
  <c r="AK196" i="3"/>
  <c r="AI196" i="3"/>
  <c r="AH196" i="3"/>
  <c r="AG196" i="3"/>
  <c r="AD196" i="3"/>
  <c r="Z196" i="3"/>
  <c r="Y196" i="3"/>
  <c r="X196" i="3"/>
  <c r="W196" i="3"/>
  <c r="V196" i="3"/>
  <c r="U196" i="3"/>
  <c r="O196" i="3"/>
  <c r="L196" i="3"/>
  <c r="K196" i="3"/>
  <c r="J196" i="3"/>
  <c r="I196" i="3"/>
  <c r="H196" i="3"/>
  <c r="DI195" i="3"/>
  <c r="DH195" i="3"/>
  <c r="DG195" i="3"/>
  <c r="DF195" i="3"/>
  <c r="CY195" i="3"/>
  <c r="CX195" i="3"/>
  <c r="CW195" i="3"/>
  <c r="CV195" i="3"/>
  <c r="CU195" i="3"/>
  <c r="CT195" i="3"/>
  <c r="CS195" i="3"/>
  <c r="CR195" i="3"/>
  <c r="CQ195" i="3"/>
  <c r="CP195" i="3"/>
  <c r="CO195" i="3"/>
  <c r="CN195" i="3"/>
  <c r="CM195" i="3"/>
  <c r="CK195" i="3"/>
  <c r="CJ195" i="3"/>
  <c r="CI195" i="3"/>
  <c r="CH195" i="3"/>
  <c r="CG195" i="3"/>
  <c r="CF195" i="3"/>
  <c r="CE195" i="3"/>
  <c r="CD195" i="3"/>
  <c r="CC195" i="3"/>
  <c r="CB195" i="3"/>
  <c r="CA195" i="3"/>
  <c r="BZ195" i="3"/>
  <c r="BY195" i="3"/>
  <c r="BW195" i="3"/>
  <c r="BV195" i="3"/>
  <c r="BU195" i="3"/>
  <c r="BS195" i="3"/>
  <c r="BQ195" i="3"/>
  <c r="BP195" i="3"/>
  <c r="BK195" i="3"/>
  <c r="BJ195" i="3"/>
  <c r="BI195" i="3"/>
  <c r="BH195" i="3"/>
  <c r="BG195" i="3"/>
  <c r="BF195" i="3"/>
  <c r="BE195" i="3"/>
  <c r="BD195" i="3"/>
  <c r="BC195" i="3"/>
  <c r="AW195" i="3"/>
  <c r="AV195" i="3"/>
  <c r="AU195" i="3"/>
  <c r="AT195" i="3"/>
  <c r="AS195" i="3"/>
  <c r="AR195" i="3"/>
  <c r="AO195" i="3"/>
  <c r="AN195" i="3"/>
  <c r="AM195" i="3"/>
  <c r="AL195" i="3"/>
  <c r="AK195" i="3"/>
  <c r="AI195" i="3"/>
  <c r="AH195" i="3"/>
  <c r="AG195" i="3"/>
  <c r="AD195" i="3"/>
  <c r="Z195" i="3"/>
  <c r="Y195" i="3"/>
  <c r="X195" i="3"/>
  <c r="W195" i="3"/>
  <c r="V195" i="3"/>
  <c r="U195" i="3"/>
  <c r="O195" i="3"/>
  <c r="L195" i="3"/>
  <c r="K195" i="3"/>
  <c r="J195" i="3"/>
  <c r="I195" i="3"/>
  <c r="H195" i="3"/>
  <c r="DI194" i="3"/>
  <c r="DH194" i="3"/>
  <c r="DG194" i="3"/>
  <c r="DF194" i="3"/>
  <c r="CY194" i="3"/>
  <c r="CX194" i="3"/>
  <c r="CW194" i="3"/>
  <c r="CV194" i="3"/>
  <c r="CU194" i="3"/>
  <c r="CT194" i="3"/>
  <c r="CS194" i="3"/>
  <c r="CR194" i="3"/>
  <c r="CQ194" i="3"/>
  <c r="CP194" i="3"/>
  <c r="CO194" i="3"/>
  <c r="CN194" i="3"/>
  <c r="CM194" i="3"/>
  <c r="CK194" i="3"/>
  <c r="CJ194" i="3"/>
  <c r="CI194" i="3"/>
  <c r="CH194" i="3"/>
  <c r="CG194" i="3"/>
  <c r="CF194" i="3"/>
  <c r="CE194" i="3"/>
  <c r="CD194" i="3"/>
  <c r="CC194" i="3"/>
  <c r="CB194" i="3"/>
  <c r="CA194" i="3"/>
  <c r="BZ194" i="3"/>
  <c r="BY194" i="3"/>
  <c r="BW194" i="3"/>
  <c r="BV194" i="3"/>
  <c r="BU194" i="3"/>
  <c r="BS194" i="3"/>
  <c r="BQ194" i="3"/>
  <c r="BP194" i="3"/>
  <c r="BK194" i="3"/>
  <c r="BJ194" i="3"/>
  <c r="BI194" i="3"/>
  <c r="BH194" i="3"/>
  <c r="BG194" i="3"/>
  <c r="BF194" i="3"/>
  <c r="BE194" i="3"/>
  <c r="BD194" i="3"/>
  <c r="BC194" i="3"/>
  <c r="AW194" i="3"/>
  <c r="AV194" i="3"/>
  <c r="AU194" i="3"/>
  <c r="AT194" i="3"/>
  <c r="AS194" i="3"/>
  <c r="AR194" i="3"/>
  <c r="AO194" i="3"/>
  <c r="AN194" i="3"/>
  <c r="AM194" i="3"/>
  <c r="AL194" i="3"/>
  <c r="AK194" i="3"/>
  <c r="AI194" i="3"/>
  <c r="AH194" i="3"/>
  <c r="AG194" i="3"/>
  <c r="AD194" i="3"/>
  <c r="Z194" i="3"/>
  <c r="Y194" i="3"/>
  <c r="X194" i="3"/>
  <c r="W194" i="3"/>
  <c r="V194" i="3"/>
  <c r="U194" i="3"/>
  <c r="O194" i="3"/>
  <c r="L194" i="3"/>
  <c r="K194" i="3"/>
  <c r="J194" i="3"/>
  <c r="I194" i="3"/>
  <c r="H194" i="3"/>
  <c r="DI193" i="3"/>
  <c r="DH193" i="3"/>
  <c r="DG193" i="3"/>
  <c r="DF193" i="3"/>
  <c r="CY193" i="3"/>
  <c r="CX193" i="3"/>
  <c r="CW193" i="3"/>
  <c r="CV193" i="3"/>
  <c r="CU193" i="3"/>
  <c r="CT193" i="3"/>
  <c r="CS193" i="3"/>
  <c r="CR193" i="3"/>
  <c r="CQ193" i="3"/>
  <c r="CP193" i="3"/>
  <c r="CO193" i="3"/>
  <c r="CN193" i="3"/>
  <c r="CM193" i="3"/>
  <c r="CK193" i="3"/>
  <c r="CJ193" i="3"/>
  <c r="CI193" i="3"/>
  <c r="CH193" i="3"/>
  <c r="CG193" i="3"/>
  <c r="CF193" i="3"/>
  <c r="CE193" i="3"/>
  <c r="CD193" i="3"/>
  <c r="CC193" i="3"/>
  <c r="CB193" i="3"/>
  <c r="CA193" i="3"/>
  <c r="BZ193" i="3"/>
  <c r="BY193" i="3"/>
  <c r="BW193" i="3"/>
  <c r="BV193" i="3"/>
  <c r="BU193" i="3"/>
  <c r="BS193" i="3"/>
  <c r="BQ193" i="3"/>
  <c r="BP193" i="3"/>
  <c r="BK193" i="3"/>
  <c r="BJ193" i="3"/>
  <c r="BI193" i="3"/>
  <c r="BH193" i="3"/>
  <c r="BG193" i="3"/>
  <c r="BF193" i="3"/>
  <c r="BE193" i="3"/>
  <c r="BD193" i="3"/>
  <c r="BC193" i="3"/>
  <c r="AW193" i="3"/>
  <c r="AV193" i="3"/>
  <c r="AU193" i="3"/>
  <c r="AT193" i="3"/>
  <c r="AS193" i="3"/>
  <c r="AR193" i="3"/>
  <c r="AO193" i="3"/>
  <c r="AN193" i="3"/>
  <c r="AM193" i="3"/>
  <c r="AL193" i="3"/>
  <c r="AK193" i="3"/>
  <c r="AI193" i="3"/>
  <c r="AH193" i="3"/>
  <c r="AG193" i="3"/>
  <c r="AD193" i="3"/>
  <c r="Z193" i="3"/>
  <c r="Y193" i="3"/>
  <c r="X193" i="3"/>
  <c r="W193" i="3"/>
  <c r="V193" i="3"/>
  <c r="U193" i="3"/>
  <c r="P193" i="3"/>
  <c r="O193" i="3"/>
  <c r="L193" i="3"/>
  <c r="K193" i="3"/>
  <c r="J193" i="3"/>
  <c r="I193" i="3"/>
  <c r="H193" i="3"/>
  <c r="DI192" i="3"/>
  <c r="DH192" i="3"/>
  <c r="DG192" i="3"/>
  <c r="DF192" i="3"/>
  <c r="CY192" i="3"/>
  <c r="CX192" i="3"/>
  <c r="CW192" i="3"/>
  <c r="CV192" i="3"/>
  <c r="CU192" i="3"/>
  <c r="CT192" i="3"/>
  <c r="CS192" i="3"/>
  <c r="CR192" i="3"/>
  <c r="CQ192" i="3"/>
  <c r="CP192" i="3"/>
  <c r="CO192" i="3"/>
  <c r="CN192" i="3"/>
  <c r="CM192" i="3"/>
  <c r="CK192" i="3"/>
  <c r="CJ192" i="3"/>
  <c r="CI192" i="3"/>
  <c r="CH192" i="3"/>
  <c r="CG192" i="3"/>
  <c r="CF192" i="3"/>
  <c r="CE192" i="3"/>
  <c r="CD192" i="3"/>
  <c r="CC192" i="3"/>
  <c r="CB192" i="3"/>
  <c r="CA192" i="3"/>
  <c r="BZ192" i="3"/>
  <c r="BY192" i="3"/>
  <c r="BW192" i="3"/>
  <c r="BV192" i="3"/>
  <c r="BU192" i="3"/>
  <c r="BS192" i="3"/>
  <c r="BQ192" i="3"/>
  <c r="BP192" i="3"/>
  <c r="BK192" i="3"/>
  <c r="BJ192" i="3"/>
  <c r="BI192" i="3"/>
  <c r="BH192" i="3"/>
  <c r="BG192" i="3"/>
  <c r="BF192" i="3"/>
  <c r="BE192" i="3"/>
  <c r="BD192" i="3"/>
  <c r="BC192" i="3"/>
  <c r="AW192" i="3"/>
  <c r="AV192" i="3"/>
  <c r="AU192" i="3"/>
  <c r="AT192" i="3"/>
  <c r="AS192" i="3"/>
  <c r="AR192" i="3"/>
  <c r="AO192" i="3"/>
  <c r="AN192" i="3"/>
  <c r="AM192" i="3"/>
  <c r="AL192" i="3"/>
  <c r="AK192" i="3"/>
  <c r="AI192" i="3"/>
  <c r="AH192" i="3"/>
  <c r="AG192" i="3"/>
  <c r="AD192" i="3"/>
  <c r="Z192" i="3"/>
  <c r="Y192" i="3"/>
  <c r="X192" i="3"/>
  <c r="W192" i="3"/>
  <c r="V192" i="3"/>
  <c r="U192" i="3"/>
  <c r="P192" i="3"/>
  <c r="O192" i="3"/>
  <c r="L192" i="3"/>
  <c r="K192" i="3"/>
  <c r="J192" i="3"/>
  <c r="I192" i="3"/>
  <c r="H192" i="3"/>
  <c r="DI191" i="3"/>
  <c r="DH191" i="3"/>
  <c r="DG191" i="3"/>
  <c r="DF191" i="3"/>
  <c r="CY191" i="3"/>
  <c r="CX191" i="3"/>
  <c r="CW191" i="3"/>
  <c r="CV191" i="3"/>
  <c r="CU191" i="3"/>
  <c r="CT191" i="3"/>
  <c r="CS191" i="3"/>
  <c r="CR191" i="3"/>
  <c r="CQ191" i="3"/>
  <c r="CP191" i="3"/>
  <c r="CO191" i="3"/>
  <c r="CN191" i="3"/>
  <c r="CM191" i="3"/>
  <c r="CK191" i="3"/>
  <c r="CJ191" i="3"/>
  <c r="CI191" i="3"/>
  <c r="CH191" i="3"/>
  <c r="CG191" i="3"/>
  <c r="CF191" i="3"/>
  <c r="CE191" i="3"/>
  <c r="CD191" i="3"/>
  <c r="CC191" i="3"/>
  <c r="CB191" i="3"/>
  <c r="CA191" i="3"/>
  <c r="BZ191" i="3"/>
  <c r="BY191" i="3"/>
  <c r="BW191" i="3"/>
  <c r="BV191" i="3"/>
  <c r="BU191" i="3"/>
  <c r="BS191" i="3"/>
  <c r="BQ191" i="3"/>
  <c r="BP191" i="3"/>
  <c r="BK191" i="3"/>
  <c r="BJ191" i="3"/>
  <c r="BI191" i="3"/>
  <c r="BH191" i="3"/>
  <c r="BG191" i="3"/>
  <c r="BF191" i="3"/>
  <c r="BE191" i="3"/>
  <c r="BD191" i="3"/>
  <c r="BC191" i="3"/>
  <c r="AW191" i="3"/>
  <c r="AV191" i="3"/>
  <c r="AU191" i="3"/>
  <c r="AT191" i="3"/>
  <c r="AS191" i="3"/>
  <c r="AR191" i="3"/>
  <c r="AO191" i="3"/>
  <c r="AN191" i="3"/>
  <c r="AM191" i="3"/>
  <c r="AL191" i="3"/>
  <c r="AK191" i="3"/>
  <c r="AI191" i="3"/>
  <c r="AH191" i="3"/>
  <c r="AG191" i="3"/>
  <c r="AD191" i="3"/>
  <c r="Z191" i="3"/>
  <c r="Y191" i="3"/>
  <c r="X191" i="3"/>
  <c r="W191" i="3"/>
  <c r="V191" i="3"/>
  <c r="U191" i="3"/>
  <c r="O191" i="3"/>
  <c r="L191" i="3"/>
  <c r="K191" i="3"/>
  <c r="J191" i="3"/>
  <c r="I191" i="3"/>
  <c r="H191" i="3"/>
  <c r="DI190" i="3"/>
  <c r="DH190" i="3"/>
  <c r="DG190" i="3"/>
  <c r="DF190" i="3"/>
  <c r="CY190" i="3"/>
  <c r="CX190" i="3"/>
  <c r="CW190" i="3"/>
  <c r="CV190" i="3"/>
  <c r="CU190" i="3"/>
  <c r="CT190" i="3"/>
  <c r="CS190" i="3"/>
  <c r="CR190" i="3"/>
  <c r="CQ190" i="3"/>
  <c r="CP190" i="3"/>
  <c r="CO190" i="3"/>
  <c r="CN190" i="3"/>
  <c r="CM190" i="3"/>
  <c r="CK190" i="3"/>
  <c r="CJ190" i="3"/>
  <c r="CI190" i="3"/>
  <c r="CH190" i="3"/>
  <c r="CG190" i="3"/>
  <c r="CF190" i="3"/>
  <c r="CE190" i="3"/>
  <c r="CD190" i="3"/>
  <c r="CC190" i="3"/>
  <c r="CB190" i="3"/>
  <c r="CA190" i="3"/>
  <c r="BZ190" i="3"/>
  <c r="BY190" i="3"/>
  <c r="BW190" i="3"/>
  <c r="BV190" i="3"/>
  <c r="BU190" i="3"/>
  <c r="BS190" i="3"/>
  <c r="BQ190" i="3"/>
  <c r="BP190" i="3"/>
  <c r="BK190" i="3"/>
  <c r="BJ190" i="3"/>
  <c r="BI190" i="3"/>
  <c r="BH190" i="3"/>
  <c r="BG190" i="3"/>
  <c r="BF190" i="3"/>
  <c r="BE190" i="3"/>
  <c r="BD190" i="3"/>
  <c r="BC190" i="3"/>
  <c r="AW190" i="3"/>
  <c r="AV190" i="3"/>
  <c r="AU190" i="3"/>
  <c r="AT190" i="3"/>
  <c r="AS190" i="3"/>
  <c r="AR190" i="3"/>
  <c r="AO190" i="3"/>
  <c r="AN190" i="3"/>
  <c r="AM190" i="3"/>
  <c r="AL190" i="3"/>
  <c r="AK190" i="3"/>
  <c r="AI190" i="3"/>
  <c r="AH190" i="3"/>
  <c r="AG190" i="3"/>
  <c r="AD190" i="3"/>
  <c r="Z190" i="3"/>
  <c r="Y190" i="3"/>
  <c r="X190" i="3"/>
  <c r="W190" i="3"/>
  <c r="V190" i="3"/>
  <c r="U190" i="3"/>
  <c r="P190" i="3"/>
  <c r="O190" i="3"/>
  <c r="L190" i="3"/>
  <c r="K190" i="3"/>
  <c r="J190" i="3"/>
  <c r="I190" i="3"/>
  <c r="H190" i="3"/>
  <c r="DI189" i="3"/>
  <c r="DH189" i="3"/>
  <c r="DG189" i="3"/>
  <c r="DF189" i="3"/>
  <c r="CY189" i="3"/>
  <c r="CX189" i="3"/>
  <c r="CW189" i="3"/>
  <c r="CV189" i="3"/>
  <c r="CU189" i="3"/>
  <c r="CT189" i="3"/>
  <c r="CS189" i="3"/>
  <c r="CR189" i="3"/>
  <c r="CQ189" i="3"/>
  <c r="CP189" i="3"/>
  <c r="CO189" i="3"/>
  <c r="CN189" i="3"/>
  <c r="CM189" i="3"/>
  <c r="CK189" i="3"/>
  <c r="CJ189" i="3"/>
  <c r="CI189" i="3"/>
  <c r="CH189" i="3"/>
  <c r="CG189" i="3"/>
  <c r="CF189" i="3"/>
  <c r="CE189" i="3"/>
  <c r="CD189" i="3"/>
  <c r="CC189" i="3"/>
  <c r="CB189" i="3"/>
  <c r="CA189" i="3"/>
  <c r="BZ189" i="3"/>
  <c r="BY189" i="3"/>
  <c r="BW189" i="3"/>
  <c r="BV189" i="3"/>
  <c r="BU189" i="3"/>
  <c r="BS189" i="3"/>
  <c r="BQ189" i="3"/>
  <c r="BP189" i="3"/>
  <c r="BK189" i="3"/>
  <c r="BJ189" i="3"/>
  <c r="BI189" i="3"/>
  <c r="BH189" i="3"/>
  <c r="BG189" i="3"/>
  <c r="BF189" i="3"/>
  <c r="BE189" i="3"/>
  <c r="BD189" i="3"/>
  <c r="BC189" i="3"/>
  <c r="AW189" i="3"/>
  <c r="AV189" i="3"/>
  <c r="AU189" i="3"/>
  <c r="AT189" i="3"/>
  <c r="AS189" i="3"/>
  <c r="AR189" i="3"/>
  <c r="AN189" i="3"/>
  <c r="AM189" i="3"/>
  <c r="AL189" i="3"/>
  <c r="AK189" i="3"/>
  <c r="AG189" i="3"/>
  <c r="AD189" i="3"/>
  <c r="Z189" i="3"/>
  <c r="Y189" i="3"/>
  <c r="X189" i="3"/>
  <c r="W189" i="3"/>
  <c r="V189" i="3"/>
  <c r="U189" i="3"/>
  <c r="P189" i="3"/>
  <c r="O189" i="3"/>
  <c r="L189" i="3"/>
  <c r="K189" i="3"/>
  <c r="J189" i="3"/>
  <c r="I189" i="3"/>
  <c r="H189" i="3"/>
  <c r="DI188" i="3"/>
  <c r="DH188" i="3"/>
  <c r="DG188" i="3"/>
  <c r="DF188" i="3"/>
  <c r="CY188" i="3"/>
  <c r="CX188" i="3"/>
  <c r="CW188" i="3"/>
  <c r="CV188" i="3"/>
  <c r="CU188" i="3"/>
  <c r="CT188" i="3"/>
  <c r="CS188" i="3"/>
  <c r="CR188" i="3"/>
  <c r="CQ188" i="3"/>
  <c r="CP188" i="3"/>
  <c r="CO188" i="3"/>
  <c r="CN188" i="3"/>
  <c r="CM188" i="3"/>
  <c r="CK188" i="3"/>
  <c r="CJ188" i="3"/>
  <c r="CI188" i="3"/>
  <c r="CH188" i="3"/>
  <c r="CG188" i="3"/>
  <c r="CF188" i="3"/>
  <c r="CE188" i="3"/>
  <c r="CD188" i="3"/>
  <c r="CC188" i="3"/>
  <c r="CB188" i="3"/>
  <c r="CA188" i="3"/>
  <c r="BZ188" i="3"/>
  <c r="BY188" i="3"/>
  <c r="BW188" i="3"/>
  <c r="BV188" i="3"/>
  <c r="BU188" i="3"/>
  <c r="BS188" i="3"/>
  <c r="BQ188" i="3"/>
  <c r="BP188" i="3"/>
  <c r="BK188" i="3"/>
  <c r="BJ188" i="3"/>
  <c r="BI188" i="3"/>
  <c r="BH188" i="3"/>
  <c r="BG188" i="3"/>
  <c r="BF188" i="3"/>
  <c r="BE188" i="3"/>
  <c r="BD188" i="3"/>
  <c r="BC188" i="3"/>
  <c r="AW188" i="3"/>
  <c r="AV188" i="3"/>
  <c r="AU188" i="3"/>
  <c r="AT188" i="3"/>
  <c r="AS188" i="3"/>
  <c r="AR188" i="3"/>
  <c r="AN188" i="3"/>
  <c r="AM188" i="3"/>
  <c r="AL188" i="3"/>
  <c r="AK188" i="3"/>
  <c r="AG188" i="3"/>
  <c r="AD188" i="3"/>
  <c r="Z188" i="3"/>
  <c r="Y188" i="3"/>
  <c r="X188" i="3"/>
  <c r="W188" i="3"/>
  <c r="V188" i="3"/>
  <c r="U188" i="3"/>
  <c r="P188" i="3"/>
  <c r="O188" i="3"/>
  <c r="L188" i="3"/>
  <c r="K188" i="3"/>
  <c r="J188" i="3"/>
  <c r="I188" i="3"/>
  <c r="H188" i="3"/>
  <c r="DI187" i="3"/>
  <c r="DH187" i="3"/>
  <c r="DG187" i="3"/>
  <c r="DF187" i="3"/>
  <c r="CY187" i="3"/>
  <c r="CX187" i="3"/>
  <c r="CW187" i="3"/>
  <c r="CV187" i="3"/>
  <c r="CU187" i="3"/>
  <c r="CT187" i="3"/>
  <c r="CS187" i="3"/>
  <c r="CR187" i="3"/>
  <c r="CQ187" i="3"/>
  <c r="CP187" i="3"/>
  <c r="CO187" i="3"/>
  <c r="CN187" i="3"/>
  <c r="CM187" i="3"/>
  <c r="CK187" i="3"/>
  <c r="CJ187" i="3"/>
  <c r="CI187" i="3"/>
  <c r="CH187" i="3"/>
  <c r="CG187" i="3"/>
  <c r="CF187" i="3"/>
  <c r="CE187" i="3"/>
  <c r="CD187" i="3"/>
  <c r="CC187" i="3"/>
  <c r="CB187" i="3"/>
  <c r="CA187" i="3"/>
  <c r="BZ187" i="3"/>
  <c r="BY187" i="3"/>
  <c r="BW187" i="3"/>
  <c r="BV187" i="3"/>
  <c r="BU187" i="3"/>
  <c r="BS187" i="3"/>
  <c r="BQ187" i="3"/>
  <c r="BP187" i="3"/>
  <c r="BK187" i="3"/>
  <c r="BJ187" i="3"/>
  <c r="BI187" i="3"/>
  <c r="BH187" i="3"/>
  <c r="BG187" i="3"/>
  <c r="BF187" i="3"/>
  <c r="BE187" i="3"/>
  <c r="BD187" i="3"/>
  <c r="BC187" i="3"/>
  <c r="AW187" i="3"/>
  <c r="AV187" i="3"/>
  <c r="AU187" i="3"/>
  <c r="AT187" i="3"/>
  <c r="AS187" i="3"/>
  <c r="AR187" i="3"/>
  <c r="AN187" i="3"/>
  <c r="AM187" i="3"/>
  <c r="AL187" i="3"/>
  <c r="AK187" i="3"/>
  <c r="AG187" i="3"/>
  <c r="AD187" i="3"/>
  <c r="Z187" i="3"/>
  <c r="Y187" i="3"/>
  <c r="X187" i="3"/>
  <c r="W187" i="3"/>
  <c r="V187" i="3"/>
  <c r="U187" i="3"/>
  <c r="P187" i="3"/>
  <c r="O187" i="3"/>
  <c r="L187" i="3"/>
  <c r="K187" i="3"/>
  <c r="J187" i="3"/>
  <c r="I187" i="3"/>
  <c r="H187" i="3"/>
  <c r="DI186" i="3"/>
  <c r="DH186" i="3"/>
  <c r="DG186" i="3"/>
  <c r="DF186" i="3"/>
  <c r="CY186" i="3"/>
  <c r="CX186" i="3"/>
  <c r="CW186" i="3"/>
  <c r="CV186" i="3"/>
  <c r="CU186" i="3"/>
  <c r="CT186" i="3"/>
  <c r="CS186" i="3"/>
  <c r="CR186" i="3"/>
  <c r="CQ186" i="3"/>
  <c r="CP186" i="3"/>
  <c r="CO186" i="3"/>
  <c r="CN186" i="3"/>
  <c r="CM186" i="3"/>
  <c r="CK186" i="3"/>
  <c r="CJ186" i="3"/>
  <c r="CI186" i="3"/>
  <c r="CH186" i="3"/>
  <c r="CG186" i="3"/>
  <c r="CF186" i="3"/>
  <c r="CE186" i="3"/>
  <c r="CD186" i="3"/>
  <c r="CC186" i="3"/>
  <c r="CB186" i="3"/>
  <c r="CA186" i="3"/>
  <c r="BZ186" i="3"/>
  <c r="BY186" i="3"/>
  <c r="BW186" i="3"/>
  <c r="BV186" i="3"/>
  <c r="BU186" i="3"/>
  <c r="BS186" i="3"/>
  <c r="BQ186" i="3"/>
  <c r="BP186" i="3"/>
  <c r="BK186" i="3"/>
  <c r="BJ186" i="3"/>
  <c r="BI186" i="3"/>
  <c r="BH186" i="3"/>
  <c r="BG186" i="3"/>
  <c r="BF186" i="3"/>
  <c r="BE186" i="3"/>
  <c r="BD186" i="3"/>
  <c r="BC186" i="3"/>
  <c r="AW186" i="3"/>
  <c r="AV186" i="3"/>
  <c r="AU186" i="3"/>
  <c r="AT186" i="3"/>
  <c r="AS186" i="3"/>
  <c r="AR186" i="3"/>
  <c r="AO186" i="3"/>
  <c r="AN186" i="3"/>
  <c r="AM186" i="3"/>
  <c r="AL186" i="3"/>
  <c r="AK186" i="3"/>
  <c r="AI186" i="3"/>
  <c r="AH186" i="3"/>
  <c r="AG186" i="3"/>
  <c r="AD186" i="3"/>
  <c r="Z186" i="3"/>
  <c r="Y186" i="3"/>
  <c r="X186" i="3"/>
  <c r="W186" i="3"/>
  <c r="V186" i="3"/>
  <c r="U186" i="3"/>
  <c r="O186" i="3"/>
  <c r="L186" i="3"/>
  <c r="K186" i="3"/>
  <c r="J186" i="3"/>
  <c r="I186" i="3"/>
  <c r="H186" i="3"/>
  <c r="DI185" i="3"/>
  <c r="DH185" i="3"/>
  <c r="DG185" i="3"/>
  <c r="DF185" i="3"/>
  <c r="CY185" i="3"/>
  <c r="CX185" i="3"/>
  <c r="CW185" i="3"/>
  <c r="CV185" i="3"/>
  <c r="CU185" i="3"/>
  <c r="CT185" i="3"/>
  <c r="CS185" i="3"/>
  <c r="CR185" i="3"/>
  <c r="CQ185" i="3"/>
  <c r="CP185" i="3"/>
  <c r="CO185" i="3"/>
  <c r="CN185" i="3"/>
  <c r="CM185" i="3"/>
  <c r="CK185" i="3"/>
  <c r="CJ185" i="3"/>
  <c r="CI185" i="3"/>
  <c r="CH185" i="3"/>
  <c r="CG185" i="3"/>
  <c r="CF185" i="3"/>
  <c r="CE185" i="3"/>
  <c r="CD185" i="3"/>
  <c r="CC185" i="3"/>
  <c r="CB185" i="3"/>
  <c r="CA185" i="3"/>
  <c r="BZ185" i="3"/>
  <c r="BY185" i="3"/>
  <c r="BW185" i="3"/>
  <c r="BV185" i="3"/>
  <c r="BU185" i="3"/>
  <c r="BS185" i="3"/>
  <c r="BQ185" i="3"/>
  <c r="BP185" i="3"/>
  <c r="BK185" i="3"/>
  <c r="BJ185" i="3"/>
  <c r="BI185" i="3"/>
  <c r="BH185" i="3"/>
  <c r="BG185" i="3"/>
  <c r="BF185" i="3"/>
  <c r="BE185" i="3"/>
  <c r="BD185" i="3"/>
  <c r="BC185" i="3"/>
  <c r="AW185" i="3"/>
  <c r="AV185" i="3"/>
  <c r="AU185" i="3"/>
  <c r="AT185" i="3"/>
  <c r="AS185" i="3"/>
  <c r="AR185" i="3"/>
  <c r="AO185" i="3"/>
  <c r="AN185" i="3"/>
  <c r="AM185" i="3"/>
  <c r="AL185" i="3"/>
  <c r="AK185" i="3"/>
  <c r="AI185" i="3"/>
  <c r="AH185" i="3"/>
  <c r="AG185" i="3"/>
  <c r="AD185" i="3"/>
  <c r="Z185" i="3"/>
  <c r="Y185" i="3"/>
  <c r="X185" i="3"/>
  <c r="W185" i="3"/>
  <c r="V185" i="3"/>
  <c r="U185" i="3"/>
  <c r="O185" i="3"/>
  <c r="L185" i="3"/>
  <c r="K185" i="3"/>
  <c r="J185" i="3"/>
  <c r="I185" i="3"/>
  <c r="H185" i="3"/>
  <c r="DI184" i="3"/>
  <c r="DH184" i="3"/>
  <c r="DG184" i="3"/>
  <c r="DF184" i="3"/>
  <c r="CY184" i="3"/>
  <c r="CX184" i="3"/>
  <c r="CW184" i="3"/>
  <c r="CV184" i="3"/>
  <c r="CU184" i="3"/>
  <c r="CT184" i="3"/>
  <c r="CS184" i="3"/>
  <c r="CR184" i="3"/>
  <c r="CQ184" i="3"/>
  <c r="CP184" i="3"/>
  <c r="CO184" i="3"/>
  <c r="CN184" i="3"/>
  <c r="CM184" i="3"/>
  <c r="CK184" i="3"/>
  <c r="CJ184" i="3"/>
  <c r="CI184" i="3"/>
  <c r="CH184" i="3"/>
  <c r="CG184" i="3"/>
  <c r="CF184" i="3"/>
  <c r="CE184" i="3"/>
  <c r="CD184" i="3"/>
  <c r="CC184" i="3"/>
  <c r="CB184" i="3"/>
  <c r="CA184" i="3"/>
  <c r="BZ184" i="3"/>
  <c r="BY184" i="3"/>
  <c r="BW184" i="3"/>
  <c r="BV184" i="3"/>
  <c r="BU184" i="3"/>
  <c r="BS184" i="3"/>
  <c r="BQ184" i="3"/>
  <c r="BP184" i="3"/>
  <c r="BK184" i="3"/>
  <c r="BJ184" i="3"/>
  <c r="BI184" i="3"/>
  <c r="BH184" i="3"/>
  <c r="BG184" i="3"/>
  <c r="BF184" i="3"/>
  <c r="BE184" i="3"/>
  <c r="BD184" i="3"/>
  <c r="BC184" i="3"/>
  <c r="AW184" i="3"/>
  <c r="AV184" i="3"/>
  <c r="AU184" i="3"/>
  <c r="AT184" i="3"/>
  <c r="AS184" i="3"/>
  <c r="AR184" i="3"/>
  <c r="AO184" i="3"/>
  <c r="AN184" i="3"/>
  <c r="AM184" i="3"/>
  <c r="AL184" i="3"/>
  <c r="AK184" i="3"/>
  <c r="AI184" i="3"/>
  <c r="AH184" i="3"/>
  <c r="AG184" i="3"/>
  <c r="AD184" i="3"/>
  <c r="Z184" i="3"/>
  <c r="Y184" i="3"/>
  <c r="X184" i="3"/>
  <c r="W184" i="3"/>
  <c r="V184" i="3"/>
  <c r="U184" i="3"/>
  <c r="O184" i="3"/>
  <c r="L184" i="3"/>
  <c r="K184" i="3"/>
  <c r="J184" i="3"/>
  <c r="I184" i="3"/>
  <c r="H184" i="3"/>
  <c r="DI183" i="3"/>
  <c r="DH183" i="3"/>
  <c r="DG183" i="3"/>
  <c r="DF183" i="3"/>
  <c r="CY183" i="3"/>
  <c r="CX183" i="3"/>
  <c r="CW183" i="3"/>
  <c r="CV183" i="3"/>
  <c r="CU183" i="3"/>
  <c r="CT183" i="3"/>
  <c r="CS183" i="3"/>
  <c r="CR183" i="3"/>
  <c r="CQ183" i="3"/>
  <c r="CP183" i="3"/>
  <c r="CO183" i="3"/>
  <c r="CN183" i="3"/>
  <c r="CM183" i="3"/>
  <c r="CK183" i="3"/>
  <c r="CJ183" i="3"/>
  <c r="CI183" i="3"/>
  <c r="CH183" i="3"/>
  <c r="CG183" i="3"/>
  <c r="CF183" i="3"/>
  <c r="CE183" i="3"/>
  <c r="CD183" i="3"/>
  <c r="CC183" i="3"/>
  <c r="CB183" i="3"/>
  <c r="CA183" i="3"/>
  <c r="BZ183" i="3"/>
  <c r="BY183" i="3"/>
  <c r="BW183" i="3"/>
  <c r="BV183" i="3"/>
  <c r="BU183" i="3"/>
  <c r="BS183" i="3"/>
  <c r="BQ183" i="3"/>
  <c r="BP183" i="3"/>
  <c r="BK183" i="3"/>
  <c r="BJ183" i="3"/>
  <c r="BI183" i="3"/>
  <c r="BH183" i="3"/>
  <c r="BG183" i="3"/>
  <c r="BF183" i="3"/>
  <c r="BE183" i="3"/>
  <c r="BD183" i="3"/>
  <c r="BC183" i="3"/>
  <c r="AW183" i="3"/>
  <c r="AV183" i="3"/>
  <c r="AU183" i="3"/>
  <c r="AT183" i="3"/>
  <c r="AS183" i="3"/>
  <c r="AR183" i="3"/>
  <c r="AO183" i="3"/>
  <c r="AN183" i="3"/>
  <c r="AM183" i="3"/>
  <c r="AL183" i="3"/>
  <c r="AK183" i="3"/>
  <c r="AI183" i="3"/>
  <c r="AH183" i="3"/>
  <c r="AG183" i="3"/>
  <c r="AD183" i="3"/>
  <c r="Z183" i="3"/>
  <c r="Y183" i="3"/>
  <c r="X183" i="3"/>
  <c r="W183" i="3"/>
  <c r="V183" i="3"/>
  <c r="U183" i="3"/>
  <c r="P183" i="3"/>
  <c r="O183" i="3"/>
  <c r="L183" i="3"/>
  <c r="K183" i="3"/>
  <c r="J183" i="3"/>
  <c r="I183" i="3"/>
  <c r="H183" i="3"/>
  <c r="DI182" i="3"/>
  <c r="DH182" i="3"/>
  <c r="DG182" i="3"/>
  <c r="DF182" i="3"/>
  <c r="CY182" i="3"/>
  <c r="CX182" i="3"/>
  <c r="CW182" i="3"/>
  <c r="CV182" i="3"/>
  <c r="CU182" i="3"/>
  <c r="CT182" i="3"/>
  <c r="CS182" i="3"/>
  <c r="CR182" i="3"/>
  <c r="CQ182" i="3"/>
  <c r="CP182" i="3"/>
  <c r="CO182" i="3"/>
  <c r="CN182" i="3"/>
  <c r="CM182" i="3"/>
  <c r="CK182" i="3"/>
  <c r="CJ182" i="3"/>
  <c r="CI182" i="3"/>
  <c r="CH182" i="3"/>
  <c r="CG182" i="3"/>
  <c r="CF182" i="3"/>
  <c r="CE182" i="3"/>
  <c r="CD182" i="3"/>
  <c r="CC182" i="3"/>
  <c r="CB182" i="3"/>
  <c r="CA182" i="3"/>
  <c r="BZ182" i="3"/>
  <c r="BY182" i="3"/>
  <c r="BW182" i="3"/>
  <c r="BV182" i="3"/>
  <c r="BU182" i="3"/>
  <c r="BS182" i="3"/>
  <c r="BQ182" i="3"/>
  <c r="BP182" i="3"/>
  <c r="BK182" i="3"/>
  <c r="BJ182" i="3"/>
  <c r="BI182" i="3"/>
  <c r="BH182" i="3"/>
  <c r="BG182" i="3"/>
  <c r="BF182" i="3"/>
  <c r="BE182" i="3"/>
  <c r="BD182" i="3"/>
  <c r="BC182" i="3"/>
  <c r="AW182" i="3"/>
  <c r="AV182" i="3"/>
  <c r="AU182" i="3"/>
  <c r="AT182" i="3"/>
  <c r="AS182" i="3"/>
  <c r="AR182" i="3"/>
  <c r="AO182" i="3"/>
  <c r="AN182" i="3"/>
  <c r="AM182" i="3"/>
  <c r="AL182" i="3"/>
  <c r="AK182" i="3"/>
  <c r="AI182" i="3"/>
  <c r="AH182" i="3"/>
  <c r="AG182" i="3"/>
  <c r="AD182" i="3"/>
  <c r="Z182" i="3"/>
  <c r="Y182" i="3"/>
  <c r="X182" i="3"/>
  <c r="W182" i="3"/>
  <c r="V182" i="3"/>
  <c r="U182" i="3"/>
  <c r="O182" i="3"/>
  <c r="L182" i="3"/>
  <c r="K182" i="3"/>
  <c r="J182" i="3"/>
  <c r="I182" i="3"/>
  <c r="H182" i="3"/>
  <c r="DI181" i="3"/>
  <c r="DH181" i="3"/>
  <c r="DG181" i="3"/>
  <c r="DF181" i="3"/>
  <c r="CY181" i="3"/>
  <c r="CX181" i="3"/>
  <c r="CW181" i="3"/>
  <c r="CV181" i="3"/>
  <c r="CU181" i="3"/>
  <c r="CT181" i="3"/>
  <c r="CS181" i="3"/>
  <c r="CR181" i="3"/>
  <c r="CQ181" i="3"/>
  <c r="CP181" i="3"/>
  <c r="CO181" i="3"/>
  <c r="CN181" i="3"/>
  <c r="CM181" i="3"/>
  <c r="CK181" i="3"/>
  <c r="CJ181" i="3"/>
  <c r="CI181" i="3"/>
  <c r="CH181" i="3"/>
  <c r="CG181" i="3"/>
  <c r="CF181" i="3"/>
  <c r="CE181" i="3"/>
  <c r="CD181" i="3"/>
  <c r="CC181" i="3"/>
  <c r="CB181" i="3"/>
  <c r="CA181" i="3"/>
  <c r="BZ181" i="3"/>
  <c r="BY181" i="3"/>
  <c r="BW181" i="3"/>
  <c r="BV181" i="3"/>
  <c r="BU181" i="3"/>
  <c r="BS181" i="3"/>
  <c r="BQ181" i="3"/>
  <c r="BP181" i="3"/>
  <c r="BK181" i="3"/>
  <c r="BJ181" i="3"/>
  <c r="BI181" i="3"/>
  <c r="BH181" i="3"/>
  <c r="BG181" i="3"/>
  <c r="BF181" i="3"/>
  <c r="BE181" i="3"/>
  <c r="BD181" i="3"/>
  <c r="BC181" i="3"/>
  <c r="AW181" i="3"/>
  <c r="AV181" i="3"/>
  <c r="AU181" i="3"/>
  <c r="AT181" i="3"/>
  <c r="AS181" i="3"/>
  <c r="AR181" i="3"/>
  <c r="AN181" i="3"/>
  <c r="AM181" i="3"/>
  <c r="AL181" i="3"/>
  <c r="AK181" i="3"/>
  <c r="AG181" i="3"/>
  <c r="AD181" i="3"/>
  <c r="Z181" i="3"/>
  <c r="Y181" i="3"/>
  <c r="X181" i="3"/>
  <c r="W181" i="3"/>
  <c r="V181" i="3"/>
  <c r="U181" i="3"/>
  <c r="P181" i="3"/>
  <c r="O181" i="3"/>
  <c r="L181" i="3"/>
  <c r="K181" i="3"/>
  <c r="J181" i="3"/>
  <c r="I181" i="3"/>
  <c r="H181" i="3"/>
  <c r="DI180" i="3"/>
  <c r="DH180" i="3"/>
  <c r="DG180" i="3"/>
  <c r="DF180" i="3"/>
  <c r="CY180" i="3"/>
  <c r="CX180" i="3"/>
  <c r="CW180" i="3"/>
  <c r="CV180" i="3"/>
  <c r="CU180" i="3"/>
  <c r="CT180" i="3"/>
  <c r="CS180" i="3"/>
  <c r="CR180" i="3"/>
  <c r="CQ180" i="3"/>
  <c r="CP180" i="3"/>
  <c r="CO180" i="3"/>
  <c r="CN180" i="3"/>
  <c r="CM180" i="3"/>
  <c r="CK180" i="3"/>
  <c r="CJ180" i="3"/>
  <c r="CI180" i="3"/>
  <c r="CH180" i="3"/>
  <c r="CG180" i="3"/>
  <c r="CF180" i="3"/>
  <c r="CE180" i="3"/>
  <c r="CD180" i="3"/>
  <c r="CC180" i="3"/>
  <c r="CB180" i="3"/>
  <c r="CA180" i="3"/>
  <c r="BZ180" i="3"/>
  <c r="BY180" i="3"/>
  <c r="BW180" i="3"/>
  <c r="BV180" i="3"/>
  <c r="BU180" i="3"/>
  <c r="BS180" i="3"/>
  <c r="BQ180" i="3"/>
  <c r="BP180" i="3"/>
  <c r="BK180" i="3"/>
  <c r="BJ180" i="3"/>
  <c r="BI180" i="3"/>
  <c r="BH180" i="3"/>
  <c r="BG180" i="3"/>
  <c r="BF180" i="3"/>
  <c r="BE180" i="3"/>
  <c r="BD180" i="3"/>
  <c r="BC180" i="3"/>
  <c r="AW180" i="3"/>
  <c r="AV180" i="3"/>
  <c r="AU180" i="3"/>
  <c r="AT180" i="3"/>
  <c r="AS180" i="3"/>
  <c r="AR180" i="3"/>
  <c r="AO180" i="3"/>
  <c r="AN180" i="3"/>
  <c r="AM180" i="3"/>
  <c r="AL180" i="3"/>
  <c r="AK180" i="3"/>
  <c r="AI180" i="3"/>
  <c r="AH180" i="3"/>
  <c r="AG180" i="3"/>
  <c r="AD180" i="3"/>
  <c r="Z180" i="3"/>
  <c r="Y180" i="3"/>
  <c r="X180" i="3"/>
  <c r="W180" i="3"/>
  <c r="V180" i="3"/>
  <c r="U180" i="3"/>
  <c r="P180" i="3"/>
  <c r="O180" i="3"/>
  <c r="L180" i="3"/>
  <c r="K180" i="3"/>
  <c r="J180" i="3"/>
  <c r="I180" i="3"/>
  <c r="H180" i="3"/>
  <c r="DI179" i="3"/>
  <c r="DH179" i="3"/>
  <c r="DG179" i="3"/>
  <c r="DF179" i="3"/>
  <c r="CY179" i="3"/>
  <c r="CX179" i="3"/>
  <c r="CW179" i="3"/>
  <c r="CV179" i="3"/>
  <c r="CU179" i="3"/>
  <c r="CT179" i="3"/>
  <c r="CS179" i="3"/>
  <c r="CR179" i="3"/>
  <c r="CQ179" i="3"/>
  <c r="CP179" i="3"/>
  <c r="CO179" i="3"/>
  <c r="CN179" i="3"/>
  <c r="CM179" i="3"/>
  <c r="CK179" i="3"/>
  <c r="CJ179" i="3"/>
  <c r="CI179" i="3"/>
  <c r="CH179" i="3"/>
  <c r="CG179" i="3"/>
  <c r="CF179" i="3"/>
  <c r="CE179" i="3"/>
  <c r="CD179" i="3"/>
  <c r="CC179" i="3"/>
  <c r="CB179" i="3"/>
  <c r="CA179" i="3"/>
  <c r="BZ179" i="3"/>
  <c r="BY179" i="3"/>
  <c r="BW179" i="3"/>
  <c r="BV179" i="3"/>
  <c r="BU179" i="3"/>
  <c r="BS179" i="3"/>
  <c r="BQ179" i="3"/>
  <c r="BP179" i="3"/>
  <c r="BK179" i="3"/>
  <c r="BJ179" i="3"/>
  <c r="BI179" i="3"/>
  <c r="BH179" i="3"/>
  <c r="BG179" i="3"/>
  <c r="BF179" i="3"/>
  <c r="BE179" i="3"/>
  <c r="BD179" i="3"/>
  <c r="BC179" i="3"/>
  <c r="AW179" i="3"/>
  <c r="AV179" i="3"/>
  <c r="AU179" i="3"/>
  <c r="AT179" i="3"/>
  <c r="AS179" i="3"/>
  <c r="AR179" i="3"/>
  <c r="AN179" i="3"/>
  <c r="AM179" i="3"/>
  <c r="AL179" i="3"/>
  <c r="AK179" i="3"/>
  <c r="AG179" i="3"/>
  <c r="AD179" i="3"/>
  <c r="Z179" i="3"/>
  <c r="Y179" i="3"/>
  <c r="X179" i="3"/>
  <c r="W179" i="3"/>
  <c r="V179" i="3"/>
  <c r="U179" i="3"/>
  <c r="P179" i="3"/>
  <c r="O179" i="3"/>
  <c r="L179" i="3"/>
  <c r="K179" i="3"/>
  <c r="J179" i="3"/>
  <c r="I179" i="3"/>
  <c r="H179" i="3"/>
  <c r="DI178" i="3"/>
  <c r="DH178" i="3"/>
  <c r="G127" i="1" s="1"/>
  <c r="DG178" i="3"/>
  <c r="G126" i="1" s="1"/>
  <c r="DF178" i="3"/>
  <c r="G125" i="1" s="1"/>
  <c r="CY178" i="3"/>
  <c r="G117" i="1" s="1"/>
  <c r="CX178" i="3"/>
  <c r="CW178" i="3"/>
  <c r="G115" i="1" s="1"/>
  <c r="CV178" i="3"/>
  <c r="G114" i="1" s="1"/>
  <c r="CU178" i="3"/>
  <c r="CT178" i="3"/>
  <c r="G112" i="1" s="1"/>
  <c r="CS178" i="3"/>
  <c r="G111" i="1" s="1"/>
  <c r="CR178" i="3"/>
  <c r="G110" i="1" s="1"/>
  <c r="CQ178" i="3"/>
  <c r="G109" i="1" s="1"/>
  <c r="CP178" i="3"/>
  <c r="CO178" i="3"/>
  <c r="G106" i="1" s="1"/>
  <c r="CN178" i="3"/>
  <c r="G105" i="1" s="1"/>
  <c r="CM178" i="3"/>
  <c r="CK178" i="3"/>
  <c r="G102" i="1" s="1"/>
  <c r="CJ178" i="3"/>
  <c r="G101" i="1" s="1"/>
  <c r="CI178" i="3"/>
  <c r="G100" i="1" s="1"/>
  <c r="CH178" i="3"/>
  <c r="G99" i="1" s="1"/>
  <c r="CG178" i="3"/>
  <c r="CF178" i="3"/>
  <c r="G97" i="1" s="1"/>
  <c r="CE178" i="3"/>
  <c r="G96" i="1" s="1"/>
  <c r="CD178" i="3"/>
  <c r="CC178" i="3"/>
  <c r="G94" i="1" s="1"/>
  <c r="CB178" i="3"/>
  <c r="G93" i="1" s="1"/>
  <c r="CA178" i="3"/>
  <c r="G92" i="1" s="1"/>
  <c r="BZ178" i="3"/>
  <c r="G91" i="1" s="1"/>
  <c r="BY178" i="3"/>
  <c r="BX178" i="3"/>
  <c r="G88" i="1" s="1"/>
  <c r="BW178" i="3"/>
  <c r="G87" i="1" s="1"/>
  <c r="BV178" i="3"/>
  <c r="BU178" i="3"/>
  <c r="BS178" i="3"/>
  <c r="G83" i="1" s="1"/>
  <c r="BQ178" i="3"/>
  <c r="G81" i="1" s="1"/>
  <c r="BP178" i="3"/>
  <c r="G80" i="1" s="1"/>
  <c r="G78" i="1"/>
  <c r="BN178" i="3"/>
  <c r="G77" i="1" s="1"/>
  <c r="BM178" i="3"/>
  <c r="G76" i="1" s="1"/>
  <c r="BL178" i="3"/>
  <c r="G75" i="1" s="1"/>
  <c r="BK178" i="3"/>
  <c r="G74" i="1" s="1"/>
  <c r="BJ178" i="3"/>
  <c r="G73" i="1" s="1"/>
  <c r="BI178" i="3"/>
  <c r="G72" i="1" s="1"/>
  <c r="BH178" i="3"/>
  <c r="BG178" i="3"/>
  <c r="BF178" i="3"/>
  <c r="G68" i="1" s="1"/>
  <c r="BE178" i="3"/>
  <c r="G67" i="1" s="1"/>
  <c r="BD178" i="3"/>
  <c r="G66" i="1" s="1"/>
  <c r="BC178" i="3"/>
  <c r="G65" i="1" s="1"/>
  <c r="BB178" i="3"/>
  <c r="G64" i="1" s="1"/>
  <c r="G62" i="1"/>
  <c r="AY178" i="3"/>
  <c r="G60" i="1" s="1"/>
  <c r="AW178" i="3"/>
  <c r="AV178" i="3"/>
  <c r="G57" i="1" s="1"/>
  <c r="AU178" i="3"/>
  <c r="G56" i="1" s="1"/>
  <c r="AT178" i="3"/>
  <c r="AS178" i="3"/>
  <c r="G54" i="1" s="1"/>
  <c r="AR178" i="3"/>
  <c r="G53" i="1" s="1"/>
  <c r="AO178" i="3"/>
  <c r="G49" i="1" s="1"/>
  <c r="AN178" i="3"/>
  <c r="G48" i="1" s="1"/>
  <c r="AM178" i="3"/>
  <c r="AL178" i="3"/>
  <c r="G46" i="1" s="1"/>
  <c r="AK178" i="3"/>
  <c r="G45" i="1" s="1"/>
  <c r="AI178" i="3"/>
  <c r="AH178" i="3"/>
  <c r="G42" i="1" s="1"/>
  <c r="AG178" i="3"/>
  <c r="G41" i="1" s="1"/>
  <c r="G38" i="1"/>
  <c r="AD178" i="3"/>
  <c r="G37" i="1" s="1"/>
  <c r="Z178" i="3"/>
  <c r="G33" i="1" s="1"/>
  <c r="Y178" i="3"/>
  <c r="X178" i="3"/>
  <c r="G31" i="1" s="1"/>
  <c r="W178" i="3"/>
  <c r="G30" i="1" s="1"/>
  <c r="V178" i="3"/>
  <c r="U178" i="3"/>
  <c r="G28" i="1" s="1"/>
  <c r="G27" i="1"/>
  <c r="G26" i="1"/>
  <c r="P178" i="3"/>
  <c r="O178" i="3"/>
  <c r="L178" i="3"/>
  <c r="K178" i="3"/>
  <c r="J178" i="3"/>
  <c r="I178" i="3"/>
  <c r="H178" i="3"/>
  <c r="G178" i="3"/>
  <c r="DI177" i="3"/>
  <c r="DH177" i="3"/>
  <c r="DG177" i="3"/>
  <c r="DF177" i="3"/>
  <c r="CY177" i="3"/>
  <c r="CX177" i="3"/>
  <c r="CW177" i="3"/>
  <c r="CV177" i="3"/>
  <c r="CU177" i="3"/>
  <c r="CT177" i="3"/>
  <c r="CS177" i="3"/>
  <c r="CR177" i="3"/>
  <c r="CQ177" i="3"/>
  <c r="CP177" i="3"/>
  <c r="CO177" i="3"/>
  <c r="CN177" i="3"/>
  <c r="CM177" i="3"/>
  <c r="CK177" i="3"/>
  <c r="CJ177" i="3"/>
  <c r="CI177" i="3"/>
  <c r="CH177" i="3"/>
  <c r="CG177" i="3"/>
  <c r="CF177" i="3"/>
  <c r="CE177" i="3"/>
  <c r="CD177" i="3"/>
  <c r="CC177" i="3"/>
  <c r="CB177" i="3"/>
  <c r="CA177" i="3"/>
  <c r="BZ177" i="3"/>
  <c r="BY177" i="3"/>
  <c r="BX177" i="3"/>
  <c r="BW177" i="3"/>
  <c r="BV177" i="3"/>
  <c r="BU177" i="3"/>
  <c r="BS177" i="3"/>
  <c r="BQ177" i="3"/>
  <c r="BP177" i="3"/>
  <c r="BN177" i="3"/>
  <c r="BK177" i="3"/>
  <c r="BJ177" i="3"/>
  <c r="BI177" i="3"/>
  <c r="BH177" i="3"/>
  <c r="BG177" i="3"/>
  <c r="BF177" i="3"/>
  <c r="BE177" i="3"/>
  <c r="BD177" i="3"/>
  <c r="BC177" i="3"/>
  <c r="BB177" i="3"/>
  <c r="AW177" i="3"/>
  <c r="AV177" i="3"/>
  <c r="AU177" i="3"/>
  <c r="AT177" i="3"/>
  <c r="AS177" i="3"/>
  <c r="AR177" i="3"/>
  <c r="AO177" i="3"/>
  <c r="AN177" i="3"/>
  <c r="AM177" i="3"/>
  <c r="AL177" i="3"/>
  <c r="AK177" i="3"/>
  <c r="AI177" i="3"/>
  <c r="AH177" i="3"/>
  <c r="AG177" i="3"/>
  <c r="AD177" i="3"/>
  <c r="Z177" i="3"/>
  <c r="Y177" i="3"/>
  <c r="X177" i="3"/>
  <c r="W177" i="3"/>
  <c r="V177" i="3"/>
  <c r="U177" i="3"/>
  <c r="P177" i="3"/>
  <c r="O177" i="3"/>
  <c r="L177" i="3"/>
  <c r="K177" i="3"/>
  <c r="J177" i="3"/>
  <c r="I177" i="3"/>
  <c r="H177" i="3"/>
  <c r="G177" i="3"/>
  <c r="DI176" i="3"/>
  <c r="DH176" i="3"/>
  <c r="DG176" i="3"/>
  <c r="DF176" i="3"/>
  <c r="CY176" i="3"/>
  <c r="CX176" i="3"/>
  <c r="CW176" i="3"/>
  <c r="CV176" i="3"/>
  <c r="CU176" i="3"/>
  <c r="CT176" i="3"/>
  <c r="CS176" i="3"/>
  <c r="CR176" i="3"/>
  <c r="CQ176" i="3"/>
  <c r="CP176" i="3"/>
  <c r="CO176" i="3"/>
  <c r="CN176" i="3"/>
  <c r="CM176" i="3"/>
  <c r="CK176" i="3"/>
  <c r="CJ176" i="3"/>
  <c r="CI176" i="3"/>
  <c r="CH176" i="3"/>
  <c r="CG176" i="3"/>
  <c r="CF176" i="3"/>
  <c r="CE176" i="3"/>
  <c r="CD176" i="3"/>
  <c r="CC176" i="3"/>
  <c r="CB176" i="3"/>
  <c r="CA176" i="3"/>
  <c r="BZ176" i="3"/>
  <c r="BY176" i="3"/>
  <c r="BX176" i="3"/>
  <c r="BW176" i="3"/>
  <c r="BV176" i="3"/>
  <c r="BU176" i="3"/>
  <c r="BS176" i="3"/>
  <c r="BQ176" i="3"/>
  <c r="BP176" i="3"/>
  <c r="BK176" i="3"/>
  <c r="BJ176" i="3"/>
  <c r="BI176" i="3"/>
  <c r="BH176" i="3"/>
  <c r="BG176" i="3"/>
  <c r="BF176" i="3"/>
  <c r="BE176" i="3"/>
  <c r="BD176" i="3"/>
  <c r="BC176" i="3"/>
  <c r="BB176" i="3"/>
  <c r="AW176" i="3"/>
  <c r="AV176" i="3"/>
  <c r="AU176" i="3"/>
  <c r="AT176" i="3"/>
  <c r="AS176" i="3"/>
  <c r="AR176" i="3"/>
  <c r="AO176" i="3"/>
  <c r="AN176" i="3"/>
  <c r="AM176" i="3"/>
  <c r="AL176" i="3"/>
  <c r="AK176" i="3"/>
  <c r="AI176" i="3"/>
  <c r="AH176" i="3"/>
  <c r="AG176" i="3"/>
  <c r="AD176" i="3"/>
  <c r="Z176" i="3"/>
  <c r="Y176" i="3"/>
  <c r="X176" i="3"/>
  <c r="W176" i="3"/>
  <c r="V176" i="3"/>
  <c r="U176" i="3"/>
  <c r="O176" i="3"/>
  <c r="L176" i="3"/>
  <c r="K176" i="3"/>
  <c r="J176" i="3"/>
  <c r="I176" i="3"/>
  <c r="H176" i="3"/>
  <c r="DI175" i="3"/>
  <c r="DH175" i="3"/>
  <c r="DG175" i="3"/>
  <c r="DF175" i="3"/>
  <c r="CY175" i="3"/>
  <c r="CX175" i="3"/>
  <c r="CW175" i="3"/>
  <c r="CV175" i="3"/>
  <c r="CU175" i="3"/>
  <c r="CT175" i="3"/>
  <c r="CS175" i="3"/>
  <c r="CR175" i="3"/>
  <c r="CQ175" i="3"/>
  <c r="CP175" i="3"/>
  <c r="CO175" i="3"/>
  <c r="CN175" i="3"/>
  <c r="CM175" i="3"/>
  <c r="CK175" i="3"/>
  <c r="CJ175" i="3"/>
  <c r="CI175" i="3"/>
  <c r="CH175" i="3"/>
  <c r="CG175" i="3"/>
  <c r="CF175" i="3"/>
  <c r="CE175" i="3"/>
  <c r="CD175" i="3"/>
  <c r="CC175" i="3"/>
  <c r="CB175" i="3"/>
  <c r="CA175" i="3"/>
  <c r="BZ175" i="3"/>
  <c r="BY175" i="3"/>
  <c r="BX175" i="3"/>
  <c r="BW175" i="3"/>
  <c r="BV175" i="3"/>
  <c r="BU175" i="3"/>
  <c r="BS175" i="3"/>
  <c r="BQ175" i="3"/>
  <c r="BP175" i="3"/>
  <c r="BN175" i="3"/>
  <c r="BK175" i="3"/>
  <c r="BJ175" i="3"/>
  <c r="BI175" i="3"/>
  <c r="BH175" i="3"/>
  <c r="BG175" i="3"/>
  <c r="BF175" i="3"/>
  <c r="BE175" i="3"/>
  <c r="BD175" i="3"/>
  <c r="BC175" i="3"/>
  <c r="BB175" i="3"/>
  <c r="AW175" i="3"/>
  <c r="AV175" i="3"/>
  <c r="AU175" i="3"/>
  <c r="AT175" i="3"/>
  <c r="AS175" i="3"/>
  <c r="AR175" i="3"/>
  <c r="AO175" i="3"/>
  <c r="AN175" i="3"/>
  <c r="AM175" i="3"/>
  <c r="AL175" i="3"/>
  <c r="AK175" i="3"/>
  <c r="AI175" i="3"/>
  <c r="AH175" i="3"/>
  <c r="AG175" i="3"/>
  <c r="AD175" i="3"/>
  <c r="Z175" i="3"/>
  <c r="Y175" i="3"/>
  <c r="X175" i="3"/>
  <c r="W175" i="3"/>
  <c r="V175" i="3"/>
  <c r="U175" i="3"/>
  <c r="O175" i="3"/>
  <c r="L175" i="3"/>
  <c r="K175" i="3"/>
  <c r="J175" i="3"/>
  <c r="I175" i="3"/>
  <c r="H175" i="3"/>
  <c r="G175" i="3"/>
  <c r="DI174" i="3"/>
  <c r="DH174" i="3"/>
  <c r="DG174" i="3"/>
  <c r="DF174" i="3"/>
  <c r="CY174" i="3"/>
  <c r="CX174" i="3"/>
  <c r="CW174" i="3"/>
  <c r="CV174" i="3"/>
  <c r="CU174" i="3"/>
  <c r="CT174" i="3"/>
  <c r="CS174" i="3"/>
  <c r="CR174" i="3"/>
  <c r="CQ174" i="3"/>
  <c r="CP174" i="3"/>
  <c r="CO174" i="3"/>
  <c r="CN174" i="3"/>
  <c r="CM174" i="3"/>
  <c r="CK174" i="3"/>
  <c r="CJ174" i="3"/>
  <c r="CI174" i="3"/>
  <c r="CH174" i="3"/>
  <c r="CG174" i="3"/>
  <c r="CF174" i="3"/>
  <c r="CE174" i="3"/>
  <c r="CD174" i="3"/>
  <c r="CC174" i="3"/>
  <c r="CB174" i="3"/>
  <c r="CA174" i="3"/>
  <c r="BZ174" i="3"/>
  <c r="BY174" i="3"/>
  <c r="BX174" i="3"/>
  <c r="BW174" i="3"/>
  <c r="BV174" i="3"/>
  <c r="BU174" i="3"/>
  <c r="BS174" i="3"/>
  <c r="BQ174" i="3"/>
  <c r="BP174" i="3"/>
  <c r="BN174" i="3"/>
  <c r="BK174" i="3"/>
  <c r="BJ174" i="3"/>
  <c r="BI174" i="3"/>
  <c r="BH174" i="3"/>
  <c r="BG174" i="3"/>
  <c r="BF174" i="3"/>
  <c r="BE174" i="3"/>
  <c r="BD174" i="3"/>
  <c r="BC174" i="3"/>
  <c r="BB174" i="3"/>
  <c r="AW174" i="3"/>
  <c r="AV174" i="3"/>
  <c r="AU174" i="3"/>
  <c r="AT174" i="3"/>
  <c r="AS174" i="3"/>
  <c r="AR174" i="3"/>
  <c r="AO174" i="3"/>
  <c r="AN174" i="3"/>
  <c r="AM174" i="3"/>
  <c r="AL174" i="3"/>
  <c r="AK174" i="3"/>
  <c r="AI174" i="3"/>
  <c r="AH174" i="3"/>
  <c r="AG174" i="3"/>
  <c r="AD174" i="3"/>
  <c r="Z174" i="3"/>
  <c r="Y174" i="3"/>
  <c r="X174" i="3"/>
  <c r="W174" i="3"/>
  <c r="V174" i="3"/>
  <c r="U174" i="3"/>
  <c r="O174" i="3"/>
  <c r="L174" i="3"/>
  <c r="K174" i="3"/>
  <c r="J174" i="3"/>
  <c r="I174" i="3"/>
  <c r="H174" i="3"/>
  <c r="G174" i="3"/>
  <c r="DI173" i="3"/>
  <c r="DH173" i="3"/>
  <c r="DG173" i="3"/>
  <c r="DF173" i="3"/>
  <c r="CY173" i="3"/>
  <c r="CX173" i="3"/>
  <c r="CW173" i="3"/>
  <c r="CV173" i="3"/>
  <c r="CU173" i="3"/>
  <c r="CT173" i="3"/>
  <c r="CS173" i="3"/>
  <c r="CR173" i="3"/>
  <c r="CQ173" i="3"/>
  <c r="CP173" i="3"/>
  <c r="CO173" i="3"/>
  <c r="CN173" i="3"/>
  <c r="CM173" i="3"/>
  <c r="CK173" i="3"/>
  <c r="CJ173" i="3"/>
  <c r="CI173" i="3"/>
  <c r="CH173" i="3"/>
  <c r="CG173" i="3"/>
  <c r="CF173" i="3"/>
  <c r="CE173" i="3"/>
  <c r="CD173" i="3"/>
  <c r="CC173" i="3"/>
  <c r="CB173" i="3"/>
  <c r="CA173" i="3"/>
  <c r="BZ173" i="3"/>
  <c r="BY173" i="3"/>
  <c r="BX173" i="3"/>
  <c r="BW173" i="3"/>
  <c r="BV173" i="3"/>
  <c r="BU173" i="3"/>
  <c r="BS173" i="3"/>
  <c r="BQ173" i="3"/>
  <c r="BP173" i="3"/>
  <c r="BN173" i="3"/>
  <c r="BK173" i="3"/>
  <c r="BJ173" i="3"/>
  <c r="BI173" i="3"/>
  <c r="BH173" i="3"/>
  <c r="BG173" i="3"/>
  <c r="BF173" i="3"/>
  <c r="BE173" i="3"/>
  <c r="BD173" i="3"/>
  <c r="BC173" i="3"/>
  <c r="BB173" i="3"/>
  <c r="AW173" i="3"/>
  <c r="AV173" i="3"/>
  <c r="AU173" i="3"/>
  <c r="AT173" i="3"/>
  <c r="AS173" i="3"/>
  <c r="AR173" i="3"/>
  <c r="AO173" i="3"/>
  <c r="AN173" i="3"/>
  <c r="AM173" i="3"/>
  <c r="AL173" i="3"/>
  <c r="AK173" i="3"/>
  <c r="AI173" i="3"/>
  <c r="AH173" i="3"/>
  <c r="AG173" i="3"/>
  <c r="AD173" i="3"/>
  <c r="Z173" i="3"/>
  <c r="Y173" i="3"/>
  <c r="X173" i="3"/>
  <c r="W173" i="3"/>
  <c r="V173" i="3"/>
  <c r="U173" i="3"/>
  <c r="O173" i="3"/>
  <c r="L173" i="3"/>
  <c r="K173" i="3"/>
  <c r="J173" i="3"/>
  <c r="I173" i="3"/>
  <c r="H173" i="3"/>
  <c r="G173" i="3"/>
  <c r="DI172" i="3"/>
  <c r="DH172" i="3"/>
  <c r="DG172" i="3"/>
  <c r="DF172" i="3"/>
  <c r="CY172" i="3"/>
  <c r="CX172" i="3"/>
  <c r="CW172" i="3"/>
  <c r="CV172" i="3"/>
  <c r="CU172" i="3"/>
  <c r="CT172" i="3"/>
  <c r="CS172" i="3"/>
  <c r="CR172" i="3"/>
  <c r="CQ172" i="3"/>
  <c r="CP172" i="3"/>
  <c r="CO172" i="3"/>
  <c r="CN172" i="3"/>
  <c r="CM172" i="3"/>
  <c r="CK172" i="3"/>
  <c r="CJ172" i="3"/>
  <c r="CI172" i="3"/>
  <c r="CH172" i="3"/>
  <c r="CG172" i="3"/>
  <c r="CF172" i="3"/>
  <c r="CE172" i="3"/>
  <c r="CD172" i="3"/>
  <c r="CC172" i="3"/>
  <c r="CB172" i="3"/>
  <c r="CA172" i="3"/>
  <c r="BZ172" i="3"/>
  <c r="BY172" i="3"/>
  <c r="BX172" i="3"/>
  <c r="BW172" i="3"/>
  <c r="BV172" i="3"/>
  <c r="BU172" i="3"/>
  <c r="BS172" i="3"/>
  <c r="BQ172" i="3"/>
  <c r="BP172" i="3"/>
  <c r="BN172" i="3"/>
  <c r="BK172" i="3"/>
  <c r="BJ172" i="3"/>
  <c r="BI172" i="3"/>
  <c r="BH172" i="3"/>
  <c r="BG172" i="3"/>
  <c r="BF172" i="3"/>
  <c r="BE172" i="3"/>
  <c r="BD172" i="3"/>
  <c r="BC172" i="3"/>
  <c r="BB172" i="3"/>
  <c r="AW172" i="3"/>
  <c r="AV172" i="3"/>
  <c r="AU172" i="3"/>
  <c r="AT172" i="3"/>
  <c r="AS172" i="3"/>
  <c r="AR172" i="3"/>
  <c r="AO172" i="3"/>
  <c r="AN172" i="3"/>
  <c r="AM172" i="3"/>
  <c r="AL172" i="3"/>
  <c r="AK172" i="3"/>
  <c r="AI172" i="3"/>
  <c r="AH172" i="3"/>
  <c r="AG172" i="3"/>
  <c r="AD172" i="3"/>
  <c r="Z172" i="3"/>
  <c r="Y172" i="3"/>
  <c r="X172" i="3"/>
  <c r="W172" i="3"/>
  <c r="V172" i="3"/>
  <c r="U172" i="3"/>
  <c r="O172" i="3"/>
  <c r="L172" i="3"/>
  <c r="K172" i="3"/>
  <c r="J172" i="3"/>
  <c r="I172" i="3"/>
  <c r="H172" i="3"/>
  <c r="G172" i="3"/>
  <c r="DI171" i="3"/>
  <c r="DH171" i="3"/>
  <c r="DG171" i="3"/>
  <c r="DF171" i="3"/>
  <c r="CY171" i="3"/>
  <c r="CX171" i="3"/>
  <c r="CW171" i="3"/>
  <c r="CV171" i="3"/>
  <c r="CU171" i="3"/>
  <c r="CT171" i="3"/>
  <c r="CS171" i="3"/>
  <c r="CR171" i="3"/>
  <c r="CQ171" i="3"/>
  <c r="CP171" i="3"/>
  <c r="CO171" i="3"/>
  <c r="CN171" i="3"/>
  <c r="CM171" i="3"/>
  <c r="CK171" i="3"/>
  <c r="CJ171" i="3"/>
  <c r="CI171" i="3"/>
  <c r="CH171" i="3"/>
  <c r="CG171" i="3"/>
  <c r="CF171" i="3"/>
  <c r="CE171" i="3"/>
  <c r="CD171" i="3"/>
  <c r="CC171" i="3"/>
  <c r="CB171" i="3"/>
  <c r="CA171" i="3"/>
  <c r="BZ171" i="3"/>
  <c r="BY171" i="3"/>
  <c r="BX171" i="3"/>
  <c r="BW171" i="3"/>
  <c r="BV171" i="3"/>
  <c r="BU171" i="3"/>
  <c r="BS171" i="3"/>
  <c r="BQ171" i="3"/>
  <c r="BP171" i="3"/>
  <c r="BN171" i="3"/>
  <c r="BK171" i="3"/>
  <c r="BJ171" i="3"/>
  <c r="BI171" i="3"/>
  <c r="BH171" i="3"/>
  <c r="BG171" i="3"/>
  <c r="BF171" i="3"/>
  <c r="BE171" i="3"/>
  <c r="BD171" i="3"/>
  <c r="BC171" i="3"/>
  <c r="BB171" i="3"/>
  <c r="AW171" i="3"/>
  <c r="AV171" i="3"/>
  <c r="AU171" i="3"/>
  <c r="AT171" i="3"/>
  <c r="AS171" i="3"/>
  <c r="AR171" i="3"/>
  <c r="AO171" i="3"/>
  <c r="AN171" i="3"/>
  <c r="AM171" i="3"/>
  <c r="AL171" i="3"/>
  <c r="AK171" i="3"/>
  <c r="AI171" i="3"/>
  <c r="AH171" i="3"/>
  <c r="AG171" i="3"/>
  <c r="AD171" i="3"/>
  <c r="Z171" i="3"/>
  <c r="Y171" i="3"/>
  <c r="X171" i="3"/>
  <c r="W171" i="3"/>
  <c r="V171" i="3"/>
  <c r="U171" i="3"/>
  <c r="P171" i="3"/>
  <c r="O171" i="3"/>
  <c r="L171" i="3"/>
  <c r="K171" i="3"/>
  <c r="J171" i="3"/>
  <c r="I171" i="3"/>
  <c r="H171" i="3"/>
  <c r="G171" i="3"/>
  <c r="DI170" i="3"/>
  <c r="DH170" i="3"/>
  <c r="DG170" i="3"/>
  <c r="DF170" i="3"/>
  <c r="CY170" i="3"/>
  <c r="CX170" i="3"/>
  <c r="CW170" i="3"/>
  <c r="CV170" i="3"/>
  <c r="CU170" i="3"/>
  <c r="CT170" i="3"/>
  <c r="CS170" i="3"/>
  <c r="CR170" i="3"/>
  <c r="CQ170" i="3"/>
  <c r="CP170" i="3"/>
  <c r="CO170" i="3"/>
  <c r="CN170" i="3"/>
  <c r="CM170" i="3"/>
  <c r="CK170" i="3"/>
  <c r="CJ170" i="3"/>
  <c r="CI170" i="3"/>
  <c r="CH170" i="3"/>
  <c r="CG170" i="3"/>
  <c r="CF170" i="3"/>
  <c r="CE170" i="3"/>
  <c r="CD170" i="3"/>
  <c r="CC170" i="3"/>
  <c r="CB170" i="3"/>
  <c r="CA170" i="3"/>
  <c r="BZ170" i="3"/>
  <c r="BY170" i="3"/>
  <c r="BX170" i="3"/>
  <c r="BW170" i="3"/>
  <c r="BV170" i="3"/>
  <c r="BU170" i="3"/>
  <c r="BS170" i="3"/>
  <c r="BQ170" i="3"/>
  <c r="BP170" i="3"/>
  <c r="BK170" i="3"/>
  <c r="BJ170" i="3"/>
  <c r="BI170" i="3"/>
  <c r="BH170" i="3"/>
  <c r="BG170" i="3"/>
  <c r="BF170" i="3"/>
  <c r="BE170" i="3"/>
  <c r="BD170" i="3"/>
  <c r="BC170" i="3"/>
  <c r="BB170" i="3"/>
  <c r="AW170" i="3"/>
  <c r="AV170" i="3"/>
  <c r="AU170" i="3"/>
  <c r="AT170" i="3"/>
  <c r="AS170" i="3"/>
  <c r="AR170" i="3"/>
  <c r="AO170" i="3"/>
  <c r="AN170" i="3"/>
  <c r="AM170" i="3"/>
  <c r="AL170" i="3"/>
  <c r="AK170" i="3"/>
  <c r="AI170" i="3"/>
  <c r="AH170" i="3"/>
  <c r="AG170" i="3"/>
  <c r="AD170" i="3"/>
  <c r="Z170" i="3"/>
  <c r="Y170" i="3"/>
  <c r="X170" i="3"/>
  <c r="W170" i="3"/>
  <c r="V170" i="3"/>
  <c r="U170" i="3"/>
  <c r="P170" i="3"/>
  <c r="O170" i="3"/>
  <c r="L170" i="3"/>
  <c r="K170" i="3"/>
  <c r="J170" i="3"/>
  <c r="I170" i="3"/>
  <c r="H170" i="3"/>
  <c r="DI169" i="3"/>
  <c r="DH169" i="3"/>
  <c r="DG169" i="3"/>
  <c r="DF169" i="3"/>
  <c r="CY169" i="3"/>
  <c r="CX169" i="3"/>
  <c r="CW169" i="3"/>
  <c r="CV169" i="3"/>
  <c r="CU169" i="3"/>
  <c r="CT169" i="3"/>
  <c r="CS169" i="3"/>
  <c r="CR169" i="3"/>
  <c r="CQ169" i="3"/>
  <c r="CP169" i="3"/>
  <c r="CO169" i="3"/>
  <c r="CN169" i="3"/>
  <c r="CM169" i="3"/>
  <c r="CK169" i="3"/>
  <c r="CJ169" i="3"/>
  <c r="CI169" i="3"/>
  <c r="CH169" i="3"/>
  <c r="CG169" i="3"/>
  <c r="CF169" i="3"/>
  <c r="CE169" i="3"/>
  <c r="CD169" i="3"/>
  <c r="CC169" i="3"/>
  <c r="CB169" i="3"/>
  <c r="CA169" i="3"/>
  <c r="BZ169" i="3"/>
  <c r="BY169" i="3"/>
  <c r="BX169" i="3"/>
  <c r="BW169" i="3"/>
  <c r="BV169" i="3"/>
  <c r="BU169" i="3"/>
  <c r="BS169" i="3"/>
  <c r="BQ169" i="3"/>
  <c r="BP169" i="3"/>
  <c r="BK169" i="3"/>
  <c r="BJ169" i="3"/>
  <c r="BI169" i="3"/>
  <c r="BH169" i="3"/>
  <c r="BG169" i="3"/>
  <c r="BF169" i="3"/>
  <c r="BE169" i="3"/>
  <c r="BD169" i="3"/>
  <c r="BC169" i="3"/>
  <c r="BB169" i="3"/>
  <c r="AW169" i="3"/>
  <c r="AV169" i="3"/>
  <c r="AU169" i="3"/>
  <c r="AT169" i="3"/>
  <c r="AS169" i="3"/>
  <c r="AR169" i="3"/>
  <c r="AO169" i="3"/>
  <c r="AN169" i="3"/>
  <c r="AM169" i="3"/>
  <c r="AL169" i="3"/>
  <c r="AK169" i="3"/>
  <c r="AI169" i="3"/>
  <c r="AH169" i="3"/>
  <c r="AG169" i="3"/>
  <c r="AD169" i="3"/>
  <c r="Z169" i="3"/>
  <c r="Y169" i="3"/>
  <c r="X169" i="3"/>
  <c r="W169" i="3"/>
  <c r="V169" i="3"/>
  <c r="U169" i="3"/>
  <c r="O169" i="3"/>
  <c r="L169" i="3"/>
  <c r="K169" i="3"/>
  <c r="J169" i="3"/>
  <c r="I169" i="3"/>
  <c r="H169" i="3"/>
  <c r="DI168" i="3"/>
  <c r="DH168" i="3"/>
  <c r="DG168" i="3"/>
  <c r="DF168" i="3"/>
  <c r="CY168" i="3"/>
  <c r="CX168" i="3"/>
  <c r="CW168" i="3"/>
  <c r="CV168" i="3"/>
  <c r="CU168" i="3"/>
  <c r="CT168" i="3"/>
  <c r="CS168" i="3"/>
  <c r="CR168" i="3"/>
  <c r="CQ168" i="3"/>
  <c r="CP168" i="3"/>
  <c r="CO168" i="3"/>
  <c r="CN168" i="3"/>
  <c r="CM168" i="3"/>
  <c r="CK168" i="3"/>
  <c r="CJ168" i="3"/>
  <c r="CI168" i="3"/>
  <c r="CH168" i="3"/>
  <c r="CG168" i="3"/>
  <c r="CF168" i="3"/>
  <c r="CE168" i="3"/>
  <c r="CD168" i="3"/>
  <c r="CC168" i="3"/>
  <c r="CB168" i="3"/>
  <c r="CA168" i="3"/>
  <c r="BZ168" i="3"/>
  <c r="BY168" i="3"/>
  <c r="BX168" i="3"/>
  <c r="BW168" i="3"/>
  <c r="BV168" i="3"/>
  <c r="BU168" i="3"/>
  <c r="BS168" i="3"/>
  <c r="BQ168" i="3"/>
  <c r="BP168" i="3"/>
  <c r="BN168" i="3"/>
  <c r="BK168" i="3"/>
  <c r="BJ168" i="3"/>
  <c r="BI168" i="3"/>
  <c r="BH168" i="3"/>
  <c r="BG168" i="3"/>
  <c r="BF168" i="3"/>
  <c r="BE168" i="3"/>
  <c r="BD168" i="3"/>
  <c r="BC168" i="3"/>
  <c r="BB168" i="3"/>
  <c r="AW168" i="3"/>
  <c r="AV168" i="3"/>
  <c r="AU168" i="3"/>
  <c r="AT168" i="3"/>
  <c r="AS168" i="3"/>
  <c r="AR168" i="3"/>
  <c r="AO168" i="3"/>
  <c r="AN168" i="3"/>
  <c r="AM168" i="3"/>
  <c r="AL168" i="3"/>
  <c r="AK168" i="3"/>
  <c r="AI168" i="3"/>
  <c r="AH168" i="3"/>
  <c r="AG168" i="3"/>
  <c r="AD168" i="3"/>
  <c r="Z168" i="3"/>
  <c r="Y168" i="3"/>
  <c r="X168" i="3"/>
  <c r="W168" i="3"/>
  <c r="V168" i="3"/>
  <c r="U168" i="3"/>
  <c r="O168" i="3"/>
  <c r="L168" i="3"/>
  <c r="K168" i="3"/>
  <c r="J168" i="3"/>
  <c r="I168" i="3"/>
  <c r="H168" i="3"/>
  <c r="G168" i="3"/>
  <c r="DI167" i="3"/>
  <c r="DH167" i="3"/>
  <c r="DG167" i="3"/>
  <c r="DF167" i="3"/>
  <c r="CY167" i="3"/>
  <c r="CX167" i="3"/>
  <c r="CW167" i="3"/>
  <c r="CV167" i="3"/>
  <c r="CU167" i="3"/>
  <c r="CT167" i="3"/>
  <c r="CS167" i="3"/>
  <c r="CR167" i="3"/>
  <c r="CQ167" i="3"/>
  <c r="CP167" i="3"/>
  <c r="CO167" i="3"/>
  <c r="CN167" i="3"/>
  <c r="CM167" i="3"/>
  <c r="CK167" i="3"/>
  <c r="CJ167" i="3"/>
  <c r="CI167" i="3"/>
  <c r="CH167" i="3"/>
  <c r="CG167" i="3"/>
  <c r="CF167" i="3"/>
  <c r="CE167" i="3"/>
  <c r="CD167" i="3"/>
  <c r="CC167" i="3"/>
  <c r="CB167" i="3"/>
  <c r="CA167" i="3"/>
  <c r="BZ167" i="3"/>
  <c r="BY167" i="3"/>
  <c r="BX167" i="3"/>
  <c r="BW167" i="3"/>
  <c r="BV167" i="3"/>
  <c r="BU167" i="3"/>
  <c r="BS167" i="3"/>
  <c r="BQ167" i="3"/>
  <c r="BP167" i="3"/>
  <c r="BN167" i="3"/>
  <c r="BK167" i="3"/>
  <c r="BJ167" i="3"/>
  <c r="BI167" i="3"/>
  <c r="BH167" i="3"/>
  <c r="BG167" i="3"/>
  <c r="BF167" i="3"/>
  <c r="BE167" i="3"/>
  <c r="BD167" i="3"/>
  <c r="BC167" i="3"/>
  <c r="BB167" i="3"/>
  <c r="AW167" i="3"/>
  <c r="AV167" i="3"/>
  <c r="AU167" i="3"/>
  <c r="AT167" i="3"/>
  <c r="AS167" i="3"/>
  <c r="AR167" i="3"/>
  <c r="AN167" i="3"/>
  <c r="AM167" i="3"/>
  <c r="AL167" i="3"/>
  <c r="AK167" i="3"/>
  <c r="AG167" i="3"/>
  <c r="AD167" i="3"/>
  <c r="Z167" i="3"/>
  <c r="Y167" i="3"/>
  <c r="X167" i="3"/>
  <c r="W167" i="3"/>
  <c r="V167" i="3"/>
  <c r="U167" i="3"/>
  <c r="P167" i="3"/>
  <c r="O167" i="3"/>
  <c r="L167" i="3"/>
  <c r="K167" i="3"/>
  <c r="J167" i="3"/>
  <c r="I167" i="3"/>
  <c r="H167" i="3"/>
  <c r="G167" i="3"/>
  <c r="DI166" i="3"/>
  <c r="DH166" i="3"/>
  <c r="DG166" i="3"/>
  <c r="DF166" i="3"/>
  <c r="CY166" i="3"/>
  <c r="CX166" i="3"/>
  <c r="CW166" i="3"/>
  <c r="CV166" i="3"/>
  <c r="CU166" i="3"/>
  <c r="CT166" i="3"/>
  <c r="CS166" i="3"/>
  <c r="CR166" i="3"/>
  <c r="CQ166" i="3"/>
  <c r="CP166" i="3"/>
  <c r="CO166" i="3"/>
  <c r="CN166" i="3"/>
  <c r="CM166" i="3"/>
  <c r="CK166" i="3"/>
  <c r="CJ166" i="3"/>
  <c r="CI166" i="3"/>
  <c r="CH166" i="3"/>
  <c r="CG166" i="3"/>
  <c r="CF166" i="3"/>
  <c r="CE166" i="3"/>
  <c r="CD166" i="3"/>
  <c r="CC166" i="3"/>
  <c r="CB166" i="3"/>
  <c r="CA166" i="3"/>
  <c r="BZ166" i="3"/>
  <c r="BY166" i="3"/>
  <c r="BX166" i="3"/>
  <c r="BW166" i="3"/>
  <c r="BV166" i="3"/>
  <c r="BU166" i="3"/>
  <c r="BS166" i="3"/>
  <c r="BQ166" i="3"/>
  <c r="BP166" i="3"/>
  <c r="BN166" i="3"/>
  <c r="BK166" i="3"/>
  <c r="BJ166" i="3"/>
  <c r="BI166" i="3"/>
  <c r="BH166" i="3"/>
  <c r="BG166" i="3"/>
  <c r="BF166" i="3"/>
  <c r="BE166" i="3"/>
  <c r="BD166" i="3"/>
  <c r="BC166" i="3"/>
  <c r="BB166" i="3"/>
  <c r="AW166" i="3"/>
  <c r="AV166" i="3"/>
  <c r="AU166" i="3"/>
  <c r="AT166" i="3"/>
  <c r="AS166" i="3"/>
  <c r="AR166" i="3"/>
  <c r="AN166" i="3"/>
  <c r="AM166" i="3"/>
  <c r="AL166" i="3"/>
  <c r="AK166" i="3"/>
  <c r="AG166" i="3"/>
  <c r="AD166" i="3"/>
  <c r="Z166" i="3"/>
  <c r="Y166" i="3"/>
  <c r="X166" i="3"/>
  <c r="W166" i="3"/>
  <c r="V166" i="3"/>
  <c r="U166" i="3"/>
  <c r="P166" i="3"/>
  <c r="O166" i="3"/>
  <c r="L166" i="3"/>
  <c r="K166" i="3"/>
  <c r="J166" i="3"/>
  <c r="I166" i="3"/>
  <c r="H166" i="3"/>
  <c r="G166" i="3"/>
  <c r="DI165" i="3"/>
  <c r="DH165" i="3"/>
  <c r="DG165" i="3"/>
  <c r="DF165" i="3"/>
  <c r="CY165" i="3"/>
  <c r="CX165" i="3"/>
  <c r="CW165" i="3"/>
  <c r="CV165" i="3"/>
  <c r="CU165" i="3"/>
  <c r="CT165" i="3"/>
  <c r="CS165" i="3"/>
  <c r="CR165" i="3"/>
  <c r="CQ165" i="3"/>
  <c r="CP165" i="3"/>
  <c r="CO165" i="3"/>
  <c r="CN165" i="3"/>
  <c r="CM165" i="3"/>
  <c r="CK165" i="3"/>
  <c r="CJ165" i="3"/>
  <c r="CI165" i="3"/>
  <c r="CH165" i="3"/>
  <c r="CG165" i="3"/>
  <c r="CF165" i="3"/>
  <c r="CE165" i="3"/>
  <c r="CD165" i="3"/>
  <c r="CC165" i="3"/>
  <c r="CB165" i="3"/>
  <c r="CA165" i="3"/>
  <c r="BZ165" i="3"/>
  <c r="BY165" i="3"/>
  <c r="BX165" i="3"/>
  <c r="BW165" i="3"/>
  <c r="BV165" i="3"/>
  <c r="BU165" i="3"/>
  <c r="BS165" i="3"/>
  <c r="BQ165" i="3"/>
  <c r="BP165" i="3"/>
  <c r="BN165" i="3"/>
  <c r="BK165" i="3"/>
  <c r="BJ165" i="3"/>
  <c r="BI165" i="3"/>
  <c r="BH165" i="3"/>
  <c r="BG165" i="3"/>
  <c r="BF165" i="3"/>
  <c r="BE165" i="3"/>
  <c r="BD165" i="3"/>
  <c r="BC165" i="3"/>
  <c r="BB165" i="3"/>
  <c r="AW165" i="3"/>
  <c r="AV165" i="3"/>
  <c r="AU165" i="3"/>
  <c r="AT165" i="3"/>
  <c r="AS165" i="3"/>
  <c r="AR165" i="3"/>
  <c r="AN165" i="3"/>
  <c r="AM165" i="3"/>
  <c r="AL165" i="3"/>
  <c r="AK165" i="3"/>
  <c r="AG165" i="3"/>
  <c r="AD165" i="3"/>
  <c r="Z165" i="3"/>
  <c r="Y165" i="3"/>
  <c r="X165" i="3"/>
  <c r="W165" i="3"/>
  <c r="V165" i="3"/>
  <c r="U165" i="3"/>
  <c r="P165" i="3"/>
  <c r="O165" i="3"/>
  <c r="L165" i="3"/>
  <c r="K165" i="3"/>
  <c r="J165" i="3"/>
  <c r="I165" i="3"/>
  <c r="H165" i="3"/>
  <c r="G165" i="3"/>
  <c r="DI164" i="3"/>
  <c r="DH164" i="3"/>
  <c r="DG164" i="3"/>
  <c r="DF164" i="3"/>
  <c r="CY164" i="3"/>
  <c r="CX164" i="3"/>
  <c r="CW164" i="3"/>
  <c r="CV164" i="3"/>
  <c r="CU164" i="3"/>
  <c r="CT164" i="3"/>
  <c r="CS164" i="3"/>
  <c r="CR164" i="3"/>
  <c r="CQ164" i="3"/>
  <c r="CP164" i="3"/>
  <c r="CO164" i="3"/>
  <c r="CN164" i="3"/>
  <c r="CM164" i="3"/>
  <c r="CK164" i="3"/>
  <c r="CJ164" i="3"/>
  <c r="CI164" i="3"/>
  <c r="CH164" i="3"/>
  <c r="CG164" i="3"/>
  <c r="CF164" i="3"/>
  <c r="CE164" i="3"/>
  <c r="CD164" i="3"/>
  <c r="CC164" i="3"/>
  <c r="CB164" i="3"/>
  <c r="CA164" i="3"/>
  <c r="BZ164" i="3"/>
  <c r="BY164" i="3"/>
  <c r="BX164" i="3"/>
  <c r="BW164" i="3"/>
  <c r="BV164" i="3"/>
  <c r="BU164" i="3"/>
  <c r="BS164" i="3"/>
  <c r="BQ164" i="3"/>
  <c r="BP164" i="3"/>
  <c r="BN164" i="3"/>
  <c r="BK164" i="3"/>
  <c r="BJ164" i="3"/>
  <c r="BI164" i="3"/>
  <c r="BH164" i="3"/>
  <c r="BG164" i="3"/>
  <c r="BF164" i="3"/>
  <c r="BE164" i="3"/>
  <c r="BD164" i="3"/>
  <c r="BC164" i="3"/>
  <c r="BB164" i="3"/>
  <c r="AW164" i="3"/>
  <c r="AV164" i="3"/>
  <c r="AU164" i="3"/>
  <c r="AT164" i="3"/>
  <c r="AS164" i="3"/>
  <c r="AR164" i="3"/>
  <c r="AO164" i="3"/>
  <c r="AN164" i="3"/>
  <c r="AM164" i="3"/>
  <c r="AL164" i="3"/>
  <c r="AK164" i="3"/>
  <c r="AI164" i="3"/>
  <c r="AH164" i="3"/>
  <c r="AG164" i="3"/>
  <c r="AD164" i="3"/>
  <c r="Z164" i="3"/>
  <c r="Y164" i="3"/>
  <c r="X164" i="3"/>
  <c r="W164" i="3"/>
  <c r="V164" i="3"/>
  <c r="U164" i="3"/>
  <c r="O164" i="3"/>
  <c r="L164" i="3"/>
  <c r="K164" i="3"/>
  <c r="J164" i="3"/>
  <c r="I164" i="3"/>
  <c r="H164" i="3"/>
  <c r="G164" i="3"/>
  <c r="DI163" i="3"/>
  <c r="DH163" i="3"/>
  <c r="DG163" i="3"/>
  <c r="DF163" i="3"/>
  <c r="CY163" i="3"/>
  <c r="CX163" i="3"/>
  <c r="CW163" i="3"/>
  <c r="CV163" i="3"/>
  <c r="CU163" i="3"/>
  <c r="CT163" i="3"/>
  <c r="CS163" i="3"/>
  <c r="CR163" i="3"/>
  <c r="CQ163" i="3"/>
  <c r="CP163" i="3"/>
  <c r="CO163" i="3"/>
  <c r="CN163" i="3"/>
  <c r="CM163" i="3"/>
  <c r="CK163" i="3"/>
  <c r="CJ163" i="3"/>
  <c r="CI163" i="3"/>
  <c r="CH163" i="3"/>
  <c r="CG163" i="3"/>
  <c r="CF163" i="3"/>
  <c r="CE163" i="3"/>
  <c r="CD163" i="3"/>
  <c r="CC163" i="3"/>
  <c r="CB163" i="3"/>
  <c r="CA163" i="3"/>
  <c r="BZ163" i="3"/>
  <c r="BY163" i="3"/>
  <c r="BX163" i="3"/>
  <c r="BW163" i="3"/>
  <c r="BV163" i="3"/>
  <c r="BU163" i="3"/>
  <c r="BS163" i="3"/>
  <c r="BQ163" i="3"/>
  <c r="BP163" i="3"/>
  <c r="BK163" i="3"/>
  <c r="BJ163" i="3"/>
  <c r="BI163" i="3"/>
  <c r="BH163" i="3"/>
  <c r="BG163" i="3"/>
  <c r="BF163" i="3"/>
  <c r="BE163" i="3"/>
  <c r="BD163" i="3"/>
  <c r="BC163" i="3"/>
  <c r="BB163" i="3"/>
  <c r="AW163" i="3"/>
  <c r="AV163" i="3"/>
  <c r="AU163" i="3"/>
  <c r="AT163" i="3"/>
  <c r="AS163" i="3"/>
  <c r="AR163" i="3"/>
  <c r="AO163" i="3"/>
  <c r="AN163" i="3"/>
  <c r="AM163" i="3"/>
  <c r="AL163" i="3"/>
  <c r="AK163" i="3"/>
  <c r="AI163" i="3"/>
  <c r="AH163" i="3"/>
  <c r="AG163" i="3"/>
  <c r="AD163" i="3"/>
  <c r="Z163" i="3"/>
  <c r="Y163" i="3"/>
  <c r="X163" i="3"/>
  <c r="W163" i="3"/>
  <c r="V163" i="3"/>
  <c r="U163" i="3"/>
  <c r="O163" i="3"/>
  <c r="L163" i="3"/>
  <c r="K163" i="3"/>
  <c r="J163" i="3"/>
  <c r="I163" i="3"/>
  <c r="H163" i="3"/>
  <c r="DI162" i="3"/>
  <c r="DH162" i="3"/>
  <c r="DG162" i="3"/>
  <c r="DF162" i="3"/>
  <c r="CY162" i="3"/>
  <c r="CX162" i="3"/>
  <c r="CW162" i="3"/>
  <c r="CV162" i="3"/>
  <c r="CU162" i="3"/>
  <c r="CT162" i="3"/>
  <c r="CS162" i="3"/>
  <c r="CR162" i="3"/>
  <c r="CQ162" i="3"/>
  <c r="CP162" i="3"/>
  <c r="CO162" i="3"/>
  <c r="CN162" i="3"/>
  <c r="CM162" i="3"/>
  <c r="CK162" i="3"/>
  <c r="CJ162" i="3"/>
  <c r="CI162" i="3"/>
  <c r="CH162" i="3"/>
  <c r="CG162" i="3"/>
  <c r="CF162" i="3"/>
  <c r="CE162" i="3"/>
  <c r="CD162" i="3"/>
  <c r="CC162" i="3"/>
  <c r="CB162" i="3"/>
  <c r="CA162" i="3"/>
  <c r="BZ162" i="3"/>
  <c r="BY162" i="3"/>
  <c r="F89" i="1" s="1"/>
  <c r="BX162" i="3"/>
  <c r="BW162" i="3"/>
  <c r="BV162" i="3"/>
  <c r="BU162" i="3"/>
  <c r="BS162" i="3"/>
  <c r="BQ162" i="3"/>
  <c r="BP162" i="3"/>
  <c r="BK162" i="3"/>
  <c r="BJ162" i="3"/>
  <c r="BI162" i="3"/>
  <c r="BH162" i="3"/>
  <c r="BG162" i="3"/>
  <c r="BF162" i="3"/>
  <c r="BE162" i="3"/>
  <c r="BD162" i="3"/>
  <c r="BC162" i="3"/>
  <c r="BB162" i="3"/>
  <c r="F64" i="1" s="1"/>
  <c r="AW162" i="3"/>
  <c r="AV162" i="3"/>
  <c r="AU162" i="3"/>
  <c r="AT162" i="3"/>
  <c r="AS162" i="3"/>
  <c r="AR162" i="3"/>
  <c r="AO162" i="3"/>
  <c r="AN162" i="3"/>
  <c r="AM162" i="3"/>
  <c r="AL162" i="3"/>
  <c r="AK162" i="3"/>
  <c r="AI162" i="3"/>
  <c r="AH162" i="3"/>
  <c r="AG162" i="3"/>
  <c r="AD162" i="3"/>
  <c r="Z162" i="3"/>
  <c r="Y162" i="3"/>
  <c r="X162" i="3"/>
  <c r="W162" i="3"/>
  <c r="V162" i="3"/>
  <c r="U162" i="3"/>
  <c r="O162" i="3"/>
  <c r="L162" i="3"/>
  <c r="K162" i="3"/>
  <c r="J162" i="3"/>
  <c r="I162" i="3"/>
  <c r="H162" i="3"/>
  <c r="DI161" i="3"/>
  <c r="DH161" i="3"/>
  <c r="DG161" i="3"/>
  <c r="DF161" i="3"/>
  <c r="CY161" i="3"/>
  <c r="CX161" i="3"/>
  <c r="CW161" i="3"/>
  <c r="CV161" i="3"/>
  <c r="CU161" i="3"/>
  <c r="CT161" i="3"/>
  <c r="CS161" i="3"/>
  <c r="CR161" i="3"/>
  <c r="CQ161" i="3"/>
  <c r="CP161" i="3"/>
  <c r="CO161" i="3"/>
  <c r="CN161" i="3"/>
  <c r="CM161" i="3"/>
  <c r="CK161" i="3"/>
  <c r="CJ161" i="3"/>
  <c r="CI161" i="3"/>
  <c r="CH161" i="3"/>
  <c r="CG161" i="3"/>
  <c r="CF161" i="3"/>
  <c r="CE161" i="3"/>
  <c r="CD161" i="3"/>
  <c r="CC161" i="3"/>
  <c r="CB161" i="3"/>
  <c r="CA161" i="3"/>
  <c r="BZ161" i="3"/>
  <c r="BY161" i="3"/>
  <c r="BX161" i="3"/>
  <c r="BW161" i="3"/>
  <c r="BV161" i="3"/>
  <c r="BU161" i="3"/>
  <c r="BS161" i="3"/>
  <c r="BQ161" i="3"/>
  <c r="BP161" i="3"/>
  <c r="BN161" i="3"/>
  <c r="BK161" i="3"/>
  <c r="BJ161" i="3"/>
  <c r="BI161" i="3"/>
  <c r="BH161" i="3"/>
  <c r="BG161" i="3"/>
  <c r="BF161" i="3"/>
  <c r="BE161" i="3"/>
  <c r="BD161" i="3"/>
  <c r="BC161" i="3"/>
  <c r="BB161" i="3"/>
  <c r="AW161" i="3"/>
  <c r="AV161" i="3"/>
  <c r="AU161" i="3"/>
  <c r="AT161" i="3"/>
  <c r="AS161" i="3"/>
  <c r="AR161" i="3"/>
  <c r="AO161" i="3"/>
  <c r="AN161" i="3"/>
  <c r="AM161" i="3"/>
  <c r="AL161" i="3"/>
  <c r="AK161" i="3"/>
  <c r="AI161" i="3"/>
  <c r="AH161" i="3"/>
  <c r="AG161" i="3"/>
  <c r="AD161" i="3"/>
  <c r="Z161" i="3"/>
  <c r="Y161" i="3"/>
  <c r="X161" i="3"/>
  <c r="W161" i="3"/>
  <c r="V161" i="3"/>
  <c r="U161" i="3"/>
  <c r="P161" i="3"/>
  <c r="O161" i="3"/>
  <c r="L161" i="3"/>
  <c r="K161" i="3"/>
  <c r="J161" i="3"/>
  <c r="I161" i="3"/>
  <c r="H161" i="3"/>
  <c r="G161" i="3"/>
  <c r="DI160" i="3"/>
  <c r="DH160" i="3"/>
  <c r="DG160" i="3"/>
  <c r="DF160" i="3"/>
  <c r="CY160" i="3"/>
  <c r="CX160" i="3"/>
  <c r="CW160" i="3"/>
  <c r="CV160" i="3"/>
  <c r="CU160" i="3"/>
  <c r="CT160" i="3"/>
  <c r="CS160" i="3"/>
  <c r="CR160" i="3"/>
  <c r="CQ160" i="3"/>
  <c r="CP160" i="3"/>
  <c r="CO160" i="3"/>
  <c r="CN160" i="3"/>
  <c r="CM160" i="3"/>
  <c r="CK160" i="3"/>
  <c r="CJ160" i="3"/>
  <c r="CI160" i="3"/>
  <c r="CH160" i="3"/>
  <c r="CG160" i="3"/>
  <c r="CF160" i="3"/>
  <c r="CE160" i="3"/>
  <c r="CD160" i="3"/>
  <c r="CC160" i="3"/>
  <c r="CB160" i="3"/>
  <c r="CA160" i="3"/>
  <c r="BZ160" i="3"/>
  <c r="BY160" i="3"/>
  <c r="BX160" i="3"/>
  <c r="BW160" i="3"/>
  <c r="BV160" i="3"/>
  <c r="BU160" i="3"/>
  <c r="BS160" i="3"/>
  <c r="BQ160" i="3"/>
  <c r="BP160" i="3"/>
  <c r="BN160" i="3"/>
  <c r="BK160" i="3"/>
  <c r="BJ160" i="3"/>
  <c r="BI160" i="3"/>
  <c r="BH160" i="3"/>
  <c r="BG160" i="3"/>
  <c r="BF160" i="3"/>
  <c r="BE160" i="3"/>
  <c r="BD160" i="3"/>
  <c r="BC160" i="3"/>
  <c r="BB160" i="3"/>
  <c r="AW160" i="3"/>
  <c r="AV160" i="3"/>
  <c r="AU160" i="3"/>
  <c r="AT160" i="3"/>
  <c r="AS160" i="3"/>
  <c r="AR160" i="3"/>
  <c r="AO160" i="3"/>
  <c r="AN160" i="3"/>
  <c r="AM160" i="3"/>
  <c r="AL160" i="3"/>
  <c r="AK160" i="3"/>
  <c r="AI160" i="3"/>
  <c r="AH160" i="3"/>
  <c r="AG160" i="3"/>
  <c r="AD160" i="3"/>
  <c r="Z160" i="3"/>
  <c r="Y160" i="3"/>
  <c r="X160" i="3"/>
  <c r="W160" i="3"/>
  <c r="V160" i="3"/>
  <c r="U160" i="3"/>
  <c r="O160" i="3"/>
  <c r="L160" i="3"/>
  <c r="K160" i="3"/>
  <c r="J160" i="3"/>
  <c r="I160" i="3"/>
  <c r="H160" i="3"/>
  <c r="G160" i="3"/>
  <c r="DI159" i="3"/>
  <c r="DH159" i="3"/>
  <c r="DG159" i="3"/>
  <c r="DF159" i="3"/>
  <c r="CY159" i="3"/>
  <c r="CX159" i="3"/>
  <c r="CW159" i="3"/>
  <c r="CV159" i="3"/>
  <c r="CU159" i="3"/>
  <c r="CT159" i="3"/>
  <c r="CS159" i="3"/>
  <c r="CR159" i="3"/>
  <c r="CQ159" i="3"/>
  <c r="CP159" i="3"/>
  <c r="CO159" i="3"/>
  <c r="CN159" i="3"/>
  <c r="CM159" i="3"/>
  <c r="CK159" i="3"/>
  <c r="CJ159" i="3"/>
  <c r="CI159" i="3"/>
  <c r="CH159" i="3"/>
  <c r="CG159" i="3"/>
  <c r="CF159" i="3"/>
  <c r="CE159" i="3"/>
  <c r="CD159" i="3"/>
  <c r="CC159" i="3"/>
  <c r="CB159" i="3"/>
  <c r="CA159" i="3"/>
  <c r="BZ159" i="3"/>
  <c r="BY159" i="3"/>
  <c r="BX159" i="3"/>
  <c r="BW159" i="3"/>
  <c r="BV159" i="3"/>
  <c r="BU159" i="3"/>
  <c r="BS159" i="3"/>
  <c r="BQ159" i="3"/>
  <c r="BP159" i="3"/>
  <c r="BN159" i="3"/>
  <c r="BK159" i="3"/>
  <c r="BJ159" i="3"/>
  <c r="BI159" i="3"/>
  <c r="BH159" i="3"/>
  <c r="BG159" i="3"/>
  <c r="BF159" i="3"/>
  <c r="BE159" i="3"/>
  <c r="BD159" i="3"/>
  <c r="BC159" i="3"/>
  <c r="BB159" i="3"/>
  <c r="AW159" i="3"/>
  <c r="AV159" i="3"/>
  <c r="AU159" i="3"/>
  <c r="AT159" i="3"/>
  <c r="AS159" i="3"/>
  <c r="AR159" i="3"/>
  <c r="AN159" i="3"/>
  <c r="AM159" i="3"/>
  <c r="AL159" i="3"/>
  <c r="AK159" i="3"/>
  <c r="AG159" i="3"/>
  <c r="AD159" i="3"/>
  <c r="Z159" i="3"/>
  <c r="Y159" i="3"/>
  <c r="X159" i="3"/>
  <c r="W159" i="3"/>
  <c r="V159" i="3"/>
  <c r="U159" i="3"/>
  <c r="P159" i="3"/>
  <c r="O159" i="3"/>
  <c r="L159" i="3"/>
  <c r="K159" i="3"/>
  <c r="J159" i="3"/>
  <c r="I159" i="3"/>
  <c r="H159" i="3"/>
  <c r="G159" i="3"/>
  <c r="DI158" i="3"/>
  <c r="DH158" i="3"/>
  <c r="DG158" i="3"/>
  <c r="DF158" i="3"/>
  <c r="CY158" i="3"/>
  <c r="CX158" i="3"/>
  <c r="CW158" i="3"/>
  <c r="CV158" i="3"/>
  <c r="CU158" i="3"/>
  <c r="CT158" i="3"/>
  <c r="CS158" i="3"/>
  <c r="CR158" i="3"/>
  <c r="CQ158" i="3"/>
  <c r="CP158" i="3"/>
  <c r="CO158" i="3"/>
  <c r="CN158" i="3"/>
  <c r="CM158" i="3"/>
  <c r="CK158" i="3"/>
  <c r="CJ158" i="3"/>
  <c r="CI158" i="3"/>
  <c r="CH158" i="3"/>
  <c r="CG158" i="3"/>
  <c r="CF158" i="3"/>
  <c r="CE158" i="3"/>
  <c r="CD158" i="3"/>
  <c r="CC158" i="3"/>
  <c r="CB158" i="3"/>
  <c r="CA158" i="3"/>
  <c r="BZ158" i="3"/>
  <c r="BY158" i="3"/>
  <c r="BX158" i="3"/>
  <c r="BW158" i="3"/>
  <c r="BV158" i="3"/>
  <c r="BU158" i="3"/>
  <c r="BS158" i="3"/>
  <c r="BQ158" i="3"/>
  <c r="BP158" i="3"/>
  <c r="BN158" i="3"/>
  <c r="BK158" i="3"/>
  <c r="BJ158" i="3"/>
  <c r="BI158" i="3"/>
  <c r="BH158" i="3"/>
  <c r="BG158" i="3"/>
  <c r="BF158" i="3"/>
  <c r="BE158" i="3"/>
  <c r="BD158" i="3"/>
  <c r="BC158" i="3"/>
  <c r="BB158" i="3"/>
  <c r="AW158" i="3"/>
  <c r="AV158" i="3"/>
  <c r="AU158" i="3"/>
  <c r="AT158" i="3"/>
  <c r="AS158" i="3"/>
  <c r="AR158" i="3"/>
  <c r="AO158" i="3"/>
  <c r="AN158" i="3"/>
  <c r="AM158" i="3"/>
  <c r="AL158" i="3"/>
  <c r="AK158" i="3"/>
  <c r="AI158" i="3"/>
  <c r="AH158" i="3"/>
  <c r="AG158" i="3"/>
  <c r="AD158" i="3"/>
  <c r="Z158" i="3"/>
  <c r="Y158" i="3"/>
  <c r="X158" i="3"/>
  <c r="W158" i="3"/>
  <c r="V158" i="3"/>
  <c r="U158" i="3"/>
  <c r="O158" i="3"/>
  <c r="L158" i="3"/>
  <c r="K158" i="3"/>
  <c r="J158" i="3"/>
  <c r="I158" i="3"/>
  <c r="H158" i="3"/>
  <c r="G158" i="3"/>
  <c r="DI157" i="3"/>
  <c r="DH157" i="3"/>
  <c r="DG157" i="3"/>
  <c r="DF157" i="3"/>
  <c r="CY157" i="3"/>
  <c r="CX157" i="3"/>
  <c r="CW157" i="3"/>
  <c r="CV157" i="3"/>
  <c r="CU157" i="3"/>
  <c r="CT157" i="3"/>
  <c r="CS157" i="3"/>
  <c r="CR157" i="3"/>
  <c r="CQ157" i="3"/>
  <c r="CP157" i="3"/>
  <c r="CO157" i="3"/>
  <c r="CN157" i="3"/>
  <c r="CM157" i="3"/>
  <c r="CK157" i="3"/>
  <c r="CJ157" i="3"/>
  <c r="CI157" i="3"/>
  <c r="CH157" i="3"/>
  <c r="CG157" i="3"/>
  <c r="CF157" i="3"/>
  <c r="CE157" i="3"/>
  <c r="CD157" i="3"/>
  <c r="CC157" i="3"/>
  <c r="CB157" i="3"/>
  <c r="CA157" i="3"/>
  <c r="BZ157" i="3"/>
  <c r="BY157" i="3"/>
  <c r="BX157" i="3"/>
  <c r="BW157" i="3"/>
  <c r="BV157" i="3"/>
  <c r="BU157" i="3"/>
  <c r="BS157" i="3"/>
  <c r="BQ157" i="3"/>
  <c r="BP157" i="3"/>
  <c r="BN157" i="3"/>
  <c r="BM157" i="3"/>
  <c r="BL157" i="3"/>
  <c r="BK157" i="3"/>
  <c r="BJ157" i="3"/>
  <c r="BI157" i="3"/>
  <c r="BH157" i="3"/>
  <c r="BG157" i="3"/>
  <c r="BF157" i="3"/>
  <c r="BE157" i="3"/>
  <c r="BD157" i="3"/>
  <c r="BC157" i="3"/>
  <c r="BB157" i="3"/>
  <c r="AW157" i="3"/>
  <c r="AV157" i="3"/>
  <c r="AU157" i="3"/>
  <c r="AT157" i="3"/>
  <c r="AS157" i="3"/>
  <c r="AR157" i="3"/>
  <c r="AN157" i="3"/>
  <c r="AM157" i="3"/>
  <c r="AL157" i="3"/>
  <c r="AK157" i="3"/>
  <c r="AG157" i="3"/>
  <c r="AD157" i="3"/>
  <c r="Z157" i="3"/>
  <c r="Y157" i="3"/>
  <c r="X157" i="3"/>
  <c r="W157" i="3"/>
  <c r="V157" i="3"/>
  <c r="U157" i="3"/>
  <c r="P157" i="3"/>
  <c r="O157" i="3"/>
  <c r="L157" i="3"/>
  <c r="K157" i="3"/>
  <c r="J157" i="3"/>
  <c r="I157" i="3"/>
  <c r="H157" i="3"/>
  <c r="G157" i="3"/>
  <c r="DI156" i="3"/>
  <c r="F128" i="1" s="1"/>
  <c r="DH156" i="3"/>
  <c r="DG156" i="3"/>
  <c r="F126" i="1" s="1"/>
  <c r="DF156" i="3"/>
  <c r="CY156" i="3"/>
  <c r="F117" i="1" s="1"/>
  <c r="CX156" i="3"/>
  <c r="F116" i="1" s="1"/>
  <c r="CW156" i="3"/>
  <c r="F115" i="1" s="1"/>
  <c r="CV156" i="3"/>
  <c r="F114" i="1" s="1"/>
  <c r="CU156" i="3"/>
  <c r="F113" i="1" s="1"/>
  <c r="CT156" i="3"/>
  <c r="CS156" i="3"/>
  <c r="F111" i="1" s="1"/>
  <c r="CR156" i="3"/>
  <c r="CQ156" i="3"/>
  <c r="F109" i="1" s="1"/>
  <c r="CP156" i="3"/>
  <c r="F108" i="1" s="1"/>
  <c r="CO156" i="3"/>
  <c r="F106" i="1" s="1"/>
  <c r="CN156" i="3"/>
  <c r="F105" i="1" s="1"/>
  <c r="CM156" i="3"/>
  <c r="F104" i="1" s="1"/>
  <c r="CK156" i="3"/>
  <c r="CJ156" i="3"/>
  <c r="F101" i="1" s="1"/>
  <c r="CI156" i="3"/>
  <c r="CH156" i="3"/>
  <c r="F99" i="1" s="1"/>
  <c r="CG156" i="3"/>
  <c r="F98" i="1" s="1"/>
  <c r="CF156" i="3"/>
  <c r="F97" i="1" s="1"/>
  <c r="CE156" i="3"/>
  <c r="F96" i="1" s="1"/>
  <c r="CD156" i="3"/>
  <c r="F95" i="1" s="1"/>
  <c r="CC156" i="3"/>
  <c r="CB156" i="3"/>
  <c r="F93" i="1" s="1"/>
  <c r="CA156" i="3"/>
  <c r="BZ156" i="3"/>
  <c r="F91" i="1" s="1"/>
  <c r="BX156" i="3"/>
  <c r="F88" i="1" s="1"/>
  <c r="BW156" i="3"/>
  <c r="F87" i="1" s="1"/>
  <c r="BV156" i="3"/>
  <c r="F86" i="1" s="1"/>
  <c r="BU156" i="3"/>
  <c r="BS156" i="3"/>
  <c r="F83" i="1" s="1"/>
  <c r="BQ156" i="3"/>
  <c r="BP156" i="3"/>
  <c r="F78" i="1"/>
  <c r="BK156" i="3"/>
  <c r="F74" i="1" s="1"/>
  <c r="BJ156" i="3"/>
  <c r="F73" i="1" s="1"/>
  <c r="BI156" i="3"/>
  <c r="F72" i="1" s="1"/>
  <c r="BH156" i="3"/>
  <c r="F71" i="1" s="1"/>
  <c r="BG156" i="3"/>
  <c r="BF156" i="3"/>
  <c r="F68" i="1" s="1"/>
  <c r="BE156" i="3"/>
  <c r="BD156" i="3"/>
  <c r="F66" i="1" s="1"/>
  <c r="BC156" i="3"/>
  <c r="F65" i="1" s="1"/>
  <c r="F62" i="1"/>
  <c r="AY156" i="3"/>
  <c r="F60" i="1" s="1"/>
  <c r="AW156" i="3"/>
  <c r="F58" i="1" s="1"/>
  <c r="AV156" i="3"/>
  <c r="F57" i="1" s="1"/>
  <c r="AU156" i="3"/>
  <c r="AT156" i="3"/>
  <c r="F55" i="1" s="1"/>
  <c r="AS156" i="3"/>
  <c r="F54" i="1" s="1"/>
  <c r="AR156" i="3"/>
  <c r="AO156" i="3"/>
  <c r="F49" i="1" s="1"/>
  <c r="AN156" i="3"/>
  <c r="F48" i="1" s="1"/>
  <c r="AM156" i="3"/>
  <c r="F47" i="1" s="1"/>
  <c r="AL156" i="3"/>
  <c r="F46" i="1" s="1"/>
  <c r="AK156" i="3"/>
  <c r="AI156" i="3"/>
  <c r="F43" i="1" s="1"/>
  <c r="AH156" i="3"/>
  <c r="F42" i="1" s="1"/>
  <c r="AG156" i="3"/>
  <c r="F38" i="1"/>
  <c r="AD156" i="3"/>
  <c r="F37" i="1" s="1"/>
  <c r="Z156" i="3"/>
  <c r="F33" i="1" s="1"/>
  <c r="Y156" i="3"/>
  <c r="F32" i="1" s="1"/>
  <c r="X156" i="3"/>
  <c r="F31" i="1" s="1"/>
  <c r="W156" i="3"/>
  <c r="V156" i="3"/>
  <c r="F29" i="1" s="1"/>
  <c r="U156" i="3"/>
  <c r="F27" i="1"/>
  <c r="F26" i="1"/>
  <c r="P156" i="3"/>
  <c r="O156" i="3"/>
  <c r="L156" i="3"/>
  <c r="K156" i="3"/>
  <c r="J156" i="3"/>
  <c r="I156" i="3"/>
  <c r="H156" i="3"/>
  <c r="DI155" i="3"/>
  <c r="DH155" i="3"/>
  <c r="DG155" i="3"/>
  <c r="DF155" i="3"/>
  <c r="CY155" i="3"/>
  <c r="CX155" i="3"/>
  <c r="CW155" i="3"/>
  <c r="CV155" i="3"/>
  <c r="CU155" i="3"/>
  <c r="CT155" i="3"/>
  <c r="CS155" i="3"/>
  <c r="CR155" i="3"/>
  <c r="CQ155" i="3"/>
  <c r="CP155" i="3"/>
  <c r="CO155" i="3"/>
  <c r="CN155" i="3"/>
  <c r="CM155" i="3"/>
  <c r="CK155" i="3"/>
  <c r="CJ155" i="3"/>
  <c r="CI155" i="3"/>
  <c r="CH155" i="3"/>
  <c r="CG155" i="3"/>
  <c r="CF155" i="3"/>
  <c r="CE155" i="3"/>
  <c r="CD155" i="3"/>
  <c r="CC155" i="3"/>
  <c r="CB155" i="3"/>
  <c r="CA155" i="3"/>
  <c r="BZ155" i="3"/>
  <c r="BX155" i="3"/>
  <c r="BW155" i="3"/>
  <c r="BV155" i="3"/>
  <c r="BU155" i="3"/>
  <c r="BS155" i="3"/>
  <c r="BQ155" i="3"/>
  <c r="BP155" i="3"/>
  <c r="BK155" i="3"/>
  <c r="BJ155" i="3"/>
  <c r="BI155" i="3"/>
  <c r="BH155" i="3"/>
  <c r="BG155" i="3"/>
  <c r="BF155" i="3"/>
  <c r="BE155" i="3"/>
  <c r="BD155" i="3"/>
  <c r="BC155" i="3"/>
  <c r="AW155" i="3"/>
  <c r="AV155" i="3"/>
  <c r="AU155" i="3"/>
  <c r="AT155" i="3"/>
  <c r="AS155" i="3"/>
  <c r="AR155" i="3"/>
  <c r="AO155" i="3"/>
  <c r="AN155" i="3"/>
  <c r="AM155" i="3"/>
  <c r="AL155" i="3"/>
  <c r="AK155" i="3"/>
  <c r="AI155" i="3"/>
  <c r="AH155" i="3"/>
  <c r="AG155" i="3"/>
  <c r="AD155" i="3"/>
  <c r="Z155" i="3"/>
  <c r="Y155" i="3"/>
  <c r="X155" i="3"/>
  <c r="W155" i="3"/>
  <c r="V155" i="3"/>
  <c r="U155" i="3"/>
  <c r="P155" i="3"/>
  <c r="O155" i="3"/>
  <c r="L155" i="3"/>
  <c r="K155" i="3"/>
  <c r="J155" i="3"/>
  <c r="I155" i="3"/>
  <c r="H155" i="3"/>
  <c r="DI154" i="3"/>
  <c r="DH154" i="3"/>
  <c r="DG154" i="3"/>
  <c r="DF154" i="3"/>
  <c r="CY154" i="3"/>
  <c r="CX154" i="3"/>
  <c r="CW154" i="3"/>
  <c r="CV154" i="3"/>
  <c r="CU154" i="3"/>
  <c r="CT154" i="3"/>
  <c r="CS154" i="3"/>
  <c r="CR154" i="3"/>
  <c r="CQ154" i="3"/>
  <c r="CP154" i="3"/>
  <c r="CO154" i="3"/>
  <c r="CN154" i="3"/>
  <c r="CM154" i="3"/>
  <c r="CK154" i="3"/>
  <c r="CJ154" i="3"/>
  <c r="CI154" i="3"/>
  <c r="CH154" i="3"/>
  <c r="CG154" i="3"/>
  <c r="CF154" i="3"/>
  <c r="CE154" i="3"/>
  <c r="CD154" i="3"/>
  <c r="CC154" i="3"/>
  <c r="CB154" i="3"/>
  <c r="CA154" i="3"/>
  <c r="BZ154" i="3"/>
  <c r="BX154" i="3"/>
  <c r="BW154" i="3"/>
  <c r="BV154" i="3"/>
  <c r="BU154" i="3"/>
  <c r="BS154" i="3"/>
  <c r="BQ154" i="3"/>
  <c r="BP154" i="3"/>
  <c r="BK154" i="3"/>
  <c r="BJ154" i="3"/>
  <c r="BI154" i="3"/>
  <c r="BH154" i="3"/>
  <c r="BG154" i="3"/>
  <c r="BF154" i="3"/>
  <c r="BE154" i="3"/>
  <c r="BD154" i="3"/>
  <c r="BC154" i="3"/>
  <c r="AW154" i="3"/>
  <c r="AV154" i="3"/>
  <c r="AU154" i="3"/>
  <c r="AT154" i="3"/>
  <c r="AS154" i="3"/>
  <c r="AR154" i="3"/>
  <c r="AO154" i="3"/>
  <c r="AN154" i="3"/>
  <c r="AM154" i="3"/>
  <c r="AL154" i="3"/>
  <c r="AK154" i="3"/>
  <c r="AI154" i="3"/>
  <c r="AH154" i="3"/>
  <c r="AG154" i="3"/>
  <c r="AD154" i="3"/>
  <c r="Z154" i="3"/>
  <c r="Y154" i="3"/>
  <c r="X154" i="3"/>
  <c r="W154" i="3"/>
  <c r="V154" i="3"/>
  <c r="U154" i="3"/>
  <c r="O154" i="3"/>
  <c r="L154" i="3"/>
  <c r="K154" i="3"/>
  <c r="J154" i="3"/>
  <c r="I154" i="3"/>
  <c r="H154" i="3"/>
  <c r="DI153" i="3"/>
  <c r="DH153" i="3"/>
  <c r="DG153" i="3"/>
  <c r="DF153" i="3"/>
  <c r="CY153" i="3"/>
  <c r="CX153" i="3"/>
  <c r="CW153" i="3"/>
  <c r="CV153" i="3"/>
  <c r="CU153" i="3"/>
  <c r="CT153" i="3"/>
  <c r="CS153" i="3"/>
  <c r="CR153" i="3"/>
  <c r="CQ153" i="3"/>
  <c r="CP153" i="3"/>
  <c r="CO153" i="3"/>
  <c r="CN153" i="3"/>
  <c r="CM153" i="3"/>
  <c r="CK153" i="3"/>
  <c r="CJ153" i="3"/>
  <c r="CI153" i="3"/>
  <c r="CH153" i="3"/>
  <c r="CG153" i="3"/>
  <c r="CF153" i="3"/>
  <c r="CE153" i="3"/>
  <c r="CD153" i="3"/>
  <c r="CC153" i="3"/>
  <c r="CB153" i="3"/>
  <c r="CA153" i="3"/>
  <c r="BZ153" i="3"/>
  <c r="BX153" i="3"/>
  <c r="BW153" i="3"/>
  <c r="BV153" i="3"/>
  <c r="BU153" i="3"/>
  <c r="BS153" i="3"/>
  <c r="BQ153" i="3"/>
  <c r="BP153" i="3"/>
  <c r="BK153" i="3"/>
  <c r="BJ153" i="3"/>
  <c r="BI153" i="3"/>
  <c r="BH153" i="3"/>
  <c r="BG153" i="3"/>
  <c r="BF153" i="3"/>
  <c r="BE153" i="3"/>
  <c r="BD153" i="3"/>
  <c r="BC153" i="3"/>
  <c r="AW153" i="3"/>
  <c r="AV153" i="3"/>
  <c r="AU153" i="3"/>
  <c r="AT153" i="3"/>
  <c r="AS153" i="3"/>
  <c r="AR153" i="3"/>
  <c r="AO153" i="3"/>
  <c r="AN153" i="3"/>
  <c r="AM153" i="3"/>
  <c r="AL153" i="3"/>
  <c r="AK153" i="3"/>
  <c r="AI153" i="3"/>
  <c r="AH153" i="3"/>
  <c r="AG153" i="3"/>
  <c r="AD153" i="3"/>
  <c r="Z153" i="3"/>
  <c r="Y153" i="3"/>
  <c r="X153" i="3"/>
  <c r="W153" i="3"/>
  <c r="V153" i="3"/>
  <c r="U153" i="3"/>
  <c r="O153" i="3"/>
  <c r="L153" i="3"/>
  <c r="K153" i="3"/>
  <c r="J153" i="3"/>
  <c r="I153" i="3"/>
  <c r="H153" i="3"/>
  <c r="DI152" i="3"/>
  <c r="DH152" i="3"/>
  <c r="DG152" i="3"/>
  <c r="DF152" i="3"/>
  <c r="CY152" i="3"/>
  <c r="CX152" i="3"/>
  <c r="CW152" i="3"/>
  <c r="CV152" i="3"/>
  <c r="CU152" i="3"/>
  <c r="CT152" i="3"/>
  <c r="CS152" i="3"/>
  <c r="CR152" i="3"/>
  <c r="CQ152" i="3"/>
  <c r="CP152" i="3"/>
  <c r="CO152" i="3"/>
  <c r="CN152" i="3"/>
  <c r="CM152" i="3"/>
  <c r="CK152" i="3"/>
  <c r="CJ152" i="3"/>
  <c r="CI152" i="3"/>
  <c r="CH152" i="3"/>
  <c r="CG152" i="3"/>
  <c r="CF152" i="3"/>
  <c r="CE152" i="3"/>
  <c r="CD152" i="3"/>
  <c r="CC152" i="3"/>
  <c r="CB152" i="3"/>
  <c r="CA152" i="3"/>
  <c r="BZ152" i="3"/>
  <c r="BX152" i="3"/>
  <c r="BW152" i="3"/>
  <c r="BV152" i="3"/>
  <c r="BU152" i="3"/>
  <c r="BS152" i="3"/>
  <c r="BQ152" i="3"/>
  <c r="BP152" i="3"/>
  <c r="BK152" i="3"/>
  <c r="BJ152" i="3"/>
  <c r="BI152" i="3"/>
  <c r="BH152" i="3"/>
  <c r="BG152" i="3"/>
  <c r="BF152" i="3"/>
  <c r="BE152" i="3"/>
  <c r="BD152" i="3"/>
  <c r="BC152" i="3"/>
  <c r="AW152" i="3"/>
  <c r="AV152" i="3"/>
  <c r="AU152" i="3"/>
  <c r="AT152" i="3"/>
  <c r="AS152" i="3"/>
  <c r="AR152" i="3"/>
  <c r="AO152" i="3"/>
  <c r="AN152" i="3"/>
  <c r="AM152" i="3"/>
  <c r="AL152" i="3"/>
  <c r="AK152" i="3"/>
  <c r="AI152" i="3"/>
  <c r="AH152" i="3"/>
  <c r="AG152" i="3"/>
  <c r="AD152" i="3"/>
  <c r="Z152" i="3"/>
  <c r="Y152" i="3"/>
  <c r="X152" i="3"/>
  <c r="W152" i="3"/>
  <c r="V152" i="3"/>
  <c r="U152" i="3"/>
  <c r="O152" i="3"/>
  <c r="L152" i="3"/>
  <c r="K152" i="3"/>
  <c r="J152" i="3"/>
  <c r="I152" i="3"/>
  <c r="H152" i="3"/>
  <c r="DI151" i="3"/>
  <c r="DH151" i="3"/>
  <c r="DG151" i="3"/>
  <c r="DF151" i="3"/>
  <c r="CY151" i="3"/>
  <c r="CX151" i="3"/>
  <c r="CW151" i="3"/>
  <c r="CV151" i="3"/>
  <c r="CU151" i="3"/>
  <c r="CT151" i="3"/>
  <c r="CS151" i="3"/>
  <c r="CR151" i="3"/>
  <c r="CQ151" i="3"/>
  <c r="CP151" i="3"/>
  <c r="CO151" i="3"/>
  <c r="CN151" i="3"/>
  <c r="CM151" i="3"/>
  <c r="CK151" i="3"/>
  <c r="CJ151" i="3"/>
  <c r="CI151" i="3"/>
  <c r="CH151" i="3"/>
  <c r="CG151" i="3"/>
  <c r="CF151" i="3"/>
  <c r="CE151" i="3"/>
  <c r="CD151" i="3"/>
  <c r="CC151" i="3"/>
  <c r="CB151" i="3"/>
  <c r="CA151" i="3"/>
  <c r="BZ151" i="3"/>
  <c r="BX151" i="3"/>
  <c r="BW151" i="3"/>
  <c r="BV151" i="3"/>
  <c r="BU151" i="3"/>
  <c r="BS151" i="3"/>
  <c r="BQ151" i="3"/>
  <c r="BP151" i="3"/>
  <c r="BK151" i="3"/>
  <c r="BJ151" i="3"/>
  <c r="BI151" i="3"/>
  <c r="BH151" i="3"/>
  <c r="BG151" i="3"/>
  <c r="BF151" i="3"/>
  <c r="BE151" i="3"/>
  <c r="BD151" i="3"/>
  <c r="BC151" i="3"/>
  <c r="AW151" i="3"/>
  <c r="AV151" i="3"/>
  <c r="AU151" i="3"/>
  <c r="AT151" i="3"/>
  <c r="AS151" i="3"/>
  <c r="AR151" i="3"/>
  <c r="AO151" i="3"/>
  <c r="AN151" i="3"/>
  <c r="AM151" i="3"/>
  <c r="AL151" i="3"/>
  <c r="AK151" i="3"/>
  <c r="AI151" i="3"/>
  <c r="AH151" i="3"/>
  <c r="AG151" i="3"/>
  <c r="AD151" i="3"/>
  <c r="Z151" i="3"/>
  <c r="Y151" i="3"/>
  <c r="X151" i="3"/>
  <c r="W151" i="3"/>
  <c r="V151" i="3"/>
  <c r="U151" i="3"/>
  <c r="O151" i="3"/>
  <c r="L151" i="3"/>
  <c r="K151" i="3"/>
  <c r="J151" i="3"/>
  <c r="I151" i="3"/>
  <c r="H151" i="3"/>
  <c r="DI150" i="3"/>
  <c r="DH150" i="3"/>
  <c r="DG150" i="3"/>
  <c r="DF150" i="3"/>
  <c r="CY150" i="3"/>
  <c r="CX150" i="3"/>
  <c r="CW150" i="3"/>
  <c r="CV150" i="3"/>
  <c r="CU150" i="3"/>
  <c r="CT150" i="3"/>
  <c r="CS150" i="3"/>
  <c r="CR150" i="3"/>
  <c r="CQ150" i="3"/>
  <c r="CP150" i="3"/>
  <c r="CO150" i="3"/>
  <c r="CN150" i="3"/>
  <c r="CM150" i="3"/>
  <c r="CK150" i="3"/>
  <c r="CJ150" i="3"/>
  <c r="CI150" i="3"/>
  <c r="CH150" i="3"/>
  <c r="CG150" i="3"/>
  <c r="CF150" i="3"/>
  <c r="CE150" i="3"/>
  <c r="CD150" i="3"/>
  <c r="CC150" i="3"/>
  <c r="CB150" i="3"/>
  <c r="CA150" i="3"/>
  <c r="BZ150" i="3"/>
  <c r="BX150" i="3"/>
  <c r="BW150" i="3"/>
  <c r="BV150" i="3"/>
  <c r="BU150" i="3"/>
  <c r="BS150" i="3"/>
  <c r="BQ150" i="3"/>
  <c r="BP150" i="3"/>
  <c r="BK150" i="3"/>
  <c r="BJ150" i="3"/>
  <c r="BI150" i="3"/>
  <c r="BH150" i="3"/>
  <c r="BG150" i="3"/>
  <c r="BF150" i="3"/>
  <c r="BE150" i="3"/>
  <c r="BD150" i="3"/>
  <c r="BC150" i="3"/>
  <c r="AW150" i="3"/>
  <c r="AV150" i="3"/>
  <c r="AU150" i="3"/>
  <c r="AT150" i="3"/>
  <c r="AS150" i="3"/>
  <c r="AR150" i="3"/>
  <c r="AO150" i="3"/>
  <c r="AN150" i="3"/>
  <c r="AM150" i="3"/>
  <c r="AL150" i="3"/>
  <c r="AK150" i="3"/>
  <c r="AI150" i="3"/>
  <c r="AH150" i="3"/>
  <c r="AG150" i="3"/>
  <c r="AD150" i="3"/>
  <c r="Z150" i="3"/>
  <c r="Y150" i="3"/>
  <c r="X150" i="3"/>
  <c r="W150" i="3"/>
  <c r="V150" i="3"/>
  <c r="U150" i="3"/>
  <c r="O150" i="3"/>
  <c r="L150" i="3"/>
  <c r="K150" i="3"/>
  <c r="J150" i="3"/>
  <c r="I150" i="3"/>
  <c r="H150" i="3"/>
  <c r="DI149" i="3"/>
  <c r="DH149" i="3"/>
  <c r="DG149" i="3"/>
  <c r="DF149" i="3"/>
  <c r="CY149" i="3"/>
  <c r="CX149" i="3"/>
  <c r="CW149" i="3"/>
  <c r="CV149" i="3"/>
  <c r="CU149" i="3"/>
  <c r="CT149" i="3"/>
  <c r="CS149" i="3"/>
  <c r="CR149" i="3"/>
  <c r="CQ149" i="3"/>
  <c r="CP149" i="3"/>
  <c r="CO149" i="3"/>
  <c r="CN149" i="3"/>
  <c r="CM149" i="3"/>
  <c r="CK149" i="3"/>
  <c r="CJ149" i="3"/>
  <c r="CI149" i="3"/>
  <c r="CH149" i="3"/>
  <c r="CG149" i="3"/>
  <c r="CF149" i="3"/>
  <c r="CE149" i="3"/>
  <c r="CD149" i="3"/>
  <c r="CC149" i="3"/>
  <c r="CB149" i="3"/>
  <c r="CA149" i="3"/>
  <c r="BZ149" i="3"/>
  <c r="BX149" i="3"/>
  <c r="BW149" i="3"/>
  <c r="BV149" i="3"/>
  <c r="BU149" i="3"/>
  <c r="BS149" i="3"/>
  <c r="BQ149" i="3"/>
  <c r="BP149" i="3"/>
  <c r="BK149" i="3"/>
  <c r="BJ149" i="3"/>
  <c r="BI149" i="3"/>
  <c r="BH149" i="3"/>
  <c r="BG149" i="3"/>
  <c r="BF149" i="3"/>
  <c r="BE149" i="3"/>
  <c r="BD149" i="3"/>
  <c r="BC149" i="3"/>
  <c r="AW149" i="3"/>
  <c r="AV149" i="3"/>
  <c r="AU149" i="3"/>
  <c r="AT149" i="3"/>
  <c r="AS149" i="3"/>
  <c r="AR149" i="3"/>
  <c r="AO149" i="3"/>
  <c r="AN149" i="3"/>
  <c r="AM149" i="3"/>
  <c r="AL149" i="3"/>
  <c r="AK149" i="3"/>
  <c r="AI149" i="3"/>
  <c r="AH149" i="3"/>
  <c r="AG149" i="3"/>
  <c r="AD149" i="3"/>
  <c r="Z149" i="3"/>
  <c r="Y149" i="3"/>
  <c r="X149" i="3"/>
  <c r="W149" i="3"/>
  <c r="V149" i="3"/>
  <c r="U149" i="3"/>
  <c r="P149" i="3"/>
  <c r="O149" i="3"/>
  <c r="L149" i="3"/>
  <c r="K149" i="3"/>
  <c r="J149" i="3"/>
  <c r="I149" i="3"/>
  <c r="H149" i="3"/>
  <c r="DI148" i="3"/>
  <c r="DH148" i="3"/>
  <c r="DG148" i="3"/>
  <c r="DF148" i="3"/>
  <c r="CY148" i="3"/>
  <c r="CX148" i="3"/>
  <c r="CW148" i="3"/>
  <c r="CV148" i="3"/>
  <c r="CU148" i="3"/>
  <c r="CT148" i="3"/>
  <c r="CS148" i="3"/>
  <c r="CR148" i="3"/>
  <c r="CQ148" i="3"/>
  <c r="CP148" i="3"/>
  <c r="CO148" i="3"/>
  <c r="CN148" i="3"/>
  <c r="CM148" i="3"/>
  <c r="CK148" i="3"/>
  <c r="CJ148" i="3"/>
  <c r="CI148" i="3"/>
  <c r="CH148" i="3"/>
  <c r="CG148" i="3"/>
  <c r="CF148" i="3"/>
  <c r="CE148" i="3"/>
  <c r="CD148" i="3"/>
  <c r="CC148" i="3"/>
  <c r="CB148" i="3"/>
  <c r="CA148" i="3"/>
  <c r="BZ148" i="3"/>
  <c r="BX148" i="3"/>
  <c r="BW148" i="3"/>
  <c r="BV148" i="3"/>
  <c r="BU148" i="3"/>
  <c r="BS148" i="3"/>
  <c r="BQ148" i="3"/>
  <c r="BP148" i="3"/>
  <c r="BK148" i="3"/>
  <c r="BJ148" i="3"/>
  <c r="BI148" i="3"/>
  <c r="BH148" i="3"/>
  <c r="BG148" i="3"/>
  <c r="BF148" i="3"/>
  <c r="BE148" i="3"/>
  <c r="BD148" i="3"/>
  <c r="BC148" i="3"/>
  <c r="AW148" i="3"/>
  <c r="AV148" i="3"/>
  <c r="AU148" i="3"/>
  <c r="AT148" i="3"/>
  <c r="AS148" i="3"/>
  <c r="AR148" i="3"/>
  <c r="AO148" i="3"/>
  <c r="AN148" i="3"/>
  <c r="AM148" i="3"/>
  <c r="AL148" i="3"/>
  <c r="AK148" i="3"/>
  <c r="AI148" i="3"/>
  <c r="AH148" i="3"/>
  <c r="AG148" i="3"/>
  <c r="AD148" i="3"/>
  <c r="Z148" i="3"/>
  <c r="Y148" i="3"/>
  <c r="X148" i="3"/>
  <c r="W148" i="3"/>
  <c r="V148" i="3"/>
  <c r="U148" i="3"/>
  <c r="O148" i="3"/>
  <c r="L148" i="3"/>
  <c r="K148" i="3"/>
  <c r="J148" i="3"/>
  <c r="I148" i="3"/>
  <c r="H148" i="3"/>
  <c r="DI147" i="3"/>
  <c r="DH147" i="3"/>
  <c r="DG147" i="3"/>
  <c r="DF147" i="3"/>
  <c r="CY147" i="3"/>
  <c r="CX147" i="3"/>
  <c r="CW147" i="3"/>
  <c r="CV147" i="3"/>
  <c r="CU147" i="3"/>
  <c r="CT147" i="3"/>
  <c r="CS147" i="3"/>
  <c r="CR147" i="3"/>
  <c r="CQ147" i="3"/>
  <c r="CP147" i="3"/>
  <c r="CO147" i="3"/>
  <c r="CN147" i="3"/>
  <c r="CM147" i="3"/>
  <c r="CK147" i="3"/>
  <c r="CJ147" i="3"/>
  <c r="CI147" i="3"/>
  <c r="CH147" i="3"/>
  <c r="CG147" i="3"/>
  <c r="CF147" i="3"/>
  <c r="CE147" i="3"/>
  <c r="CD147" i="3"/>
  <c r="CC147" i="3"/>
  <c r="CB147" i="3"/>
  <c r="CA147" i="3"/>
  <c r="BZ147" i="3"/>
  <c r="BX147" i="3"/>
  <c r="BW147" i="3"/>
  <c r="BV147" i="3"/>
  <c r="BU147" i="3"/>
  <c r="BS147" i="3"/>
  <c r="BQ147" i="3"/>
  <c r="BP147" i="3"/>
  <c r="BK147" i="3"/>
  <c r="BJ147" i="3"/>
  <c r="BI147" i="3"/>
  <c r="BH147" i="3"/>
  <c r="BG147" i="3"/>
  <c r="BF147" i="3"/>
  <c r="BE147" i="3"/>
  <c r="BD147" i="3"/>
  <c r="BC147" i="3"/>
  <c r="AW147" i="3"/>
  <c r="AV147" i="3"/>
  <c r="AU147" i="3"/>
  <c r="AT147" i="3"/>
  <c r="AS147" i="3"/>
  <c r="AR147" i="3"/>
  <c r="AO147" i="3"/>
  <c r="AN147" i="3"/>
  <c r="AM147" i="3"/>
  <c r="AL147" i="3"/>
  <c r="AK147" i="3"/>
  <c r="AI147" i="3"/>
  <c r="AH147" i="3"/>
  <c r="AG147" i="3"/>
  <c r="AD147" i="3"/>
  <c r="Z147" i="3"/>
  <c r="Y147" i="3"/>
  <c r="X147" i="3"/>
  <c r="W147" i="3"/>
  <c r="V147" i="3"/>
  <c r="U147" i="3"/>
  <c r="O147" i="3"/>
  <c r="L147" i="3"/>
  <c r="K147" i="3"/>
  <c r="J147" i="3"/>
  <c r="I147" i="3"/>
  <c r="H147" i="3"/>
  <c r="DI146" i="3"/>
  <c r="DH146" i="3"/>
  <c r="DG146" i="3"/>
  <c r="DF146" i="3"/>
  <c r="CY146" i="3"/>
  <c r="CX146" i="3"/>
  <c r="CW146" i="3"/>
  <c r="CV146" i="3"/>
  <c r="CU146" i="3"/>
  <c r="CT146" i="3"/>
  <c r="CS146" i="3"/>
  <c r="CR146" i="3"/>
  <c r="CQ146" i="3"/>
  <c r="CP146" i="3"/>
  <c r="CO146" i="3"/>
  <c r="CN146" i="3"/>
  <c r="CM146" i="3"/>
  <c r="CK146" i="3"/>
  <c r="CJ146" i="3"/>
  <c r="CI146" i="3"/>
  <c r="CH146" i="3"/>
  <c r="CG146" i="3"/>
  <c r="CF146" i="3"/>
  <c r="CE146" i="3"/>
  <c r="CD146" i="3"/>
  <c r="CC146" i="3"/>
  <c r="CB146" i="3"/>
  <c r="CA146" i="3"/>
  <c r="BZ146" i="3"/>
  <c r="BX146" i="3"/>
  <c r="BW146" i="3"/>
  <c r="BV146" i="3"/>
  <c r="BU146" i="3"/>
  <c r="BS146" i="3"/>
  <c r="BQ146" i="3"/>
  <c r="BP146" i="3"/>
  <c r="BK146" i="3"/>
  <c r="BJ146" i="3"/>
  <c r="BI146" i="3"/>
  <c r="BH146" i="3"/>
  <c r="BG146" i="3"/>
  <c r="BF146" i="3"/>
  <c r="BE146" i="3"/>
  <c r="BD146" i="3"/>
  <c r="BC146" i="3"/>
  <c r="AW146" i="3"/>
  <c r="AV146" i="3"/>
  <c r="AU146" i="3"/>
  <c r="AT146" i="3"/>
  <c r="AS146" i="3"/>
  <c r="AR146" i="3"/>
  <c r="AO146" i="3"/>
  <c r="AN146" i="3"/>
  <c r="AM146" i="3"/>
  <c r="AL146" i="3"/>
  <c r="AK146" i="3"/>
  <c r="AI146" i="3"/>
  <c r="AH146" i="3"/>
  <c r="AG146" i="3"/>
  <c r="AD146" i="3"/>
  <c r="Z146" i="3"/>
  <c r="Y146" i="3"/>
  <c r="X146" i="3"/>
  <c r="W146" i="3"/>
  <c r="V146" i="3"/>
  <c r="U146" i="3"/>
  <c r="O146" i="3"/>
  <c r="L146" i="3"/>
  <c r="K146" i="3"/>
  <c r="J146" i="3"/>
  <c r="I146" i="3"/>
  <c r="H146" i="3"/>
  <c r="DI145" i="3"/>
  <c r="DH145" i="3"/>
  <c r="DG145" i="3"/>
  <c r="DF145" i="3"/>
  <c r="CY145" i="3"/>
  <c r="CX145" i="3"/>
  <c r="CW145" i="3"/>
  <c r="CV145" i="3"/>
  <c r="CU145" i="3"/>
  <c r="CT145" i="3"/>
  <c r="CS145" i="3"/>
  <c r="CR145" i="3"/>
  <c r="CQ145" i="3"/>
  <c r="CP145" i="3"/>
  <c r="CO145" i="3"/>
  <c r="CN145" i="3"/>
  <c r="CM145" i="3"/>
  <c r="CK145" i="3"/>
  <c r="CJ145" i="3"/>
  <c r="CI145" i="3"/>
  <c r="CH145" i="3"/>
  <c r="CG145" i="3"/>
  <c r="CF145" i="3"/>
  <c r="CE145" i="3"/>
  <c r="CD145" i="3"/>
  <c r="CC145" i="3"/>
  <c r="CB145" i="3"/>
  <c r="CA145" i="3"/>
  <c r="BZ145" i="3"/>
  <c r="BX145" i="3"/>
  <c r="BW145" i="3"/>
  <c r="BV145" i="3"/>
  <c r="BU145" i="3"/>
  <c r="BS145" i="3"/>
  <c r="BQ145" i="3"/>
  <c r="BP145" i="3"/>
  <c r="BK145" i="3"/>
  <c r="BJ145" i="3"/>
  <c r="BI145" i="3"/>
  <c r="BH145" i="3"/>
  <c r="BG145" i="3"/>
  <c r="BF145" i="3"/>
  <c r="BE145" i="3"/>
  <c r="BD145" i="3"/>
  <c r="BC145" i="3"/>
  <c r="AW145" i="3"/>
  <c r="AV145" i="3"/>
  <c r="AU145" i="3"/>
  <c r="AT145" i="3"/>
  <c r="AS145" i="3"/>
  <c r="AR145" i="3"/>
  <c r="AN145" i="3"/>
  <c r="AM145" i="3"/>
  <c r="AL145" i="3"/>
  <c r="AK145" i="3"/>
  <c r="AG145" i="3"/>
  <c r="AD145" i="3"/>
  <c r="Z145" i="3"/>
  <c r="Y145" i="3"/>
  <c r="X145" i="3"/>
  <c r="W145" i="3"/>
  <c r="V145" i="3"/>
  <c r="U145" i="3"/>
  <c r="P145" i="3"/>
  <c r="O145" i="3"/>
  <c r="L145" i="3"/>
  <c r="K145" i="3"/>
  <c r="J145" i="3"/>
  <c r="I145" i="3"/>
  <c r="H145" i="3"/>
  <c r="DI144" i="3"/>
  <c r="DH144" i="3"/>
  <c r="DG144" i="3"/>
  <c r="DF144" i="3"/>
  <c r="CY144" i="3"/>
  <c r="CX144" i="3"/>
  <c r="CW144" i="3"/>
  <c r="CV144" i="3"/>
  <c r="CU144" i="3"/>
  <c r="CT144" i="3"/>
  <c r="CS144" i="3"/>
  <c r="CR144" i="3"/>
  <c r="CQ144" i="3"/>
  <c r="CP144" i="3"/>
  <c r="CO144" i="3"/>
  <c r="CN144" i="3"/>
  <c r="CM144" i="3"/>
  <c r="CK144" i="3"/>
  <c r="CJ144" i="3"/>
  <c r="CI144" i="3"/>
  <c r="CH144" i="3"/>
  <c r="CG144" i="3"/>
  <c r="CF144" i="3"/>
  <c r="CE144" i="3"/>
  <c r="CD144" i="3"/>
  <c r="CC144" i="3"/>
  <c r="CB144" i="3"/>
  <c r="CA144" i="3"/>
  <c r="BZ144" i="3"/>
  <c r="BX144" i="3"/>
  <c r="BW144" i="3"/>
  <c r="BV144" i="3"/>
  <c r="BU144" i="3"/>
  <c r="BS144" i="3"/>
  <c r="BQ144" i="3"/>
  <c r="BP144" i="3"/>
  <c r="BK144" i="3"/>
  <c r="BJ144" i="3"/>
  <c r="BI144" i="3"/>
  <c r="BH144" i="3"/>
  <c r="BG144" i="3"/>
  <c r="BF144" i="3"/>
  <c r="BE144" i="3"/>
  <c r="BD144" i="3"/>
  <c r="BC144" i="3"/>
  <c r="AW144" i="3"/>
  <c r="AV144" i="3"/>
  <c r="AU144" i="3"/>
  <c r="AT144" i="3"/>
  <c r="AS144" i="3"/>
  <c r="AR144" i="3"/>
  <c r="AN144" i="3"/>
  <c r="AM144" i="3"/>
  <c r="AL144" i="3"/>
  <c r="AK144" i="3"/>
  <c r="AG144" i="3"/>
  <c r="AD144" i="3"/>
  <c r="Z144" i="3"/>
  <c r="Y144" i="3"/>
  <c r="X144" i="3"/>
  <c r="W144" i="3"/>
  <c r="V144" i="3"/>
  <c r="U144" i="3"/>
  <c r="P144" i="3"/>
  <c r="O144" i="3"/>
  <c r="L144" i="3"/>
  <c r="K144" i="3"/>
  <c r="J144" i="3"/>
  <c r="I144" i="3"/>
  <c r="H144" i="3"/>
  <c r="DI143" i="3"/>
  <c r="DH143" i="3"/>
  <c r="DG143" i="3"/>
  <c r="DF143" i="3"/>
  <c r="CY143" i="3"/>
  <c r="CX143" i="3"/>
  <c r="CW143" i="3"/>
  <c r="CV143" i="3"/>
  <c r="CU143" i="3"/>
  <c r="CT143" i="3"/>
  <c r="CS143" i="3"/>
  <c r="CR143" i="3"/>
  <c r="CQ143" i="3"/>
  <c r="CP143" i="3"/>
  <c r="CO143" i="3"/>
  <c r="CN143" i="3"/>
  <c r="CM143" i="3"/>
  <c r="CK143" i="3"/>
  <c r="CJ143" i="3"/>
  <c r="CI143" i="3"/>
  <c r="CH143" i="3"/>
  <c r="CG143" i="3"/>
  <c r="CF143" i="3"/>
  <c r="CE143" i="3"/>
  <c r="CD143" i="3"/>
  <c r="CC143" i="3"/>
  <c r="CB143" i="3"/>
  <c r="CA143" i="3"/>
  <c r="BZ143" i="3"/>
  <c r="BX143" i="3"/>
  <c r="BW143" i="3"/>
  <c r="BV143" i="3"/>
  <c r="BU143" i="3"/>
  <c r="BS143" i="3"/>
  <c r="BQ143" i="3"/>
  <c r="BP143" i="3"/>
  <c r="BK143" i="3"/>
  <c r="BJ143" i="3"/>
  <c r="BI143" i="3"/>
  <c r="BH143" i="3"/>
  <c r="BG143" i="3"/>
  <c r="BF143" i="3"/>
  <c r="BE143" i="3"/>
  <c r="BD143" i="3"/>
  <c r="BC143" i="3"/>
  <c r="AW143" i="3"/>
  <c r="AV143" i="3"/>
  <c r="AU143" i="3"/>
  <c r="AT143" i="3"/>
  <c r="AS143" i="3"/>
  <c r="AR143" i="3"/>
  <c r="AN143" i="3"/>
  <c r="AM143" i="3"/>
  <c r="AL143" i="3"/>
  <c r="AK143" i="3"/>
  <c r="AG143" i="3"/>
  <c r="AD143" i="3"/>
  <c r="Z143" i="3"/>
  <c r="Y143" i="3"/>
  <c r="X143" i="3"/>
  <c r="W143" i="3"/>
  <c r="V143" i="3"/>
  <c r="U143" i="3"/>
  <c r="P143" i="3"/>
  <c r="O143" i="3"/>
  <c r="L143" i="3"/>
  <c r="K143" i="3"/>
  <c r="J143" i="3"/>
  <c r="I143" i="3"/>
  <c r="H143" i="3"/>
  <c r="DI142" i="3"/>
  <c r="DH142" i="3"/>
  <c r="DG142" i="3"/>
  <c r="DF142" i="3"/>
  <c r="CY142" i="3"/>
  <c r="CX142" i="3"/>
  <c r="CW142" i="3"/>
  <c r="CV142" i="3"/>
  <c r="CU142" i="3"/>
  <c r="CT142" i="3"/>
  <c r="CS142" i="3"/>
  <c r="CR142" i="3"/>
  <c r="CQ142" i="3"/>
  <c r="CP142" i="3"/>
  <c r="CO142" i="3"/>
  <c r="CN142" i="3"/>
  <c r="CM142" i="3"/>
  <c r="CK142" i="3"/>
  <c r="CJ142" i="3"/>
  <c r="CI142" i="3"/>
  <c r="CH142" i="3"/>
  <c r="CG142" i="3"/>
  <c r="CF142" i="3"/>
  <c r="CE142" i="3"/>
  <c r="CD142" i="3"/>
  <c r="CC142" i="3"/>
  <c r="CB142" i="3"/>
  <c r="CA142" i="3"/>
  <c r="BZ142" i="3"/>
  <c r="BX142" i="3"/>
  <c r="BW142" i="3"/>
  <c r="BV142" i="3"/>
  <c r="BU142" i="3"/>
  <c r="BS142" i="3"/>
  <c r="BQ142" i="3"/>
  <c r="BP142" i="3"/>
  <c r="BK142" i="3"/>
  <c r="BJ142" i="3"/>
  <c r="BI142" i="3"/>
  <c r="BH142" i="3"/>
  <c r="BG142" i="3"/>
  <c r="BF142" i="3"/>
  <c r="BE142" i="3"/>
  <c r="BD142" i="3"/>
  <c r="BC142" i="3"/>
  <c r="AW142" i="3"/>
  <c r="AV142" i="3"/>
  <c r="AU142" i="3"/>
  <c r="AT142" i="3"/>
  <c r="AS142" i="3"/>
  <c r="AR142" i="3"/>
  <c r="AO142" i="3"/>
  <c r="AN142" i="3"/>
  <c r="AM142" i="3"/>
  <c r="AL142" i="3"/>
  <c r="AK142" i="3"/>
  <c r="AI142" i="3"/>
  <c r="AH142" i="3"/>
  <c r="AG142" i="3"/>
  <c r="AD142" i="3"/>
  <c r="Z142" i="3"/>
  <c r="Y142" i="3"/>
  <c r="X142" i="3"/>
  <c r="W142" i="3"/>
  <c r="V142" i="3"/>
  <c r="U142" i="3"/>
  <c r="O142" i="3"/>
  <c r="L142" i="3"/>
  <c r="K142" i="3"/>
  <c r="J142" i="3"/>
  <c r="I142" i="3"/>
  <c r="H142" i="3"/>
  <c r="DI141" i="3"/>
  <c r="DH141" i="3"/>
  <c r="DG141" i="3"/>
  <c r="DF141" i="3"/>
  <c r="CY141" i="3"/>
  <c r="CX141" i="3"/>
  <c r="CW141" i="3"/>
  <c r="CV141" i="3"/>
  <c r="CU141" i="3"/>
  <c r="CT141" i="3"/>
  <c r="CS141" i="3"/>
  <c r="CR141" i="3"/>
  <c r="CQ141" i="3"/>
  <c r="CP141" i="3"/>
  <c r="CO141" i="3"/>
  <c r="CN141" i="3"/>
  <c r="CM141" i="3"/>
  <c r="CK141" i="3"/>
  <c r="CJ141" i="3"/>
  <c r="CI141" i="3"/>
  <c r="CH141" i="3"/>
  <c r="CG141" i="3"/>
  <c r="CF141" i="3"/>
  <c r="CE141" i="3"/>
  <c r="CD141" i="3"/>
  <c r="CC141" i="3"/>
  <c r="CB141" i="3"/>
  <c r="CA141" i="3"/>
  <c r="BZ141" i="3"/>
  <c r="BX141" i="3"/>
  <c r="BW141" i="3"/>
  <c r="BV141" i="3"/>
  <c r="BU141" i="3"/>
  <c r="BS141" i="3"/>
  <c r="BQ141" i="3"/>
  <c r="BP141" i="3"/>
  <c r="BK141" i="3"/>
  <c r="BJ141" i="3"/>
  <c r="BI141" i="3"/>
  <c r="BH141" i="3"/>
  <c r="BG141" i="3"/>
  <c r="BF141" i="3"/>
  <c r="BE141" i="3"/>
  <c r="BD141" i="3"/>
  <c r="BC141" i="3"/>
  <c r="AW141" i="3"/>
  <c r="AV141" i="3"/>
  <c r="AU141" i="3"/>
  <c r="AT141" i="3"/>
  <c r="AS141" i="3"/>
  <c r="AR141" i="3"/>
  <c r="AO141" i="3"/>
  <c r="AN141" i="3"/>
  <c r="AM141" i="3"/>
  <c r="AL141" i="3"/>
  <c r="AK141" i="3"/>
  <c r="AI141" i="3"/>
  <c r="AH141" i="3"/>
  <c r="AG141" i="3"/>
  <c r="AD141" i="3"/>
  <c r="Z141" i="3"/>
  <c r="Y141" i="3"/>
  <c r="X141" i="3"/>
  <c r="W141" i="3"/>
  <c r="V141" i="3"/>
  <c r="U141" i="3"/>
  <c r="O141" i="3"/>
  <c r="L141" i="3"/>
  <c r="K141" i="3"/>
  <c r="J141" i="3"/>
  <c r="I141" i="3"/>
  <c r="H141" i="3"/>
  <c r="DI140" i="3"/>
  <c r="DH140" i="3"/>
  <c r="DG140" i="3"/>
  <c r="DF140" i="3"/>
  <c r="CY140" i="3"/>
  <c r="CX140" i="3"/>
  <c r="CW140" i="3"/>
  <c r="CV140" i="3"/>
  <c r="CU140" i="3"/>
  <c r="CT140" i="3"/>
  <c r="CS140" i="3"/>
  <c r="CR140" i="3"/>
  <c r="CQ140" i="3"/>
  <c r="CP140" i="3"/>
  <c r="CO140" i="3"/>
  <c r="CN140" i="3"/>
  <c r="CM140" i="3"/>
  <c r="CK140" i="3"/>
  <c r="CJ140" i="3"/>
  <c r="CI140" i="3"/>
  <c r="CH140" i="3"/>
  <c r="CG140" i="3"/>
  <c r="CF140" i="3"/>
  <c r="CE140" i="3"/>
  <c r="CD140" i="3"/>
  <c r="CC140" i="3"/>
  <c r="CB140" i="3"/>
  <c r="CA140" i="3"/>
  <c r="BZ140" i="3"/>
  <c r="BX140" i="3"/>
  <c r="BW140" i="3"/>
  <c r="BV140" i="3"/>
  <c r="BU140" i="3"/>
  <c r="BS140" i="3"/>
  <c r="BQ140" i="3"/>
  <c r="BP140" i="3"/>
  <c r="BK140" i="3"/>
  <c r="BJ140" i="3"/>
  <c r="BI140" i="3"/>
  <c r="BH140" i="3"/>
  <c r="BG140" i="3"/>
  <c r="BF140" i="3"/>
  <c r="BE140" i="3"/>
  <c r="BD140" i="3"/>
  <c r="BC140" i="3"/>
  <c r="AW140" i="3"/>
  <c r="AV140" i="3"/>
  <c r="AU140" i="3"/>
  <c r="AT140" i="3"/>
  <c r="AS140" i="3"/>
  <c r="AR140" i="3"/>
  <c r="AO140" i="3"/>
  <c r="AN140" i="3"/>
  <c r="AM140" i="3"/>
  <c r="AL140" i="3"/>
  <c r="AK140" i="3"/>
  <c r="AI140" i="3"/>
  <c r="AH140" i="3"/>
  <c r="AG140" i="3"/>
  <c r="AD140" i="3"/>
  <c r="Z140" i="3"/>
  <c r="Y140" i="3"/>
  <c r="X140" i="3"/>
  <c r="W140" i="3"/>
  <c r="V140" i="3"/>
  <c r="U140" i="3"/>
  <c r="O140" i="3"/>
  <c r="L140" i="3"/>
  <c r="K140" i="3"/>
  <c r="J140" i="3"/>
  <c r="I140" i="3"/>
  <c r="H140" i="3"/>
  <c r="DI139" i="3"/>
  <c r="DH139" i="3"/>
  <c r="DG139" i="3"/>
  <c r="DF139" i="3"/>
  <c r="CY139" i="3"/>
  <c r="CX139" i="3"/>
  <c r="CW139" i="3"/>
  <c r="CV139" i="3"/>
  <c r="CU139" i="3"/>
  <c r="CT139" i="3"/>
  <c r="CS139" i="3"/>
  <c r="CR139" i="3"/>
  <c r="CQ139" i="3"/>
  <c r="CP139" i="3"/>
  <c r="CO139" i="3"/>
  <c r="CN139" i="3"/>
  <c r="CM139" i="3"/>
  <c r="CK139" i="3"/>
  <c r="CJ139" i="3"/>
  <c r="CI139" i="3"/>
  <c r="CH139" i="3"/>
  <c r="CG139" i="3"/>
  <c r="CF139" i="3"/>
  <c r="CE139" i="3"/>
  <c r="CD139" i="3"/>
  <c r="CC139" i="3"/>
  <c r="CB139" i="3"/>
  <c r="CA139" i="3"/>
  <c r="BZ139" i="3"/>
  <c r="BX139" i="3"/>
  <c r="BW139" i="3"/>
  <c r="BV139" i="3"/>
  <c r="BU139" i="3"/>
  <c r="BS139" i="3"/>
  <c r="BQ139" i="3"/>
  <c r="BP139" i="3"/>
  <c r="BK139" i="3"/>
  <c r="BJ139" i="3"/>
  <c r="BI139" i="3"/>
  <c r="BH139" i="3"/>
  <c r="BG139" i="3"/>
  <c r="BF139" i="3"/>
  <c r="BE139" i="3"/>
  <c r="BD139" i="3"/>
  <c r="BC139" i="3"/>
  <c r="AW139" i="3"/>
  <c r="AV139" i="3"/>
  <c r="AU139" i="3"/>
  <c r="AT139" i="3"/>
  <c r="AS139" i="3"/>
  <c r="AR139" i="3"/>
  <c r="AO139" i="3"/>
  <c r="AN139" i="3"/>
  <c r="AM139" i="3"/>
  <c r="AL139" i="3"/>
  <c r="AK139" i="3"/>
  <c r="AI139" i="3"/>
  <c r="AH139" i="3"/>
  <c r="AG139" i="3"/>
  <c r="AD139" i="3"/>
  <c r="Z139" i="3"/>
  <c r="Y139" i="3"/>
  <c r="X139" i="3"/>
  <c r="W139" i="3"/>
  <c r="V139" i="3"/>
  <c r="U139" i="3"/>
  <c r="P139" i="3"/>
  <c r="O139" i="3"/>
  <c r="L139" i="3"/>
  <c r="K139" i="3"/>
  <c r="J139" i="3"/>
  <c r="I139" i="3"/>
  <c r="H139" i="3"/>
  <c r="DI138" i="3"/>
  <c r="DH138" i="3"/>
  <c r="DG138" i="3"/>
  <c r="DF138" i="3"/>
  <c r="CY138" i="3"/>
  <c r="CX138" i="3"/>
  <c r="CW138" i="3"/>
  <c r="CV138" i="3"/>
  <c r="CU138" i="3"/>
  <c r="CT138" i="3"/>
  <c r="CS138" i="3"/>
  <c r="CR138" i="3"/>
  <c r="CQ138" i="3"/>
  <c r="CP138" i="3"/>
  <c r="CO138" i="3"/>
  <c r="CN138" i="3"/>
  <c r="CM138" i="3"/>
  <c r="CK138" i="3"/>
  <c r="CJ138" i="3"/>
  <c r="CI138" i="3"/>
  <c r="CH138" i="3"/>
  <c r="CG138" i="3"/>
  <c r="CF138" i="3"/>
  <c r="CE138" i="3"/>
  <c r="CD138" i="3"/>
  <c r="CC138" i="3"/>
  <c r="CB138" i="3"/>
  <c r="CA138" i="3"/>
  <c r="BZ138" i="3"/>
  <c r="BX138" i="3"/>
  <c r="BW138" i="3"/>
  <c r="BV138" i="3"/>
  <c r="BU138" i="3"/>
  <c r="BS138" i="3"/>
  <c r="BQ138" i="3"/>
  <c r="BP138" i="3"/>
  <c r="BK138" i="3"/>
  <c r="BJ138" i="3"/>
  <c r="BI138" i="3"/>
  <c r="BH138" i="3"/>
  <c r="BG138" i="3"/>
  <c r="BF138" i="3"/>
  <c r="BE138" i="3"/>
  <c r="BD138" i="3"/>
  <c r="BC138" i="3"/>
  <c r="AW138" i="3"/>
  <c r="AV138" i="3"/>
  <c r="AU138" i="3"/>
  <c r="AT138" i="3"/>
  <c r="AS138" i="3"/>
  <c r="AR138" i="3"/>
  <c r="AO138" i="3"/>
  <c r="AN138" i="3"/>
  <c r="AM138" i="3"/>
  <c r="AL138" i="3"/>
  <c r="AK138" i="3"/>
  <c r="AI138" i="3"/>
  <c r="AH138" i="3"/>
  <c r="AG138" i="3"/>
  <c r="AD138" i="3"/>
  <c r="Z138" i="3"/>
  <c r="Y138" i="3"/>
  <c r="X138" i="3"/>
  <c r="W138" i="3"/>
  <c r="V138" i="3"/>
  <c r="U138" i="3"/>
  <c r="O138" i="3"/>
  <c r="L138" i="3"/>
  <c r="K138" i="3"/>
  <c r="J138" i="3"/>
  <c r="I138" i="3"/>
  <c r="H138" i="3"/>
  <c r="DI137" i="3"/>
  <c r="DH137" i="3"/>
  <c r="DG137" i="3"/>
  <c r="DF137" i="3"/>
  <c r="CY137" i="3"/>
  <c r="CX137" i="3"/>
  <c r="CW137" i="3"/>
  <c r="CV137" i="3"/>
  <c r="CU137" i="3"/>
  <c r="CT137" i="3"/>
  <c r="CS137" i="3"/>
  <c r="CR137" i="3"/>
  <c r="CQ137" i="3"/>
  <c r="CP137" i="3"/>
  <c r="CO137" i="3"/>
  <c r="CN137" i="3"/>
  <c r="CM137" i="3"/>
  <c r="CK137" i="3"/>
  <c r="CJ137" i="3"/>
  <c r="CI137" i="3"/>
  <c r="CH137" i="3"/>
  <c r="CG137" i="3"/>
  <c r="CF137" i="3"/>
  <c r="CE137" i="3"/>
  <c r="CD137" i="3"/>
  <c r="CC137" i="3"/>
  <c r="CB137" i="3"/>
  <c r="CA137" i="3"/>
  <c r="BZ137" i="3"/>
  <c r="BX137" i="3"/>
  <c r="BW137" i="3"/>
  <c r="BV137" i="3"/>
  <c r="BU137" i="3"/>
  <c r="BS137" i="3"/>
  <c r="BQ137" i="3"/>
  <c r="BP137" i="3"/>
  <c r="BK137" i="3"/>
  <c r="BJ137" i="3"/>
  <c r="BI137" i="3"/>
  <c r="BH137" i="3"/>
  <c r="BG137" i="3"/>
  <c r="BF137" i="3"/>
  <c r="BE137" i="3"/>
  <c r="BD137" i="3"/>
  <c r="BC137" i="3"/>
  <c r="AW137" i="3"/>
  <c r="AV137" i="3"/>
  <c r="AU137" i="3"/>
  <c r="AT137" i="3"/>
  <c r="AS137" i="3"/>
  <c r="AR137" i="3"/>
  <c r="AN137" i="3"/>
  <c r="AM137" i="3"/>
  <c r="AL137" i="3"/>
  <c r="AK137" i="3"/>
  <c r="AG137" i="3"/>
  <c r="AD137" i="3"/>
  <c r="Z137" i="3"/>
  <c r="Y137" i="3"/>
  <c r="X137" i="3"/>
  <c r="W137" i="3"/>
  <c r="V137" i="3"/>
  <c r="U137" i="3"/>
  <c r="O137" i="3"/>
  <c r="L137" i="3"/>
  <c r="K137" i="3"/>
  <c r="J137" i="3"/>
  <c r="I137" i="3"/>
  <c r="H137" i="3"/>
  <c r="DI136" i="3"/>
  <c r="DH136" i="3"/>
  <c r="DG136" i="3"/>
  <c r="DF136" i="3"/>
  <c r="CY136" i="3"/>
  <c r="CX136" i="3"/>
  <c r="CW136" i="3"/>
  <c r="CV136" i="3"/>
  <c r="CU136" i="3"/>
  <c r="CT136" i="3"/>
  <c r="CS136" i="3"/>
  <c r="CR136" i="3"/>
  <c r="CQ136" i="3"/>
  <c r="CP136" i="3"/>
  <c r="CO136" i="3"/>
  <c r="CN136" i="3"/>
  <c r="CM136" i="3"/>
  <c r="CK136" i="3"/>
  <c r="CJ136" i="3"/>
  <c r="CI136" i="3"/>
  <c r="CH136" i="3"/>
  <c r="CG136" i="3"/>
  <c r="CF136" i="3"/>
  <c r="CE136" i="3"/>
  <c r="CD136" i="3"/>
  <c r="CC136" i="3"/>
  <c r="CB136" i="3"/>
  <c r="CA136" i="3"/>
  <c r="BZ136" i="3"/>
  <c r="BX136" i="3"/>
  <c r="BW136" i="3"/>
  <c r="BV136" i="3"/>
  <c r="BU136" i="3"/>
  <c r="BS136" i="3"/>
  <c r="BQ136" i="3"/>
  <c r="BP136" i="3"/>
  <c r="BK136" i="3"/>
  <c r="BJ136" i="3"/>
  <c r="BI136" i="3"/>
  <c r="BH136" i="3"/>
  <c r="BG136" i="3"/>
  <c r="BF136" i="3"/>
  <c r="BE136" i="3"/>
  <c r="BD136" i="3"/>
  <c r="BC136" i="3"/>
  <c r="AW136" i="3"/>
  <c r="AV136" i="3"/>
  <c r="AU136" i="3"/>
  <c r="AT136" i="3"/>
  <c r="AS136" i="3"/>
  <c r="AR136" i="3"/>
  <c r="AO136" i="3"/>
  <c r="AN136" i="3"/>
  <c r="AM136" i="3"/>
  <c r="AL136" i="3"/>
  <c r="AK136" i="3"/>
  <c r="AI136" i="3"/>
  <c r="AH136" i="3"/>
  <c r="AG136" i="3"/>
  <c r="AD136" i="3"/>
  <c r="Z136" i="3"/>
  <c r="Y136" i="3"/>
  <c r="X136" i="3"/>
  <c r="W136" i="3"/>
  <c r="V136" i="3"/>
  <c r="U136" i="3"/>
  <c r="O136" i="3"/>
  <c r="L136" i="3"/>
  <c r="K136" i="3"/>
  <c r="J136" i="3"/>
  <c r="I136" i="3"/>
  <c r="H136" i="3"/>
  <c r="DI135" i="3"/>
  <c r="DH135" i="3"/>
  <c r="DG135" i="3"/>
  <c r="DF135" i="3"/>
  <c r="CY135" i="3"/>
  <c r="CX135" i="3"/>
  <c r="CW135" i="3"/>
  <c r="CV135" i="3"/>
  <c r="CU135" i="3"/>
  <c r="CT135" i="3"/>
  <c r="CS135" i="3"/>
  <c r="CR135" i="3"/>
  <c r="CQ135" i="3"/>
  <c r="CP135" i="3"/>
  <c r="CO135" i="3"/>
  <c r="CN135" i="3"/>
  <c r="CM135" i="3"/>
  <c r="CK135" i="3"/>
  <c r="CJ135" i="3"/>
  <c r="CI135" i="3"/>
  <c r="CH135" i="3"/>
  <c r="CG135" i="3"/>
  <c r="CF135" i="3"/>
  <c r="CE135" i="3"/>
  <c r="CD135" i="3"/>
  <c r="CC135" i="3"/>
  <c r="CB135" i="3"/>
  <c r="CA135" i="3"/>
  <c r="BZ135" i="3"/>
  <c r="BX135" i="3"/>
  <c r="BW135" i="3"/>
  <c r="BV135" i="3"/>
  <c r="BU135" i="3"/>
  <c r="BS135" i="3"/>
  <c r="BQ135" i="3"/>
  <c r="BP135" i="3"/>
  <c r="BK135" i="3"/>
  <c r="BJ135" i="3"/>
  <c r="BI135" i="3"/>
  <c r="BH135" i="3"/>
  <c r="BG135" i="3"/>
  <c r="BF135" i="3"/>
  <c r="BE135" i="3"/>
  <c r="BD135" i="3"/>
  <c r="BC135" i="3"/>
  <c r="AW135" i="3"/>
  <c r="AV135" i="3"/>
  <c r="AU135" i="3"/>
  <c r="AT135" i="3"/>
  <c r="AS135" i="3"/>
  <c r="AR135" i="3"/>
  <c r="AN135" i="3"/>
  <c r="AM135" i="3"/>
  <c r="AL135" i="3"/>
  <c r="AK135" i="3"/>
  <c r="AG135" i="3"/>
  <c r="AD135" i="3"/>
  <c r="Z135" i="3"/>
  <c r="Y135" i="3"/>
  <c r="X135" i="3"/>
  <c r="W135" i="3"/>
  <c r="V135" i="3"/>
  <c r="U135" i="3"/>
  <c r="P135" i="3"/>
  <c r="O135" i="3"/>
  <c r="L135" i="3"/>
  <c r="K135" i="3"/>
  <c r="J135" i="3"/>
  <c r="I135" i="3"/>
  <c r="H135" i="3"/>
  <c r="DI134" i="3"/>
  <c r="E128" i="1" s="1"/>
  <c r="DH134" i="3"/>
  <c r="DG134" i="3"/>
  <c r="E126" i="1" s="1"/>
  <c r="DF134" i="3"/>
  <c r="CY134" i="3"/>
  <c r="CX134" i="3"/>
  <c r="E116" i="1" s="1"/>
  <c r="CW134" i="3"/>
  <c r="E115" i="1" s="1"/>
  <c r="CV134" i="3"/>
  <c r="E114" i="1" s="1"/>
  <c r="CU134" i="3"/>
  <c r="E113" i="1" s="1"/>
  <c r="CT134" i="3"/>
  <c r="CS134" i="3"/>
  <c r="E111" i="1" s="1"/>
  <c r="CR134" i="3"/>
  <c r="CQ134" i="3"/>
  <c r="CP134" i="3"/>
  <c r="E108" i="1" s="1"/>
  <c r="CO134" i="3"/>
  <c r="E106" i="1" s="1"/>
  <c r="CN134" i="3"/>
  <c r="E105" i="1" s="1"/>
  <c r="CM134" i="3"/>
  <c r="E104" i="1" s="1"/>
  <c r="CK134" i="3"/>
  <c r="CJ134" i="3"/>
  <c r="E101" i="1" s="1"/>
  <c r="CI134" i="3"/>
  <c r="CH134" i="3"/>
  <c r="CG134" i="3"/>
  <c r="E98" i="1" s="1"/>
  <c r="CF134" i="3"/>
  <c r="E97" i="1" s="1"/>
  <c r="CE134" i="3"/>
  <c r="E96" i="1" s="1"/>
  <c r="CD134" i="3"/>
  <c r="E95" i="1" s="1"/>
  <c r="CC134" i="3"/>
  <c r="CB134" i="3"/>
  <c r="E93" i="1" s="1"/>
  <c r="CA134" i="3"/>
  <c r="BZ134" i="3"/>
  <c r="BX134" i="3"/>
  <c r="E88" i="1" s="1"/>
  <c r="BW134" i="3"/>
  <c r="E87" i="1" s="1"/>
  <c r="BV134" i="3"/>
  <c r="E86" i="1" s="1"/>
  <c r="BU134" i="3"/>
  <c r="E85" i="1" s="1"/>
  <c r="BS134" i="3"/>
  <c r="BQ134" i="3"/>
  <c r="E81" i="1" s="1"/>
  <c r="BP134" i="3"/>
  <c r="E80" i="1" s="1"/>
  <c r="E78" i="1"/>
  <c r="BN134" i="3"/>
  <c r="E77" i="1" s="1"/>
  <c r="BM134" i="3"/>
  <c r="E76" i="1" s="1"/>
  <c r="BL134" i="3"/>
  <c r="E75" i="1" s="1"/>
  <c r="BK134" i="3"/>
  <c r="E74" i="1" s="1"/>
  <c r="BJ134" i="3"/>
  <c r="E73" i="1" s="1"/>
  <c r="BI134" i="3"/>
  <c r="E72" i="1" s="1"/>
  <c r="BH134" i="3"/>
  <c r="E71" i="1" s="1"/>
  <c r="BG134" i="3"/>
  <c r="E70" i="1" s="1"/>
  <c r="BF134" i="3"/>
  <c r="E68" i="1" s="1"/>
  <c r="BE134" i="3"/>
  <c r="E67" i="1" s="1"/>
  <c r="BD134" i="3"/>
  <c r="E66" i="1" s="1"/>
  <c r="BC134" i="3"/>
  <c r="E65" i="1" s="1"/>
  <c r="BB134" i="3"/>
  <c r="E64" i="1" s="1"/>
  <c r="AY134" i="3"/>
  <c r="E60" i="1" s="1"/>
  <c r="AW134" i="3"/>
  <c r="E58" i="1" s="1"/>
  <c r="AV134" i="3"/>
  <c r="E57" i="1" s="1"/>
  <c r="AU134" i="3"/>
  <c r="E56" i="1" s="1"/>
  <c r="AT134" i="3"/>
  <c r="E55" i="1" s="1"/>
  <c r="AS134" i="3"/>
  <c r="AR134" i="3"/>
  <c r="E53" i="1" s="1"/>
  <c r="AO134" i="3"/>
  <c r="AN134" i="3"/>
  <c r="AM134" i="3"/>
  <c r="E47" i="1" s="1"/>
  <c r="AL134" i="3"/>
  <c r="E46" i="1" s="1"/>
  <c r="AK134" i="3"/>
  <c r="E45" i="1" s="1"/>
  <c r="AI134" i="3"/>
  <c r="E43" i="1" s="1"/>
  <c r="AH134" i="3"/>
  <c r="AG134" i="3"/>
  <c r="E41" i="1" s="1"/>
  <c r="E38" i="1"/>
  <c r="AD134" i="3"/>
  <c r="E37" i="1" s="1"/>
  <c r="Z134" i="3"/>
  <c r="Y134" i="3"/>
  <c r="E32" i="1" s="1"/>
  <c r="X134" i="3"/>
  <c r="E31" i="1" s="1"/>
  <c r="W134" i="3"/>
  <c r="E30" i="1" s="1"/>
  <c r="V134" i="3"/>
  <c r="E29" i="1" s="1"/>
  <c r="U134" i="3"/>
  <c r="E28" i="1" s="1"/>
  <c r="E26" i="1"/>
  <c r="P134" i="3"/>
  <c r="O134" i="3"/>
  <c r="H134" i="3"/>
  <c r="G134" i="3"/>
  <c r="DI133" i="3"/>
  <c r="DH133" i="3"/>
  <c r="DG133" i="3"/>
  <c r="DF133" i="3"/>
  <c r="CY133" i="3"/>
  <c r="CX133" i="3"/>
  <c r="CW133" i="3"/>
  <c r="CV133" i="3"/>
  <c r="CU133" i="3"/>
  <c r="CT133" i="3"/>
  <c r="CS133" i="3"/>
  <c r="CR133" i="3"/>
  <c r="CQ133" i="3"/>
  <c r="CP133" i="3"/>
  <c r="CO133" i="3"/>
  <c r="CN133" i="3"/>
  <c r="CM133" i="3"/>
  <c r="CK133" i="3"/>
  <c r="CJ133" i="3"/>
  <c r="CI133" i="3"/>
  <c r="CH133" i="3"/>
  <c r="CG133" i="3"/>
  <c r="CF133" i="3"/>
  <c r="CE133" i="3"/>
  <c r="CD133" i="3"/>
  <c r="CC133" i="3"/>
  <c r="CB133" i="3"/>
  <c r="CA133" i="3"/>
  <c r="BZ133" i="3"/>
  <c r="BX133" i="3"/>
  <c r="BW133" i="3"/>
  <c r="BV133" i="3"/>
  <c r="BU133" i="3"/>
  <c r="BS133" i="3"/>
  <c r="BQ133" i="3"/>
  <c r="BP133" i="3"/>
  <c r="BN133" i="3"/>
  <c r="BK133" i="3"/>
  <c r="BJ133" i="3"/>
  <c r="BI133" i="3"/>
  <c r="BH133" i="3"/>
  <c r="BG133" i="3"/>
  <c r="BF133" i="3"/>
  <c r="BE133" i="3"/>
  <c r="BD133" i="3"/>
  <c r="BC133" i="3"/>
  <c r="BB133" i="3"/>
  <c r="AW133" i="3"/>
  <c r="AV133" i="3"/>
  <c r="AU133" i="3"/>
  <c r="AT133" i="3"/>
  <c r="AS133" i="3"/>
  <c r="AR133" i="3"/>
  <c r="AO133" i="3"/>
  <c r="AN133" i="3"/>
  <c r="AM133" i="3"/>
  <c r="AL133" i="3"/>
  <c r="AK133" i="3"/>
  <c r="AI133" i="3"/>
  <c r="AH133" i="3"/>
  <c r="AG133" i="3"/>
  <c r="AD133" i="3"/>
  <c r="Z133" i="3"/>
  <c r="Y133" i="3"/>
  <c r="X133" i="3"/>
  <c r="W133" i="3"/>
  <c r="V133" i="3"/>
  <c r="U133" i="3"/>
  <c r="P133" i="3"/>
  <c r="O133" i="3"/>
  <c r="H133" i="3"/>
  <c r="G133" i="3"/>
  <c r="DI132" i="3"/>
  <c r="DH132" i="3"/>
  <c r="DG132" i="3"/>
  <c r="DF132" i="3"/>
  <c r="CY132" i="3"/>
  <c r="CX132" i="3"/>
  <c r="CW132" i="3"/>
  <c r="CV132" i="3"/>
  <c r="CU132" i="3"/>
  <c r="CT132" i="3"/>
  <c r="CS132" i="3"/>
  <c r="CR132" i="3"/>
  <c r="CQ132" i="3"/>
  <c r="CP132" i="3"/>
  <c r="CO132" i="3"/>
  <c r="CN132" i="3"/>
  <c r="CM132" i="3"/>
  <c r="CK132" i="3"/>
  <c r="CJ132" i="3"/>
  <c r="CI132" i="3"/>
  <c r="CH132" i="3"/>
  <c r="CG132" i="3"/>
  <c r="CF132" i="3"/>
  <c r="CE132" i="3"/>
  <c r="CD132" i="3"/>
  <c r="CC132" i="3"/>
  <c r="CB132" i="3"/>
  <c r="CA132" i="3"/>
  <c r="BZ132" i="3"/>
  <c r="BX132" i="3"/>
  <c r="BW132" i="3"/>
  <c r="BV132" i="3"/>
  <c r="BU132" i="3"/>
  <c r="BS132" i="3"/>
  <c r="BQ132" i="3"/>
  <c r="BP132" i="3"/>
  <c r="BK132" i="3"/>
  <c r="BJ132" i="3"/>
  <c r="BI132" i="3"/>
  <c r="BH132" i="3"/>
  <c r="BG132" i="3"/>
  <c r="BF132" i="3"/>
  <c r="BE132" i="3"/>
  <c r="BD132" i="3"/>
  <c r="BC132" i="3"/>
  <c r="BB132" i="3"/>
  <c r="AW132" i="3"/>
  <c r="AV132" i="3"/>
  <c r="AU132" i="3"/>
  <c r="AT132" i="3"/>
  <c r="AS132" i="3"/>
  <c r="AR132" i="3"/>
  <c r="AO132" i="3"/>
  <c r="AN132" i="3"/>
  <c r="AM132" i="3"/>
  <c r="AL132" i="3"/>
  <c r="AK132" i="3"/>
  <c r="AI132" i="3"/>
  <c r="AH132" i="3"/>
  <c r="AG132" i="3"/>
  <c r="AD132" i="3"/>
  <c r="Z132" i="3"/>
  <c r="Y132" i="3"/>
  <c r="X132" i="3"/>
  <c r="W132" i="3"/>
  <c r="V132" i="3"/>
  <c r="U132" i="3"/>
  <c r="O132" i="3"/>
  <c r="H132" i="3"/>
  <c r="DI131" i="3"/>
  <c r="DH131" i="3"/>
  <c r="DG131" i="3"/>
  <c r="DF131" i="3"/>
  <c r="CY131" i="3"/>
  <c r="CX131" i="3"/>
  <c r="CW131" i="3"/>
  <c r="CV131" i="3"/>
  <c r="CU131" i="3"/>
  <c r="CT131" i="3"/>
  <c r="CS131" i="3"/>
  <c r="CR131" i="3"/>
  <c r="CQ131" i="3"/>
  <c r="CP131" i="3"/>
  <c r="CO131" i="3"/>
  <c r="CN131" i="3"/>
  <c r="CM131" i="3"/>
  <c r="CK131" i="3"/>
  <c r="CJ131" i="3"/>
  <c r="CI131" i="3"/>
  <c r="CH131" i="3"/>
  <c r="CG131" i="3"/>
  <c r="CF131" i="3"/>
  <c r="CE131" i="3"/>
  <c r="CD131" i="3"/>
  <c r="CC131" i="3"/>
  <c r="CB131" i="3"/>
  <c r="CA131" i="3"/>
  <c r="BZ131" i="3"/>
  <c r="BX131" i="3"/>
  <c r="BW131" i="3"/>
  <c r="BV131" i="3"/>
  <c r="BU131" i="3"/>
  <c r="BS131" i="3"/>
  <c r="BQ131" i="3"/>
  <c r="BP131" i="3"/>
  <c r="BK131" i="3"/>
  <c r="BJ131" i="3"/>
  <c r="BI131" i="3"/>
  <c r="BH131" i="3"/>
  <c r="BG131" i="3"/>
  <c r="BF131" i="3"/>
  <c r="BE131" i="3"/>
  <c r="BD131" i="3"/>
  <c r="BC131" i="3"/>
  <c r="BB131" i="3"/>
  <c r="AW131" i="3"/>
  <c r="AV131" i="3"/>
  <c r="AU131" i="3"/>
  <c r="AT131" i="3"/>
  <c r="AS131" i="3"/>
  <c r="AR131" i="3"/>
  <c r="AO131" i="3"/>
  <c r="AN131" i="3"/>
  <c r="AM131" i="3"/>
  <c r="AL131" i="3"/>
  <c r="AK131" i="3"/>
  <c r="AI131" i="3"/>
  <c r="AH131" i="3"/>
  <c r="AG131" i="3"/>
  <c r="AD131" i="3"/>
  <c r="Z131" i="3"/>
  <c r="Y131" i="3"/>
  <c r="X131" i="3"/>
  <c r="W131" i="3"/>
  <c r="V131" i="3"/>
  <c r="U131" i="3"/>
  <c r="O131" i="3"/>
  <c r="H131" i="3"/>
  <c r="DI130" i="3"/>
  <c r="DH130" i="3"/>
  <c r="DG130" i="3"/>
  <c r="DF130" i="3"/>
  <c r="CY130" i="3"/>
  <c r="CX130" i="3"/>
  <c r="CW130" i="3"/>
  <c r="CV130" i="3"/>
  <c r="CU130" i="3"/>
  <c r="CT130" i="3"/>
  <c r="CS130" i="3"/>
  <c r="CR130" i="3"/>
  <c r="CQ130" i="3"/>
  <c r="CP130" i="3"/>
  <c r="CO130" i="3"/>
  <c r="CN130" i="3"/>
  <c r="CM130" i="3"/>
  <c r="CK130" i="3"/>
  <c r="CJ130" i="3"/>
  <c r="CI130" i="3"/>
  <c r="CH130" i="3"/>
  <c r="CG130" i="3"/>
  <c r="CF130" i="3"/>
  <c r="CE130" i="3"/>
  <c r="CD130" i="3"/>
  <c r="CC130" i="3"/>
  <c r="CB130" i="3"/>
  <c r="CA130" i="3"/>
  <c r="BZ130" i="3"/>
  <c r="BX130" i="3"/>
  <c r="BW130" i="3"/>
  <c r="BV130" i="3"/>
  <c r="BU130" i="3"/>
  <c r="BS130" i="3"/>
  <c r="BQ130" i="3"/>
  <c r="BP130" i="3"/>
  <c r="BN130" i="3"/>
  <c r="BK130" i="3"/>
  <c r="BJ130" i="3"/>
  <c r="BI130" i="3"/>
  <c r="BH130" i="3"/>
  <c r="BG130" i="3"/>
  <c r="BF130" i="3"/>
  <c r="BE130" i="3"/>
  <c r="BD130" i="3"/>
  <c r="BC130" i="3"/>
  <c r="BB130" i="3"/>
  <c r="AW130" i="3"/>
  <c r="AV130" i="3"/>
  <c r="AU130" i="3"/>
  <c r="AT130" i="3"/>
  <c r="AS130" i="3"/>
  <c r="AR130" i="3"/>
  <c r="AO130" i="3"/>
  <c r="AN130" i="3"/>
  <c r="AM130" i="3"/>
  <c r="AL130" i="3"/>
  <c r="AK130" i="3"/>
  <c r="AI130" i="3"/>
  <c r="AH130" i="3"/>
  <c r="AG130" i="3"/>
  <c r="AD130" i="3"/>
  <c r="Z130" i="3"/>
  <c r="Y130" i="3"/>
  <c r="X130" i="3"/>
  <c r="W130" i="3"/>
  <c r="V130" i="3"/>
  <c r="U130" i="3"/>
  <c r="O130" i="3"/>
  <c r="H130" i="3"/>
  <c r="G130" i="3"/>
  <c r="DI129" i="3"/>
  <c r="DH129" i="3"/>
  <c r="DG129" i="3"/>
  <c r="DF129" i="3"/>
  <c r="CY129" i="3"/>
  <c r="CX129" i="3"/>
  <c r="CW129" i="3"/>
  <c r="CV129" i="3"/>
  <c r="CU129" i="3"/>
  <c r="CT129" i="3"/>
  <c r="CS129" i="3"/>
  <c r="CR129" i="3"/>
  <c r="CQ129" i="3"/>
  <c r="CP129" i="3"/>
  <c r="CO129" i="3"/>
  <c r="CN129" i="3"/>
  <c r="CM129" i="3"/>
  <c r="CK129" i="3"/>
  <c r="CJ129" i="3"/>
  <c r="CI129" i="3"/>
  <c r="CH129" i="3"/>
  <c r="CG129" i="3"/>
  <c r="CF129" i="3"/>
  <c r="CE129" i="3"/>
  <c r="CD129" i="3"/>
  <c r="CC129" i="3"/>
  <c r="CB129" i="3"/>
  <c r="CA129" i="3"/>
  <c r="BZ129" i="3"/>
  <c r="BX129" i="3"/>
  <c r="BW129" i="3"/>
  <c r="BV129" i="3"/>
  <c r="BU129" i="3"/>
  <c r="BS129" i="3"/>
  <c r="BQ129" i="3"/>
  <c r="BP129" i="3"/>
  <c r="BN129" i="3"/>
  <c r="BK129" i="3"/>
  <c r="BJ129" i="3"/>
  <c r="BI129" i="3"/>
  <c r="BH129" i="3"/>
  <c r="BG129" i="3"/>
  <c r="BF129" i="3"/>
  <c r="BE129" i="3"/>
  <c r="BD129" i="3"/>
  <c r="BC129" i="3"/>
  <c r="BB129" i="3"/>
  <c r="AW129" i="3"/>
  <c r="AV129" i="3"/>
  <c r="AU129" i="3"/>
  <c r="AT129" i="3"/>
  <c r="AS129" i="3"/>
  <c r="AR129" i="3"/>
  <c r="AO129" i="3"/>
  <c r="AN129" i="3"/>
  <c r="AM129" i="3"/>
  <c r="AL129" i="3"/>
  <c r="AK129" i="3"/>
  <c r="AI129" i="3"/>
  <c r="AH129" i="3"/>
  <c r="AG129" i="3"/>
  <c r="AD129" i="3"/>
  <c r="Z129" i="3"/>
  <c r="Y129" i="3"/>
  <c r="X129" i="3"/>
  <c r="W129" i="3"/>
  <c r="V129" i="3"/>
  <c r="U129" i="3"/>
  <c r="O129" i="3"/>
  <c r="H129" i="3"/>
  <c r="G129" i="3"/>
  <c r="DI128" i="3"/>
  <c r="DH128" i="3"/>
  <c r="DG128" i="3"/>
  <c r="DF128" i="3"/>
  <c r="CY128" i="3"/>
  <c r="CX128" i="3"/>
  <c r="CW128" i="3"/>
  <c r="CV128" i="3"/>
  <c r="CU128" i="3"/>
  <c r="CT128" i="3"/>
  <c r="CS128" i="3"/>
  <c r="CR128" i="3"/>
  <c r="CQ128" i="3"/>
  <c r="CP128" i="3"/>
  <c r="CO128" i="3"/>
  <c r="CN128" i="3"/>
  <c r="CM128" i="3"/>
  <c r="CK128" i="3"/>
  <c r="CJ128" i="3"/>
  <c r="CI128" i="3"/>
  <c r="CH128" i="3"/>
  <c r="CG128" i="3"/>
  <c r="CF128" i="3"/>
  <c r="CE128" i="3"/>
  <c r="CD128" i="3"/>
  <c r="CC128" i="3"/>
  <c r="CB128" i="3"/>
  <c r="CA128" i="3"/>
  <c r="BZ128" i="3"/>
  <c r="BX128" i="3"/>
  <c r="BW128" i="3"/>
  <c r="BV128" i="3"/>
  <c r="BU128" i="3"/>
  <c r="BS128" i="3"/>
  <c r="BQ128" i="3"/>
  <c r="BP128" i="3"/>
  <c r="BN128" i="3"/>
  <c r="BK128" i="3"/>
  <c r="BJ128" i="3"/>
  <c r="BI128" i="3"/>
  <c r="BH128" i="3"/>
  <c r="BG128" i="3"/>
  <c r="BF128" i="3"/>
  <c r="BE128" i="3"/>
  <c r="BD128" i="3"/>
  <c r="BC128" i="3"/>
  <c r="BB128" i="3"/>
  <c r="AW128" i="3"/>
  <c r="AV128" i="3"/>
  <c r="AU128" i="3"/>
  <c r="AT128" i="3"/>
  <c r="AS128" i="3"/>
  <c r="AR128" i="3"/>
  <c r="AO128" i="3"/>
  <c r="AN128" i="3"/>
  <c r="AM128" i="3"/>
  <c r="AL128" i="3"/>
  <c r="AK128" i="3"/>
  <c r="AI128" i="3"/>
  <c r="AH128" i="3"/>
  <c r="AG128" i="3"/>
  <c r="AD128" i="3"/>
  <c r="Z128" i="3"/>
  <c r="Y128" i="3"/>
  <c r="X128" i="3"/>
  <c r="W128" i="3"/>
  <c r="V128" i="3"/>
  <c r="U128" i="3"/>
  <c r="O128" i="3"/>
  <c r="H128" i="3"/>
  <c r="G128" i="3"/>
  <c r="DI127" i="3"/>
  <c r="DH127" i="3"/>
  <c r="DG127" i="3"/>
  <c r="DF127" i="3"/>
  <c r="CY127" i="3"/>
  <c r="CX127" i="3"/>
  <c r="CW127" i="3"/>
  <c r="CV127" i="3"/>
  <c r="CU127" i="3"/>
  <c r="CT127" i="3"/>
  <c r="CS127" i="3"/>
  <c r="CR127" i="3"/>
  <c r="CQ127" i="3"/>
  <c r="CP127" i="3"/>
  <c r="CO127" i="3"/>
  <c r="CN127" i="3"/>
  <c r="CM127" i="3"/>
  <c r="CK127" i="3"/>
  <c r="CJ127" i="3"/>
  <c r="CI127" i="3"/>
  <c r="CH127" i="3"/>
  <c r="CG127" i="3"/>
  <c r="CF127" i="3"/>
  <c r="CE127" i="3"/>
  <c r="CD127" i="3"/>
  <c r="CC127" i="3"/>
  <c r="CB127" i="3"/>
  <c r="CA127" i="3"/>
  <c r="BZ127" i="3"/>
  <c r="BX127" i="3"/>
  <c r="BW127" i="3"/>
  <c r="BV127" i="3"/>
  <c r="BU127" i="3"/>
  <c r="BS127" i="3"/>
  <c r="BQ127" i="3"/>
  <c r="BP127" i="3"/>
  <c r="BN127" i="3"/>
  <c r="BK127" i="3"/>
  <c r="BJ127" i="3"/>
  <c r="BI127" i="3"/>
  <c r="BH127" i="3"/>
  <c r="BG127" i="3"/>
  <c r="BF127" i="3"/>
  <c r="BE127" i="3"/>
  <c r="BD127" i="3"/>
  <c r="BC127" i="3"/>
  <c r="BB127" i="3"/>
  <c r="AW127" i="3"/>
  <c r="AV127" i="3"/>
  <c r="AU127" i="3"/>
  <c r="AT127" i="3"/>
  <c r="AS127" i="3"/>
  <c r="AR127" i="3"/>
  <c r="AO127" i="3"/>
  <c r="AN127" i="3"/>
  <c r="AM127" i="3"/>
  <c r="AL127" i="3"/>
  <c r="AK127" i="3"/>
  <c r="AI127" i="3"/>
  <c r="AH127" i="3"/>
  <c r="AG127" i="3"/>
  <c r="AD127" i="3"/>
  <c r="Z127" i="3"/>
  <c r="Y127" i="3"/>
  <c r="X127" i="3"/>
  <c r="W127" i="3"/>
  <c r="V127" i="3"/>
  <c r="U127" i="3"/>
  <c r="P127" i="3"/>
  <c r="O127" i="3"/>
  <c r="H127" i="3"/>
  <c r="G127" i="3"/>
  <c r="DI126" i="3"/>
  <c r="DH126" i="3"/>
  <c r="DG126" i="3"/>
  <c r="DF126" i="3"/>
  <c r="CY126" i="3"/>
  <c r="CX126" i="3"/>
  <c r="CW126" i="3"/>
  <c r="CV126" i="3"/>
  <c r="CU126" i="3"/>
  <c r="CT126" i="3"/>
  <c r="CS126" i="3"/>
  <c r="CR126" i="3"/>
  <c r="CQ126" i="3"/>
  <c r="CP126" i="3"/>
  <c r="CO126" i="3"/>
  <c r="CN126" i="3"/>
  <c r="CM126" i="3"/>
  <c r="CK126" i="3"/>
  <c r="CJ126" i="3"/>
  <c r="CI126" i="3"/>
  <c r="CH126" i="3"/>
  <c r="CG126" i="3"/>
  <c r="CF126" i="3"/>
  <c r="CE126" i="3"/>
  <c r="CD126" i="3"/>
  <c r="CC126" i="3"/>
  <c r="CB126" i="3"/>
  <c r="CA126" i="3"/>
  <c r="BZ126" i="3"/>
  <c r="BX126" i="3"/>
  <c r="BW126" i="3"/>
  <c r="BV126" i="3"/>
  <c r="BU126" i="3"/>
  <c r="BS126" i="3"/>
  <c r="BQ126" i="3"/>
  <c r="BP126" i="3"/>
  <c r="BN126" i="3"/>
  <c r="BK126" i="3"/>
  <c r="BJ126" i="3"/>
  <c r="BI126" i="3"/>
  <c r="BH126" i="3"/>
  <c r="BG126" i="3"/>
  <c r="BF126" i="3"/>
  <c r="BE126" i="3"/>
  <c r="BD126" i="3"/>
  <c r="BC126" i="3"/>
  <c r="BB126" i="3"/>
  <c r="AW126" i="3"/>
  <c r="AV126" i="3"/>
  <c r="AU126" i="3"/>
  <c r="AT126" i="3"/>
  <c r="AS126" i="3"/>
  <c r="AR126" i="3"/>
  <c r="AO126" i="3"/>
  <c r="AN126" i="3"/>
  <c r="AM126" i="3"/>
  <c r="AL126" i="3"/>
  <c r="AK126" i="3"/>
  <c r="AI126" i="3"/>
  <c r="AH126" i="3"/>
  <c r="AG126" i="3"/>
  <c r="AD126" i="3"/>
  <c r="Z126" i="3"/>
  <c r="Y126" i="3"/>
  <c r="X126" i="3"/>
  <c r="W126" i="3"/>
  <c r="V126" i="3"/>
  <c r="U126" i="3"/>
  <c r="O126" i="3"/>
  <c r="H126" i="3"/>
  <c r="G126" i="3"/>
  <c r="DI125" i="3"/>
  <c r="DH125" i="3"/>
  <c r="DG125" i="3"/>
  <c r="DF125" i="3"/>
  <c r="CY125" i="3"/>
  <c r="CX125" i="3"/>
  <c r="CW125" i="3"/>
  <c r="CV125" i="3"/>
  <c r="CU125" i="3"/>
  <c r="CT125" i="3"/>
  <c r="CS125" i="3"/>
  <c r="CR125" i="3"/>
  <c r="CQ125" i="3"/>
  <c r="CP125" i="3"/>
  <c r="CO125" i="3"/>
  <c r="CN125" i="3"/>
  <c r="CM125" i="3"/>
  <c r="CK125" i="3"/>
  <c r="CJ125" i="3"/>
  <c r="CI125" i="3"/>
  <c r="CH125" i="3"/>
  <c r="CG125" i="3"/>
  <c r="CF125" i="3"/>
  <c r="CE125" i="3"/>
  <c r="CD125" i="3"/>
  <c r="CC125" i="3"/>
  <c r="CB125" i="3"/>
  <c r="CA125" i="3"/>
  <c r="BZ125" i="3"/>
  <c r="BX125" i="3"/>
  <c r="BW125" i="3"/>
  <c r="BV125" i="3"/>
  <c r="BU125" i="3"/>
  <c r="BS125" i="3"/>
  <c r="BQ125" i="3"/>
  <c r="BP125" i="3"/>
  <c r="BK125" i="3"/>
  <c r="BJ125" i="3"/>
  <c r="BI125" i="3"/>
  <c r="BH125" i="3"/>
  <c r="BG125" i="3"/>
  <c r="BF125" i="3"/>
  <c r="BE125" i="3"/>
  <c r="BD125" i="3"/>
  <c r="BC125" i="3"/>
  <c r="BB125" i="3"/>
  <c r="AW125" i="3"/>
  <c r="AV125" i="3"/>
  <c r="AU125" i="3"/>
  <c r="AT125" i="3"/>
  <c r="AS125" i="3"/>
  <c r="AR125" i="3"/>
  <c r="AO125" i="3"/>
  <c r="AN125" i="3"/>
  <c r="AM125" i="3"/>
  <c r="AL125" i="3"/>
  <c r="AK125" i="3"/>
  <c r="AI125" i="3"/>
  <c r="AH125" i="3"/>
  <c r="AG125" i="3"/>
  <c r="AD125" i="3"/>
  <c r="Z125" i="3"/>
  <c r="Y125" i="3"/>
  <c r="X125" i="3"/>
  <c r="W125" i="3"/>
  <c r="V125" i="3"/>
  <c r="U125" i="3"/>
  <c r="O125" i="3"/>
  <c r="H125" i="3"/>
  <c r="DI124" i="3"/>
  <c r="DH124" i="3"/>
  <c r="DG124" i="3"/>
  <c r="DF124" i="3"/>
  <c r="CY124" i="3"/>
  <c r="CX124" i="3"/>
  <c r="CW124" i="3"/>
  <c r="CV124" i="3"/>
  <c r="CU124" i="3"/>
  <c r="CT124" i="3"/>
  <c r="CS124" i="3"/>
  <c r="CR124" i="3"/>
  <c r="CQ124" i="3"/>
  <c r="CP124" i="3"/>
  <c r="CO124" i="3"/>
  <c r="CN124" i="3"/>
  <c r="CM124" i="3"/>
  <c r="CK124" i="3"/>
  <c r="CJ124" i="3"/>
  <c r="CI124" i="3"/>
  <c r="CH124" i="3"/>
  <c r="CG124" i="3"/>
  <c r="CF124" i="3"/>
  <c r="CE124" i="3"/>
  <c r="CD124" i="3"/>
  <c r="CC124" i="3"/>
  <c r="CB124" i="3"/>
  <c r="CA124" i="3"/>
  <c r="BZ124" i="3"/>
  <c r="BX124" i="3"/>
  <c r="BW124" i="3"/>
  <c r="BV124" i="3"/>
  <c r="BU124" i="3"/>
  <c r="BS124" i="3"/>
  <c r="BQ124" i="3"/>
  <c r="BP124" i="3"/>
  <c r="BN124" i="3"/>
  <c r="BK124" i="3"/>
  <c r="BJ124" i="3"/>
  <c r="BI124" i="3"/>
  <c r="BH124" i="3"/>
  <c r="BG124" i="3"/>
  <c r="BF124" i="3"/>
  <c r="BE124" i="3"/>
  <c r="BD124" i="3"/>
  <c r="BC124" i="3"/>
  <c r="BB124" i="3"/>
  <c r="AW124" i="3"/>
  <c r="AV124" i="3"/>
  <c r="AU124" i="3"/>
  <c r="AT124" i="3"/>
  <c r="AS124" i="3"/>
  <c r="AR124" i="3"/>
  <c r="AO124" i="3"/>
  <c r="AN124" i="3"/>
  <c r="AM124" i="3"/>
  <c r="AL124" i="3"/>
  <c r="AK124" i="3"/>
  <c r="AI124" i="3"/>
  <c r="AH124" i="3"/>
  <c r="AG124" i="3"/>
  <c r="AD124" i="3"/>
  <c r="Z124" i="3"/>
  <c r="Y124" i="3"/>
  <c r="X124" i="3"/>
  <c r="W124" i="3"/>
  <c r="V124" i="3"/>
  <c r="U124" i="3"/>
  <c r="O124" i="3"/>
  <c r="H124" i="3"/>
  <c r="G124" i="3"/>
  <c r="DI123" i="3"/>
  <c r="DH123" i="3"/>
  <c r="DG123" i="3"/>
  <c r="DF123" i="3"/>
  <c r="CY123" i="3"/>
  <c r="CX123" i="3"/>
  <c r="CW123" i="3"/>
  <c r="CV123" i="3"/>
  <c r="CU123" i="3"/>
  <c r="CT123" i="3"/>
  <c r="CS123" i="3"/>
  <c r="CR123" i="3"/>
  <c r="CQ123" i="3"/>
  <c r="CP123" i="3"/>
  <c r="CO123" i="3"/>
  <c r="CN123" i="3"/>
  <c r="CM123" i="3"/>
  <c r="CK123" i="3"/>
  <c r="CJ123" i="3"/>
  <c r="CI123" i="3"/>
  <c r="CH123" i="3"/>
  <c r="CG123" i="3"/>
  <c r="CF123" i="3"/>
  <c r="CE123" i="3"/>
  <c r="CD123" i="3"/>
  <c r="CC123" i="3"/>
  <c r="CB123" i="3"/>
  <c r="CA123" i="3"/>
  <c r="BZ123" i="3"/>
  <c r="BX123" i="3"/>
  <c r="BW123" i="3"/>
  <c r="BV123" i="3"/>
  <c r="BU123" i="3"/>
  <c r="BS123" i="3"/>
  <c r="BQ123" i="3"/>
  <c r="BP123" i="3"/>
  <c r="BN123" i="3"/>
  <c r="BK123" i="3"/>
  <c r="BJ123" i="3"/>
  <c r="BI123" i="3"/>
  <c r="BH123" i="3"/>
  <c r="BG123" i="3"/>
  <c r="BF123" i="3"/>
  <c r="BE123" i="3"/>
  <c r="BD123" i="3"/>
  <c r="BC123" i="3"/>
  <c r="BB123" i="3"/>
  <c r="AW123" i="3"/>
  <c r="AV123" i="3"/>
  <c r="AU123" i="3"/>
  <c r="AT123" i="3"/>
  <c r="AS123" i="3"/>
  <c r="AR123" i="3"/>
  <c r="AN123" i="3"/>
  <c r="AM123" i="3"/>
  <c r="AL123" i="3"/>
  <c r="AK123" i="3"/>
  <c r="AG123" i="3"/>
  <c r="AD123" i="3"/>
  <c r="Z123" i="3"/>
  <c r="Y123" i="3"/>
  <c r="X123" i="3"/>
  <c r="W123" i="3"/>
  <c r="V123" i="3"/>
  <c r="U123" i="3"/>
  <c r="P123" i="3"/>
  <c r="O123" i="3"/>
  <c r="H123" i="3"/>
  <c r="G123" i="3"/>
  <c r="DI122" i="3"/>
  <c r="DH122" i="3"/>
  <c r="DG122" i="3"/>
  <c r="DF122" i="3"/>
  <c r="CY122" i="3"/>
  <c r="CX122" i="3"/>
  <c r="CW122" i="3"/>
  <c r="CV122" i="3"/>
  <c r="CU122" i="3"/>
  <c r="CT122" i="3"/>
  <c r="CS122" i="3"/>
  <c r="CR122" i="3"/>
  <c r="CQ122" i="3"/>
  <c r="CP122" i="3"/>
  <c r="CO122" i="3"/>
  <c r="CN122" i="3"/>
  <c r="CM122" i="3"/>
  <c r="CK122" i="3"/>
  <c r="CJ122" i="3"/>
  <c r="CI122" i="3"/>
  <c r="CH122" i="3"/>
  <c r="CG122" i="3"/>
  <c r="CF122" i="3"/>
  <c r="CE122" i="3"/>
  <c r="CD122" i="3"/>
  <c r="CC122" i="3"/>
  <c r="CB122" i="3"/>
  <c r="CA122" i="3"/>
  <c r="BZ122" i="3"/>
  <c r="BX122" i="3"/>
  <c r="BW122" i="3"/>
  <c r="BV122" i="3"/>
  <c r="BU122" i="3"/>
  <c r="BS122" i="3"/>
  <c r="BQ122" i="3"/>
  <c r="BP122" i="3"/>
  <c r="BN122" i="3"/>
  <c r="BK122" i="3"/>
  <c r="BJ122" i="3"/>
  <c r="BI122" i="3"/>
  <c r="BH122" i="3"/>
  <c r="BG122" i="3"/>
  <c r="BF122" i="3"/>
  <c r="BE122" i="3"/>
  <c r="BD122" i="3"/>
  <c r="BC122" i="3"/>
  <c r="BB122" i="3"/>
  <c r="AW122" i="3"/>
  <c r="AV122" i="3"/>
  <c r="AU122" i="3"/>
  <c r="AT122" i="3"/>
  <c r="AS122" i="3"/>
  <c r="AR122" i="3"/>
  <c r="AN122" i="3"/>
  <c r="AM122" i="3"/>
  <c r="AL122" i="3"/>
  <c r="AK122" i="3"/>
  <c r="AG122" i="3"/>
  <c r="AD122" i="3"/>
  <c r="Z122" i="3"/>
  <c r="Y122" i="3"/>
  <c r="X122" i="3"/>
  <c r="W122" i="3"/>
  <c r="V122" i="3"/>
  <c r="U122" i="3"/>
  <c r="P122" i="3"/>
  <c r="O122" i="3"/>
  <c r="H122" i="3"/>
  <c r="G122" i="3"/>
  <c r="DI121" i="3"/>
  <c r="DH121" i="3"/>
  <c r="DG121" i="3"/>
  <c r="DF121" i="3"/>
  <c r="CY121" i="3"/>
  <c r="CX121" i="3"/>
  <c r="CW121" i="3"/>
  <c r="CV121" i="3"/>
  <c r="CU121" i="3"/>
  <c r="CT121" i="3"/>
  <c r="CS121" i="3"/>
  <c r="CR121" i="3"/>
  <c r="CQ121" i="3"/>
  <c r="CP121" i="3"/>
  <c r="CO121" i="3"/>
  <c r="CN121" i="3"/>
  <c r="CM121" i="3"/>
  <c r="CK121" i="3"/>
  <c r="CJ121" i="3"/>
  <c r="CI121" i="3"/>
  <c r="CH121" i="3"/>
  <c r="CG121" i="3"/>
  <c r="CF121" i="3"/>
  <c r="CE121" i="3"/>
  <c r="CD121" i="3"/>
  <c r="CC121" i="3"/>
  <c r="CB121" i="3"/>
  <c r="CA121" i="3"/>
  <c r="BZ121" i="3"/>
  <c r="BX121" i="3"/>
  <c r="BW121" i="3"/>
  <c r="BV121" i="3"/>
  <c r="BU121" i="3"/>
  <c r="BS121" i="3"/>
  <c r="BQ121" i="3"/>
  <c r="BP121" i="3"/>
  <c r="BN121" i="3"/>
  <c r="BK121" i="3"/>
  <c r="BJ121" i="3"/>
  <c r="BI121" i="3"/>
  <c r="BH121" i="3"/>
  <c r="BG121" i="3"/>
  <c r="BF121" i="3"/>
  <c r="BE121" i="3"/>
  <c r="BD121" i="3"/>
  <c r="BC121" i="3"/>
  <c r="BB121" i="3"/>
  <c r="AW121" i="3"/>
  <c r="AV121" i="3"/>
  <c r="AU121" i="3"/>
  <c r="AT121" i="3"/>
  <c r="AS121" i="3"/>
  <c r="AR121" i="3"/>
  <c r="AN121" i="3"/>
  <c r="AM121" i="3"/>
  <c r="AL121" i="3"/>
  <c r="AK121" i="3"/>
  <c r="AG121" i="3"/>
  <c r="AD121" i="3"/>
  <c r="Z121" i="3"/>
  <c r="Y121" i="3"/>
  <c r="X121" i="3"/>
  <c r="W121" i="3"/>
  <c r="V121" i="3"/>
  <c r="U121" i="3"/>
  <c r="P121" i="3"/>
  <c r="O121" i="3"/>
  <c r="H121" i="3"/>
  <c r="G121" i="3"/>
  <c r="DI120" i="3"/>
  <c r="DH120" i="3"/>
  <c r="DG120" i="3"/>
  <c r="DF120" i="3"/>
  <c r="CY120" i="3"/>
  <c r="CX120" i="3"/>
  <c r="CW120" i="3"/>
  <c r="CV120" i="3"/>
  <c r="CU120" i="3"/>
  <c r="CT120" i="3"/>
  <c r="CS120" i="3"/>
  <c r="CR120" i="3"/>
  <c r="CQ120" i="3"/>
  <c r="CP120" i="3"/>
  <c r="CO120" i="3"/>
  <c r="CN120" i="3"/>
  <c r="CM120" i="3"/>
  <c r="CK120" i="3"/>
  <c r="CJ120" i="3"/>
  <c r="CI120" i="3"/>
  <c r="CH120" i="3"/>
  <c r="CG120" i="3"/>
  <c r="CF120" i="3"/>
  <c r="CE120" i="3"/>
  <c r="CD120" i="3"/>
  <c r="CC120" i="3"/>
  <c r="CB120" i="3"/>
  <c r="CA120" i="3"/>
  <c r="BZ120" i="3"/>
  <c r="BX120" i="3"/>
  <c r="BW120" i="3"/>
  <c r="BV120" i="3"/>
  <c r="BU120" i="3"/>
  <c r="BS120" i="3"/>
  <c r="BQ120" i="3"/>
  <c r="BP120" i="3"/>
  <c r="BK120" i="3"/>
  <c r="BJ120" i="3"/>
  <c r="BI120" i="3"/>
  <c r="BH120" i="3"/>
  <c r="BG120" i="3"/>
  <c r="BF120" i="3"/>
  <c r="BE120" i="3"/>
  <c r="BD120" i="3"/>
  <c r="BC120" i="3"/>
  <c r="BB120" i="3"/>
  <c r="AW120" i="3"/>
  <c r="AV120" i="3"/>
  <c r="AU120" i="3"/>
  <c r="AT120" i="3"/>
  <c r="AS120" i="3"/>
  <c r="AR120" i="3"/>
  <c r="AO120" i="3"/>
  <c r="AN120" i="3"/>
  <c r="AM120" i="3"/>
  <c r="AL120" i="3"/>
  <c r="AK120" i="3"/>
  <c r="AI120" i="3"/>
  <c r="AH120" i="3"/>
  <c r="AG120" i="3"/>
  <c r="AD120" i="3"/>
  <c r="Z120" i="3"/>
  <c r="Y120" i="3"/>
  <c r="X120" i="3"/>
  <c r="W120" i="3"/>
  <c r="V120" i="3"/>
  <c r="U120" i="3"/>
  <c r="O120" i="3"/>
  <c r="H120" i="3"/>
  <c r="DI119" i="3"/>
  <c r="DH119" i="3"/>
  <c r="DG119" i="3"/>
  <c r="DF119" i="3"/>
  <c r="CY119" i="3"/>
  <c r="CX119" i="3"/>
  <c r="CW119" i="3"/>
  <c r="CV119" i="3"/>
  <c r="CU119" i="3"/>
  <c r="CT119" i="3"/>
  <c r="CS119" i="3"/>
  <c r="CR119" i="3"/>
  <c r="CQ119" i="3"/>
  <c r="CP119" i="3"/>
  <c r="CO119" i="3"/>
  <c r="CN119" i="3"/>
  <c r="CM119" i="3"/>
  <c r="CK119" i="3"/>
  <c r="CJ119" i="3"/>
  <c r="CI119" i="3"/>
  <c r="CH119" i="3"/>
  <c r="CG119" i="3"/>
  <c r="CF119" i="3"/>
  <c r="CE119" i="3"/>
  <c r="CD119" i="3"/>
  <c r="CC119" i="3"/>
  <c r="CB119" i="3"/>
  <c r="CA119" i="3"/>
  <c r="BZ119" i="3"/>
  <c r="BX119" i="3"/>
  <c r="BW119" i="3"/>
  <c r="BV119" i="3"/>
  <c r="BU119" i="3"/>
  <c r="BS119" i="3"/>
  <c r="BQ119" i="3"/>
  <c r="BP119" i="3"/>
  <c r="BK119" i="3"/>
  <c r="BJ119" i="3"/>
  <c r="BI119" i="3"/>
  <c r="BH119" i="3"/>
  <c r="BG119" i="3"/>
  <c r="BF119" i="3"/>
  <c r="BE119" i="3"/>
  <c r="BD119" i="3"/>
  <c r="BC119" i="3"/>
  <c r="BB119" i="3"/>
  <c r="AW119" i="3"/>
  <c r="AV119" i="3"/>
  <c r="AU119" i="3"/>
  <c r="AT119" i="3"/>
  <c r="AS119" i="3"/>
  <c r="AR119" i="3"/>
  <c r="AO119" i="3"/>
  <c r="AN119" i="3"/>
  <c r="AM119" i="3"/>
  <c r="AL119" i="3"/>
  <c r="AK119" i="3"/>
  <c r="AI119" i="3"/>
  <c r="AH119" i="3"/>
  <c r="AG119" i="3"/>
  <c r="AD119" i="3"/>
  <c r="Z119" i="3"/>
  <c r="Y119" i="3"/>
  <c r="X119" i="3"/>
  <c r="W119" i="3"/>
  <c r="V119" i="3"/>
  <c r="U119" i="3"/>
  <c r="O119" i="3"/>
  <c r="H119" i="3"/>
  <c r="DI118" i="3"/>
  <c r="DH118" i="3"/>
  <c r="DG118" i="3"/>
  <c r="DF118" i="3"/>
  <c r="CY118" i="3"/>
  <c r="CX118" i="3"/>
  <c r="CW118" i="3"/>
  <c r="CV118" i="3"/>
  <c r="CU118" i="3"/>
  <c r="CT118" i="3"/>
  <c r="CS118" i="3"/>
  <c r="CR118" i="3"/>
  <c r="CQ118" i="3"/>
  <c r="CP118" i="3"/>
  <c r="CO118" i="3"/>
  <c r="CN118" i="3"/>
  <c r="CM118" i="3"/>
  <c r="CK118" i="3"/>
  <c r="CJ118" i="3"/>
  <c r="CI118" i="3"/>
  <c r="CH118" i="3"/>
  <c r="CG118" i="3"/>
  <c r="CF118" i="3"/>
  <c r="CE118" i="3"/>
  <c r="CD118" i="3"/>
  <c r="CC118" i="3"/>
  <c r="CB118" i="3"/>
  <c r="CA118" i="3"/>
  <c r="BZ118" i="3"/>
  <c r="BX118" i="3"/>
  <c r="BW118" i="3"/>
  <c r="BV118" i="3"/>
  <c r="BU118" i="3"/>
  <c r="BS118" i="3"/>
  <c r="BQ118" i="3"/>
  <c r="BP118" i="3"/>
  <c r="BK118" i="3"/>
  <c r="BJ118" i="3"/>
  <c r="BI118" i="3"/>
  <c r="BH118" i="3"/>
  <c r="BG118" i="3"/>
  <c r="BF118" i="3"/>
  <c r="BE118" i="3"/>
  <c r="BD118" i="3"/>
  <c r="BC118" i="3"/>
  <c r="BB118" i="3"/>
  <c r="D64" i="1" s="1"/>
  <c r="AW118" i="3"/>
  <c r="AV118" i="3"/>
  <c r="AU118" i="3"/>
  <c r="AT118" i="3"/>
  <c r="AS118" i="3"/>
  <c r="AR118" i="3"/>
  <c r="AO118" i="3"/>
  <c r="D49" i="1" s="1"/>
  <c r="AN118" i="3"/>
  <c r="AM118" i="3"/>
  <c r="AL118" i="3"/>
  <c r="AK118" i="3"/>
  <c r="AI118" i="3"/>
  <c r="AH118" i="3"/>
  <c r="AG118" i="3"/>
  <c r="AD118" i="3"/>
  <c r="Z118" i="3"/>
  <c r="Y118" i="3"/>
  <c r="X118" i="3"/>
  <c r="W118" i="3"/>
  <c r="V118" i="3"/>
  <c r="U118" i="3"/>
  <c r="O118" i="3"/>
  <c r="H118" i="3"/>
  <c r="DI117" i="3"/>
  <c r="DH117" i="3"/>
  <c r="DG117" i="3"/>
  <c r="DF117" i="3"/>
  <c r="CY117" i="3"/>
  <c r="CX117" i="3"/>
  <c r="CW117" i="3"/>
  <c r="CV117" i="3"/>
  <c r="CU117" i="3"/>
  <c r="CT117" i="3"/>
  <c r="CS117" i="3"/>
  <c r="CR117" i="3"/>
  <c r="CQ117" i="3"/>
  <c r="CP117" i="3"/>
  <c r="CO117" i="3"/>
  <c r="CN117" i="3"/>
  <c r="CM117" i="3"/>
  <c r="CK117" i="3"/>
  <c r="CJ117" i="3"/>
  <c r="CI117" i="3"/>
  <c r="CH117" i="3"/>
  <c r="CG117" i="3"/>
  <c r="CF117" i="3"/>
  <c r="CE117" i="3"/>
  <c r="CD117" i="3"/>
  <c r="CC117" i="3"/>
  <c r="CB117" i="3"/>
  <c r="CA117" i="3"/>
  <c r="BZ117" i="3"/>
  <c r="BX117" i="3"/>
  <c r="BW117" i="3"/>
  <c r="BV117" i="3"/>
  <c r="BU117" i="3"/>
  <c r="BS117" i="3"/>
  <c r="BQ117" i="3"/>
  <c r="BP117" i="3"/>
  <c r="BN117" i="3"/>
  <c r="BK117" i="3"/>
  <c r="BJ117" i="3"/>
  <c r="BI117" i="3"/>
  <c r="BH117" i="3"/>
  <c r="BG117" i="3"/>
  <c r="BF117" i="3"/>
  <c r="BE117" i="3"/>
  <c r="BD117" i="3"/>
  <c r="BC117" i="3"/>
  <c r="BB117" i="3"/>
  <c r="AW117" i="3"/>
  <c r="AV117" i="3"/>
  <c r="AU117" i="3"/>
  <c r="AT117" i="3"/>
  <c r="AS117" i="3"/>
  <c r="AR117" i="3"/>
  <c r="AO117" i="3"/>
  <c r="AN117" i="3"/>
  <c r="AM117" i="3"/>
  <c r="AL117" i="3"/>
  <c r="AK117" i="3"/>
  <c r="AI117" i="3"/>
  <c r="AH117" i="3"/>
  <c r="AG117" i="3"/>
  <c r="AD117" i="3"/>
  <c r="Z117" i="3"/>
  <c r="Y117" i="3"/>
  <c r="X117" i="3"/>
  <c r="W117" i="3"/>
  <c r="V117" i="3"/>
  <c r="U117" i="3"/>
  <c r="P117" i="3"/>
  <c r="O117" i="3"/>
  <c r="H117" i="3"/>
  <c r="G117" i="3"/>
  <c r="DI116" i="3"/>
  <c r="DH116" i="3"/>
  <c r="DG116" i="3"/>
  <c r="DF116" i="3"/>
  <c r="CY116" i="3"/>
  <c r="CX116" i="3"/>
  <c r="CW116" i="3"/>
  <c r="CV116" i="3"/>
  <c r="CU116" i="3"/>
  <c r="CT116" i="3"/>
  <c r="CS116" i="3"/>
  <c r="CR116" i="3"/>
  <c r="CQ116" i="3"/>
  <c r="CP116" i="3"/>
  <c r="CO116" i="3"/>
  <c r="CN116" i="3"/>
  <c r="CM116" i="3"/>
  <c r="CK116" i="3"/>
  <c r="CJ116" i="3"/>
  <c r="CI116" i="3"/>
  <c r="CH116" i="3"/>
  <c r="CG116" i="3"/>
  <c r="CF116" i="3"/>
  <c r="CE116" i="3"/>
  <c r="CD116" i="3"/>
  <c r="CC116" i="3"/>
  <c r="CB116" i="3"/>
  <c r="CA116" i="3"/>
  <c r="BZ116" i="3"/>
  <c r="BX116" i="3"/>
  <c r="BW116" i="3"/>
  <c r="BV116" i="3"/>
  <c r="BU116" i="3"/>
  <c r="BS116" i="3"/>
  <c r="BQ116" i="3"/>
  <c r="BP116" i="3"/>
  <c r="BN116" i="3"/>
  <c r="BK116" i="3"/>
  <c r="BJ116" i="3"/>
  <c r="BI116" i="3"/>
  <c r="BH116" i="3"/>
  <c r="BG116" i="3"/>
  <c r="BF116" i="3"/>
  <c r="BE116" i="3"/>
  <c r="BD116" i="3"/>
  <c r="BC116" i="3"/>
  <c r="BB116" i="3"/>
  <c r="AW116" i="3"/>
  <c r="AV116" i="3"/>
  <c r="AU116" i="3"/>
  <c r="AT116" i="3"/>
  <c r="AS116" i="3"/>
  <c r="AR116" i="3"/>
  <c r="AO116" i="3"/>
  <c r="AN116" i="3"/>
  <c r="AM116" i="3"/>
  <c r="AL116" i="3"/>
  <c r="AK116" i="3"/>
  <c r="AI116" i="3"/>
  <c r="AH116" i="3"/>
  <c r="AG116" i="3"/>
  <c r="AD116" i="3"/>
  <c r="Z116" i="3"/>
  <c r="Y116" i="3"/>
  <c r="X116" i="3"/>
  <c r="W116" i="3"/>
  <c r="V116" i="3"/>
  <c r="U116" i="3"/>
  <c r="O116" i="3"/>
  <c r="H116" i="3"/>
  <c r="G116" i="3"/>
  <c r="DI115" i="3"/>
  <c r="DH115" i="3"/>
  <c r="DG115" i="3"/>
  <c r="DF115" i="3"/>
  <c r="CY115" i="3"/>
  <c r="CX115" i="3"/>
  <c r="CW115" i="3"/>
  <c r="CV115" i="3"/>
  <c r="CU115" i="3"/>
  <c r="CT115" i="3"/>
  <c r="CS115" i="3"/>
  <c r="CR115" i="3"/>
  <c r="CQ115" i="3"/>
  <c r="CP115" i="3"/>
  <c r="CO115" i="3"/>
  <c r="CN115" i="3"/>
  <c r="CM115" i="3"/>
  <c r="CK115" i="3"/>
  <c r="CJ115" i="3"/>
  <c r="CI115" i="3"/>
  <c r="CH115" i="3"/>
  <c r="CG115" i="3"/>
  <c r="CF115" i="3"/>
  <c r="CE115" i="3"/>
  <c r="CD115" i="3"/>
  <c r="CC115" i="3"/>
  <c r="CB115" i="3"/>
  <c r="CA115" i="3"/>
  <c r="BZ115" i="3"/>
  <c r="BX115" i="3"/>
  <c r="BW115" i="3"/>
  <c r="BV115" i="3"/>
  <c r="BU115" i="3"/>
  <c r="BS115" i="3"/>
  <c r="BQ115" i="3"/>
  <c r="BP115" i="3"/>
  <c r="BN115" i="3"/>
  <c r="BK115" i="3"/>
  <c r="BJ115" i="3"/>
  <c r="BI115" i="3"/>
  <c r="BH115" i="3"/>
  <c r="BG115" i="3"/>
  <c r="BF115" i="3"/>
  <c r="BE115" i="3"/>
  <c r="BD115" i="3"/>
  <c r="BC115" i="3"/>
  <c r="BB115" i="3"/>
  <c r="AW115" i="3"/>
  <c r="AV115" i="3"/>
  <c r="AU115" i="3"/>
  <c r="AT115" i="3"/>
  <c r="AS115" i="3"/>
  <c r="AR115" i="3"/>
  <c r="AN115" i="3"/>
  <c r="AM115" i="3"/>
  <c r="AL115" i="3"/>
  <c r="AK115" i="3"/>
  <c r="AG115" i="3"/>
  <c r="AD115" i="3"/>
  <c r="Z115" i="3"/>
  <c r="Y115" i="3"/>
  <c r="X115" i="3"/>
  <c r="W115" i="3"/>
  <c r="V115" i="3"/>
  <c r="U115" i="3"/>
  <c r="O115" i="3"/>
  <c r="H115" i="3"/>
  <c r="G115" i="3"/>
  <c r="DI114" i="3"/>
  <c r="DH114" i="3"/>
  <c r="DG114" i="3"/>
  <c r="DF114" i="3"/>
  <c r="CY114" i="3"/>
  <c r="CX114" i="3"/>
  <c r="CW114" i="3"/>
  <c r="CV114" i="3"/>
  <c r="CU114" i="3"/>
  <c r="CT114" i="3"/>
  <c r="CS114" i="3"/>
  <c r="CR114" i="3"/>
  <c r="CQ114" i="3"/>
  <c r="CP114" i="3"/>
  <c r="CO114" i="3"/>
  <c r="CN114" i="3"/>
  <c r="CM114" i="3"/>
  <c r="CK114" i="3"/>
  <c r="CJ114" i="3"/>
  <c r="CI114" i="3"/>
  <c r="CH114" i="3"/>
  <c r="CG114" i="3"/>
  <c r="CF114" i="3"/>
  <c r="CE114" i="3"/>
  <c r="CD114" i="3"/>
  <c r="CC114" i="3"/>
  <c r="CB114" i="3"/>
  <c r="CA114" i="3"/>
  <c r="BZ114" i="3"/>
  <c r="BX114" i="3"/>
  <c r="BW114" i="3"/>
  <c r="BV114" i="3"/>
  <c r="BU114" i="3"/>
  <c r="BS114" i="3"/>
  <c r="BQ114" i="3"/>
  <c r="BP114" i="3"/>
  <c r="BN114" i="3"/>
  <c r="BK114" i="3"/>
  <c r="BJ114" i="3"/>
  <c r="BI114" i="3"/>
  <c r="BH114" i="3"/>
  <c r="BG114" i="3"/>
  <c r="BF114" i="3"/>
  <c r="BE114" i="3"/>
  <c r="BD114" i="3"/>
  <c r="BC114" i="3"/>
  <c r="BB114" i="3"/>
  <c r="BA114" i="3"/>
  <c r="AW114" i="3"/>
  <c r="AV114" i="3"/>
  <c r="AU114" i="3"/>
  <c r="AT114" i="3"/>
  <c r="AS114" i="3"/>
  <c r="AR114" i="3"/>
  <c r="AO114" i="3"/>
  <c r="AN114" i="3"/>
  <c r="AM114" i="3"/>
  <c r="AL114" i="3"/>
  <c r="AK114" i="3"/>
  <c r="AI114" i="3"/>
  <c r="AH114" i="3"/>
  <c r="AG114" i="3"/>
  <c r="AD114" i="3"/>
  <c r="Z114" i="3"/>
  <c r="Y114" i="3"/>
  <c r="X114" i="3"/>
  <c r="W114" i="3"/>
  <c r="V114" i="3"/>
  <c r="U114" i="3"/>
  <c r="O114" i="3"/>
  <c r="H114" i="3"/>
  <c r="G114" i="3"/>
  <c r="DI113" i="3"/>
  <c r="DH113" i="3"/>
  <c r="DG113" i="3"/>
  <c r="DF113" i="3"/>
  <c r="CY113" i="3"/>
  <c r="CX113" i="3"/>
  <c r="CW113" i="3"/>
  <c r="CV113" i="3"/>
  <c r="CU113" i="3"/>
  <c r="CT113" i="3"/>
  <c r="CS113" i="3"/>
  <c r="CR113" i="3"/>
  <c r="CQ113" i="3"/>
  <c r="CP113" i="3"/>
  <c r="CO113" i="3"/>
  <c r="CN113" i="3"/>
  <c r="CM113" i="3"/>
  <c r="CK113" i="3"/>
  <c r="CJ113" i="3"/>
  <c r="CI113" i="3"/>
  <c r="CH113" i="3"/>
  <c r="CG113" i="3"/>
  <c r="CF113" i="3"/>
  <c r="CE113" i="3"/>
  <c r="CD113" i="3"/>
  <c r="CC113" i="3"/>
  <c r="CB113" i="3"/>
  <c r="CA113" i="3"/>
  <c r="BZ113" i="3"/>
  <c r="BX113" i="3"/>
  <c r="BW113" i="3"/>
  <c r="BV113" i="3"/>
  <c r="BU113" i="3"/>
  <c r="BS113" i="3"/>
  <c r="BQ113" i="3"/>
  <c r="BP113" i="3"/>
  <c r="BN113" i="3"/>
  <c r="BM113" i="3"/>
  <c r="BL113" i="3"/>
  <c r="BK113" i="3"/>
  <c r="BJ113" i="3"/>
  <c r="BI113" i="3"/>
  <c r="BH113" i="3"/>
  <c r="BG113" i="3"/>
  <c r="BF113" i="3"/>
  <c r="BE113" i="3"/>
  <c r="BD113" i="3"/>
  <c r="BC113" i="3"/>
  <c r="BB113" i="3"/>
  <c r="AW113" i="3"/>
  <c r="AV113" i="3"/>
  <c r="AU113" i="3"/>
  <c r="AT113" i="3"/>
  <c r="AS113" i="3"/>
  <c r="AR113" i="3"/>
  <c r="AN113" i="3"/>
  <c r="AM113" i="3"/>
  <c r="AL113" i="3"/>
  <c r="AK113" i="3"/>
  <c r="AG113" i="3"/>
  <c r="AD113" i="3"/>
  <c r="Z113" i="3"/>
  <c r="Y113" i="3"/>
  <c r="X113" i="3"/>
  <c r="W113" i="3"/>
  <c r="V113" i="3"/>
  <c r="U113" i="3"/>
  <c r="P113" i="3"/>
  <c r="O113" i="3"/>
  <c r="H113" i="3"/>
  <c r="G113" i="3"/>
  <c r="DI112" i="3"/>
  <c r="D128" i="1" s="1"/>
  <c r="DH112" i="3"/>
  <c r="D127" i="1" s="1"/>
  <c r="DG112" i="3"/>
  <c r="D126" i="1" s="1"/>
  <c r="DF112" i="3"/>
  <c r="D125" i="1" s="1"/>
  <c r="CY112" i="3"/>
  <c r="CX112" i="3"/>
  <c r="D116" i="1" s="1"/>
  <c r="CW112" i="3"/>
  <c r="D115" i="1" s="1"/>
  <c r="CV112" i="3"/>
  <c r="CU112" i="3"/>
  <c r="D113" i="1" s="1"/>
  <c r="CT112" i="3"/>
  <c r="D112" i="1" s="1"/>
  <c r="CS112" i="3"/>
  <c r="D111" i="1" s="1"/>
  <c r="CR112" i="3"/>
  <c r="D110" i="1" s="1"/>
  <c r="CQ112" i="3"/>
  <c r="CP112" i="3"/>
  <c r="D108" i="1" s="1"/>
  <c r="CO112" i="3"/>
  <c r="D106" i="1" s="1"/>
  <c r="CN112" i="3"/>
  <c r="CM112" i="3"/>
  <c r="D104" i="1" s="1"/>
  <c r="CK112" i="3"/>
  <c r="D102" i="1" s="1"/>
  <c r="CJ112" i="3"/>
  <c r="D101" i="1" s="1"/>
  <c r="CI112" i="3"/>
  <c r="D100" i="1" s="1"/>
  <c r="CH112" i="3"/>
  <c r="CG112" i="3"/>
  <c r="D98" i="1" s="1"/>
  <c r="CF112" i="3"/>
  <c r="D97" i="1" s="1"/>
  <c r="CE112" i="3"/>
  <c r="CD112" i="3"/>
  <c r="D95" i="1" s="1"/>
  <c r="CC112" i="3"/>
  <c r="D94" i="1" s="1"/>
  <c r="CB112" i="3"/>
  <c r="D93" i="1" s="1"/>
  <c r="CA112" i="3"/>
  <c r="D92" i="1" s="1"/>
  <c r="BZ112" i="3"/>
  <c r="BX112" i="3"/>
  <c r="D88" i="1" s="1"/>
  <c r="BW112" i="3"/>
  <c r="D87" i="1" s="1"/>
  <c r="BV112" i="3"/>
  <c r="BU112" i="3"/>
  <c r="D85" i="1" s="1"/>
  <c r="BS112" i="3"/>
  <c r="D83" i="1" s="1"/>
  <c r="BQ112" i="3"/>
  <c r="D81" i="1" s="1"/>
  <c r="BP112" i="3"/>
  <c r="D80" i="1" s="1"/>
  <c r="D78" i="1"/>
  <c r="BK112" i="3"/>
  <c r="D74" i="1" s="1"/>
  <c r="BJ112" i="3"/>
  <c r="D73" i="1" s="1"/>
  <c r="BI112" i="3"/>
  <c r="D72" i="1" s="1"/>
  <c r="BH112" i="3"/>
  <c r="D71" i="1" s="1"/>
  <c r="BG112" i="3"/>
  <c r="D70" i="1" s="1"/>
  <c r="BF112" i="3"/>
  <c r="D68" i="1" s="1"/>
  <c r="BE112" i="3"/>
  <c r="D67" i="1" s="1"/>
  <c r="BD112" i="3"/>
  <c r="D66" i="1" s="1"/>
  <c r="BC112" i="3"/>
  <c r="D65" i="1" s="1"/>
  <c r="AY112" i="3"/>
  <c r="D60" i="1" s="1"/>
  <c r="AW112" i="3"/>
  <c r="D58" i="1" s="1"/>
  <c r="AV112" i="3"/>
  <c r="D57" i="1" s="1"/>
  <c r="AU112" i="3"/>
  <c r="D56" i="1" s="1"/>
  <c r="AT112" i="3"/>
  <c r="D55" i="1" s="1"/>
  <c r="AS112" i="3"/>
  <c r="D54" i="1" s="1"/>
  <c r="AR112" i="3"/>
  <c r="D53" i="1" s="1"/>
  <c r="AN112" i="3"/>
  <c r="D48" i="1" s="1"/>
  <c r="AM112" i="3"/>
  <c r="D47" i="1" s="1"/>
  <c r="AL112" i="3"/>
  <c r="AK112" i="3"/>
  <c r="D45" i="1" s="1"/>
  <c r="AI112" i="3"/>
  <c r="D43" i="1" s="1"/>
  <c r="AH112" i="3"/>
  <c r="D42" i="1" s="1"/>
  <c r="AG112" i="3"/>
  <c r="D41" i="1" s="1"/>
  <c r="D38" i="1"/>
  <c r="AD112" i="3"/>
  <c r="D37" i="1" s="1"/>
  <c r="Z112" i="3"/>
  <c r="D33" i="1" s="1"/>
  <c r="Y112" i="3"/>
  <c r="D32" i="1" s="1"/>
  <c r="X112" i="3"/>
  <c r="D31" i="1" s="1"/>
  <c r="W112" i="3"/>
  <c r="D30" i="1" s="1"/>
  <c r="V112" i="3"/>
  <c r="D29" i="1" s="1"/>
  <c r="U112" i="3"/>
  <c r="D28" i="1" s="1"/>
  <c r="D26" i="1"/>
  <c r="P112" i="3"/>
  <c r="O112" i="3"/>
  <c r="H112" i="3"/>
  <c r="DI111" i="3"/>
  <c r="DH111" i="3"/>
  <c r="DG111" i="3"/>
  <c r="DF111" i="3"/>
  <c r="CY111" i="3"/>
  <c r="CX111" i="3"/>
  <c r="CW111" i="3"/>
  <c r="CV111" i="3"/>
  <c r="CU111" i="3"/>
  <c r="CT111" i="3"/>
  <c r="CS111" i="3"/>
  <c r="CR111" i="3"/>
  <c r="CQ111" i="3"/>
  <c r="CP111" i="3"/>
  <c r="CO111" i="3"/>
  <c r="CN111" i="3"/>
  <c r="CM111" i="3"/>
  <c r="CK111" i="3"/>
  <c r="CJ111" i="3"/>
  <c r="CI111" i="3"/>
  <c r="CH111" i="3"/>
  <c r="CG111" i="3"/>
  <c r="CF111" i="3"/>
  <c r="CE111" i="3"/>
  <c r="CD111" i="3"/>
  <c r="CC111" i="3"/>
  <c r="CB111" i="3"/>
  <c r="CA111" i="3"/>
  <c r="BZ111" i="3"/>
  <c r="BX111" i="3"/>
  <c r="BW111" i="3"/>
  <c r="BV111" i="3"/>
  <c r="BU111" i="3"/>
  <c r="BS111" i="3"/>
  <c r="BQ111" i="3"/>
  <c r="BP111" i="3"/>
  <c r="BK111" i="3"/>
  <c r="BJ111" i="3"/>
  <c r="BI111" i="3"/>
  <c r="BH111" i="3"/>
  <c r="BG111" i="3"/>
  <c r="BF111" i="3"/>
  <c r="BE111" i="3"/>
  <c r="BD111" i="3"/>
  <c r="BC111" i="3"/>
  <c r="AW111" i="3"/>
  <c r="AV111" i="3"/>
  <c r="AU111" i="3"/>
  <c r="AT111" i="3"/>
  <c r="AS111" i="3"/>
  <c r="AR111" i="3"/>
  <c r="AN111" i="3"/>
  <c r="AM111" i="3"/>
  <c r="AL111" i="3"/>
  <c r="AK111" i="3"/>
  <c r="AI111" i="3"/>
  <c r="AH111" i="3"/>
  <c r="AG111" i="3"/>
  <c r="AD111" i="3"/>
  <c r="Z111" i="3"/>
  <c r="Y111" i="3"/>
  <c r="X111" i="3"/>
  <c r="W111" i="3"/>
  <c r="V111" i="3"/>
  <c r="U111" i="3"/>
  <c r="P111" i="3"/>
  <c r="O111" i="3"/>
  <c r="H111" i="3"/>
  <c r="DI110" i="3"/>
  <c r="DH110" i="3"/>
  <c r="DG110" i="3"/>
  <c r="DF110" i="3"/>
  <c r="CY110" i="3"/>
  <c r="CX110" i="3"/>
  <c r="CW110" i="3"/>
  <c r="CV110" i="3"/>
  <c r="CU110" i="3"/>
  <c r="CT110" i="3"/>
  <c r="CS110" i="3"/>
  <c r="CR110" i="3"/>
  <c r="CQ110" i="3"/>
  <c r="CP110" i="3"/>
  <c r="CO110" i="3"/>
  <c r="CN110" i="3"/>
  <c r="CM110" i="3"/>
  <c r="CK110" i="3"/>
  <c r="CJ110" i="3"/>
  <c r="CI110" i="3"/>
  <c r="CH110" i="3"/>
  <c r="CG110" i="3"/>
  <c r="CF110" i="3"/>
  <c r="CE110" i="3"/>
  <c r="CD110" i="3"/>
  <c r="CC110" i="3"/>
  <c r="CB110" i="3"/>
  <c r="CA110" i="3"/>
  <c r="BZ110" i="3"/>
  <c r="BX110" i="3"/>
  <c r="BW110" i="3"/>
  <c r="BV110" i="3"/>
  <c r="BU110" i="3"/>
  <c r="BS110" i="3"/>
  <c r="BQ110" i="3"/>
  <c r="BP110" i="3"/>
  <c r="BK110" i="3"/>
  <c r="BJ110" i="3"/>
  <c r="BI110" i="3"/>
  <c r="BH110" i="3"/>
  <c r="BG110" i="3"/>
  <c r="BF110" i="3"/>
  <c r="BE110" i="3"/>
  <c r="BD110" i="3"/>
  <c r="BC110" i="3"/>
  <c r="AW110" i="3"/>
  <c r="AV110" i="3"/>
  <c r="AU110" i="3"/>
  <c r="AT110" i="3"/>
  <c r="AS110" i="3"/>
  <c r="AR110" i="3"/>
  <c r="AN110" i="3"/>
  <c r="AM110" i="3"/>
  <c r="AL110" i="3"/>
  <c r="AK110" i="3"/>
  <c r="AI110" i="3"/>
  <c r="AH110" i="3"/>
  <c r="AG110" i="3"/>
  <c r="AD110" i="3"/>
  <c r="Z110" i="3"/>
  <c r="Y110" i="3"/>
  <c r="X110" i="3"/>
  <c r="W110" i="3"/>
  <c r="V110" i="3"/>
  <c r="U110" i="3"/>
  <c r="O110" i="3"/>
  <c r="H110" i="3"/>
  <c r="DI109" i="3"/>
  <c r="DH109" i="3"/>
  <c r="DG109" i="3"/>
  <c r="DF109" i="3"/>
  <c r="CY109" i="3"/>
  <c r="CX109" i="3"/>
  <c r="CW109" i="3"/>
  <c r="CV109" i="3"/>
  <c r="CU109" i="3"/>
  <c r="CT109" i="3"/>
  <c r="CS109" i="3"/>
  <c r="CR109" i="3"/>
  <c r="CQ109" i="3"/>
  <c r="CP109" i="3"/>
  <c r="CO109" i="3"/>
  <c r="CN109" i="3"/>
  <c r="CM109" i="3"/>
  <c r="CK109" i="3"/>
  <c r="CJ109" i="3"/>
  <c r="CI109" i="3"/>
  <c r="CH109" i="3"/>
  <c r="CG109" i="3"/>
  <c r="CF109" i="3"/>
  <c r="CE109" i="3"/>
  <c r="CD109" i="3"/>
  <c r="CC109" i="3"/>
  <c r="CB109" i="3"/>
  <c r="CA109" i="3"/>
  <c r="BZ109" i="3"/>
  <c r="BX109" i="3"/>
  <c r="BW109" i="3"/>
  <c r="BV109" i="3"/>
  <c r="BU109" i="3"/>
  <c r="BS109" i="3"/>
  <c r="BQ109" i="3"/>
  <c r="BP109" i="3"/>
  <c r="BK109" i="3"/>
  <c r="BJ109" i="3"/>
  <c r="BI109" i="3"/>
  <c r="BH109" i="3"/>
  <c r="BG109" i="3"/>
  <c r="BF109" i="3"/>
  <c r="BE109" i="3"/>
  <c r="BD109" i="3"/>
  <c r="BC109" i="3"/>
  <c r="AW109" i="3"/>
  <c r="AV109" i="3"/>
  <c r="AU109" i="3"/>
  <c r="AT109" i="3"/>
  <c r="AS109" i="3"/>
  <c r="AR109" i="3"/>
  <c r="AN109" i="3"/>
  <c r="AM109" i="3"/>
  <c r="AL109" i="3"/>
  <c r="AK109" i="3"/>
  <c r="AI109" i="3"/>
  <c r="AH109" i="3"/>
  <c r="AG109" i="3"/>
  <c r="AD109" i="3"/>
  <c r="Z109" i="3"/>
  <c r="Y109" i="3"/>
  <c r="X109" i="3"/>
  <c r="W109" i="3"/>
  <c r="V109" i="3"/>
  <c r="U109" i="3"/>
  <c r="O109" i="3"/>
  <c r="H109" i="3"/>
  <c r="DI108" i="3"/>
  <c r="DH108" i="3"/>
  <c r="DG108" i="3"/>
  <c r="DF108" i="3"/>
  <c r="CY108" i="3"/>
  <c r="CX108" i="3"/>
  <c r="CW108" i="3"/>
  <c r="CV108" i="3"/>
  <c r="CU108" i="3"/>
  <c r="CT108" i="3"/>
  <c r="CS108" i="3"/>
  <c r="CR108" i="3"/>
  <c r="CQ108" i="3"/>
  <c r="CP108" i="3"/>
  <c r="CO108" i="3"/>
  <c r="CN108" i="3"/>
  <c r="CM108" i="3"/>
  <c r="CK108" i="3"/>
  <c r="CJ108" i="3"/>
  <c r="CI108" i="3"/>
  <c r="CH108" i="3"/>
  <c r="CG108" i="3"/>
  <c r="CF108" i="3"/>
  <c r="CE108" i="3"/>
  <c r="CD108" i="3"/>
  <c r="CC108" i="3"/>
  <c r="CB108" i="3"/>
  <c r="CA108" i="3"/>
  <c r="BZ108" i="3"/>
  <c r="BX108" i="3"/>
  <c r="BW108" i="3"/>
  <c r="BV108" i="3"/>
  <c r="BU108" i="3"/>
  <c r="BS108" i="3"/>
  <c r="BQ108" i="3"/>
  <c r="BP108" i="3"/>
  <c r="BK108" i="3"/>
  <c r="BJ108" i="3"/>
  <c r="BI108" i="3"/>
  <c r="BH108" i="3"/>
  <c r="BG108" i="3"/>
  <c r="BF108" i="3"/>
  <c r="BE108" i="3"/>
  <c r="BD108" i="3"/>
  <c r="BC108" i="3"/>
  <c r="AW108" i="3"/>
  <c r="AV108" i="3"/>
  <c r="AU108" i="3"/>
  <c r="AT108" i="3"/>
  <c r="AS108" i="3"/>
  <c r="AR108" i="3"/>
  <c r="AN108" i="3"/>
  <c r="AM108" i="3"/>
  <c r="AL108" i="3"/>
  <c r="AK108" i="3"/>
  <c r="AI108" i="3"/>
  <c r="AH108" i="3"/>
  <c r="AG108" i="3"/>
  <c r="AD108" i="3"/>
  <c r="Z108" i="3"/>
  <c r="Y108" i="3"/>
  <c r="X108" i="3"/>
  <c r="W108" i="3"/>
  <c r="V108" i="3"/>
  <c r="U108" i="3"/>
  <c r="O108" i="3"/>
  <c r="H108" i="3"/>
  <c r="DI107" i="3"/>
  <c r="DH107" i="3"/>
  <c r="DG107" i="3"/>
  <c r="DF107" i="3"/>
  <c r="CY107" i="3"/>
  <c r="CX107" i="3"/>
  <c r="CW107" i="3"/>
  <c r="CV107" i="3"/>
  <c r="CU107" i="3"/>
  <c r="CT107" i="3"/>
  <c r="CS107" i="3"/>
  <c r="CR107" i="3"/>
  <c r="CQ107" i="3"/>
  <c r="CP107" i="3"/>
  <c r="CO107" i="3"/>
  <c r="CN107" i="3"/>
  <c r="CM107" i="3"/>
  <c r="CK107" i="3"/>
  <c r="CJ107" i="3"/>
  <c r="CI107" i="3"/>
  <c r="CH107" i="3"/>
  <c r="CG107" i="3"/>
  <c r="CF107" i="3"/>
  <c r="CE107" i="3"/>
  <c r="CD107" i="3"/>
  <c r="CC107" i="3"/>
  <c r="CB107" i="3"/>
  <c r="CA107" i="3"/>
  <c r="BZ107" i="3"/>
  <c r="BX107" i="3"/>
  <c r="BW107" i="3"/>
  <c r="BV107" i="3"/>
  <c r="BU107" i="3"/>
  <c r="BS107" i="3"/>
  <c r="BQ107" i="3"/>
  <c r="BP107" i="3"/>
  <c r="BK107" i="3"/>
  <c r="BJ107" i="3"/>
  <c r="BI107" i="3"/>
  <c r="BH107" i="3"/>
  <c r="BG107" i="3"/>
  <c r="BF107" i="3"/>
  <c r="BE107" i="3"/>
  <c r="BD107" i="3"/>
  <c r="BC107" i="3"/>
  <c r="AW107" i="3"/>
  <c r="AV107" i="3"/>
  <c r="AU107" i="3"/>
  <c r="AT107" i="3"/>
  <c r="AS107" i="3"/>
  <c r="AR107" i="3"/>
  <c r="AN107" i="3"/>
  <c r="AM107" i="3"/>
  <c r="AL107" i="3"/>
  <c r="AK107" i="3"/>
  <c r="AI107" i="3"/>
  <c r="AH107" i="3"/>
  <c r="AG107" i="3"/>
  <c r="AD107" i="3"/>
  <c r="Z107" i="3"/>
  <c r="Y107" i="3"/>
  <c r="X107" i="3"/>
  <c r="W107" i="3"/>
  <c r="V107" i="3"/>
  <c r="U107" i="3"/>
  <c r="O107" i="3"/>
  <c r="H107" i="3"/>
  <c r="DI106" i="3"/>
  <c r="DH106" i="3"/>
  <c r="DG106" i="3"/>
  <c r="DF106" i="3"/>
  <c r="CY106" i="3"/>
  <c r="CX106" i="3"/>
  <c r="CW106" i="3"/>
  <c r="CV106" i="3"/>
  <c r="CU106" i="3"/>
  <c r="CT106" i="3"/>
  <c r="CS106" i="3"/>
  <c r="CR106" i="3"/>
  <c r="CQ106" i="3"/>
  <c r="CP106" i="3"/>
  <c r="CO106" i="3"/>
  <c r="CN106" i="3"/>
  <c r="CM106" i="3"/>
  <c r="CK106" i="3"/>
  <c r="CJ106" i="3"/>
  <c r="CI106" i="3"/>
  <c r="CH106" i="3"/>
  <c r="CG106" i="3"/>
  <c r="CF106" i="3"/>
  <c r="CE106" i="3"/>
  <c r="CD106" i="3"/>
  <c r="CC106" i="3"/>
  <c r="CB106" i="3"/>
  <c r="CA106" i="3"/>
  <c r="BZ106" i="3"/>
  <c r="BX106" i="3"/>
  <c r="BW106" i="3"/>
  <c r="BV106" i="3"/>
  <c r="BU106" i="3"/>
  <c r="BS106" i="3"/>
  <c r="BQ106" i="3"/>
  <c r="BP106" i="3"/>
  <c r="BK106" i="3"/>
  <c r="BJ106" i="3"/>
  <c r="BI106" i="3"/>
  <c r="BH106" i="3"/>
  <c r="BG106" i="3"/>
  <c r="BF106" i="3"/>
  <c r="BE106" i="3"/>
  <c r="BD106" i="3"/>
  <c r="BC106" i="3"/>
  <c r="AW106" i="3"/>
  <c r="AV106" i="3"/>
  <c r="AU106" i="3"/>
  <c r="AT106" i="3"/>
  <c r="AS106" i="3"/>
  <c r="AR106" i="3"/>
  <c r="AN106" i="3"/>
  <c r="AM106" i="3"/>
  <c r="AL106" i="3"/>
  <c r="AK106" i="3"/>
  <c r="AI106" i="3"/>
  <c r="AH106" i="3"/>
  <c r="AG106" i="3"/>
  <c r="AD106" i="3"/>
  <c r="Z106" i="3"/>
  <c r="Y106" i="3"/>
  <c r="X106" i="3"/>
  <c r="W106" i="3"/>
  <c r="V106" i="3"/>
  <c r="U106" i="3"/>
  <c r="O106" i="3"/>
  <c r="H106" i="3"/>
  <c r="DI105" i="3"/>
  <c r="DH105" i="3"/>
  <c r="DG105" i="3"/>
  <c r="DF105" i="3"/>
  <c r="CY105" i="3"/>
  <c r="CX105" i="3"/>
  <c r="CW105" i="3"/>
  <c r="CV105" i="3"/>
  <c r="CU105" i="3"/>
  <c r="CT105" i="3"/>
  <c r="CS105" i="3"/>
  <c r="CR105" i="3"/>
  <c r="CQ105" i="3"/>
  <c r="CP105" i="3"/>
  <c r="CO105" i="3"/>
  <c r="CN105" i="3"/>
  <c r="CM105" i="3"/>
  <c r="CK105" i="3"/>
  <c r="CJ105" i="3"/>
  <c r="CI105" i="3"/>
  <c r="CH105" i="3"/>
  <c r="CG105" i="3"/>
  <c r="CF105" i="3"/>
  <c r="CE105" i="3"/>
  <c r="CD105" i="3"/>
  <c r="CC105" i="3"/>
  <c r="CB105" i="3"/>
  <c r="CA105" i="3"/>
  <c r="BZ105" i="3"/>
  <c r="BX105" i="3"/>
  <c r="BW105" i="3"/>
  <c r="BV105" i="3"/>
  <c r="BU105" i="3"/>
  <c r="BS105" i="3"/>
  <c r="BQ105" i="3"/>
  <c r="BP105" i="3"/>
  <c r="BK105" i="3"/>
  <c r="BJ105" i="3"/>
  <c r="BI105" i="3"/>
  <c r="BH105" i="3"/>
  <c r="BG105" i="3"/>
  <c r="BF105" i="3"/>
  <c r="BE105" i="3"/>
  <c r="BD105" i="3"/>
  <c r="BC105" i="3"/>
  <c r="AW105" i="3"/>
  <c r="AV105" i="3"/>
  <c r="AU105" i="3"/>
  <c r="AT105" i="3"/>
  <c r="AS105" i="3"/>
  <c r="AR105" i="3"/>
  <c r="AN105" i="3"/>
  <c r="AM105" i="3"/>
  <c r="AL105" i="3"/>
  <c r="AK105" i="3"/>
  <c r="AI105" i="3"/>
  <c r="AH105" i="3"/>
  <c r="AG105" i="3"/>
  <c r="AD105" i="3"/>
  <c r="Z105" i="3"/>
  <c r="Y105" i="3"/>
  <c r="X105" i="3"/>
  <c r="W105" i="3"/>
  <c r="V105" i="3"/>
  <c r="U105" i="3"/>
  <c r="P105" i="3"/>
  <c r="O105" i="3"/>
  <c r="H105" i="3"/>
  <c r="DI104" i="3"/>
  <c r="DH104" i="3"/>
  <c r="DG104" i="3"/>
  <c r="DF104" i="3"/>
  <c r="CY104" i="3"/>
  <c r="CX104" i="3"/>
  <c r="CW104" i="3"/>
  <c r="CV104" i="3"/>
  <c r="CU104" i="3"/>
  <c r="CT104" i="3"/>
  <c r="CS104" i="3"/>
  <c r="CR104" i="3"/>
  <c r="CQ104" i="3"/>
  <c r="CP104" i="3"/>
  <c r="CO104" i="3"/>
  <c r="CN104" i="3"/>
  <c r="CM104" i="3"/>
  <c r="CK104" i="3"/>
  <c r="CJ104" i="3"/>
  <c r="CI104" i="3"/>
  <c r="CH104" i="3"/>
  <c r="CG104" i="3"/>
  <c r="CF104" i="3"/>
  <c r="CE104" i="3"/>
  <c r="CD104" i="3"/>
  <c r="CC104" i="3"/>
  <c r="CB104" i="3"/>
  <c r="CA104" i="3"/>
  <c r="BZ104" i="3"/>
  <c r="BX104" i="3"/>
  <c r="BW104" i="3"/>
  <c r="BV104" i="3"/>
  <c r="BU104" i="3"/>
  <c r="BS104" i="3"/>
  <c r="BQ104" i="3"/>
  <c r="BP104" i="3"/>
  <c r="BK104" i="3"/>
  <c r="BJ104" i="3"/>
  <c r="BI104" i="3"/>
  <c r="BH104" i="3"/>
  <c r="BG104" i="3"/>
  <c r="BF104" i="3"/>
  <c r="BE104" i="3"/>
  <c r="BD104" i="3"/>
  <c r="BC104" i="3"/>
  <c r="AW104" i="3"/>
  <c r="AV104" i="3"/>
  <c r="AU104" i="3"/>
  <c r="AT104" i="3"/>
  <c r="AS104" i="3"/>
  <c r="AR104" i="3"/>
  <c r="AN104" i="3"/>
  <c r="AM104" i="3"/>
  <c r="AL104" i="3"/>
  <c r="AK104" i="3"/>
  <c r="AI104" i="3"/>
  <c r="AH104" i="3"/>
  <c r="AG104" i="3"/>
  <c r="AD104" i="3"/>
  <c r="Z104" i="3"/>
  <c r="Y104" i="3"/>
  <c r="X104" i="3"/>
  <c r="W104" i="3"/>
  <c r="V104" i="3"/>
  <c r="U104" i="3"/>
  <c r="O104" i="3"/>
  <c r="H104" i="3"/>
  <c r="DI103" i="3"/>
  <c r="DH103" i="3"/>
  <c r="DG103" i="3"/>
  <c r="DF103" i="3"/>
  <c r="CY103" i="3"/>
  <c r="CX103" i="3"/>
  <c r="CW103" i="3"/>
  <c r="CV103" i="3"/>
  <c r="CU103" i="3"/>
  <c r="CT103" i="3"/>
  <c r="CS103" i="3"/>
  <c r="CR103" i="3"/>
  <c r="CQ103" i="3"/>
  <c r="CP103" i="3"/>
  <c r="CO103" i="3"/>
  <c r="CN103" i="3"/>
  <c r="CM103" i="3"/>
  <c r="CK103" i="3"/>
  <c r="CJ103" i="3"/>
  <c r="CI103" i="3"/>
  <c r="CH103" i="3"/>
  <c r="CG103" i="3"/>
  <c r="CF103" i="3"/>
  <c r="CE103" i="3"/>
  <c r="CD103" i="3"/>
  <c r="CC103" i="3"/>
  <c r="CB103" i="3"/>
  <c r="CA103" i="3"/>
  <c r="BZ103" i="3"/>
  <c r="BX103" i="3"/>
  <c r="BW103" i="3"/>
  <c r="BV103" i="3"/>
  <c r="BU103" i="3"/>
  <c r="BS103" i="3"/>
  <c r="BQ103" i="3"/>
  <c r="BP103" i="3"/>
  <c r="BK103" i="3"/>
  <c r="BJ103" i="3"/>
  <c r="BI103" i="3"/>
  <c r="BH103" i="3"/>
  <c r="BG103" i="3"/>
  <c r="BF103" i="3"/>
  <c r="BE103" i="3"/>
  <c r="BD103" i="3"/>
  <c r="BC103" i="3"/>
  <c r="AW103" i="3"/>
  <c r="AV103" i="3"/>
  <c r="AU103" i="3"/>
  <c r="AT103" i="3"/>
  <c r="AS103" i="3"/>
  <c r="AR103" i="3"/>
  <c r="AN103" i="3"/>
  <c r="AM103" i="3"/>
  <c r="AL103" i="3"/>
  <c r="AK103" i="3"/>
  <c r="AI103" i="3"/>
  <c r="AH103" i="3"/>
  <c r="AG103" i="3"/>
  <c r="AD103" i="3"/>
  <c r="Z103" i="3"/>
  <c r="Y103" i="3"/>
  <c r="X103" i="3"/>
  <c r="W103" i="3"/>
  <c r="V103" i="3"/>
  <c r="U103" i="3"/>
  <c r="O103" i="3"/>
  <c r="H103" i="3"/>
  <c r="DI102" i="3"/>
  <c r="DH102" i="3"/>
  <c r="DG102" i="3"/>
  <c r="DF102" i="3"/>
  <c r="CY102" i="3"/>
  <c r="CX102" i="3"/>
  <c r="CW102" i="3"/>
  <c r="CV102" i="3"/>
  <c r="CU102" i="3"/>
  <c r="CT102" i="3"/>
  <c r="CS102" i="3"/>
  <c r="CR102" i="3"/>
  <c r="CQ102" i="3"/>
  <c r="CP102" i="3"/>
  <c r="CO102" i="3"/>
  <c r="CN102" i="3"/>
  <c r="CM102" i="3"/>
  <c r="CK102" i="3"/>
  <c r="CJ102" i="3"/>
  <c r="CI102" i="3"/>
  <c r="CH102" i="3"/>
  <c r="CG102" i="3"/>
  <c r="CF102" i="3"/>
  <c r="CE102" i="3"/>
  <c r="CD102" i="3"/>
  <c r="CC102" i="3"/>
  <c r="CB102" i="3"/>
  <c r="CA102" i="3"/>
  <c r="BZ102" i="3"/>
  <c r="BX102" i="3"/>
  <c r="BW102" i="3"/>
  <c r="BV102" i="3"/>
  <c r="BU102" i="3"/>
  <c r="BS102" i="3"/>
  <c r="BQ102" i="3"/>
  <c r="BP102" i="3"/>
  <c r="BK102" i="3"/>
  <c r="BJ102" i="3"/>
  <c r="BI102" i="3"/>
  <c r="BH102" i="3"/>
  <c r="BG102" i="3"/>
  <c r="BF102" i="3"/>
  <c r="BE102" i="3"/>
  <c r="BD102" i="3"/>
  <c r="BC102" i="3"/>
  <c r="AW102" i="3"/>
  <c r="AV102" i="3"/>
  <c r="AU102" i="3"/>
  <c r="AT102" i="3"/>
  <c r="AS102" i="3"/>
  <c r="AR102" i="3"/>
  <c r="AN102" i="3"/>
  <c r="AM102" i="3"/>
  <c r="AL102" i="3"/>
  <c r="AK102" i="3"/>
  <c r="AI102" i="3"/>
  <c r="AH102" i="3"/>
  <c r="AG102" i="3"/>
  <c r="AD102" i="3"/>
  <c r="Z102" i="3"/>
  <c r="Y102" i="3"/>
  <c r="X102" i="3"/>
  <c r="W102" i="3"/>
  <c r="V102" i="3"/>
  <c r="U102" i="3"/>
  <c r="O102" i="3"/>
  <c r="H102" i="3"/>
  <c r="DI101" i="3"/>
  <c r="DH101" i="3"/>
  <c r="DG101" i="3"/>
  <c r="DF101" i="3"/>
  <c r="CY101" i="3"/>
  <c r="CX101" i="3"/>
  <c r="CW101" i="3"/>
  <c r="CV101" i="3"/>
  <c r="CU101" i="3"/>
  <c r="CT101" i="3"/>
  <c r="CS101" i="3"/>
  <c r="CR101" i="3"/>
  <c r="CQ101" i="3"/>
  <c r="CP101" i="3"/>
  <c r="CO101" i="3"/>
  <c r="CN101" i="3"/>
  <c r="CM101" i="3"/>
  <c r="CK101" i="3"/>
  <c r="CJ101" i="3"/>
  <c r="CI101" i="3"/>
  <c r="CH101" i="3"/>
  <c r="CG101" i="3"/>
  <c r="CF101" i="3"/>
  <c r="CE101" i="3"/>
  <c r="CD101" i="3"/>
  <c r="CC101" i="3"/>
  <c r="CB101" i="3"/>
  <c r="CA101" i="3"/>
  <c r="BZ101" i="3"/>
  <c r="BX101" i="3"/>
  <c r="BW101" i="3"/>
  <c r="BV101" i="3"/>
  <c r="BU101" i="3"/>
  <c r="BS101" i="3"/>
  <c r="BQ101" i="3"/>
  <c r="BP101" i="3"/>
  <c r="BK101" i="3"/>
  <c r="BJ101" i="3"/>
  <c r="BI101" i="3"/>
  <c r="BH101" i="3"/>
  <c r="BG101" i="3"/>
  <c r="BF101" i="3"/>
  <c r="BE101" i="3"/>
  <c r="BD101" i="3"/>
  <c r="BC101" i="3"/>
  <c r="AW101" i="3"/>
  <c r="AV101" i="3"/>
  <c r="AU101" i="3"/>
  <c r="AT101" i="3"/>
  <c r="AS101" i="3"/>
  <c r="AR101" i="3"/>
  <c r="AN101" i="3"/>
  <c r="AM101" i="3"/>
  <c r="AL101" i="3"/>
  <c r="AK101" i="3"/>
  <c r="AG101" i="3"/>
  <c r="AD101" i="3"/>
  <c r="Z101" i="3"/>
  <c r="Y101" i="3"/>
  <c r="X101" i="3"/>
  <c r="W101" i="3"/>
  <c r="V101" i="3"/>
  <c r="U101" i="3"/>
  <c r="P101" i="3"/>
  <c r="O101" i="3"/>
  <c r="H101" i="3"/>
  <c r="DI100" i="3"/>
  <c r="DH100" i="3"/>
  <c r="DG100" i="3"/>
  <c r="DF100" i="3"/>
  <c r="CY100" i="3"/>
  <c r="CX100" i="3"/>
  <c r="CW100" i="3"/>
  <c r="CV100" i="3"/>
  <c r="CU100" i="3"/>
  <c r="CT100" i="3"/>
  <c r="CS100" i="3"/>
  <c r="CR100" i="3"/>
  <c r="CQ100" i="3"/>
  <c r="CP100" i="3"/>
  <c r="CO100" i="3"/>
  <c r="CN100" i="3"/>
  <c r="CM100" i="3"/>
  <c r="CK100" i="3"/>
  <c r="CJ100" i="3"/>
  <c r="CI100" i="3"/>
  <c r="CH100" i="3"/>
  <c r="CG100" i="3"/>
  <c r="CF100" i="3"/>
  <c r="CE100" i="3"/>
  <c r="CD100" i="3"/>
  <c r="CC100" i="3"/>
  <c r="CB100" i="3"/>
  <c r="CA100" i="3"/>
  <c r="BZ100" i="3"/>
  <c r="BX100" i="3"/>
  <c r="BW100" i="3"/>
  <c r="BV100" i="3"/>
  <c r="BU100" i="3"/>
  <c r="BS100" i="3"/>
  <c r="BQ100" i="3"/>
  <c r="BP100" i="3"/>
  <c r="BK100" i="3"/>
  <c r="BJ100" i="3"/>
  <c r="BI100" i="3"/>
  <c r="BH100" i="3"/>
  <c r="BG100" i="3"/>
  <c r="BF100" i="3"/>
  <c r="BE100" i="3"/>
  <c r="BD100" i="3"/>
  <c r="BC100" i="3"/>
  <c r="AW100" i="3"/>
  <c r="AV100" i="3"/>
  <c r="AU100" i="3"/>
  <c r="AT100" i="3"/>
  <c r="AS100" i="3"/>
  <c r="AR100" i="3"/>
  <c r="AN100" i="3"/>
  <c r="AM100" i="3"/>
  <c r="AL100" i="3"/>
  <c r="AK100" i="3"/>
  <c r="AG100" i="3"/>
  <c r="AD100" i="3"/>
  <c r="Z100" i="3"/>
  <c r="Y100" i="3"/>
  <c r="X100" i="3"/>
  <c r="W100" i="3"/>
  <c r="V100" i="3"/>
  <c r="U100" i="3"/>
  <c r="P100" i="3"/>
  <c r="O100" i="3"/>
  <c r="H100" i="3"/>
  <c r="DI99" i="3"/>
  <c r="DH99" i="3"/>
  <c r="DG99" i="3"/>
  <c r="DF99" i="3"/>
  <c r="CY99" i="3"/>
  <c r="CX99" i="3"/>
  <c r="CW99" i="3"/>
  <c r="CV99" i="3"/>
  <c r="CU99" i="3"/>
  <c r="CT99" i="3"/>
  <c r="CS99" i="3"/>
  <c r="CR99" i="3"/>
  <c r="CQ99" i="3"/>
  <c r="CP99" i="3"/>
  <c r="CO99" i="3"/>
  <c r="CN99" i="3"/>
  <c r="CM99" i="3"/>
  <c r="CK99" i="3"/>
  <c r="CJ99" i="3"/>
  <c r="CI99" i="3"/>
  <c r="CH99" i="3"/>
  <c r="CG99" i="3"/>
  <c r="CF99" i="3"/>
  <c r="CE99" i="3"/>
  <c r="CD99" i="3"/>
  <c r="CC99" i="3"/>
  <c r="CB99" i="3"/>
  <c r="CA99" i="3"/>
  <c r="BZ99" i="3"/>
  <c r="BX99" i="3"/>
  <c r="BW99" i="3"/>
  <c r="BV99" i="3"/>
  <c r="BU99" i="3"/>
  <c r="BS99" i="3"/>
  <c r="BQ99" i="3"/>
  <c r="BP99" i="3"/>
  <c r="BK99" i="3"/>
  <c r="BJ99" i="3"/>
  <c r="BI99" i="3"/>
  <c r="BH99" i="3"/>
  <c r="BG99" i="3"/>
  <c r="BF99" i="3"/>
  <c r="BE99" i="3"/>
  <c r="BD99" i="3"/>
  <c r="BC99" i="3"/>
  <c r="AW99" i="3"/>
  <c r="AV99" i="3"/>
  <c r="AU99" i="3"/>
  <c r="AT99" i="3"/>
  <c r="AS99" i="3"/>
  <c r="AR99" i="3"/>
  <c r="AN99" i="3"/>
  <c r="AM99" i="3"/>
  <c r="AL99" i="3"/>
  <c r="AK99" i="3"/>
  <c r="AG99" i="3"/>
  <c r="AD99" i="3"/>
  <c r="Z99" i="3"/>
  <c r="Y99" i="3"/>
  <c r="X99" i="3"/>
  <c r="W99" i="3"/>
  <c r="V99" i="3"/>
  <c r="U99" i="3"/>
  <c r="P99" i="3"/>
  <c r="O99" i="3"/>
  <c r="H99" i="3"/>
  <c r="DI98" i="3"/>
  <c r="DH98" i="3"/>
  <c r="DG98" i="3"/>
  <c r="DF98" i="3"/>
  <c r="CY98" i="3"/>
  <c r="CX98" i="3"/>
  <c r="CW98" i="3"/>
  <c r="CV98" i="3"/>
  <c r="CU98" i="3"/>
  <c r="CT98" i="3"/>
  <c r="CS98" i="3"/>
  <c r="CR98" i="3"/>
  <c r="CQ98" i="3"/>
  <c r="CP98" i="3"/>
  <c r="CO98" i="3"/>
  <c r="CN98" i="3"/>
  <c r="CM98" i="3"/>
  <c r="CK98" i="3"/>
  <c r="CJ98" i="3"/>
  <c r="CI98" i="3"/>
  <c r="CH98" i="3"/>
  <c r="CG98" i="3"/>
  <c r="CF98" i="3"/>
  <c r="CE98" i="3"/>
  <c r="CD98" i="3"/>
  <c r="CC98" i="3"/>
  <c r="CB98" i="3"/>
  <c r="CA98" i="3"/>
  <c r="BZ98" i="3"/>
  <c r="BX98" i="3"/>
  <c r="BW98" i="3"/>
  <c r="BV98" i="3"/>
  <c r="BU98" i="3"/>
  <c r="BS98" i="3"/>
  <c r="BQ98" i="3"/>
  <c r="BP98" i="3"/>
  <c r="BK98" i="3"/>
  <c r="BJ98" i="3"/>
  <c r="BI98" i="3"/>
  <c r="BH98" i="3"/>
  <c r="BG98" i="3"/>
  <c r="BF98" i="3"/>
  <c r="BE98" i="3"/>
  <c r="BD98" i="3"/>
  <c r="BC98" i="3"/>
  <c r="AW98" i="3"/>
  <c r="AV98" i="3"/>
  <c r="AU98" i="3"/>
  <c r="AT98" i="3"/>
  <c r="AS98" i="3"/>
  <c r="AR98" i="3"/>
  <c r="AN98" i="3"/>
  <c r="AM98" i="3"/>
  <c r="AL98" i="3"/>
  <c r="AK98" i="3"/>
  <c r="AI98" i="3"/>
  <c r="AH98" i="3"/>
  <c r="AG98" i="3"/>
  <c r="AD98" i="3"/>
  <c r="Z98" i="3"/>
  <c r="Y98" i="3"/>
  <c r="X98" i="3"/>
  <c r="W98" i="3"/>
  <c r="V98" i="3"/>
  <c r="U98" i="3"/>
  <c r="O98" i="3"/>
  <c r="H98" i="3"/>
  <c r="DI97" i="3"/>
  <c r="DH97" i="3"/>
  <c r="DG97" i="3"/>
  <c r="DF97" i="3"/>
  <c r="CY97" i="3"/>
  <c r="CX97" i="3"/>
  <c r="CW97" i="3"/>
  <c r="CV97" i="3"/>
  <c r="CU97" i="3"/>
  <c r="CT97" i="3"/>
  <c r="CS97" i="3"/>
  <c r="CR97" i="3"/>
  <c r="CQ97" i="3"/>
  <c r="CP97" i="3"/>
  <c r="CO97" i="3"/>
  <c r="CN97" i="3"/>
  <c r="CM97" i="3"/>
  <c r="CK97" i="3"/>
  <c r="CJ97" i="3"/>
  <c r="CI97" i="3"/>
  <c r="CH97" i="3"/>
  <c r="CG97" i="3"/>
  <c r="CF97" i="3"/>
  <c r="CE97" i="3"/>
  <c r="CD97" i="3"/>
  <c r="CC97" i="3"/>
  <c r="CB97" i="3"/>
  <c r="CA97" i="3"/>
  <c r="BZ97" i="3"/>
  <c r="BX97" i="3"/>
  <c r="BW97" i="3"/>
  <c r="BV97" i="3"/>
  <c r="BU97" i="3"/>
  <c r="BS97" i="3"/>
  <c r="BQ97" i="3"/>
  <c r="BP97" i="3"/>
  <c r="BK97" i="3"/>
  <c r="BJ97" i="3"/>
  <c r="BI97" i="3"/>
  <c r="BH97" i="3"/>
  <c r="BG97" i="3"/>
  <c r="BF97" i="3"/>
  <c r="BE97" i="3"/>
  <c r="BD97" i="3"/>
  <c r="BC97" i="3"/>
  <c r="AW97" i="3"/>
  <c r="AV97" i="3"/>
  <c r="AU97" i="3"/>
  <c r="AT97" i="3"/>
  <c r="AS97" i="3"/>
  <c r="AR97" i="3"/>
  <c r="AN97" i="3"/>
  <c r="AM97" i="3"/>
  <c r="AL97" i="3"/>
  <c r="AK97" i="3"/>
  <c r="AI97" i="3"/>
  <c r="AH97" i="3"/>
  <c r="AG97" i="3"/>
  <c r="AD97" i="3"/>
  <c r="Z97" i="3"/>
  <c r="Y97" i="3"/>
  <c r="X97" i="3"/>
  <c r="W97" i="3"/>
  <c r="V97" i="3"/>
  <c r="U97" i="3"/>
  <c r="O97" i="3"/>
  <c r="H97" i="3"/>
  <c r="DI96" i="3"/>
  <c r="DH96" i="3"/>
  <c r="DG96" i="3"/>
  <c r="DF96" i="3"/>
  <c r="CY96" i="3"/>
  <c r="CX96" i="3"/>
  <c r="CW96" i="3"/>
  <c r="CV96" i="3"/>
  <c r="CU96" i="3"/>
  <c r="CT96" i="3"/>
  <c r="CS96" i="3"/>
  <c r="CR96" i="3"/>
  <c r="CQ96" i="3"/>
  <c r="CP96" i="3"/>
  <c r="CO96" i="3"/>
  <c r="CN96" i="3"/>
  <c r="CM96" i="3"/>
  <c r="CK96" i="3"/>
  <c r="CJ96" i="3"/>
  <c r="CI96" i="3"/>
  <c r="CH96" i="3"/>
  <c r="CG96" i="3"/>
  <c r="CF96" i="3"/>
  <c r="CE96" i="3"/>
  <c r="CD96" i="3"/>
  <c r="CC96" i="3"/>
  <c r="CB96" i="3"/>
  <c r="CA96" i="3"/>
  <c r="BZ96" i="3"/>
  <c r="BX96" i="3"/>
  <c r="BW96" i="3"/>
  <c r="BV96" i="3"/>
  <c r="BU96" i="3"/>
  <c r="BS96" i="3"/>
  <c r="BQ96" i="3"/>
  <c r="BP96" i="3"/>
  <c r="BK96" i="3"/>
  <c r="BJ96" i="3"/>
  <c r="BI96" i="3"/>
  <c r="BH96" i="3"/>
  <c r="BG96" i="3"/>
  <c r="BF96" i="3"/>
  <c r="BE96" i="3"/>
  <c r="BD96" i="3"/>
  <c r="BC96" i="3"/>
  <c r="AW96" i="3"/>
  <c r="AV96" i="3"/>
  <c r="AU96" i="3"/>
  <c r="AT96" i="3"/>
  <c r="AS96" i="3"/>
  <c r="AR96" i="3"/>
  <c r="AN96" i="3"/>
  <c r="AM96" i="3"/>
  <c r="AL96" i="3"/>
  <c r="AK96" i="3"/>
  <c r="AI96" i="3"/>
  <c r="AH96" i="3"/>
  <c r="AG96" i="3"/>
  <c r="AD96" i="3"/>
  <c r="Z96" i="3"/>
  <c r="Y96" i="3"/>
  <c r="X96" i="3"/>
  <c r="W96" i="3"/>
  <c r="V96" i="3"/>
  <c r="U96" i="3"/>
  <c r="O96" i="3"/>
  <c r="H96" i="3"/>
  <c r="DI95" i="3"/>
  <c r="DH95" i="3"/>
  <c r="DG95" i="3"/>
  <c r="DF95" i="3"/>
  <c r="CY95" i="3"/>
  <c r="CX95" i="3"/>
  <c r="CW95" i="3"/>
  <c r="CV95" i="3"/>
  <c r="CU95" i="3"/>
  <c r="CT95" i="3"/>
  <c r="CS95" i="3"/>
  <c r="CR95" i="3"/>
  <c r="CQ95" i="3"/>
  <c r="CP95" i="3"/>
  <c r="CO95" i="3"/>
  <c r="CN95" i="3"/>
  <c r="CM95" i="3"/>
  <c r="CK95" i="3"/>
  <c r="CJ95" i="3"/>
  <c r="CI95" i="3"/>
  <c r="CH95" i="3"/>
  <c r="CG95" i="3"/>
  <c r="CF95" i="3"/>
  <c r="CE95" i="3"/>
  <c r="CD95" i="3"/>
  <c r="CC95" i="3"/>
  <c r="CB95" i="3"/>
  <c r="CA95" i="3"/>
  <c r="BZ95" i="3"/>
  <c r="BX95" i="3"/>
  <c r="BW95" i="3"/>
  <c r="BV95" i="3"/>
  <c r="BU95" i="3"/>
  <c r="BS95" i="3"/>
  <c r="BQ95" i="3"/>
  <c r="BP95" i="3"/>
  <c r="BK95" i="3"/>
  <c r="BJ95" i="3"/>
  <c r="BI95" i="3"/>
  <c r="BH95" i="3"/>
  <c r="BG95" i="3"/>
  <c r="BF95" i="3"/>
  <c r="BE95" i="3"/>
  <c r="BD95" i="3"/>
  <c r="BC95" i="3"/>
  <c r="AW95" i="3"/>
  <c r="AV95" i="3"/>
  <c r="AU95" i="3"/>
  <c r="AT95" i="3"/>
  <c r="AS95" i="3"/>
  <c r="AR95" i="3"/>
  <c r="AN95" i="3"/>
  <c r="AM95" i="3"/>
  <c r="AL95" i="3"/>
  <c r="AK95" i="3"/>
  <c r="AI95" i="3"/>
  <c r="AH95" i="3"/>
  <c r="AG95" i="3"/>
  <c r="AD95" i="3"/>
  <c r="Z95" i="3"/>
  <c r="Y95" i="3"/>
  <c r="X95" i="3"/>
  <c r="W95" i="3"/>
  <c r="V95" i="3"/>
  <c r="U95" i="3"/>
  <c r="P95" i="3"/>
  <c r="O95" i="3"/>
  <c r="H95" i="3"/>
  <c r="DI94" i="3"/>
  <c r="DH94" i="3"/>
  <c r="DG94" i="3"/>
  <c r="DF94" i="3"/>
  <c r="CY94" i="3"/>
  <c r="CX94" i="3"/>
  <c r="CW94" i="3"/>
  <c r="CV94" i="3"/>
  <c r="CU94" i="3"/>
  <c r="CT94" i="3"/>
  <c r="CS94" i="3"/>
  <c r="CR94" i="3"/>
  <c r="CQ94" i="3"/>
  <c r="CP94" i="3"/>
  <c r="CO94" i="3"/>
  <c r="CN94" i="3"/>
  <c r="CM94" i="3"/>
  <c r="CK94" i="3"/>
  <c r="CJ94" i="3"/>
  <c r="CI94" i="3"/>
  <c r="CH94" i="3"/>
  <c r="CG94" i="3"/>
  <c r="CF94" i="3"/>
  <c r="CE94" i="3"/>
  <c r="CD94" i="3"/>
  <c r="CC94" i="3"/>
  <c r="CB94" i="3"/>
  <c r="CA94" i="3"/>
  <c r="BZ94" i="3"/>
  <c r="BX94" i="3"/>
  <c r="BW94" i="3"/>
  <c r="BV94" i="3"/>
  <c r="BU94" i="3"/>
  <c r="BS94" i="3"/>
  <c r="BQ94" i="3"/>
  <c r="BP94" i="3"/>
  <c r="BK94" i="3"/>
  <c r="BJ94" i="3"/>
  <c r="BI94" i="3"/>
  <c r="BH94" i="3"/>
  <c r="BG94" i="3"/>
  <c r="BF94" i="3"/>
  <c r="BE94" i="3"/>
  <c r="BD94" i="3"/>
  <c r="BC94" i="3"/>
  <c r="AW94" i="3"/>
  <c r="AV94" i="3"/>
  <c r="AU94" i="3"/>
  <c r="AT94" i="3"/>
  <c r="AS94" i="3"/>
  <c r="AR94" i="3"/>
  <c r="AN94" i="3"/>
  <c r="AM94" i="3"/>
  <c r="AL94" i="3"/>
  <c r="AK94" i="3"/>
  <c r="AI94" i="3"/>
  <c r="AH94" i="3"/>
  <c r="AG94" i="3"/>
  <c r="AD94" i="3"/>
  <c r="Z94" i="3"/>
  <c r="Y94" i="3"/>
  <c r="X94" i="3"/>
  <c r="W94" i="3"/>
  <c r="V94" i="3"/>
  <c r="U94" i="3"/>
  <c r="O94" i="3"/>
  <c r="H94" i="3"/>
  <c r="DI93" i="3"/>
  <c r="DH93" i="3"/>
  <c r="DG93" i="3"/>
  <c r="DF93" i="3"/>
  <c r="CY93" i="3"/>
  <c r="CX93" i="3"/>
  <c r="CW93" i="3"/>
  <c r="CV93" i="3"/>
  <c r="CU93" i="3"/>
  <c r="CT93" i="3"/>
  <c r="CS93" i="3"/>
  <c r="CR93" i="3"/>
  <c r="CQ93" i="3"/>
  <c r="CP93" i="3"/>
  <c r="CO93" i="3"/>
  <c r="CN93" i="3"/>
  <c r="CM93" i="3"/>
  <c r="CK93" i="3"/>
  <c r="CJ93" i="3"/>
  <c r="CI93" i="3"/>
  <c r="CH93" i="3"/>
  <c r="CG93" i="3"/>
  <c r="CF93" i="3"/>
  <c r="CE93" i="3"/>
  <c r="CD93" i="3"/>
  <c r="CC93" i="3"/>
  <c r="CB93" i="3"/>
  <c r="CA93" i="3"/>
  <c r="BZ93" i="3"/>
  <c r="BX93" i="3"/>
  <c r="BW93" i="3"/>
  <c r="BV93" i="3"/>
  <c r="BU93" i="3"/>
  <c r="BS93" i="3"/>
  <c r="BQ93" i="3"/>
  <c r="BP93" i="3"/>
  <c r="BK93" i="3"/>
  <c r="BJ93" i="3"/>
  <c r="BI93" i="3"/>
  <c r="BH93" i="3"/>
  <c r="BG93" i="3"/>
  <c r="BF93" i="3"/>
  <c r="BE93" i="3"/>
  <c r="BD93" i="3"/>
  <c r="BC93" i="3"/>
  <c r="AW93" i="3"/>
  <c r="AV93" i="3"/>
  <c r="AU93" i="3"/>
  <c r="AT93" i="3"/>
  <c r="AS93" i="3"/>
  <c r="AR93" i="3"/>
  <c r="AN93" i="3"/>
  <c r="AM93" i="3"/>
  <c r="AL93" i="3"/>
  <c r="AK93" i="3"/>
  <c r="AG93" i="3"/>
  <c r="AD93" i="3"/>
  <c r="Z93" i="3"/>
  <c r="Y93" i="3"/>
  <c r="X93" i="3"/>
  <c r="W93" i="3"/>
  <c r="V93" i="3"/>
  <c r="U93" i="3"/>
  <c r="O93" i="3"/>
  <c r="H93" i="3"/>
  <c r="DI92" i="3"/>
  <c r="DH92" i="3"/>
  <c r="DG92" i="3"/>
  <c r="DF92" i="3"/>
  <c r="CY92" i="3"/>
  <c r="CX92" i="3"/>
  <c r="CW92" i="3"/>
  <c r="CV92" i="3"/>
  <c r="CU92" i="3"/>
  <c r="CT92" i="3"/>
  <c r="CS92" i="3"/>
  <c r="CR92" i="3"/>
  <c r="CQ92" i="3"/>
  <c r="CP92" i="3"/>
  <c r="CO92" i="3"/>
  <c r="CN92" i="3"/>
  <c r="CM92" i="3"/>
  <c r="CK92" i="3"/>
  <c r="CJ92" i="3"/>
  <c r="CI92" i="3"/>
  <c r="CH92" i="3"/>
  <c r="CG92" i="3"/>
  <c r="CF92" i="3"/>
  <c r="CE92" i="3"/>
  <c r="CD92" i="3"/>
  <c r="CC92" i="3"/>
  <c r="CB92" i="3"/>
  <c r="CA92" i="3"/>
  <c r="BZ92" i="3"/>
  <c r="BX92" i="3"/>
  <c r="BW92" i="3"/>
  <c r="BV92" i="3"/>
  <c r="BU92" i="3"/>
  <c r="BS92" i="3"/>
  <c r="BQ92" i="3"/>
  <c r="BP92" i="3"/>
  <c r="BK92" i="3"/>
  <c r="BJ92" i="3"/>
  <c r="BI92" i="3"/>
  <c r="BH92" i="3"/>
  <c r="BG92" i="3"/>
  <c r="BF92" i="3"/>
  <c r="BE92" i="3"/>
  <c r="BD92" i="3"/>
  <c r="BC92" i="3"/>
  <c r="AW92" i="3"/>
  <c r="AV92" i="3"/>
  <c r="AU92" i="3"/>
  <c r="AT92" i="3"/>
  <c r="AS92" i="3"/>
  <c r="AR92" i="3"/>
  <c r="AN92" i="3"/>
  <c r="AM92" i="3"/>
  <c r="AL92" i="3"/>
  <c r="AK92" i="3"/>
  <c r="AI92" i="3"/>
  <c r="AH92" i="3"/>
  <c r="AG92" i="3"/>
  <c r="AD92" i="3"/>
  <c r="Z92" i="3"/>
  <c r="Y92" i="3"/>
  <c r="X92" i="3"/>
  <c r="W92" i="3"/>
  <c r="V92" i="3"/>
  <c r="U92" i="3"/>
  <c r="O92" i="3"/>
  <c r="H92" i="3"/>
  <c r="DI91" i="3"/>
  <c r="DH91" i="3"/>
  <c r="DG91" i="3"/>
  <c r="DF91" i="3"/>
  <c r="CY91" i="3"/>
  <c r="CX91" i="3"/>
  <c r="CW91" i="3"/>
  <c r="CV91" i="3"/>
  <c r="CU91" i="3"/>
  <c r="CT91" i="3"/>
  <c r="CS91" i="3"/>
  <c r="CR91" i="3"/>
  <c r="CQ91" i="3"/>
  <c r="CP91" i="3"/>
  <c r="CO91" i="3"/>
  <c r="CN91" i="3"/>
  <c r="CM91" i="3"/>
  <c r="CK91" i="3"/>
  <c r="CJ91" i="3"/>
  <c r="CI91" i="3"/>
  <c r="CH91" i="3"/>
  <c r="CG91" i="3"/>
  <c r="CF91" i="3"/>
  <c r="CE91" i="3"/>
  <c r="CD91" i="3"/>
  <c r="CC91" i="3"/>
  <c r="CB91" i="3"/>
  <c r="CA91" i="3"/>
  <c r="BZ91" i="3"/>
  <c r="BX91" i="3"/>
  <c r="BW91" i="3"/>
  <c r="BV91" i="3"/>
  <c r="BU91" i="3"/>
  <c r="BS91" i="3"/>
  <c r="BQ91" i="3"/>
  <c r="BP91" i="3"/>
  <c r="BK91" i="3"/>
  <c r="BJ91" i="3"/>
  <c r="BI91" i="3"/>
  <c r="BH91" i="3"/>
  <c r="BG91" i="3"/>
  <c r="BF91" i="3"/>
  <c r="BE91" i="3"/>
  <c r="BD91" i="3"/>
  <c r="BC91" i="3"/>
  <c r="AW91" i="3"/>
  <c r="AV91" i="3"/>
  <c r="AU91" i="3"/>
  <c r="AT91" i="3"/>
  <c r="AS91" i="3"/>
  <c r="AR91" i="3"/>
  <c r="AN91" i="3"/>
  <c r="AM91" i="3"/>
  <c r="AL91" i="3"/>
  <c r="AK91" i="3"/>
  <c r="AG91" i="3"/>
  <c r="AD91" i="3"/>
  <c r="Z91" i="3"/>
  <c r="Y91" i="3"/>
  <c r="X91" i="3"/>
  <c r="W91" i="3"/>
  <c r="V91" i="3"/>
  <c r="U91" i="3"/>
  <c r="P91" i="3"/>
  <c r="O91" i="3"/>
  <c r="H91" i="3"/>
  <c r="DI90" i="3"/>
  <c r="DH90" i="3"/>
  <c r="DG90" i="3"/>
  <c r="DF90" i="3"/>
  <c r="CY90" i="3"/>
  <c r="C117" i="1" s="1"/>
  <c r="CX90" i="3"/>
  <c r="C116" i="1" s="1"/>
  <c r="CW90" i="3"/>
  <c r="C115" i="1" s="1"/>
  <c r="CV90" i="3"/>
  <c r="C114" i="1" s="1"/>
  <c r="CU90" i="3"/>
  <c r="C113" i="1" s="1"/>
  <c r="CT90" i="3"/>
  <c r="C112" i="1" s="1"/>
  <c r="CS90" i="3"/>
  <c r="C111" i="1" s="1"/>
  <c r="CR90" i="3"/>
  <c r="C110" i="1" s="1"/>
  <c r="CQ90" i="3"/>
  <c r="C109" i="1" s="1"/>
  <c r="CP90" i="3"/>
  <c r="C108" i="1" s="1"/>
  <c r="CO90" i="3"/>
  <c r="C106" i="1" s="1"/>
  <c r="CN90" i="3"/>
  <c r="C105" i="1" s="1"/>
  <c r="CM90" i="3"/>
  <c r="C104" i="1" s="1"/>
  <c r="CK90" i="3"/>
  <c r="C102" i="1" s="1"/>
  <c r="CJ90" i="3"/>
  <c r="C101" i="1" s="1"/>
  <c r="CI90" i="3"/>
  <c r="C100" i="1" s="1"/>
  <c r="CH90" i="3"/>
  <c r="C99" i="1" s="1"/>
  <c r="CG90" i="3"/>
  <c r="CF90" i="3"/>
  <c r="C97" i="1" s="1"/>
  <c r="CE90" i="3"/>
  <c r="C96" i="1" s="1"/>
  <c r="CD90" i="3"/>
  <c r="C95" i="1" s="1"/>
  <c r="CC90" i="3"/>
  <c r="C94" i="1" s="1"/>
  <c r="CB90" i="3"/>
  <c r="C93" i="1" s="1"/>
  <c r="CA90" i="3"/>
  <c r="C92" i="1" s="1"/>
  <c r="BZ90" i="3"/>
  <c r="C91" i="1" s="1"/>
  <c r="BX90" i="3"/>
  <c r="C88" i="1" s="1"/>
  <c r="BW90" i="3"/>
  <c r="C87" i="1" s="1"/>
  <c r="BV90" i="3"/>
  <c r="C86" i="1" s="1"/>
  <c r="BU90" i="3"/>
  <c r="C85" i="1" s="1"/>
  <c r="BS90" i="3"/>
  <c r="C83" i="1" s="1"/>
  <c r="BQ90" i="3"/>
  <c r="C81" i="1" s="1"/>
  <c r="BP90" i="3"/>
  <c r="C80" i="1" s="1"/>
  <c r="BN90" i="3"/>
  <c r="C77" i="1" s="1"/>
  <c r="BM90" i="3"/>
  <c r="C76" i="1" s="1"/>
  <c r="BL90" i="3"/>
  <c r="C75" i="1" s="1"/>
  <c r="BK90" i="3"/>
  <c r="BJ90" i="3"/>
  <c r="C73" i="1" s="1"/>
  <c r="BI90" i="3"/>
  <c r="C72" i="1" s="1"/>
  <c r="BH90" i="3"/>
  <c r="C71" i="1" s="1"/>
  <c r="BG90" i="3"/>
  <c r="C70" i="1" s="1"/>
  <c r="BF90" i="3"/>
  <c r="BE90" i="3"/>
  <c r="BD90" i="3"/>
  <c r="BC90" i="3"/>
  <c r="BB90" i="3"/>
  <c r="C64" i="1" s="1"/>
  <c r="AY90" i="3"/>
  <c r="AW90" i="3"/>
  <c r="C58" i="1" s="1"/>
  <c r="AV90" i="3"/>
  <c r="C57" i="1" s="1"/>
  <c r="AU90" i="3"/>
  <c r="C56" i="1" s="1"/>
  <c r="AT90" i="3"/>
  <c r="C55" i="1" s="1"/>
  <c r="AS90" i="3"/>
  <c r="AR90" i="3"/>
  <c r="C53" i="1" s="1"/>
  <c r="AN90" i="3"/>
  <c r="C48" i="1" s="1"/>
  <c r="AM90" i="3"/>
  <c r="C47" i="1" s="1"/>
  <c r="AL90" i="3"/>
  <c r="C46" i="1" s="1"/>
  <c r="AK90" i="3"/>
  <c r="C45" i="1" s="1"/>
  <c r="AI90" i="3"/>
  <c r="AH90" i="3"/>
  <c r="AG90" i="3"/>
  <c r="C38" i="1"/>
  <c r="AD90" i="3"/>
  <c r="C37" i="1" s="1"/>
  <c r="Z90" i="3"/>
  <c r="C33" i="1" s="1"/>
  <c r="Y90" i="3"/>
  <c r="X90" i="3"/>
  <c r="C31" i="1" s="1"/>
  <c r="W90" i="3"/>
  <c r="C30" i="1" s="1"/>
  <c r="V90" i="3"/>
  <c r="C29" i="1" s="1"/>
  <c r="U90" i="3"/>
  <c r="C28" i="1" s="1"/>
  <c r="C26" i="1"/>
  <c r="P90" i="3"/>
  <c r="O90" i="3"/>
  <c r="H90" i="3"/>
  <c r="G90" i="3"/>
  <c r="DI89" i="3"/>
  <c r="DH89" i="3"/>
  <c r="DG89" i="3"/>
  <c r="DF89" i="3"/>
  <c r="CY89" i="3"/>
  <c r="CX89" i="3"/>
  <c r="CW89" i="3"/>
  <c r="CV89" i="3"/>
  <c r="CU89" i="3"/>
  <c r="CT89" i="3"/>
  <c r="CS89" i="3"/>
  <c r="CR89" i="3"/>
  <c r="CQ89" i="3"/>
  <c r="CP89" i="3"/>
  <c r="CO89" i="3"/>
  <c r="CN89" i="3"/>
  <c r="CM89" i="3"/>
  <c r="CK89" i="3"/>
  <c r="CJ89" i="3"/>
  <c r="CI89" i="3"/>
  <c r="CH89" i="3"/>
  <c r="CG89" i="3"/>
  <c r="CF89" i="3"/>
  <c r="CE89" i="3"/>
  <c r="CD89" i="3"/>
  <c r="CC89" i="3"/>
  <c r="CB89" i="3"/>
  <c r="CA89" i="3"/>
  <c r="BZ89" i="3"/>
  <c r="BX89" i="3"/>
  <c r="BW89" i="3"/>
  <c r="BV89" i="3"/>
  <c r="BU89" i="3"/>
  <c r="BS89" i="3"/>
  <c r="BQ89" i="3"/>
  <c r="BP89" i="3"/>
  <c r="BN89" i="3"/>
  <c r="BK89" i="3"/>
  <c r="BJ89" i="3"/>
  <c r="BI89" i="3"/>
  <c r="BH89" i="3"/>
  <c r="BG89" i="3"/>
  <c r="BF89" i="3"/>
  <c r="BE89" i="3"/>
  <c r="BD89" i="3"/>
  <c r="BC89" i="3"/>
  <c r="BB89" i="3"/>
  <c r="AW89" i="3"/>
  <c r="AV89" i="3"/>
  <c r="AU89" i="3"/>
  <c r="AT89" i="3"/>
  <c r="AS89" i="3"/>
  <c r="AR89" i="3"/>
  <c r="AN89" i="3"/>
  <c r="AM89" i="3"/>
  <c r="AL89" i="3"/>
  <c r="AK89" i="3"/>
  <c r="AI89" i="3"/>
  <c r="AH89" i="3"/>
  <c r="AG89" i="3"/>
  <c r="AD89" i="3"/>
  <c r="Z89" i="3"/>
  <c r="Y89" i="3"/>
  <c r="X89" i="3"/>
  <c r="W89" i="3"/>
  <c r="V89" i="3"/>
  <c r="U89" i="3"/>
  <c r="O89" i="3"/>
  <c r="H89" i="3"/>
  <c r="G89" i="3"/>
  <c r="DI88" i="3"/>
  <c r="DH88" i="3"/>
  <c r="DG88" i="3"/>
  <c r="DF88" i="3"/>
  <c r="CY88" i="3"/>
  <c r="CX88" i="3"/>
  <c r="CW88" i="3"/>
  <c r="CV88" i="3"/>
  <c r="CU88" i="3"/>
  <c r="CT88" i="3"/>
  <c r="CS88" i="3"/>
  <c r="CR88" i="3"/>
  <c r="CQ88" i="3"/>
  <c r="CP88" i="3"/>
  <c r="CO88" i="3"/>
  <c r="CN88" i="3"/>
  <c r="CM88" i="3"/>
  <c r="CK88" i="3"/>
  <c r="CJ88" i="3"/>
  <c r="CI88" i="3"/>
  <c r="CH88" i="3"/>
  <c r="CG88" i="3"/>
  <c r="CF88" i="3"/>
  <c r="CE88" i="3"/>
  <c r="CD88" i="3"/>
  <c r="CC88" i="3"/>
  <c r="CB88" i="3"/>
  <c r="CA88" i="3"/>
  <c r="BZ88" i="3"/>
  <c r="BX88" i="3"/>
  <c r="BW88" i="3"/>
  <c r="BV88" i="3"/>
  <c r="BU88" i="3"/>
  <c r="BS88" i="3"/>
  <c r="BQ88" i="3"/>
  <c r="BP88" i="3"/>
  <c r="BK88" i="3"/>
  <c r="BJ88" i="3"/>
  <c r="BI88" i="3"/>
  <c r="BH88" i="3"/>
  <c r="BG88" i="3"/>
  <c r="BF88" i="3"/>
  <c r="BE88" i="3"/>
  <c r="BD88" i="3"/>
  <c r="BC88" i="3"/>
  <c r="BB88" i="3"/>
  <c r="AW88" i="3"/>
  <c r="AV88" i="3"/>
  <c r="AU88" i="3"/>
  <c r="AT88" i="3"/>
  <c r="AS88" i="3"/>
  <c r="AR88" i="3"/>
  <c r="AN88" i="3"/>
  <c r="AM88" i="3"/>
  <c r="AL88" i="3"/>
  <c r="AK88" i="3"/>
  <c r="AI88" i="3"/>
  <c r="AH88" i="3"/>
  <c r="AG88" i="3"/>
  <c r="AD88" i="3"/>
  <c r="Z88" i="3"/>
  <c r="Y88" i="3"/>
  <c r="X88" i="3"/>
  <c r="W88" i="3"/>
  <c r="V88" i="3"/>
  <c r="U88" i="3"/>
  <c r="O88" i="3"/>
  <c r="H88" i="3"/>
  <c r="DI87" i="3"/>
  <c r="DH87" i="3"/>
  <c r="DG87" i="3"/>
  <c r="DF87" i="3"/>
  <c r="CY87" i="3"/>
  <c r="CX87" i="3"/>
  <c r="CW87" i="3"/>
  <c r="CV87" i="3"/>
  <c r="CU87" i="3"/>
  <c r="CT87" i="3"/>
  <c r="CS87" i="3"/>
  <c r="CR87" i="3"/>
  <c r="CQ87" i="3"/>
  <c r="CP87" i="3"/>
  <c r="CO87" i="3"/>
  <c r="CN87" i="3"/>
  <c r="CM87" i="3"/>
  <c r="CK87" i="3"/>
  <c r="CJ87" i="3"/>
  <c r="CI87" i="3"/>
  <c r="CH87" i="3"/>
  <c r="CG87" i="3"/>
  <c r="CF87" i="3"/>
  <c r="CE87" i="3"/>
  <c r="CD87" i="3"/>
  <c r="CC87" i="3"/>
  <c r="CB87" i="3"/>
  <c r="CA87" i="3"/>
  <c r="BZ87" i="3"/>
  <c r="BX87" i="3"/>
  <c r="BW87" i="3"/>
  <c r="BV87" i="3"/>
  <c r="BU87" i="3"/>
  <c r="BS87" i="3"/>
  <c r="BQ87" i="3"/>
  <c r="BP87" i="3"/>
  <c r="BK87" i="3"/>
  <c r="BJ87" i="3"/>
  <c r="BI87" i="3"/>
  <c r="BH87" i="3"/>
  <c r="BG87" i="3"/>
  <c r="BF87" i="3"/>
  <c r="BE87" i="3"/>
  <c r="BD87" i="3"/>
  <c r="BC87" i="3"/>
  <c r="BB87" i="3"/>
  <c r="AW87" i="3"/>
  <c r="AV87" i="3"/>
  <c r="AU87" i="3"/>
  <c r="AT87" i="3"/>
  <c r="AS87" i="3"/>
  <c r="AR87" i="3"/>
  <c r="AN87" i="3"/>
  <c r="AM87" i="3"/>
  <c r="AL87" i="3"/>
  <c r="AK87" i="3"/>
  <c r="AI87" i="3"/>
  <c r="AH87" i="3"/>
  <c r="AG87" i="3"/>
  <c r="AD87" i="3"/>
  <c r="Z87" i="3"/>
  <c r="Y87" i="3"/>
  <c r="X87" i="3"/>
  <c r="W87" i="3"/>
  <c r="V87" i="3"/>
  <c r="U87" i="3"/>
  <c r="O87" i="3"/>
  <c r="H87" i="3"/>
  <c r="DI86" i="3"/>
  <c r="DH86" i="3"/>
  <c r="DG86" i="3"/>
  <c r="DF86" i="3"/>
  <c r="CY86" i="3"/>
  <c r="CX86" i="3"/>
  <c r="CW86" i="3"/>
  <c r="CV86" i="3"/>
  <c r="CU86" i="3"/>
  <c r="CT86" i="3"/>
  <c r="CS86" i="3"/>
  <c r="CR86" i="3"/>
  <c r="CQ86" i="3"/>
  <c r="CP86" i="3"/>
  <c r="CO86" i="3"/>
  <c r="CN86" i="3"/>
  <c r="CM86" i="3"/>
  <c r="CK86" i="3"/>
  <c r="CJ86" i="3"/>
  <c r="CI86" i="3"/>
  <c r="CH86" i="3"/>
  <c r="CG86" i="3"/>
  <c r="CF86" i="3"/>
  <c r="CE86" i="3"/>
  <c r="CD86" i="3"/>
  <c r="CC86" i="3"/>
  <c r="CB86" i="3"/>
  <c r="CA86" i="3"/>
  <c r="BZ86" i="3"/>
  <c r="BX86" i="3"/>
  <c r="BW86" i="3"/>
  <c r="BV86" i="3"/>
  <c r="BU86" i="3"/>
  <c r="BS86" i="3"/>
  <c r="BQ86" i="3"/>
  <c r="BP86" i="3"/>
  <c r="BN86" i="3"/>
  <c r="BK86" i="3"/>
  <c r="BJ86" i="3"/>
  <c r="BI86" i="3"/>
  <c r="BH86" i="3"/>
  <c r="BG86" i="3"/>
  <c r="BF86" i="3"/>
  <c r="BE86" i="3"/>
  <c r="BD86" i="3"/>
  <c r="BC86" i="3"/>
  <c r="BB86" i="3"/>
  <c r="AW86" i="3"/>
  <c r="AV86" i="3"/>
  <c r="AU86" i="3"/>
  <c r="AT86" i="3"/>
  <c r="AS86" i="3"/>
  <c r="AR86" i="3"/>
  <c r="AN86" i="3"/>
  <c r="AM86" i="3"/>
  <c r="AL86" i="3"/>
  <c r="AK86" i="3"/>
  <c r="AI86" i="3"/>
  <c r="AH86" i="3"/>
  <c r="AG86" i="3"/>
  <c r="AD86" i="3"/>
  <c r="Z86" i="3"/>
  <c r="Y86" i="3"/>
  <c r="X86" i="3"/>
  <c r="W86" i="3"/>
  <c r="V86" i="3"/>
  <c r="U86" i="3"/>
  <c r="O86" i="3"/>
  <c r="H86" i="3"/>
  <c r="G86" i="3"/>
  <c r="DI85" i="3"/>
  <c r="DH85" i="3"/>
  <c r="DG85" i="3"/>
  <c r="DF85" i="3"/>
  <c r="CY85" i="3"/>
  <c r="CX85" i="3"/>
  <c r="CW85" i="3"/>
  <c r="CV85" i="3"/>
  <c r="CU85" i="3"/>
  <c r="CT85" i="3"/>
  <c r="CS85" i="3"/>
  <c r="CR85" i="3"/>
  <c r="CQ85" i="3"/>
  <c r="CP85" i="3"/>
  <c r="CO85" i="3"/>
  <c r="CN85" i="3"/>
  <c r="CM85" i="3"/>
  <c r="CK85" i="3"/>
  <c r="CJ85" i="3"/>
  <c r="CI85" i="3"/>
  <c r="CH85" i="3"/>
  <c r="CG85" i="3"/>
  <c r="CF85" i="3"/>
  <c r="CE85" i="3"/>
  <c r="CD85" i="3"/>
  <c r="CC85" i="3"/>
  <c r="CB85" i="3"/>
  <c r="CA85" i="3"/>
  <c r="BZ85" i="3"/>
  <c r="BX85" i="3"/>
  <c r="BW85" i="3"/>
  <c r="BV85" i="3"/>
  <c r="BU85" i="3"/>
  <c r="BS85" i="3"/>
  <c r="BQ85" i="3"/>
  <c r="BP85" i="3"/>
  <c r="BN85" i="3"/>
  <c r="BK85" i="3"/>
  <c r="BJ85" i="3"/>
  <c r="BI85" i="3"/>
  <c r="BH85" i="3"/>
  <c r="BG85" i="3"/>
  <c r="BF85" i="3"/>
  <c r="BE85" i="3"/>
  <c r="BD85" i="3"/>
  <c r="BC85" i="3"/>
  <c r="BB85" i="3"/>
  <c r="AW85" i="3"/>
  <c r="AV85" i="3"/>
  <c r="AU85" i="3"/>
  <c r="AT85" i="3"/>
  <c r="AS85" i="3"/>
  <c r="AR85" i="3"/>
  <c r="AN85" i="3"/>
  <c r="AM85" i="3"/>
  <c r="AL85" i="3"/>
  <c r="AK85" i="3"/>
  <c r="AG85" i="3"/>
  <c r="AD85" i="3"/>
  <c r="Z85" i="3"/>
  <c r="Y85" i="3"/>
  <c r="X85" i="3"/>
  <c r="W85" i="3"/>
  <c r="V85" i="3"/>
  <c r="U85" i="3"/>
  <c r="O85" i="3"/>
  <c r="H85" i="3"/>
  <c r="G85" i="3"/>
  <c r="DI84" i="3"/>
  <c r="DH84" i="3"/>
  <c r="DG84" i="3"/>
  <c r="DF84" i="3"/>
  <c r="CY84" i="3"/>
  <c r="CX84" i="3"/>
  <c r="CW84" i="3"/>
  <c r="CV84" i="3"/>
  <c r="CU84" i="3"/>
  <c r="CT84" i="3"/>
  <c r="CS84" i="3"/>
  <c r="CR84" i="3"/>
  <c r="CQ84" i="3"/>
  <c r="CP84" i="3"/>
  <c r="CO84" i="3"/>
  <c r="CN84" i="3"/>
  <c r="CM84" i="3"/>
  <c r="CK84" i="3"/>
  <c r="CJ84" i="3"/>
  <c r="CI84" i="3"/>
  <c r="CH84" i="3"/>
  <c r="CG84" i="3"/>
  <c r="CF84" i="3"/>
  <c r="CE84" i="3"/>
  <c r="CD84" i="3"/>
  <c r="CC84" i="3"/>
  <c r="CB84" i="3"/>
  <c r="CA84" i="3"/>
  <c r="BZ84" i="3"/>
  <c r="BX84" i="3"/>
  <c r="BW84" i="3"/>
  <c r="BV84" i="3"/>
  <c r="BU84" i="3"/>
  <c r="BS84" i="3"/>
  <c r="BQ84" i="3"/>
  <c r="BP84" i="3"/>
  <c r="BN84" i="3"/>
  <c r="BK84" i="3"/>
  <c r="BJ84" i="3"/>
  <c r="BI84" i="3"/>
  <c r="BH84" i="3"/>
  <c r="BG84" i="3"/>
  <c r="BF84" i="3"/>
  <c r="BE84" i="3"/>
  <c r="BD84" i="3"/>
  <c r="BC84" i="3"/>
  <c r="BB84" i="3"/>
  <c r="AW84" i="3"/>
  <c r="AV84" i="3"/>
  <c r="AU84" i="3"/>
  <c r="AT84" i="3"/>
  <c r="AS84" i="3"/>
  <c r="AR84" i="3"/>
  <c r="AN84" i="3"/>
  <c r="AM84" i="3"/>
  <c r="AL84" i="3"/>
  <c r="AK84" i="3"/>
  <c r="AI84" i="3"/>
  <c r="AH84" i="3"/>
  <c r="AG84" i="3"/>
  <c r="AD84" i="3"/>
  <c r="Z84" i="3"/>
  <c r="Y84" i="3"/>
  <c r="X84" i="3"/>
  <c r="W84" i="3"/>
  <c r="V84" i="3"/>
  <c r="U84" i="3"/>
  <c r="O84" i="3"/>
  <c r="H84" i="3"/>
  <c r="G84" i="3"/>
  <c r="DI83" i="3"/>
  <c r="DH83" i="3"/>
  <c r="DG83" i="3"/>
  <c r="DF83" i="3"/>
  <c r="CY83" i="3"/>
  <c r="CX83" i="3"/>
  <c r="CW83" i="3"/>
  <c r="CV83" i="3"/>
  <c r="CU83" i="3"/>
  <c r="CT83" i="3"/>
  <c r="CS83" i="3"/>
  <c r="CR83" i="3"/>
  <c r="CQ83" i="3"/>
  <c r="CP83" i="3"/>
  <c r="CO83" i="3"/>
  <c r="CN83" i="3"/>
  <c r="CM83" i="3"/>
  <c r="CK83" i="3"/>
  <c r="CJ83" i="3"/>
  <c r="CI83" i="3"/>
  <c r="CH83" i="3"/>
  <c r="CG83" i="3"/>
  <c r="CF83" i="3"/>
  <c r="CE83" i="3"/>
  <c r="CD83" i="3"/>
  <c r="CC83" i="3"/>
  <c r="CB83" i="3"/>
  <c r="CA83" i="3"/>
  <c r="BZ83" i="3"/>
  <c r="BX83" i="3"/>
  <c r="BW83" i="3"/>
  <c r="BV83" i="3"/>
  <c r="BU83" i="3"/>
  <c r="BS83" i="3"/>
  <c r="BQ83" i="3"/>
  <c r="BP83" i="3"/>
  <c r="BN83" i="3"/>
  <c r="BK83" i="3"/>
  <c r="BJ83" i="3"/>
  <c r="BI83" i="3"/>
  <c r="BH83" i="3"/>
  <c r="BG83" i="3"/>
  <c r="BF83" i="3"/>
  <c r="BE83" i="3"/>
  <c r="BD83" i="3"/>
  <c r="BC83" i="3"/>
  <c r="BB83" i="3"/>
  <c r="AW83" i="3"/>
  <c r="AV83" i="3"/>
  <c r="AU83" i="3"/>
  <c r="AT83" i="3"/>
  <c r="AS83" i="3"/>
  <c r="AR83" i="3"/>
  <c r="AN83" i="3"/>
  <c r="AM83" i="3"/>
  <c r="AL83" i="3"/>
  <c r="AK83" i="3"/>
  <c r="AI83" i="3"/>
  <c r="AH83" i="3"/>
  <c r="AG83" i="3"/>
  <c r="AD83" i="3"/>
  <c r="Z83" i="3"/>
  <c r="Y83" i="3"/>
  <c r="X83" i="3"/>
  <c r="W83" i="3"/>
  <c r="V83" i="3"/>
  <c r="U83" i="3"/>
  <c r="P83" i="3"/>
  <c r="O83" i="3"/>
  <c r="H83" i="3"/>
  <c r="G83" i="3"/>
  <c r="DI82" i="3"/>
  <c r="DH82" i="3"/>
  <c r="DG82" i="3"/>
  <c r="DF82" i="3"/>
  <c r="CY82" i="3"/>
  <c r="CX82" i="3"/>
  <c r="CW82" i="3"/>
  <c r="CV82" i="3"/>
  <c r="CU82" i="3"/>
  <c r="CT82" i="3"/>
  <c r="CS82" i="3"/>
  <c r="CR82" i="3"/>
  <c r="CQ82" i="3"/>
  <c r="CP82" i="3"/>
  <c r="CO82" i="3"/>
  <c r="CN82" i="3"/>
  <c r="CM82" i="3"/>
  <c r="CK82" i="3"/>
  <c r="CJ82" i="3"/>
  <c r="CI82" i="3"/>
  <c r="CH82" i="3"/>
  <c r="CG82" i="3"/>
  <c r="CF82" i="3"/>
  <c r="CE82" i="3"/>
  <c r="CD82" i="3"/>
  <c r="CC82" i="3"/>
  <c r="CB82" i="3"/>
  <c r="CA82" i="3"/>
  <c r="BZ82" i="3"/>
  <c r="BX82" i="3"/>
  <c r="BW82" i="3"/>
  <c r="BV82" i="3"/>
  <c r="BU82" i="3"/>
  <c r="BS82" i="3"/>
  <c r="BQ82" i="3"/>
  <c r="BP82" i="3"/>
  <c r="BN82" i="3"/>
  <c r="BK82" i="3"/>
  <c r="BJ82" i="3"/>
  <c r="BI82" i="3"/>
  <c r="BH82" i="3"/>
  <c r="BG82" i="3"/>
  <c r="BF82" i="3"/>
  <c r="BE82" i="3"/>
  <c r="BD82" i="3"/>
  <c r="BC82" i="3"/>
  <c r="BB82" i="3"/>
  <c r="AW82" i="3"/>
  <c r="AV82" i="3"/>
  <c r="AU82" i="3"/>
  <c r="AT82" i="3"/>
  <c r="AS82" i="3"/>
  <c r="AR82" i="3"/>
  <c r="AN82" i="3"/>
  <c r="AM82" i="3"/>
  <c r="AL82" i="3"/>
  <c r="AK82" i="3"/>
  <c r="AI82" i="3"/>
  <c r="AH82" i="3"/>
  <c r="AG82" i="3"/>
  <c r="AD82" i="3"/>
  <c r="Z82" i="3"/>
  <c r="Y82" i="3"/>
  <c r="X82" i="3"/>
  <c r="W82" i="3"/>
  <c r="V82" i="3"/>
  <c r="U82" i="3"/>
  <c r="O82" i="3"/>
  <c r="H82" i="3"/>
  <c r="G82" i="3"/>
  <c r="DI81" i="3"/>
  <c r="DH81" i="3"/>
  <c r="DG81" i="3"/>
  <c r="DF81" i="3"/>
  <c r="CY81" i="3"/>
  <c r="CX81" i="3"/>
  <c r="CW81" i="3"/>
  <c r="CV81" i="3"/>
  <c r="CU81" i="3"/>
  <c r="CT81" i="3"/>
  <c r="CS81" i="3"/>
  <c r="CR81" i="3"/>
  <c r="CQ81" i="3"/>
  <c r="CP81" i="3"/>
  <c r="CO81" i="3"/>
  <c r="CN81" i="3"/>
  <c r="CM81" i="3"/>
  <c r="CK81" i="3"/>
  <c r="CJ81" i="3"/>
  <c r="CI81" i="3"/>
  <c r="CH81" i="3"/>
  <c r="CG81" i="3"/>
  <c r="CF81" i="3"/>
  <c r="CE81" i="3"/>
  <c r="CD81" i="3"/>
  <c r="CC81" i="3"/>
  <c r="CB81" i="3"/>
  <c r="CA81" i="3"/>
  <c r="BZ81" i="3"/>
  <c r="BX81" i="3"/>
  <c r="BW81" i="3"/>
  <c r="BV81" i="3"/>
  <c r="BU81" i="3"/>
  <c r="BS81" i="3"/>
  <c r="BQ81" i="3"/>
  <c r="BP81" i="3"/>
  <c r="BK81" i="3"/>
  <c r="BJ81" i="3"/>
  <c r="BI81" i="3"/>
  <c r="BH81" i="3"/>
  <c r="BG81" i="3"/>
  <c r="BF81" i="3"/>
  <c r="BE81" i="3"/>
  <c r="BD81" i="3"/>
  <c r="BC81" i="3"/>
  <c r="BB81" i="3"/>
  <c r="AW81" i="3"/>
  <c r="AV81" i="3"/>
  <c r="AU81" i="3"/>
  <c r="AT81" i="3"/>
  <c r="AS81" i="3"/>
  <c r="AR81" i="3"/>
  <c r="AN81" i="3"/>
  <c r="AM81" i="3"/>
  <c r="AL81" i="3"/>
  <c r="AK81" i="3"/>
  <c r="AI81" i="3"/>
  <c r="AH81" i="3"/>
  <c r="AG81" i="3"/>
  <c r="AD81" i="3"/>
  <c r="Z81" i="3"/>
  <c r="Y81" i="3"/>
  <c r="X81" i="3"/>
  <c r="W81" i="3"/>
  <c r="V81" i="3"/>
  <c r="U81" i="3"/>
  <c r="O81" i="3"/>
  <c r="H81" i="3"/>
  <c r="DI80" i="3"/>
  <c r="DH80" i="3"/>
  <c r="DG80" i="3"/>
  <c r="DF80" i="3"/>
  <c r="CY80" i="3"/>
  <c r="CX80" i="3"/>
  <c r="CW80" i="3"/>
  <c r="CV80" i="3"/>
  <c r="CU80" i="3"/>
  <c r="CT80" i="3"/>
  <c r="CS80" i="3"/>
  <c r="CR80" i="3"/>
  <c r="CQ80" i="3"/>
  <c r="CP80" i="3"/>
  <c r="CO80" i="3"/>
  <c r="CN80" i="3"/>
  <c r="CM80" i="3"/>
  <c r="CK80" i="3"/>
  <c r="CJ80" i="3"/>
  <c r="CI80" i="3"/>
  <c r="CH80" i="3"/>
  <c r="CG80" i="3"/>
  <c r="CF80" i="3"/>
  <c r="CE80" i="3"/>
  <c r="CD80" i="3"/>
  <c r="CC80" i="3"/>
  <c r="CB80" i="3"/>
  <c r="CA80" i="3"/>
  <c r="BZ80" i="3"/>
  <c r="BX80" i="3"/>
  <c r="BW80" i="3"/>
  <c r="BV80" i="3"/>
  <c r="BU80" i="3"/>
  <c r="BS80" i="3"/>
  <c r="BQ80" i="3"/>
  <c r="BP80" i="3"/>
  <c r="BN80" i="3"/>
  <c r="BK80" i="3"/>
  <c r="BJ80" i="3"/>
  <c r="BI80" i="3"/>
  <c r="BH80" i="3"/>
  <c r="BG80" i="3"/>
  <c r="BF80" i="3"/>
  <c r="BE80" i="3"/>
  <c r="BD80" i="3"/>
  <c r="BC80" i="3"/>
  <c r="BB80" i="3"/>
  <c r="AW80" i="3"/>
  <c r="AV80" i="3"/>
  <c r="AU80" i="3"/>
  <c r="AT80" i="3"/>
  <c r="AS80" i="3"/>
  <c r="AR80" i="3"/>
  <c r="AN80" i="3"/>
  <c r="AM80" i="3"/>
  <c r="AL80" i="3"/>
  <c r="AK80" i="3"/>
  <c r="AI80" i="3"/>
  <c r="AH80" i="3"/>
  <c r="AG80" i="3"/>
  <c r="AD80" i="3"/>
  <c r="Z80" i="3"/>
  <c r="Y80" i="3"/>
  <c r="X80" i="3"/>
  <c r="W80" i="3"/>
  <c r="V80" i="3"/>
  <c r="U80" i="3"/>
  <c r="O80" i="3"/>
  <c r="H80" i="3"/>
  <c r="G80" i="3"/>
  <c r="DI79" i="3"/>
  <c r="DH79" i="3"/>
  <c r="DG79" i="3"/>
  <c r="DF79" i="3"/>
  <c r="CY79" i="3"/>
  <c r="CX79" i="3"/>
  <c r="CW79" i="3"/>
  <c r="CV79" i="3"/>
  <c r="CU79" i="3"/>
  <c r="CT79" i="3"/>
  <c r="CS79" i="3"/>
  <c r="CR79" i="3"/>
  <c r="CQ79" i="3"/>
  <c r="CP79" i="3"/>
  <c r="CO79" i="3"/>
  <c r="CN79" i="3"/>
  <c r="CM79" i="3"/>
  <c r="CK79" i="3"/>
  <c r="CJ79" i="3"/>
  <c r="CI79" i="3"/>
  <c r="CH79" i="3"/>
  <c r="CG79" i="3"/>
  <c r="CF79" i="3"/>
  <c r="CE79" i="3"/>
  <c r="CD79" i="3"/>
  <c r="CC79" i="3"/>
  <c r="CB79" i="3"/>
  <c r="CA79" i="3"/>
  <c r="BZ79" i="3"/>
  <c r="BX79" i="3"/>
  <c r="BW79" i="3"/>
  <c r="BV79" i="3"/>
  <c r="BU79" i="3"/>
  <c r="BS79" i="3"/>
  <c r="BQ79" i="3"/>
  <c r="BP79" i="3"/>
  <c r="BN79" i="3"/>
  <c r="BK79" i="3"/>
  <c r="BJ79" i="3"/>
  <c r="BI79" i="3"/>
  <c r="BH79" i="3"/>
  <c r="BG79" i="3"/>
  <c r="BF79" i="3"/>
  <c r="BE79" i="3"/>
  <c r="BD79" i="3"/>
  <c r="BC79" i="3"/>
  <c r="BB79" i="3"/>
  <c r="AW79" i="3"/>
  <c r="AV79" i="3"/>
  <c r="AU79" i="3"/>
  <c r="AT79" i="3"/>
  <c r="AS79" i="3"/>
  <c r="AR79" i="3"/>
  <c r="AN79" i="3"/>
  <c r="AM79" i="3"/>
  <c r="AL79" i="3"/>
  <c r="AK79" i="3"/>
  <c r="AG79" i="3"/>
  <c r="AD79" i="3"/>
  <c r="Z79" i="3"/>
  <c r="Y79" i="3"/>
  <c r="X79" i="3"/>
  <c r="W79" i="3"/>
  <c r="V79" i="3"/>
  <c r="U79" i="3"/>
  <c r="O79" i="3"/>
  <c r="H79" i="3"/>
  <c r="G79" i="3"/>
  <c r="DI78" i="3"/>
  <c r="DH78" i="3"/>
  <c r="DG78" i="3"/>
  <c r="DF78" i="3"/>
  <c r="CY78" i="3"/>
  <c r="CX78" i="3"/>
  <c r="CW78" i="3"/>
  <c r="CV78" i="3"/>
  <c r="CU78" i="3"/>
  <c r="CT78" i="3"/>
  <c r="CS78" i="3"/>
  <c r="CR78" i="3"/>
  <c r="CQ78" i="3"/>
  <c r="CP78" i="3"/>
  <c r="CO78" i="3"/>
  <c r="CN78" i="3"/>
  <c r="CM78" i="3"/>
  <c r="CK78" i="3"/>
  <c r="CJ78" i="3"/>
  <c r="CI78" i="3"/>
  <c r="CH78" i="3"/>
  <c r="CG78" i="3"/>
  <c r="CF78" i="3"/>
  <c r="CE78" i="3"/>
  <c r="CD78" i="3"/>
  <c r="CC78" i="3"/>
  <c r="CB78" i="3"/>
  <c r="CA78" i="3"/>
  <c r="BZ78" i="3"/>
  <c r="BX78" i="3"/>
  <c r="BW78" i="3"/>
  <c r="BV78" i="3"/>
  <c r="BU78" i="3"/>
  <c r="BS78" i="3"/>
  <c r="BQ78" i="3"/>
  <c r="BP78" i="3"/>
  <c r="BN78" i="3"/>
  <c r="BK78" i="3"/>
  <c r="BJ78" i="3"/>
  <c r="BI78" i="3"/>
  <c r="BH78" i="3"/>
  <c r="BG78" i="3"/>
  <c r="BF78" i="3"/>
  <c r="BE78" i="3"/>
  <c r="BD78" i="3"/>
  <c r="BC78" i="3"/>
  <c r="BB78" i="3"/>
  <c r="AW78" i="3"/>
  <c r="AV78" i="3"/>
  <c r="AU78" i="3"/>
  <c r="AT78" i="3"/>
  <c r="AS78" i="3"/>
  <c r="AR78" i="3"/>
  <c r="AN78" i="3"/>
  <c r="AM78" i="3"/>
  <c r="AL78" i="3"/>
  <c r="AK78" i="3"/>
  <c r="AG78" i="3"/>
  <c r="AD78" i="3"/>
  <c r="Z78" i="3"/>
  <c r="Y78" i="3"/>
  <c r="X78" i="3"/>
  <c r="W78" i="3"/>
  <c r="V78" i="3"/>
  <c r="U78" i="3"/>
  <c r="P78" i="3"/>
  <c r="O78" i="3"/>
  <c r="H78" i="3"/>
  <c r="G78" i="3"/>
  <c r="DI77" i="3"/>
  <c r="DH77" i="3"/>
  <c r="DG77" i="3"/>
  <c r="DF77" i="3"/>
  <c r="CY77" i="3"/>
  <c r="CX77" i="3"/>
  <c r="CW77" i="3"/>
  <c r="CV77" i="3"/>
  <c r="CU77" i="3"/>
  <c r="CT77" i="3"/>
  <c r="CS77" i="3"/>
  <c r="CR77" i="3"/>
  <c r="CQ77" i="3"/>
  <c r="CP77" i="3"/>
  <c r="CO77" i="3"/>
  <c r="CN77" i="3"/>
  <c r="CM77" i="3"/>
  <c r="CK77" i="3"/>
  <c r="CJ77" i="3"/>
  <c r="CI77" i="3"/>
  <c r="CH77" i="3"/>
  <c r="CG77" i="3"/>
  <c r="CF77" i="3"/>
  <c r="CE77" i="3"/>
  <c r="CD77" i="3"/>
  <c r="CC77" i="3"/>
  <c r="CB77" i="3"/>
  <c r="CA77" i="3"/>
  <c r="BZ77" i="3"/>
  <c r="BX77" i="3"/>
  <c r="BW77" i="3"/>
  <c r="BV77" i="3"/>
  <c r="BU77" i="3"/>
  <c r="BS77" i="3"/>
  <c r="BQ77" i="3"/>
  <c r="BP77" i="3"/>
  <c r="BN77" i="3"/>
  <c r="BK77" i="3"/>
  <c r="BJ77" i="3"/>
  <c r="BI77" i="3"/>
  <c r="BH77" i="3"/>
  <c r="BG77" i="3"/>
  <c r="BF77" i="3"/>
  <c r="BE77" i="3"/>
  <c r="BD77" i="3"/>
  <c r="BC77" i="3"/>
  <c r="BB77" i="3"/>
  <c r="AW77" i="3"/>
  <c r="AV77" i="3"/>
  <c r="AU77" i="3"/>
  <c r="AT77" i="3"/>
  <c r="AS77" i="3"/>
  <c r="AR77" i="3"/>
  <c r="AN77" i="3"/>
  <c r="AM77" i="3"/>
  <c r="AL77" i="3"/>
  <c r="AK77" i="3"/>
  <c r="AG77" i="3"/>
  <c r="AD77" i="3"/>
  <c r="Z77" i="3"/>
  <c r="Y77" i="3"/>
  <c r="X77" i="3"/>
  <c r="W77" i="3"/>
  <c r="V77" i="3"/>
  <c r="U77" i="3"/>
  <c r="P77" i="3"/>
  <c r="O77" i="3"/>
  <c r="H77" i="3"/>
  <c r="G77" i="3"/>
  <c r="DI76" i="3"/>
  <c r="DH76" i="3"/>
  <c r="DG76" i="3"/>
  <c r="DF76" i="3"/>
  <c r="CY76" i="3"/>
  <c r="CX76" i="3"/>
  <c r="CW76" i="3"/>
  <c r="CV76" i="3"/>
  <c r="CU76" i="3"/>
  <c r="CT76" i="3"/>
  <c r="CS76" i="3"/>
  <c r="CR76" i="3"/>
  <c r="CQ76" i="3"/>
  <c r="CP76" i="3"/>
  <c r="CO76" i="3"/>
  <c r="CN76" i="3"/>
  <c r="CM76" i="3"/>
  <c r="CK76" i="3"/>
  <c r="CJ76" i="3"/>
  <c r="CI76" i="3"/>
  <c r="CH76" i="3"/>
  <c r="CG76" i="3"/>
  <c r="CF76" i="3"/>
  <c r="CE76" i="3"/>
  <c r="CD76" i="3"/>
  <c r="CC76" i="3"/>
  <c r="CB76" i="3"/>
  <c r="CA76" i="3"/>
  <c r="BZ76" i="3"/>
  <c r="BX76" i="3"/>
  <c r="BW76" i="3"/>
  <c r="BV76" i="3"/>
  <c r="BU76" i="3"/>
  <c r="BS76" i="3"/>
  <c r="BQ76" i="3"/>
  <c r="BP76" i="3"/>
  <c r="BK76" i="3"/>
  <c r="BJ76" i="3"/>
  <c r="BI76" i="3"/>
  <c r="BH76" i="3"/>
  <c r="BG76" i="3"/>
  <c r="BF76" i="3"/>
  <c r="BE76" i="3"/>
  <c r="BD76" i="3"/>
  <c r="BC76" i="3"/>
  <c r="BB76" i="3"/>
  <c r="AW76" i="3"/>
  <c r="AV76" i="3"/>
  <c r="AU76" i="3"/>
  <c r="AT76" i="3"/>
  <c r="AS76" i="3"/>
  <c r="AR76" i="3"/>
  <c r="AN76" i="3"/>
  <c r="AM76" i="3"/>
  <c r="AL76" i="3"/>
  <c r="AK76" i="3"/>
  <c r="AI76" i="3"/>
  <c r="AH76" i="3"/>
  <c r="AG76" i="3"/>
  <c r="AD76" i="3"/>
  <c r="Z76" i="3"/>
  <c r="Y76" i="3"/>
  <c r="X76" i="3"/>
  <c r="W76" i="3"/>
  <c r="V76" i="3"/>
  <c r="U76" i="3"/>
  <c r="O76" i="3"/>
  <c r="H76" i="3"/>
  <c r="DI75" i="3"/>
  <c r="DH75" i="3"/>
  <c r="DG75" i="3"/>
  <c r="DF75" i="3"/>
  <c r="CY75" i="3"/>
  <c r="CX75" i="3"/>
  <c r="CW75" i="3"/>
  <c r="CV75" i="3"/>
  <c r="CU75" i="3"/>
  <c r="CT75" i="3"/>
  <c r="CS75" i="3"/>
  <c r="CR75" i="3"/>
  <c r="CQ75" i="3"/>
  <c r="CP75" i="3"/>
  <c r="CO75" i="3"/>
  <c r="CN75" i="3"/>
  <c r="CM75" i="3"/>
  <c r="CK75" i="3"/>
  <c r="CJ75" i="3"/>
  <c r="CI75" i="3"/>
  <c r="CH75" i="3"/>
  <c r="CG75" i="3"/>
  <c r="CF75" i="3"/>
  <c r="CE75" i="3"/>
  <c r="CD75" i="3"/>
  <c r="CC75" i="3"/>
  <c r="CB75" i="3"/>
  <c r="CA75" i="3"/>
  <c r="BZ75" i="3"/>
  <c r="BX75" i="3"/>
  <c r="BW75" i="3"/>
  <c r="BV75" i="3"/>
  <c r="BU75" i="3"/>
  <c r="BS75" i="3"/>
  <c r="BQ75" i="3"/>
  <c r="BP75" i="3"/>
  <c r="BK75" i="3"/>
  <c r="BJ75" i="3"/>
  <c r="BI75" i="3"/>
  <c r="BH75" i="3"/>
  <c r="BG75" i="3"/>
  <c r="BF75" i="3"/>
  <c r="BE75" i="3"/>
  <c r="BD75" i="3"/>
  <c r="BC75" i="3"/>
  <c r="BB75" i="3"/>
  <c r="AW75" i="3"/>
  <c r="AV75" i="3"/>
  <c r="AU75" i="3"/>
  <c r="AT75" i="3"/>
  <c r="AS75" i="3"/>
  <c r="AR75" i="3"/>
  <c r="AN75" i="3"/>
  <c r="AM75" i="3"/>
  <c r="AL75" i="3"/>
  <c r="AK75" i="3"/>
  <c r="AI75" i="3"/>
  <c r="AH75" i="3"/>
  <c r="AG75" i="3"/>
  <c r="AD75" i="3"/>
  <c r="Z75" i="3"/>
  <c r="Y75" i="3"/>
  <c r="X75" i="3"/>
  <c r="W75" i="3"/>
  <c r="V75" i="3"/>
  <c r="U75" i="3"/>
  <c r="O75" i="3"/>
  <c r="H75" i="3"/>
  <c r="DI74" i="3"/>
  <c r="DH74" i="3"/>
  <c r="DG74" i="3"/>
  <c r="DF74" i="3"/>
  <c r="CY74" i="3"/>
  <c r="CX74" i="3"/>
  <c r="CW74" i="3"/>
  <c r="CV74" i="3"/>
  <c r="CU74" i="3"/>
  <c r="CT74" i="3"/>
  <c r="CS74" i="3"/>
  <c r="CR74" i="3"/>
  <c r="CQ74" i="3"/>
  <c r="CP74" i="3"/>
  <c r="CO74" i="3"/>
  <c r="CN74" i="3"/>
  <c r="CM74" i="3"/>
  <c r="CK74" i="3"/>
  <c r="CJ74" i="3"/>
  <c r="CI74" i="3"/>
  <c r="CH74" i="3"/>
  <c r="CG74" i="3"/>
  <c r="CF74" i="3"/>
  <c r="CE74" i="3"/>
  <c r="CD74" i="3"/>
  <c r="CC74" i="3"/>
  <c r="CB74" i="3"/>
  <c r="CA74" i="3"/>
  <c r="BZ74" i="3"/>
  <c r="BX74" i="3"/>
  <c r="BW74" i="3"/>
  <c r="BV74" i="3"/>
  <c r="BU74" i="3"/>
  <c r="BS74" i="3"/>
  <c r="BQ74" i="3"/>
  <c r="BP74" i="3"/>
  <c r="BK74" i="3"/>
  <c r="BJ74" i="3"/>
  <c r="BI74" i="3"/>
  <c r="BH74" i="3"/>
  <c r="BG74" i="3"/>
  <c r="BF74" i="3"/>
  <c r="BE74" i="3"/>
  <c r="BD74" i="3"/>
  <c r="BC74" i="3"/>
  <c r="BB74" i="3"/>
  <c r="AW74" i="3"/>
  <c r="AV74" i="3"/>
  <c r="AU74" i="3"/>
  <c r="AT74" i="3"/>
  <c r="AS74" i="3"/>
  <c r="AR74" i="3"/>
  <c r="AN74" i="3"/>
  <c r="AM74" i="3"/>
  <c r="AL74" i="3"/>
  <c r="AK74" i="3"/>
  <c r="AI74" i="3"/>
  <c r="AH74" i="3"/>
  <c r="AG74" i="3"/>
  <c r="AD74" i="3"/>
  <c r="Z74" i="3"/>
  <c r="Y74" i="3"/>
  <c r="X74" i="3"/>
  <c r="W74" i="3"/>
  <c r="V74" i="3"/>
  <c r="U74" i="3"/>
  <c r="O74" i="3"/>
  <c r="H74" i="3"/>
  <c r="DI73" i="3"/>
  <c r="DH73" i="3"/>
  <c r="DG73" i="3"/>
  <c r="DF73" i="3"/>
  <c r="CY73" i="3"/>
  <c r="CX73" i="3"/>
  <c r="CW73" i="3"/>
  <c r="CV73" i="3"/>
  <c r="CU73" i="3"/>
  <c r="CT73" i="3"/>
  <c r="CS73" i="3"/>
  <c r="CR73" i="3"/>
  <c r="CQ73" i="3"/>
  <c r="CP73" i="3"/>
  <c r="CO73" i="3"/>
  <c r="CN73" i="3"/>
  <c r="CM73" i="3"/>
  <c r="CK73" i="3"/>
  <c r="CJ73" i="3"/>
  <c r="CI73" i="3"/>
  <c r="CH73" i="3"/>
  <c r="CG73" i="3"/>
  <c r="CF73" i="3"/>
  <c r="CE73" i="3"/>
  <c r="CD73" i="3"/>
  <c r="CC73" i="3"/>
  <c r="CB73" i="3"/>
  <c r="CA73" i="3"/>
  <c r="BZ73" i="3"/>
  <c r="BX73" i="3"/>
  <c r="BW73" i="3"/>
  <c r="BV73" i="3"/>
  <c r="BU73" i="3"/>
  <c r="BS73" i="3"/>
  <c r="BQ73" i="3"/>
  <c r="BP73" i="3"/>
  <c r="BN73" i="3"/>
  <c r="BK73" i="3"/>
  <c r="BJ73" i="3"/>
  <c r="BI73" i="3"/>
  <c r="BH73" i="3"/>
  <c r="BG73" i="3"/>
  <c r="BF73" i="3"/>
  <c r="BE73" i="3"/>
  <c r="BD73" i="3"/>
  <c r="BC73" i="3"/>
  <c r="BB73" i="3"/>
  <c r="AW73" i="3"/>
  <c r="AV73" i="3"/>
  <c r="AU73" i="3"/>
  <c r="AT73" i="3"/>
  <c r="AS73" i="3"/>
  <c r="AR73" i="3"/>
  <c r="AN73" i="3"/>
  <c r="AM73" i="3"/>
  <c r="AL73" i="3"/>
  <c r="AK73" i="3"/>
  <c r="AI73" i="3"/>
  <c r="AH73" i="3"/>
  <c r="AG73" i="3"/>
  <c r="AD73" i="3"/>
  <c r="Z73" i="3"/>
  <c r="Y73" i="3"/>
  <c r="X73" i="3"/>
  <c r="W73" i="3"/>
  <c r="V73" i="3"/>
  <c r="U73" i="3"/>
  <c r="P73" i="3"/>
  <c r="O73" i="3"/>
  <c r="H73" i="3"/>
  <c r="G73" i="3"/>
  <c r="DI72" i="3"/>
  <c r="DH72" i="3"/>
  <c r="DG72" i="3"/>
  <c r="DF72" i="3"/>
  <c r="CY72" i="3"/>
  <c r="CX72" i="3"/>
  <c r="CW72" i="3"/>
  <c r="CV72" i="3"/>
  <c r="CU72" i="3"/>
  <c r="CT72" i="3"/>
  <c r="CS72" i="3"/>
  <c r="CR72" i="3"/>
  <c r="CQ72" i="3"/>
  <c r="CP72" i="3"/>
  <c r="CO72" i="3"/>
  <c r="CN72" i="3"/>
  <c r="CM72" i="3"/>
  <c r="CK72" i="3"/>
  <c r="CJ72" i="3"/>
  <c r="CI72" i="3"/>
  <c r="CH72" i="3"/>
  <c r="CG72" i="3"/>
  <c r="CF72" i="3"/>
  <c r="CE72" i="3"/>
  <c r="CD72" i="3"/>
  <c r="CC72" i="3"/>
  <c r="CB72" i="3"/>
  <c r="CA72" i="3"/>
  <c r="BZ72" i="3"/>
  <c r="BX72" i="3"/>
  <c r="BW72" i="3"/>
  <c r="BV72" i="3"/>
  <c r="BU72" i="3"/>
  <c r="BS72" i="3"/>
  <c r="BQ72" i="3"/>
  <c r="BP72" i="3"/>
  <c r="BN72" i="3"/>
  <c r="BK72" i="3"/>
  <c r="BJ72" i="3"/>
  <c r="BI72" i="3"/>
  <c r="BH72" i="3"/>
  <c r="BG72" i="3"/>
  <c r="BF72" i="3"/>
  <c r="BE72" i="3"/>
  <c r="BD72" i="3"/>
  <c r="BC72" i="3"/>
  <c r="BB72" i="3"/>
  <c r="AW72" i="3"/>
  <c r="AV72" i="3"/>
  <c r="AU72" i="3"/>
  <c r="AT72" i="3"/>
  <c r="AS72" i="3"/>
  <c r="AR72" i="3"/>
  <c r="AN72" i="3"/>
  <c r="AM72" i="3"/>
  <c r="AL72" i="3"/>
  <c r="AK72" i="3"/>
  <c r="AI72" i="3"/>
  <c r="AH72" i="3"/>
  <c r="AG72" i="3"/>
  <c r="AD72" i="3"/>
  <c r="Z72" i="3"/>
  <c r="Y72" i="3"/>
  <c r="X72" i="3"/>
  <c r="W72" i="3"/>
  <c r="V72" i="3"/>
  <c r="U72" i="3"/>
  <c r="O72" i="3"/>
  <c r="H72" i="3"/>
  <c r="G72" i="3"/>
  <c r="DI71" i="3"/>
  <c r="DH71" i="3"/>
  <c r="DG71" i="3"/>
  <c r="DF71" i="3"/>
  <c r="CY71" i="3"/>
  <c r="CX71" i="3"/>
  <c r="CW71" i="3"/>
  <c r="CV71" i="3"/>
  <c r="CU71" i="3"/>
  <c r="CT71" i="3"/>
  <c r="CS71" i="3"/>
  <c r="CR71" i="3"/>
  <c r="CQ71" i="3"/>
  <c r="CP71" i="3"/>
  <c r="CO71" i="3"/>
  <c r="CN71" i="3"/>
  <c r="CM71" i="3"/>
  <c r="CK71" i="3"/>
  <c r="CJ71" i="3"/>
  <c r="CI71" i="3"/>
  <c r="CH71" i="3"/>
  <c r="CG71" i="3"/>
  <c r="CF71" i="3"/>
  <c r="CE71" i="3"/>
  <c r="CD71" i="3"/>
  <c r="CC71" i="3"/>
  <c r="CB71" i="3"/>
  <c r="CA71" i="3"/>
  <c r="BZ71" i="3"/>
  <c r="BX71" i="3"/>
  <c r="BW71" i="3"/>
  <c r="BV71" i="3"/>
  <c r="BU71" i="3"/>
  <c r="BS71" i="3"/>
  <c r="BQ71" i="3"/>
  <c r="BP71" i="3"/>
  <c r="BN71" i="3"/>
  <c r="BK71" i="3"/>
  <c r="BJ71" i="3"/>
  <c r="BI71" i="3"/>
  <c r="BH71" i="3"/>
  <c r="BG71" i="3"/>
  <c r="BF71" i="3"/>
  <c r="BE71" i="3"/>
  <c r="BD71" i="3"/>
  <c r="BC71" i="3"/>
  <c r="BB71" i="3"/>
  <c r="AW71" i="3"/>
  <c r="AV71" i="3"/>
  <c r="AU71" i="3"/>
  <c r="AT71" i="3"/>
  <c r="AS71" i="3"/>
  <c r="AR71" i="3"/>
  <c r="AN71" i="3"/>
  <c r="AM71" i="3"/>
  <c r="AL71" i="3"/>
  <c r="AK71" i="3"/>
  <c r="AG71" i="3"/>
  <c r="AD71" i="3"/>
  <c r="Z71" i="3"/>
  <c r="Y71" i="3"/>
  <c r="X71" i="3"/>
  <c r="W71" i="3"/>
  <c r="V71" i="3"/>
  <c r="U71" i="3"/>
  <c r="O71" i="3"/>
  <c r="H71" i="3"/>
  <c r="G71" i="3"/>
  <c r="DI70" i="3"/>
  <c r="DH70" i="3"/>
  <c r="DG70" i="3"/>
  <c r="DF70" i="3"/>
  <c r="CY70" i="3"/>
  <c r="CX70" i="3"/>
  <c r="CW70" i="3"/>
  <c r="CV70" i="3"/>
  <c r="CU70" i="3"/>
  <c r="CT70" i="3"/>
  <c r="CS70" i="3"/>
  <c r="CR70" i="3"/>
  <c r="CQ70" i="3"/>
  <c r="CP70" i="3"/>
  <c r="CO70" i="3"/>
  <c r="CN70" i="3"/>
  <c r="CM70" i="3"/>
  <c r="CK70" i="3"/>
  <c r="CJ70" i="3"/>
  <c r="CI70" i="3"/>
  <c r="CH70" i="3"/>
  <c r="CG70" i="3"/>
  <c r="CF70" i="3"/>
  <c r="CE70" i="3"/>
  <c r="CD70" i="3"/>
  <c r="CC70" i="3"/>
  <c r="CB70" i="3"/>
  <c r="CA70" i="3"/>
  <c r="BZ70" i="3"/>
  <c r="BX70" i="3"/>
  <c r="BW70" i="3"/>
  <c r="BV70" i="3"/>
  <c r="BU70" i="3"/>
  <c r="BS70" i="3"/>
  <c r="BQ70" i="3"/>
  <c r="BP70" i="3"/>
  <c r="BN70" i="3"/>
  <c r="BK70" i="3"/>
  <c r="BJ70" i="3"/>
  <c r="BI70" i="3"/>
  <c r="BH70" i="3"/>
  <c r="BG70" i="3"/>
  <c r="BF70" i="3"/>
  <c r="BE70" i="3"/>
  <c r="BD70" i="3"/>
  <c r="BC70" i="3"/>
  <c r="BB70" i="3"/>
  <c r="AW70" i="3"/>
  <c r="AV70" i="3"/>
  <c r="AU70" i="3"/>
  <c r="AT70" i="3"/>
  <c r="AS70" i="3"/>
  <c r="AR70" i="3"/>
  <c r="AN70" i="3"/>
  <c r="AM70" i="3"/>
  <c r="AL70" i="3"/>
  <c r="AK70" i="3"/>
  <c r="AI70" i="3"/>
  <c r="AH70" i="3"/>
  <c r="AG70" i="3"/>
  <c r="AD70" i="3"/>
  <c r="Z70" i="3"/>
  <c r="Y70" i="3"/>
  <c r="X70" i="3"/>
  <c r="W70" i="3"/>
  <c r="V70" i="3"/>
  <c r="U70" i="3"/>
  <c r="O70" i="3"/>
  <c r="H70" i="3"/>
  <c r="G70" i="3"/>
  <c r="DI69" i="3"/>
  <c r="DH69" i="3"/>
  <c r="DG69" i="3"/>
  <c r="DF69" i="3"/>
  <c r="CY69" i="3"/>
  <c r="CX69" i="3"/>
  <c r="CW69" i="3"/>
  <c r="CV69" i="3"/>
  <c r="CU69" i="3"/>
  <c r="CT69" i="3"/>
  <c r="CS69" i="3"/>
  <c r="CR69" i="3"/>
  <c r="CQ69" i="3"/>
  <c r="CP69" i="3"/>
  <c r="CO69" i="3"/>
  <c r="CN69" i="3"/>
  <c r="CM69" i="3"/>
  <c r="CK69" i="3"/>
  <c r="CJ69" i="3"/>
  <c r="CI69" i="3"/>
  <c r="CH69" i="3"/>
  <c r="CG69" i="3"/>
  <c r="CF69" i="3"/>
  <c r="CE69" i="3"/>
  <c r="CD69" i="3"/>
  <c r="CC69" i="3"/>
  <c r="CB69" i="3"/>
  <c r="CA69" i="3"/>
  <c r="BZ69" i="3"/>
  <c r="BX69" i="3"/>
  <c r="BW69" i="3"/>
  <c r="BV69" i="3"/>
  <c r="BU69" i="3"/>
  <c r="BS69" i="3"/>
  <c r="BQ69" i="3"/>
  <c r="BP69" i="3"/>
  <c r="BN69" i="3"/>
  <c r="BM69" i="3"/>
  <c r="BL69" i="3"/>
  <c r="BK69" i="3"/>
  <c r="BJ69" i="3"/>
  <c r="BI69" i="3"/>
  <c r="BH69" i="3"/>
  <c r="BG69" i="3"/>
  <c r="BF69" i="3"/>
  <c r="BE69" i="3"/>
  <c r="BD69" i="3"/>
  <c r="BC69" i="3"/>
  <c r="BB69" i="3"/>
  <c r="AW69" i="3"/>
  <c r="AV69" i="3"/>
  <c r="AU69" i="3"/>
  <c r="AT69" i="3"/>
  <c r="AS69" i="3"/>
  <c r="AR69" i="3"/>
  <c r="AN69" i="3"/>
  <c r="AM69" i="3"/>
  <c r="AL69" i="3"/>
  <c r="AK69" i="3"/>
  <c r="AG69" i="3"/>
  <c r="AD69" i="3"/>
  <c r="Z69" i="3"/>
  <c r="Y69" i="3"/>
  <c r="X69" i="3"/>
  <c r="W69" i="3"/>
  <c r="V69" i="3"/>
  <c r="U69" i="3"/>
  <c r="P69" i="3"/>
  <c r="O69" i="3"/>
  <c r="H69" i="3"/>
  <c r="G69" i="3"/>
  <c r="CY68" i="3"/>
  <c r="CX68" i="3"/>
  <c r="CW68" i="3"/>
  <c r="CV68" i="3"/>
  <c r="CU68" i="3"/>
  <c r="CT68" i="3"/>
  <c r="CS68" i="3"/>
  <c r="CR68" i="3"/>
  <c r="CQ68" i="3"/>
  <c r="I109" i="15" s="1"/>
  <c r="CP68" i="3"/>
  <c r="I108" i="15" s="1"/>
  <c r="CO68" i="3"/>
  <c r="CN68" i="3"/>
  <c r="CM68" i="3"/>
  <c r="I104" i="15" s="1"/>
  <c r="CK68" i="3"/>
  <c r="I102" i="15" s="1"/>
  <c r="CJ68" i="3"/>
  <c r="I101" i="15" s="1"/>
  <c r="CI68" i="3"/>
  <c r="I100" i="15" s="1"/>
  <c r="CH68" i="3"/>
  <c r="I99" i="15" s="1"/>
  <c r="CG68" i="3"/>
  <c r="CF68" i="3"/>
  <c r="I97" i="15" s="1"/>
  <c r="CE68" i="3"/>
  <c r="CD68" i="3"/>
  <c r="CC68" i="3"/>
  <c r="CB68" i="3"/>
  <c r="CA68" i="3"/>
  <c r="BZ68" i="3"/>
  <c r="BX68" i="3"/>
  <c r="BW68" i="3"/>
  <c r="BV68" i="3"/>
  <c r="BU68" i="3"/>
  <c r="BS68" i="3"/>
  <c r="BQ68" i="3"/>
  <c r="BP68" i="3"/>
  <c r="BK68" i="3"/>
  <c r="BJ68" i="3"/>
  <c r="BI68" i="3"/>
  <c r="BH68" i="3"/>
  <c r="BG68" i="3"/>
  <c r="AW68" i="3"/>
  <c r="I58" i="15" s="1"/>
  <c r="AV68" i="3"/>
  <c r="AU68" i="3"/>
  <c r="I56" i="15" s="1"/>
  <c r="AT68" i="3"/>
  <c r="I55" i="15" s="1"/>
  <c r="AS68" i="3"/>
  <c r="I54" i="15" s="1"/>
  <c r="AR68" i="3"/>
  <c r="AN68" i="3"/>
  <c r="AM68" i="3"/>
  <c r="I47" i="15" s="1"/>
  <c r="AL68" i="3"/>
  <c r="AK68" i="3"/>
  <c r="AG68" i="3"/>
  <c r="AD68" i="3"/>
  <c r="Z68" i="3"/>
  <c r="Y68" i="3"/>
  <c r="X68" i="3"/>
  <c r="W68" i="3"/>
  <c r="V68" i="3"/>
  <c r="U68" i="3"/>
  <c r="P68" i="3"/>
  <c r="O68" i="3"/>
  <c r="H68" i="3"/>
  <c r="CY67" i="3"/>
  <c r="CX67" i="3"/>
  <c r="CW67" i="3"/>
  <c r="CV67" i="3"/>
  <c r="CU67" i="3"/>
  <c r="CT67" i="3"/>
  <c r="CS67" i="3"/>
  <c r="CR67" i="3"/>
  <c r="CQ67" i="3"/>
  <c r="CP67" i="3"/>
  <c r="CO67" i="3"/>
  <c r="CN67" i="3"/>
  <c r="CM67" i="3"/>
  <c r="CK67" i="3"/>
  <c r="CJ67" i="3"/>
  <c r="CI67" i="3"/>
  <c r="CH67" i="3"/>
  <c r="CG67" i="3"/>
  <c r="CF67" i="3"/>
  <c r="CE67" i="3"/>
  <c r="CD67" i="3"/>
  <c r="CC67" i="3"/>
  <c r="CB67" i="3"/>
  <c r="CA67" i="3"/>
  <c r="BZ67" i="3"/>
  <c r="BX67" i="3"/>
  <c r="BW67" i="3"/>
  <c r="BV67" i="3"/>
  <c r="BU67" i="3"/>
  <c r="BS67" i="3"/>
  <c r="BQ67" i="3"/>
  <c r="BP67" i="3"/>
  <c r="BK67" i="3"/>
  <c r="BJ67" i="3"/>
  <c r="BI67" i="3"/>
  <c r="BH67" i="3"/>
  <c r="BG67" i="3"/>
  <c r="AW67" i="3"/>
  <c r="AV67" i="3"/>
  <c r="AU67" i="3"/>
  <c r="AT67" i="3"/>
  <c r="AS67" i="3"/>
  <c r="AR67" i="3"/>
  <c r="AN67" i="3"/>
  <c r="AM67" i="3"/>
  <c r="AL67" i="3"/>
  <c r="AK67" i="3"/>
  <c r="AG67" i="3"/>
  <c r="AD67" i="3"/>
  <c r="Z67" i="3"/>
  <c r="Y67" i="3"/>
  <c r="X67" i="3"/>
  <c r="W67" i="3"/>
  <c r="V67" i="3"/>
  <c r="U67" i="3"/>
  <c r="O67" i="3"/>
  <c r="H67" i="3"/>
  <c r="CY66" i="3"/>
  <c r="CX66" i="3"/>
  <c r="CW66" i="3"/>
  <c r="CV66" i="3"/>
  <c r="CU66" i="3"/>
  <c r="CT66" i="3"/>
  <c r="CS66" i="3"/>
  <c r="CR66" i="3"/>
  <c r="CQ66" i="3"/>
  <c r="CP66" i="3"/>
  <c r="CO66" i="3"/>
  <c r="CN66" i="3"/>
  <c r="CM66" i="3"/>
  <c r="CK66" i="3"/>
  <c r="CJ66" i="3"/>
  <c r="CI66" i="3"/>
  <c r="CH66" i="3"/>
  <c r="CG66" i="3"/>
  <c r="CF66" i="3"/>
  <c r="CE66" i="3"/>
  <c r="CD66" i="3"/>
  <c r="CC66" i="3"/>
  <c r="CB66" i="3"/>
  <c r="CA66" i="3"/>
  <c r="BZ66" i="3"/>
  <c r="BX66" i="3"/>
  <c r="BW66" i="3"/>
  <c r="BV66" i="3"/>
  <c r="BU66" i="3"/>
  <c r="BS66" i="3"/>
  <c r="BQ66" i="3"/>
  <c r="BP66" i="3"/>
  <c r="BK66" i="3"/>
  <c r="BJ66" i="3"/>
  <c r="BI66" i="3"/>
  <c r="BH66" i="3"/>
  <c r="BG66" i="3"/>
  <c r="AW66" i="3"/>
  <c r="AV66" i="3"/>
  <c r="AU66" i="3"/>
  <c r="AT66" i="3"/>
  <c r="AS66" i="3"/>
  <c r="AR66" i="3"/>
  <c r="AN66" i="3"/>
  <c r="AM66" i="3"/>
  <c r="AL66" i="3"/>
  <c r="AK66" i="3"/>
  <c r="AG66" i="3"/>
  <c r="AD66" i="3"/>
  <c r="Z66" i="3"/>
  <c r="Y66" i="3"/>
  <c r="X66" i="3"/>
  <c r="W66" i="3"/>
  <c r="V66" i="3"/>
  <c r="U66" i="3"/>
  <c r="O66" i="3"/>
  <c r="H66" i="3"/>
  <c r="CY65" i="3"/>
  <c r="CX65" i="3"/>
  <c r="CW65" i="3"/>
  <c r="CV65" i="3"/>
  <c r="CU65" i="3"/>
  <c r="CT65" i="3"/>
  <c r="CS65" i="3"/>
  <c r="CR65" i="3"/>
  <c r="CQ65" i="3"/>
  <c r="CP65" i="3"/>
  <c r="CO65" i="3"/>
  <c r="CN65" i="3"/>
  <c r="CM65" i="3"/>
  <c r="CK65" i="3"/>
  <c r="CJ65" i="3"/>
  <c r="CI65" i="3"/>
  <c r="CH65" i="3"/>
  <c r="CG65" i="3"/>
  <c r="CF65" i="3"/>
  <c r="CE65" i="3"/>
  <c r="CD65" i="3"/>
  <c r="CC65" i="3"/>
  <c r="CB65" i="3"/>
  <c r="CA65" i="3"/>
  <c r="BZ65" i="3"/>
  <c r="BX65" i="3"/>
  <c r="BW65" i="3"/>
  <c r="BV65" i="3"/>
  <c r="BU65" i="3"/>
  <c r="BS65" i="3"/>
  <c r="BQ65" i="3"/>
  <c r="BP65" i="3"/>
  <c r="BK65" i="3"/>
  <c r="BJ65" i="3"/>
  <c r="BI65" i="3"/>
  <c r="BH65" i="3"/>
  <c r="BG65" i="3"/>
  <c r="AW65" i="3"/>
  <c r="AV65" i="3"/>
  <c r="AU65" i="3"/>
  <c r="AT65" i="3"/>
  <c r="AS65" i="3"/>
  <c r="AR65" i="3"/>
  <c r="AN65" i="3"/>
  <c r="AM65" i="3"/>
  <c r="AL65" i="3"/>
  <c r="AK65" i="3"/>
  <c r="AG65" i="3"/>
  <c r="AD65" i="3"/>
  <c r="Z65" i="3"/>
  <c r="Y65" i="3"/>
  <c r="X65" i="3"/>
  <c r="W65" i="3"/>
  <c r="V65" i="3"/>
  <c r="U65" i="3"/>
  <c r="O65" i="3"/>
  <c r="H65" i="3"/>
  <c r="CY64" i="3"/>
  <c r="CX64" i="3"/>
  <c r="CW64" i="3"/>
  <c r="CV64" i="3"/>
  <c r="CU64" i="3"/>
  <c r="CT64" i="3"/>
  <c r="CS64" i="3"/>
  <c r="CR64" i="3"/>
  <c r="CQ64" i="3"/>
  <c r="CP64" i="3"/>
  <c r="CO64" i="3"/>
  <c r="CN64" i="3"/>
  <c r="CM64" i="3"/>
  <c r="CK64" i="3"/>
  <c r="CJ64" i="3"/>
  <c r="CI64" i="3"/>
  <c r="CH64" i="3"/>
  <c r="CG64" i="3"/>
  <c r="CF64" i="3"/>
  <c r="CE64" i="3"/>
  <c r="CD64" i="3"/>
  <c r="CC64" i="3"/>
  <c r="CB64" i="3"/>
  <c r="CA64" i="3"/>
  <c r="BZ64" i="3"/>
  <c r="BX64" i="3"/>
  <c r="BW64" i="3"/>
  <c r="BV64" i="3"/>
  <c r="BU64" i="3"/>
  <c r="BS64" i="3"/>
  <c r="BQ64" i="3"/>
  <c r="BP64" i="3"/>
  <c r="BK64" i="3"/>
  <c r="BJ64" i="3"/>
  <c r="BI64" i="3"/>
  <c r="BH64" i="3"/>
  <c r="BG64" i="3"/>
  <c r="AW64" i="3"/>
  <c r="AV64" i="3"/>
  <c r="AU64" i="3"/>
  <c r="AT64" i="3"/>
  <c r="AS64" i="3"/>
  <c r="AR64" i="3"/>
  <c r="AN64" i="3"/>
  <c r="AM64" i="3"/>
  <c r="AL64" i="3"/>
  <c r="AK64" i="3"/>
  <c r="AG64" i="3"/>
  <c r="AD64" i="3"/>
  <c r="Z64" i="3"/>
  <c r="Y64" i="3"/>
  <c r="X64" i="3"/>
  <c r="W64" i="3"/>
  <c r="V64" i="3"/>
  <c r="U64" i="3"/>
  <c r="O64" i="3"/>
  <c r="H64" i="3"/>
  <c r="CY63" i="3"/>
  <c r="CX63" i="3"/>
  <c r="CW63" i="3"/>
  <c r="CV63" i="3"/>
  <c r="CU63" i="3"/>
  <c r="CT63" i="3"/>
  <c r="CS63" i="3"/>
  <c r="CR63" i="3"/>
  <c r="CQ63" i="3"/>
  <c r="CP63" i="3"/>
  <c r="CO63" i="3"/>
  <c r="CN63" i="3"/>
  <c r="CM63" i="3"/>
  <c r="CK63" i="3"/>
  <c r="CJ63" i="3"/>
  <c r="CI63" i="3"/>
  <c r="CH63" i="3"/>
  <c r="CG63" i="3"/>
  <c r="CF63" i="3"/>
  <c r="CE63" i="3"/>
  <c r="CD63" i="3"/>
  <c r="CC63" i="3"/>
  <c r="CB63" i="3"/>
  <c r="CA63" i="3"/>
  <c r="BZ63" i="3"/>
  <c r="BX63" i="3"/>
  <c r="BW63" i="3"/>
  <c r="BV63" i="3"/>
  <c r="BU63" i="3"/>
  <c r="BS63" i="3"/>
  <c r="BQ63" i="3"/>
  <c r="BP63" i="3"/>
  <c r="BK63" i="3"/>
  <c r="BJ63" i="3"/>
  <c r="BI63" i="3"/>
  <c r="BH63" i="3"/>
  <c r="BG63" i="3"/>
  <c r="AW63" i="3"/>
  <c r="AV63" i="3"/>
  <c r="AU63" i="3"/>
  <c r="AT63" i="3"/>
  <c r="AS63" i="3"/>
  <c r="AR63" i="3"/>
  <c r="AN63" i="3"/>
  <c r="AM63" i="3"/>
  <c r="AL63" i="3"/>
  <c r="AK63" i="3"/>
  <c r="AG63" i="3"/>
  <c r="AD63" i="3"/>
  <c r="Z63" i="3"/>
  <c r="Y63" i="3"/>
  <c r="X63" i="3"/>
  <c r="W63" i="3"/>
  <c r="V63" i="3"/>
  <c r="U63" i="3"/>
  <c r="O63" i="3"/>
  <c r="H63" i="3"/>
  <c r="CY62" i="3"/>
  <c r="CX62" i="3"/>
  <c r="CW62" i="3"/>
  <c r="CV62" i="3"/>
  <c r="CU62" i="3"/>
  <c r="CT62" i="3"/>
  <c r="CS62" i="3"/>
  <c r="CR62" i="3"/>
  <c r="CQ62" i="3"/>
  <c r="CP62" i="3"/>
  <c r="CO62" i="3"/>
  <c r="CN62" i="3"/>
  <c r="CM62" i="3"/>
  <c r="CK62" i="3"/>
  <c r="CJ62" i="3"/>
  <c r="CI62" i="3"/>
  <c r="CH62" i="3"/>
  <c r="CG62" i="3"/>
  <c r="CF62" i="3"/>
  <c r="CE62" i="3"/>
  <c r="CD62" i="3"/>
  <c r="CC62" i="3"/>
  <c r="CB62" i="3"/>
  <c r="CA62" i="3"/>
  <c r="BZ62" i="3"/>
  <c r="BX62" i="3"/>
  <c r="BW62" i="3"/>
  <c r="BV62" i="3"/>
  <c r="BU62" i="3"/>
  <c r="BS62" i="3"/>
  <c r="BQ62" i="3"/>
  <c r="BP62" i="3"/>
  <c r="BK62" i="3"/>
  <c r="BJ62" i="3"/>
  <c r="BI62" i="3"/>
  <c r="BH62" i="3"/>
  <c r="BG62" i="3"/>
  <c r="AW62" i="3"/>
  <c r="AV62" i="3"/>
  <c r="AU62" i="3"/>
  <c r="AT62" i="3"/>
  <c r="AS62" i="3"/>
  <c r="AR62" i="3"/>
  <c r="AN62" i="3"/>
  <c r="AM62" i="3"/>
  <c r="AL62" i="3"/>
  <c r="AK62" i="3"/>
  <c r="AG62" i="3"/>
  <c r="AD62" i="3"/>
  <c r="Z62" i="3"/>
  <c r="Y62" i="3"/>
  <c r="X62" i="3"/>
  <c r="W62" i="3"/>
  <c r="V62" i="3"/>
  <c r="U62" i="3"/>
  <c r="O62" i="3"/>
  <c r="H62" i="3"/>
  <c r="CY61" i="3"/>
  <c r="CX61" i="3"/>
  <c r="CW61" i="3"/>
  <c r="CV61" i="3"/>
  <c r="CU61" i="3"/>
  <c r="CT61" i="3"/>
  <c r="CS61" i="3"/>
  <c r="CR61" i="3"/>
  <c r="CQ61" i="3"/>
  <c r="CP61" i="3"/>
  <c r="CO61" i="3"/>
  <c r="CN61" i="3"/>
  <c r="CM61" i="3"/>
  <c r="CK61" i="3"/>
  <c r="CJ61" i="3"/>
  <c r="CI61" i="3"/>
  <c r="CH61" i="3"/>
  <c r="CG61" i="3"/>
  <c r="CF61" i="3"/>
  <c r="CE61" i="3"/>
  <c r="CD61" i="3"/>
  <c r="CC61" i="3"/>
  <c r="CB61" i="3"/>
  <c r="CA61" i="3"/>
  <c r="BZ61" i="3"/>
  <c r="BX61" i="3"/>
  <c r="BW61" i="3"/>
  <c r="BV61" i="3"/>
  <c r="BU61" i="3"/>
  <c r="BS61" i="3"/>
  <c r="BQ61" i="3"/>
  <c r="BP61" i="3"/>
  <c r="BK61" i="3"/>
  <c r="BJ61" i="3"/>
  <c r="BI61" i="3"/>
  <c r="BH61" i="3"/>
  <c r="BG61" i="3"/>
  <c r="AW61" i="3"/>
  <c r="AV61" i="3"/>
  <c r="AU61" i="3"/>
  <c r="AT61" i="3"/>
  <c r="AS61" i="3"/>
  <c r="AR61" i="3"/>
  <c r="AN61" i="3"/>
  <c r="AM61" i="3"/>
  <c r="AL61" i="3"/>
  <c r="AK61" i="3"/>
  <c r="AG61" i="3"/>
  <c r="AD61" i="3"/>
  <c r="Z61" i="3"/>
  <c r="Y61" i="3"/>
  <c r="X61" i="3"/>
  <c r="W61" i="3"/>
  <c r="V61" i="3"/>
  <c r="U61" i="3"/>
  <c r="O61" i="3"/>
  <c r="H61" i="3"/>
  <c r="CY60" i="3"/>
  <c r="CX60" i="3"/>
  <c r="CW60" i="3"/>
  <c r="CV60" i="3"/>
  <c r="CU60" i="3"/>
  <c r="CT60" i="3"/>
  <c r="CS60" i="3"/>
  <c r="CR60" i="3"/>
  <c r="CQ60" i="3"/>
  <c r="CP60" i="3"/>
  <c r="CO60" i="3"/>
  <c r="CN60" i="3"/>
  <c r="CM60" i="3"/>
  <c r="CK60" i="3"/>
  <c r="CJ60" i="3"/>
  <c r="CI60" i="3"/>
  <c r="CH60" i="3"/>
  <c r="CG60" i="3"/>
  <c r="CF60" i="3"/>
  <c r="CE60" i="3"/>
  <c r="CD60" i="3"/>
  <c r="CC60" i="3"/>
  <c r="CB60" i="3"/>
  <c r="CA60" i="3"/>
  <c r="BZ60" i="3"/>
  <c r="BX60" i="3"/>
  <c r="BW60" i="3"/>
  <c r="BV60" i="3"/>
  <c r="BU60" i="3"/>
  <c r="BS60" i="3"/>
  <c r="BQ60" i="3"/>
  <c r="BP60" i="3"/>
  <c r="BK60" i="3"/>
  <c r="BJ60" i="3"/>
  <c r="BI60" i="3"/>
  <c r="BH60" i="3"/>
  <c r="BG60" i="3"/>
  <c r="AW60" i="3"/>
  <c r="AV60" i="3"/>
  <c r="AU60" i="3"/>
  <c r="AT60" i="3"/>
  <c r="AS60" i="3"/>
  <c r="AR60" i="3"/>
  <c r="AN60" i="3"/>
  <c r="AM60" i="3"/>
  <c r="AL60" i="3"/>
  <c r="AK60" i="3"/>
  <c r="AG60" i="3"/>
  <c r="AD60" i="3"/>
  <c r="Z60" i="3"/>
  <c r="Y60" i="3"/>
  <c r="X60" i="3"/>
  <c r="W60" i="3"/>
  <c r="V60" i="3"/>
  <c r="U60" i="3"/>
  <c r="O60" i="3"/>
  <c r="H60" i="3"/>
  <c r="CY59" i="3"/>
  <c r="CX59" i="3"/>
  <c r="CW59" i="3"/>
  <c r="CV59" i="3"/>
  <c r="CU59" i="3"/>
  <c r="CT59" i="3"/>
  <c r="CS59" i="3"/>
  <c r="CR59" i="3"/>
  <c r="CQ59" i="3"/>
  <c r="CP59" i="3"/>
  <c r="CO59" i="3"/>
  <c r="CN59" i="3"/>
  <c r="CM59" i="3"/>
  <c r="CK59" i="3"/>
  <c r="CJ59" i="3"/>
  <c r="CI59" i="3"/>
  <c r="CH59" i="3"/>
  <c r="CG59" i="3"/>
  <c r="CF59" i="3"/>
  <c r="CE59" i="3"/>
  <c r="CD59" i="3"/>
  <c r="CC59" i="3"/>
  <c r="CB59" i="3"/>
  <c r="CA59" i="3"/>
  <c r="BZ59" i="3"/>
  <c r="BX59" i="3"/>
  <c r="BW59" i="3"/>
  <c r="BV59" i="3"/>
  <c r="BU59" i="3"/>
  <c r="BS59" i="3"/>
  <c r="BQ59" i="3"/>
  <c r="BP59" i="3"/>
  <c r="BK59" i="3"/>
  <c r="BJ59" i="3"/>
  <c r="BI59" i="3"/>
  <c r="BH59" i="3"/>
  <c r="BG59" i="3"/>
  <c r="AW59" i="3"/>
  <c r="AV59" i="3"/>
  <c r="AU59" i="3"/>
  <c r="AT59" i="3"/>
  <c r="AS59" i="3"/>
  <c r="AR59" i="3"/>
  <c r="AN59" i="3"/>
  <c r="AM59" i="3"/>
  <c r="AL59" i="3"/>
  <c r="AK59" i="3"/>
  <c r="AG59" i="3"/>
  <c r="AD59" i="3"/>
  <c r="Z59" i="3"/>
  <c r="Y59" i="3"/>
  <c r="X59" i="3"/>
  <c r="W59" i="3"/>
  <c r="V59" i="3"/>
  <c r="U59" i="3"/>
  <c r="O59" i="3"/>
  <c r="H59" i="3"/>
  <c r="CY58" i="3"/>
  <c r="CX58" i="3"/>
  <c r="CW58" i="3"/>
  <c r="CV58" i="3"/>
  <c r="CU58" i="3"/>
  <c r="CT58" i="3"/>
  <c r="CS58" i="3"/>
  <c r="CR58" i="3"/>
  <c r="CQ58" i="3"/>
  <c r="CP58" i="3"/>
  <c r="CO58" i="3"/>
  <c r="CN58" i="3"/>
  <c r="CM58" i="3"/>
  <c r="CK58" i="3"/>
  <c r="CJ58" i="3"/>
  <c r="CI58" i="3"/>
  <c r="CH58" i="3"/>
  <c r="CG58" i="3"/>
  <c r="CF58" i="3"/>
  <c r="CE58" i="3"/>
  <c r="CD58" i="3"/>
  <c r="CC58" i="3"/>
  <c r="CB58" i="3"/>
  <c r="CA58" i="3"/>
  <c r="BZ58" i="3"/>
  <c r="BX58" i="3"/>
  <c r="BW58" i="3"/>
  <c r="BV58" i="3"/>
  <c r="BU58" i="3"/>
  <c r="BS58" i="3"/>
  <c r="BQ58" i="3"/>
  <c r="BP58" i="3"/>
  <c r="BK58" i="3"/>
  <c r="BJ58" i="3"/>
  <c r="BI58" i="3"/>
  <c r="BH58" i="3"/>
  <c r="BG58" i="3"/>
  <c r="AW58" i="3"/>
  <c r="AV58" i="3"/>
  <c r="AU58" i="3"/>
  <c r="AT58" i="3"/>
  <c r="AS58" i="3"/>
  <c r="AR58" i="3"/>
  <c r="AN58" i="3"/>
  <c r="AM58" i="3"/>
  <c r="AL58" i="3"/>
  <c r="AK58" i="3"/>
  <c r="AG58" i="3"/>
  <c r="AD58" i="3"/>
  <c r="Z58" i="3"/>
  <c r="Y58" i="3"/>
  <c r="X58" i="3"/>
  <c r="W58" i="3"/>
  <c r="V58" i="3"/>
  <c r="U58" i="3"/>
  <c r="O58" i="3"/>
  <c r="H58" i="3"/>
  <c r="CY57" i="3"/>
  <c r="CX57" i="3"/>
  <c r="CW57" i="3"/>
  <c r="CV57" i="3"/>
  <c r="CU57" i="3"/>
  <c r="CT57" i="3"/>
  <c r="CS57" i="3"/>
  <c r="CR57" i="3"/>
  <c r="CQ57" i="3"/>
  <c r="CP57" i="3"/>
  <c r="CO57" i="3"/>
  <c r="CN57" i="3"/>
  <c r="CM57" i="3"/>
  <c r="CK57" i="3"/>
  <c r="CJ57" i="3"/>
  <c r="CI57" i="3"/>
  <c r="CH57" i="3"/>
  <c r="CG57" i="3"/>
  <c r="CF57" i="3"/>
  <c r="CE57" i="3"/>
  <c r="CD57" i="3"/>
  <c r="CC57" i="3"/>
  <c r="CB57" i="3"/>
  <c r="CA57" i="3"/>
  <c r="BZ57" i="3"/>
  <c r="BX57" i="3"/>
  <c r="BW57" i="3"/>
  <c r="BV57" i="3"/>
  <c r="BU57" i="3"/>
  <c r="BS57" i="3"/>
  <c r="BQ57" i="3"/>
  <c r="BP57" i="3"/>
  <c r="BK57" i="3"/>
  <c r="BJ57" i="3"/>
  <c r="BI57" i="3"/>
  <c r="BH57" i="3"/>
  <c r="BG57" i="3"/>
  <c r="AW57" i="3"/>
  <c r="AV57" i="3"/>
  <c r="AU57" i="3"/>
  <c r="AT57" i="3"/>
  <c r="AS57" i="3"/>
  <c r="AR57" i="3"/>
  <c r="AN57" i="3"/>
  <c r="AM57" i="3"/>
  <c r="AL57" i="3"/>
  <c r="AK57" i="3"/>
  <c r="AG57" i="3"/>
  <c r="AD57" i="3"/>
  <c r="Z57" i="3"/>
  <c r="Y57" i="3"/>
  <c r="X57" i="3"/>
  <c r="W57" i="3"/>
  <c r="V57" i="3"/>
  <c r="U57" i="3"/>
  <c r="O57" i="3"/>
  <c r="H57" i="3"/>
  <c r="CY56" i="3"/>
  <c r="CX56" i="3"/>
  <c r="CW56" i="3"/>
  <c r="CV56" i="3"/>
  <c r="CU56" i="3"/>
  <c r="CT56" i="3"/>
  <c r="CS56" i="3"/>
  <c r="CR56" i="3"/>
  <c r="CQ56" i="3"/>
  <c r="CP56" i="3"/>
  <c r="CO56" i="3"/>
  <c r="CN56" i="3"/>
  <c r="CM56" i="3"/>
  <c r="CK56" i="3"/>
  <c r="CJ56" i="3"/>
  <c r="CI56" i="3"/>
  <c r="CH56" i="3"/>
  <c r="CG56" i="3"/>
  <c r="CF56" i="3"/>
  <c r="CE56" i="3"/>
  <c r="CD56" i="3"/>
  <c r="CC56" i="3"/>
  <c r="CB56" i="3"/>
  <c r="CA56" i="3"/>
  <c r="BZ56" i="3"/>
  <c r="BX56" i="3"/>
  <c r="BW56" i="3"/>
  <c r="BV56" i="3"/>
  <c r="BU56" i="3"/>
  <c r="BS56" i="3"/>
  <c r="BQ56" i="3"/>
  <c r="BP56" i="3"/>
  <c r="BK56" i="3"/>
  <c r="BJ56" i="3"/>
  <c r="BI56" i="3"/>
  <c r="BH56" i="3"/>
  <c r="BG56" i="3"/>
  <c r="AW56" i="3"/>
  <c r="AV56" i="3"/>
  <c r="AU56" i="3"/>
  <c r="AT56" i="3"/>
  <c r="AS56" i="3"/>
  <c r="AR56" i="3"/>
  <c r="AN56" i="3"/>
  <c r="AM56" i="3"/>
  <c r="AL56" i="3"/>
  <c r="AK56" i="3"/>
  <c r="AG56" i="3"/>
  <c r="AD56" i="3"/>
  <c r="Z56" i="3"/>
  <c r="Y56" i="3"/>
  <c r="X56" i="3"/>
  <c r="W56" i="3"/>
  <c r="V56" i="3"/>
  <c r="U56" i="3"/>
  <c r="P56" i="3"/>
  <c r="O56" i="3"/>
  <c r="H56" i="3"/>
  <c r="CY55" i="3"/>
  <c r="CX55" i="3"/>
  <c r="CW55" i="3"/>
  <c r="CV55" i="3"/>
  <c r="CU55" i="3"/>
  <c r="CT55" i="3"/>
  <c r="CS55" i="3"/>
  <c r="CR55" i="3"/>
  <c r="CQ55" i="3"/>
  <c r="CP55" i="3"/>
  <c r="CO55" i="3"/>
  <c r="CN55" i="3"/>
  <c r="CM55" i="3"/>
  <c r="CK55" i="3"/>
  <c r="CJ55" i="3"/>
  <c r="CI55" i="3"/>
  <c r="CH55" i="3"/>
  <c r="CG55" i="3"/>
  <c r="CF55" i="3"/>
  <c r="CE55" i="3"/>
  <c r="CD55" i="3"/>
  <c r="CC55" i="3"/>
  <c r="CB55" i="3"/>
  <c r="CA55" i="3"/>
  <c r="BZ55" i="3"/>
  <c r="BX55" i="3"/>
  <c r="BW55" i="3"/>
  <c r="BV55" i="3"/>
  <c r="BU55" i="3"/>
  <c r="BS55" i="3"/>
  <c r="BQ55" i="3"/>
  <c r="BP55" i="3"/>
  <c r="BK55" i="3"/>
  <c r="BJ55" i="3"/>
  <c r="BI55" i="3"/>
  <c r="BH55" i="3"/>
  <c r="BG55" i="3"/>
  <c r="AW55" i="3"/>
  <c r="AV55" i="3"/>
  <c r="AU55" i="3"/>
  <c r="AT55" i="3"/>
  <c r="AS55" i="3"/>
  <c r="AR55" i="3"/>
  <c r="AN55" i="3"/>
  <c r="AM55" i="3"/>
  <c r="AL55" i="3"/>
  <c r="AK55" i="3"/>
  <c r="AG55" i="3"/>
  <c r="AD55" i="3"/>
  <c r="Z55" i="3"/>
  <c r="Y55" i="3"/>
  <c r="X55" i="3"/>
  <c r="W55" i="3"/>
  <c r="V55" i="3"/>
  <c r="U55" i="3"/>
  <c r="P55" i="3"/>
  <c r="O55" i="3"/>
  <c r="H55" i="3"/>
  <c r="CY54" i="3"/>
  <c r="CX54" i="3"/>
  <c r="CW54" i="3"/>
  <c r="CV54" i="3"/>
  <c r="CU54" i="3"/>
  <c r="CT54" i="3"/>
  <c r="CS54" i="3"/>
  <c r="CR54" i="3"/>
  <c r="CQ54" i="3"/>
  <c r="CP54" i="3"/>
  <c r="CO54" i="3"/>
  <c r="CN54" i="3"/>
  <c r="CM54" i="3"/>
  <c r="CK54" i="3"/>
  <c r="CJ54" i="3"/>
  <c r="CI54" i="3"/>
  <c r="CH54" i="3"/>
  <c r="CG54" i="3"/>
  <c r="CF54" i="3"/>
  <c r="CE54" i="3"/>
  <c r="CD54" i="3"/>
  <c r="CC54" i="3"/>
  <c r="CB54" i="3"/>
  <c r="CA54" i="3"/>
  <c r="BZ54" i="3"/>
  <c r="BX54" i="3"/>
  <c r="BW54" i="3"/>
  <c r="BV54" i="3"/>
  <c r="BU54" i="3"/>
  <c r="BS54" i="3"/>
  <c r="BQ54" i="3"/>
  <c r="BP54" i="3"/>
  <c r="BK54" i="3"/>
  <c r="BJ54" i="3"/>
  <c r="BI54" i="3"/>
  <c r="BH54" i="3"/>
  <c r="BG54" i="3"/>
  <c r="AW54" i="3"/>
  <c r="AV54" i="3"/>
  <c r="AU54" i="3"/>
  <c r="AT54" i="3"/>
  <c r="AS54" i="3"/>
  <c r="AR54" i="3"/>
  <c r="AN54" i="3"/>
  <c r="AM54" i="3"/>
  <c r="AL54" i="3"/>
  <c r="AK54" i="3"/>
  <c r="AG54" i="3"/>
  <c r="AD54" i="3"/>
  <c r="Z54" i="3"/>
  <c r="Y54" i="3"/>
  <c r="X54" i="3"/>
  <c r="W54" i="3"/>
  <c r="V54" i="3"/>
  <c r="U54" i="3"/>
  <c r="O54" i="3"/>
  <c r="H54" i="3"/>
  <c r="CY53" i="3"/>
  <c r="CX53" i="3"/>
  <c r="CW53" i="3"/>
  <c r="CV53" i="3"/>
  <c r="CU53" i="3"/>
  <c r="CT53" i="3"/>
  <c r="CS53" i="3"/>
  <c r="CR53" i="3"/>
  <c r="CQ53" i="3"/>
  <c r="CP53" i="3"/>
  <c r="CO53" i="3"/>
  <c r="CN53" i="3"/>
  <c r="CM53" i="3"/>
  <c r="CK53" i="3"/>
  <c r="CJ53" i="3"/>
  <c r="CI53" i="3"/>
  <c r="CH53" i="3"/>
  <c r="CG53" i="3"/>
  <c r="CF53" i="3"/>
  <c r="CE53" i="3"/>
  <c r="CD53" i="3"/>
  <c r="CC53" i="3"/>
  <c r="CB53" i="3"/>
  <c r="CA53" i="3"/>
  <c r="BZ53" i="3"/>
  <c r="BX53" i="3"/>
  <c r="BW53" i="3"/>
  <c r="BV53" i="3"/>
  <c r="BU53" i="3"/>
  <c r="BS53" i="3"/>
  <c r="BQ53" i="3"/>
  <c r="BP53" i="3"/>
  <c r="BK53" i="3"/>
  <c r="BJ53" i="3"/>
  <c r="BI53" i="3"/>
  <c r="BH53" i="3"/>
  <c r="BG53" i="3"/>
  <c r="AW53" i="3"/>
  <c r="AV53" i="3"/>
  <c r="AU53" i="3"/>
  <c r="AT53" i="3"/>
  <c r="AS53" i="3"/>
  <c r="AR53" i="3"/>
  <c r="AN53" i="3"/>
  <c r="AM53" i="3"/>
  <c r="AL53" i="3"/>
  <c r="AK53" i="3"/>
  <c r="AG53" i="3"/>
  <c r="AD53" i="3"/>
  <c r="Z53" i="3"/>
  <c r="Y53" i="3"/>
  <c r="X53" i="3"/>
  <c r="W53" i="3"/>
  <c r="V53" i="3"/>
  <c r="U53" i="3"/>
  <c r="O53" i="3"/>
  <c r="H53" i="3"/>
  <c r="CY52" i="3"/>
  <c r="CX52" i="3"/>
  <c r="CW52" i="3"/>
  <c r="CV52" i="3"/>
  <c r="CU52" i="3"/>
  <c r="CT52" i="3"/>
  <c r="CS52" i="3"/>
  <c r="CR52" i="3"/>
  <c r="CQ52" i="3"/>
  <c r="CP52" i="3"/>
  <c r="CO52" i="3"/>
  <c r="CN52" i="3"/>
  <c r="CM52" i="3"/>
  <c r="CK52" i="3"/>
  <c r="CJ52" i="3"/>
  <c r="CI52" i="3"/>
  <c r="CH52" i="3"/>
  <c r="CG52" i="3"/>
  <c r="CF52" i="3"/>
  <c r="CE52" i="3"/>
  <c r="CD52" i="3"/>
  <c r="CC52" i="3"/>
  <c r="CB52" i="3"/>
  <c r="CA52" i="3"/>
  <c r="BZ52" i="3"/>
  <c r="BX52" i="3"/>
  <c r="BW52" i="3"/>
  <c r="BV52" i="3"/>
  <c r="BU52" i="3"/>
  <c r="BS52" i="3"/>
  <c r="BQ52" i="3"/>
  <c r="BP52" i="3"/>
  <c r="BK52" i="3"/>
  <c r="BJ52" i="3"/>
  <c r="BI52" i="3"/>
  <c r="BH52" i="3"/>
  <c r="BG52" i="3"/>
  <c r="AW52" i="3"/>
  <c r="AV52" i="3"/>
  <c r="AU52" i="3"/>
  <c r="AT52" i="3"/>
  <c r="AS52" i="3"/>
  <c r="AR52" i="3"/>
  <c r="AN52" i="3"/>
  <c r="AM52" i="3"/>
  <c r="AL52" i="3"/>
  <c r="AK52" i="3"/>
  <c r="AG52" i="3"/>
  <c r="AD52" i="3"/>
  <c r="Z52" i="3"/>
  <c r="Y52" i="3"/>
  <c r="X52" i="3"/>
  <c r="W52" i="3"/>
  <c r="V52" i="3"/>
  <c r="U52" i="3"/>
  <c r="O52" i="3"/>
  <c r="H52" i="3"/>
  <c r="CY51" i="3"/>
  <c r="CX51" i="3"/>
  <c r="CW51" i="3"/>
  <c r="CV51" i="3"/>
  <c r="CU51" i="3"/>
  <c r="CT51" i="3"/>
  <c r="CS51" i="3"/>
  <c r="CR51" i="3"/>
  <c r="CQ51" i="3"/>
  <c r="CP51" i="3"/>
  <c r="CO51" i="3"/>
  <c r="CN51" i="3"/>
  <c r="CM51" i="3"/>
  <c r="CK51" i="3"/>
  <c r="CJ51" i="3"/>
  <c r="CI51" i="3"/>
  <c r="CH51" i="3"/>
  <c r="CG51" i="3"/>
  <c r="CF51" i="3"/>
  <c r="CE51" i="3"/>
  <c r="CD51" i="3"/>
  <c r="CC51" i="3"/>
  <c r="CB51" i="3"/>
  <c r="CA51" i="3"/>
  <c r="BZ51" i="3"/>
  <c r="BX51" i="3"/>
  <c r="BW51" i="3"/>
  <c r="BV51" i="3"/>
  <c r="BU51" i="3"/>
  <c r="BS51" i="3"/>
  <c r="BQ51" i="3"/>
  <c r="BP51" i="3"/>
  <c r="BK51" i="3"/>
  <c r="BJ51" i="3"/>
  <c r="BI51" i="3"/>
  <c r="BH51" i="3"/>
  <c r="BG51" i="3"/>
  <c r="AW51" i="3"/>
  <c r="AV51" i="3"/>
  <c r="AU51" i="3"/>
  <c r="AT51" i="3"/>
  <c r="AS51" i="3"/>
  <c r="AR51" i="3"/>
  <c r="AN51" i="3"/>
  <c r="AM51" i="3"/>
  <c r="AL51" i="3"/>
  <c r="AK51" i="3"/>
  <c r="AG51" i="3"/>
  <c r="AD51" i="3"/>
  <c r="Z51" i="3"/>
  <c r="Y51" i="3"/>
  <c r="X51" i="3"/>
  <c r="W51" i="3"/>
  <c r="V51" i="3"/>
  <c r="U51" i="3"/>
  <c r="P51" i="3"/>
  <c r="O51" i="3"/>
  <c r="H51" i="3"/>
  <c r="CY50" i="3"/>
  <c r="CX50" i="3"/>
  <c r="CW50" i="3"/>
  <c r="CV50" i="3"/>
  <c r="CU50" i="3"/>
  <c r="CT50" i="3"/>
  <c r="CS50" i="3"/>
  <c r="CR50" i="3"/>
  <c r="CQ50" i="3"/>
  <c r="CP50" i="3"/>
  <c r="CO50" i="3"/>
  <c r="CN50" i="3"/>
  <c r="CM50" i="3"/>
  <c r="CK50" i="3"/>
  <c r="CJ50" i="3"/>
  <c r="CI50" i="3"/>
  <c r="CH50" i="3"/>
  <c r="CG50" i="3"/>
  <c r="CF50" i="3"/>
  <c r="CE50" i="3"/>
  <c r="CD50" i="3"/>
  <c r="CC50" i="3"/>
  <c r="CB50" i="3"/>
  <c r="CA50" i="3"/>
  <c r="BZ50" i="3"/>
  <c r="BX50" i="3"/>
  <c r="BW50" i="3"/>
  <c r="BV50" i="3"/>
  <c r="BU50" i="3"/>
  <c r="BS50" i="3"/>
  <c r="BQ50" i="3"/>
  <c r="BP50" i="3"/>
  <c r="BK50" i="3"/>
  <c r="BJ50" i="3"/>
  <c r="BI50" i="3"/>
  <c r="BH50" i="3"/>
  <c r="BG50" i="3"/>
  <c r="AW50" i="3"/>
  <c r="AV50" i="3"/>
  <c r="AU50" i="3"/>
  <c r="AT50" i="3"/>
  <c r="AS50" i="3"/>
  <c r="AR50" i="3"/>
  <c r="AN50" i="3"/>
  <c r="AM50" i="3"/>
  <c r="AL50" i="3"/>
  <c r="AK50" i="3"/>
  <c r="AG50" i="3"/>
  <c r="AD50" i="3"/>
  <c r="Z50" i="3"/>
  <c r="Y50" i="3"/>
  <c r="X50" i="3"/>
  <c r="W50" i="3"/>
  <c r="V50" i="3"/>
  <c r="U50" i="3"/>
  <c r="O50" i="3"/>
  <c r="H50" i="3"/>
  <c r="CY49" i="3"/>
  <c r="CX49" i="3"/>
  <c r="CW49" i="3"/>
  <c r="CV49" i="3"/>
  <c r="CU49" i="3"/>
  <c r="CT49" i="3"/>
  <c r="CS49" i="3"/>
  <c r="CR49" i="3"/>
  <c r="CQ49" i="3"/>
  <c r="CP49" i="3"/>
  <c r="CO49" i="3"/>
  <c r="CN49" i="3"/>
  <c r="CM49" i="3"/>
  <c r="CK49" i="3"/>
  <c r="CJ49" i="3"/>
  <c r="CI49" i="3"/>
  <c r="CH49" i="3"/>
  <c r="CG49" i="3"/>
  <c r="CF49" i="3"/>
  <c r="CE49" i="3"/>
  <c r="CD49" i="3"/>
  <c r="CC49" i="3"/>
  <c r="CB49" i="3"/>
  <c r="CA49" i="3"/>
  <c r="BZ49" i="3"/>
  <c r="BX49" i="3"/>
  <c r="BW49" i="3"/>
  <c r="BV49" i="3"/>
  <c r="BU49" i="3"/>
  <c r="BS49" i="3"/>
  <c r="BQ49" i="3"/>
  <c r="BP49" i="3"/>
  <c r="BK49" i="3"/>
  <c r="BJ49" i="3"/>
  <c r="BI49" i="3"/>
  <c r="BH49" i="3"/>
  <c r="BG49" i="3"/>
  <c r="AW49" i="3"/>
  <c r="AV49" i="3"/>
  <c r="AU49" i="3"/>
  <c r="AT49" i="3"/>
  <c r="AS49" i="3"/>
  <c r="AR49" i="3"/>
  <c r="AN49" i="3"/>
  <c r="AM49" i="3"/>
  <c r="AL49" i="3"/>
  <c r="AK49" i="3"/>
  <c r="AG49" i="3"/>
  <c r="AD49" i="3"/>
  <c r="Z49" i="3"/>
  <c r="Y49" i="3"/>
  <c r="X49" i="3"/>
  <c r="W49" i="3"/>
  <c r="V49" i="3"/>
  <c r="U49" i="3"/>
  <c r="O49" i="3"/>
  <c r="H49" i="3"/>
  <c r="CY48" i="3"/>
  <c r="CX48" i="3"/>
  <c r="CW48" i="3"/>
  <c r="CV48" i="3"/>
  <c r="CU48" i="3"/>
  <c r="CT48" i="3"/>
  <c r="CS48" i="3"/>
  <c r="CR48" i="3"/>
  <c r="CQ48" i="3"/>
  <c r="CP48" i="3"/>
  <c r="CO48" i="3"/>
  <c r="CN48" i="3"/>
  <c r="CM48" i="3"/>
  <c r="CK48" i="3"/>
  <c r="CJ48" i="3"/>
  <c r="CI48" i="3"/>
  <c r="CH48" i="3"/>
  <c r="CG48" i="3"/>
  <c r="CF48" i="3"/>
  <c r="CE48" i="3"/>
  <c r="CD48" i="3"/>
  <c r="CC48" i="3"/>
  <c r="CB48" i="3"/>
  <c r="CA48" i="3"/>
  <c r="BZ48" i="3"/>
  <c r="BX48" i="3"/>
  <c r="BW48" i="3"/>
  <c r="BV48" i="3"/>
  <c r="BU48" i="3"/>
  <c r="BS48" i="3"/>
  <c r="BQ48" i="3"/>
  <c r="BP48" i="3"/>
  <c r="BK48" i="3"/>
  <c r="BJ48" i="3"/>
  <c r="BI48" i="3"/>
  <c r="BH48" i="3"/>
  <c r="BG48" i="3"/>
  <c r="AW48" i="3"/>
  <c r="AV48" i="3"/>
  <c r="AU48" i="3"/>
  <c r="AT48" i="3"/>
  <c r="AS48" i="3"/>
  <c r="AR48" i="3"/>
  <c r="AN48" i="3"/>
  <c r="AM48" i="3"/>
  <c r="AL48" i="3"/>
  <c r="AK48" i="3"/>
  <c r="AG48" i="3"/>
  <c r="AD48" i="3"/>
  <c r="Z48" i="3"/>
  <c r="Y48" i="3"/>
  <c r="X48" i="3"/>
  <c r="W48" i="3"/>
  <c r="V48" i="3"/>
  <c r="U48" i="3"/>
  <c r="O48" i="3"/>
  <c r="H48" i="3"/>
  <c r="CY47" i="3"/>
  <c r="CX47" i="3"/>
  <c r="CW47" i="3"/>
  <c r="CV47" i="3"/>
  <c r="CU47" i="3"/>
  <c r="CT47" i="3"/>
  <c r="CS47" i="3"/>
  <c r="CR47" i="3"/>
  <c r="CQ47" i="3"/>
  <c r="CP47" i="3"/>
  <c r="CO47" i="3"/>
  <c r="CN47" i="3"/>
  <c r="CM47" i="3"/>
  <c r="CK47" i="3"/>
  <c r="CJ47" i="3"/>
  <c r="CI47" i="3"/>
  <c r="CH47" i="3"/>
  <c r="CG47" i="3"/>
  <c r="CF47" i="3"/>
  <c r="CE47" i="3"/>
  <c r="CD47" i="3"/>
  <c r="CC47" i="3"/>
  <c r="CB47" i="3"/>
  <c r="CA47" i="3"/>
  <c r="BZ47" i="3"/>
  <c r="BX47" i="3"/>
  <c r="BW47" i="3"/>
  <c r="BV47" i="3"/>
  <c r="BU47" i="3"/>
  <c r="BS47" i="3"/>
  <c r="BQ47" i="3"/>
  <c r="BP47" i="3"/>
  <c r="BK47" i="3"/>
  <c r="BJ47" i="3"/>
  <c r="BI47" i="3"/>
  <c r="BH47" i="3"/>
  <c r="BG47" i="3"/>
  <c r="AW47" i="3"/>
  <c r="AV47" i="3"/>
  <c r="AU47" i="3"/>
  <c r="AT47" i="3"/>
  <c r="AS47" i="3"/>
  <c r="AR47" i="3"/>
  <c r="AN47" i="3"/>
  <c r="AM47" i="3"/>
  <c r="AL47" i="3"/>
  <c r="AK47" i="3"/>
  <c r="AG47" i="3"/>
  <c r="AD47" i="3"/>
  <c r="Z47" i="3"/>
  <c r="Y47" i="3"/>
  <c r="X47" i="3"/>
  <c r="W47" i="3"/>
  <c r="V47" i="3"/>
  <c r="U47" i="3"/>
  <c r="P47" i="3"/>
  <c r="O47" i="3"/>
  <c r="H47" i="3"/>
  <c r="CY46" i="3"/>
  <c r="I117" i="15" s="1"/>
  <c r="CX46" i="3"/>
  <c r="I116" i="15" s="1"/>
  <c r="CW46" i="3"/>
  <c r="I115" i="15" s="1"/>
  <c r="CV46" i="3"/>
  <c r="I114" i="15" s="1"/>
  <c r="CT46" i="3"/>
  <c r="I112" i="15" s="1"/>
  <c r="CS46" i="3"/>
  <c r="I111" i="15" s="1"/>
  <c r="CR46" i="3"/>
  <c r="I110" i="15" s="1"/>
  <c r="CO46" i="3"/>
  <c r="CN46" i="3"/>
  <c r="CG46" i="3"/>
  <c r="CE46" i="3"/>
  <c r="I96" i="15" s="1"/>
  <c r="CD46" i="3"/>
  <c r="I95" i="15" s="1"/>
  <c r="CC46" i="3"/>
  <c r="I94" i="15" s="1"/>
  <c r="CB46" i="3"/>
  <c r="I93" i="15" s="1"/>
  <c r="CA46" i="3"/>
  <c r="I92" i="15" s="1"/>
  <c r="BZ46" i="3"/>
  <c r="BW46" i="3"/>
  <c r="I87" i="15" s="1"/>
  <c r="BV46" i="3"/>
  <c r="BU46" i="3"/>
  <c r="I85" i="15" s="1"/>
  <c r="BS46" i="3"/>
  <c r="BQ46" i="3"/>
  <c r="I81" i="15" s="1"/>
  <c r="BP46" i="3"/>
  <c r="I80" i="15" s="1"/>
  <c r="BN46" i="3"/>
  <c r="I77" i="15" s="1"/>
  <c r="BM46" i="3"/>
  <c r="I76" i="15" s="1"/>
  <c r="BL46" i="3"/>
  <c r="I75" i="15" s="1"/>
  <c r="BK46" i="3"/>
  <c r="I74" i="15" s="1"/>
  <c r="BJ46" i="3"/>
  <c r="I73" i="15" s="1"/>
  <c r="BH46" i="3"/>
  <c r="BG46" i="3"/>
  <c r="BB46" i="3"/>
  <c r="I64" i="15" s="1"/>
  <c r="AV46" i="3"/>
  <c r="AU46" i="3"/>
  <c r="AT46" i="3"/>
  <c r="AS46" i="3"/>
  <c r="AR46" i="3"/>
  <c r="AN46" i="3"/>
  <c r="AL46" i="3"/>
  <c r="I46" i="15" s="1"/>
  <c r="AK46" i="3"/>
  <c r="I45" i="15" s="1"/>
  <c r="AG46" i="3"/>
  <c r="AD46" i="3"/>
  <c r="Z46" i="3"/>
  <c r="I33" i="15" s="1"/>
  <c r="Y46" i="3"/>
  <c r="I32" i="15" s="1"/>
  <c r="X46" i="3"/>
  <c r="I31" i="15" s="1"/>
  <c r="W46" i="3"/>
  <c r="I30" i="15" s="1"/>
  <c r="V46" i="3"/>
  <c r="I29" i="15" s="1"/>
  <c r="U46" i="3"/>
  <c r="I28" i="15" s="1"/>
  <c r="I27" i="15"/>
  <c r="I26" i="15"/>
  <c r="P46" i="3"/>
  <c r="H46" i="3"/>
  <c r="G46" i="3"/>
  <c r="CY45" i="3"/>
  <c r="CX45" i="3"/>
  <c r="CW45" i="3"/>
  <c r="CV45" i="3"/>
  <c r="CT45" i="3"/>
  <c r="CS45" i="3"/>
  <c r="CR45" i="3"/>
  <c r="CO45" i="3"/>
  <c r="CN45" i="3"/>
  <c r="CG45" i="3"/>
  <c r="CE45" i="3"/>
  <c r="CD45" i="3"/>
  <c r="CC45" i="3"/>
  <c r="CB45" i="3"/>
  <c r="CA45" i="3"/>
  <c r="BZ45" i="3"/>
  <c r="BW45" i="3"/>
  <c r="BV45" i="3"/>
  <c r="BU45" i="3"/>
  <c r="BS45" i="3"/>
  <c r="BQ45" i="3"/>
  <c r="BP45" i="3"/>
  <c r="BN45" i="3"/>
  <c r="BK45" i="3"/>
  <c r="BJ45" i="3"/>
  <c r="BI45" i="3"/>
  <c r="BH45" i="3"/>
  <c r="BG45" i="3"/>
  <c r="BB45" i="3"/>
  <c r="AV45" i="3"/>
  <c r="AU45" i="3"/>
  <c r="AT45" i="3"/>
  <c r="AS45" i="3"/>
  <c r="AR45" i="3"/>
  <c r="AN45" i="3"/>
  <c r="AL45" i="3"/>
  <c r="AK45" i="3"/>
  <c r="AG45" i="3"/>
  <c r="AD45" i="3"/>
  <c r="Z45" i="3"/>
  <c r="Y45" i="3"/>
  <c r="X45" i="3"/>
  <c r="W45" i="3"/>
  <c r="V45" i="3"/>
  <c r="U45" i="3"/>
  <c r="H45" i="3"/>
  <c r="G45" i="3"/>
  <c r="CY44" i="3"/>
  <c r="CX44" i="3"/>
  <c r="CW44" i="3"/>
  <c r="CV44" i="3"/>
  <c r="CT44" i="3"/>
  <c r="CS44" i="3"/>
  <c r="CR44" i="3"/>
  <c r="CO44" i="3"/>
  <c r="CN44" i="3"/>
  <c r="CG44" i="3"/>
  <c r="CE44" i="3"/>
  <c r="CD44" i="3"/>
  <c r="CC44" i="3"/>
  <c r="CB44" i="3"/>
  <c r="CA44" i="3"/>
  <c r="BZ44" i="3"/>
  <c r="BW44" i="3"/>
  <c r="BV44" i="3"/>
  <c r="BU44" i="3"/>
  <c r="BS44" i="3"/>
  <c r="BQ44" i="3"/>
  <c r="BP44" i="3"/>
  <c r="BK44" i="3"/>
  <c r="BJ44" i="3"/>
  <c r="BI44" i="3"/>
  <c r="BH44" i="3"/>
  <c r="BG44" i="3"/>
  <c r="BB44" i="3"/>
  <c r="AV44" i="3"/>
  <c r="AU44" i="3"/>
  <c r="AT44" i="3"/>
  <c r="AS44" i="3"/>
  <c r="AR44" i="3"/>
  <c r="AN44" i="3"/>
  <c r="AL44" i="3"/>
  <c r="AK44" i="3"/>
  <c r="AG44" i="3"/>
  <c r="AD44" i="3"/>
  <c r="Z44" i="3"/>
  <c r="Y44" i="3"/>
  <c r="X44" i="3"/>
  <c r="W44" i="3"/>
  <c r="V44" i="3"/>
  <c r="U44" i="3"/>
  <c r="H44" i="3"/>
  <c r="CY43" i="3"/>
  <c r="CX43" i="3"/>
  <c r="CW43" i="3"/>
  <c r="CV43" i="3"/>
  <c r="CT43" i="3"/>
  <c r="CS43" i="3"/>
  <c r="CR43" i="3"/>
  <c r="CO43" i="3"/>
  <c r="CN43" i="3"/>
  <c r="CG43" i="3"/>
  <c r="CE43" i="3"/>
  <c r="CD43" i="3"/>
  <c r="CC43" i="3"/>
  <c r="CB43" i="3"/>
  <c r="CA43" i="3"/>
  <c r="BZ43" i="3"/>
  <c r="BW43" i="3"/>
  <c r="BV43" i="3"/>
  <c r="BU43" i="3"/>
  <c r="BS43" i="3"/>
  <c r="BQ43" i="3"/>
  <c r="BP43" i="3"/>
  <c r="BN43" i="3"/>
  <c r="BK43" i="3"/>
  <c r="BJ43" i="3"/>
  <c r="BI43" i="3"/>
  <c r="BH43" i="3"/>
  <c r="BG43" i="3"/>
  <c r="BB43" i="3"/>
  <c r="AV43" i="3"/>
  <c r="AU43" i="3"/>
  <c r="AT43" i="3"/>
  <c r="AS43" i="3"/>
  <c r="AR43" i="3"/>
  <c r="AN43" i="3"/>
  <c r="AL43" i="3"/>
  <c r="AK43" i="3"/>
  <c r="AG43" i="3"/>
  <c r="AD43" i="3"/>
  <c r="Z43" i="3"/>
  <c r="Y43" i="3"/>
  <c r="X43" i="3"/>
  <c r="W43" i="3"/>
  <c r="V43" i="3"/>
  <c r="U43" i="3"/>
  <c r="H43" i="3"/>
  <c r="G43" i="3"/>
  <c r="CY42" i="3"/>
  <c r="CX42" i="3"/>
  <c r="CW42" i="3"/>
  <c r="CV42" i="3"/>
  <c r="CT42" i="3"/>
  <c r="CS42" i="3"/>
  <c r="CR42" i="3"/>
  <c r="CO42" i="3"/>
  <c r="CN42" i="3"/>
  <c r="CG42" i="3"/>
  <c r="CE42" i="3"/>
  <c r="CD42" i="3"/>
  <c r="CC42" i="3"/>
  <c r="CB42" i="3"/>
  <c r="CA42" i="3"/>
  <c r="BZ42" i="3"/>
  <c r="BW42" i="3"/>
  <c r="BV42" i="3"/>
  <c r="BU42" i="3"/>
  <c r="BS42" i="3"/>
  <c r="BQ42" i="3"/>
  <c r="BP42" i="3"/>
  <c r="BN42" i="3"/>
  <c r="BK42" i="3"/>
  <c r="BJ42" i="3"/>
  <c r="BI42" i="3"/>
  <c r="BH42" i="3"/>
  <c r="BG42" i="3"/>
  <c r="BB42" i="3"/>
  <c r="AV42" i="3"/>
  <c r="AU42" i="3"/>
  <c r="AT42" i="3"/>
  <c r="AS42" i="3"/>
  <c r="AR42" i="3"/>
  <c r="AN42" i="3"/>
  <c r="AL42" i="3"/>
  <c r="AK42" i="3"/>
  <c r="AG42" i="3"/>
  <c r="AD42" i="3"/>
  <c r="Z42" i="3"/>
  <c r="Y42" i="3"/>
  <c r="X42" i="3"/>
  <c r="W42" i="3"/>
  <c r="V42" i="3"/>
  <c r="U42" i="3"/>
  <c r="H42" i="3"/>
  <c r="G42" i="3"/>
  <c r="CY41" i="3"/>
  <c r="CX41" i="3"/>
  <c r="CW41" i="3"/>
  <c r="CV41" i="3"/>
  <c r="CT41" i="3"/>
  <c r="CS41" i="3"/>
  <c r="CR41" i="3"/>
  <c r="CO41" i="3"/>
  <c r="CN41" i="3"/>
  <c r="CG41" i="3"/>
  <c r="CE41" i="3"/>
  <c r="CD41" i="3"/>
  <c r="CC41" i="3"/>
  <c r="CB41" i="3"/>
  <c r="CA41" i="3"/>
  <c r="BZ41" i="3"/>
  <c r="BW41" i="3"/>
  <c r="BV41" i="3"/>
  <c r="BU41" i="3"/>
  <c r="BS41" i="3"/>
  <c r="BQ41" i="3"/>
  <c r="BP41" i="3"/>
  <c r="BN41" i="3"/>
  <c r="BK41" i="3"/>
  <c r="BJ41" i="3"/>
  <c r="BI41" i="3"/>
  <c r="BH41" i="3"/>
  <c r="BG41" i="3"/>
  <c r="BB41" i="3"/>
  <c r="AV41" i="3"/>
  <c r="AU41" i="3"/>
  <c r="AT41" i="3"/>
  <c r="AS41" i="3"/>
  <c r="AR41" i="3"/>
  <c r="AN41" i="3"/>
  <c r="AL41" i="3"/>
  <c r="AK41" i="3"/>
  <c r="AG41" i="3"/>
  <c r="AD41" i="3"/>
  <c r="Z41" i="3"/>
  <c r="Y41" i="3"/>
  <c r="X41" i="3"/>
  <c r="W41" i="3"/>
  <c r="V41" i="3"/>
  <c r="U41" i="3"/>
  <c r="H41" i="3"/>
  <c r="G41" i="3"/>
  <c r="CY40" i="3"/>
  <c r="CX40" i="3"/>
  <c r="CW40" i="3"/>
  <c r="CV40" i="3"/>
  <c r="CT40" i="3"/>
  <c r="CS40" i="3"/>
  <c r="CR40" i="3"/>
  <c r="CO40" i="3"/>
  <c r="CN40" i="3"/>
  <c r="CG40" i="3"/>
  <c r="CE40" i="3"/>
  <c r="CD40" i="3"/>
  <c r="CC40" i="3"/>
  <c r="CB40" i="3"/>
  <c r="CA40" i="3"/>
  <c r="BZ40" i="3"/>
  <c r="BW40" i="3"/>
  <c r="BV40" i="3"/>
  <c r="BU40" i="3"/>
  <c r="BS40" i="3"/>
  <c r="BQ40" i="3"/>
  <c r="BP40" i="3"/>
  <c r="BN40" i="3"/>
  <c r="BK40" i="3"/>
  <c r="BJ40" i="3"/>
  <c r="BI40" i="3"/>
  <c r="BH40" i="3"/>
  <c r="BG40" i="3"/>
  <c r="BB40" i="3"/>
  <c r="AV40" i="3"/>
  <c r="AU40" i="3"/>
  <c r="AT40" i="3"/>
  <c r="AS40" i="3"/>
  <c r="AR40" i="3"/>
  <c r="AN40" i="3"/>
  <c r="AL40" i="3"/>
  <c r="AK40" i="3"/>
  <c r="AG40" i="3"/>
  <c r="AD40" i="3"/>
  <c r="Z40" i="3"/>
  <c r="Y40" i="3"/>
  <c r="X40" i="3"/>
  <c r="W40" i="3"/>
  <c r="V40" i="3"/>
  <c r="U40" i="3"/>
  <c r="H40" i="3"/>
  <c r="G40" i="3"/>
  <c r="CY39" i="3"/>
  <c r="CX39" i="3"/>
  <c r="CW39" i="3"/>
  <c r="CV39" i="3"/>
  <c r="CT39" i="3"/>
  <c r="CS39" i="3"/>
  <c r="CR39" i="3"/>
  <c r="CO39" i="3"/>
  <c r="CN39" i="3"/>
  <c r="CG39" i="3"/>
  <c r="CE39" i="3"/>
  <c r="CD39" i="3"/>
  <c r="CC39" i="3"/>
  <c r="CB39" i="3"/>
  <c r="CA39" i="3"/>
  <c r="BZ39" i="3"/>
  <c r="BW39" i="3"/>
  <c r="BV39" i="3"/>
  <c r="BU39" i="3"/>
  <c r="BS39" i="3"/>
  <c r="BQ39" i="3"/>
  <c r="BP39" i="3"/>
  <c r="BN39" i="3"/>
  <c r="BK39" i="3"/>
  <c r="BJ39" i="3"/>
  <c r="BI39" i="3"/>
  <c r="BH39" i="3"/>
  <c r="BG39" i="3"/>
  <c r="BB39" i="3"/>
  <c r="AV39" i="3"/>
  <c r="AU39" i="3"/>
  <c r="AT39" i="3"/>
  <c r="AS39" i="3"/>
  <c r="AR39" i="3"/>
  <c r="AN39" i="3"/>
  <c r="AL39" i="3"/>
  <c r="AK39" i="3"/>
  <c r="AG39" i="3"/>
  <c r="AD39" i="3"/>
  <c r="Z39" i="3"/>
  <c r="Y39" i="3"/>
  <c r="X39" i="3"/>
  <c r="W39" i="3"/>
  <c r="V39" i="3"/>
  <c r="U39" i="3"/>
  <c r="H39" i="3"/>
  <c r="G39" i="3"/>
  <c r="CY38" i="3"/>
  <c r="CX38" i="3"/>
  <c r="CW38" i="3"/>
  <c r="CV38" i="3"/>
  <c r="CT38" i="3"/>
  <c r="CS38" i="3"/>
  <c r="CR38" i="3"/>
  <c r="CO38" i="3"/>
  <c r="CN38" i="3"/>
  <c r="CG38" i="3"/>
  <c r="CE38" i="3"/>
  <c r="CD38" i="3"/>
  <c r="CC38" i="3"/>
  <c r="CB38" i="3"/>
  <c r="CA38" i="3"/>
  <c r="BZ38" i="3"/>
  <c r="BW38" i="3"/>
  <c r="BV38" i="3"/>
  <c r="BU38" i="3"/>
  <c r="BS38" i="3"/>
  <c r="BQ38" i="3"/>
  <c r="BP38" i="3"/>
  <c r="BK38" i="3"/>
  <c r="BJ38" i="3"/>
  <c r="BI38" i="3"/>
  <c r="BH38" i="3"/>
  <c r="BG38" i="3"/>
  <c r="BB38" i="3"/>
  <c r="AV38" i="3"/>
  <c r="AU38" i="3"/>
  <c r="AT38" i="3"/>
  <c r="AS38" i="3"/>
  <c r="AR38" i="3"/>
  <c r="AN38" i="3"/>
  <c r="AL38" i="3"/>
  <c r="AK38" i="3"/>
  <c r="AG38" i="3"/>
  <c r="AD38" i="3"/>
  <c r="Z38" i="3"/>
  <c r="Y38" i="3"/>
  <c r="X38" i="3"/>
  <c r="W38" i="3"/>
  <c r="V38" i="3"/>
  <c r="U38" i="3"/>
  <c r="H38" i="3"/>
  <c r="CY37" i="3"/>
  <c r="CX37" i="3"/>
  <c r="CW37" i="3"/>
  <c r="CV37" i="3"/>
  <c r="CT37" i="3"/>
  <c r="CS37" i="3"/>
  <c r="CR37" i="3"/>
  <c r="CO37" i="3"/>
  <c r="CN37" i="3"/>
  <c r="CG37" i="3"/>
  <c r="CE37" i="3"/>
  <c r="CD37" i="3"/>
  <c r="CC37" i="3"/>
  <c r="CB37" i="3"/>
  <c r="CA37" i="3"/>
  <c r="BZ37" i="3"/>
  <c r="BW37" i="3"/>
  <c r="BV37" i="3"/>
  <c r="BU37" i="3"/>
  <c r="BS37" i="3"/>
  <c r="BQ37" i="3"/>
  <c r="BP37" i="3"/>
  <c r="BK37" i="3"/>
  <c r="BJ37" i="3"/>
  <c r="BI37" i="3"/>
  <c r="BH37" i="3"/>
  <c r="BG37" i="3"/>
  <c r="BB37" i="3"/>
  <c r="AV37" i="3"/>
  <c r="AU37" i="3"/>
  <c r="AT37" i="3"/>
  <c r="AS37" i="3"/>
  <c r="AR37" i="3"/>
  <c r="AN37" i="3"/>
  <c r="AL37" i="3"/>
  <c r="AK37" i="3"/>
  <c r="AG37" i="3"/>
  <c r="AD37" i="3"/>
  <c r="Z37" i="3"/>
  <c r="Y37" i="3"/>
  <c r="X37" i="3"/>
  <c r="W37" i="3"/>
  <c r="V37" i="3"/>
  <c r="U37" i="3"/>
  <c r="H37" i="3"/>
  <c r="CY36" i="3"/>
  <c r="CX36" i="3"/>
  <c r="CW36" i="3"/>
  <c r="CV36" i="3"/>
  <c r="CT36" i="3"/>
  <c r="CS36" i="3"/>
  <c r="CR36" i="3"/>
  <c r="CO36" i="3"/>
  <c r="CN36" i="3"/>
  <c r="CG36" i="3"/>
  <c r="CE36" i="3"/>
  <c r="CD36" i="3"/>
  <c r="CC36" i="3"/>
  <c r="CB36" i="3"/>
  <c r="CA36" i="3"/>
  <c r="BZ36" i="3"/>
  <c r="BW36" i="3"/>
  <c r="BV36" i="3"/>
  <c r="BU36" i="3"/>
  <c r="BS36" i="3"/>
  <c r="BQ36" i="3"/>
  <c r="BP36" i="3"/>
  <c r="BN36" i="3"/>
  <c r="BK36" i="3"/>
  <c r="BJ36" i="3"/>
  <c r="BI36" i="3"/>
  <c r="BH36" i="3"/>
  <c r="BG36" i="3"/>
  <c r="BB36" i="3"/>
  <c r="AV36" i="3"/>
  <c r="AU36" i="3"/>
  <c r="AT36" i="3"/>
  <c r="AS36" i="3"/>
  <c r="AR36" i="3"/>
  <c r="AN36" i="3"/>
  <c r="AL36" i="3"/>
  <c r="AK36" i="3"/>
  <c r="AG36" i="3"/>
  <c r="AD36" i="3"/>
  <c r="Z36" i="3"/>
  <c r="Y36" i="3"/>
  <c r="X36" i="3"/>
  <c r="W36" i="3"/>
  <c r="V36" i="3"/>
  <c r="U36" i="3"/>
  <c r="H36" i="3"/>
  <c r="G36" i="3"/>
  <c r="CY35" i="3"/>
  <c r="CX35" i="3"/>
  <c r="CW35" i="3"/>
  <c r="CV35" i="3"/>
  <c r="CT35" i="3"/>
  <c r="CS35" i="3"/>
  <c r="CR35" i="3"/>
  <c r="CO35" i="3"/>
  <c r="CN35" i="3"/>
  <c r="CG35" i="3"/>
  <c r="CE35" i="3"/>
  <c r="CD35" i="3"/>
  <c r="CC35" i="3"/>
  <c r="CB35" i="3"/>
  <c r="CA35" i="3"/>
  <c r="BZ35" i="3"/>
  <c r="BW35" i="3"/>
  <c r="BV35" i="3"/>
  <c r="BU35" i="3"/>
  <c r="BS35" i="3"/>
  <c r="BQ35" i="3"/>
  <c r="BP35" i="3"/>
  <c r="BN35" i="3"/>
  <c r="BK35" i="3"/>
  <c r="BJ35" i="3"/>
  <c r="BI35" i="3"/>
  <c r="BH35" i="3"/>
  <c r="BG35" i="3"/>
  <c r="BB35" i="3"/>
  <c r="AV35" i="3"/>
  <c r="AU35" i="3"/>
  <c r="AT35" i="3"/>
  <c r="AS35" i="3"/>
  <c r="AR35" i="3"/>
  <c r="AN35" i="3"/>
  <c r="AL35" i="3"/>
  <c r="AK35" i="3"/>
  <c r="AG35" i="3"/>
  <c r="AD35" i="3"/>
  <c r="Z35" i="3"/>
  <c r="Y35" i="3"/>
  <c r="X35" i="3"/>
  <c r="W35" i="3"/>
  <c r="V35" i="3"/>
  <c r="U35" i="3"/>
  <c r="H35" i="3"/>
  <c r="G35" i="3"/>
  <c r="CY34" i="3"/>
  <c r="CX34" i="3"/>
  <c r="CW34" i="3"/>
  <c r="CV34" i="3"/>
  <c r="CT34" i="3"/>
  <c r="CS34" i="3"/>
  <c r="CR34" i="3"/>
  <c r="CO34" i="3"/>
  <c r="CN34" i="3"/>
  <c r="CG34" i="3"/>
  <c r="CE34" i="3"/>
  <c r="CD34" i="3"/>
  <c r="CC34" i="3"/>
  <c r="CB34" i="3"/>
  <c r="CA34" i="3"/>
  <c r="BZ34" i="3"/>
  <c r="BW34" i="3"/>
  <c r="BV34" i="3"/>
  <c r="BU34" i="3"/>
  <c r="BS34" i="3"/>
  <c r="BQ34" i="3"/>
  <c r="BP34" i="3"/>
  <c r="BN34" i="3"/>
  <c r="BK34" i="3"/>
  <c r="BJ34" i="3"/>
  <c r="BI34" i="3"/>
  <c r="BH34" i="3"/>
  <c r="BG34" i="3"/>
  <c r="BB34" i="3"/>
  <c r="AV34" i="3"/>
  <c r="AU34" i="3"/>
  <c r="AT34" i="3"/>
  <c r="AS34" i="3"/>
  <c r="AR34" i="3"/>
  <c r="AN34" i="3"/>
  <c r="AL34" i="3"/>
  <c r="AK34" i="3"/>
  <c r="AG34" i="3"/>
  <c r="AD34" i="3"/>
  <c r="Z34" i="3"/>
  <c r="Y34" i="3"/>
  <c r="X34" i="3"/>
  <c r="W34" i="3"/>
  <c r="V34" i="3"/>
  <c r="U34" i="3"/>
  <c r="P34" i="3"/>
  <c r="H34" i="3"/>
  <c r="G34" i="3"/>
  <c r="CY33" i="3"/>
  <c r="CX33" i="3"/>
  <c r="CW33" i="3"/>
  <c r="CV33" i="3"/>
  <c r="CT33" i="3"/>
  <c r="CS33" i="3"/>
  <c r="CR33" i="3"/>
  <c r="CO33" i="3"/>
  <c r="CN33" i="3"/>
  <c r="CG33" i="3"/>
  <c r="CE33" i="3"/>
  <c r="CD33" i="3"/>
  <c r="CC33" i="3"/>
  <c r="CB33" i="3"/>
  <c r="CA33" i="3"/>
  <c r="BZ33" i="3"/>
  <c r="BW33" i="3"/>
  <c r="BV33" i="3"/>
  <c r="BU33" i="3"/>
  <c r="BS33" i="3"/>
  <c r="BQ33" i="3"/>
  <c r="BP33" i="3"/>
  <c r="BN33" i="3"/>
  <c r="BK33" i="3"/>
  <c r="BJ33" i="3"/>
  <c r="BI33" i="3"/>
  <c r="BH33" i="3"/>
  <c r="BG33" i="3"/>
  <c r="BB33" i="3"/>
  <c r="AV33" i="3"/>
  <c r="AU33" i="3"/>
  <c r="AT33" i="3"/>
  <c r="AS33" i="3"/>
  <c r="AR33" i="3"/>
  <c r="AN33" i="3"/>
  <c r="AL33" i="3"/>
  <c r="AK33" i="3"/>
  <c r="AG33" i="3"/>
  <c r="AD33" i="3"/>
  <c r="Z33" i="3"/>
  <c r="Y33" i="3"/>
  <c r="X33" i="3"/>
  <c r="W33" i="3"/>
  <c r="V33" i="3"/>
  <c r="U33" i="3"/>
  <c r="P33" i="3"/>
  <c r="H33" i="3"/>
  <c r="G33" i="3"/>
  <c r="CY32" i="3"/>
  <c r="CX32" i="3"/>
  <c r="CW32" i="3"/>
  <c r="CV32" i="3"/>
  <c r="CT32" i="3"/>
  <c r="CS32" i="3"/>
  <c r="CR32" i="3"/>
  <c r="CO32" i="3"/>
  <c r="CN32" i="3"/>
  <c r="CG32" i="3"/>
  <c r="CE32" i="3"/>
  <c r="CD32" i="3"/>
  <c r="CC32" i="3"/>
  <c r="CB32" i="3"/>
  <c r="CA32" i="3"/>
  <c r="BZ32" i="3"/>
  <c r="BW32" i="3"/>
  <c r="BV32" i="3"/>
  <c r="BU32" i="3"/>
  <c r="BS32" i="3"/>
  <c r="BQ32" i="3"/>
  <c r="BP32" i="3"/>
  <c r="BK32" i="3"/>
  <c r="BJ32" i="3"/>
  <c r="BI32" i="3"/>
  <c r="BH32" i="3"/>
  <c r="BG32" i="3"/>
  <c r="BB32" i="3"/>
  <c r="AV32" i="3"/>
  <c r="AU32" i="3"/>
  <c r="AT32" i="3"/>
  <c r="AS32" i="3"/>
  <c r="AR32" i="3"/>
  <c r="AN32" i="3"/>
  <c r="AL32" i="3"/>
  <c r="AK32" i="3"/>
  <c r="AG32" i="3"/>
  <c r="AD32" i="3"/>
  <c r="Z32" i="3"/>
  <c r="Y32" i="3"/>
  <c r="X32" i="3"/>
  <c r="W32" i="3"/>
  <c r="V32" i="3"/>
  <c r="U32" i="3"/>
  <c r="H32" i="3"/>
  <c r="CY31" i="3"/>
  <c r="CX31" i="3"/>
  <c r="CW31" i="3"/>
  <c r="CV31" i="3"/>
  <c r="CT31" i="3"/>
  <c r="CS31" i="3"/>
  <c r="CR31" i="3"/>
  <c r="CO31" i="3"/>
  <c r="CN31" i="3"/>
  <c r="CG31" i="3"/>
  <c r="CE31" i="3"/>
  <c r="CD31" i="3"/>
  <c r="CC31" i="3"/>
  <c r="CB31" i="3"/>
  <c r="CA31" i="3"/>
  <c r="BZ31" i="3"/>
  <c r="BW31" i="3"/>
  <c r="BV31" i="3"/>
  <c r="BU31" i="3"/>
  <c r="BS31" i="3"/>
  <c r="BQ31" i="3"/>
  <c r="BP31" i="3"/>
  <c r="BK31" i="3"/>
  <c r="BJ31" i="3"/>
  <c r="BI31" i="3"/>
  <c r="BH31" i="3"/>
  <c r="BG31" i="3"/>
  <c r="BB31" i="3"/>
  <c r="AV31" i="3"/>
  <c r="AU31" i="3"/>
  <c r="AT31" i="3"/>
  <c r="AS31" i="3"/>
  <c r="AR31" i="3"/>
  <c r="AN31" i="3"/>
  <c r="AL31" i="3"/>
  <c r="AK31" i="3"/>
  <c r="AG31" i="3"/>
  <c r="AD31" i="3"/>
  <c r="Z31" i="3"/>
  <c r="Y31" i="3"/>
  <c r="X31" i="3"/>
  <c r="W31" i="3"/>
  <c r="V31" i="3"/>
  <c r="U31" i="3"/>
  <c r="H31" i="3"/>
  <c r="CY30" i="3"/>
  <c r="CX30" i="3"/>
  <c r="CW30" i="3"/>
  <c r="CV30" i="3"/>
  <c r="CT30" i="3"/>
  <c r="CS30" i="3"/>
  <c r="CR30" i="3"/>
  <c r="CO30" i="3"/>
  <c r="CN30" i="3"/>
  <c r="CG30" i="3"/>
  <c r="CE30" i="3"/>
  <c r="CD30" i="3"/>
  <c r="CC30" i="3"/>
  <c r="CB30" i="3"/>
  <c r="CA30" i="3"/>
  <c r="BZ30" i="3"/>
  <c r="BW30" i="3"/>
  <c r="BV30" i="3"/>
  <c r="BU30" i="3"/>
  <c r="BS30" i="3"/>
  <c r="BQ30" i="3"/>
  <c r="BP30" i="3"/>
  <c r="BK30" i="3"/>
  <c r="BJ30" i="3"/>
  <c r="BI30" i="3"/>
  <c r="BH30" i="3"/>
  <c r="BG30" i="3"/>
  <c r="BB30" i="3"/>
  <c r="AV30" i="3"/>
  <c r="AU30" i="3"/>
  <c r="AT30" i="3"/>
  <c r="AS30" i="3"/>
  <c r="AR30" i="3"/>
  <c r="AN30" i="3"/>
  <c r="AL30" i="3"/>
  <c r="AK30" i="3"/>
  <c r="AG30" i="3"/>
  <c r="AD30" i="3"/>
  <c r="Z30" i="3"/>
  <c r="Y30" i="3"/>
  <c r="X30" i="3"/>
  <c r="W30" i="3"/>
  <c r="V30" i="3"/>
  <c r="U30" i="3"/>
  <c r="H30" i="3"/>
  <c r="CY29" i="3"/>
  <c r="CX29" i="3"/>
  <c r="CW29" i="3"/>
  <c r="CV29" i="3"/>
  <c r="CT29" i="3"/>
  <c r="CS29" i="3"/>
  <c r="CR29" i="3"/>
  <c r="CO29" i="3"/>
  <c r="CN29" i="3"/>
  <c r="CG29" i="3"/>
  <c r="CE29" i="3"/>
  <c r="CD29" i="3"/>
  <c r="CC29" i="3"/>
  <c r="CB29" i="3"/>
  <c r="CA29" i="3"/>
  <c r="BZ29" i="3"/>
  <c r="BW29" i="3"/>
  <c r="BV29" i="3"/>
  <c r="BU29" i="3"/>
  <c r="BS29" i="3"/>
  <c r="BQ29" i="3"/>
  <c r="BP29" i="3"/>
  <c r="BK29" i="3"/>
  <c r="BJ29" i="3"/>
  <c r="BI29" i="3"/>
  <c r="BH29" i="3"/>
  <c r="BG29" i="3"/>
  <c r="BB29" i="3"/>
  <c r="AV29" i="3"/>
  <c r="AU29" i="3"/>
  <c r="AT29" i="3"/>
  <c r="AS29" i="3"/>
  <c r="AR29" i="3"/>
  <c r="AN29" i="3"/>
  <c r="AL29" i="3"/>
  <c r="AK29" i="3"/>
  <c r="AG29" i="3"/>
  <c r="AD29" i="3"/>
  <c r="Z29" i="3"/>
  <c r="Y29" i="3"/>
  <c r="X29" i="3"/>
  <c r="W29" i="3"/>
  <c r="V29" i="3"/>
  <c r="U29" i="3"/>
  <c r="P29" i="3"/>
  <c r="H29" i="3"/>
  <c r="CY28" i="3"/>
  <c r="CX28" i="3"/>
  <c r="CW28" i="3"/>
  <c r="CV28" i="3"/>
  <c r="CT28" i="3"/>
  <c r="CS28" i="3"/>
  <c r="CR28" i="3"/>
  <c r="CO28" i="3"/>
  <c r="CN28" i="3"/>
  <c r="CG28" i="3"/>
  <c r="CE28" i="3"/>
  <c r="CD28" i="3"/>
  <c r="CC28" i="3"/>
  <c r="CB28" i="3"/>
  <c r="CA28" i="3"/>
  <c r="BZ28" i="3"/>
  <c r="BW28" i="3"/>
  <c r="BV28" i="3"/>
  <c r="BU28" i="3"/>
  <c r="BS28" i="3"/>
  <c r="BQ28" i="3"/>
  <c r="BP28" i="3"/>
  <c r="BN28" i="3"/>
  <c r="BK28" i="3"/>
  <c r="BJ28" i="3"/>
  <c r="BI28" i="3"/>
  <c r="BH28" i="3"/>
  <c r="BG28" i="3"/>
  <c r="BB28" i="3"/>
  <c r="AV28" i="3"/>
  <c r="AU28" i="3"/>
  <c r="AT28" i="3"/>
  <c r="AS28" i="3"/>
  <c r="AR28" i="3"/>
  <c r="AN28" i="3"/>
  <c r="AL28" i="3"/>
  <c r="AK28" i="3"/>
  <c r="AG28" i="3"/>
  <c r="AD28" i="3"/>
  <c r="Z28" i="3"/>
  <c r="Y28" i="3"/>
  <c r="X28" i="3"/>
  <c r="W28" i="3"/>
  <c r="V28" i="3"/>
  <c r="U28" i="3"/>
  <c r="H28" i="3"/>
  <c r="G28" i="3"/>
  <c r="CY27" i="3"/>
  <c r="CX27" i="3"/>
  <c r="CW27" i="3"/>
  <c r="CV27" i="3"/>
  <c r="CT27" i="3"/>
  <c r="CS27" i="3"/>
  <c r="CR27" i="3"/>
  <c r="CO27" i="3"/>
  <c r="CN27" i="3"/>
  <c r="CG27" i="3"/>
  <c r="CE27" i="3"/>
  <c r="CD27" i="3"/>
  <c r="CC27" i="3"/>
  <c r="CB27" i="3"/>
  <c r="CA27" i="3"/>
  <c r="BZ27" i="3"/>
  <c r="BW27" i="3"/>
  <c r="BV27" i="3"/>
  <c r="BU27" i="3"/>
  <c r="BS27" i="3"/>
  <c r="BQ27" i="3"/>
  <c r="BP27" i="3"/>
  <c r="BN27" i="3"/>
  <c r="BK27" i="3"/>
  <c r="BJ27" i="3"/>
  <c r="BI27" i="3"/>
  <c r="BH27" i="3"/>
  <c r="BG27" i="3"/>
  <c r="BB27" i="3"/>
  <c r="AV27" i="3"/>
  <c r="AU27" i="3"/>
  <c r="AT27" i="3"/>
  <c r="AS27" i="3"/>
  <c r="AR27" i="3"/>
  <c r="AN27" i="3"/>
  <c r="AL27" i="3"/>
  <c r="AK27" i="3"/>
  <c r="AG27" i="3"/>
  <c r="AD27" i="3"/>
  <c r="Z27" i="3"/>
  <c r="Y27" i="3"/>
  <c r="X27" i="3"/>
  <c r="W27" i="3"/>
  <c r="V27" i="3"/>
  <c r="U27" i="3"/>
  <c r="H27" i="3"/>
  <c r="G27" i="3"/>
  <c r="CY26" i="3"/>
  <c r="CX26" i="3"/>
  <c r="CW26" i="3"/>
  <c r="CV26" i="3"/>
  <c r="CT26" i="3"/>
  <c r="CS26" i="3"/>
  <c r="CR26" i="3"/>
  <c r="CO26" i="3"/>
  <c r="CN26" i="3"/>
  <c r="CG26" i="3"/>
  <c r="CE26" i="3"/>
  <c r="CD26" i="3"/>
  <c r="CC26" i="3"/>
  <c r="CB26" i="3"/>
  <c r="CA26" i="3"/>
  <c r="BZ26" i="3"/>
  <c r="BW26" i="3"/>
  <c r="BV26" i="3"/>
  <c r="BU26" i="3"/>
  <c r="BS26" i="3"/>
  <c r="BQ26" i="3"/>
  <c r="BP26" i="3"/>
  <c r="BN26" i="3"/>
  <c r="BK26" i="3"/>
  <c r="BJ26" i="3"/>
  <c r="BI26" i="3"/>
  <c r="BH26" i="3"/>
  <c r="BG26" i="3"/>
  <c r="BB26" i="3"/>
  <c r="AV26" i="3"/>
  <c r="AU26" i="3"/>
  <c r="AT26" i="3"/>
  <c r="AS26" i="3"/>
  <c r="AR26" i="3"/>
  <c r="AN26" i="3"/>
  <c r="AL26" i="3"/>
  <c r="AK26" i="3"/>
  <c r="AG26" i="3"/>
  <c r="AD26" i="3"/>
  <c r="Z26" i="3"/>
  <c r="Y26" i="3"/>
  <c r="X26" i="3"/>
  <c r="W26" i="3"/>
  <c r="V26" i="3"/>
  <c r="U26" i="3"/>
  <c r="H26" i="3"/>
  <c r="G26" i="3"/>
  <c r="CY25" i="3"/>
  <c r="CX25" i="3"/>
  <c r="CW25" i="3"/>
  <c r="CV25" i="3"/>
  <c r="CT25" i="3"/>
  <c r="CS25" i="3"/>
  <c r="CR25" i="3"/>
  <c r="CO25" i="3"/>
  <c r="CN25" i="3"/>
  <c r="CG25" i="3"/>
  <c r="CE25" i="3"/>
  <c r="CD25" i="3"/>
  <c r="CC25" i="3"/>
  <c r="CB25" i="3"/>
  <c r="CA25" i="3"/>
  <c r="BZ25" i="3"/>
  <c r="BW25" i="3"/>
  <c r="BV25" i="3"/>
  <c r="BU25" i="3"/>
  <c r="BS25" i="3"/>
  <c r="BQ25" i="3"/>
  <c r="BP25" i="3"/>
  <c r="BN25" i="3"/>
  <c r="BM25" i="3"/>
  <c r="BL25" i="3"/>
  <c r="BK25" i="3"/>
  <c r="BJ25" i="3"/>
  <c r="BI25" i="3"/>
  <c r="BH25" i="3"/>
  <c r="BG25" i="3"/>
  <c r="BB25" i="3"/>
  <c r="AV25" i="3"/>
  <c r="AU25" i="3"/>
  <c r="AT25" i="3"/>
  <c r="AS25" i="3"/>
  <c r="AR25" i="3"/>
  <c r="AN25" i="3"/>
  <c r="AL25" i="3"/>
  <c r="AK25" i="3"/>
  <c r="AG25" i="3"/>
  <c r="AD25" i="3"/>
  <c r="Z25" i="3"/>
  <c r="Y25" i="3"/>
  <c r="X25" i="3"/>
  <c r="W25" i="3"/>
  <c r="V25" i="3"/>
  <c r="U25" i="3"/>
  <c r="T25" i="3"/>
  <c r="S25" i="3"/>
  <c r="P25" i="3"/>
  <c r="H25" i="3"/>
  <c r="G25" i="3"/>
  <c r="CO24" i="3"/>
  <c r="I106" i="15" s="1"/>
  <c r="CN24" i="3"/>
  <c r="I105" i="15" s="1"/>
  <c r="BZ24" i="3"/>
  <c r="I91" i="15" s="1"/>
  <c r="BX24" i="3"/>
  <c r="I88" i="15" s="1"/>
  <c r="BV24" i="3"/>
  <c r="I86" i="15" s="1"/>
  <c r="BS24" i="3"/>
  <c r="I83" i="15" s="1"/>
  <c r="I78" i="15"/>
  <c r="BH24" i="3"/>
  <c r="I71" i="15" s="1"/>
  <c r="BG24" i="3"/>
  <c r="I70" i="15" s="1"/>
  <c r="AV24" i="3"/>
  <c r="I57" i="15" s="1"/>
  <c r="AR24" i="3"/>
  <c r="I53" i="15" s="1"/>
  <c r="AN24" i="3"/>
  <c r="I48" i="15" s="1"/>
  <c r="AG24" i="3"/>
  <c r="I41" i="15" s="1"/>
  <c r="P24" i="3"/>
  <c r="H24" i="3"/>
  <c r="CX23" i="3"/>
  <c r="CO23" i="3"/>
  <c r="CN23" i="3"/>
  <c r="BZ23" i="3"/>
  <c r="BX23" i="3"/>
  <c r="BV23" i="3"/>
  <c r="BS23" i="3"/>
  <c r="BK23" i="3"/>
  <c r="BJ23" i="3"/>
  <c r="BI23" i="3"/>
  <c r="BH23" i="3"/>
  <c r="BG23" i="3"/>
  <c r="AV23" i="3"/>
  <c r="AR23" i="3"/>
  <c r="AN23" i="3"/>
  <c r="AL23" i="3"/>
  <c r="AK23" i="3"/>
  <c r="AG23" i="3"/>
  <c r="AD23" i="3"/>
  <c r="H23" i="3"/>
  <c r="CX22" i="3"/>
  <c r="CO22" i="3"/>
  <c r="CN22" i="3"/>
  <c r="BZ22" i="3"/>
  <c r="BX22" i="3"/>
  <c r="BV22" i="3"/>
  <c r="BS22" i="3"/>
  <c r="BK22" i="3"/>
  <c r="BJ22" i="3"/>
  <c r="BI22" i="3"/>
  <c r="BH22" i="3"/>
  <c r="BG22" i="3"/>
  <c r="AV22" i="3"/>
  <c r="AR22" i="3"/>
  <c r="AN22" i="3"/>
  <c r="AL22" i="3"/>
  <c r="AK22" i="3"/>
  <c r="AG22" i="3"/>
  <c r="AD22" i="3"/>
  <c r="H22" i="3"/>
  <c r="CX21" i="3"/>
  <c r="CO21" i="3"/>
  <c r="CN21" i="3"/>
  <c r="BZ21" i="3"/>
  <c r="BX21" i="3"/>
  <c r="BV21" i="3"/>
  <c r="BS21" i="3"/>
  <c r="BK21" i="3"/>
  <c r="BJ21" i="3"/>
  <c r="BI21" i="3"/>
  <c r="BH21" i="3"/>
  <c r="BG21" i="3"/>
  <c r="AV21" i="3"/>
  <c r="AR21" i="3"/>
  <c r="AN21" i="3"/>
  <c r="AL21" i="3"/>
  <c r="AK21" i="3"/>
  <c r="AG21" i="3"/>
  <c r="AD21" i="3"/>
  <c r="H21" i="3"/>
  <c r="CX20" i="3"/>
  <c r="CO20" i="3"/>
  <c r="CN20" i="3"/>
  <c r="BZ20" i="3"/>
  <c r="BX20" i="3"/>
  <c r="BV20" i="3"/>
  <c r="BS20" i="3"/>
  <c r="BK20" i="3"/>
  <c r="BJ20" i="3"/>
  <c r="BI20" i="3"/>
  <c r="BH20" i="3"/>
  <c r="BG20" i="3"/>
  <c r="AV20" i="3"/>
  <c r="AR20" i="3"/>
  <c r="AN20" i="3"/>
  <c r="AL20" i="3"/>
  <c r="AK20" i="3"/>
  <c r="AG20" i="3"/>
  <c r="AD20" i="3"/>
  <c r="H20" i="3"/>
  <c r="CX19" i="3"/>
  <c r="CO19" i="3"/>
  <c r="CN19" i="3"/>
  <c r="BZ19" i="3"/>
  <c r="BX19" i="3"/>
  <c r="BV19" i="3"/>
  <c r="BS19" i="3"/>
  <c r="BK19" i="3"/>
  <c r="BJ19" i="3"/>
  <c r="BI19" i="3"/>
  <c r="BH19" i="3"/>
  <c r="BG19" i="3"/>
  <c r="AV19" i="3"/>
  <c r="AR19" i="3"/>
  <c r="AN19" i="3"/>
  <c r="AL19" i="3"/>
  <c r="AK19" i="3"/>
  <c r="AG19" i="3"/>
  <c r="AD19" i="3"/>
  <c r="H19" i="3"/>
  <c r="CX18" i="3"/>
  <c r="CO18" i="3"/>
  <c r="CN18" i="3"/>
  <c r="BZ18" i="3"/>
  <c r="BX18" i="3"/>
  <c r="BV18" i="3"/>
  <c r="BS18" i="3"/>
  <c r="BK18" i="3"/>
  <c r="BJ18" i="3"/>
  <c r="BI18" i="3"/>
  <c r="BH18" i="3"/>
  <c r="BG18" i="3"/>
  <c r="AV18" i="3"/>
  <c r="AR18" i="3"/>
  <c r="AN18" i="3"/>
  <c r="AL18" i="3"/>
  <c r="AK18" i="3"/>
  <c r="AG18" i="3"/>
  <c r="AD18" i="3"/>
  <c r="H18" i="3"/>
  <c r="CX17" i="3"/>
  <c r="CO17" i="3"/>
  <c r="CN17" i="3"/>
  <c r="BZ17" i="3"/>
  <c r="BX17" i="3"/>
  <c r="BV17" i="3"/>
  <c r="BS17" i="3"/>
  <c r="BK17" i="3"/>
  <c r="BJ17" i="3"/>
  <c r="BI17" i="3"/>
  <c r="BH17" i="3"/>
  <c r="BG17" i="3"/>
  <c r="AV17" i="3"/>
  <c r="AR17" i="3"/>
  <c r="AN17" i="3"/>
  <c r="AL17" i="3"/>
  <c r="AK17" i="3"/>
  <c r="AG17" i="3"/>
  <c r="AD17" i="3"/>
  <c r="H17" i="3"/>
  <c r="CX16" i="3"/>
  <c r="CO16" i="3"/>
  <c r="CN16" i="3"/>
  <c r="BZ16" i="3"/>
  <c r="BX16" i="3"/>
  <c r="BV16" i="3"/>
  <c r="BS16" i="3"/>
  <c r="BK16" i="3"/>
  <c r="BJ16" i="3"/>
  <c r="BI16" i="3"/>
  <c r="BH16" i="3"/>
  <c r="BG16" i="3"/>
  <c r="AV16" i="3"/>
  <c r="AR16" i="3"/>
  <c r="AN16" i="3"/>
  <c r="AL16" i="3"/>
  <c r="AK16" i="3"/>
  <c r="AG16" i="3"/>
  <c r="AD16" i="3"/>
  <c r="H16" i="3"/>
  <c r="CX15" i="3"/>
  <c r="CO15" i="3"/>
  <c r="CN15" i="3"/>
  <c r="BZ15" i="3"/>
  <c r="BX15" i="3"/>
  <c r="BV15" i="3"/>
  <c r="BS15" i="3"/>
  <c r="BK15" i="3"/>
  <c r="BJ15" i="3"/>
  <c r="BI15" i="3"/>
  <c r="BH15" i="3"/>
  <c r="BG15" i="3"/>
  <c r="AV15" i="3"/>
  <c r="AR15" i="3"/>
  <c r="AN15" i="3"/>
  <c r="AL15" i="3"/>
  <c r="AK15" i="3"/>
  <c r="AG15" i="3"/>
  <c r="AD15" i="3"/>
  <c r="H15" i="3"/>
  <c r="CX14" i="3"/>
  <c r="CO14" i="3"/>
  <c r="CN14" i="3"/>
  <c r="BZ14" i="3"/>
  <c r="BX14" i="3"/>
  <c r="BV14" i="3"/>
  <c r="BS14" i="3"/>
  <c r="BK14" i="3"/>
  <c r="BJ14" i="3"/>
  <c r="BI14" i="3"/>
  <c r="BH14" i="3"/>
  <c r="BG14" i="3"/>
  <c r="AV14" i="3"/>
  <c r="AR14" i="3"/>
  <c r="AN14" i="3"/>
  <c r="AL14" i="3"/>
  <c r="AK14" i="3"/>
  <c r="AG14" i="3"/>
  <c r="AD14" i="3"/>
  <c r="H14" i="3"/>
  <c r="CX13" i="3"/>
  <c r="CO13" i="3"/>
  <c r="CN13" i="3"/>
  <c r="BZ13" i="3"/>
  <c r="BX13" i="3"/>
  <c r="BV13" i="3"/>
  <c r="BS13" i="3"/>
  <c r="BK13" i="3"/>
  <c r="BJ13" i="3"/>
  <c r="BI13" i="3"/>
  <c r="BH13" i="3"/>
  <c r="BG13" i="3"/>
  <c r="AV13" i="3"/>
  <c r="AR13" i="3"/>
  <c r="AN13" i="3"/>
  <c r="AL13" i="3"/>
  <c r="AK13" i="3"/>
  <c r="AG13" i="3"/>
  <c r="AD13" i="3"/>
  <c r="H13" i="3"/>
  <c r="CX12" i="3"/>
  <c r="CO12" i="3"/>
  <c r="CN12" i="3"/>
  <c r="BZ12" i="3"/>
  <c r="BX12" i="3"/>
  <c r="BV12" i="3"/>
  <c r="BS12" i="3"/>
  <c r="BK12" i="3"/>
  <c r="BJ12" i="3"/>
  <c r="BI12" i="3"/>
  <c r="BH12" i="3"/>
  <c r="BG12" i="3"/>
  <c r="AV12" i="3"/>
  <c r="AR12" i="3"/>
  <c r="AN12" i="3"/>
  <c r="AL12" i="3"/>
  <c r="AK12" i="3"/>
  <c r="AG12" i="3"/>
  <c r="AD12" i="3"/>
  <c r="P12" i="3"/>
  <c r="H12" i="3"/>
  <c r="CX11" i="3"/>
  <c r="CO11" i="3"/>
  <c r="CN11" i="3"/>
  <c r="BZ11" i="3"/>
  <c r="BX11" i="3"/>
  <c r="BV11" i="3"/>
  <c r="BS11" i="3"/>
  <c r="BK11" i="3"/>
  <c r="BJ11" i="3"/>
  <c r="BI11" i="3"/>
  <c r="BH11" i="3"/>
  <c r="BG11" i="3"/>
  <c r="AV11" i="3"/>
  <c r="AR11" i="3"/>
  <c r="AN11" i="3"/>
  <c r="AL11" i="3"/>
  <c r="AK11" i="3"/>
  <c r="AG11" i="3"/>
  <c r="AD11" i="3"/>
  <c r="P11" i="3"/>
  <c r="H11" i="3"/>
  <c r="CX10" i="3"/>
  <c r="CO10" i="3"/>
  <c r="CN10" i="3"/>
  <c r="BZ10" i="3"/>
  <c r="BX10" i="3"/>
  <c r="BV10" i="3"/>
  <c r="BS10" i="3"/>
  <c r="BK10" i="3"/>
  <c r="BJ10" i="3"/>
  <c r="BI10" i="3"/>
  <c r="BH10" i="3"/>
  <c r="BG10" i="3"/>
  <c r="AV10" i="3"/>
  <c r="AR10" i="3"/>
  <c r="AN10" i="3"/>
  <c r="AL10" i="3"/>
  <c r="AK10" i="3"/>
  <c r="AG10" i="3"/>
  <c r="AD10" i="3"/>
  <c r="H10" i="3"/>
  <c r="CX9" i="3"/>
  <c r="CO9" i="3"/>
  <c r="CN9" i="3"/>
  <c r="BZ9" i="3"/>
  <c r="BX9" i="3"/>
  <c r="BV9" i="3"/>
  <c r="BS9" i="3"/>
  <c r="BK9" i="3"/>
  <c r="BJ9" i="3"/>
  <c r="BI9" i="3"/>
  <c r="BH9" i="3"/>
  <c r="BG9" i="3"/>
  <c r="AV9" i="3"/>
  <c r="AR9" i="3"/>
  <c r="AN9" i="3"/>
  <c r="AL9" i="3"/>
  <c r="AK9" i="3"/>
  <c r="AG9" i="3"/>
  <c r="AD9" i="3"/>
  <c r="H9" i="3"/>
  <c r="CX8" i="3"/>
  <c r="CO8" i="3"/>
  <c r="CN8" i="3"/>
  <c r="BZ8" i="3"/>
  <c r="BX8" i="3"/>
  <c r="BV8" i="3"/>
  <c r="BS8" i="3"/>
  <c r="BK8" i="3"/>
  <c r="BJ8" i="3"/>
  <c r="BI8" i="3"/>
  <c r="BH8" i="3"/>
  <c r="BG8" i="3"/>
  <c r="AV8" i="3"/>
  <c r="AR8" i="3"/>
  <c r="AN8" i="3"/>
  <c r="AL8" i="3"/>
  <c r="AK8" i="3"/>
  <c r="AG8" i="3"/>
  <c r="AD8" i="3"/>
  <c r="H8" i="3"/>
  <c r="CX7" i="3"/>
  <c r="CO7" i="3"/>
  <c r="CN7" i="3"/>
  <c r="BZ7" i="3"/>
  <c r="BX7" i="3"/>
  <c r="BV7" i="3"/>
  <c r="BS7" i="3"/>
  <c r="BK7" i="3"/>
  <c r="BJ7" i="3"/>
  <c r="BI7" i="3"/>
  <c r="BH7" i="3"/>
  <c r="BG7" i="3"/>
  <c r="AV7" i="3"/>
  <c r="AR7" i="3"/>
  <c r="AN7" i="3"/>
  <c r="AL7" i="3"/>
  <c r="AK7" i="3"/>
  <c r="AG7" i="3"/>
  <c r="AD7" i="3"/>
  <c r="P7" i="3"/>
  <c r="H7" i="3"/>
  <c r="CX6" i="3"/>
  <c r="CO6" i="3"/>
  <c r="CN6" i="3"/>
  <c r="BZ6" i="3"/>
  <c r="BX6" i="3"/>
  <c r="BV6" i="3"/>
  <c r="BS6" i="3"/>
  <c r="BK6" i="3"/>
  <c r="BJ6" i="3"/>
  <c r="BI6" i="3"/>
  <c r="BH6" i="3"/>
  <c r="BG6" i="3"/>
  <c r="AV6" i="3"/>
  <c r="AR6" i="3"/>
  <c r="AN6" i="3"/>
  <c r="AL6" i="3"/>
  <c r="AK6" i="3"/>
  <c r="AG6" i="3"/>
  <c r="AD6" i="3"/>
  <c r="H6" i="3"/>
  <c r="CX5" i="3"/>
  <c r="CO5" i="3"/>
  <c r="CN5" i="3"/>
  <c r="BZ5" i="3"/>
  <c r="BX5" i="3"/>
  <c r="BV5" i="3"/>
  <c r="BS5" i="3"/>
  <c r="BK5" i="3"/>
  <c r="BJ5" i="3"/>
  <c r="BI5" i="3"/>
  <c r="BH5" i="3"/>
  <c r="BG5" i="3"/>
  <c r="AV5" i="3"/>
  <c r="AR5" i="3"/>
  <c r="AN5" i="3"/>
  <c r="AL5" i="3"/>
  <c r="AK5" i="3"/>
  <c r="AG5" i="3"/>
  <c r="AD5" i="3"/>
  <c r="H5" i="3"/>
  <c r="CX4" i="3"/>
  <c r="CO4" i="3"/>
  <c r="CN4" i="3"/>
  <c r="BZ4" i="3"/>
  <c r="BX4" i="3"/>
  <c r="BV4" i="3"/>
  <c r="BS4" i="3"/>
  <c r="BK4" i="3"/>
  <c r="BJ4" i="3"/>
  <c r="BI4" i="3"/>
  <c r="BH4" i="3"/>
  <c r="BG4" i="3"/>
  <c r="AV4" i="3"/>
  <c r="AR4" i="3"/>
  <c r="AN4" i="3"/>
  <c r="AL4" i="3"/>
  <c r="AK4" i="3"/>
  <c r="AG4" i="3"/>
  <c r="AD4" i="3"/>
  <c r="H4" i="3"/>
  <c r="CO3" i="3"/>
  <c r="CN3" i="3"/>
  <c r="BZ3" i="3"/>
  <c r="BX3" i="3"/>
  <c r="BV3" i="3"/>
  <c r="BS3" i="3"/>
  <c r="BH3" i="3"/>
  <c r="BG3" i="3"/>
  <c r="AV3" i="3"/>
  <c r="AR3" i="3"/>
  <c r="AN3" i="3"/>
  <c r="AG3" i="3"/>
  <c r="P3" i="3"/>
  <c r="H3" i="3"/>
  <c r="DD315" i="8"/>
  <c r="CC315" i="8"/>
  <c r="BB315" i="8"/>
  <c r="Y315" i="8"/>
  <c r="DD315" i="6"/>
  <c r="CC315" i="6"/>
  <c r="BB315" i="6"/>
  <c r="Y315" i="6"/>
  <c r="C74" i="1" l="1"/>
  <c r="E33" i="1"/>
  <c r="E92" i="1"/>
  <c r="E100" i="1"/>
  <c r="E110" i="1"/>
  <c r="E125" i="1"/>
  <c r="F45" i="1"/>
  <c r="F56" i="1"/>
  <c r="F81" i="1"/>
  <c r="G47" i="1"/>
  <c r="G58" i="1"/>
  <c r="G70" i="1"/>
  <c r="G98" i="1"/>
  <c r="G108" i="1"/>
  <c r="G116" i="1"/>
  <c r="I33" i="1"/>
  <c r="J85" i="1"/>
  <c r="J95" i="1"/>
  <c r="J104" i="1"/>
  <c r="J113" i="1"/>
  <c r="J128" i="1"/>
  <c r="C41" i="1"/>
  <c r="C54" i="1"/>
  <c r="E48" i="1"/>
  <c r="F70" i="1"/>
  <c r="F94" i="1"/>
  <c r="F102" i="1"/>
  <c r="F112" i="1"/>
  <c r="F127" i="1"/>
  <c r="G71" i="1"/>
  <c r="E83" i="1"/>
  <c r="E94" i="1"/>
  <c r="E102" i="1"/>
  <c r="E112" i="1"/>
  <c r="E127" i="1"/>
  <c r="F85" i="1"/>
  <c r="H28" i="1"/>
  <c r="H65" i="1"/>
  <c r="H74" i="1"/>
  <c r="I70" i="1"/>
  <c r="J31" i="1"/>
  <c r="D46" i="1"/>
  <c r="D86" i="1"/>
  <c r="D96" i="1"/>
  <c r="D105" i="1"/>
  <c r="D114" i="1"/>
  <c r="E42" i="1"/>
  <c r="E54" i="1"/>
  <c r="G29" i="1"/>
  <c r="G85" i="1"/>
  <c r="H55" i="1"/>
  <c r="C32" i="1"/>
  <c r="F28" i="1"/>
  <c r="F41" i="1"/>
  <c r="F53" i="1"/>
  <c r="G43" i="1"/>
  <c r="G55" i="1"/>
  <c r="G86" i="1"/>
  <c r="G95" i="1"/>
  <c r="G104" i="1"/>
  <c r="G113" i="1"/>
  <c r="G128" i="1"/>
  <c r="H31" i="1"/>
  <c r="H68" i="1"/>
  <c r="I30" i="1"/>
  <c r="I53" i="1"/>
  <c r="J67" i="1"/>
  <c r="J80" i="1"/>
  <c r="J92" i="1"/>
  <c r="J100" i="1"/>
  <c r="J110" i="1"/>
  <c r="J125" i="1"/>
  <c r="D91" i="1"/>
  <c r="D99" i="1"/>
  <c r="D109" i="1"/>
  <c r="D117" i="1"/>
  <c r="E91" i="1"/>
  <c r="E99" i="1"/>
  <c r="E109" i="1"/>
  <c r="E117" i="1"/>
  <c r="F30" i="1"/>
  <c r="F67" i="1"/>
  <c r="F80" i="1"/>
  <c r="F92" i="1"/>
  <c r="F100" i="1"/>
  <c r="F110" i="1"/>
  <c r="F125" i="1"/>
  <c r="G32" i="1"/>
  <c r="I46" i="1"/>
  <c r="I55" i="1"/>
  <c r="I66" i="1"/>
  <c r="J70" i="1"/>
  <c r="H26" i="1"/>
  <c r="C27" i="1"/>
  <c r="E27" i="1"/>
  <c r="J27" i="1"/>
  <c r="D27" i="1"/>
  <c r="C78" i="1"/>
  <c r="K62" i="1"/>
  <c r="J62" i="15"/>
  <c r="C65" i="1"/>
  <c r="I65" i="15"/>
  <c r="I128" i="15"/>
  <c r="C128" i="1"/>
  <c r="J35" i="1"/>
  <c r="I35" i="15"/>
  <c r="K64" i="1"/>
  <c r="J64" i="15"/>
  <c r="K73" i="1"/>
  <c r="J73" i="15"/>
  <c r="K87" i="1"/>
  <c r="J87" i="15"/>
  <c r="I51" i="1"/>
  <c r="I51" i="15"/>
  <c r="C66" i="1"/>
  <c r="I66" i="15"/>
  <c r="J36" i="1"/>
  <c r="I36" i="15"/>
  <c r="K33" i="1"/>
  <c r="J33" i="15"/>
  <c r="K45" i="1"/>
  <c r="J45" i="15"/>
  <c r="K74" i="1"/>
  <c r="J74" i="15"/>
  <c r="J116" i="15"/>
  <c r="K116" i="1"/>
  <c r="C42" i="1"/>
  <c r="I42" i="15"/>
  <c r="C67" i="1"/>
  <c r="I67" i="15"/>
  <c r="G89" i="1"/>
  <c r="I89" i="15"/>
  <c r="J37" i="1"/>
  <c r="I37" i="15"/>
  <c r="K38" i="15"/>
  <c r="L38" i="15" s="1"/>
  <c r="K46" i="1"/>
  <c r="J46" i="15"/>
  <c r="J117" i="15"/>
  <c r="K117" i="1"/>
  <c r="K72" i="1"/>
  <c r="J72" i="15"/>
  <c r="C43" i="1"/>
  <c r="I43" i="15"/>
  <c r="C68" i="1"/>
  <c r="I68" i="15"/>
  <c r="I98" i="15"/>
  <c r="C98" i="1"/>
  <c r="E49" i="1"/>
  <c r="I49" i="15"/>
  <c r="E62" i="1"/>
  <c r="I62" i="15"/>
  <c r="K47" i="1"/>
  <c r="J47" i="15"/>
  <c r="J110" i="15"/>
  <c r="K110" i="1"/>
  <c r="I77" i="1"/>
  <c r="J77" i="15"/>
  <c r="J111" i="15"/>
  <c r="K111" i="1"/>
  <c r="I127" i="15"/>
  <c r="C127" i="1"/>
  <c r="I125" i="15"/>
  <c r="C125" i="1"/>
  <c r="K49" i="1"/>
  <c r="J49" i="15"/>
  <c r="J24" i="1"/>
  <c r="I24" i="15"/>
  <c r="C60" i="1"/>
  <c r="I60" i="15"/>
  <c r="I126" i="15"/>
  <c r="C126" i="1"/>
  <c r="I50" i="1"/>
  <c r="I50" i="15"/>
  <c r="I113" i="15"/>
  <c r="K113" i="1"/>
  <c r="I39" i="1"/>
  <c r="D39" i="1"/>
  <c r="C39" i="1"/>
  <c r="K39" i="1"/>
  <c r="F39" i="1"/>
  <c r="E39" i="1"/>
  <c r="H39" i="1"/>
  <c r="G39" i="1"/>
  <c r="J39" i="1"/>
  <c r="B50" i="4"/>
  <c r="A50" i="4"/>
  <c r="A1" i="5" l="1"/>
  <c r="A1" i="1"/>
  <c r="A50" i="10"/>
  <c r="A35" i="10"/>
  <c r="A3" i="12"/>
  <c r="A2" i="12"/>
  <c r="A1" i="12"/>
  <c r="A3" i="4"/>
  <c r="A2" i="4"/>
  <c r="A1" i="4"/>
  <c r="A3" i="15"/>
  <c r="A2" i="15"/>
  <c r="A1" i="15"/>
  <c r="A3" i="7"/>
  <c r="A2" i="7"/>
  <c r="A1" i="7"/>
  <c r="A3" i="5"/>
  <c r="A2" i="5"/>
  <c r="A2" i="1"/>
  <c r="A128" i="15"/>
  <c r="A127" i="15"/>
  <c r="A126" i="15"/>
  <c r="A125" i="15"/>
  <c r="A124" i="15"/>
  <c r="A123" i="15"/>
  <c r="A122" i="15"/>
  <c r="A121" i="15"/>
  <c r="A119" i="15"/>
  <c r="A117" i="15"/>
  <c r="A116" i="15"/>
  <c r="A115" i="15"/>
  <c r="A114" i="15"/>
  <c r="A113" i="15"/>
  <c r="A112" i="15"/>
  <c r="A111" i="15"/>
  <c r="A110" i="15"/>
  <c r="A109" i="15"/>
  <c r="A108" i="15"/>
  <c r="A106" i="15"/>
  <c r="A105" i="15"/>
  <c r="A104" i="15"/>
  <c r="A103" i="15"/>
  <c r="A102" i="15"/>
  <c r="A101" i="15"/>
  <c r="A100" i="15"/>
  <c r="A99" i="15"/>
  <c r="A98" i="15"/>
  <c r="A97" i="15"/>
  <c r="A96" i="15"/>
  <c r="A95" i="15"/>
  <c r="A94" i="15"/>
  <c r="A93" i="15"/>
  <c r="A92" i="15"/>
  <c r="A91" i="15"/>
  <c r="A89" i="15"/>
  <c r="A88" i="15"/>
  <c r="A87" i="15"/>
  <c r="A86" i="15"/>
  <c r="A85" i="15"/>
  <c r="A83" i="15"/>
  <c r="A81" i="15"/>
  <c r="A80" i="15"/>
  <c r="A78" i="15"/>
  <c r="A77" i="15"/>
  <c r="A76" i="15"/>
  <c r="A75" i="15"/>
  <c r="A74" i="15"/>
  <c r="A73" i="15"/>
  <c r="A72" i="15"/>
  <c r="A71" i="15"/>
  <c r="A70" i="15"/>
  <c r="A68" i="15"/>
  <c r="A67" i="15"/>
  <c r="A66" i="15"/>
  <c r="A65" i="15"/>
  <c r="A64" i="15"/>
  <c r="A62" i="15"/>
  <c r="A61" i="15"/>
  <c r="A60" i="15"/>
  <c r="A59" i="15"/>
  <c r="A58" i="15"/>
  <c r="A57" i="15"/>
  <c r="A56" i="15"/>
  <c r="A55" i="15"/>
  <c r="A54" i="15"/>
  <c r="A53" i="15"/>
  <c r="A51" i="15"/>
  <c r="A50" i="15"/>
  <c r="A49" i="15"/>
  <c r="A48" i="15"/>
  <c r="A47" i="15"/>
  <c r="A46" i="15"/>
  <c r="A45" i="15"/>
  <c r="A43" i="15"/>
  <c r="A42" i="15"/>
  <c r="A41" i="15"/>
  <c r="A39" i="15"/>
  <c r="A37" i="15"/>
  <c r="A36" i="15"/>
  <c r="A35" i="15"/>
  <c r="A33" i="15"/>
  <c r="A32" i="15"/>
  <c r="A31" i="15"/>
  <c r="A30" i="15"/>
  <c r="A29" i="15"/>
  <c r="A28" i="15"/>
  <c r="A27" i="15"/>
  <c r="A26" i="15"/>
  <c r="A24" i="15"/>
  <c r="A22" i="15"/>
  <c r="A21" i="15"/>
  <c r="A20" i="15"/>
  <c r="A19" i="15"/>
  <c r="A18" i="15"/>
  <c r="A17" i="15"/>
  <c r="A16" i="15"/>
  <c r="A15" i="15"/>
  <c r="A14" i="15"/>
  <c r="A12" i="15"/>
  <c r="A11" i="15"/>
  <c r="A10" i="15"/>
  <c r="A9" i="15"/>
  <c r="B128" i="15"/>
  <c r="B127" i="15"/>
  <c r="B126" i="15"/>
  <c r="B125" i="15"/>
  <c r="B124" i="15"/>
  <c r="B123" i="15"/>
  <c r="B122" i="15"/>
  <c r="B121" i="15"/>
  <c r="B119" i="15"/>
  <c r="B117" i="15"/>
  <c r="B116" i="15"/>
  <c r="B115" i="15"/>
  <c r="B114" i="15"/>
  <c r="B113" i="15"/>
  <c r="B112" i="15"/>
  <c r="B111" i="15"/>
  <c r="B110" i="15"/>
  <c r="B109" i="15"/>
  <c r="B108" i="15"/>
  <c r="B106" i="15"/>
  <c r="B105" i="15"/>
  <c r="B104" i="15"/>
  <c r="B103" i="15"/>
  <c r="B102" i="15"/>
  <c r="B101" i="15"/>
  <c r="B100" i="15"/>
  <c r="B99" i="15"/>
  <c r="B98" i="15"/>
  <c r="B97" i="15"/>
  <c r="B96" i="15"/>
  <c r="B95" i="15"/>
  <c r="B94" i="15"/>
  <c r="B93" i="15"/>
  <c r="B92" i="15"/>
  <c r="B91" i="15"/>
  <c r="B89" i="15"/>
  <c r="B88" i="15"/>
  <c r="B87" i="15"/>
  <c r="B86" i="15"/>
  <c r="B85" i="15"/>
  <c r="B83" i="15"/>
  <c r="B81" i="15"/>
  <c r="B80" i="15"/>
  <c r="B78" i="15"/>
  <c r="B77" i="15"/>
  <c r="B76" i="15"/>
  <c r="B75" i="15"/>
  <c r="B74" i="15"/>
  <c r="B73" i="15"/>
  <c r="B72" i="15"/>
  <c r="B71" i="15"/>
  <c r="B70" i="15"/>
  <c r="B68" i="15"/>
  <c r="B67" i="15"/>
  <c r="B66" i="15"/>
  <c r="B65" i="15"/>
  <c r="B64" i="15"/>
  <c r="B62" i="15"/>
  <c r="B61" i="15"/>
  <c r="B60" i="15"/>
  <c r="B59" i="15"/>
  <c r="B58" i="15"/>
  <c r="B57" i="15"/>
  <c r="B56" i="15"/>
  <c r="B55" i="15"/>
  <c r="B54" i="15"/>
  <c r="B53" i="15"/>
  <c r="B51" i="15"/>
  <c r="B50" i="15"/>
  <c r="B49" i="15"/>
  <c r="B48" i="15"/>
  <c r="B47" i="15"/>
  <c r="B46" i="15"/>
  <c r="B45" i="15"/>
  <c r="B43" i="15"/>
  <c r="B42" i="15"/>
  <c r="B41" i="15"/>
  <c r="B39" i="15"/>
  <c r="B37" i="15"/>
  <c r="B36" i="15"/>
  <c r="B35" i="15"/>
  <c r="B33" i="15"/>
  <c r="B32" i="15"/>
  <c r="B31" i="15"/>
  <c r="B30" i="15"/>
  <c r="B29" i="15"/>
  <c r="B28" i="15"/>
  <c r="B27" i="15"/>
  <c r="B26" i="15"/>
  <c r="B24" i="15"/>
  <c r="B22" i="15"/>
  <c r="B21" i="15"/>
  <c r="B20" i="15"/>
  <c r="B19" i="15"/>
  <c r="B18" i="15"/>
  <c r="B17" i="15"/>
  <c r="B16" i="15"/>
  <c r="B15" i="15"/>
  <c r="B14" i="15"/>
  <c r="B12" i="15"/>
  <c r="B11" i="15"/>
  <c r="B10" i="15"/>
  <c r="B9" i="15"/>
  <c r="I21" i="15"/>
  <c r="F22" i="15"/>
  <c r="F21" i="15"/>
  <c r="F20" i="15"/>
  <c r="F19" i="15"/>
  <c r="F18" i="15"/>
  <c r="F17" i="15"/>
  <c r="F16" i="15"/>
  <c r="F15" i="15"/>
  <c r="F14" i="15"/>
  <c r="F12" i="15"/>
  <c r="F11" i="15"/>
  <c r="F10" i="15"/>
  <c r="F9" i="15"/>
  <c r="E22" i="15"/>
  <c r="E21" i="15"/>
  <c r="E20" i="15"/>
  <c r="E19" i="15"/>
  <c r="E18" i="15"/>
  <c r="E17" i="15"/>
  <c r="E16" i="15"/>
  <c r="E15" i="15"/>
  <c r="E14" i="15"/>
  <c r="E12" i="15"/>
  <c r="E11" i="15"/>
  <c r="E9" i="15"/>
  <c r="J22" i="15"/>
  <c r="J21" i="15"/>
  <c r="J20" i="15"/>
  <c r="J19" i="15"/>
  <c r="J18" i="15"/>
  <c r="J17" i="15"/>
  <c r="J16" i="15"/>
  <c r="J15" i="15"/>
  <c r="J14" i="15"/>
  <c r="J12" i="15"/>
  <c r="J11" i="15"/>
  <c r="J10" i="15"/>
  <c r="J9" i="15"/>
  <c r="I22" i="15"/>
  <c r="I20" i="15"/>
  <c r="I19" i="15"/>
  <c r="I18" i="15"/>
  <c r="I17" i="15"/>
  <c r="I16" i="15"/>
  <c r="I15" i="15"/>
  <c r="I14" i="15"/>
  <c r="I12" i="15"/>
  <c r="I11" i="15"/>
  <c r="I10" i="15"/>
  <c r="I9" i="15"/>
  <c r="BI46" i="3"/>
  <c r="I72" i="15" s="1"/>
  <c r="AV1" i="6"/>
  <c r="AV2" i="6"/>
  <c r="BD2" i="6"/>
  <c r="DI315" i="8"/>
  <c r="DH315" i="8"/>
  <c r="DG315" i="8"/>
  <c r="DF315" i="8"/>
  <c r="DE315" i="8"/>
  <c r="DC315" i="8"/>
  <c r="CY315" i="8"/>
  <c r="CX315" i="8"/>
  <c r="CW315" i="8"/>
  <c r="CV315" i="8"/>
  <c r="CU315" i="8"/>
  <c r="CT315" i="8"/>
  <c r="CS315" i="8"/>
  <c r="CR315" i="8"/>
  <c r="CQ315" i="8"/>
  <c r="CP315" i="8"/>
  <c r="CO315" i="8"/>
  <c r="CN315" i="8"/>
  <c r="CM315" i="8"/>
  <c r="CL315" i="8"/>
  <c r="CK315" i="8"/>
  <c r="CJ315" i="8"/>
  <c r="CI315" i="8"/>
  <c r="CH315" i="8"/>
  <c r="CG315" i="8"/>
  <c r="CF315" i="8"/>
  <c r="CE315" i="8"/>
  <c r="CD315" i="8"/>
  <c r="CB315" i="8"/>
  <c r="CA315" i="8"/>
  <c r="BZ315" i="8"/>
  <c r="BY315" i="8"/>
  <c r="BX315" i="8"/>
  <c r="BW315" i="8"/>
  <c r="BV315" i="8"/>
  <c r="BU315" i="8"/>
  <c r="BS315" i="8"/>
  <c r="BQ315" i="8"/>
  <c r="BP315" i="8"/>
  <c r="BO315" i="8"/>
  <c r="BN315" i="8"/>
  <c r="BM315" i="8"/>
  <c r="BL315" i="8"/>
  <c r="BK315" i="8"/>
  <c r="BJ315" i="8"/>
  <c r="BI315" i="8"/>
  <c r="BH315" i="8"/>
  <c r="BG315" i="8"/>
  <c r="BF315" i="8"/>
  <c r="BE315" i="8"/>
  <c r="BD315" i="8"/>
  <c r="BC315" i="8"/>
  <c r="BA315" i="8"/>
  <c r="AZ315" i="8"/>
  <c r="AY315" i="8"/>
  <c r="AX315" i="8"/>
  <c r="AW315" i="8"/>
  <c r="AV315" i="8"/>
  <c r="AU315" i="8"/>
  <c r="AT315" i="8"/>
  <c r="AS315" i="8"/>
  <c r="AR315" i="8"/>
  <c r="AQ315" i="8"/>
  <c r="AP315" i="8"/>
  <c r="AO315" i="8"/>
  <c r="AN315" i="8"/>
  <c r="AM315" i="8"/>
  <c r="AL315" i="8"/>
  <c r="AK315" i="8"/>
  <c r="AI315" i="8"/>
  <c r="AH315" i="8"/>
  <c r="AG315" i="8"/>
  <c r="AF315" i="8"/>
  <c r="AD315" i="8"/>
  <c r="AC315" i="8"/>
  <c r="AB315" i="8"/>
  <c r="Z315" i="8"/>
  <c r="X315" i="8"/>
  <c r="W315" i="8"/>
  <c r="V315" i="8"/>
  <c r="U315" i="8"/>
  <c r="T315" i="8"/>
  <c r="S315" i="8"/>
  <c r="R315" i="8"/>
  <c r="P315" i="8"/>
  <c r="O315" i="8"/>
  <c r="N315" i="8"/>
  <c r="M315" i="8"/>
  <c r="L315" i="8"/>
  <c r="K315" i="8"/>
  <c r="J315" i="8"/>
  <c r="I315" i="8"/>
  <c r="H315" i="8"/>
  <c r="G315" i="8"/>
  <c r="F315" i="8"/>
  <c r="E315" i="8"/>
  <c r="D315" i="8"/>
  <c r="DI315" i="6"/>
  <c r="DH315" i="6"/>
  <c r="DG315" i="6"/>
  <c r="DF315" i="6"/>
  <c r="DE315" i="6"/>
  <c r="DC315" i="6"/>
  <c r="DB315" i="6"/>
  <c r="DA315" i="6"/>
  <c r="CY315" i="6"/>
  <c r="CX315" i="6"/>
  <c r="CW315" i="6"/>
  <c r="CV315" i="6"/>
  <c r="CU315" i="6"/>
  <c r="CT315" i="6"/>
  <c r="CS315" i="6"/>
  <c r="CR315" i="6"/>
  <c r="CQ315" i="6"/>
  <c r="CP315" i="6"/>
  <c r="CO315" i="6"/>
  <c r="CN315" i="6"/>
  <c r="CM315" i="6"/>
  <c r="CL315" i="6"/>
  <c r="CK315" i="6"/>
  <c r="CJ315" i="6"/>
  <c r="CI315" i="6"/>
  <c r="CH315" i="6"/>
  <c r="CG315" i="6"/>
  <c r="CF315" i="6"/>
  <c r="CE315" i="6"/>
  <c r="CD315" i="6"/>
  <c r="CB315" i="6"/>
  <c r="CA315" i="6"/>
  <c r="BZ315" i="6"/>
  <c r="BY315" i="6"/>
  <c r="BX315" i="6"/>
  <c r="BW315" i="6"/>
  <c r="BV315" i="6"/>
  <c r="BU315" i="6"/>
  <c r="BS315" i="6"/>
  <c r="BQ315" i="6"/>
  <c r="BP315" i="6"/>
  <c r="BO315" i="6"/>
  <c r="BN315" i="6"/>
  <c r="BM315" i="6"/>
  <c r="BL315" i="6"/>
  <c r="BK315" i="6"/>
  <c r="BJ315" i="6"/>
  <c r="BI315" i="6"/>
  <c r="BH315" i="6"/>
  <c r="BG315" i="6"/>
  <c r="BF315" i="6"/>
  <c r="BE315" i="6"/>
  <c r="BD315" i="6"/>
  <c r="BC315" i="6"/>
  <c r="BA315" i="6"/>
  <c r="AZ315" i="6"/>
  <c r="AY315" i="6"/>
  <c r="AX315" i="6"/>
  <c r="AW315" i="6"/>
  <c r="AV315" i="6"/>
  <c r="AU315" i="6"/>
  <c r="AT315" i="6"/>
  <c r="AS315" i="6"/>
  <c r="AR315" i="6"/>
  <c r="AQ315" i="6"/>
  <c r="AP315" i="6"/>
  <c r="AO315" i="6"/>
  <c r="AN315" i="6"/>
  <c r="AM315" i="6"/>
  <c r="AL315" i="6"/>
  <c r="AK315" i="6"/>
  <c r="AI315" i="6"/>
  <c r="AH315" i="6"/>
  <c r="AG315" i="6"/>
  <c r="AF315" i="6"/>
  <c r="AD315" i="6"/>
  <c r="AC315" i="6"/>
  <c r="AB315" i="6"/>
  <c r="Z315" i="6"/>
  <c r="X315" i="6"/>
  <c r="W315" i="6"/>
  <c r="V315" i="6"/>
  <c r="U315" i="6"/>
  <c r="T315" i="6"/>
  <c r="S315" i="6"/>
  <c r="R315" i="6"/>
  <c r="P315" i="6"/>
  <c r="O315" i="6"/>
  <c r="N315" i="6"/>
  <c r="M315" i="6"/>
  <c r="L315" i="6"/>
  <c r="K315" i="6"/>
  <c r="J315" i="6"/>
  <c r="I315" i="6"/>
  <c r="H315" i="6"/>
  <c r="G315" i="6"/>
  <c r="F315" i="6"/>
  <c r="E315" i="6"/>
  <c r="D315" i="6"/>
  <c r="CF2" i="8"/>
  <c r="BU2" i="8"/>
  <c r="CF2" i="6"/>
  <c r="BU2" i="6"/>
  <c r="CF2" i="3"/>
  <c r="CF180" i="17" s="1"/>
  <c r="BU2" i="3"/>
  <c r="BU180" i="17" s="1"/>
  <c r="B37" i="4"/>
  <c r="B86" i="4"/>
  <c r="B128" i="4"/>
  <c r="B127" i="4"/>
  <c r="D1" i="8"/>
  <c r="AO2" i="8"/>
  <c r="AO470" i="17" s="1"/>
  <c r="D2" i="3"/>
  <c r="D180" i="17" s="1"/>
  <c r="N2" i="8"/>
  <c r="A128" i="4"/>
  <c r="A127" i="4"/>
  <c r="A126" i="4"/>
  <c r="A125" i="4"/>
  <c r="A124" i="4"/>
  <c r="A123" i="4"/>
  <c r="A122" i="4"/>
  <c r="A121" i="4"/>
  <c r="A119" i="4"/>
  <c r="A117" i="4"/>
  <c r="A116" i="4"/>
  <c r="A115" i="4"/>
  <c r="A114" i="4"/>
  <c r="A113" i="4"/>
  <c r="A112" i="4"/>
  <c r="A111" i="4"/>
  <c r="A110" i="4"/>
  <c r="A109" i="4"/>
  <c r="A108" i="4"/>
  <c r="A106" i="4"/>
  <c r="A105" i="4"/>
  <c r="A104" i="4"/>
  <c r="A103" i="4"/>
  <c r="A102" i="4"/>
  <c r="A101" i="4"/>
  <c r="A100" i="4"/>
  <c r="A99" i="4"/>
  <c r="A98" i="4"/>
  <c r="A97" i="4"/>
  <c r="A96" i="4"/>
  <c r="A95" i="4"/>
  <c r="A94" i="4"/>
  <c r="A93" i="4"/>
  <c r="A92" i="4"/>
  <c r="A91" i="4"/>
  <c r="A89" i="4"/>
  <c r="A88" i="4"/>
  <c r="A87" i="4"/>
  <c r="A86" i="4"/>
  <c r="A85" i="4"/>
  <c r="A83" i="4"/>
  <c r="A81" i="4"/>
  <c r="A80" i="4"/>
  <c r="A78" i="4"/>
  <c r="A77" i="4"/>
  <c r="A76" i="4"/>
  <c r="A75" i="4"/>
  <c r="A74" i="4"/>
  <c r="A73" i="4"/>
  <c r="A72" i="4"/>
  <c r="A71" i="4"/>
  <c r="A70" i="4"/>
  <c r="A68" i="4"/>
  <c r="A67" i="4"/>
  <c r="A66" i="4"/>
  <c r="A65" i="4"/>
  <c r="A64" i="4"/>
  <c r="A61" i="4"/>
  <c r="A60" i="4"/>
  <c r="A59" i="4"/>
  <c r="A58" i="4"/>
  <c r="A57" i="4"/>
  <c r="A56" i="4"/>
  <c r="A55" i="4"/>
  <c r="A54" i="4"/>
  <c r="A53" i="4"/>
  <c r="A51" i="4"/>
  <c r="A48" i="4"/>
  <c r="A47" i="4"/>
  <c r="A46" i="4"/>
  <c r="A45" i="4"/>
  <c r="A41" i="4"/>
  <c r="B35" i="4"/>
  <c r="A37" i="4"/>
  <c r="A36" i="4"/>
  <c r="A35" i="4"/>
  <c r="A33" i="4"/>
  <c r="A32" i="4"/>
  <c r="A31" i="4"/>
  <c r="A30" i="4"/>
  <c r="A29" i="4"/>
  <c r="A28" i="4"/>
  <c r="A27" i="4"/>
  <c r="A24" i="4"/>
  <c r="A22" i="4"/>
  <c r="A21" i="4"/>
  <c r="A20" i="4"/>
  <c r="A19" i="4"/>
  <c r="A18" i="4"/>
  <c r="A17" i="4"/>
  <c r="A16" i="4"/>
  <c r="A15" i="4"/>
  <c r="A14" i="4"/>
  <c r="B10" i="4"/>
  <c r="A12" i="4"/>
  <c r="A11" i="4"/>
  <c r="A10" i="4"/>
  <c r="A9" i="4"/>
  <c r="L20" i="1"/>
  <c r="K20" i="1"/>
  <c r="J20" i="1"/>
  <c r="I20" i="1"/>
  <c r="L19" i="1"/>
  <c r="D21" i="1"/>
  <c r="G20" i="1"/>
  <c r="F20" i="1"/>
  <c r="E20" i="1"/>
  <c r="D20" i="1"/>
  <c r="H20" i="1"/>
  <c r="C21" i="1"/>
  <c r="C20" i="1"/>
  <c r="AM2" i="8"/>
  <c r="AL2" i="8"/>
  <c r="AM1" i="8"/>
  <c r="AL1" i="8"/>
  <c r="AM2" i="6"/>
  <c r="AL2" i="6"/>
  <c r="AM1" i="6"/>
  <c r="AL1" i="6"/>
  <c r="DI1" i="3"/>
  <c r="DH1" i="3"/>
  <c r="DG1" i="3"/>
  <c r="DF1" i="3"/>
  <c r="DE1" i="3"/>
  <c r="DD1" i="3"/>
  <c r="DC1" i="3"/>
  <c r="DB1" i="3"/>
  <c r="DA1" i="3"/>
  <c r="CY1" i="3"/>
  <c r="CX1" i="3"/>
  <c r="CW1" i="3"/>
  <c r="CV1" i="3"/>
  <c r="CU1" i="3"/>
  <c r="CT1" i="3"/>
  <c r="CS1" i="3"/>
  <c r="CR1" i="3"/>
  <c r="CQ1" i="3"/>
  <c r="CP1" i="3"/>
  <c r="CO1" i="3"/>
  <c r="CN1" i="3"/>
  <c r="CM1" i="3"/>
  <c r="CL1" i="3"/>
  <c r="CK1" i="3"/>
  <c r="CJ1" i="3"/>
  <c r="CI1" i="3"/>
  <c r="CH1" i="3"/>
  <c r="CG1" i="3"/>
  <c r="CF1" i="3"/>
  <c r="CE1" i="3"/>
  <c r="CD1" i="3"/>
  <c r="CC1" i="3"/>
  <c r="CB1" i="3"/>
  <c r="CA1" i="3"/>
  <c r="BZ1" i="3"/>
  <c r="BY1" i="3"/>
  <c r="BX1" i="3"/>
  <c r="BW1" i="3"/>
  <c r="BV1" i="3"/>
  <c r="BU1" i="3"/>
  <c r="BS1" i="3"/>
  <c r="BQ1" i="3"/>
  <c r="BP1" i="3"/>
  <c r="BO1" i="3"/>
  <c r="BN1" i="3"/>
  <c r="BL1" i="3"/>
  <c r="BM1" i="3"/>
  <c r="BK1" i="3"/>
  <c r="BJ1" i="3"/>
  <c r="BI1" i="3"/>
  <c r="BH1" i="3"/>
  <c r="BG1" i="3"/>
  <c r="BF1" i="3"/>
  <c r="BE1" i="3"/>
  <c r="BD1" i="3"/>
  <c r="BC1" i="3"/>
  <c r="BB1" i="3"/>
  <c r="BA1" i="3"/>
  <c r="AZ1" i="3"/>
  <c r="AY1" i="3"/>
  <c r="AX1" i="3"/>
  <c r="AW1" i="3"/>
  <c r="AV1" i="3"/>
  <c r="AU1" i="3"/>
  <c r="AT1" i="3"/>
  <c r="AS1" i="3"/>
  <c r="AR1" i="3"/>
  <c r="AQ1" i="3"/>
  <c r="AP1" i="3"/>
  <c r="AO1" i="3"/>
  <c r="AN1" i="3"/>
  <c r="AM1" i="3"/>
  <c r="AL1" i="3"/>
  <c r="AK1" i="3"/>
  <c r="AI1" i="3"/>
  <c r="AH1" i="3"/>
  <c r="AG1" i="3"/>
  <c r="AD1" i="3"/>
  <c r="AC1" i="3"/>
  <c r="AB1" i="3"/>
  <c r="Z1" i="3"/>
  <c r="Y1" i="3"/>
  <c r="X1" i="3"/>
  <c r="W1" i="3"/>
  <c r="V1" i="3"/>
  <c r="U1" i="3"/>
  <c r="T1" i="3"/>
  <c r="S1" i="3"/>
  <c r="R1" i="3"/>
  <c r="P1" i="3"/>
  <c r="O1" i="3"/>
  <c r="N1" i="3"/>
  <c r="M1" i="3"/>
  <c r="L1" i="3"/>
  <c r="K1" i="3"/>
  <c r="J1" i="3"/>
  <c r="I1" i="3"/>
  <c r="CX2" i="3"/>
  <c r="CX180" i="17" s="1"/>
  <c r="H1" i="3"/>
  <c r="D1" i="3"/>
  <c r="D179" i="17" s="1"/>
  <c r="E1" i="3"/>
  <c r="F1" i="3"/>
  <c r="G1" i="3"/>
  <c r="G2" i="3"/>
  <c r="G180" i="17" s="1"/>
  <c r="B87" i="4"/>
  <c r="BW2" i="8"/>
  <c r="BW1" i="8"/>
  <c r="BV2" i="8"/>
  <c r="BV1" i="8"/>
  <c r="BW2" i="6"/>
  <c r="BV2" i="6"/>
  <c r="BW2" i="3"/>
  <c r="BW180" i="17" s="1"/>
  <c r="BV2" i="3"/>
  <c r="BV180" i="17" s="1"/>
  <c r="AM2" i="3"/>
  <c r="AM180" i="17" s="1"/>
  <c r="B47" i="4"/>
  <c r="P2" i="8"/>
  <c r="B126" i="4"/>
  <c r="CB2" i="8"/>
  <c r="CO2" i="8"/>
  <c r="B88" i="4"/>
  <c r="B125" i="4"/>
  <c r="B124" i="4"/>
  <c r="B123" i="4"/>
  <c r="B122" i="4"/>
  <c r="B121" i="4"/>
  <c r="B117" i="4"/>
  <c r="B116" i="4"/>
  <c r="B115" i="4"/>
  <c r="B114" i="4"/>
  <c r="B113" i="4"/>
  <c r="B112" i="4"/>
  <c r="B111" i="4"/>
  <c r="B110" i="4"/>
  <c r="B109" i="4"/>
  <c r="B108" i="4"/>
  <c r="B106" i="4"/>
  <c r="B105" i="4"/>
  <c r="B104" i="4"/>
  <c r="B103" i="4"/>
  <c r="B102" i="4"/>
  <c r="B101" i="4"/>
  <c r="B100" i="4"/>
  <c r="B99" i="4"/>
  <c r="B98" i="4"/>
  <c r="B85" i="4"/>
  <c r="B96" i="4"/>
  <c r="B95" i="4"/>
  <c r="B94" i="4"/>
  <c r="B93" i="4"/>
  <c r="B92" i="4"/>
  <c r="B91" i="4"/>
  <c r="B89" i="4"/>
  <c r="B97" i="4"/>
  <c r="B83" i="4"/>
  <c r="B81" i="4"/>
  <c r="B80" i="4"/>
  <c r="B77" i="4"/>
  <c r="B76" i="4"/>
  <c r="B75" i="4"/>
  <c r="B74" i="4"/>
  <c r="B73" i="4"/>
  <c r="B72" i="4"/>
  <c r="B71" i="4"/>
  <c r="B70" i="4"/>
  <c r="B68" i="4"/>
  <c r="B67" i="4"/>
  <c r="B66" i="4"/>
  <c r="B65" i="4"/>
  <c r="B64" i="4"/>
  <c r="B61" i="4"/>
  <c r="B59" i="4"/>
  <c r="B58" i="4"/>
  <c r="B57" i="4"/>
  <c r="B56" i="4"/>
  <c r="B55" i="4"/>
  <c r="B54" i="4"/>
  <c r="B53" i="4"/>
  <c r="B51" i="4"/>
  <c r="B48" i="4"/>
  <c r="B46" i="4"/>
  <c r="B45" i="4"/>
  <c r="B41" i="4"/>
  <c r="B36" i="4"/>
  <c r="B33" i="4"/>
  <c r="B32" i="4"/>
  <c r="B31" i="4"/>
  <c r="B30" i="4"/>
  <c r="B29" i="4"/>
  <c r="B28" i="4"/>
  <c r="B27" i="4"/>
  <c r="B26" i="4"/>
  <c r="B24" i="4"/>
  <c r="B22" i="4"/>
  <c r="B21" i="4"/>
  <c r="B20" i="4"/>
  <c r="B19" i="4"/>
  <c r="B18" i="4"/>
  <c r="B17" i="4"/>
  <c r="B16" i="4"/>
  <c r="B15" i="4"/>
  <c r="B14" i="4"/>
  <c r="B12" i="4"/>
  <c r="B11" i="4"/>
  <c r="B9" i="4"/>
  <c r="F18" i="1"/>
  <c r="E18" i="1"/>
  <c r="D18" i="1"/>
  <c r="F17" i="1"/>
  <c r="E17" i="1"/>
  <c r="D17" i="1"/>
  <c r="C17" i="1"/>
  <c r="F16" i="1"/>
  <c r="E16" i="1"/>
  <c r="D16" i="1"/>
  <c r="C16" i="1"/>
  <c r="F15" i="1"/>
  <c r="E15" i="1"/>
  <c r="D15" i="1"/>
  <c r="C15" i="1"/>
  <c r="L12" i="1"/>
  <c r="J12" i="1"/>
  <c r="H12" i="1"/>
  <c r="G12" i="1"/>
  <c r="F12" i="1"/>
  <c r="D12" i="1"/>
  <c r="L11" i="1"/>
  <c r="K11" i="1"/>
  <c r="E11" i="1"/>
  <c r="D11" i="1"/>
  <c r="C11" i="1"/>
  <c r="J10" i="1"/>
  <c r="I10" i="1"/>
  <c r="H10" i="1"/>
  <c r="G10" i="1"/>
  <c r="E10" i="1"/>
  <c r="D10" i="1"/>
  <c r="C10" i="1"/>
  <c r="J9" i="1"/>
  <c r="H9" i="1"/>
  <c r="I9" i="1"/>
  <c r="F9" i="1"/>
  <c r="F10" i="1"/>
  <c r="E9" i="1"/>
  <c r="D9" i="1"/>
  <c r="C9" i="1"/>
  <c r="C18" i="1"/>
  <c r="L18" i="1"/>
  <c r="L22" i="1"/>
  <c r="K22" i="1"/>
  <c r="J22" i="1"/>
  <c r="I22" i="1"/>
  <c r="H22" i="1"/>
  <c r="G22" i="1"/>
  <c r="F22" i="1"/>
  <c r="E22" i="1"/>
  <c r="D22" i="1"/>
  <c r="C22" i="1"/>
  <c r="L21" i="1"/>
  <c r="K21" i="1"/>
  <c r="J21" i="1"/>
  <c r="I21" i="1"/>
  <c r="H21" i="1"/>
  <c r="G21" i="1"/>
  <c r="F21" i="1"/>
  <c r="E21" i="1"/>
  <c r="K19" i="1"/>
  <c r="J19" i="1"/>
  <c r="I19" i="1"/>
  <c r="H19" i="1"/>
  <c r="G19" i="1"/>
  <c r="F19" i="1"/>
  <c r="E19" i="1"/>
  <c r="D19" i="1"/>
  <c r="C19" i="1"/>
  <c r="L17" i="1"/>
  <c r="L16" i="1"/>
  <c r="K18" i="1"/>
  <c r="K17" i="1"/>
  <c r="K16" i="1"/>
  <c r="J18" i="1"/>
  <c r="J17" i="1"/>
  <c r="J16" i="1"/>
  <c r="I18" i="1"/>
  <c r="I17" i="1"/>
  <c r="I16" i="1"/>
  <c r="H18" i="1"/>
  <c r="H17" i="1"/>
  <c r="H16" i="1"/>
  <c r="G18" i="1"/>
  <c r="G17" i="1"/>
  <c r="G16" i="1"/>
  <c r="L15" i="1"/>
  <c r="K15" i="1"/>
  <c r="J15" i="1"/>
  <c r="I15" i="1"/>
  <c r="H15" i="1"/>
  <c r="G15" i="1"/>
  <c r="L14" i="1"/>
  <c r="K14" i="1"/>
  <c r="J14" i="1"/>
  <c r="I14" i="1"/>
  <c r="H14" i="1"/>
  <c r="G14" i="1"/>
  <c r="F14" i="1"/>
  <c r="E14" i="1"/>
  <c r="D14" i="1"/>
  <c r="C14" i="1"/>
  <c r="C12" i="1"/>
  <c r="E12" i="1"/>
  <c r="I12" i="1"/>
  <c r="K12" i="1"/>
  <c r="J11" i="1"/>
  <c r="I11" i="1"/>
  <c r="H11" i="1"/>
  <c r="G11" i="1"/>
  <c r="F11" i="1"/>
  <c r="K10" i="1"/>
  <c r="K9" i="1"/>
  <c r="H6" i="7"/>
  <c r="C6" i="7"/>
  <c r="H6" i="5"/>
  <c r="C6" i="5"/>
  <c r="L7" i="7"/>
  <c r="K7" i="7"/>
  <c r="J7" i="7"/>
  <c r="I7" i="7"/>
  <c r="H7" i="7"/>
  <c r="G7" i="7"/>
  <c r="F7" i="7"/>
  <c r="E7" i="7"/>
  <c r="D7" i="7"/>
  <c r="C7" i="7"/>
  <c r="L7" i="5"/>
  <c r="K7" i="5"/>
  <c r="J7" i="5"/>
  <c r="I7" i="5"/>
  <c r="H7" i="5"/>
  <c r="G7" i="5"/>
  <c r="F7" i="5"/>
  <c r="E7" i="5"/>
  <c r="D7" i="5"/>
  <c r="C7" i="5"/>
  <c r="DI2" i="3"/>
  <c r="DH2" i="3"/>
  <c r="DG2" i="3"/>
  <c r="DF2" i="3"/>
  <c r="DE2" i="3"/>
  <c r="DD2" i="3"/>
  <c r="DC2" i="3"/>
  <c r="DB2" i="3"/>
  <c r="DA2" i="3"/>
  <c r="DA180" i="17" s="1"/>
  <c r="CY2" i="3"/>
  <c r="CY180" i="17" s="1"/>
  <c r="CW2" i="3"/>
  <c r="CW180" i="17" s="1"/>
  <c r="CV2" i="3"/>
  <c r="CV180" i="17" s="1"/>
  <c r="CU2" i="3"/>
  <c r="CU180" i="17" s="1"/>
  <c r="CT2" i="3"/>
  <c r="CT180" i="17" s="1"/>
  <c r="CS2" i="3"/>
  <c r="CS180" i="17" s="1"/>
  <c r="CR2" i="3"/>
  <c r="CR180" i="17" s="1"/>
  <c r="CQ2" i="3"/>
  <c r="CQ180" i="17" s="1"/>
  <c r="CP2" i="3"/>
  <c r="CP180" i="17" s="1"/>
  <c r="CO2" i="3"/>
  <c r="CO180" i="17" s="1"/>
  <c r="CN2" i="3"/>
  <c r="CN180" i="17" s="1"/>
  <c r="CM2" i="3"/>
  <c r="CM180" i="17" s="1"/>
  <c r="CL2" i="3"/>
  <c r="CL180" i="17" s="1"/>
  <c r="CK2" i="3"/>
  <c r="CK180" i="17" s="1"/>
  <c r="CJ2" i="3"/>
  <c r="CJ180" i="17" s="1"/>
  <c r="CI2" i="3"/>
  <c r="CI180" i="17" s="1"/>
  <c r="CH2" i="3"/>
  <c r="CH180" i="17" s="1"/>
  <c r="CG2" i="3"/>
  <c r="CG180" i="17" s="1"/>
  <c r="CE2" i="3"/>
  <c r="CE180" i="17" s="1"/>
  <c r="CD2" i="3"/>
  <c r="CD180" i="17" s="1"/>
  <c r="CC2" i="3"/>
  <c r="CC180" i="17" s="1"/>
  <c r="CB2" i="3"/>
  <c r="CB180" i="17" s="1"/>
  <c r="CA2" i="3"/>
  <c r="CA180" i="17" s="1"/>
  <c r="BZ2" i="3"/>
  <c r="BZ180" i="17" s="1"/>
  <c r="BY2" i="3"/>
  <c r="BY180" i="17" s="1"/>
  <c r="BX2" i="3"/>
  <c r="BX180" i="17" s="1"/>
  <c r="BS2" i="3"/>
  <c r="BS180" i="17" s="1"/>
  <c r="BQ2" i="3"/>
  <c r="BQ180" i="17" s="1"/>
  <c r="BP2" i="3"/>
  <c r="BP180" i="17" s="1"/>
  <c r="BO2" i="3"/>
  <c r="BO180" i="17" s="1"/>
  <c r="BN2" i="3"/>
  <c r="BN180" i="17" s="1"/>
  <c r="BM2" i="3"/>
  <c r="BM180" i="17" s="1"/>
  <c r="BL2" i="3"/>
  <c r="BL180" i="17" s="1"/>
  <c r="BK2" i="3"/>
  <c r="BK180" i="17" s="1"/>
  <c r="BJ2" i="3"/>
  <c r="BJ180" i="17" s="1"/>
  <c r="BI2" i="3"/>
  <c r="BI180" i="17" s="1"/>
  <c r="BH2" i="3"/>
  <c r="BH180" i="17" s="1"/>
  <c r="BG2" i="3"/>
  <c r="BG180" i="17" s="1"/>
  <c r="BF2" i="3"/>
  <c r="BF180" i="17" s="1"/>
  <c r="BE2" i="3"/>
  <c r="BE180" i="17" s="1"/>
  <c r="BD2" i="3"/>
  <c r="BD180" i="17" s="1"/>
  <c r="BC2" i="3"/>
  <c r="BC180" i="17" s="1"/>
  <c r="BB2" i="3"/>
  <c r="BB180" i="17" s="1"/>
  <c r="BA2" i="3"/>
  <c r="BA180" i="17" s="1"/>
  <c r="AZ2" i="3"/>
  <c r="AZ180" i="17" s="1"/>
  <c r="AY2" i="3"/>
  <c r="AY180" i="17" s="1"/>
  <c r="AX2" i="3"/>
  <c r="AX180" i="17" s="1"/>
  <c r="AW2" i="3"/>
  <c r="AW180" i="17" s="1"/>
  <c r="AV2" i="3"/>
  <c r="AV180" i="17" s="1"/>
  <c r="AU2" i="3"/>
  <c r="AU180" i="17" s="1"/>
  <c r="AT2" i="3"/>
  <c r="AT180" i="17" s="1"/>
  <c r="AS2" i="3"/>
  <c r="AS180" i="17" s="1"/>
  <c r="AR2" i="3"/>
  <c r="AR180" i="17" s="1"/>
  <c r="AQ2" i="3"/>
  <c r="AQ180" i="17" s="1"/>
  <c r="AP2" i="3"/>
  <c r="AP180" i="17" s="1"/>
  <c r="AO2" i="3"/>
  <c r="AO180" i="17" s="1"/>
  <c r="AN2" i="3"/>
  <c r="AN180" i="17" s="1"/>
  <c r="AL2" i="3"/>
  <c r="AL180" i="17" s="1"/>
  <c r="AK2" i="3"/>
  <c r="AK180" i="17" s="1"/>
  <c r="AI2" i="3"/>
  <c r="AI180" i="17" s="1"/>
  <c r="AH2" i="3"/>
  <c r="AH180" i="17" s="1"/>
  <c r="AG2" i="3"/>
  <c r="AG180" i="17" s="1"/>
  <c r="AD2" i="3"/>
  <c r="AD180" i="17" s="1"/>
  <c r="AC2" i="3"/>
  <c r="AC180" i="17" s="1"/>
  <c r="AB2" i="3"/>
  <c r="AB180" i="17" s="1"/>
  <c r="Z2" i="3"/>
  <c r="Z180" i="17" s="1"/>
  <c r="Y2" i="3"/>
  <c r="Y180" i="17" s="1"/>
  <c r="X2" i="3"/>
  <c r="X180" i="17" s="1"/>
  <c r="W2" i="3"/>
  <c r="W180" i="17" s="1"/>
  <c r="V2" i="3"/>
  <c r="V180" i="17" s="1"/>
  <c r="U2" i="3"/>
  <c r="U180" i="17" s="1"/>
  <c r="T2" i="3"/>
  <c r="T180" i="17" s="1"/>
  <c r="S2" i="3"/>
  <c r="S180" i="17" s="1"/>
  <c r="R2" i="3"/>
  <c r="R180" i="17" s="1"/>
  <c r="P2" i="3"/>
  <c r="P180" i="17" s="1"/>
  <c r="O2" i="3"/>
  <c r="O180" i="17" s="1"/>
  <c r="N2" i="3"/>
  <c r="N180" i="17" s="1"/>
  <c r="M2" i="3"/>
  <c r="M180" i="17" s="1"/>
  <c r="L2" i="3"/>
  <c r="L180" i="17" s="1"/>
  <c r="K2" i="3"/>
  <c r="K180" i="17" s="1"/>
  <c r="J2" i="3"/>
  <c r="J180" i="17" s="1"/>
  <c r="I2" i="3"/>
  <c r="I180" i="17" s="1"/>
  <c r="H2" i="3"/>
  <c r="H180" i="17" s="1"/>
  <c r="F2" i="3"/>
  <c r="F180" i="17" s="1"/>
  <c r="E2" i="3"/>
  <c r="E180" i="17" s="1"/>
  <c r="DI2" i="6"/>
  <c r="DH2" i="6"/>
  <c r="DG2" i="6"/>
  <c r="DF2" i="6"/>
  <c r="DE2" i="6"/>
  <c r="DD2" i="6"/>
  <c r="DC2" i="6"/>
  <c r="DB2" i="6"/>
  <c r="DA2" i="6"/>
  <c r="DA330" i="17" s="1"/>
  <c r="CY2" i="6"/>
  <c r="CX2" i="6"/>
  <c r="CW2" i="6"/>
  <c r="CV2" i="6"/>
  <c r="CU2" i="6"/>
  <c r="CT2" i="6"/>
  <c r="CS2" i="6"/>
  <c r="CR2" i="6"/>
  <c r="CQ2" i="6"/>
  <c r="CP2" i="6"/>
  <c r="CO2" i="6"/>
  <c r="CN2" i="6"/>
  <c r="CM2" i="6"/>
  <c r="CL2" i="6"/>
  <c r="CK2" i="6"/>
  <c r="CJ2" i="6"/>
  <c r="CI2" i="6"/>
  <c r="CH2" i="6"/>
  <c r="CG2" i="6"/>
  <c r="CE2" i="6"/>
  <c r="CD2" i="6"/>
  <c r="CC2" i="6"/>
  <c r="CB2" i="6"/>
  <c r="CA2" i="6"/>
  <c r="CA330" i="17" s="1"/>
  <c r="BZ2" i="6"/>
  <c r="BY2" i="6"/>
  <c r="BX2" i="6"/>
  <c r="BS2" i="6"/>
  <c r="BQ2" i="6"/>
  <c r="BQ330" i="17" s="1"/>
  <c r="BP2" i="6"/>
  <c r="BO2" i="6"/>
  <c r="BO330" i="17" s="1"/>
  <c r="BN2" i="6"/>
  <c r="BM2" i="6"/>
  <c r="BM330" i="17" s="1"/>
  <c r="BL2" i="6"/>
  <c r="BJ2" i="6"/>
  <c r="BK2" i="6"/>
  <c r="BI2" i="6"/>
  <c r="BH2" i="6"/>
  <c r="BG2" i="6"/>
  <c r="BF2" i="6"/>
  <c r="BE2" i="6"/>
  <c r="BC2" i="6"/>
  <c r="BB2" i="6"/>
  <c r="CG2" i="8"/>
  <c r="O2" i="8"/>
  <c r="DI2" i="8"/>
  <c r="DI1" i="8"/>
  <c r="DH2" i="8"/>
  <c r="DH1" i="8"/>
  <c r="DG2" i="8"/>
  <c r="DG1" i="8"/>
  <c r="DF2" i="8"/>
  <c r="DF1" i="8"/>
  <c r="DE2" i="8"/>
  <c r="DE1" i="8"/>
  <c r="DD2" i="8"/>
  <c r="DD1" i="8"/>
  <c r="DC2" i="8"/>
  <c r="DC1" i="8"/>
  <c r="DB2" i="8"/>
  <c r="DB1" i="8"/>
  <c r="DA2" i="8"/>
  <c r="DA470" i="17" s="1"/>
  <c r="DA1" i="8"/>
  <c r="CY1" i="8"/>
  <c r="CY2" i="8"/>
  <c r="CX2" i="8"/>
  <c r="CX1" i="8"/>
  <c r="CW2" i="8"/>
  <c r="CW1" i="8"/>
  <c r="CV2" i="8"/>
  <c r="CV1" i="8"/>
  <c r="CU2" i="8"/>
  <c r="CU1" i="8"/>
  <c r="CT2" i="8"/>
  <c r="CT1" i="8"/>
  <c r="CS2" i="8"/>
  <c r="CS1" i="8"/>
  <c r="CR2" i="8"/>
  <c r="CR1" i="8"/>
  <c r="CQ2" i="8"/>
  <c r="CQ1" i="8"/>
  <c r="CP2" i="8"/>
  <c r="CP1" i="8"/>
  <c r="CO1" i="8"/>
  <c r="CN2" i="8"/>
  <c r="CN1" i="8"/>
  <c r="CM2" i="8"/>
  <c r="CM1" i="8"/>
  <c r="CL2" i="8"/>
  <c r="CL1" i="8"/>
  <c r="CK2" i="8"/>
  <c r="CK1" i="8"/>
  <c r="CJ2" i="8"/>
  <c r="CJ1" i="8"/>
  <c r="CI1" i="8"/>
  <c r="CH2" i="8"/>
  <c r="CH1" i="8"/>
  <c r="CG1" i="8"/>
  <c r="CF1" i="8"/>
  <c r="CE2" i="8"/>
  <c r="CE1" i="8"/>
  <c r="CD2" i="8"/>
  <c r="CD1" i="8"/>
  <c r="CC2" i="8"/>
  <c r="CC1" i="8"/>
  <c r="CB1" i="8"/>
  <c r="CA2" i="8"/>
  <c r="CA1" i="8"/>
  <c r="BZ2" i="8"/>
  <c r="BZ1" i="8"/>
  <c r="BY2" i="8"/>
  <c r="BY1" i="8"/>
  <c r="BX2" i="8"/>
  <c r="BX1" i="8"/>
  <c r="BU1" i="8"/>
  <c r="BS2" i="8"/>
  <c r="BS1" i="8"/>
  <c r="BQ2" i="8"/>
  <c r="BQ1" i="8"/>
  <c r="BP2" i="8"/>
  <c r="BP1" i="8"/>
  <c r="BO2" i="8"/>
  <c r="BO470" i="17" s="1"/>
  <c r="BO1" i="8"/>
  <c r="BN2" i="8"/>
  <c r="BN1" i="8"/>
  <c r="BM2" i="8"/>
  <c r="BM1" i="8"/>
  <c r="BL2" i="8"/>
  <c r="BL1" i="8"/>
  <c r="BK2" i="8"/>
  <c r="BK1" i="8"/>
  <c r="BJ2" i="8"/>
  <c r="BJ1" i="8"/>
  <c r="BI2" i="8"/>
  <c r="BI1" i="8"/>
  <c r="BH2" i="8"/>
  <c r="BH1" i="8"/>
  <c r="BG2" i="8"/>
  <c r="BG1" i="8"/>
  <c r="BF2" i="8"/>
  <c r="BF1" i="8"/>
  <c r="BE2" i="8"/>
  <c r="BE1" i="8"/>
  <c r="BD2" i="8"/>
  <c r="BD1" i="8"/>
  <c r="BC2" i="8"/>
  <c r="BC1" i="8"/>
  <c r="BB2" i="8"/>
  <c r="BB1" i="8"/>
  <c r="BA2" i="8"/>
  <c r="BA470" i="17" s="1"/>
  <c r="BA1" i="8"/>
  <c r="AZ2" i="8"/>
  <c r="AZ1" i="8"/>
  <c r="AX2" i="8"/>
  <c r="AX1" i="8"/>
  <c r="AY2" i="8"/>
  <c r="AY1" i="8"/>
  <c r="AW2" i="8"/>
  <c r="AW1" i="8"/>
  <c r="AV2" i="8"/>
  <c r="AV1" i="8"/>
  <c r="AU2" i="8"/>
  <c r="AU1" i="8"/>
  <c r="AT2" i="8"/>
  <c r="AT1" i="8"/>
  <c r="AS2" i="8"/>
  <c r="AS1" i="8"/>
  <c r="AR2" i="8"/>
  <c r="AR1" i="8"/>
  <c r="AQ2" i="8"/>
  <c r="AQ470" i="17" s="1"/>
  <c r="AQ1" i="8"/>
  <c r="AP2" i="8"/>
  <c r="AP1" i="8"/>
  <c r="AO1" i="8"/>
  <c r="AN2" i="8"/>
  <c r="AN1" i="8"/>
  <c r="AK2" i="8"/>
  <c r="AK1" i="8"/>
  <c r="AI2" i="8"/>
  <c r="AI470" i="17" s="1"/>
  <c r="AI1" i="8"/>
  <c r="AH1" i="8"/>
  <c r="AH2" i="8"/>
  <c r="AH470" i="17" s="1"/>
  <c r="AG2" i="8"/>
  <c r="AG1" i="8"/>
  <c r="AF2" i="8"/>
  <c r="AF470" i="17" s="1"/>
  <c r="AF1" i="8"/>
  <c r="AD2" i="8"/>
  <c r="AD1" i="8"/>
  <c r="AC2" i="8"/>
  <c r="AC1" i="8"/>
  <c r="AB2" i="8"/>
  <c r="AB1" i="8"/>
  <c r="Z2" i="8"/>
  <c r="Z1" i="8"/>
  <c r="Y2" i="8"/>
  <c r="Y1" i="8"/>
  <c r="X2" i="8"/>
  <c r="X1" i="8"/>
  <c r="W2" i="8"/>
  <c r="W1" i="8"/>
  <c r="V2" i="8"/>
  <c r="V1" i="8"/>
  <c r="U2" i="8"/>
  <c r="U1" i="8"/>
  <c r="T2" i="8"/>
  <c r="T1" i="8"/>
  <c r="S1" i="8"/>
  <c r="R2" i="8"/>
  <c r="R1" i="8"/>
  <c r="P1" i="8"/>
  <c r="O1" i="8"/>
  <c r="N1" i="8"/>
  <c r="M1" i="8"/>
  <c r="L2" i="8"/>
  <c r="L1" i="8"/>
  <c r="K2" i="8"/>
  <c r="K1" i="8"/>
  <c r="J2" i="8"/>
  <c r="J1" i="8"/>
  <c r="I2" i="8"/>
  <c r="I1" i="8"/>
  <c r="H2" i="8"/>
  <c r="H1" i="8"/>
  <c r="G2" i="8"/>
  <c r="F2" i="8"/>
  <c r="F470" i="17" s="1"/>
  <c r="E2" i="8"/>
  <c r="D2" i="8"/>
  <c r="G1" i="8"/>
  <c r="F1" i="8"/>
  <c r="E1" i="8"/>
  <c r="AZ2" i="6"/>
  <c r="AY2" i="6"/>
  <c r="AX2" i="6"/>
  <c r="AW2" i="6"/>
  <c r="AU2" i="6"/>
  <c r="AT2" i="6"/>
  <c r="AS2" i="6"/>
  <c r="AR2" i="6"/>
  <c r="AQ2" i="6"/>
  <c r="AP2" i="6"/>
  <c r="AO2" i="6"/>
  <c r="AO330" i="17" s="1"/>
  <c r="AN2" i="6"/>
  <c r="AK2" i="6"/>
  <c r="AG2" i="6"/>
  <c r="AF2" i="6"/>
  <c r="AF330" i="17" s="1"/>
  <c r="AC2" i="6"/>
  <c r="AB2" i="6"/>
  <c r="Z2" i="6"/>
  <c r="Z330" i="17" s="1"/>
  <c r="Z1" i="6"/>
  <c r="Y2" i="6"/>
  <c r="Y330" i="17" s="1"/>
  <c r="X2" i="6"/>
  <c r="W2" i="6"/>
  <c r="V2" i="6"/>
  <c r="U2" i="6"/>
  <c r="T2" i="6"/>
  <c r="S2" i="6"/>
  <c r="R2" i="6"/>
  <c r="P2" i="6"/>
  <c r="P330" i="17" s="1"/>
  <c r="O2" i="6"/>
  <c r="N2" i="6"/>
  <c r="M2" i="6"/>
  <c r="L2" i="6"/>
  <c r="K2" i="6"/>
  <c r="J2" i="6"/>
  <c r="I2" i="6"/>
  <c r="H2" i="6"/>
  <c r="G2" i="6"/>
  <c r="G330" i="17" s="1"/>
  <c r="F2" i="6"/>
  <c r="F330" i="17" s="1"/>
  <c r="E2" i="6"/>
  <c r="D2" i="6"/>
  <c r="DI1" i="6"/>
  <c r="DH1" i="6"/>
  <c r="DG1" i="6"/>
  <c r="DF1" i="6"/>
  <c r="DE1" i="6"/>
  <c r="DD1" i="6"/>
  <c r="DC1" i="6"/>
  <c r="DB1" i="6"/>
  <c r="DA1" i="6"/>
  <c r="CY1" i="6"/>
  <c r="CX1" i="6"/>
  <c r="CW1" i="6"/>
  <c r="CV1" i="6"/>
  <c r="CU1" i="6"/>
  <c r="CT1" i="6"/>
  <c r="CS1" i="6"/>
  <c r="CR1" i="6"/>
  <c r="CQ1" i="6"/>
  <c r="CP1" i="6"/>
  <c r="CO1" i="6"/>
  <c r="CN1" i="6"/>
  <c r="CM1" i="6"/>
  <c r="CL1" i="6"/>
  <c r="CK1" i="6"/>
  <c r="CJ1" i="6"/>
  <c r="CI1" i="6"/>
  <c r="CH1" i="6"/>
  <c r="CG1" i="6"/>
  <c r="CF1" i="6"/>
  <c r="CE1" i="6"/>
  <c r="CD1" i="6"/>
  <c r="CC1" i="6"/>
  <c r="CB1" i="6"/>
  <c r="CA1" i="6"/>
  <c r="BZ1" i="6"/>
  <c r="BY1" i="6"/>
  <c r="BX1" i="6"/>
  <c r="BU1" i="6"/>
  <c r="BS1" i="6"/>
  <c r="BQ1" i="6"/>
  <c r="BP1" i="6"/>
  <c r="BO1" i="6"/>
  <c r="BN1" i="6"/>
  <c r="BM1" i="6"/>
  <c r="BL1" i="6"/>
  <c r="BK1" i="6"/>
  <c r="BJ1" i="6"/>
  <c r="BI1" i="6"/>
  <c r="BH1" i="6"/>
  <c r="BG1" i="6"/>
  <c r="BF1" i="6"/>
  <c r="BE1" i="6"/>
  <c r="BD1" i="6"/>
  <c r="BC1" i="6"/>
  <c r="BB1" i="6"/>
  <c r="BA1" i="6"/>
  <c r="AZ1" i="6"/>
  <c r="AY1" i="6"/>
  <c r="AX1" i="6"/>
  <c r="AW1" i="6"/>
  <c r="AU1" i="6"/>
  <c r="AT1" i="6"/>
  <c r="AS1" i="6"/>
  <c r="AR1" i="6"/>
  <c r="AQ1" i="6"/>
  <c r="AP1" i="6"/>
  <c r="AO1" i="6"/>
  <c r="AN1" i="6"/>
  <c r="AK1" i="6"/>
  <c r="AI1" i="6"/>
  <c r="AH1" i="6"/>
  <c r="AG1" i="6"/>
  <c r="AF1" i="6"/>
  <c r="AD1" i="6"/>
  <c r="AC1" i="6"/>
  <c r="AB1" i="6"/>
  <c r="Y1" i="6"/>
  <c r="X1" i="6"/>
  <c r="W1" i="6"/>
  <c r="V1" i="6"/>
  <c r="U1" i="6"/>
  <c r="T1" i="6"/>
  <c r="S1" i="6"/>
  <c r="G1" i="6"/>
  <c r="R1" i="6"/>
  <c r="P1" i="6"/>
  <c r="O1" i="6"/>
  <c r="N1" i="6"/>
  <c r="M1" i="6"/>
  <c r="L1" i="6"/>
  <c r="K1" i="6"/>
  <c r="J1" i="6"/>
  <c r="I1" i="6"/>
  <c r="H1" i="6"/>
  <c r="F1" i="6"/>
  <c r="E1" i="6"/>
  <c r="D1" i="6"/>
  <c r="G9" i="15" l="1"/>
  <c r="E128" i="5"/>
  <c r="E126" i="5"/>
  <c r="E124" i="5"/>
  <c r="D119" i="5"/>
  <c r="E118" i="5"/>
  <c r="F117" i="5"/>
  <c r="G116" i="5"/>
  <c r="D111" i="5"/>
  <c r="E110" i="5"/>
  <c r="F109" i="5"/>
  <c r="G108" i="5"/>
  <c r="D102" i="5"/>
  <c r="E101" i="5"/>
  <c r="F100" i="5"/>
  <c r="G99" i="5"/>
  <c r="D94" i="5"/>
  <c r="E93" i="5"/>
  <c r="F92" i="5"/>
  <c r="G91" i="5"/>
  <c r="D128" i="5"/>
  <c r="D126" i="5"/>
  <c r="D124" i="5"/>
  <c r="D118" i="5"/>
  <c r="E117" i="5"/>
  <c r="F116" i="5"/>
  <c r="G115" i="5"/>
  <c r="D110" i="5"/>
  <c r="E109" i="5"/>
  <c r="F108" i="5"/>
  <c r="G106" i="5"/>
  <c r="D101" i="5"/>
  <c r="E100" i="5"/>
  <c r="F99" i="5"/>
  <c r="G98" i="5"/>
  <c r="D93" i="5"/>
  <c r="E92" i="5"/>
  <c r="F91" i="5"/>
  <c r="D117" i="5"/>
  <c r="E116" i="5"/>
  <c r="F115" i="5"/>
  <c r="G114" i="5"/>
  <c r="D109" i="5"/>
  <c r="E108" i="5"/>
  <c r="F106" i="5"/>
  <c r="G105" i="5"/>
  <c r="D100" i="5"/>
  <c r="E99" i="5"/>
  <c r="F98" i="5"/>
  <c r="G97" i="5"/>
  <c r="D92" i="5"/>
  <c r="E91" i="5"/>
  <c r="G127" i="5"/>
  <c r="G125" i="5"/>
  <c r="G123" i="5"/>
  <c r="G122" i="5"/>
  <c r="D116" i="5"/>
  <c r="E115" i="5"/>
  <c r="F114" i="5"/>
  <c r="G113" i="5"/>
  <c r="D108" i="5"/>
  <c r="E106" i="5"/>
  <c r="F105" i="5"/>
  <c r="G104" i="5"/>
  <c r="D99" i="5"/>
  <c r="E98" i="5"/>
  <c r="F97" i="5"/>
  <c r="G96" i="5"/>
  <c r="D91" i="5"/>
  <c r="F127" i="5"/>
  <c r="F125" i="5"/>
  <c r="F123" i="5"/>
  <c r="F122" i="5"/>
  <c r="G121" i="5"/>
  <c r="D115" i="5"/>
  <c r="E114" i="5"/>
  <c r="F113" i="5"/>
  <c r="G112" i="5"/>
  <c r="D106" i="5"/>
  <c r="E105" i="5"/>
  <c r="F104" i="5"/>
  <c r="G103" i="5"/>
  <c r="D98" i="5"/>
  <c r="E97" i="5"/>
  <c r="F96" i="5"/>
  <c r="G95" i="5"/>
  <c r="E127" i="5"/>
  <c r="E125" i="5"/>
  <c r="E123" i="5"/>
  <c r="E122" i="5"/>
  <c r="F121" i="5"/>
  <c r="G119" i="5"/>
  <c r="D114" i="5"/>
  <c r="E113" i="5"/>
  <c r="F112" i="5"/>
  <c r="G111" i="5"/>
  <c r="D105" i="5"/>
  <c r="E104" i="5"/>
  <c r="F103" i="5"/>
  <c r="G102" i="5"/>
  <c r="D97" i="5"/>
  <c r="E96" i="5"/>
  <c r="F95" i="5"/>
  <c r="G94" i="5"/>
  <c r="G128" i="5"/>
  <c r="D127" i="5"/>
  <c r="G126" i="5"/>
  <c r="D125" i="5"/>
  <c r="G124" i="5"/>
  <c r="D123" i="5"/>
  <c r="D122" i="5"/>
  <c r="E121" i="5"/>
  <c r="F119" i="5"/>
  <c r="G118" i="5"/>
  <c r="D113" i="5"/>
  <c r="E112" i="5"/>
  <c r="F111" i="5"/>
  <c r="G110" i="5"/>
  <c r="D104" i="5"/>
  <c r="E103" i="5"/>
  <c r="F102" i="5"/>
  <c r="G101" i="5"/>
  <c r="D96" i="5"/>
  <c r="E95" i="5"/>
  <c r="F94" i="5"/>
  <c r="G93" i="5"/>
  <c r="F128" i="5"/>
  <c r="F126" i="5"/>
  <c r="G92" i="5"/>
  <c r="E111" i="5"/>
  <c r="E102" i="5"/>
  <c r="D103" i="5"/>
  <c r="D121" i="5"/>
  <c r="E119" i="5"/>
  <c r="D112" i="5"/>
  <c r="F118" i="5"/>
  <c r="G117" i="5"/>
  <c r="D95" i="5"/>
  <c r="F110" i="5"/>
  <c r="G109" i="5"/>
  <c r="F101" i="5"/>
  <c r="E94" i="5"/>
  <c r="F124" i="5"/>
  <c r="G100" i="5"/>
  <c r="F93" i="5"/>
  <c r="D89" i="5"/>
  <c r="E88" i="5"/>
  <c r="F87" i="5"/>
  <c r="G86" i="5"/>
  <c r="D81" i="5"/>
  <c r="E80" i="5"/>
  <c r="E78" i="5"/>
  <c r="F77" i="5"/>
  <c r="G76" i="5"/>
  <c r="D71" i="5"/>
  <c r="E70" i="5"/>
  <c r="F68" i="5"/>
  <c r="G67" i="5"/>
  <c r="D61" i="5"/>
  <c r="E60" i="5"/>
  <c r="F59" i="5"/>
  <c r="G58" i="5"/>
  <c r="D53" i="5"/>
  <c r="D88" i="5"/>
  <c r="E87" i="5"/>
  <c r="F86" i="5"/>
  <c r="G85" i="5"/>
  <c r="D80" i="5"/>
  <c r="D78" i="5"/>
  <c r="E77" i="5"/>
  <c r="F76" i="5"/>
  <c r="G75" i="5"/>
  <c r="D70" i="5"/>
  <c r="E68" i="5"/>
  <c r="F67" i="5"/>
  <c r="G66" i="5"/>
  <c r="D60" i="5"/>
  <c r="E59" i="5"/>
  <c r="F58" i="5"/>
  <c r="G57" i="5"/>
  <c r="D87" i="5"/>
  <c r="E86" i="5"/>
  <c r="F85" i="5"/>
  <c r="G84" i="5"/>
  <c r="D77" i="5"/>
  <c r="E76" i="5"/>
  <c r="F75" i="5"/>
  <c r="G74" i="5"/>
  <c r="D68" i="5"/>
  <c r="E67" i="5"/>
  <c r="F66" i="5"/>
  <c r="G65" i="5"/>
  <c r="D59" i="5"/>
  <c r="E58" i="5"/>
  <c r="F57" i="5"/>
  <c r="G56" i="5"/>
  <c r="D86" i="5"/>
  <c r="E85" i="5"/>
  <c r="F84" i="5"/>
  <c r="G83" i="5"/>
  <c r="D76" i="5"/>
  <c r="E75" i="5"/>
  <c r="F74" i="5"/>
  <c r="G73" i="5"/>
  <c r="D67" i="5"/>
  <c r="E66" i="5"/>
  <c r="F65" i="5"/>
  <c r="G64" i="5"/>
  <c r="D58" i="5"/>
  <c r="E57" i="5"/>
  <c r="F56" i="5"/>
  <c r="G55" i="5"/>
  <c r="D85" i="5"/>
  <c r="E84" i="5"/>
  <c r="F83" i="5"/>
  <c r="G82" i="5"/>
  <c r="D75" i="5"/>
  <c r="E74" i="5"/>
  <c r="F73" i="5"/>
  <c r="G72" i="5"/>
  <c r="D66" i="5"/>
  <c r="E65" i="5"/>
  <c r="F64" i="5"/>
  <c r="G62" i="5"/>
  <c r="D57" i="5"/>
  <c r="E56" i="5"/>
  <c r="F55" i="5"/>
  <c r="G54" i="5"/>
  <c r="G89" i="5"/>
  <c r="D84" i="5"/>
  <c r="E83" i="5"/>
  <c r="F82" i="5"/>
  <c r="G81" i="5"/>
  <c r="D74" i="5"/>
  <c r="E73" i="5"/>
  <c r="F72" i="5"/>
  <c r="G71" i="5"/>
  <c r="D65" i="5"/>
  <c r="E64" i="5"/>
  <c r="F62" i="5"/>
  <c r="G61" i="5"/>
  <c r="D56" i="5"/>
  <c r="E55" i="5"/>
  <c r="F54" i="5"/>
  <c r="G53" i="5"/>
  <c r="F89" i="5"/>
  <c r="G88" i="5"/>
  <c r="D83" i="5"/>
  <c r="E82" i="5"/>
  <c r="F81" i="5"/>
  <c r="G80" i="5"/>
  <c r="G78" i="5"/>
  <c r="D73" i="5"/>
  <c r="E72" i="5"/>
  <c r="F71" i="5"/>
  <c r="G70" i="5"/>
  <c r="D64" i="5"/>
  <c r="E62" i="5"/>
  <c r="F61" i="5"/>
  <c r="G60" i="5"/>
  <c r="D55" i="5"/>
  <c r="E54" i="5"/>
  <c r="F53" i="5"/>
  <c r="E89" i="5"/>
  <c r="F88" i="5"/>
  <c r="G87" i="5"/>
  <c r="D82" i="5"/>
  <c r="E81" i="5"/>
  <c r="F80" i="5"/>
  <c r="F78" i="5"/>
  <c r="G77" i="5"/>
  <c r="D72" i="5"/>
  <c r="E71" i="5"/>
  <c r="F70" i="5"/>
  <c r="G68" i="5"/>
  <c r="D62" i="5"/>
  <c r="E61" i="5"/>
  <c r="F60" i="5"/>
  <c r="G59" i="5"/>
  <c r="D54" i="5"/>
  <c r="E53" i="5"/>
  <c r="E51" i="5"/>
  <c r="F50" i="5"/>
  <c r="G49" i="5"/>
  <c r="D44" i="5"/>
  <c r="E43" i="5"/>
  <c r="F42" i="5"/>
  <c r="G41" i="5"/>
  <c r="G39" i="5"/>
  <c r="D34" i="5"/>
  <c r="D33" i="5"/>
  <c r="E32" i="5"/>
  <c r="F31" i="5"/>
  <c r="G30" i="5"/>
  <c r="D24" i="5"/>
  <c r="D51" i="5"/>
  <c r="E50" i="5"/>
  <c r="F49" i="5"/>
  <c r="G48" i="5"/>
  <c r="D43" i="5"/>
  <c r="E42" i="5"/>
  <c r="F41" i="5"/>
  <c r="F39" i="5"/>
  <c r="G38" i="5"/>
  <c r="D32" i="5"/>
  <c r="E31" i="5"/>
  <c r="F30" i="5"/>
  <c r="G29" i="5"/>
  <c r="D50" i="5"/>
  <c r="E49" i="5"/>
  <c r="F48" i="5"/>
  <c r="G47" i="5"/>
  <c r="D42" i="5"/>
  <c r="E41" i="5"/>
  <c r="E39" i="5"/>
  <c r="F38" i="5"/>
  <c r="G37" i="5"/>
  <c r="D31" i="5"/>
  <c r="E30" i="5"/>
  <c r="F29" i="5"/>
  <c r="G28" i="5"/>
  <c r="F34" i="5"/>
  <c r="F24" i="5"/>
  <c r="D49" i="5"/>
  <c r="E48" i="5"/>
  <c r="F47" i="5"/>
  <c r="G46" i="5"/>
  <c r="D41" i="5"/>
  <c r="D39" i="5"/>
  <c r="E38" i="5"/>
  <c r="F37" i="5"/>
  <c r="G36" i="5"/>
  <c r="D30" i="5"/>
  <c r="E29" i="5"/>
  <c r="F28" i="5"/>
  <c r="G27" i="5"/>
  <c r="F36" i="5"/>
  <c r="E28" i="5"/>
  <c r="G26" i="5"/>
  <c r="F33" i="5"/>
  <c r="E26" i="5"/>
  <c r="D48" i="5"/>
  <c r="E47" i="5"/>
  <c r="F46" i="5"/>
  <c r="G45" i="5"/>
  <c r="D38" i="5"/>
  <c r="E37" i="5"/>
  <c r="G35" i="5"/>
  <c r="D29" i="5"/>
  <c r="F27" i="5"/>
  <c r="D47" i="5"/>
  <c r="E46" i="5"/>
  <c r="F45" i="5"/>
  <c r="G44" i="5"/>
  <c r="D37" i="5"/>
  <c r="E36" i="5"/>
  <c r="F35" i="5"/>
  <c r="G34" i="5"/>
  <c r="G33" i="5"/>
  <c r="D28" i="5"/>
  <c r="E27" i="5"/>
  <c r="F26" i="5"/>
  <c r="G24" i="5"/>
  <c r="G51" i="5"/>
  <c r="D46" i="5"/>
  <c r="E45" i="5"/>
  <c r="F44" i="5"/>
  <c r="G43" i="5"/>
  <c r="D36" i="5"/>
  <c r="E35" i="5"/>
  <c r="G32" i="5"/>
  <c r="D27" i="5"/>
  <c r="F51" i="5"/>
  <c r="G50" i="5"/>
  <c r="D45" i="5"/>
  <c r="E44" i="5"/>
  <c r="F43" i="5"/>
  <c r="G42" i="5"/>
  <c r="D35" i="5"/>
  <c r="E34" i="5"/>
  <c r="E33" i="5"/>
  <c r="F32" i="5"/>
  <c r="G31" i="5"/>
  <c r="D26" i="5"/>
  <c r="E24" i="5"/>
  <c r="J127" i="5"/>
  <c r="J125" i="5"/>
  <c r="J123" i="5"/>
  <c r="J122" i="5"/>
  <c r="K121" i="5"/>
  <c r="L119" i="5"/>
  <c r="H115" i="5"/>
  <c r="I114" i="5"/>
  <c r="J113" i="5"/>
  <c r="K112" i="5"/>
  <c r="L111" i="5"/>
  <c r="H106" i="5"/>
  <c r="I105" i="5"/>
  <c r="J104" i="5"/>
  <c r="K103" i="5"/>
  <c r="L102" i="5"/>
  <c r="H98" i="5"/>
  <c r="I97" i="5"/>
  <c r="J96" i="5"/>
  <c r="K95" i="5"/>
  <c r="L94" i="5"/>
  <c r="L128" i="5"/>
  <c r="I127" i="5"/>
  <c r="L126" i="5"/>
  <c r="I125" i="5"/>
  <c r="L124" i="5"/>
  <c r="I123" i="5"/>
  <c r="I122" i="5"/>
  <c r="J121" i="5"/>
  <c r="K119" i="5"/>
  <c r="L118" i="5"/>
  <c r="H114" i="5"/>
  <c r="I113" i="5"/>
  <c r="J112" i="5"/>
  <c r="K111" i="5"/>
  <c r="L110" i="5"/>
  <c r="H105" i="5"/>
  <c r="I104" i="5"/>
  <c r="J103" i="5"/>
  <c r="K102" i="5"/>
  <c r="L101" i="5"/>
  <c r="H97" i="5"/>
  <c r="I96" i="5"/>
  <c r="J95" i="5"/>
  <c r="K94" i="5"/>
  <c r="L93" i="5"/>
  <c r="K128" i="5"/>
  <c r="H127" i="5"/>
  <c r="K126" i="5"/>
  <c r="H125" i="5"/>
  <c r="K124" i="5"/>
  <c r="H123" i="5"/>
  <c r="H122" i="5"/>
  <c r="I121" i="5"/>
  <c r="J119" i="5"/>
  <c r="K118" i="5"/>
  <c r="L117" i="5"/>
  <c r="H113" i="5"/>
  <c r="I112" i="5"/>
  <c r="J111" i="5"/>
  <c r="K110" i="5"/>
  <c r="L109" i="5"/>
  <c r="H104" i="5"/>
  <c r="I103" i="5"/>
  <c r="J102" i="5"/>
  <c r="K101" i="5"/>
  <c r="L100" i="5"/>
  <c r="H96" i="5"/>
  <c r="I95" i="5"/>
  <c r="J94" i="5"/>
  <c r="K93" i="5"/>
  <c r="L92" i="5"/>
  <c r="J128" i="5"/>
  <c r="J126" i="5"/>
  <c r="J124" i="5"/>
  <c r="H121" i="5"/>
  <c r="I119" i="5"/>
  <c r="J118" i="5"/>
  <c r="K117" i="5"/>
  <c r="L116" i="5"/>
  <c r="H112" i="5"/>
  <c r="I111" i="5"/>
  <c r="J110" i="5"/>
  <c r="K109" i="5"/>
  <c r="L108" i="5"/>
  <c r="H103" i="5"/>
  <c r="I102" i="5"/>
  <c r="J101" i="5"/>
  <c r="K100" i="5"/>
  <c r="L99" i="5"/>
  <c r="H95" i="5"/>
  <c r="I94" i="5"/>
  <c r="J93" i="5"/>
  <c r="K92" i="5"/>
  <c r="L91" i="5"/>
  <c r="I128" i="5"/>
  <c r="I126" i="5"/>
  <c r="I124" i="5"/>
  <c r="H119" i="5"/>
  <c r="I118" i="5"/>
  <c r="J117" i="5"/>
  <c r="K116" i="5"/>
  <c r="L115" i="5"/>
  <c r="H111" i="5"/>
  <c r="I110" i="5"/>
  <c r="J109" i="5"/>
  <c r="K108" i="5"/>
  <c r="L106" i="5"/>
  <c r="H102" i="5"/>
  <c r="I101" i="5"/>
  <c r="J100" i="5"/>
  <c r="K99" i="5"/>
  <c r="L98" i="5"/>
  <c r="H94" i="5"/>
  <c r="I93" i="5"/>
  <c r="J92" i="5"/>
  <c r="K91" i="5"/>
  <c r="H128" i="5"/>
  <c r="H126" i="5"/>
  <c r="H124" i="5"/>
  <c r="H118" i="5"/>
  <c r="I117" i="5"/>
  <c r="J116" i="5"/>
  <c r="K115" i="5"/>
  <c r="L114" i="5"/>
  <c r="H110" i="5"/>
  <c r="I109" i="5"/>
  <c r="J108" i="5"/>
  <c r="K106" i="5"/>
  <c r="L105" i="5"/>
  <c r="H101" i="5"/>
  <c r="I100" i="5"/>
  <c r="J99" i="5"/>
  <c r="K98" i="5"/>
  <c r="L97" i="5"/>
  <c r="H93" i="5"/>
  <c r="I92" i="5"/>
  <c r="J91" i="5"/>
  <c r="L127" i="5"/>
  <c r="L125" i="5"/>
  <c r="L123" i="5"/>
  <c r="L122" i="5"/>
  <c r="H117" i="5"/>
  <c r="I116" i="5"/>
  <c r="J115" i="5"/>
  <c r="K114" i="5"/>
  <c r="L113" i="5"/>
  <c r="H109" i="5"/>
  <c r="I108" i="5"/>
  <c r="J106" i="5"/>
  <c r="K105" i="5"/>
  <c r="L104" i="5"/>
  <c r="H100" i="5"/>
  <c r="I99" i="5"/>
  <c r="J98" i="5"/>
  <c r="K97" i="5"/>
  <c r="L96" i="5"/>
  <c r="H92" i="5"/>
  <c r="I91" i="5"/>
  <c r="K122" i="5"/>
  <c r="J114" i="5"/>
  <c r="I106" i="5"/>
  <c r="H99" i="5"/>
  <c r="L121" i="5"/>
  <c r="J105" i="5"/>
  <c r="I98" i="5"/>
  <c r="H91" i="5"/>
  <c r="K113" i="5"/>
  <c r="L112" i="5"/>
  <c r="K104" i="5"/>
  <c r="J97" i="5"/>
  <c r="K125" i="5"/>
  <c r="L103" i="5"/>
  <c r="K96" i="5"/>
  <c r="K123" i="5"/>
  <c r="L95" i="5"/>
  <c r="K127" i="5"/>
  <c r="H116" i="5"/>
  <c r="I115" i="5"/>
  <c r="H108" i="5"/>
  <c r="L89" i="5"/>
  <c r="H85" i="5"/>
  <c r="I84" i="5"/>
  <c r="J83" i="5"/>
  <c r="K82" i="5"/>
  <c r="L81" i="5"/>
  <c r="H75" i="5"/>
  <c r="I74" i="5"/>
  <c r="J73" i="5"/>
  <c r="K72" i="5"/>
  <c r="L71" i="5"/>
  <c r="H66" i="5"/>
  <c r="I65" i="5"/>
  <c r="J64" i="5"/>
  <c r="K62" i="5"/>
  <c r="L61" i="5"/>
  <c r="H57" i="5"/>
  <c r="I56" i="5"/>
  <c r="J55" i="5"/>
  <c r="K54" i="5"/>
  <c r="L53" i="5"/>
  <c r="K89" i="5"/>
  <c r="L88" i="5"/>
  <c r="H84" i="5"/>
  <c r="I83" i="5"/>
  <c r="J82" i="5"/>
  <c r="K81" i="5"/>
  <c r="L80" i="5"/>
  <c r="L78" i="5"/>
  <c r="H74" i="5"/>
  <c r="I73" i="5"/>
  <c r="J72" i="5"/>
  <c r="K71" i="5"/>
  <c r="L70" i="5"/>
  <c r="H65" i="5"/>
  <c r="I64" i="5"/>
  <c r="J62" i="5"/>
  <c r="K61" i="5"/>
  <c r="L60" i="5"/>
  <c r="H56" i="5"/>
  <c r="I55" i="5"/>
  <c r="J54" i="5"/>
  <c r="K53" i="5"/>
  <c r="J89" i="5"/>
  <c r="K88" i="5"/>
  <c r="L87" i="5"/>
  <c r="H83" i="5"/>
  <c r="I82" i="5"/>
  <c r="J81" i="5"/>
  <c r="K80" i="5"/>
  <c r="K78" i="5"/>
  <c r="L77" i="5"/>
  <c r="H73" i="5"/>
  <c r="I72" i="5"/>
  <c r="J71" i="5"/>
  <c r="K70" i="5"/>
  <c r="L68" i="5"/>
  <c r="H64" i="5"/>
  <c r="I62" i="5"/>
  <c r="J61" i="5"/>
  <c r="K60" i="5"/>
  <c r="L59" i="5"/>
  <c r="H55" i="5"/>
  <c r="I54" i="5"/>
  <c r="J53" i="5"/>
  <c r="I89" i="5"/>
  <c r="J88" i="5"/>
  <c r="K87" i="5"/>
  <c r="L86" i="5"/>
  <c r="H82" i="5"/>
  <c r="I81" i="5"/>
  <c r="J80" i="5"/>
  <c r="J78" i="5"/>
  <c r="K77" i="5"/>
  <c r="L76" i="5"/>
  <c r="H72" i="5"/>
  <c r="I71" i="5"/>
  <c r="J70" i="5"/>
  <c r="K68" i="5"/>
  <c r="L67" i="5"/>
  <c r="H62" i="5"/>
  <c r="I61" i="5"/>
  <c r="J60" i="5"/>
  <c r="K59" i="5"/>
  <c r="L58" i="5"/>
  <c r="H54" i="5"/>
  <c r="I53" i="5"/>
  <c r="H89" i="5"/>
  <c r="I88" i="5"/>
  <c r="J87" i="5"/>
  <c r="K86" i="5"/>
  <c r="L85" i="5"/>
  <c r="H81" i="5"/>
  <c r="I80" i="5"/>
  <c r="I78" i="5"/>
  <c r="J77" i="5"/>
  <c r="K76" i="5"/>
  <c r="L75" i="5"/>
  <c r="H71" i="5"/>
  <c r="I70" i="5"/>
  <c r="J68" i="5"/>
  <c r="K67" i="5"/>
  <c r="L66" i="5"/>
  <c r="H61" i="5"/>
  <c r="I60" i="5"/>
  <c r="J59" i="5"/>
  <c r="K58" i="5"/>
  <c r="L57" i="5"/>
  <c r="H53" i="5"/>
  <c r="H88" i="5"/>
  <c r="I87" i="5"/>
  <c r="J86" i="5"/>
  <c r="K85" i="5"/>
  <c r="L84" i="5"/>
  <c r="H80" i="5"/>
  <c r="H78" i="5"/>
  <c r="I77" i="5"/>
  <c r="J76" i="5"/>
  <c r="K75" i="5"/>
  <c r="L74" i="5"/>
  <c r="H70" i="5"/>
  <c r="I68" i="5"/>
  <c r="J67" i="5"/>
  <c r="K66" i="5"/>
  <c r="L65" i="5"/>
  <c r="H60" i="5"/>
  <c r="I59" i="5"/>
  <c r="J58" i="5"/>
  <c r="K57" i="5"/>
  <c r="L56" i="5"/>
  <c r="H87" i="5"/>
  <c r="I86" i="5"/>
  <c r="J85" i="5"/>
  <c r="K84" i="5"/>
  <c r="L83" i="5"/>
  <c r="H77" i="5"/>
  <c r="I76" i="5"/>
  <c r="J75" i="5"/>
  <c r="K74" i="5"/>
  <c r="L73" i="5"/>
  <c r="H68" i="5"/>
  <c r="I67" i="5"/>
  <c r="J66" i="5"/>
  <c r="K65" i="5"/>
  <c r="L64" i="5"/>
  <c r="H59" i="5"/>
  <c r="I58" i="5"/>
  <c r="J57" i="5"/>
  <c r="K56" i="5"/>
  <c r="L55" i="5"/>
  <c r="H86" i="5"/>
  <c r="I85" i="5"/>
  <c r="J84" i="5"/>
  <c r="K83" i="5"/>
  <c r="L82" i="5"/>
  <c r="H76" i="5"/>
  <c r="I75" i="5"/>
  <c r="J74" i="5"/>
  <c r="K73" i="5"/>
  <c r="L72" i="5"/>
  <c r="H67" i="5"/>
  <c r="I66" i="5"/>
  <c r="J65" i="5"/>
  <c r="K64" i="5"/>
  <c r="L62" i="5"/>
  <c r="H58" i="5"/>
  <c r="I57" i="5"/>
  <c r="J56" i="5"/>
  <c r="K55" i="5"/>
  <c r="L54" i="5"/>
  <c r="H48" i="5"/>
  <c r="I47" i="5"/>
  <c r="J46" i="5"/>
  <c r="K45" i="5"/>
  <c r="L44" i="5"/>
  <c r="H38" i="5"/>
  <c r="I37" i="5"/>
  <c r="J36" i="5"/>
  <c r="K35" i="5"/>
  <c r="L34" i="5"/>
  <c r="L33" i="5"/>
  <c r="H29" i="5"/>
  <c r="I28" i="5"/>
  <c r="J27" i="5"/>
  <c r="K26" i="5"/>
  <c r="L24" i="5"/>
  <c r="L36" i="5"/>
  <c r="L27" i="5"/>
  <c r="L51" i="5"/>
  <c r="H47" i="5"/>
  <c r="I46" i="5"/>
  <c r="J45" i="5"/>
  <c r="K44" i="5"/>
  <c r="L43" i="5"/>
  <c r="H37" i="5"/>
  <c r="I36" i="5"/>
  <c r="J35" i="5"/>
  <c r="K34" i="5"/>
  <c r="K33" i="5"/>
  <c r="L32" i="5"/>
  <c r="H28" i="5"/>
  <c r="I27" i="5"/>
  <c r="J26" i="5"/>
  <c r="K24" i="5"/>
  <c r="J38" i="5"/>
  <c r="J29" i="5"/>
  <c r="K51" i="5"/>
  <c r="L50" i="5"/>
  <c r="H46" i="5"/>
  <c r="I45" i="5"/>
  <c r="J44" i="5"/>
  <c r="K43" i="5"/>
  <c r="L42" i="5"/>
  <c r="H36" i="5"/>
  <c r="I35" i="5"/>
  <c r="J34" i="5"/>
  <c r="J33" i="5"/>
  <c r="K32" i="5"/>
  <c r="L31" i="5"/>
  <c r="H27" i="5"/>
  <c r="I26" i="5"/>
  <c r="J24" i="5"/>
  <c r="H31" i="5"/>
  <c r="J51" i="5"/>
  <c r="K50" i="5"/>
  <c r="L49" i="5"/>
  <c r="H45" i="5"/>
  <c r="I44" i="5"/>
  <c r="J43" i="5"/>
  <c r="K42" i="5"/>
  <c r="L41" i="5"/>
  <c r="L39" i="5"/>
  <c r="H35" i="5"/>
  <c r="I34" i="5"/>
  <c r="I33" i="5"/>
  <c r="J32" i="5"/>
  <c r="K31" i="5"/>
  <c r="L30" i="5"/>
  <c r="H26" i="5"/>
  <c r="I24" i="5"/>
  <c r="H34" i="5"/>
  <c r="H33" i="5"/>
  <c r="J31" i="5"/>
  <c r="K30" i="5"/>
  <c r="L29" i="5"/>
  <c r="H24" i="5"/>
  <c r="K28" i="5"/>
  <c r="I51" i="5"/>
  <c r="J50" i="5"/>
  <c r="K49" i="5"/>
  <c r="L48" i="5"/>
  <c r="H44" i="5"/>
  <c r="I43" i="5"/>
  <c r="J42" i="5"/>
  <c r="K41" i="5"/>
  <c r="K39" i="5"/>
  <c r="L38" i="5"/>
  <c r="I32" i="5"/>
  <c r="H51" i="5"/>
  <c r="I50" i="5"/>
  <c r="J49" i="5"/>
  <c r="K48" i="5"/>
  <c r="L47" i="5"/>
  <c r="H43" i="5"/>
  <c r="I42" i="5"/>
  <c r="J41" i="5"/>
  <c r="J39" i="5"/>
  <c r="K38" i="5"/>
  <c r="L37" i="5"/>
  <c r="H32" i="5"/>
  <c r="I31" i="5"/>
  <c r="J30" i="5"/>
  <c r="K29" i="5"/>
  <c r="L28" i="5"/>
  <c r="I30" i="5"/>
  <c r="H50" i="5"/>
  <c r="I49" i="5"/>
  <c r="J48" i="5"/>
  <c r="K47" i="5"/>
  <c r="L46" i="5"/>
  <c r="H42" i="5"/>
  <c r="I41" i="5"/>
  <c r="I39" i="5"/>
  <c r="K37" i="5"/>
  <c r="H49" i="5"/>
  <c r="I48" i="5"/>
  <c r="J47" i="5"/>
  <c r="K46" i="5"/>
  <c r="L45" i="5"/>
  <c r="H41" i="5"/>
  <c r="H39" i="5"/>
  <c r="I38" i="5"/>
  <c r="J37" i="5"/>
  <c r="K36" i="5"/>
  <c r="L35" i="5"/>
  <c r="H30" i="5"/>
  <c r="I29" i="5"/>
  <c r="J28" i="5"/>
  <c r="K27" i="5"/>
  <c r="L26" i="5"/>
  <c r="D128" i="7"/>
  <c r="D126" i="7"/>
  <c r="D124" i="7"/>
  <c r="D122" i="7"/>
  <c r="E121" i="7"/>
  <c r="F119" i="7"/>
  <c r="G118" i="7"/>
  <c r="D113" i="7"/>
  <c r="E112" i="7"/>
  <c r="F111" i="7"/>
  <c r="G110" i="7"/>
  <c r="D104" i="7"/>
  <c r="E103" i="7"/>
  <c r="F102" i="7"/>
  <c r="G101" i="7"/>
  <c r="D96" i="7"/>
  <c r="E95" i="7"/>
  <c r="F94" i="7"/>
  <c r="G93" i="7"/>
  <c r="D121" i="7"/>
  <c r="E119" i="7"/>
  <c r="F118" i="7"/>
  <c r="G117" i="7"/>
  <c r="D112" i="7"/>
  <c r="E111" i="7"/>
  <c r="F110" i="7"/>
  <c r="G109" i="7"/>
  <c r="D103" i="7"/>
  <c r="E102" i="7"/>
  <c r="F101" i="7"/>
  <c r="G100" i="7"/>
  <c r="D95" i="7"/>
  <c r="E94" i="7"/>
  <c r="F93" i="7"/>
  <c r="G92" i="7"/>
  <c r="D119" i="7"/>
  <c r="E118" i="7"/>
  <c r="F117" i="7"/>
  <c r="G116" i="7"/>
  <c r="D111" i="7"/>
  <c r="E110" i="7"/>
  <c r="F109" i="7"/>
  <c r="G108" i="7"/>
  <c r="D102" i="7"/>
  <c r="E101" i="7"/>
  <c r="F100" i="7"/>
  <c r="G99" i="7"/>
  <c r="D94" i="7"/>
  <c r="E93" i="7"/>
  <c r="F92" i="7"/>
  <c r="G91" i="7"/>
  <c r="D118" i="7"/>
  <c r="E117" i="7"/>
  <c r="F116" i="7"/>
  <c r="G115" i="7"/>
  <c r="D110" i="7"/>
  <c r="E109" i="7"/>
  <c r="F108" i="7"/>
  <c r="G106" i="7"/>
  <c r="D101" i="7"/>
  <c r="E100" i="7"/>
  <c r="F99" i="7"/>
  <c r="G98" i="7"/>
  <c r="D93" i="7"/>
  <c r="E92" i="7"/>
  <c r="F91" i="7"/>
  <c r="G127" i="7"/>
  <c r="G125" i="7"/>
  <c r="G123" i="7"/>
  <c r="D117" i="7"/>
  <c r="E116" i="7"/>
  <c r="F115" i="7"/>
  <c r="G114" i="7"/>
  <c r="D109" i="7"/>
  <c r="E108" i="7"/>
  <c r="F106" i="7"/>
  <c r="G105" i="7"/>
  <c r="D100" i="7"/>
  <c r="E99" i="7"/>
  <c r="F98" i="7"/>
  <c r="G97" i="7"/>
  <c r="D92" i="7"/>
  <c r="E91" i="7"/>
  <c r="E128" i="7"/>
  <c r="G128" i="7"/>
  <c r="F127" i="7"/>
  <c r="G126" i="7"/>
  <c r="F125" i="7"/>
  <c r="G124" i="7"/>
  <c r="F123" i="7"/>
  <c r="G122" i="7"/>
  <c r="D116" i="7"/>
  <c r="E115" i="7"/>
  <c r="F114" i="7"/>
  <c r="G113" i="7"/>
  <c r="D108" i="7"/>
  <c r="E106" i="7"/>
  <c r="F105" i="7"/>
  <c r="G104" i="7"/>
  <c r="D99" i="7"/>
  <c r="E98" i="7"/>
  <c r="F97" i="7"/>
  <c r="G96" i="7"/>
  <c r="D91" i="7"/>
  <c r="F128" i="7"/>
  <c r="E127" i="7"/>
  <c r="F126" i="7"/>
  <c r="E125" i="7"/>
  <c r="F124" i="7"/>
  <c r="E123" i="7"/>
  <c r="F122" i="7"/>
  <c r="G121" i="7"/>
  <c r="D115" i="7"/>
  <c r="E114" i="7"/>
  <c r="F113" i="7"/>
  <c r="G112" i="7"/>
  <c r="D106" i="7"/>
  <c r="E105" i="7"/>
  <c r="F104" i="7"/>
  <c r="G103" i="7"/>
  <c r="D98" i="7"/>
  <c r="E97" i="7"/>
  <c r="F96" i="7"/>
  <c r="G95" i="7"/>
  <c r="E126" i="7"/>
  <c r="F121" i="7"/>
  <c r="E113" i="7"/>
  <c r="D105" i="7"/>
  <c r="G111" i="7"/>
  <c r="G119" i="7"/>
  <c r="F112" i="7"/>
  <c r="E104" i="7"/>
  <c r="D97" i="7"/>
  <c r="F103" i="7"/>
  <c r="E96" i="7"/>
  <c r="G102" i="7"/>
  <c r="F95" i="7"/>
  <c r="G94" i="7"/>
  <c r="D125" i="7"/>
  <c r="D127" i="7"/>
  <c r="E124" i="7"/>
  <c r="D123" i="7"/>
  <c r="E122" i="7"/>
  <c r="D114" i="7"/>
  <c r="D87" i="7"/>
  <c r="E86" i="7"/>
  <c r="F85" i="7"/>
  <c r="G84" i="7"/>
  <c r="E78" i="7"/>
  <c r="F77" i="7"/>
  <c r="G76" i="7"/>
  <c r="D71" i="7"/>
  <c r="E70" i="7"/>
  <c r="F68" i="7"/>
  <c r="G67" i="7"/>
  <c r="D61" i="7"/>
  <c r="E60" i="7"/>
  <c r="F59" i="7"/>
  <c r="G58" i="7"/>
  <c r="D53" i="7"/>
  <c r="D86" i="7"/>
  <c r="E85" i="7"/>
  <c r="F84" i="7"/>
  <c r="G83" i="7"/>
  <c r="D78" i="7"/>
  <c r="E77" i="7"/>
  <c r="F76" i="7"/>
  <c r="G75" i="7"/>
  <c r="D70" i="7"/>
  <c r="E68" i="7"/>
  <c r="F67" i="7"/>
  <c r="G66" i="7"/>
  <c r="D60" i="7"/>
  <c r="E59" i="7"/>
  <c r="F58" i="7"/>
  <c r="G57" i="7"/>
  <c r="E51" i="7"/>
  <c r="F50" i="7"/>
  <c r="G49" i="7"/>
  <c r="D85" i="7"/>
  <c r="E84" i="7"/>
  <c r="F83" i="7"/>
  <c r="G82" i="7"/>
  <c r="D77" i="7"/>
  <c r="E76" i="7"/>
  <c r="F75" i="7"/>
  <c r="G74" i="7"/>
  <c r="D68" i="7"/>
  <c r="E67" i="7"/>
  <c r="F66" i="7"/>
  <c r="G65" i="7"/>
  <c r="D59" i="7"/>
  <c r="E58" i="7"/>
  <c r="F57" i="7"/>
  <c r="G56" i="7"/>
  <c r="G89" i="7"/>
  <c r="D84" i="7"/>
  <c r="E83" i="7"/>
  <c r="F82" i="7"/>
  <c r="G81" i="7"/>
  <c r="D76" i="7"/>
  <c r="E75" i="7"/>
  <c r="F74" i="7"/>
  <c r="G73" i="7"/>
  <c r="D67" i="7"/>
  <c r="E66" i="7"/>
  <c r="F65" i="7"/>
  <c r="G64" i="7"/>
  <c r="D58" i="7"/>
  <c r="E57" i="7"/>
  <c r="F56" i="7"/>
  <c r="G55" i="7"/>
  <c r="D50" i="7"/>
  <c r="E49" i="7"/>
  <c r="F48" i="7"/>
  <c r="G47" i="7"/>
  <c r="F89" i="7"/>
  <c r="G88" i="7"/>
  <c r="D83" i="7"/>
  <c r="E82" i="7"/>
  <c r="F81" i="7"/>
  <c r="G80" i="7"/>
  <c r="D75" i="7"/>
  <c r="E74" i="7"/>
  <c r="F73" i="7"/>
  <c r="G72" i="7"/>
  <c r="D66" i="7"/>
  <c r="E65" i="7"/>
  <c r="F64" i="7"/>
  <c r="G62" i="7"/>
  <c r="D57" i="7"/>
  <c r="E56" i="7"/>
  <c r="F55" i="7"/>
  <c r="G54" i="7"/>
  <c r="E89" i="7"/>
  <c r="F88" i="7"/>
  <c r="G87" i="7"/>
  <c r="D82" i="7"/>
  <c r="E81" i="7"/>
  <c r="F80" i="7"/>
  <c r="D74" i="7"/>
  <c r="E73" i="7"/>
  <c r="F72" i="7"/>
  <c r="G71" i="7"/>
  <c r="D65" i="7"/>
  <c r="E64" i="7"/>
  <c r="F62" i="7"/>
  <c r="G61" i="7"/>
  <c r="D56" i="7"/>
  <c r="E55" i="7"/>
  <c r="F54" i="7"/>
  <c r="G53" i="7"/>
  <c r="D89" i="7"/>
  <c r="E88" i="7"/>
  <c r="F87" i="7"/>
  <c r="G86" i="7"/>
  <c r="D81" i="7"/>
  <c r="E80" i="7"/>
  <c r="G78" i="7"/>
  <c r="D73" i="7"/>
  <c r="E72" i="7"/>
  <c r="F71" i="7"/>
  <c r="G70" i="7"/>
  <c r="D64" i="7"/>
  <c r="E62" i="7"/>
  <c r="F61" i="7"/>
  <c r="G60" i="7"/>
  <c r="D55" i="7"/>
  <c r="E54" i="7"/>
  <c r="F53" i="7"/>
  <c r="D88" i="7"/>
  <c r="E87" i="7"/>
  <c r="F86" i="7"/>
  <c r="G85" i="7"/>
  <c r="D80" i="7"/>
  <c r="F78" i="7"/>
  <c r="G77" i="7"/>
  <c r="D72" i="7"/>
  <c r="E71" i="7"/>
  <c r="F70" i="7"/>
  <c r="G68" i="7"/>
  <c r="D62" i="7"/>
  <c r="E61" i="7"/>
  <c r="F60" i="7"/>
  <c r="G59" i="7"/>
  <c r="D54" i="7"/>
  <c r="E53" i="7"/>
  <c r="G50" i="7"/>
  <c r="D49" i="7"/>
  <c r="D41" i="7"/>
  <c r="D36" i="7"/>
  <c r="E35" i="7"/>
  <c r="F34" i="7"/>
  <c r="D32" i="7"/>
  <c r="E31" i="7"/>
  <c r="F30" i="7"/>
  <c r="G29" i="7"/>
  <c r="G51" i="7"/>
  <c r="E50" i="7"/>
  <c r="D35" i="7"/>
  <c r="E34" i="7"/>
  <c r="D31" i="7"/>
  <c r="E30" i="7"/>
  <c r="F29" i="7"/>
  <c r="G28" i="7"/>
  <c r="G31" i="7"/>
  <c r="E24" i="7"/>
  <c r="F51" i="7"/>
  <c r="G46" i="7"/>
  <c r="G45" i="7"/>
  <c r="G44" i="7"/>
  <c r="G39" i="7"/>
  <c r="D34" i="7"/>
  <c r="D30" i="7"/>
  <c r="E29" i="7"/>
  <c r="F28" i="7"/>
  <c r="G27" i="7"/>
  <c r="D51" i="7"/>
  <c r="F46" i="7"/>
  <c r="F45" i="7"/>
  <c r="F44" i="7"/>
  <c r="G43" i="7"/>
  <c r="F39" i="7"/>
  <c r="G38" i="7"/>
  <c r="D29" i="7"/>
  <c r="E28" i="7"/>
  <c r="F27" i="7"/>
  <c r="G26" i="7"/>
  <c r="G33" i="7"/>
  <c r="D28" i="7"/>
  <c r="E27" i="7"/>
  <c r="G24" i="7"/>
  <c r="E33" i="7"/>
  <c r="F47" i="7"/>
  <c r="E46" i="7"/>
  <c r="E45" i="7"/>
  <c r="E44" i="7"/>
  <c r="F43" i="7"/>
  <c r="G42" i="7"/>
  <c r="E39" i="7"/>
  <c r="F38" i="7"/>
  <c r="G37" i="7"/>
  <c r="F26" i="7"/>
  <c r="G48" i="7"/>
  <c r="E47" i="7"/>
  <c r="D46" i="7"/>
  <c r="D45" i="7"/>
  <c r="D44" i="7"/>
  <c r="E43" i="7"/>
  <c r="F42" i="7"/>
  <c r="G41" i="7"/>
  <c r="D39" i="7"/>
  <c r="E38" i="7"/>
  <c r="F37" i="7"/>
  <c r="G36" i="7"/>
  <c r="F33" i="7"/>
  <c r="G32" i="7"/>
  <c r="D27" i="7"/>
  <c r="E26" i="7"/>
  <c r="F24" i="7"/>
  <c r="F32" i="7"/>
  <c r="D26" i="7"/>
  <c r="E48" i="7"/>
  <c r="D47" i="7"/>
  <c r="D43" i="7"/>
  <c r="E42" i="7"/>
  <c r="F41" i="7"/>
  <c r="D38" i="7"/>
  <c r="E37" i="7"/>
  <c r="F36" i="7"/>
  <c r="G35" i="7"/>
  <c r="F49" i="7"/>
  <c r="D48" i="7"/>
  <c r="D42" i="7"/>
  <c r="E41" i="7"/>
  <c r="D37" i="7"/>
  <c r="E36" i="7"/>
  <c r="F35" i="7"/>
  <c r="G34" i="7"/>
  <c r="D33" i="7"/>
  <c r="E32" i="7"/>
  <c r="F31" i="7"/>
  <c r="G30" i="7"/>
  <c r="D24" i="7"/>
  <c r="L128" i="7"/>
  <c r="K127" i="7"/>
  <c r="L126" i="7"/>
  <c r="K125" i="7"/>
  <c r="L124" i="7"/>
  <c r="K123" i="7"/>
  <c r="L122" i="7"/>
  <c r="H117" i="7"/>
  <c r="I116" i="7"/>
  <c r="J115" i="7"/>
  <c r="K114" i="7"/>
  <c r="L113" i="7"/>
  <c r="H109" i="7"/>
  <c r="I108" i="7"/>
  <c r="J106" i="7"/>
  <c r="K105" i="7"/>
  <c r="L104" i="7"/>
  <c r="H100" i="7"/>
  <c r="I99" i="7"/>
  <c r="J98" i="7"/>
  <c r="K97" i="7"/>
  <c r="L96" i="7"/>
  <c r="H92" i="7"/>
  <c r="I91" i="7"/>
  <c r="K128" i="7"/>
  <c r="J127" i="7"/>
  <c r="K126" i="7"/>
  <c r="J125" i="7"/>
  <c r="K124" i="7"/>
  <c r="J123" i="7"/>
  <c r="K122" i="7"/>
  <c r="L121" i="7"/>
  <c r="H116" i="7"/>
  <c r="I115" i="7"/>
  <c r="J114" i="7"/>
  <c r="K113" i="7"/>
  <c r="L112" i="7"/>
  <c r="H108" i="7"/>
  <c r="I106" i="7"/>
  <c r="J105" i="7"/>
  <c r="K104" i="7"/>
  <c r="L103" i="7"/>
  <c r="H99" i="7"/>
  <c r="I98" i="7"/>
  <c r="J97" i="7"/>
  <c r="K96" i="7"/>
  <c r="L95" i="7"/>
  <c r="H91" i="7"/>
  <c r="J128" i="7"/>
  <c r="I127" i="7"/>
  <c r="J126" i="7"/>
  <c r="I125" i="7"/>
  <c r="J124" i="7"/>
  <c r="I123" i="7"/>
  <c r="J122" i="7"/>
  <c r="K121" i="7"/>
  <c r="L119" i="7"/>
  <c r="H115" i="7"/>
  <c r="I114" i="7"/>
  <c r="J113" i="7"/>
  <c r="K112" i="7"/>
  <c r="L111" i="7"/>
  <c r="H106" i="7"/>
  <c r="I105" i="7"/>
  <c r="J104" i="7"/>
  <c r="K103" i="7"/>
  <c r="L102" i="7"/>
  <c r="H98" i="7"/>
  <c r="I97" i="7"/>
  <c r="J96" i="7"/>
  <c r="K95" i="7"/>
  <c r="L94" i="7"/>
  <c r="I128" i="7"/>
  <c r="H127" i="7"/>
  <c r="I126" i="7"/>
  <c r="H125" i="7"/>
  <c r="I124" i="7"/>
  <c r="H123" i="7"/>
  <c r="I122" i="7"/>
  <c r="J121" i="7"/>
  <c r="K119" i="7"/>
  <c r="L118" i="7"/>
  <c r="H114" i="7"/>
  <c r="I113" i="7"/>
  <c r="J112" i="7"/>
  <c r="K111" i="7"/>
  <c r="L110" i="7"/>
  <c r="H105" i="7"/>
  <c r="I104" i="7"/>
  <c r="J103" i="7"/>
  <c r="K102" i="7"/>
  <c r="L101" i="7"/>
  <c r="H97" i="7"/>
  <c r="I96" i="7"/>
  <c r="J95" i="7"/>
  <c r="K94" i="7"/>
  <c r="L93" i="7"/>
  <c r="H128" i="7"/>
  <c r="H126" i="7"/>
  <c r="H124" i="7"/>
  <c r="H122" i="7"/>
  <c r="I121" i="7"/>
  <c r="J119" i="7"/>
  <c r="K118" i="7"/>
  <c r="L117" i="7"/>
  <c r="H113" i="7"/>
  <c r="I112" i="7"/>
  <c r="J111" i="7"/>
  <c r="K110" i="7"/>
  <c r="L109" i="7"/>
  <c r="H104" i="7"/>
  <c r="I103" i="7"/>
  <c r="J102" i="7"/>
  <c r="K101" i="7"/>
  <c r="L100" i="7"/>
  <c r="H96" i="7"/>
  <c r="I95" i="7"/>
  <c r="J94" i="7"/>
  <c r="K93" i="7"/>
  <c r="L92" i="7"/>
  <c r="H121" i="7"/>
  <c r="I119" i="7"/>
  <c r="J118" i="7"/>
  <c r="K117" i="7"/>
  <c r="L116" i="7"/>
  <c r="H112" i="7"/>
  <c r="I111" i="7"/>
  <c r="J110" i="7"/>
  <c r="K109" i="7"/>
  <c r="L108" i="7"/>
  <c r="H103" i="7"/>
  <c r="I102" i="7"/>
  <c r="J101" i="7"/>
  <c r="K100" i="7"/>
  <c r="L99" i="7"/>
  <c r="H95" i="7"/>
  <c r="I94" i="7"/>
  <c r="J93" i="7"/>
  <c r="K92" i="7"/>
  <c r="L91" i="7"/>
  <c r="H119" i="7"/>
  <c r="I118" i="7"/>
  <c r="J117" i="7"/>
  <c r="K116" i="7"/>
  <c r="L115" i="7"/>
  <c r="H111" i="7"/>
  <c r="I110" i="7"/>
  <c r="J109" i="7"/>
  <c r="K108" i="7"/>
  <c r="L106" i="7"/>
  <c r="H102" i="7"/>
  <c r="I101" i="7"/>
  <c r="J100" i="7"/>
  <c r="K99" i="7"/>
  <c r="L98" i="7"/>
  <c r="H94" i="7"/>
  <c r="I93" i="7"/>
  <c r="J92" i="7"/>
  <c r="K91" i="7"/>
  <c r="L97" i="7"/>
  <c r="J116" i="7"/>
  <c r="H101" i="7"/>
  <c r="K115" i="7"/>
  <c r="H93" i="7"/>
  <c r="L125" i="7"/>
  <c r="L123" i="7"/>
  <c r="I100" i="7"/>
  <c r="H118" i="7"/>
  <c r="I117" i="7"/>
  <c r="H110" i="7"/>
  <c r="I109" i="7"/>
  <c r="J108" i="7"/>
  <c r="L127" i="7"/>
  <c r="L114" i="7"/>
  <c r="K106" i="7"/>
  <c r="J99" i="7"/>
  <c r="I92" i="7"/>
  <c r="L105" i="7"/>
  <c r="K98" i="7"/>
  <c r="J91" i="7"/>
  <c r="J89" i="7"/>
  <c r="K88" i="7"/>
  <c r="L87" i="7"/>
  <c r="H83" i="7"/>
  <c r="I82" i="7"/>
  <c r="J81" i="7"/>
  <c r="K80" i="7"/>
  <c r="H75" i="7"/>
  <c r="I74" i="7"/>
  <c r="J73" i="7"/>
  <c r="K72" i="7"/>
  <c r="L71" i="7"/>
  <c r="H66" i="7"/>
  <c r="I65" i="7"/>
  <c r="J64" i="7"/>
  <c r="K62" i="7"/>
  <c r="L61" i="7"/>
  <c r="H57" i="7"/>
  <c r="I56" i="7"/>
  <c r="J55" i="7"/>
  <c r="K54" i="7"/>
  <c r="L53" i="7"/>
  <c r="I89" i="7"/>
  <c r="J88" i="7"/>
  <c r="K87" i="7"/>
  <c r="L86" i="7"/>
  <c r="H82" i="7"/>
  <c r="I81" i="7"/>
  <c r="J80" i="7"/>
  <c r="L78" i="7"/>
  <c r="H74" i="7"/>
  <c r="I73" i="7"/>
  <c r="J72" i="7"/>
  <c r="K71" i="7"/>
  <c r="L70" i="7"/>
  <c r="H65" i="7"/>
  <c r="I64" i="7"/>
  <c r="J62" i="7"/>
  <c r="K61" i="7"/>
  <c r="L60" i="7"/>
  <c r="H56" i="7"/>
  <c r="I55" i="7"/>
  <c r="J54" i="7"/>
  <c r="K53" i="7"/>
  <c r="H48" i="7"/>
  <c r="I47" i="7"/>
  <c r="J46" i="7"/>
  <c r="H89" i="7"/>
  <c r="I88" i="7"/>
  <c r="J87" i="7"/>
  <c r="K86" i="7"/>
  <c r="L85" i="7"/>
  <c r="H81" i="7"/>
  <c r="I80" i="7"/>
  <c r="K78" i="7"/>
  <c r="L77" i="7"/>
  <c r="H73" i="7"/>
  <c r="I72" i="7"/>
  <c r="J71" i="7"/>
  <c r="K70" i="7"/>
  <c r="L68" i="7"/>
  <c r="H64" i="7"/>
  <c r="I62" i="7"/>
  <c r="J61" i="7"/>
  <c r="K60" i="7"/>
  <c r="L59" i="7"/>
  <c r="H55" i="7"/>
  <c r="I54" i="7"/>
  <c r="J53" i="7"/>
  <c r="L51" i="7"/>
  <c r="H88" i="7"/>
  <c r="I87" i="7"/>
  <c r="J86" i="7"/>
  <c r="K85" i="7"/>
  <c r="L84" i="7"/>
  <c r="H80" i="7"/>
  <c r="J78" i="7"/>
  <c r="K77" i="7"/>
  <c r="L76" i="7"/>
  <c r="H72" i="7"/>
  <c r="I71" i="7"/>
  <c r="J70" i="7"/>
  <c r="K68" i="7"/>
  <c r="L67" i="7"/>
  <c r="H62" i="7"/>
  <c r="I61" i="7"/>
  <c r="J60" i="7"/>
  <c r="K59" i="7"/>
  <c r="L58" i="7"/>
  <c r="H54" i="7"/>
  <c r="I53" i="7"/>
  <c r="K51" i="7"/>
  <c r="L50" i="7"/>
  <c r="H46" i="7"/>
  <c r="I45" i="7"/>
  <c r="J44" i="7"/>
  <c r="H87" i="7"/>
  <c r="I86" i="7"/>
  <c r="J85" i="7"/>
  <c r="K84" i="7"/>
  <c r="L83" i="7"/>
  <c r="I78" i="7"/>
  <c r="J77" i="7"/>
  <c r="K76" i="7"/>
  <c r="L75" i="7"/>
  <c r="H71" i="7"/>
  <c r="I70" i="7"/>
  <c r="J68" i="7"/>
  <c r="K67" i="7"/>
  <c r="L66" i="7"/>
  <c r="H61" i="7"/>
  <c r="I60" i="7"/>
  <c r="J59" i="7"/>
  <c r="K58" i="7"/>
  <c r="L57" i="7"/>
  <c r="H53" i="7"/>
  <c r="H86" i="7"/>
  <c r="I85" i="7"/>
  <c r="J84" i="7"/>
  <c r="K83" i="7"/>
  <c r="L82" i="7"/>
  <c r="H78" i="7"/>
  <c r="I77" i="7"/>
  <c r="J76" i="7"/>
  <c r="K75" i="7"/>
  <c r="L74" i="7"/>
  <c r="H70" i="7"/>
  <c r="I68" i="7"/>
  <c r="J67" i="7"/>
  <c r="K66" i="7"/>
  <c r="L65" i="7"/>
  <c r="H60" i="7"/>
  <c r="I59" i="7"/>
  <c r="J58" i="7"/>
  <c r="K57" i="7"/>
  <c r="L56" i="7"/>
  <c r="L89" i="7"/>
  <c r="H85" i="7"/>
  <c r="I84" i="7"/>
  <c r="J83" i="7"/>
  <c r="K82" i="7"/>
  <c r="L81" i="7"/>
  <c r="H77" i="7"/>
  <c r="I76" i="7"/>
  <c r="J75" i="7"/>
  <c r="K74" i="7"/>
  <c r="L73" i="7"/>
  <c r="H68" i="7"/>
  <c r="I67" i="7"/>
  <c r="J66" i="7"/>
  <c r="K65" i="7"/>
  <c r="L64" i="7"/>
  <c r="H59" i="7"/>
  <c r="I58" i="7"/>
  <c r="J57" i="7"/>
  <c r="K56" i="7"/>
  <c r="L55" i="7"/>
  <c r="K89" i="7"/>
  <c r="L88" i="7"/>
  <c r="H84" i="7"/>
  <c r="I83" i="7"/>
  <c r="J82" i="7"/>
  <c r="K81" i="7"/>
  <c r="L80" i="7"/>
  <c r="H76" i="7"/>
  <c r="I75" i="7"/>
  <c r="J74" i="7"/>
  <c r="K73" i="7"/>
  <c r="L72" i="7"/>
  <c r="H67" i="7"/>
  <c r="I66" i="7"/>
  <c r="J65" i="7"/>
  <c r="K64" i="7"/>
  <c r="L62" i="7"/>
  <c r="H58" i="7"/>
  <c r="I57" i="7"/>
  <c r="J56" i="7"/>
  <c r="K55" i="7"/>
  <c r="L54" i="7"/>
  <c r="H51" i="7"/>
  <c r="L47" i="7"/>
  <c r="K46" i="7"/>
  <c r="J45" i="7"/>
  <c r="I44" i="7"/>
  <c r="J43" i="7"/>
  <c r="K42" i="7"/>
  <c r="L41" i="7"/>
  <c r="I39" i="7"/>
  <c r="J38" i="7"/>
  <c r="K37" i="7"/>
  <c r="L36" i="7"/>
  <c r="K33" i="7"/>
  <c r="L32" i="7"/>
  <c r="H28" i="7"/>
  <c r="I27" i="7"/>
  <c r="J26" i="7"/>
  <c r="K24" i="7"/>
  <c r="L26" i="7"/>
  <c r="L48" i="7"/>
  <c r="K47" i="7"/>
  <c r="I46" i="7"/>
  <c r="H45" i="7"/>
  <c r="H44" i="7"/>
  <c r="I43" i="7"/>
  <c r="J42" i="7"/>
  <c r="K41" i="7"/>
  <c r="H39" i="7"/>
  <c r="I38" i="7"/>
  <c r="J37" i="7"/>
  <c r="K36" i="7"/>
  <c r="L35" i="7"/>
  <c r="J33" i="7"/>
  <c r="K32" i="7"/>
  <c r="L31" i="7"/>
  <c r="H27" i="7"/>
  <c r="I26" i="7"/>
  <c r="J24" i="7"/>
  <c r="K27" i="7"/>
  <c r="L49" i="7"/>
  <c r="K48" i="7"/>
  <c r="J47" i="7"/>
  <c r="H43" i="7"/>
  <c r="I42" i="7"/>
  <c r="J41" i="7"/>
  <c r="H38" i="7"/>
  <c r="I37" i="7"/>
  <c r="J36" i="7"/>
  <c r="K35" i="7"/>
  <c r="L34" i="7"/>
  <c r="I33" i="7"/>
  <c r="J32" i="7"/>
  <c r="K31" i="7"/>
  <c r="L30" i="7"/>
  <c r="H26" i="7"/>
  <c r="I24" i="7"/>
  <c r="K49" i="7"/>
  <c r="J48" i="7"/>
  <c r="H47" i="7"/>
  <c r="H42" i="7"/>
  <c r="I41" i="7"/>
  <c r="H37" i="7"/>
  <c r="I36" i="7"/>
  <c r="J35" i="7"/>
  <c r="K34" i="7"/>
  <c r="H33" i="7"/>
  <c r="I32" i="7"/>
  <c r="J31" i="7"/>
  <c r="K30" i="7"/>
  <c r="L29" i="7"/>
  <c r="H24" i="7"/>
  <c r="J34" i="7"/>
  <c r="I31" i="7"/>
  <c r="J30" i="7"/>
  <c r="K29" i="7"/>
  <c r="J28" i="7"/>
  <c r="K50" i="7"/>
  <c r="J49" i="7"/>
  <c r="I48" i="7"/>
  <c r="H41" i="7"/>
  <c r="H36" i="7"/>
  <c r="I35" i="7"/>
  <c r="H32" i="7"/>
  <c r="L28" i="7"/>
  <c r="H30" i="7"/>
  <c r="J50" i="7"/>
  <c r="I49" i="7"/>
  <c r="L39" i="7"/>
  <c r="H35" i="7"/>
  <c r="I34" i="7"/>
  <c r="H31" i="7"/>
  <c r="I30" i="7"/>
  <c r="J29" i="7"/>
  <c r="K28" i="7"/>
  <c r="L27" i="7"/>
  <c r="J51" i="7"/>
  <c r="I50" i="7"/>
  <c r="H49" i="7"/>
  <c r="L45" i="7"/>
  <c r="L44" i="7"/>
  <c r="L43" i="7"/>
  <c r="K39" i="7"/>
  <c r="L38" i="7"/>
  <c r="H34" i="7"/>
  <c r="I29" i="7"/>
  <c r="I51" i="7"/>
  <c r="H50" i="7"/>
  <c r="L46" i="7"/>
  <c r="K45" i="7"/>
  <c r="K44" i="7"/>
  <c r="K43" i="7"/>
  <c r="L42" i="7"/>
  <c r="J39" i="7"/>
  <c r="K38" i="7"/>
  <c r="L37" i="7"/>
  <c r="L33" i="7"/>
  <c r="H29" i="7"/>
  <c r="I28" i="7"/>
  <c r="J27" i="7"/>
  <c r="K26" i="7"/>
  <c r="L24" i="7"/>
  <c r="C117" i="5"/>
  <c r="C104" i="5"/>
  <c r="C96" i="5"/>
  <c r="C101" i="5"/>
  <c r="C127" i="5"/>
  <c r="C123" i="5"/>
  <c r="C122" i="5"/>
  <c r="C113" i="5"/>
  <c r="C109" i="5"/>
  <c r="C100" i="5"/>
  <c r="C92" i="5"/>
  <c r="C91" i="5"/>
  <c r="C118" i="5"/>
  <c r="C105" i="5"/>
  <c r="C97" i="5"/>
  <c r="C116" i="5"/>
  <c r="C108" i="5"/>
  <c r="C95" i="5"/>
  <c r="C93" i="5"/>
  <c r="C128" i="5"/>
  <c r="C124" i="5"/>
  <c r="C121" i="5"/>
  <c r="C112" i="5"/>
  <c r="C103" i="5"/>
  <c r="C99" i="5"/>
  <c r="C125" i="5"/>
  <c r="C119" i="5"/>
  <c r="C111" i="5"/>
  <c r="C106" i="5"/>
  <c r="C98" i="5"/>
  <c r="C94" i="5"/>
  <c r="C110" i="5"/>
  <c r="C115" i="5"/>
  <c r="C102" i="5"/>
  <c r="C126" i="5"/>
  <c r="C114" i="5"/>
  <c r="C77" i="5"/>
  <c r="C73" i="5"/>
  <c r="C68" i="5"/>
  <c r="C64" i="5"/>
  <c r="C59" i="5"/>
  <c r="C55" i="5"/>
  <c r="C39" i="5"/>
  <c r="C35" i="5"/>
  <c r="C31" i="5"/>
  <c r="C27" i="5"/>
  <c r="C86" i="5"/>
  <c r="C82" i="5"/>
  <c r="C49" i="5"/>
  <c r="C45" i="5"/>
  <c r="C41" i="5"/>
  <c r="AH330" i="17" s="1"/>
  <c r="B92" i="17" s="1"/>
  <c r="B107" i="17" s="1"/>
  <c r="C30" i="5"/>
  <c r="C26" i="5"/>
  <c r="C46" i="5"/>
  <c r="C76" i="5"/>
  <c r="C72" i="5"/>
  <c r="C67" i="5"/>
  <c r="C62" i="5"/>
  <c r="C58" i="5"/>
  <c r="C54" i="5"/>
  <c r="C38" i="5"/>
  <c r="C34" i="5"/>
  <c r="C89" i="5"/>
  <c r="C85" i="5"/>
  <c r="C81" i="5"/>
  <c r="C48" i="5"/>
  <c r="C44" i="5"/>
  <c r="C24" i="5"/>
  <c r="C75" i="5"/>
  <c r="C71" i="5"/>
  <c r="C66" i="5"/>
  <c r="C61" i="5"/>
  <c r="C57" i="5"/>
  <c r="C53" i="5"/>
  <c r="C37" i="5"/>
  <c r="C33" i="5"/>
  <c r="C29" i="5"/>
  <c r="C42" i="5"/>
  <c r="C88" i="5"/>
  <c r="C84" i="5"/>
  <c r="C80" i="5"/>
  <c r="C51" i="5"/>
  <c r="C47" i="5"/>
  <c r="C43" i="5"/>
  <c r="C32" i="5"/>
  <c r="C28" i="5"/>
  <c r="C78" i="5"/>
  <c r="C74" i="5"/>
  <c r="C70" i="5"/>
  <c r="C65" i="5"/>
  <c r="C60" i="5"/>
  <c r="C56" i="5"/>
  <c r="C36" i="5"/>
  <c r="C87" i="5"/>
  <c r="C83" i="5"/>
  <c r="C50" i="5"/>
  <c r="C124" i="7"/>
  <c r="C102" i="7"/>
  <c r="C99" i="7"/>
  <c r="C128" i="7"/>
  <c r="C119" i="7"/>
  <c r="C115" i="7"/>
  <c r="C111" i="7"/>
  <c r="C106" i="7"/>
  <c r="C98" i="7"/>
  <c r="C94" i="7"/>
  <c r="C112" i="7"/>
  <c r="C108" i="7"/>
  <c r="C91" i="7"/>
  <c r="C97" i="7"/>
  <c r="C127" i="7"/>
  <c r="C123" i="7"/>
  <c r="C118" i="7"/>
  <c r="C114" i="7"/>
  <c r="C110" i="7"/>
  <c r="C105" i="7"/>
  <c r="C101" i="7"/>
  <c r="C93" i="7"/>
  <c r="C121" i="7"/>
  <c r="C126" i="7"/>
  <c r="C117" i="7"/>
  <c r="C109" i="7"/>
  <c r="C104" i="7"/>
  <c r="C96" i="7"/>
  <c r="C103" i="7"/>
  <c r="C122" i="7"/>
  <c r="C113" i="7"/>
  <c r="C100" i="7"/>
  <c r="C92" i="7"/>
  <c r="C95" i="7"/>
  <c r="C125" i="7"/>
  <c r="C116" i="7"/>
  <c r="C77" i="7"/>
  <c r="C73" i="7"/>
  <c r="C68" i="7"/>
  <c r="C64" i="7"/>
  <c r="C59" i="7"/>
  <c r="C55" i="7"/>
  <c r="C37" i="7"/>
  <c r="C30" i="7"/>
  <c r="C26" i="7"/>
  <c r="C88" i="7"/>
  <c r="C84" i="7"/>
  <c r="C80" i="7"/>
  <c r="C50" i="7"/>
  <c r="C46" i="7"/>
  <c r="C42" i="7"/>
  <c r="C29" i="7"/>
  <c r="C81" i="7"/>
  <c r="C76" i="7"/>
  <c r="C72" i="7"/>
  <c r="C67" i="7"/>
  <c r="C62" i="7"/>
  <c r="C58" i="7"/>
  <c r="C54" i="7"/>
  <c r="C36" i="7"/>
  <c r="C33" i="7"/>
  <c r="C24" i="7"/>
  <c r="C87" i="7"/>
  <c r="C83" i="7"/>
  <c r="C49" i="7"/>
  <c r="C45" i="7"/>
  <c r="C41" i="7"/>
  <c r="C75" i="7"/>
  <c r="C71" i="7"/>
  <c r="C66" i="7"/>
  <c r="C61" i="7"/>
  <c r="C57" i="7"/>
  <c r="C53" i="7"/>
  <c r="C39" i="7"/>
  <c r="C35" i="7"/>
  <c r="C32" i="7"/>
  <c r="C28" i="7"/>
  <c r="C47" i="7"/>
  <c r="C86" i="7"/>
  <c r="C82" i="7"/>
  <c r="C48" i="7"/>
  <c r="C44" i="7"/>
  <c r="C31" i="7"/>
  <c r="C78" i="7"/>
  <c r="C74" i="7"/>
  <c r="C70" i="7"/>
  <c r="C65" i="7"/>
  <c r="C60" i="7"/>
  <c r="C56" i="7"/>
  <c r="C38" i="7"/>
  <c r="C34" i="7"/>
  <c r="C27" i="7"/>
  <c r="C89" i="7"/>
  <c r="C85" i="7"/>
  <c r="C51" i="7"/>
  <c r="C43" i="7"/>
  <c r="G76" i="15"/>
  <c r="H76" i="15" s="1"/>
  <c r="F23" i="7"/>
  <c r="E23" i="7"/>
  <c r="D23" i="7"/>
  <c r="C23" i="7"/>
  <c r="G23" i="7"/>
  <c r="B133" i="17"/>
  <c r="B143" i="17" s="1"/>
  <c r="L23" i="7"/>
  <c r="K23" i="7"/>
  <c r="J23" i="7"/>
  <c r="I23" i="7"/>
  <c r="H23" i="7"/>
  <c r="F23" i="5"/>
  <c r="E23" i="5"/>
  <c r="C23" i="5"/>
  <c r="G23" i="5"/>
  <c r="D23" i="5"/>
  <c r="L23" i="5"/>
  <c r="K23" i="5"/>
  <c r="J23" i="5"/>
  <c r="H23" i="5"/>
  <c r="I23" i="5"/>
  <c r="B10" i="17"/>
  <c r="B51" i="17"/>
  <c r="B65" i="17" s="1"/>
  <c r="BV1" i="6"/>
  <c r="BW1" i="6"/>
  <c r="H22" i="5"/>
  <c r="J20" i="7"/>
  <c r="H15" i="7"/>
  <c r="J22" i="7"/>
  <c r="I18" i="7"/>
  <c r="I11" i="7"/>
  <c r="H11" i="7"/>
  <c r="G15" i="7"/>
  <c r="I22" i="7"/>
  <c r="I12" i="7"/>
  <c r="I15" i="7"/>
  <c r="I9" i="7"/>
  <c r="E22" i="7"/>
  <c r="G16" i="5"/>
  <c r="C21" i="5"/>
  <c r="F20" i="5"/>
  <c r="E18" i="5"/>
  <c r="F19" i="5"/>
  <c r="I10" i="7"/>
  <c r="J10" i="7"/>
  <c r="H16" i="7"/>
  <c r="H10" i="7"/>
  <c r="F11" i="5"/>
  <c r="F21" i="5"/>
  <c r="G20" i="5"/>
  <c r="E19" i="5"/>
  <c r="E11" i="5"/>
  <c r="F22" i="5"/>
  <c r="G18" i="5"/>
  <c r="E15" i="5"/>
  <c r="E21" i="5"/>
  <c r="F14" i="5"/>
  <c r="K16" i="7"/>
  <c r="J19" i="7"/>
  <c r="K15" i="7"/>
  <c r="I16" i="7"/>
  <c r="I20" i="7"/>
  <c r="J16" i="7"/>
  <c r="J18" i="7"/>
  <c r="H9" i="7"/>
  <c r="J17" i="7"/>
  <c r="I17" i="7"/>
  <c r="H17" i="7"/>
  <c r="J9" i="7"/>
  <c r="H21" i="7"/>
  <c r="I19" i="7"/>
  <c r="J11" i="7"/>
  <c r="J14" i="7"/>
  <c r="K22" i="7"/>
  <c r="K17" i="7"/>
  <c r="H12" i="7"/>
  <c r="H14" i="7"/>
  <c r="G21" i="5"/>
  <c r="C12" i="5"/>
  <c r="H22" i="7"/>
  <c r="H18" i="7"/>
  <c r="J15" i="7"/>
  <c r="H19" i="7"/>
  <c r="J21" i="7"/>
  <c r="J12" i="7"/>
  <c r="I21" i="7"/>
  <c r="H20" i="7"/>
  <c r="I14" i="7"/>
  <c r="J14" i="5"/>
  <c r="C14" i="5"/>
  <c r="F19" i="7"/>
  <c r="K14" i="5"/>
  <c r="F17" i="7"/>
  <c r="I18" i="5"/>
  <c r="I20" i="5"/>
  <c r="J20" i="5"/>
  <c r="F21" i="7"/>
  <c r="E21" i="7"/>
  <c r="G20" i="7"/>
  <c r="G11" i="7"/>
  <c r="G21" i="7"/>
  <c r="G10" i="7"/>
  <c r="F10" i="7"/>
  <c r="G12" i="7"/>
  <c r="F9" i="7"/>
  <c r="F22" i="7"/>
  <c r="E20" i="7"/>
  <c r="G18" i="7"/>
  <c r="E16" i="7"/>
  <c r="G22" i="7"/>
  <c r="G19" i="7"/>
  <c r="F20" i="7"/>
  <c r="C16" i="7"/>
  <c r="F18" i="7"/>
  <c r="E19" i="7"/>
  <c r="G14" i="7"/>
  <c r="E18" i="7"/>
  <c r="E17" i="7"/>
  <c r="D12" i="7"/>
  <c r="D16" i="7"/>
  <c r="D17" i="7"/>
  <c r="D20" i="7"/>
  <c r="D14" i="7"/>
  <c r="D18" i="7"/>
  <c r="D11" i="7"/>
  <c r="D19" i="5"/>
  <c r="D22" i="5"/>
  <c r="D21" i="7"/>
  <c r="D19" i="7"/>
  <c r="D21" i="5"/>
  <c r="D9" i="7"/>
  <c r="D22" i="7"/>
  <c r="C21" i="7"/>
  <c r="C19" i="5"/>
  <c r="C14" i="7"/>
  <c r="C10" i="7"/>
  <c r="C18" i="7"/>
  <c r="C20" i="7"/>
  <c r="C12" i="7"/>
  <c r="C15" i="7"/>
  <c r="C22" i="7"/>
  <c r="C20" i="5"/>
  <c r="C19" i="7"/>
  <c r="C11" i="5"/>
  <c r="K12" i="5"/>
  <c r="J12" i="5"/>
  <c r="J21" i="5"/>
  <c r="H9" i="5"/>
  <c r="I10" i="5"/>
  <c r="J16" i="5"/>
  <c r="I19" i="5"/>
  <c r="H12" i="5"/>
  <c r="H19" i="5"/>
  <c r="H17" i="5"/>
  <c r="I12" i="5"/>
  <c r="I15" i="5"/>
  <c r="I14" i="5"/>
  <c r="I22" i="5"/>
  <c r="J11" i="5"/>
  <c r="J18" i="5"/>
  <c r="J22" i="5"/>
  <c r="H15" i="5"/>
  <c r="H18" i="5"/>
  <c r="J19" i="5"/>
  <c r="H10" i="5"/>
  <c r="J10" i="5"/>
  <c r="H16" i="5"/>
  <c r="J9" i="5"/>
  <c r="I9" i="5"/>
  <c r="K20" i="5"/>
  <c r="J17" i="5"/>
  <c r="H20" i="5"/>
  <c r="I11" i="5"/>
  <c r="H21" i="5"/>
  <c r="I21" i="5"/>
  <c r="J15" i="5"/>
  <c r="H11" i="5"/>
  <c r="I16" i="5"/>
  <c r="H14" i="5"/>
  <c r="I17" i="5"/>
  <c r="K15" i="5"/>
  <c r="C9" i="7"/>
  <c r="G17" i="7"/>
  <c r="F11" i="7"/>
  <c r="E11" i="7"/>
  <c r="C11" i="7"/>
  <c r="G16" i="7"/>
  <c r="E14" i="7"/>
  <c r="D10" i="7"/>
  <c r="F14" i="7"/>
  <c r="D15" i="7"/>
  <c r="E9" i="7"/>
  <c r="F12" i="7"/>
  <c r="E15" i="7"/>
  <c r="F16" i="7"/>
  <c r="E12" i="7"/>
  <c r="E10" i="7"/>
  <c r="C17" i="7"/>
  <c r="G9" i="7"/>
  <c r="F15" i="7"/>
  <c r="G9" i="5"/>
  <c r="C15" i="5"/>
  <c r="D16" i="5"/>
  <c r="F18" i="5"/>
  <c r="D12" i="5"/>
  <c r="D17" i="5"/>
  <c r="F12" i="5"/>
  <c r="G11" i="5"/>
  <c r="D9" i="5"/>
  <c r="E20" i="5"/>
  <c r="G19" i="5"/>
  <c r="G10" i="5"/>
  <c r="E9" i="5"/>
  <c r="C10" i="5"/>
  <c r="C9" i="5"/>
  <c r="C22" i="5"/>
  <c r="C16" i="5"/>
  <c r="C18" i="5"/>
  <c r="E10" i="5"/>
  <c r="F16" i="5"/>
  <c r="E12" i="5"/>
  <c r="F9" i="5"/>
  <c r="E22" i="5"/>
  <c r="D18" i="5"/>
  <c r="G14" i="5"/>
  <c r="E17" i="5"/>
  <c r="D15" i="5"/>
  <c r="F15" i="5"/>
  <c r="G17" i="5"/>
  <c r="C17" i="5"/>
  <c r="D11" i="5"/>
  <c r="F10" i="5"/>
  <c r="D20" i="5"/>
  <c r="G15" i="5"/>
  <c r="G12" i="5"/>
  <c r="D10" i="5"/>
  <c r="E14" i="5"/>
  <c r="G22" i="5"/>
  <c r="E16" i="5"/>
  <c r="F17" i="5"/>
  <c r="D14" i="5"/>
  <c r="G128" i="15"/>
  <c r="H128" i="15" s="1"/>
  <c r="G59" i="15"/>
  <c r="H59" i="15" s="1"/>
  <c r="G18" i="15"/>
  <c r="H18" i="15" s="1"/>
  <c r="K80" i="15"/>
  <c r="L80" i="15" s="1"/>
  <c r="K98" i="15"/>
  <c r="L98" i="15" s="1"/>
  <c r="K115" i="15"/>
  <c r="L115" i="15" s="1"/>
  <c r="G70" i="15"/>
  <c r="H70" i="15" s="1"/>
  <c r="G71" i="15"/>
  <c r="H71" i="15" s="1"/>
  <c r="G72" i="15"/>
  <c r="H72" i="15" s="1"/>
  <c r="G73" i="15"/>
  <c r="H73" i="15" s="1"/>
  <c r="G74" i="15"/>
  <c r="H74" i="15" s="1"/>
  <c r="G75" i="15"/>
  <c r="H75" i="15" s="1"/>
  <c r="G77" i="15"/>
  <c r="H77" i="15" s="1"/>
  <c r="G78" i="15"/>
  <c r="H78" i="15" s="1"/>
  <c r="G80" i="15"/>
  <c r="H80" i="15" s="1"/>
  <c r="G81" i="15"/>
  <c r="H81" i="15" s="1"/>
  <c r="G83" i="15"/>
  <c r="H83" i="15" s="1"/>
  <c r="G85" i="15"/>
  <c r="H85" i="15" s="1"/>
  <c r="G86" i="15"/>
  <c r="H86" i="15" s="1"/>
  <c r="G87" i="15"/>
  <c r="H87" i="15" s="1"/>
  <c r="G88" i="15"/>
  <c r="H88" i="15" s="1"/>
  <c r="G89" i="15"/>
  <c r="H89" i="15" s="1"/>
  <c r="G91" i="15"/>
  <c r="H91" i="15" s="1"/>
  <c r="G92" i="15"/>
  <c r="H92" i="15" s="1"/>
  <c r="G93" i="15"/>
  <c r="H93" i="15" s="1"/>
  <c r="G94" i="15"/>
  <c r="H94" i="15" s="1"/>
  <c r="G95" i="15"/>
  <c r="H95" i="15" s="1"/>
  <c r="G96" i="15"/>
  <c r="H96" i="15" s="1"/>
  <c r="G97" i="15"/>
  <c r="H97" i="15" s="1"/>
  <c r="G98" i="15"/>
  <c r="H98" i="15" s="1"/>
  <c r="G99" i="15"/>
  <c r="H99" i="15" s="1"/>
  <c r="G100" i="15"/>
  <c r="H100" i="15" s="1"/>
  <c r="G101" i="15"/>
  <c r="H101" i="15" s="1"/>
  <c r="G102" i="15"/>
  <c r="H102" i="15" s="1"/>
  <c r="G103" i="15"/>
  <c r="H103" i="15" s="1"/>
  <c r="G104" i="15"/>
  <c r="H104" i="15" s="1"/>
  <c r="G105" i="15"/>
  <c r="H105" i="15" s="1"/>
  <c r="G106" i="15"/>
  <c r="H106" i="15" s="1"/>
  <c r="G108" i="15"/>
  <c r="H108" i="15" s="1"/>
  <c r="G110" i="15"/>
  <c r="H110" i="15" s="1"/>
  <c r="G111" i="15"/>
  <c r="H111" i="15" s="1"/>
  <c r="G112" i="15"/>
  <c r="H112" i="15" s="1"/>
  <c r="G113" i="15"/>
  <c r="H113" i="15" s="1"/>
  <c r="G114" i="15"/>
  <c r="H114" i="15" s="1"/>
  <c r="G115" i="15"/>
  <c r="H115" i="15" s="1"/>
  <c r="G116" i="15"/>
  <c r="H116" i="15" s="1"/>
  <c r="G117" i="15"/>
  <c r="H117" i="15" s="1"/>
  <c r="G119" i="15"/>
  <c r="H119" i="15" s="1"/>
  <c r="G121" i="15"/>
  <c r="H121" i="15" s="1"/>
  <c r="G122" i="15"/>
  <c r="H122" i="15" s="1"/>
  <c r="G123" i="15"/>
  <c r="H123" i="15" s="1"/>
  <c r="G125" i="15"/>
  <c r="H125" i="15" s="1"/>
  <c r="G41" i="15"/>
  <c r="H41" i="15" s="1"/>
  <c r="G45" i="15"/>
  <c r="H45" i="15" s="1"/>
  <c r="G49" i="15"/>
  <c r="H49" i="15" s="1"/>
  <c r="G53" i="15"/>
  <c r="H53" i="15" s="1"/>
  <c r="G64" i="15"/>
  <c r="H64" i="15" s="1"/>
  <c r="K125" i="15"/>
  <c r="L125" i="15" s="1"/>
  <c r="K35" i="15"/>
  <c r="L35" i="15" s="1"/>
  <c r="K68" i="15"/>
  <c r="L68" i="15" s="1"/>
  <c r="K75" i="15"/>
  <c r="L75" i="15" s="1"/>
  <c r="K86" i="15"/>
  <c r="L86" i="15" s="1"/>
  <c r="K94" i="15"/>
  <c r="L94" i="15" s="1"/>
  <c r="K102" i="15"/>
  <c r="L102" i="15" s="1"/>
  <c r="K106" i="15"/>
  <c r="L106" i="15" s="1"/>
  <c r="K112" i="15"/>
  <c r="L112" i="15" s="1"/>
  <c r="K122" i="15"/>
  <c r="L122" i="15" s="1"/>
  <c r="K27" i="15"/>
  <c r="L27" i="15" s="1"/>
  <c r="K29" i="15"/>
  <c r="L29" i="15" s="1"/>
  <c r="K31" i="15"/>
  <c r="L31" i="15" s="1"/>
  <c r="K33" i="15"/>
  <c r="L33" i="15" s="1"/>
  <c r="K36" i="15"/>
  <c r="L36" i="15" s="1"/>
  <c r="K39" i="15"/>
  <c r="L39" i="15" s="1"/>
  <c r="K41" i="15"/>
  <c r="L41" i="15" s="1"/>
  <c r="K42" i="15"/>
  <c r="L42" i="15" s="1"/>
  <c r="K43" i="15"/>
  <c r="L43" i="15" s="1"/>
  <c r="K45" i="15"/>
  <c r="L45" i="15" s="1"/>
  <c r="K46" i="15"/>
  <c r="L46" i="15" s="1"/>
  <c r="K47" i="15"/>
  <c r="L47" i="15" s="1"/>
  <c r="K49" i="15"/>
  <c r="L49" i="15" s="1"/>
  <c r="K50" i="15"/>
  <c r="L50" i="15" s="1"/>
  <c r="K51" i="15"/>
  <c r="L51" i="15" s="1"/>
  <c r="K53" i="15"/>
  <c r="L53" i="15" s="1"/>
  <c r="K54" i="15"/>
  <c r="L54" i="15" s="1"/>
  <c r="K55" i="15"/>
  <c r="L55" i="15" s="1"/>
  <c r="K56" i="15"/>
  <c r="L56" i="15" s="1"/>
  <c r="K57" i="15"/>
  <c r="L57" i="15" s="1"/>
  <c r="K58" i="15"/>
  <c r="L58" i="15" s="1"/>
  <c r="K59" i="15"/>
  <c r="L59" i="15" s="1"/>
  <c r="K60" i="15"/>
  <c r="L60" i="15" s="1"/>
  <c r="K61" i="15"/>
  <c r="L61" i="15" s="1"/>
  <c r="K62" i="15"/>
  <c r="L62" i="15" s="1"/>
  <c r="K64" i="15"/>
  <c r="L64" i="15" s="1"/>
  <c r="K48" i="15"/>
  <c r="L48" i="15" s="1"/>
  <c r="G66" i="15"/>
  <c r="H66" i="15" s="1"/>
  <c r="G67" i="15"/>
  <c r="H67" i="15" s="1"/>
  <c r="K89" i="15"/>
  <c r="L89" i="15" s="1"/>
  <c r="K67" i="15"/>
  <c r="L67" i="15" s="1"/>
  <c r="K66" i="15"/>
  <c r="L66" i="15" s="1"/>
  <c r="G109" i="15"/>
  <c r="H109" i="15" s="1"/>
  <c r="G126" i="15"/>
  <c r="H126" i="15" s="1"/>
  <c r="K128" i="15"/>
  <c r="L128" i="15" s="1"/>
  <c r="G36" i="15"/>
  <c r="H36" i="15" s="1"/>
  <c r="K26" i="15"/>
  <c r="L26" i="15" s="1"/>
  <c r="G42" i="15"/>
  <c r="H42" i="15" s="1"/>
  <c r="G43" i="15"/>
  <c r="H43" i="15" s="1"/>
  <c r="G46" i="15"/>
  <c r="H46" i="15" s="1"/>
  <c r="G47" i="15"/>
  <c r="H47" i="15" s="1"/>
  <c r="G48" i="15"/>
  <c r="H48" i="15" s="1"/>
  <c r="G50" i="15"/>
  <c r="H50" i="15" s="1"/>
  <c r="G51" i="15"/>
  <c r="H51" i="15" s="1"/>
  <c r="G54" i="15"/>
  <c r="H54" i="15" s="1"/>
  <c r="G55" i="15"/>
  <c r="H55" i="15" s="1"/>
  <c r="G56" i="15"/>
  <c r="H56" i="15" s="1"/>
  <c r="G57" i="15"/>
  <c r="H57" i="15" s="1"/>
  <c r="G58" i="15"/>
  <c r="H58" i="15" s="1"/>
  <c r="G60" i="15"/>
  <c r="H60" i="15" s="1"/>
  <c r="G61" i="15"/>
  <c r="H61" i="15" s="1"/>
  <c r="G62" i="15"/>
  <c r="H62" i="15" s="1"/>
  <c r="G65" i="15"/>
  <c r="H65" i="15" s="1"/>
  <c r="K70" i="15"/>
  <c r="L70" i="15" s="1"/>
  <c r="K71" i="15"/>
  <c r="L71" i="15" s="1"/>
  <c r="K72" i="15"/>
  <c r="L72" i="15" s="1"/>
  <c r="K73" i="15"/>
  <c r="L73" i="15" s="1"/>
  <c r="K74" i="15"/>
  <c r="L74" i="15" s="1"/>
  <c r="K76" i="15"/>
  <c r="L76" i="15" s="1"/>
  <c r="K77" i="15"/>
  <c r="L77" i="15" s="1"/>
  <c r="K78" i="15"/>
  <c r="L78" i="15" s="1"/>
  <c r="K81" i="15"/>
  <c r="L81" i="15" s="1"/>
  <c r="K83" i="15"/>
  <c r="L83" i="15" s="1"/>
  <c r="K85" i="15"/>
  <c r="L85" i="15" s="1"/>
  <c r="K87" i="15"/>
  <c r="L87" i="15" s="1"/>
  <c r="K88" i="15"/>
  <c r="L88" i="15" s="1"/>
  <c r="K91" i="15"/>
  <c r="L91" i="15" s="1"/>
  <c r="K92" i="15"/>
  <c r="L92" i="15" s="1"/>
  <c r="K93" i="15"/>
  <c r="L93" i="15" s="1"/>
  <c r="K95" i="15"/>
  <c r="L95" i="15" s="1"/>
  <c r="K96" i="15"/>
  <c r="L96" i="15" s="1"/>
  <c r="K97" i="15"/>
  <c r="L97" i="15" s="1"/>
  <c r="K99" i="15"/>
  <c r="L99" i="15" s="1"/>
  <c r="K100" i="15"/>
  <c r="L100" i="15" s="1"/>
  <c r="K101" i="15"/>
  <c r="L101" i="15" s="1"/>
  <c r="K103" i="15"/>
  <c r="L103" i="15" s="1"/>
  <c r="K104" i="15"/>
  <c r="L104" i="15" s="1"/>
  <c r="K105" i="15"/>
  <c r="L105" i="15" s="1"/>
  <c r="K109" i="15"/>
  <c r="L109" i="15" s="1"/>
  <c r="K110" i="15"/>
  <c r="L110" i="15" s="1"/>
  <c r="K111" i="15"/>
  <c r="L111" i="15" s="1"/>
  <c r="K113" i="15"/>
  <c r="L113" i="15" s="1"/>
  <c r="K114" i="15"/>
  <c r="L114" i="15" s="1"/>
  <c r="K116" i="15"/>
  <c r="L116" i="15" s="1"/>
  <c r="K117" i="15"/>
  <c r="L117" i="15" s="1"/>
  <c r="K119" i="15"/>
  <c r="L119" i="15" s="1"/>
  <c r="K121" i="15"/>
  <c r="L121" i="15" s="1"/>
  <c r="K123" i="15"/>
  <c r="L123" i="15" s="1"/>
  <c r="K124" i="15"/>
  <c r="L124" i="15" s="1"/>
  <c r="K12" i="15"/>
  <c r="L12" i="15" s="1"/>
  <c r="K17" i="15"/>
  <c r="L17" i="15" s="1"/>
  <c r="K21" i="15"/>
  <c r="L21" i="15" s="1"/>
  <c r="G20" i="15"/>
  <c r="H20" i="15" s="1"/>
  <c r="G35" i="15"/>
  <c r="H35" i="15" s="1"/>
  <c r="G127" i="15"/>
  <c r="H127" i="15" s="1"/>
  <c r="K11" i="15"/>
  <c r="L11" i="15" s="1"/>
  <c r="K16" i="15"/>
  <c r="L16" i="15" s="1"/>
  <c r="K20" i="15"/>
  <c r="L20" i="15" s="1"/>
  <c r="G26" i="15"/>
  <c r="H26" i="15" s="1"/>
  <c r="G30" i="15"/>
  <c r="H30" i="15" s="1"/>
  <c r="G28" i="15"/>
  <c r="H28" i="15" s="1"/>
  <c r="G32" i="15"/>
  <c r="H32" i="15" s="1"/>
  <c r="K108" i="15"/>
  <c r="L108" i="15" s="1"/>
  <c r="K22" i="15"/>
  <c r="L22" i="15" s="1"/>
  <c r="G11" i="15"/>
  <c r="H11" i="15" s="1"/>
  <c r="G16" i="15"/>
  <c r="H16" i="15" s="1"/>
  <c r="H9" i="15"/>
  <c r="G14" i="15"/>
  <c r="H14" i="15" s="1"/>
  <c r="G22" i="15"/>
  <c r="H22" i="15" s="1"/>
  <c r="G31" i="15"/>
  <c r="H31" i="15" s="1"/>
  <c r="K28" i="15"/>
  <c r="L28" i="15" s="1"/>
  <c r="K30" i="15"/>
  <c r="L30" i="15" s="1"/>
  <c r="K32" i="15"/>
  <c r="L32" i="15" s="1"/>
  <c r="K37" i="15"/>
  <c r="L37" i="15" s="1"/>
  <c r="K24" i="15"/>
  <c r="L24" i="15" s="1"/>
  <c r="G10" i="15"/>
  <c r="H10" i="15" s="1"/>
  <c r="G15" i="15"/>
  <c r="H15" i="15" s="1"/>
  <c r="G19" i="15"/>
  <c r="H19" i="15" s="1"/>
  <c r="G24" i="15"/>
  <c r="H24" i="15" s="1"/>
  <c r="G27" i="15"/>
  <c r="H27" i="15" s="1"/>
  <c r="G29" i="15"/>
  <c r="H29" i="15" s="1"/>
  <c r="G33" i="15"/>
  <c r="H33" i="15" s="1"/>
  <c r="G39" i="15"/>
  <c r="H39" i="15" s="1"/>
  <c r="G68" i="15"/>
  <c r="H68" i="15" s="1"/>
  <c r="G124" i="15"/>
  <c r="H124" i="15" s="1"/>
  <c r="K10" i="15"/>
  <c r="L10" i="15" s="1"/>
  <c r="K15" i="15"/>
  <c r="L15" i="15" s="1"/>
  <c r="K19" i="15"/>
  <c r="L19" i="15" s="1"/>
  <c r="G37" i="15"/>
  <c r="H37" i="15" s="1"/>
  <c r="K127" i="15"/>
  <c r="L127" i="15" s="1"/>
  <c r="K65" i="15"/>
  <c r="L65" i="15" s="1"/>
  <c r="K126" i="15"/>
  <c r="L126" i="15" s="1"/>
  <c r="K9" i="15"/>
  <c r="L9" i="15" s="1"/>
  <c r="K14" i="15"/>
  <c r="L14" i="15" s="1"/>
  <c r="K18" i="15"/>
  <c r="L18" i="15" s="1"/>
  <c r="G12" i="15"/>
  <c r="H12" i="15" s="1"/>
  <c r="G17" i="15"/>
  <c r="H17" i="15" s="1"/>
  <c r="G21" i="15"/>
  <c r="H21" i="15" s="1"/>
  <c r="L15" i="7"/>
  <c r="K11" i="7"/>
  <c r="K12" i="7"/>
  <c r="K14" i="7"/>
  <c r="K20" i="7"/>
  <c r="K21" i="7"/>
  <c r="K19" i="7"/>
  <c r="K18" i="7"/>
  <c r="K9" i="7"/>
  <c r="K10" i="7"/>
  <c r="K22" i="5"/>
  <c r="K17" i="5"/>
  <c r="K18" i="5"/>
  <c r="K16" i="5"/>
  <c r="K21" i="5"/>
  <c r="K10" i="5"/>
  <c r="K9" i="5"/>
  <c r="K11" i="5"/>
  <c r="K19" i="5"/>
  <c r="L20" i="5"/>
  <c r="L16" i="5"/>
  <c r="L12" i="5"/>
  <c r="L21" i="5"/>
  <c r="L14" i="5"/>
  <c r="L22" i="5"/>
  <c r="L15" i="5"/>
  <c r="L19" i="5"/>
  <c r="L11" i="5"/>
  <c r="L10" i="5"/>
  <c r="L18" i="5"/>
  <c r="L9" i="7"/>
  <c r="L18" i="7"/>
  <c r="L20" i="7"/>
  <c r="L21" i="7"/>
  <c r="L14" i="7"/>
  <c r="L12" i="7"/>
  <c r="L10" i="7"/>
  <c r="L22" i="7"/>
  <c r="L19" i="7"/>
  <c r="L16" i="7"/>
  <c r="L11" i="7"/>
  <c r="L17" i="7"/>
  <c r="L17" i="5"/>
  <c r="L9" i="5"/>
  <c r="B157" i="17" l="1"/>
  <c r="B140" i="17"/>
  <c r="B141" i="17"/>
  <c r="B151" i="17"/>
  <c r="B154" i="17"/>
  <c r="B142" i="17"/>
  <c r="B152" i="17"/>
  <c r="B139" i="17"/>
  <c r="B144" i="17"/>
  <c r="B137" i="17"/>
  <c r="B153" i="17"/>
  <c r="B148" i="17"/>
  <c r="B145" i="17"/>
  <c r="B156" i="17"/>
  <c r="B147" i="17"/>
  <c r="B150" i="17"/>
  <c r="B149" i="17"/>
  <c r="B146" i="17"/>
  <c r="B136" i="17"/>
  <c r="B155" i="17"/>
  <c r="B138" i="17"/>
  <c r="B105" i="17"/>
  <c r="B110" i="17"/>
  <c r="B99" i="17"/>
  <c r="B103" i="17"/>
  <c r="B95" i="17"/>
  <c r="B98" i="17"/>
  <c r="B104" i="17"/>
  <c r="B106" i="17"/>
  <c r="B115" i="17"/>
  <c r="B116" i="17"/>
  <c r="B112" i="17"/>
  <c r="B100" i="17"/>
  <c r="B101" i="17"/>
  <c r="B114" i="17"/>
  <c r="B109" i="17"/>
  <c r="B96" i="17"/>
  <c r="B108" i="17"/>
  <c r="B102" i="17"/>
  <c r="B113" i="17"/>
  <c r="B97" i="17"/>
  <c r="B111" i="17"/>
  <c r="B70" i="17"/>
  <c r="B56" i="17"/>
  <c r="B57" i="17"/>
  <c r="B62" i="17"/>
  <c r="B64" i="17"/>
  <c r="B72" i="17"/>
  <c r="B68" i="17"/>
  <c r="B73" i="17"/>
  <c r="B61" i="17"/>
  <c r="B69" i="17"/>
  <c r="B58" i="17"/>
  <c r="B54" i="17"/>
  <c r="B55" i="17"/>
  <c r="B66" i="17"/>
  <c r="B67" i="17"/>
  <c r="B63" i="17"/>
  <c r="B74" i="17"/>
  <c r="B60" i="17"/>
  <c r="B71" i="17"/>
  <c r="B75" i="17"/>
  <c r="B59" i="17"/>
  <c r="B14" i="17"/>
  <c r="B22" i="17"/>
  <c r="B23" i="17"/>
  <c r="B29" i="17"/>
  <c r="B27" i="17"/>
  <c r="B13" i="17"/>
  <c r="B33" i="17"/>
  <c r="B19" i="17"/>
  <c r="B15" i="17"/>
  <c r="B16" i="17"/>
  <c r="B26" i="17"/>
  <c r="B17" i="17"/>
  <c r="B21" i="17"/>
  <c r="B31" i="17"/>
  <c r="B24" i="17"/>
  <c r="B20" i="17"/>
  <c r="B18" i="17"/>
  <c r="B34" i="17"/>
  <c r="B28" i="17"/>
  <c r="B25" i="17"/>
  <c r="B32" i="17"/>
  <c r="B30" i="17"/>
  <c r="C148" i="17" l="1"/>
  <c r="M148" i="17" s="1"/>
  <c r="N148" i="17" s="1"/>
  <c r="C147" i="17"/>
  <c r="M147" i="17" s="1"/>
  <c r="N147" i="17" s="1"/>
  <c r="C155" i="17"/>
  <c r="M155" i="17" s="1"/>
  <c r="N155" i="17" s="1"/>
  <c r="C152" i="17"/>
  <c r="M152" i="17" s="1"/>
  <c r="N152" i="17" s="1"/>
  <c r="C150" i="17"/>
  <c r="M150" i="17" s="1"/>
  <c r="N150" i="17" s="1"/>
  <c r="C138" i="17"/>
  <c r="M138" i="17" s="1"/>
  <c r="N138" i="17" s="1"/>
  <c r="C146" i="17"/>
  <c r="M146" i="17" s="1"/>
  <c r="N146" i="17" s="1"/>
  <c r="C143" i="17"/>
  <c r="M143" i="17" s="1"/>
  <c r="N143" i="17" s="1"/>
  <c r="C144" i="17"/>
  <c r="M144" i="17" s="1"/>
  <c r="N144" i="17" s="1"/>
  <c r="C141" i="17"/>
  <c r="M141" i="17" s="1"/>
  <c r="N141" i="17" s="1"/>
  <c r="C137" i="17"/>
  <c r="M137" i="17" s="1"/>
  <c r="N137" i="17" s="1"/>
  <c r="C149" i="17"/>
  <c r="M149" i="17" s="1"/>
  <c r="N149" i="17" s="1"/>
  <c r="C136" i="17"/>
  <c r="M136" i="17" s="1"/>
  <c r="N136" i="17" s="1"/>
  <c r="C145" i="17"/>
  <c r="M145" i="17" s="1"/>
  <c r="N145" i="17" s="1"/>
  <c r="C140" i="17"/>
  <c r="M140" i="17" s="1"/>
  <c r="N140" i="17" s="1"/>
  <c r="C151" i="17"/>
  <c r="M151" i="17" s="1"/>
  <c r="N151" i="17" s="1"/>
  <c r="C154" i="17"/>
  <c r="M154" i="17" s="1"/>
  <c r="N154" i="17" s="1"/>
  <c r="C142" i="17"/>
  <c r="M142" i="17" s="1"/>
  <c r="N142" i="17" s="1"/>
  <c r="C139" i="17"/>
  <c r="M139" i="17" s="1"/>
  <c r="N139" i="17" s="1"/>
  <c r="C153" i="17"/>
  <c r="M153" i="17" s="1"/>
  <c r="N153" i="17" s="1"/>
  <c r="C156" i="17"/>
  <c r="M156" i="17" s="1"/>
  <c r="N156" i="17" s="1"/>
  <c r="C157" i="17"/>
  <c r="M157" i="17" s="1"/>
  <c r="N157" i="17" s="1"/>
  <c r="C110" i="17"/>
  <c r="M110" i="17" s="1"/>
  <c r="N110" i="17" s="1"/>
  <c r="C102" i="17"/>
  <c r="M102" i="17" s="1"/>
  <c r="N102" i="17" s="1"/>
  <c r="C103" i="17"/>
  <c r="M103" i="17" s="1"/>
  <c r="N103" i="17" s="1"/>
  <c r="C95" i="17"/>
  <c r="M95" i="17" s="1"/>
  <c r="N95" i="17" s="1"/>
  <c r="C100" i="17"/>
  <c r="M100" i="17" s="1"/>
  <c r="N100" i="17" s="1"/>
  <c r="C104" i="17"/>
  <c r="M104" i="17" s="1"/>
  <c r="N104" i="17" s="1"/>
  <c r="C108" i="17"/>
  <c r="M108" i="17" s="1"/>
  <c r="N108" i="17" s="1"/>
  <c r="C107" i="17"/>
  <c r="M107" i="17" s="1"/>
  <c r="N107" i="17" s="1"/>
  <c r="C101" i="17"/>
  <c r="M101" i="17" s="1"/>
  <c r="N101" i="17" s="1"/>
  <c r="C106" i="17"/>
  <c r="M106" i="17" s="1"/>
  <c r="N106" i="17" s="1"/>
  <c r="C114" i="17"/>
  <c r="M114" i="17" s="1"/>
  <c r="N114" i="17" s="1"/>
  <c r="C96" i="17"/>
  <c r="M96" i="17" s="1"/>
  <c r="N96" i="17" s="1"/>
  <c r="C99" i="17"/>
  <c r="M99" i="17" s="1"/>
  <c r="N99" i="17" s="1"/>
  <c r="C111" i="17"/>
  <c r="M111" i="17" s="1"/>
  <c r="N111" i="17" s="1"/>
  <c r="C105" i="17"/>
  <c r="M105" i="17" s="1"/>
  <c r="N105" i="17" s="1"/>
  <c r="C98" i="17"/>
  <c r="M98" i="17" s="1"/>
  <c r="N98" i="17" s="1"/>
  <c r="C115" i="17"/>
  <c r="M115" i="17" s="1"/>
  <c r="N115" i="17" s="1"/>
  <c r="C97" i="17"/>
  <c r="M97" i="17" s="1"/>
  <c r="N97" i="17" s="1"/>
  <c r="C109" i="17"/>
  <c r="M109" i="17" s="1"/>
  <c r="N109" i="17" s="1"/>
  <c r="C113" i="17"/>
  <c r="M113" i="17" s="1"/>
  <c r="N113" i="17" s="1"/>
  <c r="C112" i="17"/>
  <c r="M112" i="17" s="1"/>
  <c r="N112" i="17" s="1"/>
  <c r="C116" i="17"/>
  <c r="M116" i="17" s="1"/>
  <c r="N116" i="17" s="1"/>
  <c r="C58" i="17"/>
  <c r="M58" i="17" s="1"/>
  <c r="N58" i="17" s="1"/>
  <c r="C75" i="17"/>
  <c r="M75" i="17" s="1"/>
  <c r="N75" i="17" s="1"/>
  <c r="C70" i="17"/>
  <c r="M70" i="17" s="1"/>
  <c r="N70" i="17" s="1"/>
  <c r="C61" i="17"/>
  <c r="M61" i="17" s="1"/>
  <c r="N61" i="17" s="1"/>
  <c r="C56" i="17"/>
  <c r="M56" i="17" s="1"/>
  <c r="N56" i="17" s="1"/>
  <c r="C69" i="17"/>
  <c r="M69" i="17" s="1"/>
  <c r="N69" i="17" s="1"/>
  <c r="C62" i="17"/>
  <c r="M62" i="17" s="1"/>
  <c r="N62" i="17" s="1"/>
  <c r="C64" i="17"/>
  <c r="M64" i="17" s="1"/>
  <c r="N64" i="17" s="1"/>
  <c r="C72" i="17"/>
  <c r="M72" i="17" s="1"/>
  <c r="N72" i="17" s="1"/>
  <c r="C55" i="17"/>
  <c r="M55" i="17" s="1"/>
  <c r="N55" i="17" s="1"/>
  <c r="C60" i="17"/>
  <c r="M60" i="17" s="1"/>
  <c r="N60" i="17" s="1"/>
  <c r="C65" i="17"/>
  <c r="M65" i="17" s="1"/>
  <c r="N65" i="17" s="1"/>
  <c r="C66" i="17"/>
  <c r="M66" i="17" s="1"/>
  <c r="N66" i="17" s="1"/>
  <c r="C21" i="17"/>
  <c r="M21" i="17" s="1"/>
  <c r="N21" i="17" s="1"/>
  <c r="C27" i="17"/>
  <c r="M27" i="17" s="1"/>
  <c r="N27" i="17" s="1"/>
  <c r="C30" i="17"/>
  <c r="M30" i="17" s="1"/>
  <c r="N30" i="17" s="1"/>
  <c r="C23" i="17"/>
  <c r="M23" i="17" s="1"/>
  <c r="N23" i="17" s="1"/>
  <c r="C22" i="17"/>
  <c r="M22" i="17" s="1"/>
  <c r="N22" i="17" s="1"/>
  <c r="C16" i="17"/>
  <c r="M16" i="17" s="1"/>
  <c r="N16" i="17" s="1"/>
  <c r="C31" i="17"/>
  <c r="M31" i="17" s="1"/>
  <c r="N31" i="17" s="1"/>
  <c r="C15" i="17"/>
  <c r="M15" i="17" s="1"/>
  <c r="N15" i="17" s="1"/>
  <c r="C25" i="17"/>
  <c r="M25" i="17" s="1"/>
  <c r="N25" i="17" s="1"/>
  <c r="C19" i="17"/>
  <c r="M19" i="17" s="1"/>
  <c r="N19" i="17" s="1"/>
  <c r="C32" i="17"/>
  <c r="M32" i="17" s="1"/>
  <c r="N32" i="17" s="1"/>
  <c r="C20" i="17"/>
  <c r="M20" i="17" s="1"/>
  <c r="N20" i="17" s="1"/>
  <c r="C29" i="17"/>
  <c r="M29" i="17" s="1"/>
  <c r="N29" i="17" s="1"/>
  <c r="C24" i="17"/>
  <c r="M24" i="17" s="1"/>
  <c r="N24" i="17" s="1"/>
  <c r="C18" i="17"/>
  <c r="M18" i="17" s="1"/>
  <c r="N18" i="17" s="1"/>
  <c r="C33" i="17"/>
  <c r="M33" i="17" s="1"/>
  <c r="N33" i="17" s="1"/>
  <c r="C26" i="17"/>
  <c r="M26" i="17" s="1"/>
  <c r="N26" i="17" s="1"/>
  <c r="C17" i="17"/>
  <c r="M17" i="17" s="1"/>
  <c r="N17" i="17" s="1"/>
  <c r="C28" i="17"/>
  <c r="M28" i="17" s="1"/>
  <c r="N28" i="17" s="1"/>
  <c r="C34" i="17"/>
  <c r="M34" i="17" s="1"/>
  <c r="N34" i="17" s="1"/>
  <c r="C14" i="17"/>
  <c r="M14" i="17" s="1"/>
  <c r="N14" i="17" s="1"/>
  <c r="C13" i="17"/>
  <c r="M13" i="17" s="1"/>
  <c r="N13" i="17" s="1"/>
  <c r="C68" i="17"/>
  <c r="M68" i="17" s="1"/>
  <c r="N68" i="17" s="1"/>
  <c r="C73" i="17"/>
  <c r="M73" i="17" s="1"/>
  <c r="N73" i="17" s="1"/>
  <c r="C74" i="17"/>
  <c r="M74" i="17" s="1"/>
  <c r="N74" i="17" s="1"/>
  <c r="C63" i="17"/>
  <c r="M63" i="17" s="1"/>
  <c r="N63" i="17" s="1"/>
  <c r="C59" i="17"/>
  <c r="M59" i="17" s="1"/>
  <c r="N59" i="17" s="1"/>
  <c r="C71" i="17"/>
  <c r="M71" i="17" s="1"/>
  <c r="N71" i="17" s="1"/>
  <c r="C54" i="17"/>
  <c r="M54" i="17" s="1"/>
  <c r="N54" i="17" s="1"/>
  <c r="C67" i="17"/>
  <c r="M67" i="17" s="1"/>
  <c r="N67" i="17" s="1"/>
  <c r="C57" i="17"/>
  <c r="M57" i="17" s="1"/>
  <c r="N57" i="17" s="1"/>
</calcChain>
</file>

<file path=xl/comments1.xml><?xml version="1.0" encoding="utf-8"?>
<comments xmlns="http://schemas.openxmlformats.org/spreadsheetml/2006/main">
  <authors>
    <author>Gommermann-Schramm, Eva - Dezernat II.3 -</author>
  </authors>
  <commentList>
    <comment ref="S2" authorId="0" shapeId="0">
      <text>
        <r>
          <rPr>
            <b/>
            <sz val="9"/>
            <color indexed="81"/>
            <rFont val="Segoe UI"/>
            <family val="2"/>
          </rPr>
          <t>Gommermann-Schramm, Eva - Dezernat II.3 -:</t>
        </r>
        <r>
          <rPr>
            <sz val="9"/>
            <color indexed="81"/>
            <rFont val="Segoe UI"/>
            <family val="2"/>
          </rPr>
          <t xml:space="preserve">
30.6.</t>
        </r>
      </text>
    </comment>
    <comment ref="T2" authorId="0" shapeId="0">
      <text>
        <r>
          <rPr>
            <b/>
            <sz val="9"/>
            <color indexed="81"/>
            <rFont val="Segoe UI"/>
            <family val="2"/>
          </rPr>
          <t>Gommermann-Schramm, Eva - Dezernat II.3 -:</t>
        </r>
        <r>
          <rPr>
            <sz val="9"/>
            <color indexed="81"/>
            <rFont val="Segoe UI"/>
            <family val="2"/>
          </rPr>
          <t xml:space="preserve">
30.6.</t>
        </r>
      </text>
    </comment>
  </commentList>
</comments>
</file>

<file path=xl/sharedStrings.xml><?xml version="1.0" encoding="utf-8"?>
<sst xmlns="http://schemas.openxmlformats.org/spreadsheetml/2006/main" count="28673" uniqueCount="1087">
  <si>
    <t>Formel</t>
  </si>
  <si>
    <t>Gesamtbevölkerung / Gesamtfläche in ha</t>
  </si>
  <si>
    <t>Gesamtbevölkerung / Wohnbaufläche in ha</t>
  </si>
  <si>
    <t>Barsinghausen</t>
  </si>
  <si>
    <t>Burgdorf</t>
  </si>
  <si>
    <t>Burgwedel</t>
  </si>
  <si>
    <t>Garbsen</t>
  </si>
  <si>
    <t>Gehrden</t>
  </si>
  <si>
    <t>Hemmingen</t>
  </si>
  <si>
    <t>Isernhagen</t>
  </si>
  <si>
    <t>Laatzen</t>
  </si>
  <si>
    <t>Langenhagen</t>
  </si>
  <si>
    <t>Lehrte</t>
  </si>
  <si>
    <t>Pattensen</t>
  </si>
  <si>
    <t>Ronnenberg</t>
  </si>
  <si>
    <t>Seelze</t>
  </si>
  <si>
    <t>Sehnde</t>
  </si>
  <si>
    <t>Springe</t>
  </si>
  <si>
    <t>Uetze</t>
  </si>
  <si>
    <t>Wedemark</t>
  </si>
  <si>
    <t>Wennigsen (Deister)</t>
  </si>
  <si>
    <t>Wunstorf</t>
  </si>
  <si>
    <t>Region Hannover</t>
  </si>
  <si>
    <t>Städte und Gemeinden der Region Hannover</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</si>
  <si>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</si>
  <si>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</si>
  <si>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</si>
  <si>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</si>
  <si>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</si>
  <si>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</si>
  <si>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</si>
  <si>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</si>
  <si>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</si>
  <si>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</si>
  <si>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</si>
  <si>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</si>
  <si>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</si>
  <si>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</si>
  <si>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</si>
  <si>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</si>
  <si>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</si>
  <si>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</si>
  <si>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</si>
  <si>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</si>
  <si>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</si>
  <si>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03241</t>
  </si>
  <si>
    <t>nv</t>
  </si>
  <si>
    <t>K</t>
  </si>
  <si>
    <t>K 1</t>
  </si>
  <si>
    <t>Anteil Kinder und Jugendliche 0 bis unter 18 Jahre</t>
  </si>
  <si>
    <t>K 2.1</t>
  </si>
  <si>
    <t>K 2.2</t>
  </si>
  <si>
    <t>K 3.1</t>
  </si>
  <si>
    <t>K 3.2</t>
  </si>
  <si>
    <t>K 4</t>
  </si>
  <si>
    <t>Anteil Kinder und Jugendliche mit Mindestsicherungsleistungen</t>
  </si>
  <si>
    <t>K 5</t>
  </si>
  <si>
    <t>K 6</t>
  </si>
  <si>
    <t>K 7</t>
  </si>
  <si>
    <t>J</t>
  </si>
  <si>
    <t>J 1</t>
  </si>
  <si>
    <t>Anteil Jugendliche und junge Erwachsene 15 bis unter 25 Jahre</t>
  </si>
  <si>
    <t>J 2.1</t>
  </si>
  <si>
    <t>J 2.2</t>
  </si>
  <si>
    <t>J 2.3</t>
  </si>
  <si>
    <t>J 3</t>
  </si>
  <si>
    <t>J 4.1</t>
  </si>
  <si>
    <t>Anteil junge Arbeitslose 15 bis unter 25 Jahren</t>
  </si>
  <si>
    <t>J 4.2</t>
  </si>
  <si>
    <t>J 5</t>
  </si>
  <si>
    <t>J 6</t>
  </si>
  <si>
    <t>J 7</t>
  </si>
  <si>
    <t>I</t>
  </si>
  <si>
    <t>I 1</t>
  </si>
  <si>
    <t>I 2.1</t>
  </si>
  <si>
    <t>I 2.2</t>
  </si>
  <si>
    <t>I 2.3</t>
  </si>
  <si>
    <t>I 2.4</t>
  </si>
  <si>
    <t>T</t>
  </si>
  <si>
    <t>T 1</t>
  </si>
  <si>
    <t>Anteil ältere Menschen ab 65 Jahre</t>
  </si>
  <si>
    <t>T 2</t>
  </si>
  <si>
    <t>T 3.1</t>
  </si>
  <si>
    <t>Anteil Haushalte älterer Menschen ab 75 Jahre</t>
  </si>
  <si>
    <t>T 3.2</t>
  </si>
  <si>
    <t>T 3.3</t>
  </si>
  <si>
    <t>T 4.1</t>
  </si>
  <si>
    <t>Anteil Leistungsbeziehende Pflegeversicherung ab 75 Jahre</t>
  </si>
  <si>
    <t>T 4.2</t>
  </si>
  <si>
    <t>T 4.3</t>
  </si>
  <si>
    <t>T 4.4</t>
  </si>
  <si>
    <t>A</t>
  </si>
  <si>
    <t>A 2.1</t>
  </si>
  <si>
    <t>Anteil Personen mit Mindestsicherungsleistungen</t>
  </si>
  <si>
    <t>A 2.2</t>
  </si>
  <si>
    <t>A 3.1</t>
  </si>
  <si>
    <t>A 3.2</t>
  </si>
  <si>
    <t>B</t>
  </si>
  <si>
    <t>B 1</t>
  </si>
  <si>
    <t>Anteil Bevölkerung 15 bis unter 65 Jahre</t>
  </si>
  <si>
    <t>B 2.1</t>
  </si>
  <si>
    <t>B 2.2</t>
  </si>
  <si>
    <t>B 2.3</t>
  </si>
  <si>
    <t>B 2.4</t>
  </si>
  <si>
    <t>B 2.5</t>
  </si>
  <si>
    <t>Anteil Vollzeitbeschäftigte an sozialversicherungspflichtig Beschäftigten gesamt</t>
  </si>
  <si>
    <t>B 2.6</t>
  </si>
  <si>
    <t>B 3</t>
  </si>
  <si>
    <t>B 4.1</t>
  </si>
  <si>
    <t>Arbeitslosenanteil gesamt</t>
  </si>
  <si>
    <t>B 4.2</t>
  </si>
  <si>
    <t>B 4.3</t>
  </si>
  <si>
    <t>Anteil Langzeitarbeitslose an allen Arbeitslosen</t>
  </si>
  <si>
    <t>B 4.4</t>
  </si>
  <si>
    <t>Arbeitslosenquote (Bundesagentur für Arbeit)</t>
  </si>
  <si>
    <t>B 4.5</t>
  </si>
  <si>
    <t>B 4.6</t>
  </si>
  <si>
    <t>B 5</t>
  </si>
  <si>
    <t>Anteil Personen 18 bis unter 65 Jahre mit Mindestsicherungsleistungen</t>
  </si>
  <si>
    <t>W</t>
  </si>
  <si>
    <t>W 1.1</t>
  </si>
  <si>
    <t>W 1.2</t>
  </si>
  <si>
    <t>W 1.3</t>
  </si>
  <si>
    <t>W 1.4</t>
  </si>
  <si>
    <t>W 2.1</t>
  </si>
  <si>
    <t>W 2.2</t>
  </si>
  <si>
    <t>W 3.1</t>
  </si>
  <si>
    <t>Durchschnittliche Wohnungsgröße in qm</t>
  </si>
  <si>
    <t>W 3.2</t>
  </si>
  <si>
    <t>Wohnfläche pro Person in qm</t>
  </si>
  <si>
    <t>W 3.3</t>
  </si>
  <si>
    <t>Durchschnittliche Haushaltsgröße</t>
  </si>
  <si>
    <t>W 4.1</t>
  </si>
  <si>
    <t>W 4.2</t>
  </si>
  <si>
    <t>S</t>
  </si>
  <si>
    <t>S 1.1</t>
  </si>
  <si>
    <t>S 1.2</t>
  </si>
  <si>
    <t>S 1.3</t>
  </si>
  <si>
    <t xml:space="preserve"> J 6</t>
  </si>
  <si>
    <t>G</t>
  </si>
  <si>
    <t>G 1</t>
  </si>
  <si>
    <t>G 2</t>
  </si>
  <si>
    <t>G 3</t>
  </si>
  <si>
    <t>M</t>
  </si>
  <si>
    <t>M 1</t>
  </si>
  <si>
    <t>M 2.1</t>
  </si>
  <si>
    <t>Anteil Personen mit Migrationshintergrund</t>
  </si>
  <si>
    <t>M 2.2</t>
  </si>
  <si>
    <t>Anteil Personen mit Migrationshintergrund 0 bis unter 18 Jahre</t>
  </si>
  <si>
    <t>M 2.3</t>
  </si>
  <si>
    <t>Anteil Personen mit Migrationshintergrund 18 bis unter 65 Jahren</t>
  </si>
  <si>
    <t>M 2.4</t>
  </si>
  <si>
    <t>Anteil Personen mit Migrationshintergrund ab 65 Jahren</t>
  </si>
  <si>
    <t>M 4</t>
  </si>
  <si>
    <t>M 5.1</t>
  </si>
  <si>
    <t>M 5.2</t>
  </si>
  <si>
    <t>M 7</t>
  </si>
  <si>
    <t>GB</t>
  </si>
  <si>
    <t>GB 1.1</t>
  </si>
  <si>
    <t>GB 1.2</t>
  </si>
  <si>
    <t>GB 1.3</t>
  </si>
  <si>
    <t>Anteil Frauen mit sozialversicherungspflichtiger Beschäftigung</t>
  </si>
  <si>
    <t>GB 1.4</t>
  </si>
  <si>
    <t>GB 1.5</t>
  </si>
  <si>
    <t>GB 1.6</t>
  </si>
  <si>
    <t>Anteil Männer in Teilzeit</t>
  </si>
  <si>
    <t>GB 2.1</t>
  </si>
  <si>
    <t>GB 2.2</t>
  </si>
  <si>
    <t>GB 3.1</t>
  </si>
  <si>
    <t>Anteil Frauen mit Mindestsicherungsleistungen</t>
  </si>
  <si>
    <t>GB 3.2</t>
  </si>
  <si>
    <t>Anteil Männer mit Mindestsicherungsleistungen</t>
  </si>
  <si>
    <t>GB 4</t>
  </si>
  <si>
    <t>GB 5</t>
  </si>
  <si>
    <t>Personen mit Migrationshintergrund 0 bis unter 18 Jahre / Gesamtbevölkerung 0 bis unter 18 Jahre *100</t>
  </si>
  <si>
    <t>Personen mit Migrationshintergrund 18 bis unter 65 Jahre / Gesamtbevölkerung 18 bis unter 65 Jahre *100</t>
  </si>
  <si>
    <t>Personen mit Migrationshintergrund 65 Jahre und älter / Gesamtbevölkerung 65 Jahre und älter *100</t>
  </si>
  <si>
    <t>Anzahl der Leistungsbeziehende nach SGB II + Grundsicherung + Hilfe zum Lebensunterhalt + Asylbewerberleistungsgesetz 18 bis unter 65 Jahre / Gesamtbevölkerung 18 bis unter 65 Jahre *100</t>
  </si>
  <si>
    <t>Bedeutung</t>
  </si>
  <si>
    <t>Anmerkungen</t>
  </si>
  <si>
    <t>Anzahl Personen mit Migrationshintergrund</t>
  </si>
  <si>
    <t>Anzahl Personen mit Migrationshintergrund 0 bis unter 18 Jahre</t>
  </si>
  <si>
    <t>Anzahl Personen mit Migrationshintergrund 18 bis unter 65 Jahren</t>
  </si>
  <si>
    <t>Anzahl Personen mit Migrationshintergrund ab 65 Jahren</t>
  </si>
  <si>
    <t xml:space="preserve">Anzahl Frauen in Teilzeit </t>
  </si>
  <si>
    <t>Anzahl Männer in Teilzeit</t>
  </si>
  <si>
    <t>Anzahl Frauen mit Mindestsicherungsleistungen</t>
  </si>
  <si>
    <t>Anzahl Männer mit Mindestsicherungsleistungen</t>
  </si>
  <si>
    <t>Anzahl Kinder und Jugendliche 0 bis unter 18 Jahre</t>
  </si>
  <si>
    <t xml:space="preserve">Anzahl Alleinerziehenden-Haushalte </t>
  </si>
  <si>
    <t>Anzahl Kinder und Jugendliche mit Mindestsicherungsleistungen</t>
  </si>
  <si>
    <t>Anzahl Jugendliche und junge Erwachsene 15 bis unter 25 Jahre</t>
  </si>
  <si>
    <t xml:space="preserve">Anzahl junge Beschäftigte 15 bis unter 25 Jahre </t>
  </si>
  <si>
    <t xml:space="preserve">Anzahl junge Auszubildende 15 bis unter 25 Jahre </t>
  </si>
  <si>
    <t xml:space="preserve">Anzahl junge weibliche Auszubildende 15 bis unter 25 Jahre </t>
  </si>
  <si>
    <t>Anzahl junge Arbeitslose 15 bis unter 25 Jahren</t>
  </si>
  <si>
    <t xml:space="preserve">Anzahl schwerbehinderte Menschen </t>
  </si>
  <si>
    <t>Anzahl ältere Menschen ab 65 Jahre</t>
  </si>
  <si>
    <t xml:space="preserve">Anzahl 1-Person-Haushalte ab 75 Jahre </t>
  </si>
  <si>
    <t>Anzahl Leistungsbeziehende Pflegeversicherung ab 75 Jahre</t>
  </si>
  <si>
    <t>Anzahl Personen mit Mindestsicherungsleistungen</t>
  </si>
  <si>
    <t>Anzahl Bevölkerung 15 bis unter 65 Jahre</t>
  </si>
  <si>
    <t>Anzahl Personen 18 bis unter 65 Jahre mit Mindestsicherungsleistungen</t>
  </si>
  <si>
    <t>Anzahl sozialversicherungspflichtig Vollzeitbeschäftigte</t>
  </si>
  <si>
    <t xml:space="preserve">Anzahl Personen mit ergänzenden Leistungen nach SGB II </t>
  </si>
  <si>
    <t>Anzahl Arbeitslose mit SGB II-Leistungsbezug</t>
  </si>
  <si>
    <t xml:space="preserve">Anzahl Arbeitslose mit SGB III-Leistungsbezug </t>
  </si>
  <si>
    <t>Anzahl Personen mit ergänzenden Leistungen nach SGB II</t>
  </si>
  <si>
    <t>Gesamtbevölkerung</t>
  </si>
  <si>
    <t>Weibliche Bevölkerung 15 bis unter 65 Jahre</t>
  </si>
  <si>
    <t>Männliche Bevölkerung 15 bis unter 65 Jahre</t>
  </si>
  <si>
    <t>Alleinerziehenden-Haushalte mit Kindern unter 18 Jahren</t>
  </si>
  <si>
    <t>Gesamthaushalte</t>
  </si>
  <si>
    <t>1-Personen-Haushalte ab 75 Jahre</t>
  </si>
  <si>
    <t>Summe Arbeitslose nach SGB II+III</t>
  </si>
  <si>
    <t xml:space="preserve">Wohnungsbestand des aktuellen Jahres </t>
  </si>
  <si>
    <t>Wohnungsbestand des Vorjahres</t>
  </si>
  <si>
    <t>Anzahl Haushalte</t>
  </si>
  <si>
    <t>Wohnungen in Mehrfamilienhäusern des aktuellen Jahres</t>
  </si>
  <si>
    <t>Anzahl Wohnungen in Mehrfamilienhäusern im Vorjahr</t>
  </si>
  <si>
    <t>Wohnraumfläche in 100qm</t>
  </si>
  <si>
    <t>Sozialversicherungspflichtig Beschäftigte weiblich</t>
  </si>
  <si>
    <t>Sozialversicherungspflichtig Beschäftigte männlich</t>
  </si>
  <si>
    <t>Bevölkerung weiblich</t>
  </si>
  <si>
    <t>Bevölkerung männlich</t>
  </si>
  <si>
    <t>Alle Schulabgehenden des Jahrgangs</t>
  </si>
  <si>
    <t>Sozialversicherungspflichtig Beschäftigte am Wohnort</t>
  </si>
  <si>
    <t>Städte und Gemeinden der Region Hannover/ Indikatoren</t>
  </si>
  <si>
    <t>Neustadt am Rübenberge</t>
  </si>
  <si>
    <t xml:space="preserve">Hannover </t>
  </si>
  <si>
    <t>B 4.7</t>
  </si>
  <si>
    <t>Indikatorkennung</t>
  </si>
  <si>
    <t>Summe aller Arbeitslosen nach SGB II+III</t>
  </si>
  <si>
    <t>Auspendler (am 30.6.d.J.)</t>
  </si>
  <si>
    <t>H</t>
  </si>
  <si>
    <t>Anzahl Langzeitarbeitslose</t>
  </si>
  <si>
    <t>Aufgabenfeld / Kennzahl</t>
  </si>
  <si>
    <t>x</t>
  </si>
  <si>
    <t>…</t>
  </si>
  <si>
    <t>Angabe fällt später an</t>
  </si>
  <si>
    <t>keine Daten vorhanden</t>
  </si>
  <si>
    <t>Statistische Sonderzeichen</t>
  </si>
  <si>
    <t>Informationen zu den Kennzahlen und statistischen Sonderzeichen</t>
  </si>
  <si>
    <t>Wohnungsbestand des aktuellen Jahres</t>
  </si>
  <si>
    <t xml:space="preserve">Anzahl bei der Bundesagentur für Arbeit gemeldete Arbeitslose </t>
  </si>
  <si>
    <t>Bundesagentur für Arbeit: Arbeitslosenquoten - Zeitreihe; Länder, Regierungsbezirke, Kreise und Gemeinden (Gebietsstand = Datenstand), Datenstand je Dezember d.J.</t>
  </si>
  <si>
    <t>A 2.3</t>
  </si>
  <si>
    <t>K 3.3</t>
  </si>
  <si>
    <t>Anteil Bedarfsgemeinschaften mit SGB II-Bezug</t>
  </si>
  <si>
    <t>A 2.4</t>
  </si>
  <si>
    <t>Anzahl Bedarfsgemeinschaften mit SGB II-Bezug</t>
  </si>
  <si>
    <t>Rückfragen an:</t>
  </si>
  <si>
    <t>Zitierhinweis:</t>
  </si>
  <si>
    <t>Nutzungsbedingungen:</t>
  </si>
  <si>
    <t>Hildesheimer Str. 20</t>
  </si>
  <si>
    <t>30169 Hannover</t>
  </si>
  <si>
    <t>© Region Hannover, II.3 Stabsstelle Sozialplanung; Sozialmonitoring</t>
  </si>
  <si>
    <t>1. Einleitung</t>
  </si>
  <si>
    <t>2. Bedeutung der unterschiedlichen Tabellenblätter und Nutzung der Datei</t>
  </si>
  <si>
    <t>Redaktionsschluss:</t>
  </si>
  <si>
    <t xml:space="preserve">Herausgeberin: </t>
  </si>
  <si>
    <t xml:space="preserve">Räumlicher Bezug: </t>
  </si>
  <si>
    <t xml:space="preserve">Datenstand: </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</si>
  <si>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</si>
  <si>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t>bis</t>
  </si>
  <si>
    <t>Mindestsicherung</t>
  </si>
  <si>
    <t>Bevölkerung 0 bis unter 65 Jahre</t>
  </si>
  <si>
    <t>Region Hannover, Fachbereich Jugend, Team Sozialpädiatrie und Jugendmedizin (51.15)</t>
  </si>
  <si>
    <t>Region Hannover, Fachbereich Teilhabe, Fachdienst Sozialpsychiatrischer Dienst (52.90); Team Steuerungsunterstützung und Statistik (01.01)</t>
  </si>
  <si>
    <t>Landesamt für Statistik Niedersachsen</t>
  </si>
  <si>
    <t>Landesamt für Statistik Niedersachsen, Tabelle: K3002519</t>
  </si>
  <si>
    <t>Bundesagentur für Arbeit</t>
  </si>
  <si>
    <t>Quelle intern</t>
  </si>
  <si>
    <t>Bundesagentur für Arbeit, Statistikservice Nordost, Sonderauswertung: Auftrag 320120</t>
  </si>
  <si>
    <t xml:space="preserve">Region Hannover, Fachbereich Jugend </t>
  </si>
  <si>
    <t>Region Hannover, Fachbereich Teilhabe; Team Steuerungsunterstützung und Statistik</t>
  </si>
  <si>
    <t>Bundesagentur für Arbeit: Arbeitsmarkt in Zahlen. Beschäftigungsstatistik der Bundesagentur für Arbeit. Stand je 30.6. d.J.</t>
  </si>
  <si>
    <t>Zeitreihe ab 2010; Datenstand je 31. Dezember d.J. (Abweichungen sind ausgewiesen)</t>
  </si>
  <si>
    <t>Region Hannover, Fachbereich Schulen, Team Regionsschulen und Schülerangelegenheiten (40.01)</t>
  </si>
  <si>
    <t>Region Hannover, Fachbereich Schulen</t>
  </si>
  <si>
    <t>Landesamt für Statistik Niedersachen, Tabelle: Z8051021</t>
  </si>
  <si>
    <t>Bundesagentur für Arbeit: Arbeitslosenquoten - Zeitreihe; Länder, Regierungsbezirke, Kreise und Gemeinden</t>
  </si>
  <si>
    <t>Bundesagentur für Arbeit, Statistikservice Nordost, Sonderauswertung: Auftrag 321103</t>
  </si>
  <si>
    <t>Bundesagentur für Arbeit, Statistikservice Nordost</t>
  </si>
  <si>
    <r>
      <t xml:space="preserve">Anteil sozialversicherungspflichtig Beschäftigte an </t>
    </r>
    <r>
      <rPr>
        <sz val="10"/>
        <color theme="1"/>
        <rFont val="Arial"/>
        <family val="2"/>
      </rPr>
      <t>Beschäftigten gesamt</t>
    </r>
  </si>
  <si>
    <t>Landesamt für Statistik Niedersachen, Tabellen M2801016, M2801022, M2801026, M2801013, M2801023, K2804011, K2804010; K2802009</t>
  </si>
  <si>
    <t xml:space="preserve">Bundesagentur für Arbeit, Arbeitsmarkt in Zahlen, Beschäftigungsstatistik, Gemeindedaten der sozialversicherungspflichtig Beschäftigten nach Wohn- und Arbeitsort  </t>
  </si>
  <si>
    <t>Bundesagentur für Arbeit, Sonderauswertung 320120</t>
  </si>
  <si>
    <t>Region Hannover, Team Steuerungsunterstützung und Statistik (01.01); Bundesagentur für Arbeit, Arbeitsmarkt in Zahlen, Beschäftigungsstatistik</t>
  </si>
  <si>
    <t>Region Hannover, Team Steuerungsunterstützung und Statistik; Bundesagentur für Arbeit</t>
  </si>
  <si>
    <t>Bundesagentur für Arbeit, Sonderbestellung Auftragsnummer 319924; Region Hannover, Team Steuerungsunterstützung und Statistik (01.01), Landeshauptstadt Hannover, Sachgebiet Wahlen und Statistik (18.04)</t>
  </si>
  <si>
    <t>Referenzquellen intern</t>
  </si>
  <si>
    <t>Landesamt für Statistik Niedersachen, Tabellen M2801016, M2801022, M2801026, M2801013, M2801023, K2804011, K2804010; Region Hannover, Team Steuerungsunterstützung und Statistik (01.01)</t>
  </si>
  <si>
    <t>Region Hannover, Team Steuerungsunterstützung und Statistik (01.01)</t>
  </si>
  <si>
    <t>Region Hannover, Team Steuerungsunterstützung und Statistik</t>
  </si>
  <si>
    <t xml:space="preserve">Region Hannover, Team Steuerungsunterstützung und Statistik (01.01); </t>
  </si>
  <si>
    <t>Bundesagentur für Arbeit, Statistikservice Nordost, Sonderauswertung: Auftrag 319924; Region Hannover, Fachbereich Soziales, Team Haushalt und Finanzen (50.08), Team Steuerungsunterstützung und Statistik (01.01)</t>
  </si>
  <si>
    <t>Landesamt für Statistik Niedersachsen, Bundesagentur für Arbeit; Region Hannover, Team Steuerungsunterstützung und Statistik</t>
  </si>
  <si>
    <t>Landesamt für Statistik Niedersachsen; Bundesagentur für Arbeit;  Region Hannover, Team Steuerungsunterstützung und Statistik</t>
  </si>
  <si>
    <t>Landesamt für Statistik Niedersachsen; Bundesagentur für Arbeit</t>
  </si>
  <si>
    <t xml:space="preserve">Landesamt für Statistik Niedersachsen; Bundesagentur für Arbeit; Region Hannover, Team Steuerungsunterstützung und Statistik </t>
  </si>
  <si>
    <t>Landesamt für Statistik Niedersachen, Tabelle: Z2401051, Z2401056; Region Hannover, Team Steuerungsunterstützung und Statistik (01.01)</t>
  </si>
  <si>
    <t xml:space="preserve">Region Hannover, Team Steuerungsunterstützung und Statistik (01.01) </t>
  </si>
  <si>
    <t>Landesamt für Statistik Niedersachsen; Region Hannover, Team Steuerungsunterstützung und Statistik</t>
  </si>
  <si>
    <t>Bundesagentur für Arbeit, Sonderbestellung Auftragsnummer 319924; Region Hannover, Team Steuerungsunterstützung und Statistik (01.01)</t>
  </si>
  <si>
    <t>Bundesagentur für Arbeit; Region Hannover, Team Steuerungsunterstützung und Statistik</t>
  </si>
  <si>
    <t>Region Hannover, Fachbereich Wirtschafts- und Beschäftigungsförderung, Team Wirtschaftsförderung (80.04); Team Steuerungsunterstützung und Statistik (01.01)</t>
  </si>
  <si>
    <t>Region Hannover, Fachbereich Wirtschafts- und Beschäftigungsförderung; Team Steuerungsunterstützung und Statistik</t>
  </si>
  <si>
    <t>Bundesagentur für Arbeit, Gemeindedaten der sozialversicherungspflichtig Beschäftigten nach Wohn- und Arbeitsort; Arbeitsmarkt in Zahlen, Beschäftigungsstatistik; Region Hannover, Team Steuerungsunterstützung und Statistik (01.01)</t>
  </si>
  <si>
    <t xml:space="preserve">Bundesagentur für Arbeit, Gemeindedaten der sozialversicherungspflichtig Beschäftigten nach Wohn- und Arbeitsort; Arbeitsmarkt in Zahlen, Beschäftigungsstatistik </t>
  </si>
  <si>
    <t>Bundesagentur für Arbeit, Gemeindedaten der sozialversicherungspflichtig Beschäftigten nach Wohn- und Arbeitsort; Arbeitsmarkt in Zahlen, Beschäftigungsstatistik</t>
  </si>
  <si>
    <t xml:space="preserve">Bundesagentur für Arbeit, Gemeindedaten der sozialversicherungspflichtig Beschäftigten nach Wohn- und Arbeitsort  </t>
  </si>
  <si>
    <t>Bundesagentur für Arbeit, Statistikservice Nordost, Sonderauswertung: Auftrag 321103; Bundesagentur für Arbeit, Gemeindedaten der sozialversicherungspflichtig Beschäftigten nach Wohn- und Arbeitsort; Arbeitsmarkt in Zahlen, Beschäftigungsstatistik</t>
  </si>
  <si>
    <t>Landesamt für Statistik Niedersachen, Tabelle: Z8051021; Region Hannover, Team Steuerungsunterstützung und Statistik (01.01)</t>
  </si>
  <si>
    <t>destatis</t>
  </si>
  <si>
    <r>
      <t>Migration</t>
    </r>
    <r>
      <rPr>
        <sz val="9"/>
        <color theme="0"/>
        <rFont val="Arial"/>
        <family val="2"/>
      </rPr>
      <t xml:space="preserve">
Kennzahlen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</si>
  <si>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Kennzahlen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</si>
  <si>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Kennzahlen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</si>
  <si>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</si>
  <si>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Absolute Werte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</si>
  <si>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r>
      <t>Migration</t>
    </r>
    <r>
      <rPr>
        <sz val="9"/>
        <color theme="0"/>
        <rFont val="Arial"/>
        <family val="2"/>
      </rPr>
      <t xml:space="preserve">
Absolute Werte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</si>
  <si>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Absolute Werte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</si>
  <si>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Absolute Werte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</si>
  <si>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Absolute Werte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</si>
  <si>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Bezugszahlen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</si>
  <si>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Migration
</t>
    </r>
    <r>
      <rPr>
        <sz val="10"/>
        <color theme="0"/>
        <rFont val="Arial"/>
        <family val="2"/>
      </rPr>
      <t>Bezugszahlen für das Aufgabenfeld 4: Menschen mit Migrationshintergrund 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</si>
  <si>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10"/>
        <color theme="0"/>
        <rFont val="Arial"/>
        <family val="2"/>
      </rPr>
      <t>Bezugszahlen für das Aufgabenfeld 7: Gleichberechtigung von Frauen und Männern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</si>
  <si>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10"/>
        <color theme="0"/>
        <rFont val="Arial"/>
        <family val="2"/>
      </rPr>
      <t>Bezugszahlen für das Aufgabenfeld 8: Kinder und ihre Eltern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</si>
  <si>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Bezugszahlen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</si>
  <si>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</si>
  <si>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</si>
  <si>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</si>
  <si>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Kennzahlen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</si>
  <si>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</si>
  <si>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Teilhabe im Alter</t>
    </r>
    <r>
      <rPr>
        <sz val="10"/>
        <color theme="0"/>
        <rFont val="Arial"/>
        <family val="2"/>
      </rPr>
      <t xml:space="preserve">
</t>
    </r>
    <r>
      <rPr>
        <sz val="9"/>
        <color theme="0"/>
        <rFont val="Arial"/>
        <family val="2"/>
      </rPr>
      <t>Kennzahlen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</si>
  <si>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Jugendliche und junge Erwachsene
</t>
    </r>
    <r>
      <rPr>
        <sz val="9"/>
        <color theme="0"/>
        <rFont val="Arial"/>
        <family val="2"/>
      </rPr>
      <t xml:space="preserve">Absolute Werte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</si>
  <si>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Jugendliche und junge Erwachsene
</t>
    </r>
    <r>
      <rPr>
        <sz val="10"/>
        <color theme="0"/>
        <rFont val="Arial"/>
        <family val="2"/>
      </rPr>
      <t>Bezugszahlen für das Aufgabenfeld 9: Jugendliche und junge Erwachsene fördern und bei der Verselbständigung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</si>
  <si>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Absolute Werte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</si>
  <si>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Inklusion
</t>
    </r>
    <r>
      <rPr>
        <sz val="9"/>
        <color theme="0"/>
        <rFont val="Arial"/>
        <family val="2"/>
      </rPr>
      <t xml:space="preserve">Bezugszahlen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</si>
  <si>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Teilhabe im Alter</t>
    </r>
    <r>
      <rPr>
        <sz val="10"/>
        <color theme="0"/>
        <rFont val="Arial"/>
        <family val="2"/>
      </rPr>
      <t xml:space="preserve">
</t>
    </r>
    <r>
      <rPr>
        <sz val="9"/>
        <color theme="0"/>
        <rFont val="Arial"/>
        <family val="2"/>
      </rPr>
      <t>Absolute Werte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</si>
  <si>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Teilhabe im Alter</t>
    </r>
    <r>
      <rPr>
        <sz val="10"/>
        <color theme="0"/>
        <rFont val="Arial"/>
        <family val="2"/>
      </rPr>
      <t xml:space="preserve">
</t>
    </r>
    <r>
      <rPr>
        <sz val="9"/>
        <color theme="0"/>
        <rFont val="Arial"/>
        <family val="2"/>
      </rPr>
      <t>Bezugszahlen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</si>
  <si>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Armut
</t>
    </r>
    <r>
      <rPr>
        <sz val="9"/>
        <color theme="0"/>
        <rFont val="Arial"/>
        <family val="2"/>
      </rPr>
      <t xml:space="preserve">Absolute Werte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</si>
  <si>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Armut
</t>
    </r>
    <r>
      <rPr>
        <sz val="9"/>
        <color theme="0"/>
        <rFont val="Arial"/>
        <family val="2"/>
      </rPr>
      <t xml:space="preserve">Bezugszahlen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</si>
  <si>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Absolute Werte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</si>
  <si>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Beschäftigung
</t>
    </r>
    <r>
      <rPr>
        <sz val="9"/>
        <color theme="0"/>
        <rFont val="Arial"/>
        <family val="2"/>
      </rPr>
      <t xml:space="preserve">Bezugszahlen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</si>
  <si>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Bezugszahlen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</si>
  <si>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 xml:space="preserve">Schule 
</t>
    </r>
    <r>
      <rPr>
        <sz val="9"/>
        <color theme="0"/>
        <rFont val="Arial"/>
        <family val="2"/>
      </rPr>
      <t xml:space="preserve">Absolute Werte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</si>
  <si>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t>Bundesagentur für Arbeit: Förderstatistik, Bereich "Berufswahl und Berufsausbildung" (daraus Sonderauswertung für Summe der Einstiege seit Jahresbeginn und Region Hannover); Region Hannover, Team Steuerungsunterstützung und Statistik (01.01)</t>
  </si>
  <si>
    <t>Bundesagentur für Arbeit; Region Hannover, Fachbereich Soziales; Team Steuerungsunterstützung und Statistik</t>
  </si>
  <si>
    <t>Landesamt für Statistik Niedersachen; Region Hannover, Team Steuerungsunterstützung und Statistik</t>
  </si>
  <si>
    <t>Landesamt für Statistik Niedersachen, Tabellen M2801022, K2802009 ; Region Hannover, Team Steuerungsunterstützung und Statistik (01.01)</t>
  </si>
  <si>
    <t>www.wsi.de</t>
  </si>
  <si>
    <t>Glossar</t>
  </si>
  <si>
    <t>Amtliche Bevölkerung</t>
  </si>
  <si>
    <t>Geburten</t>
  </si>
  <si>
    <t>Hauptwohnung</t>
  </si>
  <si>
    <t>Wohnung im Sinne des Niedersächsischen Meldegesetzes ist jeder umschlossene Raum, der zum Wohnen oder Schlafen benutzt wird. Wohnungen sind auch Wochenendhäuser, Gemeinschaftsunterkünfte, Zimmer in Untermiete und reine Schlafstellen, die zumindest gelegentlich zum Wohnen oder Schlafen benutzt werden. Auf Größe und Beschaffenheit kommt es nicht an. Bewohnt eine Person mehrere Wohnungen im Inland, so ist eine dieser Wohnungen ihre Hauptwohnung. Hauptwohnung ist die durch die Person vorwiegend benutzte Wohnung. Dabei bestimmt sich die vorwiegende Benutzung danach, wo sich die Person am häufigsten aufhält. In Zweifelsfällen ist die vorwiegend benutzte Wohnung dort, wo der Schwerpunkt der Lebensbeziehungen liegt. Nebenwohnung ist jede weitere Wohnung der Person.</t>
  </si>
  <si>
    <t>E</t>
  </si>
  <si>
    <t>Einwohnermelderegister</t>
  </si>
  <si>
    <t>Haushaltstyp HHStat</t>
  </si>
  <si>
    <t>Kernhaushalt</t>
  </si>
  <si>
    <t>Migrationshintergrund</t>
  </si>
  <si>
    <t>N</t>
  </si>
  <si>
    <t>Nebenwohnung</t>
  </si>
  <si>
    <t>R</t>
  </si>
  <si>
    <t>Raumbezug</t>
  </si>
  <si>
    <t>In der Regel ist der Raumbezug der amtlichen Statistikdaten indirekt gegeben – durch Angabe einer Verwaltungseinheit. Von besonderer Bedeutung für Analysen aus der amtlichen Statistik sind nach wie vor die rechtlich selbstständigen Gemeinden. Durch den administrativen Regionalbezug zählen die Daten zu den Geodaten. Es gibt aber derzeit nur wenige Datenbestände, die geokodiert sind. Ausgewählte Umweltstatistiken und die Straßenverkehrsunfallstatistik stehen in diesem Format zur Verfügung. Außerdem wurde im Rahmen des Agrarzensus 2010 die Georeferenzierung landwirtschaftlicher Betriebe möglich. Mit der Änderung des Bundesstatistikgesetzes im Jahr 2013 wurde ein enormer Fortschritt erzielt. Seitdem ist die Georeferenzierung in der amtlichen Statistik generell zulässig. Daten mit Personen- und Haushaltsbezug dürfen in geografischen Gitterzellen (mindestens 100 x 100 Meter) gespeichert werden. Für Wirtschafts- und Umweltstatistiken sowie das Unternehmensregister ist es zulässig, die exakten Geokoordinaten zu verwenden.</t>
  </si>
  <si>
    <t>Sterbefall</t>
  </si>
  <si>
    <t>Stichtag</t>
  </si>
  <si>
    <t>Wohnberechtige Bevölkerung</t>
  </si>
  <si>
    <t>Bei dem Begriff »Bevölkerung« wird unterschieden zwischen ständiger Wohnbevölkerung und wohnberechtigter Bevölkerung. Unter Wohnbevölkerung werden diejenigen Personen erfasst, die in der Kommune ihren ständigen Hauptwohnsitz haben. Unter dem Begriff wohnberechtigte Bevölkerung werden diejenigen Personen hinzugerechnet, die in der Kommune einen zweiten Wohnsitz haben, jedoch zur Wohnbevölkerung einer anderen Gemeinde gehören.</t>
  </si>
  <si>
    <t>Wohnstatus</t>
  </si>
  <si>
    <t>Welchen Wohnungsstatus die ins Melderegister einzutragende Wohnung hat, bestimmt die Meldebehörde nach § 22 Bundesmeldegesetz. Danach werden Wohnungen unterschieden in: 1. Alleinige Wohnung, 2. Hauptwohnung, 3. Nebenwohnung. Die statistischen Daten erfassen grundsätzlich die alleinigen Wohnungen/Hauptwohnungen und die Nebenwohnungen. Im Sozialmonitoring wird die Bevölkerung mit Hauptwohnung abgebildet.</t>
  </si>
  <si>
    <t>Ausländer</t>
  </si>
  <si>
    <t>Alle Personen, die im Sinne des Grundgesetzes (Art. 116 Absatz 1) nicht über die Deutsche Staatsangehörigkeit verfügen.</t>
  </si>
  <si>
    <t>https://www.transferagentur-grossstaedte.de/publikationen/themendossier-datenquellen/einwohnermelderegister</t>
  </si>
  <si>
    <t>www.arbeitsagentur.de</t>
  </si>
  <si>
    <t>L</t>
  </si>
  <si>
    <t>Landesamt für Statistik Niedersachsen (LSN)</t>
  </si>
  <si>
    <t>Das Landesamt für Statistik Niedersachsen (LSN) ist seit dem 1. Januar 2014 die amtliche Bezeichnung für die Statistikbehörde des Landes Niedersachsen.</t>
  </si>
  <si>
    <t>Bedarfsgemeinschaft</t>
  </si>
  <si>
    <t>Bundesagentur für Arbeit: Glossar der Statistik der Bundesagentur für Arbeit (BA), Stand Januar 2021</t>
  </si>
  <si>
    <t>Sozialversicherungspflichtig Beschäftigte (SvB)</t>
  </si>
  <si>
    <t>www.destatis.de</t>
  </si>
  <si>
    <t>Arbeitslosigkeit</t>
  </si>
  <si>
    <t xml:space="preserve">Arbeitslose (ALO) sind Personen, die verübergehend nicht in einem Beschäftigungsverhältnis stehen oder nur eine Beschäftigung ausüben, die weniger als 15 Wochenarbeitsstunden umfasst, die der Arbeitsvermittlung zur Verfügung stehen, in Deutschland wohnen, älter als 15 Jahre sind und die sich persönlich bei der Agentur für Arbeit oder einem Jobcenter als arbeitslos gemeldet haben. </t>
  </si>
  <si>
    <t>Arbeitslosengeld II ist eine Leistung zur Sicherung des Lebensunterhals nach dem SGB II für erwerbsfähige Leistungsberechtigte (ELB) und ist Bestandteil der Gesamtregelleistung.</t>
  </si>
  <si>
    <t>Unteres Entgelt</t>
  </si>
  <si>
    <t>U</t>
  </si>
  <si>
    <t>Midijob</t>
  </si>
  <si>
    <t>Minijob</t>
  </si>
  <si>
    <t>Geringfügig entlohnte Beschäftigung</t>
  </si>
  <si>
    <t>Allgemeine Anmerkungen siehe A 2.1. Die Differenzierung nach Deutschen und Nicht-Deutschen ist für die Region Hannover insgesamt erst ab dem Jahr 2020 möglich.</t>
  </si>
  <si>
    <t>Sozialversicherungspflichtig Beschäftigte 15 bis unter 25 Jahre am Wohnort</t>
  </si>
  <si>
    <t>Auszubildende 15 bis unter 25 Jahre am Wohnort</t>
  </si>
  <si>
    <t>Diese Kennzahl bildet den Anteil derjenigen Personen an allen Beschäftigten ab, die neben ihrer sozialversicherungspflichtigen Beschäftigung zusätzlich eine geringfügige Beschäftigung haben. Grund für eine zusätzliche geringfügige Beschäftigung ist oft, dass das Einkommen aus der sozialversicherungspflichtigen Beschäftigung nicht ausreicht. Auch in dieser Ausprägung besteht das Risiko von Altersarmut.</t>
  </si>
  <si>
    <t>Diese Kennzahl zielt auf die Untergruppe der Arbeitslosen (siehe Kennzahl B 4.1) im SGB II-Leistungsbezug (siehe dazu Kennzahl A 2.3). Das sind die erwerbsfähigen Leistungsberechtigten im Alter von 15 bis unter 65 Jahren, die Arbeitslosengeld II bzw. Grundsicherung für Arbeitssuchende beziehen. Dementsprechend wird die Quote an der erwerbsfähigen Bevölkerung im gleichen Alter gebildet. Im Kontext von Teilhabe durch Beschäftigung bildet die Kennzahl den Anteil der Arbeitslosen (siehe Kennzahl B 4.1) ab, der lediglich Leistungen in Höhe des Existenzminimums zur Verfügung hat.</t>
  </si>
  <si>
    <t>Allgemeine Anmerkungen siehe A 2.1. Die Differenzierung nach Geschlecht ist für die Region Hannover insgesamt erst ab dem Jahr 2020 möglich.</t>
  </si>
  <si>
    <t xml:space="preserve">Eine Bedarfsgemeinschaft (zur Definition siehe Kennzahl A 2.4) mit Kindern ist eine Haushaltsgemeinschaft mit mindestens einem SGB II-Leistungsberechtigten und mindestens einem betreuten/erzogenen minderjährigen Kind. Die Quote wird berechnet an allen Privathaushalten mit Kindern. </t>
  </si>
  <si>
    <t xml:space="preserve">In einer Alleinerziehenden-Bedarfsgemeinschaft lebt stets ein Elternteil allein mit mindestens einem minderjährigen Kind zusammen, betreut und erzieht es. Die Quote wird berechnet an allen Alleinerziehenden-Haushalten. </t>
  </si>
  <si>
    <t>Die Gruppe der Auszubildenden ist in der Gruppe der sozialversicherungspflichtig Beschäftigten enthalten.</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</si>
  <si>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t>
  </si>
  <si>
    <t>Revidierte Daten</t>
  </si>
  <si>
    <t>Statistische Daten sollen möglichst aktuell und genau sein. Damit befindet sich die Statistik oft in einem Spannungsfeld zwischen Aktualität und Genauigkeit. Um diesen beiden Qualitätsanforderungen gerecht zu werden und möglichst frühzeitig aktuelle Daten bereitzustellen, ist es erforderlich, in machen Statistikbereichen zunächst vorläufige Daten bereitszustellen. Sobald die Datensituation im Zeitverlauf verfollständigt oder bereinigt wurde, werden die vorläufigen Daten im Rahmen von Revisionen durch qualiativ hochwertigeren Daten ersetzt.
Im Sozialmonitoring werden grundsätzlich nur revidierte Daten veröffentlicht. Diese liegen in der Regel 3 bis 6 Monate nach dem Stichtag vor.</t>
  </si>
  <si>
    <t>RKI, Journal of Health Monitoring 1/2018: Übergewicht und Adipositas im Kindes- und Jugendalter in Deutschland – Querschnittergebnisse aus KiGGS Welle 2 und Trends
RKI/BZgA (Hrsg) 2008: Erkennen – Bewerten – Handeln: Zur Gesundheit von Kindern und Jugendlichen in Deutschland.</t>
  </si>
  <si>
    <t>GBE: Tabelle: Pflegebedürftige (Anzahl und Quote). Gliederungsmerkmale: Jahre, Region, Alter, Geschlecht</t>
  </si>
  <si>
    <t>destatis: Migration und Integration, Ausländische Bevölkerung nach Bundesländern
destatis: Migration und Integration, Ausländische Bevölkerung nach aufenthalts­rechtlichem Status</t>
  </si>
  <si>
    <t>destatis: Migration und Integration, Bevölkerung nach Migrationshintergrund und Geschlecht</t>
  </si>
  <si>
    <t>destatis: Fachserie 1, Reihe 2.2: Bevölkerung und Erwerbstätigkeit, Bevölkerung mit Migrationshintergrund, Ergebnisse des MZ 2020 (Endergebnisse), Tab 2I</t>
  </si>
  <si>
    <t>destatis: Fachserie 1, Reihe 2.2: Bevölkerung und Erwerbstätigkeit, Bevölkerung mit Migrationshintergrund, Ergebnisse des MZ 2020 (Endergebnisse), Tab 2I
Dtsch Arztebl 2015; 112(39): A-1564 / B-1304 / C-1274, Pflege von Menschen mit Migrationshintergrund: Spezifische Bedürfnisse erkennen</t>
  </si>
  <si>
    <t xml:space="preserve">BA: Tabellen: Arbeitslose und Arbeitsuchende nach Staatsangehörigkeiten (Monatszahlen), Deutschland und Länder, November 2021, Tabelle 1
</t>
  </si>
  <si>
    <t>BA: Fachstatistiken Beschäftigung: Beschäftigungsquoten</t>
  </si>
  <si>
    <t>BA: Berichte: Blickpunkt Arbeitsmarkt, Juli 2021,
Die Arbeitsmarktsituation von Frauen und Männern, S. 10</t>
  </si>
  <si>
    <t>destatis: Haushalte und Familien, Familien mit minderjährigen Kindern in der Familie nach Lebensform und Kinderzahl, Deutschland 2020
destatis: Lebensbedingungen und Armutsgefährdung, Armutsgefährdungsquote (monetäre Armut) nach Sozialleistungen in Deutschland nach dem Haushaltstyp, 2020</t>
  </si>
  <si>
    <t>Die Kennzahl gibt an, bei wie vielen Kindern im Rahmen der Schuleingangsuntersuchung im Jahr vor der Einschulung Übergewicht festgestellt wird. 15,4% der Kinder und Jugendlichen (3-17 Jahre) waren 2017 in Deutschland übergewichtig (BMI-Wert unter Berücksichtigung von Alter und Geschlecht oberhalb des 90. Perzentils), darunter 5,9% adipös (BMI-Wert oberhalb des 97. Perzentils). Der Anteil lag 2006 gegenüber den 1980er und 1990er-Jahren um 50% höher, hat sich seitdem aber nicht mehr nennenswert verändert. Übergewicht kann bereits bei Kindern zu Bluthochdruck, Fettstoffwechselstörungen oder Diabetes führen und leistet zahlreichen Spätfolgen im Erwachsenenalter Vorschub. Eine normale Gewichtsentwicklung ist ein wichtiger Indikator für eine gesunde Gesamtentwicklung. Insofern gibt diese Kennzahl Hinweise auf Einschränkungen bei der Kindergesundheit und auf die zukünftige gesundheitliche Lage. Jungen und Mädchen aus sozial benachteiligten Familien sind dreimal so häufig adipös wie Kinder und Jugendliche mit hohem Sozialstatus.</t>
  </si>
  <si>
    <t>Aufgrund der bei Kennzahl 5.1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Personen mit Migrationshintergrund gemessen an allen Arbeitslosen herangezogen.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</si>
  <si>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</si>
  <si>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</si>
  <si>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Als Haushalt oder Privathaushalt zählen zusammenwohnende und wirtschaftende Personengemeinschaften und Personen, die alleine wohnen und wirtschaften. Personen in Alters-/ Pflegeheimen oder Einrichtungen (z.B. Kasernen, Heime, Unterkünfte) gehören nicht dazu und werden unter Gemeinschaftsunterkünfte gefasst. Haushalte werden im Melderegister nicht direkt erfasst, sondern aus Informationen des Melderegisters (z.B. zu Ehegatten, Kindern, Wohnadresse, Anmeldedatum) mit Hilfe des Programms HHGen abgeleitet und gebildet. Somit handelt es sich um Näherungswerte.</t>
  </si>
  <si>
    <t>In dieser Quote sind die Auszubildenden (siehe Kennzahl J 2.2) enthalten.</t>
  </si>
  <si>
    <t>Arbeitslos können laut Bundesagentur für Arbeit nur Personen im Alter von über 15 Jahren bis zur aktuellen Rentenaltersgrenze, die mindestens drei Stunden pro Tag arbeiten können, sein. Bei der Quote werden die registrierten Arbeitslosen (nach SGB II und III) zu den zivilen Erwerbspersonen (zivile Erwerbstätige und Arbeitslose) in dieser Altersgruppe in Beziehung gesetzt.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</si>
  <si>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Bei dieser Kennzahl werden verschiedene Gruppen zusammengefasst, die sich aktuell in Bildungsgängen oder Fördermaßnahmen zur Verbesserung der Chancen auf eine betriebliche oder schulische Ausbildung befinden. Nach Nationalem Bildungsbericht handelt es sich dabei um Angebote, die unterhalb einer qualifizierten Berufsausbildung liegen bzw. zu keinem anerkannten Ausbildungsabschluss führen, sondern auf eine Verbesserung der individuellen Kompetenzen von Jugendlichen zur Aufnahme einer Ausbildung oder Beschäftigung zielen und zum Teil das Nachholen eines allgemein bildenden Schulabschlusses ermöglichen. Ein Anstieg der Personen im Übergangssystem wird als Verlust an beruflicher Integrationskraft des dualen Systems (Warteschleife) interpretiert. Bezogen wird diese Gruppe auf alle Jugendlichen und jungen Erwachsenen im Alter von 15 bis unter 25 Jahre.</t>
  </si>
  <si>
    <t>Allgemeine Anmerkungen siehe A 2.1. Aufgrund der schrittweisen Anhebung der Regelarbeitsgrenze auf 67 Jahre gibt es vereinzelt auch Leistungssempfangende ab 65 Jahren mit Leistungen nach SGB II und mit HLU. Rund 93 % der Leistungsempfangenden ab 65 Jahren beziehen jedoch Leistungen der Grundsicherung im Alter. Dabei ist davon auszugehen, dass ein erheblicher Anteil der potentiell Leistungsberechtigten aus Scham oder Unkenntnis auf eine Antragstellung verzichtet und damit Alterseinkünfte unterhalb der Armutsgrenze haben kann.</t>
  </si>
  <si>
    <t>Für 2011 liegen keine Daten vor, da die Daten erst ab 2012 jährlich veröffentlicht werden. Die Daten werden von den Finanzämtern mit etwa 3 Jahren Zeitverzug nach Abschluss aller Steuerbescheide für das Bezugsjahr gemeldet.</t>
  </si>
  <si>
    <t>Die Daten zur Kaufkraft stammen von der Gesellschaft für Konsumforschung (GfK) und werden von der CIMA für die Wirtschaftsförderung der Region Hannover aufbereitet. Bei den Bevölkerungszahlen wird auf die Zahlen der amtlichen Statistik des Vorvorjahres zurückgegriffen.</t>
  </si>
  <si>
    <t>Die Bevölkerung im Alter von 15 bis unter 65 Jahre repräsentiert die Bevölkerung im erwerbsfähigen Alter. Sie bildet das maximale Erwerbspersonenpotential ab und dient als zentrale Bezugsgröße für die verschiedenen Kennzahlen zur Erwerbstätigkeit und Beschäftigung (Aufgabenfelder A, B und GB). 2020 lag der Anteil an der Gesamtbevölkerung bundesweit bei 64%, dieser wird mit der Alterung der "Babyboomer" in Zukunft sinken.</t>
  </si>
  <si>
    <t>Im Unterschied zur von der Bundesagentur für Arbeit (BA) monatlich veröffentlichten Arbeitslosenquote (siehe Kennzahl B 4.5) wird bei dieser Kennzahl der Anteil der registrierten Arbeitslosen (nach SGB II und III) nicht zu den zivilen Erwerbspersonen in Beziehung gesetzt, sondern auf die erwerbsfähige Bevölkerung im Alter von 15 bis unter 65 Jahren bezogen. Da dabei auch Nicht-Erwerbspersonen (z.B. Hausfrauen, Personen in Ausbildung) im Nenner vertreten sind, fällt diese Quote niedriger aus, als die Arbeitslosenquote der BA. Der Vorteil dieser Kennzahl ist die Möglichkeit der Darstellung auf der kommunalen Ebene für alle Regionskommunen. In den Kennzahlen B 4.2 und B 4.3 wird diese Quote nach SGB II und SGB III aufgebrochen.</t>
  </si>
  <si>
    <t>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</si>
  <si>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Allgemeine Anmerkungen siehe A 2.1</t>
  </si>
  <si>
    <t>Diese Kennzahl zeigt den jährlichen Veränderungssaldo des Wohnungsbestandes in Mehrfamilienhäusern (zur Definition von Mehrfamilienhäusern siehe Kennzahl W 2.1). Bundesweit steigt der Wohnungsneubau in Mehrfamilienhäusern seit 2010 stetig an und hat 2016 den Neubau in Ein-/Zweifamilienhäusern, der seit 2010 stagniert, überholt. 2020 betrug der Anteil von Wohnungen in Mehrfamilienhäusern 59% gegenüber 38% in Ein-/Zweifamilienhäusern am gesamten Neubau (Rest Wohnheime). U.a. wegen der besseren Flächen-, Energie- und Ressourcenbilanz ist die Steigerung der Zahl von Wohnungen in Mehrfamilienhäusern ein Ziel des Wohnraumversorgungskonzeptes der Region Hannover.</t>
  </si>
  <si>
    <t xml:space="preserve">Die Entwicklung der Haushaltsgröße drückt Veränderungen in der Struktur der Haushalte aus: So ist die feststellbare Verringerung der Haushaltsgröße (bundesweit von 2,3 1990 auf unter 2,0 2020) vor allem auf den Anstieg der Zahl der Einpersonenhaushalte zurückzuführen. Nach Vorausberechnungen des Statistischen Bundesamtes wird sich der Trend zu kleineren Haushalten auch in Zukunft (2040) fortsetzen. Die Haushaltsgrößen und -strukturen stellen eine wichtige Determinante für die Wohnungsnachfrage dar. </t>
  </si>
  <si>
    <t>Auf der kommunalen Betrachtungsebene lassen sich mit der Bevölkerungsdichte hoch verdichtete urbane Räume (Großstädte) von ländlichen Räumen unterscheiden und z.B. innerhalb der Region Hannover das Urbanitätsgefälle von der Landeshauptstadt zu den Umlandkommunen abbilden. Die Bevölkerungsdichte ist eine wichtige Grundlage der Regional- und Verkehrsplanung für eine angepasste Infrastruktur- und Versorgungsplanung auf regionaler Ebene.</t>
  </si>
  <si>
    <t>In Ergänzung zur Erläuterung in T 3.1 senkt das Alleinleben die Chance, Unterstützung durch nahe Angehörige, wie z.B. durch den (Ehe-)Partner in Anspruch nehmen zu können. Umso wichtiger werden dann zum einen ein intaktes soziales Umfeld und unterstützende institutionelle Freizeit-, Gesundheits- und Versorgungsangebote im Wohnumfeld.</t>
  </si>
  <si>
    <t>IWD - Der Informationsdienst des Instituts der deutschen Wirtschaft</t>
  </si>
  <si>
    <t>Region Hannover, Fachbereich Schulen, Team Regionsschulen und Schülerangelegenheiten (40.01): Informationsdrucksache N. 3629 (IV) Ids - Inklusive Beschulung in der Region Hannover (Stand: 23.09.2020)</t>
  </si>
  <si>
    <t>Region Hannover, Fachbereich Schulen, Team Regionsschulen und Schülerangelegenheiten (40.01): Informationsdrucksache N. 3629 (IV) Ids - Inklusive Beschulung in der Region Hannover (Stand: 23.09.2020); Inklusionsanteil Niedersachsen: https://www.mk.niedersachsen.de/startseite/aktuelles/presseinformationen/inklusionsquote-steigt-auf-ueber-64-prozent-im-schuljahr-201718--kultusstaatssekretaerin-willamowius-bei-der-inklusion-alle-mitnehmen-166987.html</t>
  </si>
  <si>
    <t>Alle untersuchten Kinder aus 3 Einschulungsjahrgängen mit gültigen Werten (Schuleingangsuntersuchung)</t>
  </si>
  <si>
    <t>Alle untersuchten Kinder aus 3 Einschulungsjahrgängen (Schuleingangsuntersuchung)</t>
  </si>
  <si>
    <t>Anteil Leistungsbeziehende der Pflegeversicherung (SGB XI) in institutioneller Pflege</t>
  </si>
  <si>
    <t>Leistungsbeziehende SGB II + SGB XII (Grundsicherung + Hilfe zum Lebensunterhalt) + Asylbewerberleistungsgesetz / Gesamtbevölkerung * 100</t>
  </si>
  <si>
    <t xml:space="preserve">Anzahl beschäftigte Frauen  </t>
  </si>
  <si>
    <t xml:space="preserve">Anzahl beschäftigte Männer </t>
  </si>
  <si>
    <t>Beschäftigungsquote</t>
  </si>
  <si>
    <t>Sozialversicherungspflichtig  und ausschließlich geringfügig Beschäftigte am Wohnort / Bevölkerung 15 bis unter 65 Jahre *100</t>
  </si>
  <si>
    <t xml:space="preserve">Anzahl Frauen mit ausschließlich geringfügiger Beschäftigung </t>
  </si>
  <si>
    <t>Leistungsbeziehende Frauen SGB II + SGB XII (Grundsicherung + Hilfe zum Lebensunterhalt) + Asylbewerberleistungsgesetz / weibliche Gesamtbevölkerung *100</t>
  </si>
  <si>
    <t>Leistungsbeziehende Männer SGB II + SGB XII (Grundsicherung + Hilfe zum Lebensunterhalt) + Asylbewerberleistungsgesetz / männliche Gesamtbevölkerung *100</t>
  </si>
  <si>
    <t>Haushalte alleinerziehender Frauen mit Kindern 0 bis unter 18 Jahre / Alleinerziehenden-Haushalte mit Kindern 0 bis unter 18 Jahre *100</t>
  </si>
  <si>
    <t>Bevölkerung 0 bis unter 18 Jahre / Gesamtbevölkerung *100</t>
  </si>
  <si>
    <t>Haushalte Alleinerziehender mit Kindern 0 bis unter 18 Jahre / Familien-Haushalte mit Kindern 0 bis unter 18 Jahre *100</t>
  </si>
  <si>
    <t>Anteil Bedarfsgemeinschaften im SGB II-Bezug mit Kindern 0 bis unter 18 Jahre</t>
  </si>
  <si>
    <t>Anzahl Bedarfsgemeinschaften im SGB II-Bezug mit Kindern 0 bis unter 18 Jahre</t>
  </si>
  <si>
    <t>Gesamtsumme Haushalte mit Kindern 0 bis unter 18 Jahre</t>
  </si>
  <si>
    <t>Haushalte mit Kindern 0 bis unter 18 Jahre</t>
  </si>
  <si>
    <t>Anteil Alleinerziehenden-Bedarfsgemeinschaften im SGB II-Bezug mit Kindern 0 bis unter 18 Jahre</t>
  </si>
  <si>
    <t>Anzahl Alleinerziehenden-Bedarfsgemeinschaften im SGB II-Bezug mit Kindern 0 bis unter 18 Jahre</t>
  </si>
  <si>
    <t>Alleinerziehenden-Haushalte mit Kindern 0 bis unter 18 Jahre</t>
  </si>
  <si>
    <t>Bedarfsgemeinschafen im SGB II-Bezug mit Kindern 0 bis unter 18 Jahre / Haushalte mit Kindern 0 bis unter 18 Jahre *100</t>
  </si>
  <si>
    <t>Leistungsbeziehende 0 bis unter 18 Jahre SGB II + SGB XII (Hilfe zum Lebensunterhalt) + Asylbewerberleistungsgesetz / Gesamtbevölkerung 0 bis unter 18 Jahre *100</t>
  </si>
  <si>
    <t>Personen 15 bis unter 25 Jahren / Gesamtbevölkerung *100</t>
  </si>
  <si>
    <t>Sozialversicherungspflichtig Beschäftigte am Wohnort 15 bis unter 25 Jahre / Bevölkerung 15 bis unter 25 Jahre *100</t>
  </si>
  <si>
    <t>Auszubildende am Wohnort 15 bis unter 25 Jahre / Sozialversicherungspflichtig Beschäftigte am Wohnort 15 bis unter 25 Jahre am Wohnort *100</t>
  </si>
  <si>
    <t>Auszubildende Frauen am Wohnort 15 bis unter 25 Jahre / Auszubildende am Wohnort 15 bis unter 25 Jahre *100</t>
  </si>
  <si>
    <t>Leistungsbeziehende 15 bis unter 25 Jahre SGB II / Bevölkerung 15 bis unter 25 Jahre *100</t>
  </si>
  <si>
    <t>Arbeitslose 15 bis unter 25 Jahre im SGB II + SGB III / Bevölkerung 15 bis unter 25 Jahre *100</t>
  </si>
  <si>
    <t>Personen mit Schwerbehinderung / Gesamtbevölkerung *100</t>
  </si>
  <si>
    <t>Personen 65 Jahre und älter / Gesamtbevölkerung *100</t>
  </si>
  <si>
    <t>Leistungsbeziehende SGB II + SGB XII (Grundsicherung + Hilfe zum Lebensunterhalt) + Asylbewerberleistungsgesetz 65 Jahre und älter/ Bevölkerung 65 Jahre und älter *100</t>
  </si>
  <si>
    <t>Leistungsbeziehende der Pflegeversichung (SGB XI) ohne Pflegegeld 75 Jahre und älter / Bevölkerung 75 Jahre und älter *100</t>
  </si>
  <si>
    <t>Anteil ältere Menschen ab 65 Jahre mit Mindestsicherungsleistungen</t>
  </si>
  <si>
    <t>Anzahl ältere Menschen ab 65 Jahre mit Mindestsicherungsleistungen</t>
  </si>
  <si>
    <t>Haushalte mit Haushaltsvorstand im Alter von 75 Jahren und älter / Gesamthaushalte *100</t>
  </si>
  <si>
    <t>Anteil 1-Person-Haushalte von Männern ab 75 Jahre</t>
  </si>
  <si>
    <t>Anzahl 1-Person-Haushalte von Männern ab 75 Jahre</t>
  </si>
  <si>
    <t>Ein-Person-Haushalte von Männern 75 Jahre und älter / Ein-Person-Haushalte 75 Jahre und älter *100</t>
  </si>
  <si>
    <t>Ein-Person-Haushalte 75 Jahre und älter / Gesamthaushalte *100</t>
  </si>
  <si>
    <t>Leistungsbeziehende der Pflegeversicherung (SGB XI) in ambulanter Pflege incl. Pflegegeld ohne Sachleistung / Leistungsbeziehende Pflegeversicherung insgesamt (ambulante Pflege + stationäre Dauerpflege + stationäre Kurzzeitpflege + Pflegegeld ohne Sachleistung) *100</t>
  </si>
  <si>
    <t>Ausschließlich geringfügig Beschäftigte am Wohnort / Sozialversicherungspflichtig Beschäftigte und ausschließlich geringfügig Beschäftigte am Wohnort * 100</t>
  </si>
  <si>
    <t>Sozialversicherungspflichtig Beschäftigte in Vollzeit im unteren Entgeltbereich / Sozialversicherungspflichtig Beschäftigte der Kerngruppe in Vollzeit mit Angaben zum Entgelt  * 100</t>
  </si>
  <si>
    <t>Anteil SGB III-Leistungsbeziehende mit aufstockendem SGB II-Bezug (sog. Aufstockende)</t>
  </si>
  <si>
    <t>Anzahl SGB III-Leistungsbeziehende mit aufstockendem SGB II-Bezug  (sog. Aufstockende)</t>
  </si>
  <si>
    <t>Leistungsbeziehende SGB III</t>
  </si>
  <si>
    <t>Anteil SGB II-Leistungsbeziehende 0 bis unter 65 Jahre</t>
  </si>
  <si>
    <t>Anzahl SGB II-Leistungsberziehende 0 bis unter 65 Jahre</t>
  </si>
  <si>
    <t>Leistungsbeziehende im SGB II 0 bis unter 65 Jahre / Bevölkerung 0 bis unter 65 Jahre *100</t>
  </si>
  <si>
    <t>Bedarfsgemeinschaften mit SGB II-Bezug / Haushalte mit Haushaltsvorstand bis unter 65 Jahre *100</t>
  </si>
  <si>
    <t>Gesamtbetrag des zu versteuernden Jahreseinkommens aller Steuerpflichtigen in 1.000 Euro</t>
  </si>
  <si>
    <t>Nominale Kaufkraft in Mio. Euro (Jahreszahlen)</t>
  </si>
  <si>
    <t>Nominale Gesamtkaufkraft in Mio. Euro (Jahreszahlen) / Gesamtbevölkerung * 1.000.000</t>
  </si>
  <si>
    <t>Bevölkerung 15 bis unter 65 Jahre / Gesamtbevölkerung *100</t>
  </si>
  <si>
    <t>Sozialversicherungspflichtig Beschäftigte am Wohnort / Sozialversicherungspflichtig und ausschließlich geringfügig Beschäftigte am Wohnort *100</t>
  </si>
  <si>
    <t>Anteil ausschließlich geringfügig Beschäftigte an Beschäftigten gesamt</t>
  </si>
  <si>
    <t>Anzahl sozialversicherungspflichtig Beschäftigte</t>
  </si>
  <si>
    <t>Anteil geringfügig Beschäftigte im Nebenerwerb an Beschäftigten gesamt</t>
  </si>
  <si>
    <t xml:space="preserve">Anzahl geringfügig Beschäftigte im Nebenerwerb </t>
  </si>
  <si>
    <t>Sozialversicherungspflichig Beschäftigte in Vollzeit / Sozialversicherungspflichig Beschäftigte gesamt *100</t>
  </si>
  <si>
    <t>Ausschließlich geringfügig Beschäftigte / Sozialversicherungspflichtig und ausschließlich geringfügig Beschäftigte am Wohnort *100</t>
  </si>
  <si>
    <t>Geringfügig Beschäftigte im Nebenerwerb / Sozialversicherungspflichtig und ausschließlich geringfügig Beschäftigte *100</t>
  </si>
  <si>
    <t>Arbeitslose (SGB II+III) / Bevölkerung 15  bis unter 65 Jahre * 100</t>
  </si>
  <si>
    <t>Arbeitslose SGB II 15 bis unter 65 Jahre / Bevölkerung 15 bis unter 65 Jahre *100</t>
  </si>
  <si>
    <t>Arbeitslose SGB III 15 bis unter 65 Jahre / Bevölkerung 15 unter 65 Jahre *100</t>
  </si>
  <si>
    <t>Anteil Arbeitslose mit SGB III-Leistungsbezug an Bevölkerung 15 bis unter 65 Jahre</t>
  </si>
  <si>
    <t xml:space="preserve">Bevölkerung 15 bis unter 65 Jahre </t>
  </si>
  <si>
    <t>Bevölkerung 15 bis unter 65 Jahre</t>
  </si>
  <si>
    <t>Bevölkerung 15 bis unter 65 Jahre (am 30.6. d.J.)</t>
  </si>
  <si>
    <t>Langzeitarbeitslose / Arbeitslose SGB II+III *100</t>
  </si>
  <si>
    <t>In Ergänzung zur Kennzahl T 4.1 "Anteil Leistungsbeziehende Pflegeversicherung ab 75 Jahre" gibt diese Kennzahl an, wie hoch der Anteil derjenigen Personen ist, die auf institutionelle Pflegeleistungen angewiesen sind, also auf die Unterstützung von ambulanten Pflegediensten oder stationären Pflegeeinrichtungen.</t>
  </si>
  <si>
    <t>Keine bundesweiten Zahlen vorhanden.</t>
  </si>
  <si>
    <t>BA: Tabellen: Sozialversicherungspflichtig Beschäftigte nach ausgewählten Merkmalen am Wohnort / AG: destatis Genesis-Datenbank</t>
  </si>
  <si>
    <t>BA: Tabellen: Sozialversicherungspflichtige Beschäftigungsverhältnisse (Quartalszahlen), Deutschland, Juni 2021, Tab. 15</t>
  </si>
  <si>
    <t>Wohnungen aktuelles Jahr - Wohnungen Vorjahr</t>
  </si>
  <si>
    <t>Wohnfläche gesamt in 100qm / Wohnungen *100</t>
  </si>
  <si>
    <t>Wohnfläche gesamt in 100 qm / Gesamtbevölkerung *100</t>
  </si>
  <si>
    <t>BA: Grundlagen: Hintergrundinfo, Juli 2021, Auswirkungen der Corona-Krise auf die Entgeltstatistik, S. 8</t>
  </si>
  <si>
    <t xml:space="preserve">Eine bundesweite Quote lässt sich aus den Fachstatistiken der BA (Bedarfsgemeinschaften und deren MG, Monatszahlen) nicht berechnen, da AG der Leistungsberechtigten als "unter 25 Jahre" definiert. </t>
  </si>
  <si>
    <t>BA: Tabellen: Arbeitslose - Zeitreihe (Monats- und Jahreszahlen), Deutschland, Zeitreihe / AG: destatis, Genesis-Datenbank</t>
  </si>
  <si>
    <t>BA: Tabellen: Arbeitslosigkeit im Zeitverlauf: Entwicklung der Arbeitslosenquote (Strukturmerkmale), Tab. 2.4.2</t>
  </si>
  <si>
    <t>destatis: Bildung, Forschung und Kultur: Schulen, Tabellen: Absovent/-innen und Abgänger/-innen</t>
  </si>
  <si>
    <t>BA: Fachstatistiken Beschäftigung: Beschäftigungsquoten;
www.wsi.de</t>
  </si>
  <si>
    <t>Gemeinsames Statistikportal des Bundes und der Länder: Tabelle B 1.1 Mindestsicherungsquote in % nach Ländern und Geschlecht am Jahresende 2006 bis 2020
Für Niedersachsen:
LSN: EVAS: Sozialberichterstattung: LSN-Online Tabelle Z2550120</t>
  </si>
  <si>
    <t>Keine bundesweiten Zahlen vorhanden.
Für Niedersachsen:
LSN: EVAS: Sozialberichterstattung: LSN-Online Tabelle Z2550120</t>
  </si>
  <si>
    <t>Gemeinsames Statistikportal des Bundes und der Länder: Tabelle B 1.1 Mindestsicherungsquote in % nach Ländern und Geschlecht am Jahresende 2006 bis 2020</t>
  </si>
  <si>
    <t xml:space="preserve">Keine bundesweiten Zahlen vorhanden.
Für Niedersachsen:
LSN: EVAS: Sozialberichterstattung: LSN-Online Tabelle Z2551000
</t>
  </si>
  <si>
    <t>Keine bundesweiten Zahlen vorhanden.
Für Niedersachsen:
LSN: EVAS: Sozialberichterstattung: LSN-Online Tabelle Z2551000;
DIW Wochenbericht Nr. 49/2019</t>
  </si>
  <si>
    <t>BA: Grundsicherung für Arbeitssuchende (Monatszahlen), Deutschland Februar 2022, Tab. 2.6: Aufstocker - geichzeitiger Bezug von Arbeitslosengeld und Arbeitslosengeld II</t>
  </si>
  <si>
    <t>BA: Tabellen: Arbeitslosigkeit und Grundsicherung für Arbeitssuchende (Monatszahlen), Dezember 2021, Tab. 8</t>
  </si>
  <si>
    <t>Landesamt für Statistik Niedersachsen, Tabelle A917010</t>
  </si>
  <si>
    <t>GfK: Pressemitteilung vom 8. Dezember 2021: Kaufkraft der Deutschen steigt 2022 auf 24.807 Euro. GfK-Studie zur Kaufkraft 2022.</t>
  </si>
  <si>
    <t>destatis: Genesis-Datenbank</t>
  </si>
  <si>
    <t>BA: Berichte: BlickpunktArbeitsmarkt, Januar 2022, Monatsbericht zum Arbeits- und Ausbildungsmarkt, 6.1 Bestand an Arbeitslosen und Arbeitslosenquoten</t>
  </si>
  <si>
    <t>Keine bundesweiten Zahlen vorhanden.
Für Niedersachsen:
LSN: EVAS: Sozialberichterstattung: LSN-Online Tabelle Z2551000</t>
  </si>
  <si>
    <t>https://www.statistik.niedersachsen.de/startseite/</t>
  </si>
  <si>
    <t>E-Mail: II.3@region-hannover.de</t>
  </si>
  <si>
    <t>Region Hannover und regionsangehörige Städte und Gemeinden</t>
  </si>
  <si>
    <t>Telefon: 0511 616 23645</t>
  </si>
  <si>
    <t>4. Interpretation der Daten und weiterführende Informationen</t>
  </si>
  <si>
    <t>Leistungsbeziehende SGB III mit aufstockenden Leistungen SGB II / SGB III-Leistungsbeziehende *100</t>
  </si>
  <si>
    <t>Sozialversicherungspflichtig oder ausschließlich geringfügig Beschäftigte mit Bezug von SGB II / Erwerbsfähige Leistungsberechtigte SGB II *100</t>
  </si>
  <si>
    <t>Offizielle Arbeitslosenquote der Bundesagentur für Arbeit: Arbeitslose 15 bis unter 25 Jahre (SGB II+III) /  zivile Erwerbstätige 15 bis unter 25 Jahre + Arbeitslose 15 bis unter 25 Jahre (SGB II+III) *100</t>
  </si>
  <si>
    <t>In der pflegerischen Versorgung gilt der Grundsatz "ambulant vor stationär" seit Jahren als qualitative Richtschnur zur Umsetzung einer weitgehend selbstbestimmten Teilhabe im Alter. Über viele Jahre wurden etwa zwei Drittel aller Pflegebedürftigen ambulant und ein Drittel stationär versorgt. Dieses Verhältnis hat sich auch bundesweit durch die Pflegestärkungsgesetze zu einem Dreiviertel- zu Einviertel-Verhältnis verschoben. Damit, so ist zu vermuten, wird dem tatsächlichen Pflegebedarf nun besser entgegen gekommen und eine lange bestehende Unterversorgung im ambulanten Bereich zumindest teilweise behoben.</t>
  </si>
  <si>
    <t>Personen mit Migrationshintergrund / Gesamtbevölkerung *100</t>
  </si>
  <si>
    <t>Ausländische Vollzeitbeschäftigte im unteren Entgeltbereich / ausländische sozialversicherungspflichtig Beschäftigte in Vollzeit der Kerngruppe mit Angaben zum Entgelt *100</t>
  </si>
  <si>
    <t>Sozialversicherungspflichtig und ausschließlich geringfügig beschäftigte Frauen am Wohnort / Frauen 15 bis unter 65 Jahre *100</t>
  </si>
  <si>
    <t>Sozialversicherungspflichtig und ausschließlich geringfügig beschäftigte Männer am Wohnort / Männer 15 bis unter 65 Jahre *100</t>
  </si>
  <si>
    <t>Sozialversicherungspflichtig beschäftigte Frauen am Wohnort / Sozialversicherungspflichtig Beschäftigte am Wohnort *100</t>
  </si>
  <si>
    <t>Ausschließlich geringfügig beschäftigte Frauen am Wohnort / ausschließlich geringfügig Beschäftigte am Wohnort *100</t>
  </si>
  <si>
    <t>Sozialversicherungspflichtig beschäftigte Frauen in Vollzeit im unteren Entgeltbereich / Sozialversicherungspflichtig beschäftigte Frauen der Kerngruppe in Vollzeit mit Angaben zum Entgelt  *100</t>
  </si>
  <si>
    <t>Sozialversicherungspflichtig beschäftigte Männer in Vollzeit im unteren Entgeltbereich / Sozialversicherungspflichtig beschäftigte Männer der Kerngruppe in Vollzeit mit Angaben zum Entgelt  *100</t>
  </si>
  <si>
    <t>Alleinerziehenden-Bedarfsgemeinschaften im SGB II-Bezug mit Kindern 0 bis unter 18 Jahren / Alleinerziehenden-Haushalte *100</t>
  </si>
  <si>
    <t>Offizielle Arbeitslosenquote der Bundesagentur für Arbeit: Arbeitslose (SGB II+III) / zivile Erwerbstätige + Arbeitslose (SGB II+III) *100</t>
  </si>
  <si>
    <t xml:space="preserve">Die Kennzahl gibt an, bei wie vielen Kindern im Rahmen der Schuleingangsuntersuchung (SEU) im Jahr vor der Einschulung ein Förderbedarf in bedeutsamen schulrelevanten Vorläuferfähigkeiten festgestellt wird. Bei Kindern, die in drei oder mehr Tests auffällig werden, zeigt das Screeningverfahren einen multiplen Förderbedarf an, der in nachgehenden Untersuchungen konkretisiert werden muss. Beeinträchtigungen in kognitiven Vorläuferfähigkeiten sind mit einem hohen Risiko verbunden, später im Schulverlauf Lernstörungen und sekundäre Verhaltensprobleme zu entwickeln. Analysen der SEU-Daten zeigen, dass Entwicklungsauffälligkeiten einen Zusammenhang mit der Kindergartenbesuchsdauer und dem Bildungsgrad der Eltern aufweisen. Dies unterstreicht die Bedeutung, Präventionsmaßnahmen insbesondere auf sozial benachteiligte Familien auszurichten. </t>
  </si>
  <si>
    <t>Arbeitslos können laut Bundesagentur für Arbeit nur Personen im Alter von über 15 Jahre bis zur aktuellen Rentenaltersgrenze, die mindestens drei Stunden pro Tag arbeiten können, sein.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auf die erstgenannte Veröffentlichung zurückgegriffen.</t>
  </si>
  <si>
    <t>Ausländische Leistungsbeziehende SGB II + SGB XII (Grundsicherung + Hilfe zum Lebensunterhalt) + Asylbewerberleistungsgesetz / ausländische Bevölkerung *100</t>
  </si>
  <si>
    <t>Sozialversicherungspflichtig beschäftigte Frauen in Teilzeit am Wohnort / Sozialversicherungspflichtig beschäftigte Frauen am Wohnort *100</t>
  </si>
  <si>
    <t>Sozialversicherungspflichtig beschäftigte Männer in Teilzeit am Wohnort / Sozialversicherungspflichtig beschäftigte Männer am Wohnort *100</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</si>
  <si>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</si>
  <si>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 </t>
  </si>
  <si>
    <t>Anteil Haushalte alleinerziehender Frauen mit Kindern 0 bis unter 18 Jahre</t>
  </si>
  <si>
    <t>Anzahl Haushalte alleinerziehender Frauen mit Kindern 0 bis unter 18 Jahre</t>
  </si>
  <si>
    <t>destatis: Tabelle Familien mit Kindern nach Lebensform im Zeitvergleich
destatis: Alleinerziehende in Deutschland 2017, S. 27</t>
  </si>
  <si>
    <t>Armutsgefährdungsquote</t>
  </si>
  <si>
    <t>Die Armutsgefährdungsquote ist ein Indikator zur Messung relativer Einkommensarmut und wird definiert als der Anteil der Personen, deren Äquivalenzeinkommen weniger als 60% des Medians der Äquivalenzeinkommen der Bevölkerung (in Privathaushalten) beträgt.</t>
  </si>
  <si>
    <t>Statistikportal der Statistischen Ämter des Bundes und der Länder</t>
  </si>
  <si>
    <t>Äquivalenzeinkommen</t>
  </si>
  <si>
    <t>Das Äquivalenzeinkommen ist ein bedarfsgewichtetes Pro-Kopf-Einkommen je Haushaltsmitglied, das ermittelt wird, indem das Haushaltsnettoeinkommen durch die Summe der Bedarfsgewichte der im Haushalt lebenden Personen geteilt wird. Nach EU-Standard wird zur Bedarfsgewichtung die neue OECD-Skala verwendet. Danach wird der ersten erwachsenen Person im Haushalt das Bedarfsgewicht 1 zugeordnet, für die weiteren Haushaltsmitglieder werden Gewichte von &lt; 1 eingesetzt (0,5 für weitere Personen im Alter von 14 und mehr Jahren und 0,3 für jedes Kind im Alter von unter 14 Jahren), weil angenommen wird, dass sich durch gemeinsames Wirtschaften Einsparungen erreichen lassen.</t>
  </si>
  <si>
    <t>Erwerbsfähigkeit</t>
  </si>
  <si>
    <t>Als erwerbsfähig im Sinne des SGB II (Grundsicherung für Arbeitsuchende) gilt, wer unter den Bedingungen des allgemeinen Arbeitsmarkts mindestens drei Stunden pro Tag arbeiten kann.</t>
  </si>
  <si>
    <t>Mikrozensus</t>
  </si>
  <si>
    <t>Der Mikrozensus („kleine Volkszählung“) ist die größte Haushaltsbefragung der amtlichen Statistik. Er dient dazu, die Datenlücke zwischen zwei Volkszählungen zu schließen. Jährlich werden rund 1 % aller Personen in Privathaushalten und Gemeinschaftsunterkünften befragt. Da die Auskunfterteilung im Mikrozensus verpflichtend ist, liefert er auch für Personengruppen zuverlässige Ergebnisse, die üblicherweise in Bevölkerungsbefragungen schwierig zu erreichen sind. Der Mikrozensus liefert statistische Informationen in tiefer fachlicher und regionaler Gliederung über die Bevölkerungsstruktur, die wirtschaftliche und soziale Lage der Bevölkerung, insbesondere die Erwerbstätigkeit, Arbeitsuche, Aus- und Weiterbildung, Wohnverhältnisse und Gesundheit. Die Arbeitskräfteerhebung der Europäischen Union ist in Deutschland in den Mikrozensus integriert. Zudem dient der Mikrozensus zahlreichen Erhebungen (wie z.B. der EVS und EU-SILC) als Hochrechnungsrahmen und Kontrollinstrument.</t>
  </si>
  <si>
    <t>Beschäftigte</t>
  </si>
  <si>
    <t>Erwerbstätige</t>
  </si>
  <si>
    <t>Erwerbstätige erwerbsfähige Leistungsberechtigte (ELB) im SGB II</t>
  </si>
  <si>
    <t>Aufstocker</t>
  </si>
  <si>
    <t>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t>
  </si>
  <si>
    <t>Kerngruppe der sozialversicherungspflichtig Beschäftigten</t>
  </si>
  <si>
    <t>Zu den geringfügigen Beschäftigungsverhältnissen zählen Arbeitsverhältnisse mit einem niedrigen Lohn (geringfügig entlohnte Beschäftigung) oder mit einer kurzen Dauer (kurzfristige Beschäftigung). Beide werden auch als „Minijob“ bezeichnet.</t>
  </si>
  <si>
    <t>Langzeitarbeitslosigkeit</t>
  </si>
  <si>
    <t>Anteil Personen mit ergänzenden Leistungen nach SGB II an Beschäftigten gesamt (sog. Working poor)</t>
  </si>
  <si>
    <t>Anteil Personen mit ergänzenden Leistungen nach SGB II an den erwerbsfähigen Leistungsberechtigten (sog. Ergänzende)</t>
  </si>
  <si>
    <t>Haushalt</t>
  </si>
  <si>
    <t>Begriff</t>
  </si>
  <si>
    <t>Erläuterung</t>
  </si>
  <si>
    <t>Arbeitslosengeld (ALG I)</t>
  </si>
  <si>
    <t>Arbeitslosengeld II (ALG II)</t>
  </si>
  <si>
    <t>Erwerbsfähige Leistungsberechtigte (ELB) im SGB II</t>
  </si>
  <si>
    <t>Mit dem Begriff "Aufstocker" werden diejenigen Personen bezeichnet, die zum Stichtag neben Arbeitslosengeld nach dem SGB III auch Arbeitslosengeld II nach dem SGB II beziehen. Es handelt sich demnach um Personen, deren Arbeitslosengeld [(60-67% des vorherigen Nettogehalts] nicht ausreicht, um den Bedarf ihrer Bedarfsgemeinschaft zu decken. Das Arbeitslosengeld wird um die entsprechenden Leistungen nach dem SGB II „aufgestockt“.</t>
  </si>
  <si>
    <t xml:space="preserve">Eine Bedarfsgemeinschaft (BG) nach dem SGB II setzt sich zusammen aus Personen, die im selben Haushalt leben und gemeinsam wirtschaften. Von jedem Mitglied einer BG wird erwartet, dass es ihr/sein Einkommen und Vermögen zur Deckung des Gesamtbedarfs aller Angehörigen der BG einsetzt. Kinder sind davon ausgenommen. Eine Bedarfsgemeinschaft besteht aus mindestens einer/m Leistungsberechtigten (LB), weitere Haushaltsmitglieder können hinzukommen.
Die Unterteilung der Personen in Bedarfsgemeinschaften wird seitens der Bundesagentur für Arbeit wie folgt vorgenommen:
</t>
  </si>
  <si>
    <t>Die Bundesagentur für Arbeit (BA) erbringt als Bundesagentur Leistungen für den Arbeitsmarkt, insbesondere die Arbeitsvermittlung sowie die Arbeitsförderung, und regelt als Verwaltungsträgerin der deutschen Arbeitslosenversicherung die finanziellen Entgeltersatzleistungen, z. B. das Arbeitslosengeld. Die BA ist eine bundesunmittelbare Körperschaft des öffentlichen Rechts mit Selbstverwaltung, die der Rechtsaufsicht durch das Bundesministerium für Arbeit und Soziales unterliegt (§ 393 Abs. 1 SGB III). In einigen wenigen Bereichen hat das Ministerium darüber hinaus ein Weisungsrecht und führt die Fachaufsicht, z. B. bei der Arbeitslosenstatistik (§ 283 Abs. 2 SGB III) und der Ausländerbeschäftigung (§ 288 Abs. 2 SGB III). Als besondere Dienststellen der Bundesagentur für Arbeit sind die sogenannten Familienkassen für die Durchführung des steuerlichen Familienleistungsausgleichs (z. B. Kindergeld) und für die Berechnung und die Auszahlung des Kinderzuschlags nach § 6a nach dem BKGG zuständig. Die Dienststellen der BA auf regionaler Ebene werden als Regionaldirektionen bezeichnet, auf lokaler Ebene als Agenturen für Arbeit.</t>
  </si>
  <si>
    <t>Laut Bundesmeldegesetz (BMG) haben die Meldebehörden die in ihrem Zuständigkeitsbereich wohnhaften Personen (Einwohnerinnen und Einwohner) zu registrieren, um deren Identität und deren Wohnungen festzustellen und nachweisen zu können. Die Meldebehörden führen zur Erfüllung ihrer Aufgaben Melderegister. Diese enthalten Daten, die bei der betroffenen Person erhoben, von öffentlichen Stellen übermittelt oder sonst amtlich bekannt werden. Die Meldebehörden erteilen Melderegisterauskünfte, wirken nach Maßgabe dieses Gesetztes oder sonstiger Rechtsvorschriften bei der Durchfürhung von Aufgaben anderer öffentlichen Stellen mit und übermitteln Daten. 
Erhoben werden folgende Daten: Geburtsdatum, Geburtsort, Geschlecht, Staatsangehörigkeit, Zugehörigkeit zu einer öffentlich-rechtlichen Religionsgemeinschaft, Anschrift, Einzugsdatum, Auszugsdatum, weitere Angaben zu Lebenspartnern und minderjährigen Kindern.</t>
  </si>
  <si>
    <t>Als erwerbsfähige Leistungsberechtigte werden Personen definiert, die ein Einkommen aus Erwerbstätigkeit erzielen. Dabei kann das Erwerbseinkommen sowohl aus abhängiger als auch aus selbständiger Erwerbstätigkeit stammen. Abhängig Beschäftigte werden anhand des zu berücksichtigenden Einkommens aus abhängiger Erwerbstätigkeit identifiziert und Selbständige mit Hilfe des verfügbaren Einkommens aus selbständiger Erwerbstätigkeit. (Es kommen zwei Varianten der Ergänzung von Erwerbseinkommen und SGB II-Bezug vor: Auf der einen Seite wird ein niedriges Erwerbseinkommen durch Arbeitslosengeld II ergänzt, auf der anderen Seite wird das Arbeitslosengeld durch eine geringfügige Erwerbstätigkeit als Zuverdienst ergänzt. Die Bundesagentur für Arbeit bezeichnet beide Gruppen als "Ergänzer".)</t>
  </si>
  <si>
    <t xml:space="preserve">Alle Personen, die einer Erwerbstätigkeit oder auch mehreren Erwerbstätigkeiten nachgehen, unabhängig von der Dauer der tatsächlich geleisteten oder vertragsmäßig zu leistenden wöchentlichen Arbeitszeit. Für die Zuordnung zu den Erwerbstätigen ist es unerheblich, ob aus dieser Tätigkeit der überwiegende Lebensunterhalt bestritten wird oder nicht. Zu den Erwerbstätigen gehören auch Soldatinnen und Soldaten (einschließlich der Wehr- und Zivildienstleistenden). Nicht zu den Erwerbstätigen zählen Personen in ihrer Eigenschaft als Grundstücks-, Haus- und Wohnungseigentümer oder als Eigentümer von Wertpapieren und ähnlichen Vermögenswerten. Im Fall mehrerer (gleichzeitiger) Tätigkeiten ist sowohl für die Zuordnung nach der Stellung im Beruf als auch für die Zuordnung auf Wirtschaftsbereiche die zeitlich überwiegende Tätigkeit zugrunde gelegt. Nach der Stellung im Beruf wird unterschieden zwischen Selbständigen und mithelfenden Familienangehörigen sowie beschäftigten Arbeitnehmerinnen und Arbeitnehmern (Angestellte, ArbeiterInnen (bis 2005); BeamtInnen). Eine weitere Unterscheidung bezieht sich auf Erwerbstätige nach dem Inlands-(Arbeitsorts-) beziehungsweise Inländer-(Wohnorts-)Konzept (Volkswirtschaft).
Die folgende Übersicht zeigt die Untergliederung der Bevölkerung im erwerbsfähigen Alter (15 bis unter 65 Jahre) nach Erwerbstätigkeit und Beschäftigung sowie die entsprechenden Quoten:
</t>
  </si>
  <si>
    <t>Eine geringfügig entlohnte Beschäftigung nach § 8 Abs. 1 Nr. 1 SGB IV liegt vor, wenn das Arbeitsentgelt aus dieser Beschäftigung (§ 14 SGB IV) regelmäßig im Monat die Geringfügigkeitsgrenze nicht überschreitet. Die Geringfügigkeitsgrenze beträgt bis einschließlich zum 31.12.2012 400 Euro und ab dem 01.01.2013 450 Euro. Regelmäßig bedeutet, dass, wenn die Grenze von 450 Euro nur gelegentlich und nicht vorhersehbar überschritten wird, trotzdem eine geringfügig entlohnte Beschäftigung vorliegt. 
Eine Berichterstattung der ausschließlich geringfügig entlohnten Beschäftigten erfolgt seit dem Stichtag 30.6.1999, geringfügig entlohnte Beschäftigte im Nebenjob können ab dem Stichtag 30.06.2003 ausgewertet werden.</t>
  </si>
  <si>
    <t>Die Melderegister in den Gemeinden dienen neben ihren primären Verwaltungsvollzugszwecken auch der Bevölkerungsstatistik. Ein Melderegister enthält zwar keine direkt abrufbaren Angaben über Haushalte, es ist jedoch möglich, auf indirektem Wege aus den gespeicherten Personendaten Haushalte zu generieren. Das Verfahren zur systematischen “Haushaltegenerierung” basiert auf dem Ansatz, die jeweils an ein und derselben Wohnadresse gemeldeten Personen aufgrund von Merkmalsvergleichen zu Personengemeinschaften bzw. Haushalten zu gruppieren. Diese so zu Haushalten zusammengeführten Personen entsprechen dem Typ des Wohnhaushaltes. Im Haushaltstyp HHSTAT werden folgende Merkmale erfasst und ausgewiesen: (00) Person gehört nicht zur Bevölkerung in Haushalten; (01) Einpersonenhaushalt; (02) Ehepaar, kein Kind, keine weitere Person; (03) Ehepaar, kein Kind, mindestens eine weitere Person; (04) Ehepaar, mindestens ein Kind, keine weitere Person; (05) Ehepaar, mindestens ein Kind, mindestens eine weitere Person; (06) Paar in nichtehelicher Lebensgemeinschaft, kein Kind, keine weitere Person; (07) Paar in nichtehelicher Lebensgemeinschaft, kein Kind, mindestens eine weitere Person; (08) Paar in nichtehelicher Lebensgemeinschaft, mindestens ein Kind, keine weitere Person; (09) Paar in nichtehelicher Lebensgemeinschaft, mindestens ein Kind, mindestens eine weitere Person; (10) Bezugsperson ohne ehelichen oder nichtehelichen Partner, mindestens ein Kind, keine weitere Person; (11) Bezugsperson ohne ehelichen oder nichtehelichen Partner, mindestens ein Kind, mindestens eine weitere Person; (12) sonstiger Mehrpersonenhaushalt ohne Paar und ohne Kinder. Auf dieser Grundlage werden sodann die verschiedenen Haushaltstypen abgeleitet.</t>
  </si>
  <si>
    <t>Zur Bereitstellung von räumlich tief gegliederten Haushalts- und Wohnungsbelegungsdaten wurde im Rahmen des Zensustests ein Verfahren entwickelt, das die Personendaten aus dem Melderegister mit den Gebäude- und Wohnungsdaten aus einer (postalischen) Gebäude- und Wohnungszählung adressweise zusammenführt und in einem mehrstufigen Prozess die für diese Adresse gemeldeten Personen zu Haushalten bündelt (Haushaltegenerierung). Aus den Melderegisterdaten werden die so genannten Kernhaushalte gebildet. Alle Personen, die gemäß Melderegister an der gleichen Adresse wohnen und miteinander verzeigert sind (Verweise im Melderegister, die auf den Datensatz einer anderen Person hinweisen), und zwar als Ehegatten untereinander und/oder als Elternteil mit Nachkommen bzw. als Kind mit ihren gesetzlichen Vertretern (in der Regel Vater und Mutter) erhalten die gleiche Kernhaushaltsnummer und bilden somit einen Haushalt. Dadurch lassen sich bereits aus den Melderegisterdaten die klassischen Familienzusammenhänge erkennen. Alle Personen, die nicht einer anderen Person zugeordnet werden können, bekommen als Einpersonen-Kernhaushalt eine eigene Kernhaushaltsnummer.</t>
  </si>
  <si>
    <t>Als Midijobs bezeichnet man Beschäftigungsverhältnisse mit einem Arbeitsentgelt im Bereich von 450,01 bis 1.300 Euro im Monat (bis 31.12.2012: von 400,01 bis 800 Euro; bis 30.06.2019: von 450,01 bis 850 Euro). Seit dem 1. Juli 2019 nennt man jenen Bereich nicht mehr Gleitzone, sondern „Übergangsbereich“. Um Midijobber im Übergangsbereich als Geringverdienende zu entlasten, resultieren die Arbeitnehmeranteile aus einer reduzierten Bemessungsgrundlage. Bis zum 30.06.2019 führte die Reduzierung der Arbeitnehmerbeiträge zur Rentenversicherung bei Midijobs auch zu geminderten Rentenansprüchen, es sei denn, die/der Beschäftigte hat auf die Anwendung der Gleitzonenregelung in der Rentenversicherung ausdrücklich verzichtet. Dies ist im Übergangsbereich seit dem 01.07.2019 nicht mehr der Fall. Die verminderte Beitragsbemessungsgrundlage spielt für die Entgeltpunkte in der Rentenversicherung keine Rolle mehr. Damit entfällt auch die Notwendigkeit für Arbeitnehmerinnen und Arbeitnehmer, auf die Anwendung der Gleitzone in der Rentenversicherung zu verzichten, um Rentennachteile zu vermeiden. In der Statistik über Midijobs wird unterschieden nach:
•  Monatliches Arbeitsentgelt liegt durchgehend innerhalb des Übergangsbereichs
•  Monatliches Arbeitsentgelt liegt sowohl innerhalb als auch außerhalb des Übergangsbereichs („Mischfälle“)
Auswertungen zu den Midijobs können nicht quartalsweise, sondern nur zum Stichtag 31.12.d.J. vorgenommen werden. Nur für diesen Stichtag liegen weitgehend vollzählige Angaben über Beschäftigungen im Übergangsbereich vor. Auswertungen zu den Midijobs liegen ab dem Stichtag 31.12.2003 vor.</t>
  </si>
  <si>
    <t>Geburten werden binnen einer Woche im Geburtsregister des Geburtsortes verzeichnet. Da für die Weiterleitung der Meldung an das Einwohnermeldeamt des Wohnortes keine Frist besteht, führt die Zeitspanne bis zur Eintragung in das Melderegister zur statistischen Unschärfe zwischen dem bereits stattgefunden Ereignis (Geburt) und der Erfassung (Melderegister). Es kann also sein, dass eine Geburt in der einen Datenabfrage nicht, in einer späteren aber enthalten ist. Dies kann zu Verzerrungen der Daten führen (ähnlich verhält es sich mit den Datengrundlagen zu den Sterbefällen, vgl. hierzu den unten stehenden Eintrag).
Die hier hinterlegten Daten der Einwohnermelderegister beinhalten die am Wohnort erfassten Daten. Eine Ausweisung der Daten nach dem Geburtsort ist grundsätzlich ebenfalls möglich, muss aber beim Team Statistik der Region Hannover explizit angefragt werden.</t>
  </si>
  <si>
    <t>Für die Beurkundung eines Sterbefalles ist das Standesamt zuständig, in dessen Bezirk der Sterbefall eingetreten ist. Da für die Weiterleitung der Meldung an das Einwohnermeldeamt des Wohnortes keine Frist besteht, führt die Zeitspanne bis zur Eintragung in das Melderegister zur statistischen Unschärfe zwischen dem bereits stattgefunden Ereignis (Sterbefall) und der Erfassung (Melderegister). Es kann also sein, dass ein Sterbefall in der einen Datenabfrage nicht, in einer späteren aber dann enthalten ist. Dies kann zu Verzerrungen der Daten führen (vgl. hierzu auch den Eintrag zu "Geburten"). Die hier hinterlegten Daten der Einwohnermelderegister beinhalten die am Wohnort erfassten Daten.</t>
  </si>
  <si>
    <t>Im Falle einer Arbeitslosigkeit wird den Personen als Lohnersatzleistung Arbeitslosengeld nach dem SGB III anstelle des ausfallenden Arbeitsentgeltes gezahlt. Der Leistungsanspruch beträgt 60% bzw. 67% (für Personen älter als 60 Jahre) des zuletzt erhaltenen pauschalierten Nettoarbeitsentgeldes; die Anspruchsdauer beträgt mindestens 180 Kalendertage und kann bis zu 270 Kalendertage betragen. Sollten die Personen nach 270 Kalendertagen noch keine Beschäftigung gefunden haben, werden sie ins SGB II übergeleitet und erhalten als Arbeitslosengeld II (Ausnahme: Personen über 60 Jahre, diese erhalten bis zu 2 Jahre Arbeitslosengeld I nach dem SGB III).</t>
  </si>
  <si>
    <t xml:space="preserve">Als erwerbsfähige Leistungsberechtigte (ELB) gelten gem. § 7 SGB II Personen, die ...
• das 15. Lebensjahr vollendet und die Altersgrenze nach § 7a SGB II noch nicht erreicht haben,
• erwerbsfähig sind,
• hilfebedürftig sind und
• ihren gewöhnlichen Aufenthalt in der Bundesrepublik Deutschland haben.
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Arbeitslosengeld II beziehen.
</t>
  </si>
  <si>
    <t xml:space="preserve">Als Stichtag gilt ein bestimmtes Datum, an dem ein statisches Merkmal erfüllt ist. Stichtagsbezogene Daten werden mit dem Sachstand am Ende eines Quartals, d.h. am 31.3., 30.6., 30.9. und 31.12. eines Jahres oder halbjährlich am 30.6. und 31.12. bereitgestellt.
Die Mehrzahl der vorliegenden Daten liegen im Sozialmonitoring zum Stichtag 31.12.d.J. vor, davon ausgenommen sind Informationen zu Sozialversicherungspflichtig Beschäftigten (je zum 30.06.d.J.) sowie Kita- und Schuljahresbezogene Daten. </t>
  </si>
  <si>
    <t>kleinster Wert</t>
  </si>
  <si>
    <t>Bundesagentur für Arbeit, Bundesministerium für Arbeit und Soziales, Armuts- und Reichtumsberichterstattung, eigene Darstellung</t>
  </si>
  <si>
    <t>Die Beschäftigungsquote im Rahmen der Beschäftigungsstatistik gibt den Anteil der sozialversicherungspflichtig Beschäftigten von 15 Jahren bis zur Regelaltersgrenze am Wohnort sowie die ausschließlich geringsfügig Beschäftigten an der gleichaltrigen Bevölkerung an. Beamte, Selbständige und andere nicht sozialversicherungspflichtige Erwerbstätige sind in der Kennzahl nicht berücksichtigt. Die Beschäftigungsquote kann neben dieser Standarddefinition grundsätzlich auch für andere Beschäftigungsarten [z.B. für geringfügige Beschäftigung], andere Altersgruppen oder verschiedene soziodemographische Teilgruppen (Nationalität und Geschlecht) berechnet werden. In diesen Fällen wird explizit auf die zugrunde gelegt Personengruppe der Beschäftigten hingewiesen. Personen in Vollzeit- und in Teilzeitbeschäftigung werden gleichermaßen gezählt, so dass unterschiedliche Arbeitszeitvolumina keinen Einfluss auf den Indikator haben. 
Die Beschäftigungsquote ist als ein Schlüsselindikator zur Beurteilung des Beschäftigungsstandes in einer Region zu beurteilen. Sie zeigt an, in welchem Umfang sich soziodemographische Voraussetzungen, insbesondere Zahl und Struktur der Bevölkerung, auf die Beschäftigung auswirken. Der Nenner, die Zahl der erwerbsfähigen Personen von 15 Jahren bis zur Regelaltersgrenze, hängt von mehreren Faktoren ab: Geburtenentwicklung und Lebenserwartung wirken eher langfristig; kurz-, mittel- und langfristigen Einfluss haben Wanderungen und Pendlerströme. Welcher Anteil der erwerbsfähigen Bevölkerung einer sozialversicherungspflichtigen Beschäftigung nachgeht, unterliegt ebenfalls vielfältigen, regional unterschiedlich ausgeprägten Einflüssen. Dazu gehören die Erwerbsneigung in der Bevölkerung, die Wirtschaftslage der Unternehmen sowie qualitative Aspekte des Zusammenspiels von Arbeitskräfteangebot und -nachfrage, darunter auch die Arbeitsmarktpolitik.</t>
  </si>
  <si>
    <t>Unter Mindestsicherung wird der Bezug von Leistungen nach dem SGB II (Arbeitslosengeld II), dem SGB XII Grundsicherung im Alter und bei Erwerbsminderung, der Hilfe zum Lebensunterhalt außerhalb von Einrichtungen sowie von Leistungen nach dem Asylbewerberleistungsgesetzes zusammengefasst. Personen in stationären Einrichtungen oder in besonderen Wohnformen werden dabei nicht berücksichtigt. Insgesamt wird die Bevölkerungsgruppe abgebildet, die zur Sicherung ihres verfassungsrechtlich garantierten sozio-kulturellen Existensminimums auf soziale Mindestsicherungsleistungen angewiesen ist, weil ihr Einkommen bzw. Vermögen ohne diese Hilfe unterhalb des Existenzminimums bzw. unterhalb der Armutsschwelle liegen würde. Die Mindestsicherung hebt diese Personen jedoch nur knapp über die Schwelle von 50% des durchschnittlichen Einkommens (Armutsschwelle), aber nicht über die Schwelle von 60% des durchschnittlichen Einkommens (Armutsgefährdungsswelle). Die Empfänger/innen von Mindestsicherung haben damit Einkünfte knapp oberhalb der Armutsschwelle, sind aber zugleich weiterhin armutsgefährdet. Es gibt daneben weitere Gruppen, die als materiell arm oder armutsgefährdet einzustufen sind, in dieser Statistik jedoch fehlen, weil darüber keine oder nur wenig statistisch belastbaren Daten existieren. Dazu zählen z. B. Personen die zwar anspruchsberechtigt sind, aber keinen Antrag auf Mindestssicherung gestellt haben, Personen, die vom Leistungsbezug ausgeschlossen sind sowie Personen, die Einkünfte knapp oberhalb der Anspruchsschwelle haben.</t>
  </si>
  <si>
    <t>interne Quelle</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</si>
  <si>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t>
  </si>
  <si>
    <t>Melderegister</t>
  </si>
  <si>
    <t>II.3</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</si>
  <si>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die fortgeschrieben wird. Demgegenüber sind die Bevölkerungszahlen aus den Melderegistern aktueller, liegen passgenau für alle hier benötigten Alters- und Peronengruppen vor und werden daher grundsätzlich bei sämtlichen Daten aus dem Bereich Bevölkerung bevorzugt genutzt.</t>
  </si>
  <si>
    <t>Die Kennzahl gibt an, bei wie vielen Kindern im Rahmen der Schuleingangsuntersuchung (SEU) im Jahr vor der Einschulung Einschränkungen in der deutschen Sprachkompetenz festgestellt werden. Als Kriterium gelten auffällige Ergebnisse bei zwei Sprachuntertests (Pluralbildung, Präpositionen) des Sozialpädiatrischen Entwicklungsscreening für Schuleingangsuntersuchungen (SOPESS). Die deutsche Sprache ist Grundvoraussetzung für die Bewältigung des Schulalltags und eine aktive Teilhabe am Unterricht. Diese Kennzahl verweist auf vorschulische Defizite der Kinder und ggfs. auf Problemlagen in den Familien. Weiterhin kann die Kennzahl Auskunft über die Wirksamkeit von Sprachförderprogrammen in den Kindertagesstätten geben. Analysen der SEU-Daten zeigen, dass die Sprachentwicklung (deutsch) einen deutlich stärkeren Zusammenhang mit dem sozialen Status der Familie aufweist als mit einem Migrationshintergrund.</t>
  </si>
  <si>
    <t>Internet: www.hannover.de/sozialplanung-rh</t>
  </si>
  <si>
    <t>Quelle</t>
  </si>
  <si>
    <t>Aufgrund der bei Kennzahl J 4.2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Jugendlichen gemessen an der Bevölkerung von 15 bis unter 25 Jahren herangezogen.</t>
  </si>
  <si>
    <t xml:space="preserve">Anzahl junge SGB II-Leistungsbeziehende 15 bis unter 25 Jahre </t>
  </si>
  <si>
    <t>Bevölkerung 0 bis unter 18 Jahre</t>
  </si>
  <si>
    <t>Bevölkerung 18 bis unter 65 Jahre</t>
  </si>
  <si>
    <t>Bevölkerung 65 Jahre und älter</t>
  </si>
  <si>
    <t>Bevölkerung nicht deutsch</t>
  </si>
  <si>
    <t>Bevölkerung 15 bis unter 25 Jahre</t>
  </si>
  <si>
    <t>Bevölkerung 75 Jahre und älter</t>
  </si>
  <si>
    <t>Arbeitslosenquote, offiziell (Bundesagentur für Arbeit)</t>
  </si>
  <si>
    <t>Die offizielle Arbeitslosenquote der Bundesagentur für Arbeit zeigt "die relative Unterauslastung des Arbeitskräfteangebots an, indem sie die (registrierten) Arbeitslosen zu den Erwerbspersonen (EP= Erwerbstätige + Arbeitslose) als Quoten in Beziehung setzt" (Glossar der Statistik der Bundesagentur für Arbeit, 2021). Dabei können sich die Arbeitslosenquoten auf alle zivilen Erwerbspersonen (alle zivilen Erwerbstätigen + Arbeitslose) oder auf alle abhängigigen zivilen Erwerbspersonen (alle abhängig zivilen Erwerbstätige + Arbeitslose) beziehen. In beiden Quoten sind neben den Erwerbstätigen auch die Selbstständigen und mithelfenden Familienangehörigen eingeschlossen. Zu den abhängig zivilen Erwerbstätigen gehören darüber hinaus noch die Auszubildenden, geringfügig Beschäftigte und Beamte (ohne Soldaten) (vgl. ebd.). All diese Parameter sind den Kommunen nicht bekannt, weshalb eine kleinräumige Ermittlung der offiziellen Arbeitslosenquoten nicht möglich ist.</t>
  </si>
  <si>
    <t>Bereits seit August 2013 haben Eltern für Kinder ab dem ersten Geburtstag Anspruch auf einen Betreuungsplatz in einer Krippe oder in der Kindertagespflege. Seitdem wird das bestehende Betreuungsangebot fortwährend ausgebaut. Dies ist sowohl für eine bestmögliche Förderung und Betreuung der Kinder im Krippenalter, als auch zur Unterstützung der Vereinbarkeit von Familie und Beruf notwendig. Bei dieser Kennzahl wird das Platzangebot gemäß Betriebserlaufnis für Kinder im Alter von 1 bis unter 3 Jahren in Krippe, altersübergreifenden Gruppen (für Kinder unter 3) sowie die tatsächlich betreuten Kinder im Alter von 1 und 2 Jahren in Kindertagspflege oder Tagesbetreuung mit der Bevölkerung im gleichen Alter in Bezug gesetzt. Obwohl in den letzten Jahren ein erheblicher Ausbau an Betreuungsplätzen zu beobachten ist, konnten die Betreuungsquoten zuletzt kaum noch oder nur noch marginal gesteigert werden, was an einer zugleich stark steigenden Anzahl von 1- bis unter 3-Jährigen liegt.</t>
  </si>
  <si>
    <t>von</t>
  </si>
  <si>
    <t>Entwicklung Kennzahlen</t>
  </si>
  <si>
    <t>Zeitraum</t>
  </si>
  <si>
    <t xml:space="preserve">von </t>
  </si>
  <si>
    <t xml:space="preserve">bis </t>
  </si>
  <si>
    <t>Entw. abs.</t>
  </si>
  <si>
    <t>Entw. %</t>
  </si>
  <si>
    <t>von        ▼</t>
  </si>
  <si>
    <t>bis         ▼</t>
  </si>
  <si>
    <t>Aufgabenfeld / Basiszahlen Zielgruppe der Kennzahl / Kennzahl</t>
  </si>
  <si>
    <t>Entwicklung Basiszahlen</t>
  </si>
  <si>
    <t>Bezugsgruppen zur Berechnung der Kennzahlen</t>
  </si>
  <si>
    <t>Aufgabenfeld / Bezugsgruppe der Kennzahl</t>
  </si>
  <si>
    <t>Basiszahlen (Zielgruppen) zur Berechnung der Kennzahlen</t>
  </si>
  <si>
    <t>Aufgabenfeld / Basiszahlen (Zielgruppe) der Kennzahl</t>
  </si>
  <si>
    <t>Kennzahlen</t>
  </si>
  <si>
    <t>Entwicklungen - bitte wählen Sie hier ▼ einmal das Gebiet und den Betrachtungszeitraum hier ▼ pro Zeile aus!</t>
  </si>
  <si>
    <t>Arbeitslose, die eine bisherige Arbeitslosendauer von einem Jahr und länger aufweisen (Überleitung von SGB III in SGB II).</t>
  </si>
  <si>
    <t>Anteil Arbeitslose ohne abgeschlossene Berufsausbildung im SGB II und SGB III-Leistungsbezug</t>
  </si>
  <si>
    <t>Anzahl Arbeitslose ohne abgeschlossene Berufsausbildung im SGB II und SGB III-Leistungsbezug</t>
  </si>
  <si>
    <t>Arbeitslose im SGB II+III ohne abgeschlossene Berufsausbildung / Arbeitslose SGB II *100</t>
  </si>
  <si>
    <t>Leistungsbeziehende der Pflegeversicherung (SGB XI) 75 Jahre und älter in ambulanter und stationärer Pflege / Gesamtbevölkerung 75 Jahre und älter *100</t>
  </si>
  <si>
    <t>Die Statistik der Pflegeversicherung wird seit 1999 alle zwei Jahre erhoben und mit einem Zeitverzug von etwa 1 Jahr veröffentlicht. Verfügbar sind Daten zur ambulanten und zur stationären Versorgung sowie zum Bezug von Pflegegeld bei Pflege durch Angehörige. Die Daten liegen hier mit Ausnahme der Daten zum Pflegegeld (nur LHH und Region gesamt) dank einer Sonderauswertung des LSN auf Ebene aller 21 Städte und Gemeinden vor. Leistungsemfpangende der Pflegeversicherung die Pflegegeld mit parallelen Sachleistungen beziehen oder die teilstationäre Tagespflegeangebote in Anspruch nehmen, werden zur Vermeidung von Doppelzählungen nicht zur Bildung der Gesamtzahl der Leistungsempfangenden hinzugerechnet.</t>
  </si>
  <si>
    <t>Allgemeine Anmerkungen zur Statistik der Pflegeversicherung siehe T4.1. Durch die Pflegestärkungsgesetze, die einen leichteren Zugang vor allem zu ambulanten Leistungen bewirken, ist es ab 2017 zu einem starken Anstieg in der ambulanten Versorgung gekommen. Da nur für die Region Hannover insgesamt und die Stadt Hannover Daten zum Pflegegeld vorliegen, können für die restlichen regionsangehörigen Städte und Gemeinden hier leider keine Angaben gemacht werden. Die Gesamtzahl der Empfangenden von Leistungen der Pflegeversicherung (ambulant + stationär) finden sich als Bezugszahl zu dieser Kennzahl im Tabellenblatt "Bezüge".</t>
  </si>
  <si>
    <t>Veränderung des Wohnungsbestandes zum Vorjahr in Prozent</t>
  </si>
  <si>
    <t>Rechnerische Wohnungsreserve absolut</t>
  </si>
  <si>
    <t>Rechnerische Wohnungsreserve in Prozent</t>
  </si>
  <si>
    <t>Die Gesamtzahl der Wohnungen beinhaltet Wohnungen in Wohngebäuden und in Nicht-Wohngebäuden. Die Wohnungen in Wohngebäuden beinhalten auch Wohnungen in Wohnheimen. Eine Unterscheidung zwischen Eigentum und Miete sowie gefördertem sowie ungefördertem Wonraum ist in dieser Statistik nicht möglich.</t>
  </si>
  <si>
    <t>Wohnungsbestand aktuelles Jahr / Wohnungsbestand  des Vorjahres *100 -100</t>
  </si>
  <si>
    <t>Bei dieser Kennzahl werden die Veränderungsraten mit 2 Nachkommastellen abgebildet, um die zumeist kleinen Veränderungen sichtbar zu machen.</t>
  </si>
  <si>
    <t>Wohnungsbestand - Haushalte</t>
  </si>
  <si>
    <t>Die rechnerische Wohnungsreserve wird hier definiert als die Anzahl an Wohnungen, die über oder unter der Anzahl der Privathaushalte liegt. Dabei bleibt unberücksichtigt, ob z.B. zwei Haushalte sich eine Wohnung teilen, ob Wohnungen ganz oder zeitweise leerstehen oder zweckentfremdet werden. Auch Personen, die einen Zweitwohnsitz angmeldet haben und damit ggfs. eine zweite Wohnung belegen, werden hier nicht berücksichtigt. Da es sich also um eine recht grobe rechnerische Abschätzung handelt, heißt die Kennzahl auch "rechnerische Wohnraumreserve". Ein anderes Verfahren zur Bestimmung der Wohnraumreserve wäre etwa die Auswertung von Stromzählerdaten. Dabei werden Zähler ohne oder mit nur geringem Verbrauch als freie Wohnungen gewertet. Dieses Verfahren hat jedoch auch Schwächen und scheidet für die Region Hannover insgesamt aus, da es keinen alleinigen Versorger gibt, der diese Daten konsistent auswerten und liefern könnte.  Insbesondere bei einem hohen Anteil von Mietwohnungsbau werden ca. 3-4% der Wohnungsreserve für Umzüge benötigt.</t>
  </si>
  <si>
    <t>Die Aussagekraft der Kennzahl hat Grenzen (siehe Bedeutung). Es kann  sowohl zu einer Unter- wie auch zu einer Überschätzung der Wohnungsreserve kommen. Der absolute Wert sollte also nicht überinterpretiert werden, er liefert eine Tendenz. Der eigentliche Nutzwert liegt auch eher in der Entwicklung der Kennzahl: Nimmt die rechnerische Reserve über die Jahre zu oder ab, wie nah liegt der Wert an der Null etc.?</t>
  </si>
  <si>
    <t xml:space="preserve">Die Wohnungsreserve wird hier definiert als der Betrag an Wohnungen, der über die Zahl der Privathaushalte hinausgeht. Insbesondere bei einem hohen Anteil von Mietwohnungsbau wird ca. 3-4% der Wohnungsreserve für Umzüge benötigt. Bei einem hohen Anteil an Wohneigentum am Wohnungsbestand kann eine geringere Wohnraumreserve von 1-2% ausreichend sein, da die Umzugshäufigkeit dann in der Regel auch geringer ist. </t>
  </si>
  <si>
    <t>Wohnungen in Mehrfamilienhäusern / Wohnungen gesamt *100</t>
  </si>
  <si>
    <t>Diese Kennzahl betrachtet den Anteil von Wohnungen in Mehrfamilienhäusern an allen Wohnungen. Da der Flächen-, Energie- und Ressourcenverbrauch von Wohnungen in Mehrfamilienhäusern im Vergleich zu Ein- und Zweifamilienhäusern deutlich geringer ist (siehe dazu auch Kennzahl W 3.1 folgende), gilt es die Entwicklung des Wohnungsbestandes in Mehrfamilienhäusern gesondert zu beobachten. Während der Bestand von Wohnungen in Mehrfamilienhäusern im urbanen Bereich der Region Hannover bei bis zu 85% liegt, gehen die Anteile in ländlicheren Gebieten der Region Hannover bis auf 23% runter.</t>
  </si>
  <si>
    <t>Zu den Wohnungen in Mehrfamilienhäusern zählen hier auch die Wohnungen in Nicht-Wohngebäuden, weil es sich oft um ehemalige Schulen, Kasernen, Fabrikgebäude etc. handelt.</t>
  </si>
  <si>
    <t>Wohnungen in Mehrfamilienhäusern aktuelles Jahr - Wohnungen im Mehrfamilienhäusern des Vorjahres</t>
  </si>
  <si>
    <t>Siehe Anmerkung unter W 2.1</t>
  </si>
  <si>
    <t>Die durchschnittliche Wohnungsgröße stellt eine ergänzende Information zur Wohnfläche pro Person (siehe Kennzahl W 3.2) dar und zeigt in der Entwicklung an, wie gebaut wird (Angebot) und wie sich die Ansprüche an die Wohnungsgrößen verändern. Dies steht vor dem Hintergrund, dass die Größe von Wohnungen im Neubau einen engen Zusammenhang mit dem Flächen- und Energieverbrauch hat. Bis 2010 ist die Wohnfläche je neu gebaute Wohnung bundesweit kontinuierlich gestiegen, danach sind zwei unterschiedliche Entwicklungen zu verzeichnen: Während sie im Mehrfamilienhausbau bis 2020 deutlich sank (auf 76 qm), stieg sie im Einfamilienhausbau weiter an (auf 153 qm).</t>
  </si>
  <si>
    <t>Die durchschnittliche Wohnungsgröße wird berechnet, indem die gesamte Wohnfläche in qm in Wohnungen durch die Zahl der Wohnungen geteilt wird. Ein Schwachpunkt dieser pauschalen Berechnung liegt darin, dass sich gegenläufige Tendenzen gegenseitig nivelieren können (z. B. kleine Wohnungen werden kleiner, große zugleich großer).</t>
  </si>
  <si>
    <t>Die Wohnfläche pro Person ist ein qualitativer Indikator für die Wohnraumversorgung. Am unteren Ende stehen beengte, z. T. überbelegte Wohnverhältnisse, am oberen Ende großzügige Wohnverhältnisse überwiegend in Einfamilienhäusern. In Großstädten ist die Verteilung der verfügbaren Wohnfläche pro Person ein wichtiger Anzeiger für benachteiligte versus gutsituierte soziale Lagen, in ländlichen Gebieten gilt dies nur abgeschwächt. Die durchschnittliche Wohnfläche pro Person lag 2020 bundesweit bei 47,4 qm. Diese ist seit 2010 um 2,4 qm angestiegen. Treiber der Zunahme sind die Alterung der Bevölkerung und die zunehmende Zahl von Einpersonenhaushalten. Laut einer bundesweiten Studie von empirica Regio für 2020 war die Wohnfläche auf dem Land pro Kopf mit 51,4 qm am höchsten, in Städten lag sie mit 40,9 qm deutlich darunter, dazwischen kamen kleinere Städte und Vororte mit 47 qm.</t>
  </si>
  <si>
    <t>Gesamtbevölkerung / Privathaushalte</t>
  </si>
  <si>
    <t>Die Bevölkerungsdichte bezogen auf die Gesamtfläche ist ein erstes relativ grobes Maß, da hier neben Siedlungsflächen auch Gewerbeflächen, landwirtschaftliche und naturbelassene Flächen einbezogen werden. Je nach kommunalem Gebietszuschnitt können mehr oder weniger unbebaute Flächen zu einer Gebietseinheit dazugehören.</t>
  </si>
  <si>
    <t>Die Bevölkerungsdichte bezogen auf die Wohnbaufläche stellt eine bereinigte Form der allgemeinen Bevölkerungsdichte (siehe Kennzahl W 4.1) dar. Da der Beitrag von Gewerbe-, Grün-, Brach- und Verkehrsflächen fehlt, sind Gebiete hinsichtlich der eigentlichen Wohndichte direkter miteinander vergleichbar bzw. unterscheidbar. Die so gemessene Bevölkerungsdichte in Bezug auf die reine Wohnbaufläche gibt genauere Hinweise auf die baulichen Strukturen sowie daraus resultierender Versorgungs- und Infrastrukturerfordernisse.</t>
  </si>
  <si>
    <t>Die Wohnbaufläche ist eine Unterkategorie der Siedlungsfläche. Industrie-, Gewerbe-, Sport-, Freizeit-, Erholungs- sowie Verkehrsflächen sind hierin nicht enthalten.</t>
  </si>
  <si>
    <t>Wohnung ist ein Sammelbegriff für Behausungen, Gebäude und Räume, die als Wohnsitz dienen können. Der Wohnungsbestand und seine Veränderung über die Zeit verweist auf das Wohnungsangebot. Zur quantitativen Bestimmung der Wohnungsversorgung muss der Wohnungsbestand mit der Anzahl der Privathaushalte (als Näherung für die Wohnungsnachfrage) in Beziehung gesetzt werden (siehe Kennzahl W 1.3 und W 1.4). Als qualitatives Kriterium der Wohnungs- bzw. Wohnraumversorgung kann die Belegungsquote (Personen pro Haushalt) bzw. die Wohnfläche pro Person (siehe Kennzahl W 3.2 bzw. W 3.3) ergänzend betrachtet werden. Der Wohnungsbestand wird geschmälert durch Leerstand, Zweitwohnsitze, Zweckentfremdung oder Unbewohnbarkeit. Demgegenüber stehen Wohngemeinschaften, bei denen sich mehrere Haushalte eine Wohnung teilen. Zu unterscheiden sind beim Wohnungsbestand der Eigentums- vom Mietwohnungsbereich und der frei finanzierte vom Sozialwohnungsbau. Die Ansprüche an Wohnen und Wohnraum und der Wohnungsmarkt sind sehr heterogen, so dass die Passung zwischen dem Angebot und der Nachfrage, auch in der räumlichen Verteilung, eine hohe Bedeutung hat. Weiterhin ist die Lage und das Wohnumfeld ein wichtiges Kriterium. Besonderer Handlungsbedarf besteht im unteren Preissegment des Mietwohnungsangebotes.</t>
  </si>
  <si>
    <t>Anzahl der untersuchten Kinder mit drei oder mehr auffälligen Ergebnissen im Entwicklungsscreening SOPESS (3 Einschulungsjahrgänge) / alle untersuchten Kinder der entsprechenden 3 Einschulungsjahrgänge mit gültigen Werten *100</t>
  </si>
  <si>
    <t>Anzahl der untersuchten Kinder mit Auffälligkeiten in beiden SOPESS-Sprachuntertests zur Sprachkompetenz in Deutsch der letzten 3 Einschulungsjahrgänge / alle untersuchten Kinder der entsprechenden 3 Einschulungsjahrgänge mit gültigen Werten *100</t>
  </si>
  <si>
    <t>3. Lesebeispiel für die Kennzahl K 1 "Anteil Kinder und Jugendliche 0 bis unter 18 Jahre"</t>
  </si>
  <si>
    <t>Anteil übergewichtige Kinder (3 Einschulungsjahrgänge)</t>
  </si>
  <si>
    <t>Anteil der Kinder mit 3 und mehr Defiziten in schulrelevanten Vorläuferfähigkeiten (3 Einschulungsjahrgänge)</t>
  </si>
  <si>
    <t>Anteil der Kinder mit Defiziten in der Sprachkompetenz in Deutsch (3 Einschulungsjahrgänge)</t>
  </si>
  <si>
    <t>Anzahl übergewichtiger Kinder (3 Einschulungsjahrgänge)</t>
  </si>
  <si>
    <t>Anzahl der Kinder mit 3 und mehr Defiziten in schulrelevanten Vorläuferfähigkeiten (3 Einschulungsjahrgänge)</t>
  </si>
  <si>
    <t>Anzahl der Kinder mit Defiziten in der Sprachkompetenz in Deutsch (3 Einschulungsjahrgänge)</t>
  </si>
  <si>
    <t xml:space="preserve">Zahlenwert geheim zu halten; Nachweis nicht sinnvoll </t>
  </si>
  <si>
    <t>Zivile Erwerbstätige 15 bis unter 25 Jahre + Arbeitslose 15 bis unter 25 Jahre (SGB II+III) (von BA geheim gehalten)</t>
  </si>
  <si>
    <t>Zivile Erwerbstätige + Arbeitslose (SGB II+III) (von BA geheim gehalten)</t>
  </si>
  <si>
    <t>Ohne Leistungsempfangende mit Pflegegeld und damit ohne Angehörigenpflege. Für Kommunen mit nur wenigen Pflegediensten oder stationären Einrichtung können hier aus Gründen der Anonymisierung leider keine Angaben gemacht werden.</t>
  </si>
  <si>
    <t>Die Pflegebedürftigkeit wird hier durch die Zuordnung zu den 5 Pflegegraden definiert. Daneben gibt es noch kleine Gruppen von Pflegebedürftigen des Pflegegrads 1 ohne Leistungsbezug (Nutzer von Angeboten zur Unterstützung im Alltag) oder ohne Pflegegrad (Beziehende von Übergangspflege).  Für Kommunen mit nur wenigen Pflegediensten oder stationären Einrichtung können hier aus Gründen der Anonymisierung leider keine Angaben gemacht werden.</t>
  </si>
  <si>
    <t>Grafiktitel</t>
  </si>
  <si>
    <t>Städte und Gemeinden</t>
  </si>
  <si>
    <t>Werte</t>
  </si>
  <si>
    <t>Jahr:</t>
  </si>
  <si>
    <t>Spaltennummer</t>
  </si>
  <si>
    <t>Kennung</t>
  </si>
  <si>
    <t>Name</t>
  </si>
  <si>
    <t>ok</t>
  </si>
  <si>
    <t>ok, Lücken</t>
  </si>
  <si>
    <t>Anmerkung Darstellungsprobleme Grafik</t>
  </si>
  <si>
    <t>Dropdownliste für Kennzahlen mit absoluten Werten</t>
  </si>
  <si>
    <t>Zeile 1 und 2 aus Matrix 1</t>
  </si>
  <si>
    <t>ok, Achsenprobleme bei Negativwerten</t>
  </si>
  <si>
    <t>Kennzahl:</t>
  </si>
  <si>
    <t>Dropdownliste für Kennzahlen mit einer Dezimalstelle</t>
  </si>
  <si>
    <t>Zeile 1 und 2 aus Matrix 2</t>
  </si>
  <si>
    <t>Dropdownliste für Basiszahlen mit absoluten Werten</t>
  </si>
  <si>
    <t>Basiszahl:</t>
  </si>
  <si>
    <t>Bezugszahl:</t>
  </si>
  <si>
    <t>Zeile 1 und 2 aus Matrix 3</t>
  </si>
  <si>
    <t>Dropdownliste für Bezugszahlen mit absoluten Werten</t>
  </si>
  <si>
    <t>keine Daten</t>
  </si>
  <si>
    <t>Die Amtlichen Einwohnerzahlen der Länder, Landkreise und Gemeinden werden in Deutschland von den Statistischen Landesämtern festgestellt und veröffentlicht. Auf der Grundlage des Zensus vom 9. Mai 2011 werden die Bevölkerungszahlen unter Berücksichtigung der Änderungsmeldungen der Einwohnermeldeämter und der Standesämter fortgeschrieben. Zu den Einwohnerinnen und Einwohnern zählen alle Bürgerinnen und Bürger, unabhängig von ihrer Staatsangehörigkeit oder Nationalität, sofern sie in der Gemeinde wohnsitzberechtigt sind. Dabei werden nur die Einwohnerinnen und Einwohner mit Hauptwohnsitz in der Gemeinde erfasst. Die Daten der amtlichen Bevölkerungsstatistik werden hier bis auf wenige ausnahmen nicht genutzt, weil sie weniger präzise und differenziert sind. Verwendung finden hauptsächlich bei vergleichenden Berechnungen auf Landes- und Bundesebene.</t>
  </si>
  <si>
    <t>Durchschnittliche Jahreseinkünfte pro Steuerpflichtigem in Euro</t>
  </si>
  <si>
    <t>Gesamtbetrag der Jahreseinkünfte aller Steuerpflichtigen in 1.000 Euro / Summe der Steuerpflichtigen * 1.000</t>
  </si>
  <si>
    <t>Keine Bundesweiten Zahlen vorhanden.
Für Niedersachsen: LSN, EVAS, Tabelle A9170001 und Tabelle A9170100</t>
  </si>
  <si>
    <t>Zivile erwerbstätige Ausländer*innen + arbeitslose Ausländer*innen (SGB II+III) (von BA geheim gehalten)</t>
  </si>
  <si>
    <t>Alle Schulabgänger*innen und -absolvent*innen des Jahrgangs</t>
  </si>
  <si>
    <t xml:space="preserve">Mit dem Rechtsbegriff "Ausländer" werden gemäß § 2 Abs. 1 AufenthG alle Einwohnenden erfasst, die nicht Deutsche im Sinne des Art. 116 Abs. 1 GG sind (Inhabende deutscher Staatsangehörigkeit). Nicht als Ausländer*innen gelten Flüchtlinge/Vertriebene (einschl. Ehegatten/Kinder). Die deutsche Staatsangehörigkeit kann durch Geburt oder durch Einbürgerung erworben werden. In den Melderegistern sind zu allen Einwohnenden die erste Staatsangehörigkeit sowie mögliche weitere Staatsangehörigkeiten gespeichert. </t>
  </si>
  <si>
    <t xml:space="preserve">Die Gruppe der Personen mit Migrationshintergrund wird über die Staatsbürgerschaft hinaus (siehe Kennzahl M 1) definiert über die eigene oder familiäre Zuwanderungsgeschichte. Damit werden auch Migrationserfahrungen von Gruppen mit deutscher Staatsbürgerschaft (z.B. Aussiedler) erfasst. Der Gruppe mit Migrationshintergrund werden zugeordnet: 1. Zugewanderte und nicht zugewanderte Ausländer*innen, 2. zugewanderte und nicht zugewanderte Eingebürgerte, 3. (Spät-) Aussiedler*innen und 4. mit deutscher Staatsangehörigkeit geborene Nachkommen der drei zuvor genannten Gruppen. Die Identifikation dieser Gruppe geschieht mit dem KOSIS (Kommunales Statistisches Informationssystem) -Programm MigraPro, welches die o.g. Merkmale aus dem Einwohnermelderegister ableitet. Somit handelt es sich bei den ausgewiesenen Zahlen um Näherungswerte. </t>
  </si>
  <si>
    <t>Offizielle Arbeitslosenquote der Bundesagentur für Arbeit: Arbeitslose Ausländer*innen (SGB II+III) /  zivile erwerbstätige Ausländer*innen + arbeitslose Ausländer*innen (SGB II+III) *100</t>
  </si>
  <si>
    <t>Diese Kennzahl gibt die von der Bundesagentur für Arbeit monatlich veröffentlichte Arbeitslosenquote (siehe Kennzahl B 4.5) für die Gruppe der Ausländer*innen an. Zusätzlich zu den Personen mit ausländischer Staatsangehörigkeit (siehe Kennzahl M 1) schließt die Bundesagentur für Arbeit Staatenlose und Personen ohne Angabe zur Staatsangehörigkeit in die Gruppe ein. Insofern sind diese Gruppen auch in der Bezugsgröße, den zivilen Erwerbstätigen (sozialversicherungspflichtig Beschäftigte einschließlich Auszubildende, geringfügig Beschäftigte, Beamte ohne Soldaten, Personen in Arbeitsgelegenheiten und auspendelnde Grenzarbeitnehmer, Selbstständige und mithelfende Familienangehörige) repräsentiert. Die Arbeitslosenquote der Ausländer*innen lag im November 2021 bundesweit bei 12,0%, die der Deutschen bei 4,0% (insgesamt 5,1%). Die Differenz verdeutlicht die schlechteren Chancen der Ausländer*innen auf dem Arbeitsmarkt. Die Unterschiede zeigen sich insbesondere im Bereich des Arbeitslosengeld II-Bezugs, bei dem die Ausländer*innen einen hohen Anteil haben.</t>
  </si>
  <si>
    <t>Arbeitslose Ausländer*innen (SGB II+III) / alle Arbeitslosen  (SGB II+III) *100</t>
  </si>
  <si>
    <t>Landesamt für Statistik Niedersachsen, Tabelle: W70I5102; Bundesagentur für Arbeit: Gemeindedaten der Sozialversicherungspflichtig Beschäftigten nach Wohn- und Arbeitsort; Region Hannover, Team Steuerungsunterstützung und Statistik (01.01)</t>
  </si>
  <si>
    <t>Summe der Schüler*innen an berufsbildenden Schulen in Berufseinstiegsschule, einjähriger Berufsfachschule (Vollzeit) oder Teilzeit ohne Ausbildunsgvertrag sowie der Teilnehmenden an berufsvorbereitenden Bildungsmaßnahmen (SGB III §§ 51, 115 Nr. 2, 117) oder an Einstiegsqualifizierungen (SGB III § 54a) / Jugendliche und junge Erwachsene 15 bis unter 25 Jahre * 100</t>
  </si>
  <si>
    <t>Zum einen werden bei dieser Kennzahl Schüler*innen der Berufseinstiegsschule und der einjährigen (Vollzeit-)Berufsfachschule sowie (Teilzeit-) Berufsschüler*nnen ohne Ausbildungsvertrag einbezogen, zum anderen Teilnehmende an Maßnahmen der Bundesagentur für Arbeit (Berufsvorbereitende Bildungsmaßnahmen §§51, 115 Nr. 2, 117 SGB III (BvB) und Einstiegsqualifizierung §54a SGB III) berücksichtigt.</t>
  </si>
  <si>
    <t>Die Anzahl bzw. der Anteil der Schüler*innen mit sonderpädagogischem Förderbedarf markiert einen besonderen Bedarf an Unterstützung. Der Trend der Vorjahre setzt sich auch weiterhin fort: Die Anzahl der Schüler*innen mit Förderbedarf steigt in deutlicherem Umfang an (+41,6% seit 2013) als die GesamtschülerInnenzahl (+0,5% seit 2013).
Im Vergleich der letzten beiden Schuljahre hat sich der Anteil von Schüler*innen mit sonderpädagogischem Förderbedarf um 11,2% erhöht.</t>
  </si>
  <si>
    <t xml:space="preserve">Schüler*innen an Förderschulen + Anzahl inklusiv beschulter Schüler*innen mit Förderbedarf (nur kommunale Träger, Region Hannover incl. Freie Träger) / alle Schüler*innen *100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</si>
  <si>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t>
  </si>
  <si>
    <t>Inklusiv beschulte Schüler*innen mit Förderbedarf (nur kommunale Träger, Region Hannover incl. Freie Träger)/ Schüler*innen an Förderschulen + Anzahl inklusiv beschulter Schüler*innen mit Förderbedarf (nur kommunale Träger, Region Hannover incl. Freie Träger) *100</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</si>
  <si>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zurückzuführen,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</si>
  <si>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Schüler*innen an Förderschulen + Anzahl inklusiv beschulter Schüler*innen mit Förderbedarf (nur kommunale Träger, Region Hannover incl. Freie Träger) in Primarstufe mit Förderbedarf / alle SchülerInnen in Primarstufe *100</t>
  </si>
  <si>
    <t>Diese Kennzahl gibt den Anteil aller Schüler*innen der Primarstufe, für die ein sonderpädagogischer Unterstützungsbedarf festgestellt wurde. Dabei stellt der Förderschwerpunkt Lernen gefolgt von Sprache, geistige Entwicklung und emotionale und soziale Entwicklung den größten Anteil dar.
Das Schuljahr 2018/19 ist das letzte Schuljahr, in dem Kinder in eine Förderschule mit Schwerpunkt Lernen eingeschult werden konnten. Seitdem werden alle Kinder gemeinsam in Grundschulen unterrichtet.</t>
  </si>
  <si>
    <t>Inklusiv beschulte Schüler*innen in Primarstufe mit Förderbedarf (nur kommunale Träger, Region Hannover incl. Freie Träger) /  Schüler*innen an Förderschulen + Anzahl inklusiv beschulter Schüler*innen mit Förderbedarf (nur kommunale Träger, Region Hannover incl. Freie Träger)</t>
  </si>
  <si>
    <t xml:space="preserve">Diese Kennzahl gibt den Anteil aller Schüler*innen mit festgestelltem sonderpädagogischen Unterstützungsbedarf in der Primarstufe an, die eine Regelschule, meist eine Grundschule, besuchen. </t>
  </si>
  <si>
    <t>Pendler*innen sind Arbeitnehmende, bei deren Arbeitsweg zwischen Wohnung und Arbeitsstätte die Grenze der Stadt/der Gemeinde überschritten werden muss. Aus Sicht der jeweiligen Kommune kommen Einpendelnde aus Nachbarkommunen zum Arbeiten in die Kommune während Auspendelnde in die Nachbarkommunen pendeln. Ein positiver Pendlersaldo (Einpendelnde – Auspendelnde) besagt, dass mehr Arbeitnehmende in die Kommune einpendeln als auspendeln. Dies ist ein Hinweis auf ein umfangreiches Arbeitsplatzangebot bzw. auf eine hohe Arbeitsplatzzentralität.</t>
  </si>
  <si>
    <t>Einpendelnde - Auspendelnde</t>
  </si>
  <si>
    <t>Wohnungsbestand - Haushalte / Haushalte *100</t>
  </si>
  <si>
    <t>Schüler*innen an Förderschulen + Anzahl inklusiv beschulter Schüler*innen mit Förderbedarf (nur kommunale Träger, Region Hannover incl. Freie Träger) in Primarstufe mit Förderbedarf / alle Schüler*innen in Primarstufe *100</t>
  </si>
  <si>
    <t>Sozialversicherungspflichtig Beschäftigte umfassen alle arbeitnehmenden Personen, die kranken-, renten-, pflegeversicherungspflichtig und/oder beitragspflichtig nach dem Recht der Arbeitsförderung (SGB III) sind oder für die Beitragsanteile zur gesetzlichen Rentenversicherung oder nach dem Recht der Arbeitsförderung zu zahlen sind. Dazu gehören auch Auszubildende, Altersteilzeitbeschäftigte, Praktikant*innen, Werkstudierende sowie Personen, die aus einem sozialversicherungspflichtigen Beschäftigungsverhältnis zur Ableistung von gesetzlichen Dienstpflichten (z.B. Wehrdienst) einberufen wurden. Darüber hinaus zählen auch Personen in anerkannten Werkstätten für Menschen mit Behinderungen, Personen in Einrichtungen der Jugendhilfe, Berufsbildungswerken etc. oder auch Personen, die ein freiwilliges soziales oder ökologisches Jahr oder einen Bundesfreiwilligendienst ableistungen, zu den SvB.
Die Informationen über sozialversicherungspflichige Beschäftigung (SvB) werden zum Stichtag 30.06.d.J. über die Bundesagentur für Arbeit (BA) erhoben und zur Vergügung gestellt. Unterschieden wird zwischen SvB am Wohnort (a.W.O.) und SvB am Arbeitsort (a.A.O.). Für das Sozialmonitoring werden die Daten der SvB am Wohnort verwendet.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Unter "atypischen" abhängigen Beschäftigunsformen werden Teilzeitbeschäftigung bzw. geringfügige Beschäftigung mit 20 oder weniger Stunden, Befristung oder Leiharbeit definiert.</t>
  </si>
  <si>
    <t>Dezernat für Soziales, Teilhabe, Familie und Jugend - Stabsstelle Sozialplanung</t>
  </si>
  <si>
    <t>Sortierung:</t>
  </si>
  <si>
    <t>absteigend</t>
  </si>
  <si>
    <t>Grafik für alle Basiszahlen</t>
  </si>
  <si>
    <t>Grafik für alle Bezugszahlen</t>
  </si>
  <si>
    <t>Leistungsbeziehende der Pflegeversicherung</t>
  </si>
  <si>
    <t xml:space="preserve">Die Statistik der Sozialen Pflegeversicherung wird seit 1999 alle zwei Jahre erhoben und mit einem Zeitverzug von etwa 1 Jahr veröffentlicht. Verfügbar sind Daten zur ambulanten, zur teilstationären und zur stationären Versorgung sowie zum Bezug von Pflegegeld bei Pflege durch Angehörige, sowohl mit, als auch ohne parallele Sachlesitungen (Pflege durch ambulante Pflegedienste). Zur Ermittlung der Gesamtzahl der Leistungsemfpangenden der Pflegeversicherung werden Empfangende von Pflegegeld mit parallelen Sachleistungen und Personen in teilstationären Tagespflegeangeboten zur Vermeidung von Doppelzählungen nicht hinzugerechnet, da hier (meist) gleichzeitig ambulant Pflegedienste tätig sind. Die Versorgungsfprmen verteilen sich gemäß dieser Gesamtrechnung wie folgt: 
</t>
  </si>
  <si>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</si>
  <si>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berufsbildenden Schulen sowie der Förderschulen. Ziel ist es daher, das schulische Angebot in eigener Trägerschaft passgenau auszugestalten. Dies beinhaltet u.a. die inklusive Umgestaltung der Schulstruktur.</t>
    </r>
  </si>
  <si>
    <t>6. Impressum</t>
  </si>
  <si>
    <t>5. Hinweis zur Datenaktualität</t>
  </si>
  <si>
    <t>Ausländische Schulabgänger*innen gesamt</t>
  </si>
  <si>
    <t>Bitte wählen Sie das Jahr ▼ die Sortierung ▼ und die gewünschte Kennzahl aus▼</t>
  </si>
  <si>
    <t>Bitte wählen Sie das Jahr ▼ die Sortierung ▼ und die gewünschte Basiszahl aus▼</t>
  </si>
  <si>
    <t>Bitte wählen Sie das Jahr ▼ die Sortierung ▼ und die gewünschte Bezugszahl aus▼</t>
  </si>
  <si>
    <t xml:space="preserve">Daten zum Thema sozialversicherungspflichtige Beschäftigung werden im Sozialmonitoring grundsätzlich am Wohnort mit Datenstand 30.06. d.J. ausgewiesen. Das bedeutet, dass die Person mit einer entsprechenden Beschäftigung an ihrem Wohnort gezählt wird. Wohn- und Arbeitsort müssen nicht gleich sein.
Als in Teilzeit ausgeübt gilt eine Beschäftigung, bei der der Arbeitnehmer aufgrund einer Vereinbarung mit dem Arbeitgeber nicht die volle, aber regelmäßig zu einem Teil die normalerweise übliche bzw. tarifvertraglich festgelegte Arbeitszeit (Vollzeit) arbeitet.
</t>
  </si>
  <si>
    <t xml:space="preserve">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t>
  </si>
  <si>
    <t xml:space="preserve">Landesamt für Statistik Niedersachsen, Tabelle: W70I5102; Bundesagentur für Arbeit: Gemeindedaten der Sozialversicherungspflichtig Beschäftigten nach Wohn- und Arbeitsort; Region Hannover, Team Steuerungsunterstützung und Statistik (01.01)
</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</si>
  <si>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</si>
  <si>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 xml:space="preserve">Diese Kennzahl bildet die Mindestsicherungsquote (siehe Kennzahl A 2.1) für die Altersgruppe 65 Jahre und älter ab. Mindestsicherung umfasst bedarfsorientierte und bedürftigkeitsgeprüfte Sozial- bzw. Transferleistungen (Grund-/Mindestsicherung), im Einzelnen für diese Gruppe v.a. SGB XII-Leistungen (Grundsicherung im Alter und bei Erwerbsminderung sowie Hilfe zum Lebensunterhalt außerhalb von Einrichtungen), in Teilen SGB II-Leistungen (Arbeitslosengeld II) sowie Asylbewerberleistungen. Niedersachsenweit lag die Mindestsicherungsquote dieser Altersgruppe Ende 2019 bei 3,3% (zum Vergleich in der Region Hannover 5,4%). Bundesweite Studien gehen jedoch davon aus, das etwa 60% der Anspruchsberechtigten erst gar keinen Antrag auf Grundsicherung im Alter stellen. Dies gilt laut Deutschem Institut für Wirtschaftsforschung e.V. (DIW) insbesondere für Personen mit nur geringen Ansprüchen bis zu 200 Euro, Immobilienbesitzenden, ältere Personen und verwitwete Personen. Damit unterschätzt diese Kennzahl das tatsächliche Ausmaß der Altersarmut erheblich. Folglich ist das starke Ansteigen dieser Kennzahl einerseits ein Alarmzeichen, anderseits notwendig zur Einlösung der berechtigten Ansprüche.
</t>
  </si>
  <si>
    <t xml:space="preserve">Der Anteil der Haushalte mit einem Haushaltsvorstand ab 75 Jahre im Verhältnis zu allen Haushalten beschreibt zum einen den rein quantitativen Anteil an allen Haushalten, in denen ein oder zwei ältere Menschen leben. Da mit zunehmenden Alter das Risiko der Pflegebedürftigkeit oder eines schlechteren Gesundheitszustandes signifikant steigen, markiert diese Kennzahl auch den Bedarf für unterstützende Angebote in der Pflege, im vorpflegerischen Bereich, in der Gesundheitsprävention und in der medizinischen und alltäglichen Versorgung im unmittelbaren Wohnumfeld.
</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</si>
  <si>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Weiterhin wird die Bevölkerung im erwerbsfähigen Alter als Bezugsgröße für die Berechnung des Altenquotienten genutzt. Dabei wird die Zahl der (i.d.R. nicht mehr erwerbstätigen) Personen ab 65 Jahre mit den Erwerbsfähigen in Beziehung gesetzt. Anhand des Altenquotienten wird sichtbar, wie viele Erwerbsfähige wie viele Senior*innen versorgen müssen. Standen 1991 100 Erwerbsfähigen (hier 20-64 Jahre) noch 24 Senior*innen gegenüber, waren es 2019 schon 36.</t>
  </si>
  <si>
    <t xml:space="preserve">Die Aussagekraft der Kennzahl hat Grenzen (siehe Bedeutung). Es kann  sowohl zu einer Unter- wie auch zu einer Überschätzung der Wohnungsreserve kommen. Der prozentuale Wert sollte also nicht überinterpretiert werden, er liefert eine Tendenz. Der eigentliche Nutzwert liegt auch eher in der Entwicklung der Kennzahl: Nimmt die rechnerische Reserve über die Jahre zu oder ab, wie nah liegt der Wert an der Null etc.? Bei dieser Kennzahl werden die Veränderungsraten mit 2 Nachkommastellen abgebildet, um die zumeist kleinen Veränderungen sichtbar zu machen.
</t>
  </si>
  <si>
    <t xml:space="preserve">Diese Kennzahl gibt den Anteil aller Schulabgänger*innen einer allgemeinbildenden Schule eines Jahrgangs an, die nach Beendigung der Vollzeitschulpflicht keinen Hauptschulabschluss erreicht haben. Bundesweit waren dies Ende des Schuljahres 2020 6,0% aller Absolvent*innen / Abgänger*innen. Bei ausländischen Jugendlichen ist die Quote mehr als doppelt so hoch. Jugendliche ohne Schulabschluss haben deutlich geringere Chancen auf einen Ausbildungsplatz, die beruflichen Perspektiven sind schlechter und das Risiko einer Abhängigkeit von staatlichen Leistungen hoch.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</si>
  <si>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</si>
  <si>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</si>
  <si>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Bitte wählen Sie hier ▼ Gebiete und Jahre aus ▼</t>
  </si>
  <si>
    <t>Anzahl Schulabgehende ohne Abschluss / alle Schulabgehenden des Jahrgangs *100</t>
  </si>
  <si>
    <t>Schulabsolvent*innen mit Hauptschulabschluss / alle Schulabgänger*Innen und -absolvent*innen des Jahrgangs *100</t>
  </si>
  <si>
    <t>Schulabsolvent*innen mit Realschulabschluss / alle Schulabgänger*innen und -absolvent*innen des Jahrgangs *100</t>
  </si>
  <si>
    <t>Schulabsolvent*innen mit (Fach-) Hochschulreife / alle Schulabgänger*innen und -absolvent*innen des Jahrgangs *100</t>
  </si>
  <si>
    <t>Schulabgänger*innen ohne Abschluss / alle Schulabgänger*innen und Absolvent*innen des Jahrgangs *100</t>
  </si>
  <si>
    <t>Als Haushalt oder Privathaushalt zählen zusammenwohnende und wirtschaftende Personengemeinschaften und Personen, die alleine wohnen und wirtschaften. Personen in Alters-/ Pflegeheimen oder Einrichtungen (z.B. Kasernen, Heime, Unterkünfte) gehören nicht dazu und werden unter den sog. Gemeinschaftsunterkünften subsummiert. 
Haushalte werden im Melderegister nicht direkt erfasst, sondern aus Informationen des Melderegisters (z.B. zu Ehegatten, Kindern, Wohnadresse, Anmeldedatum) mit Hilfe des Programms HHGen abgeleitet und gebildet. Somit handelt es sich um Näherungswerte (vgl. hierzu auch die Einträge zu Haushaltstyp HHStat sowie Kernhaushalt). 
Seit 2022 erfasst die Statistikstelle der Landeshauptstadt Hannover Personen, die allein oder im Familienverband in abgeschlossenen Wohneinheiten von Gemeinschaftsunterkünften leben und sich selbst verpflegen können abweiched zu der oben beschriebenen bisherigen Regelung nunmehr auch als Haushalte. Dies führt in der Sttadt Hannover und in Folge auch für die Gesamtsumme der Haushalte in der Region Hannover gegenüber den Vorjahren zwangsläufig zu einem sprunghaften Anstieg der Zahl der Haushalte, insbesondere in der Stadt Hanover (in 2022 plus 8.163 Haushalte). Insbesondere die Zahlen der Landeshauptstadt Hannover von 2022 sind daher nur unter Berücksichtigung dieses methodischen Unterschieds mit den Zahlen der Vorjahre und mit den Zahlen für die 20 Städte und Gemeinden im Umland vergleichbar</t>
  </si>
  <si>
    <t>W 4.3</t>
  </si>
  <si>
    <t>M 6.1</t>
  </si>
  <si>
    <t>M 6.2</t>
  </si>
  <si>
    <t>GB 2.3</t>
  </si>
  <si>
    <t>GB 6</t>
  </si>
  <si>
    <t>K 2.3</t>
  </si>
  <si>
    <t>A 1.1</t>
  </si>
  <si>
    <t>A 1.2</t>
  </si>
  <si>
    <t>A 2.5</t>
  </si>
  <si>
    <t>Ausländer*innenanteil</t>
  </si>
  <si>
    <t>Anteil ausländische Schulabgänger*innen ohne Hauptschulabschluss</t>
  </si>
  <si>
    <t>Arbeitslosenquote Ausländer*innen (BA)</t>
  </si>
  <si>
    <t>Anteil arbeitslose Ausländer*innen an allen Arbeitslosen</t>
  </si>
  <si>
    <t>Anteil Ausländer*innen mit Mindestsicherungsleistungen</t>
  </si>
  <si>
    <t>Anzahl Ausländer*innen</t>
  </si>
  <si>
    <t>Anzahl ausländischer Schulabgänger*innen ohne Hauptschulabschluss</t>
  </si>
  <si>
    <t>Anzahl bei der Bundesagentur für Arbeit gemeldete arbeitslose Ausländer*innen</t>
  </si>
  <si>
    <t>Anzahl Ausländer*innen mit Mindestsicherungsleistungen</t>
  </si>
  <si>
    <t>Anzahl Frauen mit sozialversicherungspflichtiger Beschäftigung</t>
  </si>
  <si>
    <t>Sozialversicherungspflichtig Beschäftigte</t>
  </si>
  <si>
    <t>Ausschließlich geringfügig Beschäftigte</t>
  </si>
  <si>
    <t>Anzahl Jugendliche und jungen Erwachsene 15 bis unter 25 Jahren im Übergangssystem Schule-Beruf</t>
  </si>
  <si>
    <t xml:space="preserve">Anzahl Schulabgänger*innen ohne Schulabschluss </t>
  </si>
  <si>
    <t>Anteil Schüler*innen mit Förderbedarf gesamt</t>
  </si>
  <si>
    <t>Anteil Schüler*innen mit Förderbedarf in Primarstufe</t>
  </si>
  <si>
    <t>Anteil inklusiv beschulte Schüler*innen in Grundschulen mit Förderbedarf</t>
  </si>
  <si>
    <t xml:space="preserve">Anzahl Schüler*innen mit Förderbedarf gesamt </t>
  </si>
  <si>
    <t xml:space="preserve">Anzahl inklusiv beschulte Schüler*innen mit Förderbedarf </t>
  </si>
  <si>
    <t>Anzahl Schüler*innen mit Förderbedarf in Primarstufe</t>
  </si>
  <si>
    <t xml:space="preserve">Anzahl inklusiv beschulte Schüler*innen in Primarstufe mit Förderbedarf </t>
  </si>
  <si>
    <t xml:space="preserve">Schüler*innen mit Förderbedarf </t>
  </si>
  <si>
    <t>Schüler*innen in Primarstufe</t>
  </si>
  <si>
    <t xml:space="preserve">Schüler*nnen mit Förderbedarf im Primarbereich </t>
  </si>
  <si>
    <t>Schüler*innen gesamt</t>
  </si>
  <si>
    <t>Anteil ambulant versorgte Leistungsbeziehende der Pflegeversicherung</t>
  </si>
  <si>
    <t>Anteil ältere Menschen ab 75 Jahre mit institutioneller ambulanter oder stationärer Pflege</t>
  </si>
  <si>
    <t>Anzahl ältere Menschen ab 75 Jahre mit institutioneller ambulanter oder stationärer Pflege</t>
  </si>
  <si>
    <t>Summe Leistungsbeziehende der Pflegeversicherung</t>
  </si>
  <si>
    <t>Anzahl Haushalte älterer Menschen ab 75 Jahre</t>
  </si>
  <si>
    <t>Nominale Kaufkraft pro Einwohner*in in Euro (Jahreszahlen)</t>
  </si>
  <si>
    <t xml:space="preserve">Anzahl ausschließlich geringfügig Beschäftigte </t>
  </si>
  <si>
    <t>Summe Haushalte bis 65 Jahre</t>
  </si>
  <si>
    <t>Summe Steuerpflichtige</t>
  </si>
  <si>
    <t>Gesamtbevölkerung des Vorvorjahres (amtliche Statistik)</t>
  </si>
  <si>
    <t>Anzahl ausschließlich geringfügig Beschäftigte</t>
  </si>
  <si>
    <t>Einpendler*innen (am 30.6. d.J.)</t>
  </si>
  <si>
    <t>Anzahl Arbeitslose gesamt (SGB II + SGB III)</t>
  </si>
  <si>
    <t>Summe Arbeitslose nach SGB II + III</t>
  </si>
  <si>
    <t>Erwerbsfähige Leistungsbeziehende</t>
  </si>
  <si>
    <t>Anteil Schulabsolvent*innen mit Hauptschulabschluss</t>
  </si>
  <si>
    <t>Anteil  Schulabsolvent*innen mit Realschulabschluss</t>
  </si>
  <si>
    <t>Anteil  Schulabsolvent*innen mit (Fach-)Hochschulreife</t>
  </si>
  <si>
    <t xml:space="preserve">Anteil Schulabgänger*innen ohne Hauptschulabschluss </t>
  </si>
  <si>
    <t>Anteil inklusiv beschulte Schüler*innen mit Förderbedarf</t>
  </si>
  <si>
    <t>Anzahl  Schulabsolvent*innen mit Hauptschulabschluss</t>
  </si>
  <si>
    <t>Anzahl  Schulabsolvent*innen mit Realschulabschluss</t>
  </si>
  <si>
    <t>Anzahl  Schulabsolvent*innen mit (Fach-)Hochschulreife</t>
  </si>
  <si>
    <t xml:space="preserve">Anzahl Schulabgänger*innen ohne Hauptschulabschluss </t>
  </si>
  <si>
    <t>Anzahl Schüler*innen mit Förderbedarf</t>
  </si>
  <si>
    <t>Anzahl inklusiv beschulte Schüler*innen in Primarstufe mit Förderbedarf</t>
  </si>
  <si>
    <t>Schüler*innen mit Förderbedarf</t>
  </si>
  <si>
    <t>Schüler*innen mit Förderbedarf im Primarbereich</t>
  </si>
  <si>
    <t>Bevölkerungsdichte pro Hektar Gesamtfläche</t>
  </si>
  <si>
    <t>Bevölkerungsdichte pro Hektar Wohnbaufläche</t>
  </si>
  <si>
    <t>Gesamtfläche in Hektar</t>
  </si>
  <si>
    <t>Wohnbaufläche in Hektar</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</si>
  <si>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</si>
  <si>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Wohnen: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</si>
  <si>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t>Die Gesamtzahl der abhängig Beschäftigten wird gebildet aus der Summe aller sozialversicherungspflichtig Beschäftigten (in Voll- und Teilzeit) sowie der ausschließlich geringfügig Beschäftigten (Mini-Job als einziges Erwerbseinkommen). Die geringfügig Beschäftigten im Nebenerwerb werden zur Vermeidung von Doppelzählungen hierbei nicht mitgezählt. Auch Beamt*innen, Selbstständige sowie mithelfende Familienanghörige werden hier mangels verfügbarer Daten nicht mitgezählt (siehe auch das Schaubild unter "Erwerbstätige"). 
Als sozialversicherungspflichtig bzw. (ausschließlich) geringfügig Beschäftigte gelten Personen, die folgende Kriterien erfüllen:
1. Eine Arbeitgebermeldung zur Sozialversicherung liegt vor.
2. Die Beschäftigung ist versicherungspflichtig in mindestens einem der Zweige der Sozialversicherung (Rentenversicherung, Krankenversicherung/Pflegeversicherung, Arbeitslosenversicherung).
3. Es handelt sich um abhängige Beschäftigung bzw. Arbeit, die im Allgemeinen gegen Entgelt entrichtet wird (Ausnahmen sind Unterbrechungstatbestände wie z. B. Elternzeit).
4. Es wird mindestens eine Stunde pro Woche gearbeitet.
Ebenso zählen folgende Personen zu den sozialversicherungspflichtig Beschäftigten:
• Beschäftigte in einem Ausbildungsverhältnis
• Beschäftigte in Werkstätten für behinderte Menschen und ähnlichen Einrichtungen 
• Beschäftigte in Freiwilligendiensten.
[Diese drei letzten Gruppen zählen nicht zur "Kerngruppe" der sozialversicherungspflichtig Beschäftigten.]</t>
  </si>
  <si>
    <t>Beschäftigte gesamt (sozialversicherungspflichtig + ausschließlich geringfügig Beschäftigte)</t>
  </si>
  <si>
    <t>Sozialversicherungspflichtig Beschäftigte in Vollzeit der Kerngruppe mit Angaben zum Entgelt</t>
  </si>
  <si>
    <t>Sozialversicherungspflichtig Beschäftigte in Vollzeit der Kerngruppe mit Angaben zum Entgelt männlich</t>
  </si>
  <si>
    <t>Sozialversicherungspflichtig Beschäftigte in Vollzeit der Kerngruppe mit Angaben zum Entgelt weiblich</t>
  </si>
  <si>
    <t>Ausländische sozialversicherungspflichtig Beschäftigte in Vollzeit der Kerngruppe mit Angaben zum Entgelt</t>
  </si>
  <si>
    <t>prüfen</t>
  </si>
  <si>
    <t>#   Gesundheit</t>
  </si>
  <si>
    <t>#   Migration</t>
  </si>
  <si>
    <t>#   Gleichberechtigung</t>
  </si>
  <si>
    <t>#   Kinder und Eltern</t>
  </si>
  <si>
    <t>#   Jugendliche und junge Erwachsene</t>
  </si>
  <si>
    <t>#   Inklusion</t>
  </si>
  <si>
    <t>#   Teilhabe im Alter</t>
  </si>
  <si>
    <t>#   Armut</t>
  </si>
  <si>
    <t>#   Beschäftigung</t>
  </si>
  <si>
    <t>#   Wohnen</t>
  </si>
  <si>
    <t>#   Schule</t>
  </si>
  <si>
    <t>ok, Daten bis 2019</t>
  </si>
  <si>
    <t>Beschäftigungsquote Frauen</t>
  </si>
  <si>
    <t>Beschäftigungsquote Männer</t>
  </si>
  <si>
    <t>Anteil Frauen mit ausschließlich geringfügiger Beschäftigung</t>
  </si>
  <si>
    <t>Anteil Frauen in Teilzeit</t>
  </si>
  <si>
    <t>Anteil Alleinerziehenden-Haushalte</t>
  </si>
  <si>
    <t>Anteil junge Beschäftigte 15 bis unter 25 Jahre</t>
  </si>
  <si>
    <t>Anteil junge Auszubildende 15 bis unter 25 Jahre</t>
  </si>
  <si>
    <t>Anteil junge weibliche Auszubildende 15 bis unter 25 Jahre</t>
  </si>
  <si>
    <t>Anteil junge SGB II-Leistungsbeziehende 15 bis unter 25 Jahren</t>
  </si>
  <si>
    <t>Anteil Schulabgänger*innen ohne Schulabschluss</t>
  </si>
  <si>
    <t>Anteil schwerbehinderte Menschen</t>
  </si>
  <si>
    <t>Anteil 1-Person-Haushalte ab 75 Jahre</t>
  </si>
  <si>
    <t>Anteil Arbeitslose mit SGB II-Leistungsbezug an Bevölkerung 15 bis unter 65 Jahre</t>
  </si>
  <si>
    <t>Anteil Wohnungen in Mehrfamilienhäusern</t>
  </si>
  <si>
    <t>Veränderung des Wohnungsbestandes in Mehrfamilienhäusern zum Vorjahr absolut</t>
  </si>
  <si>
    <t>Veränderung des Wohnungsbestandes zum Vorjahr absolut</t>
  </si>
  <si>
    <t>Pendlersaldo absolut</t>
  </si>
  <si>
    <t>Grafik für Kennzahlen die in Prozent mit einer Kommastelle angezeigt werden.</t>
  </si>
  <si>
    <t>Grafik für Kennzahlen die in absoluten Zahlen ohne Kommastelle angezeigt werden.</t>
  </si>
  <si>
    <t>Achtung! Verborgene Formeln in Schriftfarbe Weiß in den Spalten C, N, M und den beiden Zeilen über der Grafik</t>
  </si>
  <si>
    <t>ok, Lücken, Achsenprobleme bei Negativwerten</t>
  </si>
  <si>
    <t>Anzahl Leistungsbeziehende der Pflegeversicherung in institutioneller Pflege</t>
  </si>
  <si>
    <t xml:space="preserve">Langzeit-Leistungsbeziehende SGB II (LZB) + Leistungsbeziehende Grundsicherung SGB XII / Gesamtbevölkerung * 100 </t>
  </si>
  <si>
    <t>Region Hannover, Fachbereich Soziales, Team Haushalt und Finanzen (50.08), Team Steuerungsunterstützung und Statistik (01.01)</t>
  </si>
  <si>
    <t>Region Hannover, Fachbereich Soziales, Team Haushalt und Finanzen, Team Steuerungsunterstützung und Statistik</t>
  </si>
  <si>
    <t>Personen, die dauerhaft auf existenzsichernde Leistungen angewiesen sind, sind in der Regel stärker von den Folgen der Armut betroffen als solche, die nur temporär im Leistungsbezug sind. Insbesondere die Anschaffung oder der Ersatz der Dinge des nicht-täglichen Bedarfs sind allein aus den Eckregelsätzen nur sehr schwer finanzierbar. Dazu zählen etwa Anschaffungen wie Möbel und Elektrogeräte, Mobilität und (Urlaubs-)Reisen, medizinische Hilfsmittel und Sonderbedarfe, aber auch Freizeitaktivitäten und hochwertigere Lebensmittel. Zwar gibt es für vieles die Möglichkeit einmalige Beihilfen zu beantragen, doch nicht für alles. Auf Dauer droht der dauerhafte Leistungsbezug somit zu einer zunehmenden ökonomischen, kulturellen und sozialen Ausgrenzung mit Auswirkungen auf die gesundheitliche Konstitution zu führen.</t>
  </si>
  <si>
    <t>Die Entgeltstatistik ist Bestandteil der Beschäftigungsstatistik und liefert ein differenziertes Bild über die sozialversicherungspflichtigen Bruttomonatsentgelte inkl. Sonderzahlungen der Beschäftigten. Die Entgeltinformationen stammen aus den Arbeitgebermeldungen zur Sozialversicherung, die eine Vollerhebung der Beschäftigten in Deutschland darstellen. Beim Bruttomonatsentgelt handelt es sich um das Arbeitsentgelt vor Abzug von Steuern (Lohnsteuer, Solidaritätsbeitrag, ggf. Kirchensteuer) und Sozialversicherungsbeiträgen (i. d. R. Renten-, Kranken-, Arbeitslosen-, Pflegeversicherung). Dazu gehören auch Urlaubs- und Weihnachtsgelder, Tantiemen, Gratifikationen, Mehrarbeits-/Überstundenvergütungen und Mehrarbeitszuschläge, Familienzuschläge, Gefahrenzuschläge und Schmutzzulagen sowie Provisionen und Abfindungen. In die Berechnung fließen Beschäftigte der Kerngruppe ein, die am 31. Dezember vollzeitbeschäftigt waren. 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 Das sozialversicherungspflichtige Bruttomonatsentgelt ist von Arbeitgeberinnen und Arbeitgebern nur bis zur Beitragsbemessungsgrenze der Rentenversicherung zu melden. Bei der Beitragsbemessungsgrenze handelt es sich um die Einkommenshöhe, bis zu der die Rentenversicherung Beiträge von den Beitragspflichtigen erhebt. Einkommen über der Beitragsbemessungsgrenze sind nicht rentenversicherungspflichtig.
Die  Begrenzung der Einkommensverteilung am oberen Rand hat zur Folge, dass die Berechnung des arithmetischen Mittels methodisch nicht sinnvoll ist, da die tatsächlichen Bruttomonatsentgelte oberhalb der Beitragsbemessungsgrenze nicht bekannt sind. Die Entgeltstatistik betrachtet daher üblicherweise den Median. Er teilt die Entgelte in zwei Hälften: Eine Hälfte der Beschäftigten erzielt ein Entgelt unter dem Medianwert, das Entgelt der anderen Hälfte liegt über dem Median. Der Median ist – anders als das arithmetische Mittel – gegenüber sogenannten Ausreißern robust, also gegenüber Werten, die extrem von anderen Werten abweichen.
Das Brutto-Monats-Medianeinkommen ist also der mittlere Wert aus einer Reihe von Einkommen, die nach Größe aufsteigend sortiert wurden. Jahressonderzahlungen sind darin enthalten, Steuern und Sozialabgaben wurden noch nicht abgezogen. Es werden lediglich die Einkommen der sozialversicherunspflichtig Vollzeitbeschäftigten der Kerngruppe in den Grenzen der Rentenversicherungspflicht berücksicht, die sich nicht in besonderen Beschäftigungsformen oder Ausbildung befinden.</t>
  </si>
  <si>
    <t>Medianeinkommen (Brutto-Monats-Medianeinkommen)</t>
  </si>
  <si>
    <t xml:space="preserve">deutschland gesamt bei 2.431 Euro </t>
  </si>
  <si>
    <t>Als Beschäftigte des unteren Entgeltbereichs gelten Personen, die in sozialversicherungspflichtiger Vollzeitbeschäftigung weniger als 2/3 des Medianentgelts aller sozialversicherungspflichtig Vollzeitbeschäftigten erzielen (Schwelle des unteren Entgeltbereichs). Diese Definition legt auch die „Organisation for Economic Co-operation and Development (OECD)“ zu Grunde. Für West- und Ostdeutschland sind unterschiedliche Schwellen des unteren Entgeltbereichs definiert. Die Schwelle des unteren Entgeltbereichs liegt in 2022 für Deutschland insgesamt bei 2.431 Euro.</t>
  </si>
  <si>
    <t>Bundesagentur für Arbeit, Statistikservice Nordost, Sonderauswertung: Auftrag 320120 und 329640</t>
  </si>
  <si>
    <t>(Medianeinkommen Männer - Medianeinkommen Frauen) / Medianeinkommen Frauen * 100</t>
  </si>
  <si>
    <t>(Medianeinkommen gesamt - Untere Entgeltschwelle) / Untere Entgeltschwelle * 100</t>
  </si>
  <si>
    <t>Die Kennzahl gibt Auskunft darüber, um wie viel Prozent das Medianeinkommen aller sozialversicherungspflichtig Vollzeitbeschäftigten über der Unteren Entgeltschwelle und damit über dem Niedriglohnbereich liegt.
Das Brutto-Monats-Medianeinkommen (siehe im Glossar unter "Medianeinkommen") der sozialversicherungspflichtig Vollzeitschäftigten liegt Ende 2022 in der Region Hannover gesamt mit 3.781 Euro 1.350 Euro bzw. 55,5 Prozent über der bundeseinheitlichen Schwelle des Unteren Entgelts von 2.431 Euro. Damit wird zum einen der Abstand der des lokalen Durchschnittseinkommens zum Niedriglohnbereich markiert, der von Kommune zu Kommune unterschiedlich hoch ist (2022 von rund 46 bis zu 69 Prozent). Zum anderen zeigt sich im Zeitverlauf, ob der Abstand wächst oder schrumpft, was als indikator für Auf- bzw. Abstiegsprozesse oder aber auch auf das Wachsen oder Schrumpfen von einkommensbezogener Segregation gedeutet werden kann.</t>
  </si>
  <si>
    <t>Klient*innen bzw. Patient*innen des SpDi für Erwachsene im Jahr gesamt / Gesamtbevölkerung * 100.000</t>
  </si>
  <si>
    <t>Keine bundesweiten Zahlen vorhanden.
Für Niedersachsen:
aqua-Institut: Landespsychiatrieberichterstattung ab 2020</t>
  </si>
  <si>
    <t>Region Hannover, Fachbereich Soziales, Team Haushalt und Finanzen (50.08), Landesamt für Statistik Niedersachen, Tabellen M2801022, K2802009</t>
  </si>
  <si>
    <t>Region Hannover, Fachbereich Soziales, Landesamt für Statistik Niedersachsen</t>
  </si>
  <si>
    <t>Die Kennzahl gibt den Anteil der Pflegebedüftigen in institutioneller Pflege an, die die anfallenden Pflegekosten nicht oder nur teilweise aus eigenen Einkünften bzw. verwertbarem Vermögen oder den Leistungen der Sozialen Pflegeversicherung tragen können. Unter bestimmten Voraussetzungen übernimmt deshalb der Sozialhilfeträger in Form von Hilfe zur Pflege nach dem SGB XII die anfallenden (restlichen) Pflegekosten. Etwa drei Viertel der Leistungsempfangenen von Hilfe zur Pflege befinden sich in stationärer Versorgung, da hier die Kosten in der Regel besonders hoch sind. Obwohl die Soziale Pflegeversicherung in den 1990er Jahren eigens zur Vermeidung von Sozialhilfebedarf bei Pflegebedürftigkeit eingeführt wurde, deckt sie einen immer geringeren Anteil der tatsächlich anfallenden Pflegekosten ab.</t>
  </si>
  <si>
    <t>Aktuelle Durchschnittsmiete laut Mietspiegel / Durchschnittsmiete laut Mietspiegel des Vorvorjahres * 100</t>
  </si>
  <si>
    <t>Region Hannover, Fachbereich Soziales, Team Wohnen</t>
  </si>
  <si>
    <t>Region Hannover, Fachbereich 50 Soziales, Team 50.16 Wohnen</t>
  </si>
  <si>
    <t>Die Kennzahl gibt die prozentuale Erhöhung der Durchschnittsmiete über alle Wohnungsgrößen und Baualterslklassen seit dem letzten Mietspiegel im Vorvorjahr an. Die Mietspiegeldaten zeigen dabei, wie hoch die Mieten der in den letzten 6 Jahren neu festgelegten Bestandsmieten gewesen sind. Für jeden Mietspiegel, der seit 2011 alle 2 Jahre erstellt wird, wurden dafür groß angelegte Datenerhebungen zu den Bestandsmieten erstellt. Die kommunalen Mietspiegel liefern damit eine Orientierung und auch Rechtssicherheit über die Angemessenheit von Mieten, die auch von den Gerichten im Falle von Rechtsstreitigkeiten anerkannt wird. Die hier abgebildeten Entwicklungen der Durchschnittsmieten spiegeln somit zum einen das aktuelle Mietpreisniveau und geben zum anderen - wo dies noch nicht erreicht sei sollte - den legalen Rahmen für anstehende Mietpreissteigerungen vor.</t>
  </si>
  <si>
    <t>Region Hannover, Fachbereich Jugend, Team Tagesbetreuung für Kinder (51.17); Team Steuerungsunterstützung und Statistik (01.01); eigenständige Jugendämter in der Region Hannover (ab 2022)</t>
  </si>
  <si>
    <t>Region Hannover, Fachbereich Jugend; Team Steuerungsunterstützung und Statistik; eigenständige Jugendämter in der Region Hannover (ab 2022)</t>
  </si>
  <si>
    <t>Landesamt für Statistik Niedersachsen, Amtliche Schulstatistik.</t>
  </si>
  <si>
    <t>Region Hannover, Fachbereich Jugend, Team Tagesbetreuung für Kinder (51.17); eigenständige Jugendämter in der Region Hannover (ab 2022); Landesamt für Statisstik Niedersachsen, Amtliche Schulstatistik</t>
  </si>
  <si>
    <t>Region Hannover, Fachbereich Jugend;  eigenständige Jugendämter in der Region Hannover (ab 2022); Landesamt für Statistik Niedersachsen.</t>
  </si>
  <si>
    <t>Im SGB VIII, Kinder- und Jugendhilfe, ist der Leistungsbereich der Hilfen zur Erziehung (HzE) gem. § 27 ff. gesetzlich geregelt. Die Inanspruchnahme der Hilfen zur Erziehung ist mit 1.000 Kindern und Jugendlichen ins Verhältnis gesetzt. Die Hilfen zur Erziehung umfassen ein breites Spektrum der sozialpädagogischen Angebote für Kinder, Jugendliche und Familien. Sie können in Anspruch genommen werden, wenn eine dem Wohl des Kindes oder Jugendlichen entsprechende Erziehung nicht gewährleistet und eine HzE für ihre/seine Entwicklung geeignet und notwendig ist. Die Leistungen reichen von beratenden, niedrigschwelligen und kurzzeitigen familienunterstützenden Hilfen bis hin zu längerfristigen Unterbringungen von Kindern und Jugendlichen außerhalb der eigenen Familie. Hilfen zur Erziehung bieten Minderjährigen und ihren Familien Unterstützung in vielfältigen familiären Problemkonstellationen sowie bei der Bewältigung altersspezifischer Herausforderungen im Rahmen des Aufwachsens und bei der Persönlichkeitsentwicklung junger Menschen. Dies beinhaltet auch die Erziehungsberatung gem. § 28 der Familien- und Erziehungsberatungsstellen, kurz FEB (Umbenennung einiger Beratungsstellen vor Ort in den Kommunen in Beratungsstelle für Eltern Kinder und Jugendliche, kurz BEKJ in 2023), die vor Ort in den jeweiligen Kommunen der Region Hannover vertraulich und kostenfrei angeboten wird.</t>
  </si>
  <si>
    <t>Im SGB VIII, Kinder- und Jugendhilfe, sind die Hilfen zur Erziehung (§ 27 ff.) sowie die Hilfen für junge Volljährige (§ 41) geregelt. Die Hilfen für junge Volljährige umfassen im Groben das Leistungsspektrum der Hilfen zur Erziehung. Sie können von den jungen Menschen direkt beantragt und in Anspruch genommen werden, wenn und solange ihre Persönlichkeitsentwicklung eine selbstbestimmte, eigenverantwortliche und selbständige Lebensführung nicht gewährleistet. Die Leistungen reichen von beratenden, niedrigschwelligen und kurzzeitigen Hilfen bis hin zu längerfristigen Unterbringungen außerhalb der eigenen Familie. Dies beinhaltet auch die Beratungsleistung der Familien- und Erziehungsberatungsstellen, kurz FEB (Umbenennung einiger Beratungsstellen vor Ort in den Kommunen in Beratungsstelle für Eltern Kinder und Jugendliche, kurz BEKJ in 2023) vor Ort in den jeweiligen Kommunen der Region Hannover.</t>
  </si>
  <si>
    <t>Anzahl ganztags betreute Kinder 1 bis 6 Jahre (+Flexi-Kinder) in Krippe, Kita und Kindertagespflege (Info)</t>
  </si>
  <si>
    <t>Anzahl der untersuchten Kinder mit einem BMI-Wert oberhalb der 90. Perzentile (Übergewicht) und einem BMI-Wert oberhalb der 97. Perzentile (Adipositas) aus 3 Einschulungsjahrgängen / alle untersuchten Kinder der entsprechenden 3 Einschulungsjahrgänge mit gültigen Werten * 100</t>
  </si>
  <si>
    <t>Die Abgrenzung von Übergewicht und Adipositas erfolgt bei dieser Kennzahl rein statistisch (Perzentile) durch die alters- und geschlechtsspezifische Gewichtsbeurteilung nach Kromeyer-Hauschild, weil die Grenzen bei Kindern und Jugendlichen aufgrund der Dynamik ihrer körperlichen Entwicklung altersabhängig sind.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</si>
  <si>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Anzahl der untersuchten Kinder mit drei oder mehr auffälligen Ergebnissen im Entwicklungsscreening SOPESS (3 Einschulungsjahrgänge) / alle untersuchten Kinder der entsprechenden 3 Einschulungsjahrgänge mit gültigen Werten * 100</t>
  </si>
  <si>
    <t>Leistungsbeziehende der Pflegeversicherung (SGB XI) in institutioneller Pflege / Gesamtbevölkerung * 100</t>
  </si>
  <si>
    <t>Diese Kennzahl gibt Hinweise auf die institutionell von Pflegefachkräften versorgten Pflegebedürftigen in der Gesamtbevölkerung (institutionelle Pflegequote). Der Bereich der privaten Pflegeversicherung bleibt dabei unberücksichtigt. Pflegebedürftigkeit bedeutet v.a. eine dauerhafte (länger als 6 Monate) Beeinträchtigung der Selbständigkeit und des Angewiesenseins auf Hilfe. Über einen längeren Zeitraum betrachtet steigt der Anteil der institutionell Versorgten gegenüber den durch Angehörigen Versorgten (Pflegegeld). Eine institutionelle Pflegequote wird bundesweit nicht ausgewiesen. Aus der Kennzahl lässt sich der institutionelle, durch Pflegefachkräfte abzudeckende Pflegebedarf ableiten (ambulant + stationär Versorgte, ohne Empfangende von Pflegegeld).</t>
  </si>
  <si>
    <t>Personen mit 1. Staatsangehörigkeit nicht deutsch / Gesamtbevölkerung * 100</t>
  </si>
  <si>
    <t>Anzahl Personen mit Leistungsbezug Hilfe zur Pflege</t>
  </si>
  <si>
    <t>(Medianeinkommen Deutsche - Medianeinkommen Nicht-Deutsche) / Medianeinkommen Nicht-Deutsche * 100</t>
  </si>
  <si>
    <t>Ganztags (&gt;7 Std.) betreute Kinder 1 bis 6 Jahre + Flexikinder in Krippe, Kita und Kindertagespflege / Kinder 1 bis 6 Jahre (+Flexikinder) * 100</t>
  </si>
  <si>
    <t>Anzahl Grundschüler*innen an Grundschulen + IGS'n mit Primarbereich mit Ganztagsangebot / alle Schüler*innen in Grundschulen + IGS'n mit Primarbereich * 100</t>
  </si>
  <si>
    <t>Platzangebot gem. Betriebserlaubnis in Krippe und tatsächlich belegte Plätze in Krippe, Spielkreis, AüG und Tagespflege 1 bis unter 3 Jahre / Bevölkerung 1 bis unter 3 Jahre * 100</t>
  </si>
  <si>
    <t>Platzangebot gem. Betriebserlaubnis in Kindergärten und tatsächlich belegte Plätze in Tagesbetreuung 3 bis unter 6 Jahre + Flexikinder)  / Bevölkerung 3 bis unter 6 Jahre + Flexikinder * 100</t>
  </si>
  <si>
    <t>Platzangebot gem. Betriebserlaubnis in Hortgruppen + altersübergreifenden Gruppen / Schüler*innen in Grundschulen + IGS'n mit Primarbereich * 100</t>
  </si>
  <si>
    <t>In Anspruch genommene Hilfen zur Erziehung + FEB-Beratungen für Personen 0 bis unter 18 Jahre / Bevölkerung 0 bis unter 18 Jahre * 1.000</t>
  </si>
  <si>
    <t>Durch die automatische Sortierung der Grafik über Formeln kann es vereinzelt vorkommen, dass in der Beschriftung der unteren Achse einige Kommunen mehrfach vorkommen,</t>
  </si>
  <si>
    <t>andere hingegen fehlen, was dann an identischen Werten liegt. Sie können die korrekte Darstellung der Daten überprüfen, indem Sie die Grafik mit den Daten links vergleichen.</t>
  </si>
  <si>
    <t>Leistungsbeziehende Hilfe zur Pflege (SGB XII) gesamt / Leistungsbeziehende der Pflegeversicherung (SGB IX) in institutioneller Pflege * 100</t>
  </si>
  <si>
    <r>
      <t>Auf den nachfolgenden Tabellenblättern finden Sie wichtige Informationen zur Sozialstruktur der Region Hannover. Die Daten liegen, soweit vorhanden, seit dem Jahr 2010 für alle 21 regionsangehörigen Städte und Gemeinden sowie für die Region Hannover insgesamt vor. Die Datei ist interaktiv angelegt und erlaubt sowohl die Auswahl der Region Hannover insgesamt, als auch einzelner regionsangehöriger Kommunen, sowie interkommunale Vergleiche zweier Kommunen miteinander. Die Auswahl erfolgt über ein Auswahlfeld mittels Dropdownliste auf dem Tabellenblatt "</t>
    </r>
    <r>
      <rPr>
        <i/>
        <sz val="12"/>
        <color theme="1"/>
        <rFont val="Arial"/>
        <family val="2"/>
      </rPr>
      <t>Kennzahlen",</t>
    </r>
    <r>
      <rPr>
        <sz val="12"/>
        <color theme="1"/>
        <rFont val="Arial"/>
        <family val="2"/>
      </rPr>
      <t xml:space="preserve"> wo auch die Auswahl für die verfügbaren Jahre vorgenommen werden kann.</t>
    </r>
  </si>
  <si>
    <r>
      <t xml:space="preserve">Sie finden auf: 
- Tabellenblatt </t>
    </r>
    <r>
      <rPr>
        <i/>
        <sz val="12"/>
        <color theme="1"/>
        <rFont val="Arial"/>
        <family val="2"/>
      </rPr>
      <t>"Kennzahlen"</t>
    </r>
    <r>
      <rPr>
        <sz val="12"/>
        <color theme="1"/>
        <rFont val="Arial"/>
        <family val="2"/>
      </rPr>
      <t xml:space="preserve"> K 1 den Anteil der Kinder und Jugendlichen 0 bis unter 18 Jahre in Prozent (für Region Hannover 2022 = 16,7%)
- Tabellenblatt </t>
    </r>
    <r>
      <rPr>
        <i/>
        <sz val="12"/>
        <color theme="1"/>
        <rFont val="Arial"/>
        <family val="2"/>
      </rPr>
      <t>"Basiszahlen"</t>
    </r>
    <r>
      <rPr>
        <sz val="12"/>
        <color theme="1"/>
        <rFont val="Arial"/>
        <family val="2"/>
      </rPr>
      <t xml:space="preserve"> K 1 die absolute Anzahl der Kinder und Jugendlichen 0 bis unter 18 Jahre (für Region Hannover 2022 = 199.546)
- Tabellenblatt </t>
    </r>
    <r>
      <rPr>
        <i/>
        <sz val="12"/>
        <color theme="1"/>
        <rFont val="Arial"/>
        <family val="2"/>
      </rPr>
      <t>"Bezüge"</t>
    </r>
    <r>
      <rPr>
        <sz val="12"/>
        <color theme="1"/>
        <rFont val="Arial"/>
        <family val="2"/>
      </rPr>
      <t xml:space="preserve"> K 1 die Gesamtbevölkerung am Ort der Hauptwohnung (für Region Hannover 2022 = 1.197.373)
- Tabellenblatt </t>
    </r>
    <r>
      <rPr>
        <i/>
        <sz val="12"/>
        <color theme="1"/>
        <rFont val="Arial"/>
        <family val="2"/>
      </rPr>
      <t>"Entwicklungen"</t>
    </r>
    <r>
      <rPr>
        <sz val="12"/>
        <color theme="1"/>
        <rFont val="Arial"/>
        <family val="2"/>
      </rPr>
      <t xml:space="preserve"> K 1 die Veränderung der Anzahl und die Veränderung des Anteils Kinder und Jugendlicher 0 bis unter 18 Jahre (für Region Hannover 2010 bis 2022 = + 16.887 Kinder und Jugendliche bzw. + 9,2% absolut und + 0,4 Prozentpunkte bzw. + 2,3% bezogen auf die Kennzahl.
Somit bilden die Daten der drei Tabellenblätter </t>
    </r>
    <r>
      <rPr>
        <i/>
        <sz val="12"/>
        <color theme="1"/>
        <rFont val="Arial"/>
        <family val="2"/>
      </rPr>
      <t>"Kennzahlen",</t>
    </r>
    <r>
      <rPr>
        <sz val="12"/>
        <color theme="1"/>
        <rFont val="Arial"/>
        <family val="2"/>
      </rPr>
      <t xml:space="preserve"> </t>
    </r>
    <r>
      <rPr>
        <i/>
        <sz val="12"/>
        <color theme="1"/>
        <rFont val="Arial"/>
        <family val="2"/>
      </rPr>
      <t>"Basiszahlen"</t>
    </r>
    <r>
      <rPr>
        <sz val="12"/>
        <color theme="1"/>
        <rFont val="Arial"/>
        <family val="2"/>
      </rPr>
      <t xml:space="preserve"> und </t>
    </r>
    <r>
      <rPr>
        <i/>
        <sz val="12"/>
        <color theme="1"/>
        <rFont val="Arial"/>
        <family val="2"/>
      </rPr>
      <t>"Bezüge"</t>
    </r>
    <r>
      <rPr>
        <sz val="12"/>
        <color theme="1"/>
        <rFont val="Arial"/>
        <family val="2"/>
      </rPr>
      <t xml:space="preserve"> jeweils alle Bestandteile zur Berechnung der Kennzahlen ab, in unserem Beispiel: 199.546 / 1.197.373 * 100 = 16,7%</t>
    </r>
  </si>
  <si>
    <t>Region Hannover, Dezernat für Soziales, Teilhabe, Familie und Jugend, II.3 Stabsstelle Sozialplanung</t>
  </si>
  <si>
    <t>Die Kennzahl wurde im Sozialmonitoring 2023 (2) erstmals aufgenommen.
Die Differenz des Medianeinkommens zur Unteren Entgeltschwelle wird hier in Prozent ausgewiesen um einerseits eine bessere Vergleichbarkeit zwischen den Kommunen, als auch zwischen den Jahren zu ermöglichen. Zweitens steigen mit den Jahren die Medianeinkommen und die Schwellwerte, somit auch die Differenzbeträge, selbst wenn der Abstand gleichbleibend wäre. Die prozentuale Betrachtung des Differenzwertes neutralisiert dieses Ansteigen und fokussiert auf die Veränderung des Abstandes beider Werte zueinander. Die absoluten Werte für das Mediankommen aller Beschäftigten kann unter Basiszahlen, die bundeseinheitliche Schwelle des Unteren Entgelts unter Bezüge abgelesen werden. Kommunen mit einem hohen Anteil Vollzeitbeschäftigter im Unteren Entgeltbereich haben in der Regel auch einen geringeren Abstand zur Unteren Entgeltschwelle (siehe A 1.1).</t>
  </si>
  <si>
    <t>Die Kennzahl wurde im Sozialmonitoring 2023 (2) erstmals aufgenommen.
IIn einer etwas vereinfachenden Berechnung werden hier die Lanzeitleistungsbeziehenden aus dem SGB II mit den Leistungsbeziehenden aus der Grundsicherung im Alter und bei Erwerbsminderung nach dem SGB XII addiert. Bei beiden Gruppen kann davon ausgegangen werden, dass der Leistungsbezug bereits länger anhält, im ungünstigsten Fall auch nicht mehr (so schnell) beendet werden wird. Als langzeitleisstungsbeziehend gilt im SGB II, wer innhalb der letzten 24 Monate mindetens 21 Monate im Leistungsbezug stand. Nicht mit einbezogen wurden hier mangels Daten zur dauer des Leistungsbezugs die Leistungsbezeihenden der Hilfen zum Lebensuntterlt sowie die Leistungsaezienden aus dem Asylbewerber-Leistungsgesetz. Insgesamt muss davon ausgegangen werden, dass bei einer auf allen Einzelfällen beruhenden Auswertung der tatsächlichen Bezugsdauern die werte für diese Kennzahl noch höher ausgefallen wären. Im Binnenverhältnis aller Personen in verfestigter Armut erhöht sich seit 2010 der Anteil der Leistungbeziehenden im SGB XII von anfangs rund 18% auf nunmehr rund 29%, was auf die starke und kontinuierliche Zunahme der Leistungsempfangenden der Grundsicherung insgesamt zurückzuführen ist.</t>
  </si>
  <si>
    <t>Die Kennzahl wurde beginnend mit dem Sozialmonitoring 2023 (2) durch die Daten der eigenständigen Jugendämter ergänzt.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t>
  </si>
  <si>
    <t>Die Kennzahl wurde beginnend mit dem Sozialmonitoring 2023 (2) durch die Daten der eigenständigen Jugendämter ergänzt.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Dieses Angebot wird in der Region Hannover vor allen an den Ganztagsgrundschulen realisiert werden. Hier können die Kinder ohne Elternbeiträge (ausgenommen Essensgeld) ab dem Schuljahr 2026/2027 sukzessive an den Nachmittagen bis 16 Uhr betreut und gefördert werden. 
Die Horte werden aller Voraussicht nach, wenn im Schuljahr 2030/2031 alle vier Jahrgänge der Grundschulen in die Ganztagsbetreuung der Schulen einmünden, umgewidmet oder abgewickelt.
Die Region Hannover hat als Jugendhilfeträgerin Sorge zu tragen, dass ein ausreichendes und qualitativ hochwertiges Angebot in den 16 Kommunen ohne eigenständiges Jugendamt zur Verfügung steht. Für die Kommunen mit eigenständigen Jugendämtern haben die Kommen selbst entsprechende Angebote vorzuhalten.
Zur Kennzahlbildung werden die Hortplätze mit den Schüler*innen in Bezug gesetzt. Hier sind entsprechend der Zuständigkeiten der Region Hannover als Jugendamtsträgerin die Schüler*innenzahlen bis zum Jahr 2021 nur für die 16 Regionskommunen bereitgestellt, in denen die Region Hannover Jugendamtsträgerschaft inne hat. Ab 2022 sind alle Schüler*innenzahlen abgebildet sowie die Informationen über die Hortplätze der eigenständigen Jugendämter enthalten.</t>
  </si>
  <si>
    <t>Die Kennzahl wurde ab dem Sozialmonitoring 2023 (2) rückwirkend bis 2010 auf den Bezug der Leistungsempfangenden der Hilfe zur Pflege auf die institutionell Pflegebedürftigen umgestellt (vorher Bezug auf die Personen 65+).
Zu den Pflegebedürftigen in institutioneller Pflege zählen hier die von Pflegediensten ambulant Betreuten, die in teilstationären Tagespflegen Betreuten sowie die in stationären Pflegeheimen Betreuten. Nicht mitgezählt werden die reinen Pflegegeldempfänger*innen, die nicht zugleich institutionell, also von Pflegefachkräften betreut werden, und denen von der Sozialen Pflegeversicherung lediglich ein Geldbetrag persönlich ausgezahlt wird. Die ab 2017 eingeführten Pflegestärkungsgesetze haben die Schwelle zum Bezug von Leistungen aus der Sozialen Pflegeversicherung erleichtert. In Folge dieser Änderungen wurde insbesondere der Zugang zu ambulanten Pflegeleistungen erleichtert und die Zahl der Leistungsemfangenden der Sozialen Pflegeversicherung ist merklich angestiegen (siehe Kennzahl T 4.2). Diese Ausweitung der Bezugszahl (Empfänger von Leistungen der Pflegeversicherung) führt hier zu einem trügerischen Absinken der Kennzahl. Da jedoch die meisten Empfänger*innen von Hilfe zur Pflege stationär in Pflegeheimen versorgt werden, und sich diese Zahl nur wenig verändert hat, ist der Anteil der stationär Versorgten mit Bezug von Hilfe zur Pflege faktisch seit 2017 nicht gesunken, sondern eher gleich geblieben.</t>
  </si>
  <si>
    <t>Anzahl ambulant versorgte Leistungsbeziehende der Pflegeversicherung</t>
  </si>
  <si>
    <t>Anzahl Beschäftigte gesamt (sozialversicherungspflichtig + ausschließlich geringfügig Beschäftigte)</t>
  </si>
  <si>
    <t>Sozialversicherungspflichtig oder ausschließlich geringfügig Beschäftigte mit Bezug von SGB II / Sozialversicherungspflichtig und ausschließlich geringfügig Beschäftigte *100</t>
  </si>
  <si>
    <t xml:space="preserve">In Anspruch genommene Hilfen für junge Volljährige + FEB-Beratungen für Personen 18 bis unter 27 Jahre / Bevölkerung 18 bis unter 27 Jahre *1.000 </t>
  </si>
  <si>
    <t>Anzahl der ausländischen Schulabgänger*innen ohne Hauptschulabschluss / alle ausländische  Schulabgänger*innen * 100</t>
  </si>
  <si>
    <t>Mit dieser Kennzahl wird der Anteil von Ausländer*innen (einschließlich Staatenlose und Personen ohne Angabe zur Staatsangehörigkeit) an allen registrierten Arbeitslosen (nach SGB II und III) dargestellt. Die zu 100 Prozent fehlenden Angaben geben den Anteil der deutschen Arbeitslosen wieder. Auch diese Quote zeigt die starke Überrepräsentanz der Ausländer*innen in der Arbeitslosigkeit. Der Anteil lag im November 2021 bundesweit bei 30,5%. Die mit Abstand größten Gruppen darunter waren zu dem Zeitpunkt Syrer*innen und Türk*innen.</t>
  </si>
  <si>
    <t xml:space="preserve">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Medianeinkommens zwischen Frauen und Männern)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absoluten Werte für die Mediankommen der ausländischen Beschäftigten können unter Basiszahlen, die der deutschen Beschäftigten unter Bezüge abgelesen werden. In einigen Kommunen wurden die Werte von der Bundesagentur für Arbeit geheim gehalten (Markierung x), weil dort von weniger als 500 Personen Informationen zum Entgelt vorlagen, wodurch die Medianwerte zu unsicher werden. Hier konnte die Kennzahl daher nicht berechnet werden.  </t>
  </si>
  <si>
    <t>Die Kennzahl wurde im Sozialmonitoring 2023 (2) erstmals aufgenommen.
Die Daten des Mietspiegels beruhen auf einer im Auftrag der Region Hannover durchgeführten repräsentativen Befragung von Mieter*innen und Vermieter*innen. Die Erhebung wurde bisher seit 2011 alle zwei Jahre als sogenannter "qualifizierter Mietspiegel" durchgeführt und von den örtlichen politischen Gremien per Beschluss als Festlegung der "ortsüblichen Vergleichsmiete" in Kraft gesetzt. Bei den jüngsten Daten für 2023 handelt es sich abweichend einmalig um einen sogenannten "einfachen Mietspiegel", für den keine Erhebung durchgeführt, sondern eine an der Teuerung orientierte Setzung einer pauschalen Erhöhung um 8,2% festgelegt wurde. In die Erhebung der "qualifizierten Mietspiegel" fließen nur Daten von Mietwohnungen ein, deren Miete in den letzten 6 Jahren (bis 2019 letzte 4 Jahre) neu vereinbart oder neu festgelegt wurde, die bis 2019 über 25 qm groß sind, seit dem ohne diese Größeneinschränkung, die unmöbliert und außerhalb von Wohnheimen oder Einrichtungen frei am Markt vermietet werden und nicht gewerblich genutzt werden. Die Durchschnittsmiete ist dabei das arithmetische Mittel aller so ermittelten Nettokaltmieten über alle Baulaltersklassen und alle Wohnungsgrößen innerhalb einer Kommune. Für die Anwendung des Mietspiegels zur Bestimmung der Angemessenheit der ortsüblichen Miete für eine konkrete Wohnung eignet sich die Durchschnittsmiete nicht, wohl aber für übergeordnete Betrachtungen zur allgemeinen Entwicklung der Miethöhen, auch im interkommunalen Vergleich.</t>
  </si>
  <si>
    <t>Landesamt für Statistik Niedersachsen, Tabelle W70I5102; Bundesagentur für Arbeit: Gemeindedaten der Sozialversicherungspflichtig Beschäftigten nach Wohn- und Arbeitsort;  Arbeitsmarkt in Zahlen. Beschäftigungsstatistik der Bundesagentur für Arbeit. Stand je 30.6. d.J.; Region Hannover, Team Steuerungsunterstützung und Statistik (01.01)</t>
  </si>
  <si>
    <t xml:space="preserve">Landesamt für Statistik Niedersachsen, Tabelle W70I5102; Bundesagentur für Arbeit: Gemeindedaten der Sozialversicherungspflichtig Beschäftigten nach Wohn- und Arbeitsort  </t>
  </si>
  <si>
    <t xml:space="preserve">Landesamt für Statistik Niedersachsen, Tabelle W70I5102; Bundesagentur für Arbeit: Gemeindedaten der Sozialversicherungspflichtig Beschäftigten nach Wohn- und Arbeitsort
</t>
  </si>
  <si>
    <t>Die Kennzahl wurde im Sozialmonitoring 2023 (2) erstmals aufgenommen.
Derzeit ist eine Betreuung im Rahmen des Unterrichts zwischen 8 und 13 Uhr an niedersächsischen Grundschulen Pflicht ("verlässliche Grundschule"). Da die Schüler*innen bereits vor Einschulung an den Ganztagsbetrieb aus den Kindertageseinrichtungen gewöhnt sind (das letzte Kitajahr vor der Einschulung muss jedes Kind eine Einrichtung der Kindertagesbetreuung besuchen), erscheint das Angebot bis 13 Uhr als Umbruch und vor allem als nicht mehr zeitgemäß. Um ein passgenaues Angebot für die Familien mit Grundschulkindern vorzuhalten, ist es nötig, Informationen zum Angebot vor Ort zu erlangen. 
Bislang kann die Betreuung in den Nachmittagsstunden über Ganztagsgrundschulen oder Horte erfolgen. Das Angebot ist jedoch noch nicht flächendeckend und für alle Kinder in ausreichender Anzahl vorhanden. 
Die Region Hannover hat als Jugendhilfeträgerin Sorge zu tragen, dass ein ausreichendes und qualitativ hochwertiges Angebot in den 16 Kommunen ohne eigenständiges Jugendamt zur Verfügung steht. Für die Kommunen mit eigenständigen Jugendämtern haben diese Kommunen selbst entsprechende Angebote vorzuhalten.
Auf dem Reiter Basiszahlen ist für diesen Indikator auch der Wert "0" eingetragen. In diesen Kommunen ist kein Ganztagsgrundschulangebot vorhanden.</t>
  </si>
  <si>
    <t>Unter persönlichen Migrationshintergrund wird nicht eine persönliche Migrationserfahrung verstanden, sondern eine aufgrund persönlicher Eigenschaften (z. B. Staatsangehörigkeit) zugeschriebene Eigenschaft als Person mit Migrationshintergrund. In diesem Sinne können auch Einwohnerinnen und Einwohner, die selbst nicht zugewandert sind, einen persönlichen Migrationshintergrund aufweisen. 
Der Migrationshintergrund wird mit den vier Ausprägungen "Ausländer", "Einbürgerungen", "Aussiedler" und "Einwohner ohne (erkennbaren) Migrationshintergrund" nachgewiesen: 
1. Als "Ausländer" werden alle EinwohnerInnen bezeichnet, die über keine deutsche Staatsangehörigkeit verfügen. 
2. "Einbürgerungen" umfassen Personen, für die aus dem Merkmal „Art der deutschen Staatsangehörigkeit“ eine Einbürgerung oder eine Rechtsstellung als Deutsche ableitbar ist oder die im Ausland geboren wurden. Hierunter fallen auch Kinder, welche die Option auf die deutsche Staatsangehörigkeit nach § 4 StAG haben. 
3. Die Kategorie "Aussiedler" umfasst sowohl AussiedlerInnen als auch SpätaussiedlerInnen. Da aus dem Melderegister nicht erkennbar ist, wann eine Person nach Deutschland zugezogen ist, wird zur Abgrenzung gegenüber Einbürgerungen auf die Felder „Geburtstag“, „Zuzug in Gemeinde“ sowie „Geburtsland“ zurückgegriffen. Vor dem 23. Mai 1949 in den ehemaligen Grenzen des Deutschen Reiches Geborene mit ausschließlich deutscher Staatsangehörigkeit werden als AussiedlerInnen identifiziert, wenn Sie nach dem 01. Januar 1964 in die Gemeinde zugezogen sind (bei der Datenaufbereitung ab Ende 2019 wird der Zuzug ab 01.01.1980 berücksichtigt). 
4. Die übrigen EinwohnerInnen werden in der Kategorie "Einwohner ohne (erkennbaren) Migrationshintergrund" zusammengefasst.
Nach Definition des Statistischen Bundesamtes sind somit alle Personen umfasst, wenn sie selbst oder mindestens ein Elternteil die deutsche Staatsangehörigkeit nicht durch Geburt besitzen. Auch Personen mit doppelter Staatsangehörigkeit werden zu den Personen mit Migrationshintergrund gerechnet.</t>
  </si>
  <si>
    <t>Als Kriterium gelten auffällige Ergebnisse in mindestens drei Tests des Sozialpädiatrischen Entwicklungsscreening für Schuleingangsuntersuchungen (SOPESS). Mit insgesamt 8 Tests werden Sprachentwicklung (Präposition und Pluralbildung, siehe dazu Kennzahl K 7, zudem Pseudowörter), visuelles Wahrnehmen und Schlussfolgern, Zählen, Visuomotorik, Simultan-/Mengenerfassung sowie selektive Aufmerksamkeit erfasst.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</si>
  <si>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</si>
  <si>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 xml:space="preserve">Der Anteil der Jugendlichen und jungen Erwachsenen an der Gesamtbevölkerung stellt eine wichtige Gruppe bzgl. des Übergangs zwischen Schule und Ausbildung, Studium und Einmündung in den Beruf dar. Der Blick auf diese Generation ist oftmals verbunden mit der allgemeinen Zukunftsfähigkeit des Landes (z. B. Arbeitsmarkt, Klimaschutz). </t>
  </si>
  <si>
    <t>Der Sozialpsychiatrische Dienst der Region Hannover (SpDi) ist ein gesetzlich verankerter kommunaler Basisdienst und macht ambulante Hilfsangebote für psychisch kranke Menschen, die nicht oder nicht ausreichend vom vertragsärztlichen Versorgungssystem erreicht werden. Die Hauptleistungen des SpDi sind die Krisenintervention (z.B. Notfalleinsätze) und die (ggfs. langfristige) Versorgung von psychisch Kranken mit Behandlungserschwernissen unter Einbezug des sozialen Umfeldes. Sozialräumliche Analysen zeigen einen hohen Zusammenhang zwischen Inanspruchnahme einerseits und Bevölkerungsdichte sowie Arbeitslosigkeit andererseits. Insofern gibt die Kennzahl Auskunft über psychische Folgen individueller und struktureller sozialer Belastungssituationen.</t>
  </si>
  <si>
    <t xml:space="preserve">Der Ausländer*innenanteil in Deutschland betrug Ende 2020 13,7% (Ausländerzentralregister), darunter waren 45,1% EU-Ausländer, 21,9% hatten einen zeitlich unbefristeten und 22,6% einen zeitlich befristeten Aufenthaltstitel. Die übrigen 10,4% besaßen keinen Aufenthaltstitel (z.B. Duldung, Gestattung, im Antragsverfahren), diesem Personenkreis ist eine Erwerbstätigkeit grundsätzlich nicht gestattet. Durch eine fehlende Integrationspolitik waren die ersten Einwanderungsgenerationen auf dem Arbeitsmarkt und im Bildungssystem benachteiligt, was die Startbedingungen der nachfolgenden Generationen beeinflusst. So ist das Risiko von Ausländer*innen, auf Mindestsicherungen angewiesen zu sein, mit rund 35% mehr als viermal höher, als das der Deutschen mit knapp 8% (siehe auch Kennzahl M 7). </t>
  </si>
  <si>
    <t>Die Gruppe der Menschen mit Migrationshintergrund ist sehr heterogen. Dazu zählen Menschen mit eigener Migrationsgeschichte genauso wie Menschen, die selber in Deutschland geboren, deren Eltern jedoch nach Deutschland eingewandert sind. Trotz aller Heterogenität kann man bis heute über statistische Daten und in den Lebensverhältnissen noch immer Benachteiligungen der Personen mit Migrationshintergrund feststellen. So sind sie neben den o.g. Benachteiligungen (siehe Kennzahl M 1) v.a. in den größeren Städten oft in Bezug auf Wohnstandorte und -standards schlechter gestellt. Auch stellen sich bei Teilen dieser Personengruppe noch immer Herausforderungen des Abbaus kultureller und sprachlicher Barrieren bei der Integration.</t>
  </si>
  <si>
    <t>Die Gruppe der Personen mit Migrationshintergrund ist im Schnitt deutlich jünger als die Personen ohne Migrationshintergrund und deren Kinderzahlen sind höher. Daher ist der Anteil von Kindern und Jugendlichen (bis unter 18 Jahre) mit Migrationshintergrund gegenüber dem Anteil in der Gesamtbevölkerung (siehe Kennzahl M 2.1) noch einmal deutlich erhöht. Die überwiegende Mehrheit dieser Gruppe hat einen deutschen Pass und weniger als jedes/r fünfte Kind/Jugendliche ist im Ausland geboren/hat eigene Migrationserfahrung. Jedes dritte Kind mit Migrationshintergrund ist armutsgefährdet (von Armutsgefährdung wird bei einem Äquivalenz-Nettoeinkommen des Haushalts von weniger als 60% des Bundesmedians gesprochen). Kinder mit ausländischer Staatsbürgerschaft waren sogar mehrheitlich einem Armutsrisiko ausgesetzt. Der niedrigere Bildungsstand der Elternhäuser setzt sich in schlechteren Bildungschancen der Kinder/Jugendlichen fort, dreimal so oft besuchen diese die Hauptschule. Allerdings gibt es dabei sehr große Unterschiede nach Nationalitäten.</t>
  </si>
  <si>
    <t>Die Gruppe der Personen mit Migrationshintergrund in der mittleren Altersgruppe steigt seit Jahren stetig an und stellt im Vergleich der hier erstellten drei Altersgruppen bundesweit die größte Gruppe dar. Der stetige Anstieg liegt zum einen daran, dass die Personen der jüngeren Altersgruppe (vgl. Kennzahl M 2.2) sukzessive in die nächste Altersklasse aufsteigen und zum anderen, dass immer mehr Personen im erwerbsfähigen Alter aus dem Ausland zuziehen. Die Personen mit Migrationshintergrund in der mittleren Altersgruppe sind zumeist gut integriert und gehen einer Beschäftigung nach.</t>
  </si>
  <si>
    <t>Der Anteil der Personen mit Migrationshintergrund (Definition siehe Kennzahl M 2.1) an der Altersgruppe ab 65 Jahre ist derzeit noch recht klein, 2024 betrug er 17,0% (Mikrozensus; Migrationshintergrund im weiteren Sinne). Er steigt aber mit der demographischen Alterung der Gruppe mit Migrationshintergrund beständig an. Sehr viele Personen in dieser Altersgruppe gehören der sog. Gastarbeiterkohorte an, die ab den 1970er Jahren nach Deutschland gekommen ist. Bis 2030 könnte in Deutschland jeder vierte Mensch über 60 Jahre einen Migrationshintergrund haben. Dies geht mit veränderten Herausforderungen für die pflegerische Versorgung einher. Die Voraussetzungen für die Versorgung von Menschen mit Migrationshintergrund unterscheiden sich zumindest teilweise von denen der Bevölkerung ohne Migrationshintergrund. Einerseits zeigen Untersuchungen, dass Menschen mit Migrationshintergrund im Durchschnitt zehn Jahre früher pflegebedürftig werden, was auf dauerhafte und belastende Berufstätigkeit in Verbindung mit einem höheren Risiko der krankheitsbedingten, vorzeitigen Erwerbsminderung zurückzuführen sein könnte. Andererseits sind pflegerische und psychosoziale Angebote in Deutschland bisher nur unzureichend auf die zunehmende Diversität der Nutzer ausgerichtet (z.B. Berücksichtigung kultureller und religiöser Belange).</t>
  </si>
  <si>
    <t>Diese Kennzahl gibt den Anteil aller ausländischen Schulabgänger*innen an allgemeinbildenden Schulen eines Jahrgangs an, die nach Beendigung der Vollzeitschulpflicht keinen Hauptschulabschluss erreicht haben.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</si>
  <si>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 etc.).</t>
  </si>
  <si>
    <t xml:space="preserve">Diese Kennzahl betrachtet den Anteil von Niedrigverdienenden im Bereich der sozialversicherungspflichtigen Vollzeit-Beschäftigung (siehe Kennzahl A 1) für die Gruppe der Ausländer*innen (einschließlich Staatenlose und Personen ohne Angabe zur Staatsangehörigkeit). Neben dem deutlich höheren Risiko der Arbeitslosigkeit (siehe M 5.1) haben die Ausländer*innen damit eine deutlich höhere Wahrscheinlichkeit geringer Erwerbseinkommen. </t>
  </si>
  <si>
    <t>Die Kennzahl ist auf die Kerngruppe der sozialversicherungspflichtigen Beschäftigung, also ohne Auszubildende, Beschäftigte in Werkstätten für behinderte Menschen (WfbM) und Beschäftigte im Freiwilligendienst, beschränkt.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t>
  </si>
  <si>
    <t>Die Kennzahl gibt Auskunft darüber, um wie viel Prozent das geringere Einkommen der ausländischen Beschäftigten steigen müsste, um das Einkommen der deutschen Beschäftigten zu erreichen.
Das Brutto-Monats-Medianeinkommen (siehe im Glossar unter "Medianeinkommen") der sozialversicherungspflichtig Vollzeitbeschäftigten Deutschen liegt nach wie vor erheblich höher als das der sozialversicherungspflichtig Vollzeitbeschäftigten Nicht-Deutschen.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von gleicher Qualifikation und gleicher Tätigkeit, sondern um die realen Verdienstchancen von deutschen und nicht-deutschen Vollzeitbeschäftigten vor dem Hintergrund ihrer spezifischen Biografie, ihren individuellen Ressourcen und ihrer Chancen auf dem Arbeitsmarkt. Auffällig ist mit Blick auf die Entwicklung über die Jahre vor allem das Ansteigen des Abstandes zwischen den Medianeinkommen der Deutschen und der Ausländer im zeitlichen Zusammenhang mit dem vermehrten Zuzug von Geflüchteten. Dieser zwischenzeitliche Anstieg kann als Indikator für die oft schwierige und langwierige Arbeitsmarktintegration für Neuzugewanderte verstanden werden. Auf dem deutschen Arbeitsmarkt Fuß zu fassen und eine qualifizierte sowie gut bezahlte Arbeit zu finden dauert oft Jahre.</t>
  </si>
  <si>
    <t>Diese Kennzahl bildet die Mindestsicherungsquote (siehe Kennzahl A 2.1) für die Gruppe der Ausländer*innen (einschließlich Staatenlose und Personen ohne Angabe zur Staatsangehörigkeit) ab. Mindestsicherung umfasst bedarfsorientierte und bedürftigkeitsgeprüfte Sozial- bzw. Transferleistungen (Grund-/Mindestsicherung), im einzelnen SGB II-Leistungen (siehe Kennzahl A 2.3), SGB XII-Leistungen (Grundsicherung im Alter und bei Erwerbsminderung sowie Hilfe zum Lebensunterhalt außerhalb von Einrichtungen) und Asylbewerberleistungen. Bezogen wird diese Gruppe auf die ausländische Bevölkerung, das sind alle Personen ohne deutsche Staatsbürgerschaft.</t>
  </si>
  <si>
    <t xml:space="preserve">Diese Kennzahl stellt die Beschäftigungsquote (Kennzahl B 2.1) der Frauen dar. In dieser Quote sind die sozialversicherungspflichtig und die ausschließlich geringfügig beschäftigten Frauen eingeschlossen, ohne Beamtinnen, Richterinnen, Soldatinnen. Die Beschäftigungsquote ist ein Schlüsselindikator zur Beurteilung des Beschäftigungsstandes und in der geschlechtsspezifischen Betrachtung (für Männer siehe Kennzahl GB 1.2)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t>
  </si>
  <si>
    <t xml:space="preserve">Diese Kennzahl stellt die Beschäftigungsquote (Kennzahl B 2.1) der Männer dar. In dieser Quote sind die sozialversicherungspflichtig und die ausschließlich geringfügig beschäftigten Männer eingeschlossen, ohne Beamte/Richter/Soldaten. Die Beschäftigungsquote ist ein Schlüsselindikator zur Beurteilung des Beschäftigungsstandes und in der geschlechtsspezifischen Betrachtung (für Frauen siehe Kennzahl GB 1.1)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t>
  </si>
  <si>
    <t xml:space="preserve">Mit dieser Kennzahl wird der Anteil von weiblicher Beschäftigung am gesamten Volumen sozialversicherungspflichtiger Beschäftigung (ohne Beamtinnen, Richterinnen, Soldatinnen) ausgedrückt. Im Rahmen dieser Beschäftigung entsteht ein umfänglicher Anspruch auf Leistungen der Sozialversicherung, insbesondere auf Rentenleistungen. </t>
  </si>
  <si>
    <t xml:space="preserve">Mit dieser Kennzahl wird der Anteil von Frauen mit ausschließlich geringfügiger Beschäftigung am gesamten Volumen ausschließlich geringfügiger Beschäftigung (zur Definition geringfügiger Beschäftigung siehe unter der Kennzahl B 2.3) ausgedrückt. Im Rahmen dieser Beschäftigung entsteht nur unter bestimmten Bedingungen ein geringer Anspruch auf Leistungen der Sozialversicherung. Soweit nicht anderweitige Versorgungsstrukturen vorhanden sind, besteht ein hohes Risiko für Altersarmut. </t>
  </si>
  <si>
    <t xml:space="preserve">Mit dieser Kennzahl wird der Anteil von Frauen in Teilzeit an allen Frauen in sozialversicherungspflichtigen Beschäftigungsverhältnissen ausgedrückt (Teilzeitquote der Frauen). Teilzeitbeschäftigung, insbesondere bei einer wöchentlichen Arbeitszeit von 20 Stunden und weniger, wird auch den atypischen Beschäftigungen zugeordnet. </t>
  </si>
  <si>
    <t xml:space="preserve">Mit dieser Kennzahl wird der Anteil von Männern in Teilzeit an allen Männern in sozialversicherungspflichtigen Beschäftigungsverhältnissen ausgedrückt (Teilzeitquote der Männer). Zur Definition von Teilzeit siehe unter der Kennzahl GB 1.5. </t>
  </si>
  <si>
    <t xml:space="preserve">Diese Kennzahl betrachtet den Anteil von Niedrigverdienerinnen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</si>
  <si>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 xml:space="preserve">Diese Kennzahl betrachtet den Anteil von Niedrigverdienern (Männer)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</si>
  <si>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Die Kennzahl gibt Auskunft darüber, um wie viel Prozent das geringere Einkommen der Frauen steigen müsste, um das Einkommen der Männer zu erreichen.
Das Brutto-Monats-Medianeinkommen (siehe im Glossar unter "Medianeinkommen") der sozialversicherungspflichtig vollzeitschäftigten Männer liegt nach wie vor höher als das der sozialversicherungspflichtig vollzeitschäftigten Frauen.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bei gleicher Qualifikation und gleicher Tätigkeit, sondern um die realen Verdienstchancen von vollzeitbeschäftigten Frauen und Männern vor dem Hintergrund ihrer spezifischen Biografien, ihrer Ressourcen und ihrer Chancen auf dem Arbeitsmarkt. Mit Blick auf die Medianeinkommen fällt über die Jahre das kontinuierliche Abschmelzen des Abstandes der Medianeinkommen von weiblichen und männlichen Beschäftigen auf.</t>
  </si>
  <si>
    <t>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Medianeinkommens zwischen deutschen und nicht-deutschen Beschäftigten)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Kennzahl zur Differenz der Medianeinkommen ist anders konstruiert als der bekannte Gender Pay Gap, bei dem Brutto-Stundenverdienste von Frauen und Männern verglichen werden. Im Jahr 2022 betrug der Abstand nach dem Konzept des unbereinigten Gender Pay Gap in Niedersachsen 18% (ohne Berücksichtigung von Beschäftigten im Öffentlichen Dienst und in Kleinbetrieben).</t>
  </si>
  <si>
    <t xml:space="preserve">Die Kennzahl gibt an, wie viele Frauen  zur Sicherung ihres Lebensunterhaltes auf bedarfsorientierte und bedürftigkeitsgeprüfte Sozial- bzw. Transferleistungen (Grund-/Mindestsicherung) angewiesen sind. </t>
  </si>
  <si>
    <t>Die Kennzahl gibtm an, wie viele Männer sind zur Sicherung ihres Lebensunterhaltes auf bedarfsorientierte und bedürftigkeitsgeprüfte Sozial- bzw. Transferleistungen (Grund-/Mindestsicherung) angewiesen sind.</t>
  </si>
  <si>
    <t>83% der Alleinerziehenden (zur Definition von Alleinerziehenden siehe unter Kennzahl K 3.1) waren 2020 bundesweit weiblich. Alleinerziehende Frauen versorgen häufiger jüngere Kinder, sind häufiger ledig und haben häufiger ein niedrigeres Bildungsniveau als alleinerziehende Männer. Dabei spielen unterschiedliche Rollenvorstellungen eine wesentliche Rolle.</t>
  </si>
  <si>
    <t xml:space="preserve">Um einer Berufstätigkeit nachgehen zu können, die mehr als eine 50% Stelle umfasst, wird i.d.R. eine Kinderbetreuung von mehr als 7 Stunden benötigt. Nur so kann sichergestellt werden, dass auch Wegezeiten zwischen Arbeitsort und Betreuungsort miteinander vereint werden können. Darüber hinaus konnte in den letzten Jahren das Image der ganztägigen Kinderbetreuung auch bereits für Kinder im Krippenalter (1 bis unter 3 Jahre) deutlich verbessert werden, so dass diese Betreuungsform immer stärker nachgefragt wird. Auch der Rechtsanspruch, ab dem vollendeten 1. Lebensjahr einen Betreuungsplatz zu erhalten, wirkt sich auf die steigende Nachfrage aus. Allerdings bleibt trotz der kontinuierlichen Ausbaubemühungen innerhalb der Region Hannover die Herausforderung groß, dem Zuwachs an Kindern und den wachsenden Elternbedarfen ein auskömmliches Betreuungsangebot anbieten zu können. Durch den anhaltenden Fachkräftemangel wird diese Problematik für alle Beteiligten zusätzlich verschärft.
</t>
  </si>
  <si>
    <t>Die Kennzahl gibt Auskunft über den Anteil der Grundschulkinder, die auf eine Grundschule gehen, die ein schulisches Ganztagsbetreuungsangebot hat. Ob das Angebot für alle Klassenstufen und Kinder besteht und ob die Kinder das Angebot tatsächlich in Anspruch nehmen, wird durch diese Kennzahl nicht abgebildet. 
Um eine bessere Vereinbarkeit von Familie und Beruf zu ermöglichen und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Hierfür ist es essentiell, vertiefte Kenntnisse über das Angebot vor Ort in den Kommunen mittels der Amtlichen Schulstatistik zu erlangen. In den Daten sind Informationen über die öffentlichen Grundschulen und die Integrierten Gesamtschulen (IGS) mit Primarstufe enthalten. Förderschulen sowie private Schulen werden nicht abgebildet.</t>
  </si>
  <si>
    <t xml:space="preserve">Der Anteil der Kinder und Jugendlichen unter 18 Jahren ist ein Standardindikator der Sozialberichterstattung und für die planerischen Handlungsfelder von zentraler Bedeutung. Die Anpassung von Infrastrukturplanung für Kinder und Jugendliche und auch die Ausrichtung sozialer Projekte werden u.a. mittels dieses Indikators gesteuert. </t>
  </si>
  <si>
    <t>Der Besuch eines Kindergartens ist für die bestmögliche Förderung und Betreuung der Kinder zwischen 3 und unter 6 Jahren ein wichtiger Schritt zur Selbstständigkeit und im sozialen Miteinander. Das letzte Kindergartenjahr vor der Einschulung ist für alle Kinder verpflichtend, um die Kinder auf die Schule vorzubereiten. Bei den Kindergartenkindern war von 2020 zum Kindergartenjahr 2021 regionsweit ein sehr großer Zuwachs von über 500 Kindern zu verzeichnen. Zeitgleich wurden durch die sog. Flexi-Kinder, die zwischen dem 01.07.d.J. und dem 30.09.d.J. das 6. Lebensjahr vollendet haben und durch ihre Eltern vom Schulbesuch zurückgestellt werden, deutlich mehr Betreuungskapazitäten genutzt als noch im Jahr 2019. Dieser Effekt lässt sich u.a. durch die Corona-Pandemie erklären. Zwar konnten einige Ausbauplanungen in manchen Kommunen pandemiebedingt erst später realisiert werden, jedoch wurden dafür in anderen Einrichtungen Betreuungsplätze geschaffen. Dennoch wurde bisher lediglich eine Versorgungsquote von 92,5% erreicht, was bedeutet, dass nach wie vor etliche Kinder trotz Rechtsanspruchs keinen Kindergartenplatz erhalten haben. Das Ziel muss eine 100%ige Versorgungsquote mit Kindergartenplätzen in allen Kommunen sowie der gesamten Region Hannover sein.</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</si>
  <si>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Bei dieser Kennzahl wird das Platzangebot gemäß Betriebserlaufnis für Kinder im Alter von 3 bis unter 6 Jahren in einem Kindergarten, altersübergreifenden Gruppen (für Kinder älter als 3 Jahre) sowie die tatsächlich betreuten Kinder im Alter von 3 bis unter 6 Jahren in Kindertagspflege oder Tagesbetreuung mit der Bevölkerung im gleichen Alter in Bezug gesetzt.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leichten Veränderungen der Zahlen aufgrund des unteschiedlichen Stichtages. Die Daten für ein Kitajahr sind jeweils im Jahr des beginnenden Kitajahres eingetragen (die Daten für das Kitajahr 2019/2020 finden sich im Jahr 2019 etc.).</t>
  </si>
  <si>
    <t xml:space="preserve">Mit Eintritt in die Grundschulen können Schüler*innen am Nachmittag kostenpflichtig zur besseren Vereinbarkeit von Familie und Beruf in Horten betreut werden. Das Angebot der Horte gem. § 22, Abs. 3 SGB VIII ist ein traditionsreiches udn qualitativ hochwertiges Angebot der Kinder- und Jugendhilfe und erfreut sich hoher Akzeptanz udn Nachfrage bei den Eltern. Finanzielle Elternbeiträge sind nach Einkommensstaffel geregelt. Die Betreuung der Kinder findet durch pädagogisches Personal mit einem Betreuungsschüssel von 2:12 statt.
</t>
  </si>
  <si>
    <t>Alleinerziehend ist nach Mikrozensus eine Familienform, bei denen die Mütter oder Väter alleine (ohne Ehe-/Lebenspartner) zusammen mit minder- oder volljährigen Kindern im Haushalt (zur Definition von Haushalt siehe unter Kennzahl T 3.1) leben. Unerheblich ist dabei, ob die Mütter und/oderVäter sorgeberechtigt sind. Dabei bleiben Unterstützungskontexte, wie z.B. das "Living Apart Together" unberücksichtigt. Bei dieser Kennzahl werden nur Alleinerziehende mit mindestens einem minderjährigen Kind betrachtet. Besonders hoch ist der Anteil alleinerziehender Eltern in Großstädten. Die Herausforderungen bei der Vereinbarkeit von Familie und Beruf und bei der damit verbundenen finanziellen Sicherung sind für Alleinerziehende besonders hoch. Insofern benötigen Alleinerziehende ein umfassendes Beratungs- und Unterstützungsangebot z.B. zum beruflichen Wiedereinstieg und zur Kinderbetreuung.</t>
  </si>
  <si>
    <t>Diese Kennzahl bildet den Anteil der Familienhaushalte ab, die SGB II-Leistungen erhalten (Bedarfsgemeinschaften mit Kindern). Besondere Aufmerksamkeit ist den Kindern und Jugendlichen entgegenzubringen, deren Armutsrisiken und Benachteiligungen gegenüber nicht armen Familien durch den Leistungsbezug ihrer Eltern erhöht sind.</t>
  </si>
  <si>
    <t xml:space="preserve">Diese Kennzahl gibt Aufschluss darüber, wie viele der Alleinerziehenden-Haushalte auf SGB II-Leistungen angewiesen sind (vgl. Kennzahl A 2.4). Die Bedarfsgemeinschaften Alleinerziehender sind eine Untergruppe der Bedarfsgemeinschaften mit Kindern (Kennzahl K 3.2). </t>
  </si>
  <si>
    <t xml:space="preserve">Diese Kennzahl bildet die Mindestsicherungsquote (siehe Kennzahl A 2.1) für Kinder und Jugendliche (bis unter 18 Jahre) ab, umgangssprachlich auch als „Kinderarmut“ bezeichnet. Mindestsicherung umfasst bedarfsorientierte und bedürftigkeitsgeprüfte Sozial- bzw. Transferleistungen (Grund-/Mindestsicherung), für diese Gruppe im einzelnen v.a. SGB II-Leistungen (Sozialgeld, in Teilen Arbeitslosengeld II), SGB XII-Leistungen (Hilfe zum Lebensunterhalt außerhalb von Einrichtungen) sowie Asylbewerberleistungen. </t>
  </si>
  <si>
    <t>Allgemeine Anmerkungen siehe A 2.1. Grundsicherung im Alter und bei Erwerbsunfähigkeit wird nur für Volljährige gewährt. Zusätzlich zu den SGB II-Leistungsempfangenden RLB (Regelleistungsberechtigte) und SLB (Sonstige Leistungsberechtigte) werden bei den Personen unter 18 Jahren hier auch die KOL (Kinder ohne Leistungsanspruch) im SGB II mitgezählt. Auch wenn sie z.B. aufgrund eigener Einkünfte (Renten, Unterhalt etc.) selber keine Mindestsicherungsleistungen erhalten, leben sie dennoch zusammen mit ihren Eltern in einer SGB II-Bedarfsgemeinschaft und haben damit im Ergebnis keine höheren Einkünfte als Kinder im Leistungsbezug, weil ihre Einkünfte auf das Einkommen der gesamten BG angerechnet werden.</t>
  </si>
  <si>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</si>
  <si>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t xml:space="preserve">Diese Kennzahl ist die Beschäftigungsquote (siehe Kennzahl B 2.1) für die sozialversicherungspflichtigen Beschäftigungsverhältnisse und die Altersgruppe 15 bis unter 25 Jahre. Sie zeigt an, wie viele Jugendliche/junge Erwachsene sozialversicherungspflichtig beschäftigt sind und stellt zusammen mit den Kennzahlen J 4.1 (Arbeitslosigkeit) und J 2.2 (Berufsausbildung) drei zentrale Beschäftigungs-/Ausbildungssituationen dieser Altersgruppe dar. </t>
  </si>
  <si>
    <t xml:space="preserve">Diese Kennzahl zeigt an, wie viele Jugendliche/junge Erwachsene sich in einer beruflichen Ausbildung befinden und stellt zusammen mit den Kennzahlen J 2.1 (sozialversicherungspflichtige Beschäftigung) und 4.1 (Arbeitslosigkeit) drei zentrale Beschäftigungs-/Ausbildungssituationen dieser Altersgruppe dar. </t>
  </si>
  <si>
    <t xml:space="preserve">Diese Kennzahl bildet den Anteil von Frauen unter den Auszubildenden (siehe Kennzahl J 2.2) ab. </t>
  </si>
  <si>
    <t>Bei dieser Kennzahl handelt es sich um die "SGB II-Quote" der Bundesagentur für Arbeit für die Altersgruppe der 15- bis unter 25-Jährigen (zur Definition der Quote siehe unter Kennzahl A 2.3). Zielgruppe sind die Regelleistungsberechtigten (RLB) und die Sonstigen Leistungsberechtigten (SLB). Die Regelleistungsberechtigten dieser Altersgruppe haben Anspruch auf Grundsicherung für Arbeitssuchende/Arbeitslosengeld II, laufende/ einmalige Leistungen für Unterkunft und Heizung sowie Mehrbedarfe. Die Sonstigen Leistungsberechtigten dieser Altersgruppe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t>
  </si>
  <si>
    <t>Im Unterschied zur von der Bundesagentur für Arbeit (BA) monatlich veröffentlichten Jugendarbeitslosenquote (siehe Kennzahl J 4.2) wird bei dieser Kennzahl der Anteil der registrierten Arbeitslosen (nach SGB II und III) nicht zu den zivilen Erwerbspersonen in dieser Altersgruppe in Beziehung gesetzt, sondern auf die Bevölkerung im Alter von 15 bis unter 25 Jahren bezogen. Da dabei auch Nicht-Erwerbspersonen (z.B. Hausfrauen, Personen in Ausbildung) im Nenner vertreten sind, fällt diese Quote niedriger aus als die Jugendarbeitslosenquote der BA. Der Vorteil dieser Kennzahl ist die Möglichkeit der Darstellung auf der kommunalen Ebene. Diese Kennzahl stellt zusammen mit den Kennzahlen J 2.1 (sozialversicherungspflichtige Beschäftigung) und J 2.2 (Berufsausbildung) drei zentrale Beschäftigungs-/Ausbildungssituationen dieser Altersgruppe dar.</t>
  </si>
  <si>
    <t>Diese Kennzahl ist die von der Bundesagentur für Arbeit monatlich veröffentlichte Jugendarbeitslosenquote für die Altersgruppe 15 bis unter 25 Jahre (zur allgemeinen Arbeitslosenquote der Bundesagentur für Arbeit siehe Kennzahl B 4.5). Ursachen für Jugendarbeitslosigkeit sind vor allem, dass die Jugendlichen/jungen Erwachsenen nach ihrem Schulabschluss keinen Ausbildungsplatz finden, nach abgeschlossener Ausbildung keine Erwerbstätigkeit aufnehmen können oder befristete Beschäftigungsverhältnisse auslaufen. Deutlich wird zudem die Schwankung der Quote im Jahresverlauf: In den Monaten, nachdem Schüler*innen die Schulen verlassen, ist die Jugand-Arbeitslosenquote entsprechend höher, da zu diesen Zeitpunkten noch nicht alle Jugendlichen mit einer Anschlussbeschäftigung versorgt sind.</t>
  </si>
  <si>
    <t>Anteil Jugendliche und junge Erwachsene 15 bis unter 25 Jahren im Übergangssystem Schule-Beruf</t>
  </si>
  <si>
    <t>Diese Kennzahl gibt den Anteil aller Schulabgänger*innen an allgemeinbildenden Schulen eines Jahrgangs an, die nach Beendigung der Vollzeitschulpflicht keinen Hauptschulabschluss erreicht haben.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</si>
  <si>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 des Abgangs eingetragen (die Daten für das Schuljahr 2019/2020 finden sich im Jahr 2020 etc.).</t>
  </si>
  <si>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</si>
  <si>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t xml:space="preserve">Seit 2009 legt die Versorgungsmedizin-Verordnung (VersMedV) die medizinischen Grundsätze für die ärztliche Begutachtung im Schwerbehindertenrecht und im Recht der Sozialen Entschädigung fest. Diese sind unter anderem für die Feststellung eines Grades der Behinderung (GdB) oder für die Ausstellung eines Schwerbehindertenausweises relevant. Viele Nachteilsausgleiche für schwerbehinderte Menschen sind daran gekoppelt. Nach der VersMedV gelten Menschen als schwerbehindert, wenn ihre körperliche Funktion, geistige Fähigkeit oder seelische Gesundheit mit hoher Wahrscheinlichkeit länger als sechs Monate von dem für das Lebensalter typischen Zustand abweicht und daher ihre Teilhabe am Leben in der Gesellschaft beeinträchtigt ist. Anders als das SGB IX orientiert sie sich an dem veralteten Behinderungsbegriff, der die Wechselwirkung mit Umweltfaktoren noch nicht berücksichtigt. Die Beeinträchtigungen der Teilhabe am Leben in der Gesellschaft werden in Zehnergraden festgestellt. Als schwerbehinderte Menschen gelten Personen, denen ein Grad der Behinderung von 50 oder mehr zuerkannt wurde. Die tatsächliche Zahl der Menschen mit Behinderung ist jedoch größer als in den Statistiken dargestellt, weil dort nicht alle Personen erfasst werden und nicht alle Berechtigten einen Antrag stellen. Ein großer Teil der Beeinträchtigungen entsteht erst im Laufe eines Lebens, insbesondere ab dem 40. Lebensjahr. Nur wenige der Schwerbehinderungen sind angeboren oder Folge eines Unfalls. Rund 91 % der Behinderungen werden durch Krankheiten verursacht. Eine Schwerbehinderung kann somit jeden treffen. Die Gruppe der Menschen mit (Schwer-)Behinderung ist sehr heterogen und hat individuell unterschiedliche Bedürfnisse für die Teilhabe am Leben in der Gemeinschaft. 
</t>
  </si>
  <si>
    <t xml:space="preserve">Die Anzahl bzw. der Anteil der Schüler*innen mit sonderpädagogischem Förderbedarf markiert einen besonderen Bedarf an Unterstützung. Der Trend der Vorjahre setzt sich auch weiterhin fort: Die Anzahl der Schüler*innen mit Förderbedarf steigt in deutlicherem Umfang an als die Gesamtschüler*innenzahl.
</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</si>
  <si>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</si>
  <si>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</si>
  <si>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 xml:space="preserve">Der Anteil der Personen ab 65 Jahren ist eine erste grobe Annäherung an die Gruppe der älteren Menschen insgesamt. Einerseits markiert das 65. Lebensjahr den nahenden oder praktisch schon erfolgten Austritt aus dem Erwerbsleben und somit den Beginn eines neuen Lebensabschnitts. Dieser gestaltet sich anderseits jedoch sehr heterogen und es wäre falsch, alle älteren Menschen pauschal als "Senior*innen" oder als eher passiv oder gar unterstützungsbedürftig anzusehen. Von den eher sehr aktiven "jungen Alten" bis zu den "Hochaltrigen" unterscheiden sich die Bedürfnisse und Fähigkeiten sehr stark. </t>
  </si>
  <si>
    <t xml:space="preserve">In Ergänzung zu den Erläuterungen bei den Kennzahlen T 3.1 und T 3.2 geht man statistisch betrachtet davon aus, dass alleinlebende ältere Männer weniger soziale Ressourcen, weniger hauswirtschaftliche Fähigkeiten und weniger individuelles Gesundheitsbewusstsein haben als ältere Frauen. Auch stellt sich die Frage, mit welchen geschlechtssensiblen unterstützenden Angeboten man diese Gruppe effektiv erreichen kann. </t>
  </si>
  <si>
    <t>Statistisch betrachtet steigt das Risiko der Pflegebedürftigkeit mit zunehmenden Alter merklich an und liegt für die Altersgruppe 75 bis 79 Jahre in der Region Hannover bei rund 15%, für die nächst höhere Altersgruppe der 80 bis 84 Jährigen bei knapp 30%, für die 85 bis 89 Jährigen bei fast 50% usw. Über die Jahre ist zudem ein merklicher Anstieg der Pflegequoten zu beobachten, was einerseits an einem zuletzt vereinfachten Zugang zu Leistungen der sozialen Pflegeversicherung liegt, anderseits daran, dass die Inanspruchnahme von Pflegeleistungen immer selbstverständlicher und zugleich infolge brüchiger werdender familiärer Unterstützungsstrukturen immer notwendiger wird.</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</si>
  <si>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auch Kennzahl B 2.5). Über die Hälfte der ausschließlich geringfügig Beschäftigten sind Frauen. Soweit nicht anderweitige Versorgungsstrukturen vorhanden sind, besteht ein hohes Risiko für Altersarmut.</t>
  </si>
  <si>
    <t xml:space="preserve">Bei dieser Kennzahl wird der Anteil der Vollzeit arbeitenden, sozialversicherungspflichtig Beschäftigten ("Normalarbeitsverhältnis", siehe auch Kennzahl B 2.5) berechnet, der trotzdem nur einen Verdienst im unteren Entgeltbereich erzielt.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</si>
  <si>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 xml:space="preserve">Diese Kennzahl bildet die Bevölkerungsgruppe ab, die zur Sicherung ihres Lebensunterhaltes auf bedarfsorientierte und bedürftigkeitsgeprüfte Sozial- bzw. Transferleistungen (Grund-/Mindestsicherung) angewiesen sind. Wichtig ist zu betonen, dass der Bezug von Sozialleistungen das Ausmaß von materieller Armut nur teilweise abbildet. Es gibt daneben weitere Gruppen, die als materiell arm einzustufen sind, wie Studierende, Rentner*innen, Familien mit Bezug finanzieller Unterstützungsleistungen, oder Personen, die ihnen zustehende Leistungen nicht beantragen. In der Kennzahl wird die Gruppe der Beziehenden von SGB II-Leistungen (siehe Kennzahl A 2.3) um die Gruppe der Beziehenden von SGB XII-Leistungen (Grundsicherung im Alter und bei Erwerbsminderung sowie Hilfe zum Lebensunterhalt außerhalb von Einrichtungen) und die Gruppe der Beziehenden von Asylbewerberleistungen erweitert. Während die SGB II-Quote bundesweit seit Jahren sinkt (siehe Kennzahl A 2.3), steigen hingegen die Quoten des Bezugs von Grundsicherung im Alter und bei Erwerbsminderung an. </t>
  </si>
  <si>
    <t xml:space="preserve">Diese Kennzahl drückt den Anteil von Beschäftigten aus, bei denen eine sozialversicherungspflichtige oder ausschließlich geringfügige Beschäftigung mit dem Bezug von Arbeitslosengeld II zusammenfällt. Im Regelfall handelt es sich dabei um sog. ErgänzerInnen, bei denen das Einkommen der Person oder des Haushalts unter den Regelsätzen der Grundsicherung liegt, was als prekäre Beschäftigung einzustufen ist. Auch unter diese Definition fallen Beziehende von Arbeitslosengeld II, die einer ergänzenden Beschäftigung als Zuverdienstmöglichkeit nachgehen. Aus der Perspektive der Bundesagentur für Arbeit werden beide Gruppen als "erwerbstätige erwerbsfähige Leistungsberechtigte" (erwerbstätige ELB) gefasst. </t>
  </si>
  <si>
    <t>Bei dieser Kennzahl handelt es sich um die "SGB II-Quote" der Bundesagentur für Arbeit. Zielgruppe sind alle Leistungsberechtigten im SGB II, das sind die Regelleistungsberechtigten (erwerbsfähige Leistungsberechtigte (ELB) und nicht erwerbsfähige Leistungsberechtigte (NEF)) und die Sonstigen Leistungsberechtigten (SLB). Die Regelleistungsberechtigten haben Anspruch auf den Regelbedarf zur Sicherung des Lebensunterhaltes (Grundsicherung für Arbeitssuchende/Arbeitslosengeld II oder Sozialgeld), laufende/einmalige Leistungen für Unterkunft und Heizung sowie Mehrbedarfe. Die Sonstigen Leistungsberechtigten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 Besonders hoch ist sie bei Ausländer*innen und bei Kindern.</t>
  </si>
  <si>
    <t>Diese Kennzahl betrachtet den Bezug von SGB II-Leistungen (siehe Kennzahl A 2.3) auf der Ebene der Privathaushalte (Bedarfsgemeinschaften). Die Quote wird berechnet an allen Privathaushalten. .</t>
  </si>
  <si>
    <t xml:space="preserve">Eine Bedarfsgemeinschaft ist eine Haushaltsgemeinschaft mit mindestens einem SGB II-Leistungsberechtigten, bei der das Einkommen/Vermögen aller Mitglieder zur Sicherung des Gesamtbedarfs der Haushaltsgemeinschaft berücksichtigt wird. Bedarfsgemeinschaften lassen sich differenzieren nach Regelleistungsbedarfsgemeinschaften und Sonstigen Bedarfsgemeinschaften, zu denen keine Regelleistungsberechtigten, dafür aber mindestens eine sonstige leistungsberechtige Person gehört. </t>
  </si>
  <si>
    <t xml:space="preserve">Die Daten für diese Kennzahl stammen aus der Lohn- und Einkommensteuerstatistik, die die gesamte Einkommenssituation der Erwerbstätigen abbildet. Aus keiner anderen statistischen Quelle sind die Beziehenden hoher und höchster Einkommen so genau erfasst. Grundlage der Lohn- und Einkommensteuerstatistik sind alle Einkommensteuerveranlagungen und alle Lohnsteuerbescheinigungen, soweit nicht veranlagt. Gegenstand dieser Kennzahl ist der Gesamtbetrag der Einkünfte vor der Anrechnung von Freibeträgen, Entlastungsbeiträgen etc. Wichtig ist zu betonen, dass es sich bei dieser Kennzahl nicht um das verfügbare Einkommen handelt, das sich erst nach Abzug von Steuern ergibt. Weiterhin ist nicht berücksichtigt ist, wie viele Personen von dem Einkommen der/des Steuerpflichtigen leben müssen. </t>
  </si>
  <si>
    <t xml:space="preserve">Die Kaufkraft wird jährlich von der Gesellschaft für Konsumforschung (GfK) bestimmt und stellt das Konsumpotenzial (Ausgaben für Konsum, Wohnen, Freizeit, Sparen) der Bevölkerung dar. Grundlage ist das in privaten Haushalten verfügbare Einkommen. Dies ergibt sich nach Abzug von Steuern/Sozialbeiträgen und einer Addition von monetären Transfers, Versicherungsleistungen und Kapitaleinkünften (nach Abzug der Abgeltungssteuer) aus dem zu versteuernden Einkommen (siehe Kennzahl A 3.1). Im Unterschied zur von der GfK ausgewiesenen nominalen Kaufkraft wird bei der realen Kaufkraft noch die Entwicklung der Verbraucherpreise (z.B. durch Inflation) berücksichtigt. </t>
  </si>
  <si>
    <t>Die Beschäftigungsquote ist ein Schlüsselindikator zur Beurteilung des Beschäftigungsstandes. Die Bundesagentur für Arbeit berechnet unterschiedliche Quoten, zum einen wird nur die sozialversicherungspflichtige Beschäftigung betrachtet, zum anderen zusätzlich auch die geringfügige Beschäftigung (geringfügig entlohnt/Minijobs, kurzfristige Beschäftigung) - wie bei dieser Kennzahl. Diese Kennzahl bildet die Quote der (abhängigen) Beschäftigung ohne Beamt*innen, Richter*innen, Soldat*innen ab. Bisher wurde die Beschäftigungsquote für die erwerbsfähige Bevölkerung im Alter von 15 bis unter 65 Jahren berechnet, ab 2021 wird die Bundesagentur für Arbeit die obere Altersgrenze sukzessive an die steigende Regelaltersgrenze anpassen. Die Beschäftigungsbeteiligung ist nach Geschlechtern unterschiedlich strukturiert: Während die sozialversicherungspflichtig Beschäftigten mehrheitlich männlich sind (siehe dazu unter Kennzahl B 2.2), ist die ausschließlich geringfügige Beschäftigung eine Frauendomäne (siehe dazu unter Kennzahl B 2.3).</t>
  </si>
  <si>
    <t xml:space="preserve">Diese Kennzahl stellt den Anteil der sozialversicherungspflichtig Beschäftigten an allen (abhängig) Beschäftigten, ohne Beamt*innen,  Richter*innen, Soldat*innen, dar. Im Rahmen der sozialversicherungspflichtigen Beschäftigung wird ein Anspruch in allen Zweigen der Sozialversicherung erworben. 
</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</si>
  <si>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unter Kennzahl B 2.5). Über die Hälte der ausschließlich geringfügig Beschäftigten sind Frauen. Soweit nicht anderweitige Versorgungsstrukturen vorhanden sind, besteht ein hohes Risiko für Altersarmut.</t>
  </si>
  <si>
    <t>Diese Kennzahl gibt den Anteil der Vollzeitbeschäftigung an allen sozialversicherungspflichtigen Beschäftigungsverhältnissen wieder. Als "Vollzeit" ist dabei die jeweils volle (tarif-) vertraglich vereinbarte bzw. normalerweise übliche Arbeitszeit definiert, alle abweichenden Vereinbarungen gelten als "Teilzeit".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Dies in Abgrenzung zu den "atypischen" abhängigen Beschäftigungsformen (Teilzeitbeschäftigung bzw. geringfügige Beschäftigung mit 20 oder weniger Stunden, Befristung, Leiharbeit).</t>
  </si>
  <si>
    <t xml:space="preserve">Diese Kennzahl drückt den Anteil von Beziehenden von Arbeitslosengeld I nach dem SGB III aus, die zusätzlich Arbeitslosengeld II nach dem SGB II beziehen. Dabei handelt es sich um sog. Aufstockende, bei denen das Arbeitslosengeld I und ggfs. sonstiges anrechenbares Einkommen/Vermögen der Person oder des Haushalts zusammen unter den Regelsätzen der Grundsicherung bleibt. </t>
  </si>
  <si>
    <t>Aufgrund der bei Kennzahl B 4.5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gemessen an der Bevölkerung von 15 bis unter 65 Jahren herangezogen.</t>
  </si>
  <si>
    <t xml:space="preserve">Diese Kennzahl zielt auf die Untergruppe der Arbeitslosen (siehe Kennzahl B 4.1) mit SGB III-Leistungsbezug. Das sind die Beziehenden von Arbeitslosengeld I im Alter von 15 bis unter 65 Jahren. Daneben haben sie Anspruch auf Leistungen der aktiven Arbeitsförderung, wie Beratung, Vermittlung und Begleitung. Arbeitslosengeld I wird normalerweise für 12 Monate, bei Arbeitslosen ab 50 Jahre bis zu 24 Monate gewährt. Das Arbeitslosengeld I beträgt 60% bzw. 67% (falls Kinder versorgt werden) des vorherigen Netto-Entgelts. </t>
  </si>
  <si>
    <t>Als langzeitarbeitslos gelten Personen, die am jeweiligen Stichtag der Zählung ein Jahr und länger bei den Agenturen für Arbeit oder bei den Jobcentern arbeitslos gemeldet waren. Der Anteil wird auf alle Arbeitslose (SGB II und III) bezogen. Bei länger andauernder Arbeitslosigkeit besteht die Gefahr, den Anschluss an das Berufsleben zu verlieren und  gesundheitliche und/oder psychische Probleme zu entwickeln.</t>
  </si>
  <si>
    <t xml:space="preserve">Die von der Bundesagentur für Arbeit monatlich veröffentlichte Arbeitslosenquote zeigt die relative Unterauslastung des Arbeitskräfteangebots an, indem sie die registrierten Arbeitslosen (nach SGB II und III) zu den zivilen Erwerbspersonen (zivile Erwerbstätige und Arbeitslose) in Beziehung setzt. Die zivilen Erwerbstätigen ergeben sich aus der Summe der abhängigen zivilen Erwerbstätigen (sozialversicherungspflichtig Beschäftigte einschließlich Auszubildende, geringfügig Beschäftigte, BeamtInnen ohne SoldatInnen, Personen in Arbeitsgelegenheiten und auspendelnde GrenzarbeiterInnen) sowie der Selbstständigen und mithelfenden Familienangehörigen. Arbeitslos können laut Bundesagentur für Arbeit nur Personen im Alter von über 15 Jahre bis zur aktuellen Rentenaltersgrenze, die mindestens drei Stunden pro Tag arbeiten können, sein. </t>
  </si>
  <si>
    <t xml:space="preserve">Bei dieser Kennzahl handelt es sich um eine Untergruppe der Arbeitslosen im SGB II+III-Bezug. Personen ohne abgeschlossene Berufsausbildung haben ein hohes Risiko, arbeitslos zu werden und in einen dauerhaften SGB II-Bezug zu geraten. Es existiert nur ein marginales Angebot sozialversicherungspflichtiger Beschäftigung für ungelernte Arbeitskräfte. Die Arbeitslosenquote (siehe Kennzahl B 4.5) für Personen ohne abgeschlossene Berufsausbildung lag 2021 bundesweit bei 21%, während sie bei abgeschlossener Berufsausbildung nur bei 3% lag. </t>
  </si>
  <si>
    <t>Die Zielgruppe stimmt mit der in Kennzahl B 2.6 überein, nämlich die Beschäftigten, bei denen eine Beschäftigung mit dem Bezug von Arbeitslosengeld II zusammenfällt. Im Regelfall handelt es sich dabei um sog. Ergänzende (zur Definition siehe unter Kennzahl B 2.6). Im Unterschied zur Kennzahl B 2.6 wird hier die gesamte von der Bundesagentur für Arbeit als "erwerbstätige erwerbsfähige Leistungsberechtigte" (erwerbstätige ELB) bezeichnete Gruppe, und nicht nur die sozialversicherungspflichtig oder ausschließlich geringfügig Beschäftigte einbezogen. Der Anteil wird mit Bezug auf die erwerbsfähigen Leistungsberechtigten (ELB) mit Bezug von Arbeitslosengeld II berechnet. Demensprechend höher fallen die Quoten dieser Kennzahl als bei Kennzahl B 2.6 aus. Wie die SGB II-Quote (Kennzahl A 2.3) ist auch diese Quote seit 2017 deutlich gefallen.</t>
  </si>
  <si>
    <t xml:space="preserve">Diese Kennzahl bildet die Mindestsicherungsquote (siehe Kennzahl A 2.1) für die Altersgruppe von 18 bis unter 65 Jahre (erwerbsfähige Bevölkerung ohne die Altersgruppe 15 bis unter 18 Jahre) ab. Mindestsicherung umfasst bedarfsorientierte und bedürftigkeitsgeprüfte Sozial- bzw. Transferleistungen (Grund-/Mindestsicherung), im einzelnen SGB II-Leistungen (Arbeitslosengeld II), SGB XII-Leistungen (Grundsicherung im Alter und bei Erwerbsminderung sowie Hilfe zum Lebensunterhalt außerhalb von Einrichtungen) sowie Asylbewerberleistungen. 
</t>
  </si>
  <si>
    <t xml:space="preserve">Diese Kennzahl zeigt die jährliche Zu- oder Abnahme des Wohnungsbestandes (siehe Kennzahl W 1.1) in Prozent bezogen auf den Stand des Vorjahres an. 
</t>
  </si>
  <si>
    <t xml:space="preserve">Die Kennzahlen S 1.1, S 1.2 und S 1.3 stellen jeweils dar, welche allgemeinbildenden Abschlüsse die Absolvent*innen und Abgänger*innen eines Jahrgangs jeweils erreicht haben. Diese Kennzahl bildet die Absolvent*innen eines Jahrgangs ab, die einen Hauptschulabschluss erreicht haben. </t>
  </si>
  <si>
    <t>Informationen zu Schüler*innen liegen nur bezogen auf die gesamte Region Hannover und nicht kleinräumig vor. Bezugsgröße ist immer das Schuljahr, kein Stichtag.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 etc.).</t>
  </si>
  <si>
    <t>Die Kennzahlen S 1.1, S 1.2 und S 1.3 stellen jeweils dar, welche allgemeinbildenden Abschlüsse die Absolvent*innen und Abgänger*innen eines Jahrgangs jeweils erreicht haben. Diese Kennzahl bildet die Absolvent*innenen eines Jahrgangs ab, die einen Mittleren/Realschulabschluss erreicht haben.</t>
  </si>
  <si>
    <t xml:space="preserve">Die Kennzahlen S 1.1, S 1.2 und S 1.3 stellen jeweils dar, welche allgemeinbildenden Abschlüsse die Absolvent*innen und Abgänger*innen eines Jahrgangs jeweils erreicht haben. Diese Kennzahl bildet die Absolvent*innen eines Jahrgangs ab, die die allgemeine Hochschulreife (Abitur) oder die Fachhochschulreife erreicht haben. </t>
  </si>
  <si>
    <t>Informationen zu Schüler*innen liegen nur bezogen auf die gesamte Region Hannover und nicht kleinräumig vor. Bezugsgröße ist immer das Schuljahr, kein Stichtag. In 2019 kam es zur Rückkehr der Gymnasien zum Abitur nach 13 Jahren, deshalb gab es in diesem Schuljahr deutlich weniger Absolvent*innen mit Hochschulreife, dafür mehr mit anderen Abschlüssen.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 etc.).</t>
  </si>
  <si>
    <t>Die Informationen zum Thema Schule werden nach dem Schulortprinzip erhoben. Das bedeutet, dass die Schüler*innenr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 etc.).</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</si>
  <si>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</si>
  <si>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Sozialmonitoring Region Hannover 2024 (1)</t>
  </si>
  <si>
    <t>Die Kennzahl wurde gegenüber dem Sozialmonitoring 2023 (1) und Vorgängerfassungen in Bezug auf die Datenquelle leicht verändert und in der Zeitreihe verkürzt. Die deutlich geringere Zahl der betreuten Personen im Jahr 2023 gegenüber den aufgeführten Vorjahren erklärt sich dadurch, dass der SpDi seit Ende 2022 nicht mehr für die Ermittlung des Eingliederungshil-
febedarfs bei Menschen mit seelischer Behinderung zuständig ist.</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</si>
  <si>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Ab dem Kitajahr 2022/2023 werden die Daten aufgrund der Einführung der niedersachsenweit einheitlichen Erhebung im Krippen- und Kitabereich zum Stichtag 01.10.d.J. erhoben. Es kommt zu leichten Veränderungen der Zahlen aufgrund des unterschiedlichen Stichtages. 
Die Daten für ein Krippenjahr sind jeweils im Jahr des beginnenden Krippenjahres eingetragen (die Daten für das Krippenjahr 2019/2020 finden sich im Jahr 2019 etc.).</t>
  </si>
  <si>
    <t>kursiv</t>
  </si>
  <si>
    <t>geschätzter oder vorläufiger Wert</t>
  </si>
  <si>
    <t xml:space="preserve">Die Kennzahl wurde beginnend mit dem Sozialmonitoring 2023 (2) durch die Daten der eigenständigen Jugendämter ergänzt.
Die Sicherstellung und auch die Qualitätsentwicklung der Kinder- und Jugendhilfe liegt gemäß SGB VIII im Zuständigkeitsbereich der Region Hannover. Ihr wurde somit als örtlicher Trägerin der öffentlichen Jugendhilfe die Gesamt- und Planungsverantwortung übertragen. Die Aufgabe der Förderung von Kindern in Kindertagesbetreuung und in der Kindertagespflege vor Ort wurde wiederum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Hälfte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Veränderungen der Zahlen aufgrund des unterschiedlichen Stichtages und aufgrund von Verschiebungen bzgl. des Betreuungsumfangs.
Die Daten für ein Kitajahr sind jeweils im Jahr des beginnenden Kitajahres eingetragen (die Daten für das Kitajahr 2019/2020 finden sich im Jahr 2019 etc.). </t>
  </si>
  <si>
    <r>
      <t xml:space="preserve">Das Sozialmonitoring 2024 (1) enthält wie gewohnt das Tabellenblatt "Info". </t>
    </r>
    <r>
      <rPr>
        <sz val="12"/>
        <color theme="1"/>
        <rFont val="Arial"/>
        <family val="2"/>
      </rPr>
      <t xml:space="preserve">Dort finden sich neben den Neuerungen auch alle anderen wesentlichen Informationen, die zur Bedeutung der Kennzahlen relevant sind, wie z. B. Interpretationshinweise, Informationen zur Entwicklung oder auch bundesweite Vergleiche sowie Formeln und Quellenangaben.
Auf dem Tabellenblatt </t>
    </r>
    <r>
      <rPr>
        <i/>
        <sz val="12"/>
        <color theme="1"/>
        <rFont val="Arial"/>
        <family val="2"/>
      </rPr>
      <t>"Glossar"</t>
    </r>
    <r>
      <rPr>
        <sz val="12"/>
        <color theme="1"/>
        <rFont val="Arial"/>
        <family val="2"/>
      </rPr>
      <t xml:space="preserve"> werden die wichtigsten Begrifflichkeiten erläutert.
Das Sozialmonitoring orientiert sich bei der Auswahl der gut 100 Kennzahlen an dem System der Aufgabenfelder, das dezernatsübergreifend entwickelt wurde und die Aufgaben der Region Hannover normativ unterfüttert. Die Aufgabenfelder bilden die Aufgaben und Ziele der Region Hannover ab. Für elf von 13 Aufgabenfeldern, bei denen das Dezernat für Soziales, Teilhabe, Familie und Jugend wesentliche Aufgaben (Produkte) hat, wurden Kennzahlen zur Ausleuchtung der Felder entwickelt.
Die Kennzahlen und die dahinterstehenden Basisdaten der Zielgruppen und der Bezugsgruppen liegen für die 21 Städte und Gemeinden der Region Hannover sowie die Region Hannover insgesamt ab dem Jahr 2012, teilweise bereits seit dem Jahr 2010, vor. Stichtag ist jeweils, mit wenigen jeweils gekennzeichneten Ausnahmen, </t>
    </r>
    <r>
      <rPr>
        <sz val="12"/>
        <rFont val="Arial"/>
        <family val="2"/>
      </rPr>
      <t>der 31.12. des Jahres. In einigen wenigen Fällen liegt lediglich ein Gesamtwert für die Region Hannover vor.</t>
    </r>
    <r>
      <rPr>
        <sz val="12"/>
        <color theme="1"/>
        <rFont val="Arial"/>
        <family val="2"/>
      </rPr>
      <t xml:space="preserve">
Den Daten liegen folgende Prinzipien zugrunde:
- Daten zur Bevölkerung werden aus den Melderegistern der Städte und Gemeinden generiert.
- Es werden nur revidierte Daten verwendet.
- Mit wenigen Ausnahmen (z.B. Bereich Schule und Pflege) folgen die Daten dem Wohnortprinzip.
Örtliche Berechnungen können von im Sozialmonitoring veröffentlichten Daten abweichen.
Trotz sorgfältiger Prüfung können aufgrund der Fülle der verarbeiteten Daten vereinzelte Fehler nicht ausgeschlossen werden. Daher sind alle Angaben ohne Gewähr. Ältere Versionen verlieren mit Erscheinen einer neuen Version ihre Gültigkeit.</t>
    </r>
  </si>
  <si>
    <t>Inanspruchnahme des Sozialpsychiatrischen Dienstes pro 100.000 Einwohner*innen</t>
  </si>
  <si>
    <t>Differenz Medianeinkommen zwischen nicht-deutschen und deutschen Beschäftigten in Prozent</t>
  </si>
  <si>
    <t>Differenz Medianeinkommen zwischen weiblichen und männlichen Beschäftigten in Prozent</t>
  </si>
  <si>
    <t>Ganztagsbetreuungsquote für Kinder 1 bis 6 Jahre (+ Flexikinder)</t>
  </si>
  <si>
    <t>Anteil der Grundschüler*innen mit schulischem Ganztagsangebot</t>
  </si>
  <si>
    <t>Versorgungsquote mit Krippen-Plätzen</t>
  </si>
  <si>
    <t>Versorgungsquote mit KiTa-Plätzen</t>
  </si>
  <si>
    <t>Versorgungsquote mit Hortplätzen</t>
  </si>
  <si>
    <t>Inanspruchnahme von Hilfen zur Erziehung pro 1.000 Kinder und Jugendliche 0 bis unter 18 Jahre</t>
  </si>
  <si>
    <t>Inanspruchnahme von Jugendhilfeleistungen pro 1.000 junge Erwachsene 18 bis unter 27 Jahre</t>
  </si>
  <si>
    <t>Jugendarbeitslosenquote 15 bis unter 25 Jahre (BA)</t>
  </si>
  <si>
    <t>Anteil Pflegebedürftige*r in institutioneller Pflege mit Leistungsbezug Hilfe zur Pflege</t>
  </si>
  <si>
    <t>Anteil Personen in verfestigter Armut</t>
  </si>
  <si>
    <t>Veränderung der durchschnittlichen Bestandsmiete laut Mietspiegel gegenüber dem Vorvorjahr in Prozent</t>
  </si>
  <si>
    <t>Anzahl Inanspruchnahme des Sozialpsychiatrischen Dienstes</t>
  </si>
  <si>
    <t>Medianeinkommen der nicht-deutschen Beschäftigten in Euro</t>
  </si>
  <si>
    <t>Medianeinkommen der weiblichen Beschäftigten in Euro</t>
  </si>
  <si>
    <t>Anzahl der Grundschüler*innen mit Ganztagsangebot</t>
  </si>
  <si>
    <t>Platzangebot gemäß Betriebserlaubnis in Krippe + AüG + Kindertagespflege 1 bis unter 3 Jahre</t>
  </si>
  <si>
    <t>Platzangebot gemäß Betriebserlaubnis in KiGa + tatsächlich belegte Plätze in  Tagesbetreuung 3 bis unter 6 Jahre + Flexikinder</t>
  </si>
  <si>
    <t>Platzangebot gemäß Betriebserlaubnis in Hortgruppen + altersübergreifenden Gruppen (AüG)</t>
  </si>
  <si>
    <t>Anzahl in Anspruch genommene HzE-Leistungen + FEB-Beratungen 0 bis unter 18 Jahre</t>
  </si>
  <si>
    <t>Anzahl in Anspruch genommene HzE-Leistungen + FEB-Beratungen 18 bis unter 27 Jahre</t>
  </si>
  <si>
    <t>Median des Brutto-Monatsentgeltes in Euro</t>
  </si>
  <si>
    <t>Anzahl Personen mit Langzeitleistungsbezug im SGB II + Personen mit Grundsicherung nach SGB XII</t>
  </si>
  <si>
    <t>Aktuelle durchschnittliche Bestandsmiete laut Mietspiegel in Euro</t>
  </si>
  <si>
    <t>Medianeinkommen der deutschen Beschäftigten in Euro</t>
  </si>
  <si>
    <t>Medianeinkommen der männlichen Beschäftigten in Euro</t>
  </si>
  <si>
    <t>Bevölkerung 1 bis 6 Jahre (+Flexi-Kinder)</t>
  </si>
  <si>
    <t>Anzahl Grundschüler*innen</t>
  </si>
  <si>
    <t>Bevölkerung 1 bis unter 3 Jahre</t>
  </si>
  <si>
    <t>Bevölkerung 3 bis unter 6 Jahre (+Flexi-Kinder)</t>
  </si>
  <si>
    <t>Bevölkerung 0 bis unter 18 Jahren</t>
  </si>
  <si>
    <t>Bevölkerung 18 bis unter 27 Jahre</t>
  </si>
  <si>
    <t>Durchschnittliche Bestandsmiete laut Mietspiegel im Vorvorjahr in Euro</t>
  </si>
  <si>
    <r>
      <t>Die in dieser Datei zur Verfügung gestellten Daten sind entsprechend der Aufgabenfelder der Region Hannover sortiert. Alle Kennzahlen sind mit einer eindeutigen Kennung versehen, die sich auf den Tabellenblättern</t>
    </r>
    <r>
      <rPr>
        <i/>
        <sz val="12"/>
        <color theme="1"/>
        <rFont val="Arial"/>
        <family val="2"/>
      </rPr>
      <t xml:space="preserve"> "Kennzahlen"</t>
    </r>
    <r>
      <rPr>
        <sz val="12"/>
        <color theme="1"/>
        <rFont val="Arial"/>
        <family val="2"/>
      </rPr>
      <t>,</t>
    </r>
    <r>
      <rPr>
        <i/>
        <sz val="12"/>
        <color theme="1"/>
        <rFont val="Arial"/>
        <family val="2"/>
      </rPr>
      <t xml:space="preserve"> "Basiszahlen"</t>
    </r>
    <r>
      <rPr>
        <sz val="12"/>
        <color theme="1"/>
        <rFont val="Arial"/>
        <family val="2"/>
      </rPr>
      <t xml:space="preserve">, </t>
    </r>
    <r>
      <rPr>
        <i/>
        <sz val="12"/>
        <color theme="1"/>
        <rFont val="Arial"/>
        <family val="2"/>
      </rPr>
      <t>"Bezüge", "Grafiken", "Entwicklungen",</t>
    </r>
    <r>
      <rPr>
        <sz val="12"/>
        <color theme="1"/>
        <rFont val="Arial"/>
        <family val="2"/>
      </rPr>
      <t xml:space="preserve"> sowie </t>
    </r>
    <r>
      <rPr>
        <i/>
        <sz val="12"/>
        <color theme="1"/>
        <rFont val="Arial"/>
        <family val="2"/>
      </rPr>
      <t>"Info"</t>
    </r>
    <r>
      <rPr>
        <sz val="12"/>
        <color theme="1"/>
        <rFont val="Arial"/>
        <family val="2"/>
      </rPr>
      <t xml:space="preserve"> wiederfindet.
Das Tabellenblatt </t>
    </r>
    <r>
      <rPr>
        <i/>
        <sz val="12"/>
        <color theme="1"/>
        <rFont val="Arial"/>
        <family val="2"/>
      </rPr>
      <t>"Kennzahlen"</t>
    </r>
    <r>
      <rPr>
        <sz val="12"/>
        <color theme="1"/>
        <rFont val="Arial"/>
        <family val="2"/>
      </rPr>
      <t xml:space="preserve"> beinhaltet Kennzahlen für die sozialplanerisch relevanten Bereiche und bildet diese zumeist in Prozent ab. Sofern nicht anders gekennzeichnet, ist der Datenstand der 31.12. des Jahres. 
Auf dem Tabellenblatt </t>
    </r>
    <r>
      <rPr>
        <i/>
        <sz val="12"/>
        <color theme="1"/>
        <rFont val="Arial"/>
        <family val="2"/>
      </rPr>
      <t>"Basiszahlen"</t>
    </r>
    <r>
      <rPr>
        <sz val="12"/>
        <color theme="1"/>
        <rFont val="Arial"/>
        <family val="2"/>
      </rPr>
      <t xml:space="preserve"> sind die Basiszahlen (absolute Werte) der entsprechenden Kennzahl abgetragen.
Das Tabellenblatt </t>
    </r>
    <r>
      <rPr>
        <i/>
        <sz val="12"/>
        <color theme="1"/>
        <rFont val="Arial"/>
        <family val="2"/>
      </rPr>
      <t>"Bezüge"</t>
    </r>
    <r>
      <rPr>
        <sz val="12"/>
        <color theme="1"/>
        <rFont val="Arial"/>
        <family val="2"/>
      </rPr>
      <t xml:space="preserve"> weist die Bezugszahlen (absolute Werte) der Bezugsgruppe für die Berechnung der Kennzahlen aus.
</t>
    </r>
    <r>
      <rPr>
        <sz val="12"/>
        <rFont val="Arial"/>
        <family val="2"/>
      </rPr>
      <t xml:space="preserve">Das Tabellenblatt </t>
    </r>
    <r>
      <rPr>
        <i/>
        <sz val="12"/>
        <rFont val="Arial"/>
        <family val="2"/>
      </rPr>
      <t>"Grafiken"</t>
    </r>
    <r>
      <rPr>
        <sz val="12"/>
        <rFont val="Arial"/>
        <family val="2"/>
      </rPr>
      <t xml:space="preserve"> ermöglicht die Visualisierung aller Kennzahlen, Basiszahlen und Bezugszahlen über vier voreingestellte Grafiken. Gebiete, Jahre und die Sortierung der Daten können dabei jeweils ausgewählt werden.
</t>
    </r>
    <r>
      <rPr>
        <sz val="12"/>
        <color theme="1"/>
        <rFont val="Arial"/>
        <family val="2"/>
      </rPr>
      <t xml:space="preserve">
Auf dem Tabellenblatt</t>
    </r>
    <r>
      <rPr>
        <i/>
        <sz val="12"/>
        <color theme="1"/>
        <rFont val="Arial"/>
        <family val="2"/>
      </rPr>
      <t xml:space="preserve"> "Entwicklungen" </t>
    </r>
    <r>
      <rPr>
        <sz val="12"/>
        <color theme="1"/>
        <rFont val="Arial"/>
        <family val="2"/>
      </rPr>
      <t>können die Entwicklungen sowohl der Basiszahlen als auch der Kennzahlen als abolute und als prozentuale Entwicklungen abgelesen werden. Die Kommune und das Start- und Endjahr des Entwicklungszeitraumes sind dabei frei wählbar, wobei in der Voreinstellung der Datei immer die Region Hannover sowie der für die Region Hannover insgesamt maximal verfügbare Zeitraum vorausgewählt ist.</t>
    </r>
  </si>
  <si>
    <r>
      <t xml:space="preserve">Zum Redaktionsschlus des Sozialmonitorings 2024 (1) standen fast alle </t>
    </r>
    <r>
      <rPr>
        <sz val="12"/>
        <rFont val="Arial"/>
        <family val="2"/>
      </rPr>
      <t xml:space="preserve">Daten aus dem Jahr 2023 zur Verfügung. Dort wo es noch Datenlücken gibt, sind diese durch drei Punkte (...) gekennzeichnet, wenn hier noch Daten zu erwarten sind. Diese Daten werden nachgepflegt, sobald sie vorliegen. Sofern es Daten für einzelne Jahre oder Gebiete grundsätzlich nicht gibt und sie auch nicht mehr zu erwarten sind, sind diese Datenlücken mit dem Kürzel nv (nicht vorhanden) gekennzeichnet. Die nächste aktualisierte Version des Sozialmonitorings erscheint als 2024 (2) im Winter 2024/2025. </t>
    </r>
  </si>
  <si>
    <t>Anteil ausländische Vollzeitbeschäftigte im Unteren Entgeltbereich</t>
  </si>
  <si>
    <t>Anteil vollzeitbeschäftigte Frauen im Unteren Entgeltbereich</t>
  </si>
  <si>
    <t>Anteil vollzeitbeschäftigte Männer im Unteren Entgeltbereich</t>
  </si>
  <si>
    <t>Anteil Vollzeitbeschäftigte im Unteren Entgeltbereich</t>
  </si>
  <si>
    <t>Differenz Medianeinkommen zur Schwelle des Unteren Entgeltbereichs in Prozent</t>
  </si>
  <si>
    <t>Anzahl ausländische Vollzeitbeschäftigte im Unteren Entgeltbereich</t>
  </si>
  <si>
    <t>Anzahl vollzeitbeschäftigte Frauen im Unteren Entgeltbereich</t>
  </si>
  <si>
    <t>Anzahl vollzeitbeschäftige Männer im Unteren Entgeltbereich</t>
  </si>
  <si>
    <t xml:space="preserve">Anzahl Vollzeitbeschäftigte im Unteren Entgeltbereich </t>
  </si>
  <si>
    <t>Bundeseinheitliche Schwelle des Unteren Entgeltbereichs in Euro</t>
  </si>
  <si>
    <t xml:space="preserve">Die Erfassung der statistischen Daten durch das Landesamt für Statistik Niedersachsen beginnt 1989. Erhoben werden die Daten bei den Versorgungsämtern, die die Schwerbehindertenausweise ausstellen. Die Schwerbehindertenstatistik wird auf Bundes- und Landesebene alle zwei Jahre aktualisiert. Weitere feiner gegliederte Daten nach Altersgruppen und Geschlecht sowie nach Art und Ursache der schwersten Behinderung sind über die online-Datenbank des LSN verfügbar, jedoch nur für die Region Hannover gesamt und für die Landeshauptstadt Hannover. In den Versorgungsämtern sind vor allem regelmäßige Abgleiche der Datenbestände mit den aktuellen Einwohnerregistern erforderlich. Die Registerabgleiche sind nötig, um erkennen zu können, ob der gemeldete schwerbehinderte Mensch aus dem Bereich des Versorgungsamtes weggezogen oder verstorben ist. In Niedersachsen gab es durch diese Abgleiche Rückgänge der schwerbehinderten Personen von 2019 zu 2021 um 15 % (in der Region Hannover -16,7 %) durch starke Bereinigung der Verwaltungsdaten (siehe Methodenbericht zur Statistik der schwerbehinderten Menschen). Seit 2023 wird aus Gründen der statistischen Geheimhaltung das Verfahren der 5er-Rundung angewendet. Hierdurch werden alle Werte zu 5er-Sprüngen auf- oder abgerundet. Die Abweichung vom Rohwert beträgt also maximal 2 Personen pro Wert. In der Folge kann die Gesamtsumme von der Summe der Einzelwerte geringfügig abweichen. </t>
  </si>
  <si>
    <t xml:space="preserve">Die Kennzahl wurde beginnend mit dem Sozialmonitoring 2023 (2) durch die Daten der eigenständigen Jugendämter ergänzt.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Darüber hinaus ist für die Jahre 2010 bis 2015 als Bezugsgröße die Altersgruppe 18 bis unter 21 Jahre für die Kommunen in Trägerschaft der Region Hannover gelistet. An die Beratungsstellen der Region Hannover wenden sind verstärkt Personen zwischen 18 und unter 21 Jahre. Durch die Datenanpassung und -integration der eigenständigen Jugendämter kam es zu Verschiebungen in den Quoten, so dass eine rückwirkende Veränderung der Bezugsgröße ab dem Jahr 2015 auf die Bevölkerung 18 bis unter 27 Jahre nötig wurde. </t>
  </si>
  <si>
    <t>Mit Erscheinen dieser Version verliert die vorherige Version vom 13.10.2024 und alle vorherigen Versionen ihre Gültigkeit.</t>
  </si>
  <si>
    <t>Stand: 22.11.2024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</si>
</sst>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
    <numFmt numFmtId="166" formatCode="#,###"/>
    <numFmt numFmtId="167" formatCode="#,##0.0_ ;[Red]\-#,##0.0\ "/>
    <numFmt numFmtId="168" formatCode="0.0_ ;[Red]\-0.0\ "/>
    <numFmt numFmtId="169" formatCode="#,##0_ ;[Red]\-#,##0\ "/>
    <numFmt numFmtId="170" formatCode="#,##0.000"/>
    <numFmt numFmtId="171" formatCode="#,##0.000_ ;[Red]\-#,##0.000\ "/>
    <numFmt numFmtId="172" formatCode="0.00_ ;[Red]\-0.00\ "/>
  </numFmts>
  <fonts count="58" x14ac:knownFonts="1">
    <font>
      <sz val="12"/>
      <color theme="1"/>
      <name val="Arial"/>
      <family val="2"/>
    </font>
    <font>
      <sz val="12"/>
      <color rgb="FFFF0000"/>
      <name val="Arial"/>
      <family val="2"/>
    </font>
    <font>
      <sz val="10"/>
      <color theme="1"/>
      <name val="Arial"/>
      <family val="2"/>
    </font>
    <font>
      <b/>
      <sz val="10"/>
      <color theme="0"/>
      <name val="Arial"/>
      <family val="2"/>
    </font>
    <font>
      <sz val="10"/>
      <color theme="0"/>
      <name val="Arial"/>
      <family val="2"/>
    </font>
    <font>
      <sz val="9"/>
      <color theme="0"/>
      <name val="Arial"/>
      <family val="2"/>
    </font>
    <font>
      <b/>
      <sz val="9"/>
      <color theme="0"/>
      <name val="Arial"/>
      <family val="2"/>
    </font>
    <font>
      <sz val="10"/>
      <color rgb="FF000000"/>
      <name val="Arial"/>
      <family val="2"/>
    </font>
    <font>
      <sz val="10"/>
      <name val="Arial"/>
      <family val="2"/>
    </font>
    <font>
      <sz val="9"/>
      <color theme="1"/>
      <name val="Arial"/>
      <family val="2"/>
    </font>
    <font>
      <sz val="9"/>
      <name val="Arial"/>
      <family val="2"/>
    </font>
    <font>
      <sz val="16"/>
      <color theme="1"/>
      <name val="Arial"/>
      <family val="2"/>
    </font>
    <font>
      <b/>
      <sz val="11"/>
      <color theme="0"/>
      <name val="Arial"/>
      <family val="2"/>
    </font>
    <font>
      <b/>
      <sz val="16"/>
      <color theme="0"/>
      <name val="Arial"/>
      <family val="2"/>
    </font>
    <font>
      <sz val="11"/>
      <color theme="1"/>
      <name val="Arial"/>
      <family val="2"/>
    </font>
    <font>
      <sz val="12"/>
      <name val="Arial"/>
      <family val="2"/>
    </font>
    <font>
      <sz val="12"/>
      <color rgb="FF000000"/>
      <name val="Arial"/>
      <family val="2"/>
    </font>
    <font>
      <b/>
      <sz val="12"/>
      <color theme="0"/>
      <name val="Arial"/>
      <family val="2"/>
    </font>
    <font>
      <sz val="16"/>
      <color rgb="FF003D72"/>
      <name val="Arial"/>
      <family val="2"/>
    </font>
    <font>
      <sz val="12"/>
      <color rgb="FF003D72"/>
      <name val="Arial"/>
      <family val="2"/>
    </font>
    <font>
      <sz val="14"/>
      <color rgb="FF003D72"/>
      <name val="Arial"/>
      <family val="2"/>
    </font>
    <font>
      <sz val="12"/>
      <color rgb="FF00B050"/>
      <name val="Arial"/>
      <family val="2"/>
    </font>
    <font>
      <sz val="12"/>
      <color rgb="FF35383A"/>
      <name val="Arial"/>
      <family val="2"/>
    </font>
    <font>
      <i/>
      <sz val="12"/>
      <color theme="1"/>
      <name val="Arial"/>
      <family val="2"/>
    </font>
    <font>
      <b/>
      <sz val="12"/>
      <name val="Arial"/>
      <family val="2"/>
    </font>
    <font>
      <u/>
      <sz val="10"/>
      <color indexed="12"/>
      <name val="Arial"/>
      <family val="2"/>
    </font>
    <font>
      <b/>
      <sz val="12"/>
      <color theme="1"/>
      <name val="Arial"/>
      <family val="2"/>
    </font>
    <font>
      <b/>
      <sz val="12"/>
      <color rgb="FFFF0000"/>
      <name val="Arial"/>
      <family val="2"/>
    </font>
    <font>
      <sz val="12"/>
      <color rgb="FF0070C0"/>
      <name val="Arial"/>
      <family val="2"/>
    </font>
    <font>
      <sz val="11"/>
      <color rgb="FF000000"/>
      <name val="Arial"/>
      <family val="2"/>
    </font>
    <font>
      <sz val="12"/>
      <color rgb="FF7030A0"/>
      <name val="Arial"/>
      <family val="2"/>
    </font>
    <font>
      <sz val="12"/>
      <color theme="1"/>
      <name val="Arial"/>
      <family val="2"/>
    </font>
    <font>
      <sz val="9"/>
      <color rgb="FF000000"/>
      <name val="Arial"/>
      <family val="2"/>
    </font>
    <font>
      <sz val="12"/>
      <color theme="0"/>
      <name val="Arial"/>
      <family val="2"/>
    </font>
    <font>
      <sz val="14"/>
      <color theme="1"/>
      <name val="Arial"/>
      <family val="2"/>
    </font>
    <font>
      <sz val="14"/>
      <name val="Arial"/>
      <family val="2"/>
    </font>
    <font>
      <b/>
      <sz val="14"/>
      <color theme="1"/>
      <name val="Arial"/>
      <family val="2"/>
    </font>
    <font>
      <b/>
      <sz val="14"/>
      <color theme="0"/>
      <name val="Arial"/>
      <family val="2"/>
    </font>
    <font>
      <sz val="12"/>
      <color theme="0" tint="-0.34998626667073579"/>
      <name val="Arial"/>
      <family val="2"/>
    </font>
    <font>
      <sz val="20"/>
      <color rgb="FF005498"/>
      <name val="Arial"/>
      <family val="2"/>
    </font>
    <font>
      <sz val="16"/>
      <color rgb="FF005498"/>
      <name val="Arial"/>
      <family val="2"/>
    </font>
    <font>
      <sz val="12"/>
      <color rgb="FF005498"/>
      <name val="Arial"/>
      <family val="2"/>
    </font>
    <font>
      <sz val="14"/>
      <color rgb="FF005498"/>
      <name val="Arial"/>
      <family val="2"/>
    </font>
    <font>
      <b/>
      <i/>
      <sz val="28"/>
      <color rgb="FF005498"/>
      <name val="Arial"/>
      <family val="2"/>
    </font>
    <font>
      <b/>
      <i/>
      <sz val="20"/>
      <color rgb="FF005498"/>
      <name val="Arial"/>
      <family val="2"/>
    </font>
    <font>
      <b/>
      <sz val="11"/>
      <color rgb="FF005498"/>
      <name val="Arial"/>
      <family val="2"/>
    </font>
    <font>
      <sz val="28"/>
      <color rgb="FF005498"/>
      <name val="Arial"/>
      <family val="2"/>
    </font>
    <font>
      <sz val="20"/>
      <color theme="1"/>
      <name val="Arial"/>
      <family val="2"/>
    </font>
    <font>
      <sz val="14"/>
      <color theme="0"/>
      <name val="Arial"/>
      <family val="2"/>
    </font>
    <font>
      <b/>
      <sz val="12"/>
      <color theme="0" tint="-0.249977111117893"/>
      <name val="Arial"/>
      <family val="2"/>
    </font>
    <font>
      <sz val="16"/>
      <color rgb="FFFF0000"/>
      <name val="Arial"/>
      <family val="2"/>
    </font>
    <font>
      <i/>
      <sz val="12"/>
      <name val="Arial"/>
      <family val="2"/>
    </font>
    <font>
      <sz val="20"/>
      <color rgb="FFFF0000"/>
      <name val="Arial"/>
      <family val="2"/>
    </font>
    <font>
      <b/>
      <sz val="14"/>
      <name val="Arial"/>
      <family val="2"/>
    </font>
    <font>
      <sz val="9"/>
      <color indexed="81"/>
      <name val="Segoe UI"/>
      <family val="2"/>
    </font>
    <font>
      <b/>
      <sz val="9"/>
      <color indexed="81"/>
      <name val="Segoe UI"/>
      <family val="2"/>
    </font>
    <font>
      <i/>
      <u/>
      <sz val="10"/>
      <color theme="1"/>
      <name val="Arial"/>
      <family val="2"/>
    </font>
    <font>
      <i/>
      <u/>
      <sz val="10"/>
      <name val="Arial"/>
      <family val="2"/>
    </font>
  </fonts>
  <fills count="17">
    <fill>
      <patternFill patternType="none"/>
    </fill>
    <fill>
      <patternFill patternType="gray125"/>
    </fill>
    <fill>
      <patternFill patternType="solid">
        <fgColor rgb="FF4F81BD"/>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2" tint="-9.9948118533890809E-2"/>
        <bgColor indexed="64"/>
      </patternFill>
    </fill>
    <fill>
      <patternFill patternType="solid">
        <fgColor rgb="FFD0CECE"/>
        <bgColor indexed="64"/>
      </patternFill>
    </fill>
    <fill>
      <patternFill patternType="solid">
        <fgColor rgb="FFD9D9D9"/>
        <bgColor indexed="64"/>
      </patternFill>
    </fill>
    <fill>
      <patternFill patternType="solid">
        <fgColor theme="2"/>
        <bgColor indexed="64"/>
      </patternFill>
    </fill>
    <fill>
      <patternFill patternType="solid">
        <fgColor rgb="FFFFFFFF"/>
        <bgColor indexed="64"/>
      </patternFill>
    </fill>
    <fill>
      <patternFill patternType="solid">
        <fgColor rgb="FFF7BB59"/>
        <bgColor indexed="64"/>
      </patternFill>
    </fill>
    <fill>
      <patternFill patternType="solid">
        <fgColor rgb="FF9BBB59"/>
        <bgColor indexed="64"/>
      </patternFill>
    </fill>
    <fill>
      <patternFill patternType="solid">
        <fgColor rgb="FF005498"/>
        <bgColor indexed="64"/>
      </patternFill>
    </fill>
    <fill>
      <patternFill patternType="solid">
        <fgColor theme="0" tint="-0.24994659260841701"/>
        <bgColor indexed="64"/>
      </patternFill>
    </fill>
    <fill>
      <patternFill patternType="solid">
        <fgColor theme="6" tint="0.59996337778862885"/>
        <bgColor indexed="64"/>
      </patternFill>
    </fill>
    <fill>
      <patternFill patternType="solid">
        <fgColor rgb="FFFFFF00"/>
        <bgColor indexed="64"/>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hair">
        <color indexed="22"/>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7">
    <xf numFmtId="0" fontId="0" fillId="0" borderId="0"/>
    <xf numFmtId="0" fontId="7" fillId="0" borderId="0"/>
    <xf numFmtId="0" fontId="8" fillId="0" borderId="0"/>
    <xf numFmtId="0" fontId="14" fillId="0" borderId="0"/>
    <xf numFmtId="0" fontId="25" fillId="0" borderId="0" applyNumberFormat="0" applyFill="0" applyBorder="0" applyAlignment="0" applyProtection="0">
      <alignment vertical="top"/>
      <protection locked="0"/>
    </xf>
    <xf numFmtId="0" fontId="8" fillId="0" borderId="0"/>
    <xf numFmtId="0" fontId="8" fillId="0" borderId="0"/>
  </cellStyleXfs>
  <cellXfs count="498">
    <xf numFmtId="0" fontId="0" fillId="0" borderId="0" xfId="0"/>
    <xf numFmtId="0" fontId="0" fillId="0" borderId="0" xfId="0" applyNumberFormat="1" applyFont="1" applyFill="1" applyBorder="1" applyAlignment="1">
      <alignment horizontal="right" vertical="center" wrapText="1"/>
    </xf>
    <xf numFmtId="2" fontId="0" fillId="0" borderId="0" xfId="0" applyNumberFormat="1" applyFont="1" applyFill="1" applyBorder="1" applyAlignment="1">
      <alignment horizontal="left" vertical="center"/>
    </xf>
    <xf numFmtId="2"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2" fontId="15" fillId="0" borderId="0" xfId="0" applyNumberFormat="1" applyFont="1" applyFill="1" applyBorder="1" applyAlignment="1">
      <alignment horizontal="left" vertical="center" wrapText="1"/>
    </xf>
    <xf numFmtId="2" fontId="0" fillId="0" borderId="0" xfId="0" applyNumberFormat="1" applyFont="1" applyFill="1"/>
    <xf numFmtId="0" fontId="0" fillId="0" borderId="0" xfId="0" applyNumberFormat="1" applyFont="1" applyFill="1"/>
    <xf numFmtId="0" fontId="0" fillId="0" borderId="0" xfId="0" applyFont="1" applyFill="1"/>
    <xf numFmtId="164" fontId="0" fillId="0" borderId="0" xfId="0" applyNumberFormat="1" applyFont="1" applyFill="1" applyBorder="1"/>
    <xf numFmtId="3" fontId="15" fillId="0" borderId="0" xfId="0" applyNumberFormat="1" applyFont="1"/>
    <xf numFmtId="3" fontId="16" fillId="0" borderId="0" xfId="0" applyNumberFormat="1" applyFont="1" applyBorder="1" applyAlignment="1">
      <alignment vertical="center" wrapText="1"/>
    </xf>
    <xf numFmtId="0" fontId="0" fillId="0" borderId="0" xfId="0" quotePrefix="1" applyFont="1" applyFill="1" applyBorder="1" applyAlignment="1">
      <alignment horizontal="left" vertical="center"/>
    </xf>
    <xf numFmtId="0" fontId="0" fillId="0" borderId="7" xfId="0" applyFont="1" applyFill="1" applyBorder="1" applyAlignment="1">
      <alignment horizontal="left" vertical="center"/>
    </xf>
    <xf numFmtId="0" fontId="0" fillId="0" borderId="0" xfId="0" applyFont="1" applyFill="1" applyBorder="1" applyAlignment="1">
      <alignment horizontal="left" vertical="center"/>
    </xf>
    <xf numFmtId="16" fontId="0" fillId="0" borderId="0" xfId="0" quotePrefix="1" applyNumberFormat="1" applyFont="1" applyFill="1" applyBorder="1" applyAlignment="1">
      <alignment horizontal="left" vertical="center"/>
    </xf>
    <xf numFmtId="0" fontId="0" fillId="0" borderId="7" xfId="0" quotePrefix="1"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xf>
    <xf numFmtId="0" fontId="0" fillId="0" borderId="0" xfId="0" applyFont="1" applyFill="1" applyBorder="1" applyAlignment="1">
      <alignment vertical="center"/>
    </xf>
    <xf numFmtId="0" fontId="19" fillId="0" borderId="0" xfId="0" applyFont="1" applyFill="1" applyAlignment="1">
      <alignment wrapText="1"/>
    </xf>
    <xf numFmtId="0" fontId="0" fillId="0" borderId="0" xfId="0" quotePrefix="1"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0" xfId="0" applyFont="1" applyFill="1" applyBorder="1" applyAlignment="1">
      <alignment horizontal="left" vertical="center" wrapText="1"/>
    </xf>
    <xf numFmtId="16" fontId="0" fillId="0" borderId="0" xfId="0" quotePrefix="1" applyNumberFormat="1" applyFont="1" applyFill="1" applyBorder="1" applyAlignment="1">
      <alignment horizontal="left" vertical="center" wrapText="1"/>
    </xf>
    <xf numFmtId="0" fontId="0" fillId="0" borderId="7"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wrapText="1"/>
    </xf>
    <xf numFmtId="0" fontId="0" fillId="0" borderId="0" xfId="0" applyFont="1" applyFill="1" applyAlignment="1">
      <alignment wrapText="1"/>
    </xf>
    <xf numFmtId="0" fontId="0" fillId="0" borderId="0" xfId="0" applyFont="1"/>
    <xf numFmtId="0" fontId="0" fillId="0" borderId="7" xfId="0" applyFont="1" applyBorder="1"/>
    <xf numFmtId="0" fontId="0" fillId="0" borderId="0" xfId="0" applyFont="1" applyFill="1" applyBorder="1"/>
    <xf numFmtId="1" fontId="0" fillId="0" borderId="0" xfId="0" applyNumberFormat="1" applyFont="1"/>
    <xf numFmtId="1" fontId="0" fillId="0" borderId="0" xfId="0" applyNumberFormat="1" applyFont="1" applyFill="1" applyBorder="1"/>
    <xf numFmtId="0" fontId="0" fillId="0" borderId="0" xfId="0" applyFont="1" applyBorder="1"/>
    <xf numFmtId="3" fontId="0" fillId="0" borderId="0" xfId="0" applyNumberFormat="1" applyFont="1"/>
    <xf numFmtId="3" fontId="0" fillId="0" borderId="0" xfId="0" applyNumberFormat="1" applyFont="1" applyFill="1" applyBorder="1"/>
    <xf numFmtId="1" fontId="0" fillId="0" borderId="7" xfId="0" applyNumberFormat="1" applyFont="1" applyBorder="1"/>
    <xf numFmtId="164" fontId="0" fillId="0" borderId="0" xfId="0" applyNumberFormat="1" applyFont="1"/>
    <xf numFmtId="165" fontId="0" fillId="0" borderId="0" xfId="0" applyNumberFormat="1" applyFont="1"/>
    <xf numFmtId="164" fontId="0" fillId="0" borderId="7" xfId="0" applyNumberFormat="1" applyFont="1" applyBorder="1"/>
    <xf numFmtId="164" fontId="15" fillId="0" borderId="0" xfId="0" applyNumberFormat="1" applyFont="1"/>
    <xf numFmtId="164" fontId="16" fillId="0" borderId="0" xfId="0" applyNumberFormat="1" applyFont="1" applyBorder="1" applyAlignment="1">
      <alignment vertical="center" wrapText="1"/>
    </xf>
    <xf numFmtId="3" fontId="0" fillId="0" borderId="0" xfId="0" applyNumberFormat="1" applyFont="1" applyBorder="1"/>
    <xf numFmtId="164" fontId="0" fillId="0" borderId="0" xfId="0" applyNumberFormat="1" applyFont="1" applyBorder="1"/>
    <xf numFmtId="3" fontId="0" fillId="0" borderId="7" xfId="0" applyNumberFormat="1" applyFont="1" applyBorder="1"/>
    <xf numFmtId="2" fontId="0" fillId="0" borderId="0" xfId="0" applyNumberFormat="1" applyFont="1" applyFill="1" applyBorder="1" applyAlignment="1">
      <alignment horizontal="right" vertical="center" wrapText="1"/>
    </xf>
    <xf numFmtId="0" fontId="0" fillId="0" borderId="0" xfId="0" applyFont="1" applyAlignment="1">
      <alignment vertical="center" wrapText="1"/>
    </xf>
    <xf numFmtId="2" fontId="0" fillId="0" borderId="0" xfId="0" applyNumberFormat="1" applyFont="1" applyFill="1" applyBorder="1"/>
    <xf numFmtId="0" fontId="15" fillId="0" borderId="0" xfId="0" applyFont="1"/>
    <xf numFmtId="2" fontId="0" fillId="0" borderId="0" xfId="0" applyNumberFormat="1" applyFont="1"/>
    <xf numFmtId="164" fontId="0" fillId="0" borderId="7" xfId="0" applyNumberFormat="1" applyFont="1" applyFill="1" applyBorder="1"/>
    <xf numFmtId="0" fontId="0" fillId="0" borderId="7" xfId="0" applyFont="1" applyFill="1" applyBorder="1"/>
    <xf numFmtId="2" fontId="0" fillId="0" borderId="7" xfId="0" quotePrefix="1" applyNumberFormat="1" applyFont="1" applyFill="1" applyBorder="1" applyAlignment="1">
      <alignment horizontal="left" vertical="center"/>
    </xf>
    <xf numFmtId="3" fontId="0" fillId="0" borderId="0" xfId="0" applyNumberFormat="1" applyFont="1" applyFill="1"/>
    <xf numFmtId="164" fontId="0" fillId="0" borderId="0" xfId="0" applyNumberFormat="1" applyFont="1" applyFill="1"/>
    <xf numFmtId="0" fontId="14" fillId="0" borderId="0" xfId="0" applyFont="1" applyFill="1" applyBorder="1"/>
    <xf numFmtId="0" fontId="29" fillId="0" borderId="0" xfId="0" applyFont="1" applyFill="1" applyBorder="1"/>
    <xf numFmtId="166" fontId="22" fillId="0" borderId="0" xfId="0" applyNumberFormat="1" applyFont="1" applyFill="1" applyBorder="1" applyAlignment="1">
      <alignment horizontal="right" vertical="top"/>
    </xf>
    <xf numFmtId="0" fontId="0" fillId="0" borderId="7" xfId="0" applyFill="1" applyBorder="1"/>
    <xf numFmtId="0" fontId="31" fillId="0" borderId="7" xfId="0" applyFont="1" applyFill="1" applyBorder="1"/>
    <xf numFmtId="1" fontId="15" fillId="0" borderId="8" xfId="1" applyNumberFormat="1" applyFont="1" applyFill="1" applyBorder="1" applyAlignment="1">
      <alignment horizontal="right"/>
    </xf>
    <xf numFmtId="3"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xf>
    <xf numFmtId="3" fontId="15" fillId="10" borderId="15" xfId="1" applyNumberFormat="1" applyFont="1" applyFill="1" applyBorder="1" applyAlignment="1">
      <alignment horizontal="right" vertical="center"/>
    </xf>
    <xf numFmtId="0" fontId="15" fillId="0" borderId="0" xfId="0" applyFont="1" applyFill="1" applyBorder="1"/>
    <xf numFmtId="3" fontId="0" fillId="0" borderId="0" xfId="0" applyNumberFormat="1" applyFont="1" applyAlignment="1">
      <alignment vertical="center" wrapText="1"/>
    </xf>
    <xf numFmtId="3" fontId="0" fillId="0" borderId="7" xfId="0" applyNumberFormat="1" applyFont="1" applyBorder="1" applyAlignment="1">
      <alignment vertical="center" wrapText="1"/>
    </xf>
    <xf numFmtId="3" fontId="0" fillId="0" borderId="0" xfId="0" applyNumberFormat="1" applyFont="1" applyFill="1" applyAlignment="1">
      <alignment vertical="center" wrapText="1"/>
    </xf>
    <xf numFmtId="3" fontId="0" fillId="0" borderId="0" xfId="0" applyNumberFormat="1" applyFont="1" applyFill="1" applyBorder="1" applyAlignment="1">
      <alignment vertical="center" wrapText="1"/>
    </xf>
    <xf numFmtId="3" fontId="0" fillId="0" borderId="0" xfId="0" applyNumberFormat="1" applyFont="1" applyBorder="1" applyAlignment="1">
      <alignment vertical="center" wrapText="1"/>
    </xf>
    <xf numFmtId="3" fontId="16" fillId="0" borderId="0" xfId="0" applyNumberFormat="1" applyFont="1"/>
    <xf numFmtId="3" fontId="15" fillId="0" borderId="0" xfId="0" applyNumberFormat="1" applyFont="1" applyFill="1"/>
    <xf numFmtId="3" fontId="15" fillId="0" borderId="7" xfId="0" applyNumberFormat="1" applyFont="1" applyBorder="1"/>
    <xf numFmtId="170" fontId="0" fillId="0" borderId="7" xfId="0" quotePrefix="1" applyNumberFormat="1" applyFont="1" applyFill="1" applyBorder="1" applyAlignment="1">
      <alignment horizontal="left" vertical="center"/>
    </xf>
    <xf numFmtId="170" fontId="0" fillId="0" borderId="7" xfId="0" quotePrefix="1" applyNumberFormat="1" applyFont="1" applyFill="1" applyBorder="1" applyAlignment="1">
      <alignment horizontal="left" vertical="center" wrapText="1"/>
    </xf>
    <xf numFmtId="170" fontId="0" fillId="0" borderId="7" xfId="0" applyNumberFormat="1" applyFont="1" applyBorder="1"/>
    <xf numFmtId="4" fontId="0" fillId="0" borderId="0" xfId="0" applyNumberFormat="1" applyFont="1"/>
    <xf numFmtId="4" fontId="0" fillId="0" borderId="7" xfId="0" applyNumberFormat="1" applyFont="1" applyBorder="1"/>
    <xf numFmtId="165" fontId="0" fillId="0" borderId="0" xfId="0" applyNumberFormat="1" applyFont="1" applyBorder="1"/>
    <xf numFmtId="0" fontId="46" fillId="0" borderId="0" xfId="0" applyFont="1" applyFill="1"/>
    <xf numFmtId="3" fontId="0" fillId="0" borderId="0" xfId="0" applyNumberFormat="1" applyBorder="1"/>
    <xf numFmtId="3" fontId="0" fillId="0" borderId="0" xfId="0" quotePrefix="1" applyNumberFormat="1" applyFont="1" applyFill="1" applyBorder="1" applyAlignment="1">
      <alignment horizontal="left" vertical="center" wrapText="1"/>
    </xf>
    <xf numFmtId="3" fontId="0" fillId="0" borderId="7" xfId="0" applyNumberFormat="1" applyFont="1" applyFill="1" applyBorder="1"/>
    <xf numFmtId="3" fontId="15" fillId="0" borderId="3" xfId="0" applyNumberFormat="1" applyFont="1" applyFill="1" applyBorder="1"/>
    <xf numFmtId="3" fontId="15" fillId="0" borderId="0" xfId="0" applyNumberFormat="1" applyFont="1" applyFill="1" applyBorder="1"/>
    <xf numFmtId="4" fontId="0" fillId="0" borderId="7" xfId="0" applyNumberFormat="1" applyFont="1" applyFill="1" applyBorder="1"/>
    <xf numFmtId="3" fontId="15" fillId="0" borderId="0" xfId="0" applyNumberFormat="1" applyFont="1" applyFill="1" applyBorder="1" applyAlignment="1">
      <alignment horizontal="right"/>
    </xf>
    <xf numFmtId="164" fontId="23" fillId="16" borderId="0" xfId="0" applyNumberFormat="1" applyFont="1" applyFill="1"/>
    <xf numFmtId="165" fontId="0" fillId="0" borderId="0" xfId="0" applyNumberFormat="1" applyFont="1" applyFill="1" applyBorder="1"/>
    <xf numFmtId="4" fontId="0" fillId="0" borderId="0" xfId="0" applyNumberFormat="1" applyFont="1" applyFill="1"/>
    <xf numFmtId="0" fontId="15" fillId="0" borderId="0" xfId="0" applyFont="1" applyFill="1"/>
    <xf numFmtId="170" fontId="0" fillId="0" borderId="7" xfId="0" applyNumberFormat="1" applyFont="1" applyFill="1" applyBorder="1"/>
    <xf numFmtId="3" fontId="0" fillId="16" borderId="0" xfId="0" applyNumberFormat="1" applyFont="1" applyFill="1"/>
    <xf numFmtId="3" fontId="0" fillId="16" borderId="7" xfId="0" applyNumberFormat="1" applyFont="1" applyFill="1" applyBorder="1"/>
    <xf numFmtId="0" fontId="0" fillId="16" borderId="0" xfId="0" applyFont="1" applyFill="1"/>
    <xf numFmtId="0" fontId="0" fillId="16" borderId="7" xfId="0" applyFont="1" applyFill="1" applyBorder="1"/>
    <xf numFmtId="0" fontId="43" fillId="0" borderId="0" xfId="0" applyFont="1" applyFill="1" applyAlignment="1" applyProtection="1">
      <alignment horizontal="left" vertical="top" readingOrder="1"/>
      <protection hidden="1"/>
    </xf>
    <xf numFmtId="0" fontId="0" fillId="0" borderId="0" xfId="0" applyFill="1" applyProtection="1">
      <protection hidden="1"/>
    </xf>
    <xf numFmtId="0" fontId="44" fillId="0" borderId="0" xfId="0" applyFont="1" applyFill="1" applyAlignment="1" applyProtection="1">
      <alignment horizontal="left" vertical="top" readingOrder="1"/>
      <protection hidden="1"/>
    </xf>
    <xf numFmtId="0" fontId="40" fillId="0" borderId="0" xfId="0" applyFont="1" applyFill="1" applyAlignment="1" applyProtection="1">
      <alignment readingOrder="1"/>
      <protection hidden="1"/>
    </xf>
    <xf numFmtId="0" fontId="27" fillId="0" borderId="0" xfId="2" applyFont="1" applyFill="1" applyBorder="1" applyAlignment="1" applyProtection="1">
      <alignment horizontal="left" vertical="top" readingOrder="1"/>
      <protection hidden="1"/>
    </xf>
    <xf numFmtId="0" fontId="26" fillId="0" borderId="9" xfId="0" applyFont="1" applyFill="1" applyBorder="1" applyProtection="1">
      <protection hidden="1"/>
    </xf>
    <xf numFmtId="0" fontId="0" fillId="0" borderId="10" xfId="0" applyFill="1" applyBorder="1" applyProtection="1">
      <protection hidden="1"/>
    </xf>
    <xf numFmtId="0" fontId="0" fillId="0" borderId="11" xfId="0" applyFill="1" applyBorder="1" applyAlignment="1" applyProtection="1">
      <alignment vertical="top" wrapText="1"/>
      <protection hidden="1"/>
    </xf>
    <xf numFmtId="0" fontId="0" fillId="0" borderId="11" xfId="0" applyFill="1" applyBorder="1" applyAlignment="1" applyProtection="1">
      <alignment wrapText="1"/>
      <protection hidden="1"/>
    </xf>
    <xf numFmtId="0" fontId="26" fillId="0" borderId="0" xfId="0" applyFont="1" applyFill="1" applyAlignment="1" applyProtection="1">
      <alignment horizontal="center"/>
      <protection hidden="1"/>
    </xf>
    <xf numFmtId="0" fontId="0" fillId="0" borderId="0" xfId="0" applyFill="1" applyBorder="1" applyAlignment="1" applyProtection="1">
      <alignment vertical="top" wrapText="1"/>
      <protection hidden="1"/>
    </xf>
    <xf numFmtId="0" fontId="26" fillId="0" borderId="9" xfId="0" applyFont="1" applyFill="1" applyBorder="1" applyAlignment="1" applyProtection="1">
      <alignment vertical="top" wrapText="1"/>
      <protection hidden="1"/>
    </xf>
    <xf numFmtId="0" fontId="15" fillId="0" borderId="10" xfId="2" applyFont="1" applyFill="1" applyBorder="1" applyAlignment="1" applyProtection="1">
      <protection hidden="1"/>
    </xf>
    <xf numFmtId="0" fontId="24" fillId="0" borderId="10" xfId="2" applyFont="1" applyFill="1" applyBorder="1" applyAlignment="1" applyProtection="1">
      <alignment vertical="top"/>
      <protection hidden="1"/>
    </xf>
    <xf numFmtId="0" fontId="15" fillId="0" borderId="10" xfId="2" applyFont="1" applyFill="1" applyBorder="1" applyAlignment="1" applyProtection="1">
      <alignment vertical="top"/>
      <protection hidden="1"/>
    </xf>
    <xf numFmtId="0" fontId="24" fillId="0" borderId="10" xfId="2" applyFont="1" applyFill="1" applyBorder="1" applyAlignment="1" applyProtection="1">
      <protection hidden="1"/>
    </xf>
    <xf numFmtId="0" fontId="15" fillId="0" borderId="10" xfId="2" applyFont="1" applyFill="1" applyBorder="1" applyAlignment="1" applyProtection="1">
      <alignment horizontal="left" vertical="top"/>
      <protection hidden="1"/>
    </xf>
    <xf numFmtId="0" fontId="0" fillId="0" borderId="10" xfId="0" applyFill="1" applyBorder="1" applyAlignment="1" applyProtection="1">
      <alignment vertical="top" wrapText="1"/>
      <protection hidden="1"/>
    </xf>
    <xf numFmtId="0" fontId="15" fillId="0" borderId="10" xfId="2" applyFont="1" applyFill="1" applyBorder="1" applyAlignment="1" applyProtection="1">
      <alignment vertical="top" wrapText="1"/>
      <protection hidden="1"/>
    </xf>
    <xf numFmtId="0" fontId="15" fillId="0" borderId="10" xfId="2" applyFont="1" applyFill="1" applyBorder="1" applyAlignment="1" applyProtection="1">
      <alignment horizontal="left" vertical="top" wrapText="1"/>
      <protection hidden="1"/>
    </xf>
    <xf numFmtId="0" fontId="15" fillId="0" borderId="11" xfId="2" applyFont="1" applyFill="1" applyBorder="1" applyAlignment="1" applyProtection="1">
      <alignment horizontal="left" vertical="top"/>
      <protection hidden="1"/>
    </xf>
    <xf numFmtId="0" fontId="15" fillId="0" borderId="12" xfId="2" applyFont="1" applyFill="1" applyBorder="1" applyAlignment="1" applyProtection="1">
      <alignment horizontal="left" vertical="top"/>
      <protection hidden="1"/>
    </xf>
    <xf numFmtId="0" fontId="8" fillId="0" borderId="0" xfId="2" applyFont="1" applyFill="1" applyBorder="1" applyAlignment="1" applyProtection="1">
      <alignment wrapText="1"/>
      <protection hidden="1"/>
    </xf>
    <xf numFmtId="0" fontId="8" fillId="0" borderId="0" xfId="2" applyFont="1" applyFill="1" applyBorder="1" applyAlignment="1" applyProtection="1">
      <alignment horizontal="left" wrapText="1"/>
      <protection hidden="1"/>
    </xf>
    <xf numFmtId="0" fontId="8" fillId="0" borderId="0" xfId="2" applyFont="1" applyFill="1" applyBorder="1" applyAlignment="1" applyProtection="1">
      <protection hidden="1"/>
    </xf>
    <xf numFmtId="0" fontId="8" fillId="0" borderId="0" xfId="2" applyNumberFormat="1" applyFont="1" applyFill="1" applyBorder="1" applyAlignment="1" applyProtection="1">
      <alignment horizontal="left" wrapText="1"/>
      <protection hidden="1"/>
    </xf>
    <xf numFmtId="0" fontId="39" fillId="0" borderId="0" xfId="0" applyFont="1" applyFill="1" applyAlignment="1" applyProtection="1">
      <alignment horizontal="left"/>
      <protection hidden="1"/>
    </xf>
    <xf numFmtId="0" fontId="0" fillId="0" borderId="0" xfId="0" applyFont="1" applyFill="1" applyAlignment="1" applyProtection="1">
      <alignment vertical="center"/>
      <protection hidden="1"/>
    </xf>
    <xf numFmtId="0" fontId="0" fillId="0" borderId="0" xfId="0" applyFont="1" applyFill="1" applyProtection="1">
      <protection hidden="1"/>
    </xf>
    <xf numFmtId="0" fontId="0" fillId="0" borderId="0" xfId="0" applyFont="1" applyProtection="1">
      <protection hidden="1"/>
    </xf>
    <xf numFmtId="0" fontId="40" fillId="0" borderId="0" xfId="0" applyFont="1" applyFill="1" applyAlignment="1" applyProtection="1">
      <alignment horizontal="left"/>
      <protection hidden="1"/>
    </xf>
    <xf numFmtId="0" fontId="41" fillId="0" borderId="0" xfId="0" applyFont="1" applyFill="1" applyAlignment="1" applyProtection="1">
      <alignment horizontal="left"/>
      <protection hidden="1"/>
    </xf>
    <xf numFmtId="0" fontId="42" fillId="0" borderId="0" xfId="0" applyFont="1" applyFill="1" applyAlignment="1" applyProtection="1">
      <alignment horizontal="lef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0" fillId="0" borderId="0" xfId="0" applyFont="1" applyAlignment="1" applyProtection="1">
      <alignment horizontal="left" vertical="center"/>
      <protection hidden="1"/>
    </xf>
    <xf numFmtId="0" fontId="14" fillId="0" borderId="0" xfId="0" applyFont="1" applyAlignment="1" applyProtection="1">
      <alignment horizontal="left"/>
      <protection hidden="1"/>
    </xf>
    <xf numFmtId="0" fontId="12" fillId="13" borderId="3" xfId="0" applyFont="1" applyFill="1" applyBorder="1" applyAlignment="1" applyProtection="1">
      <alignment horizontal="center" vertical="center" wrapText="1"/>
      <protection hidden="1"/>
    </xf>
    <xf numFmtId="0" fontId="14" fillId="0" borderId="0" xfId="0" applyFont="1" applyAlignment="1" applyProtection="1">
      <alignment horizontal="center"/>
      <protection hidden="1"/>
    </xf>
    <xf numFmtId="0" fontId="3" fillId="13" borderId="3" xfId="0" applyFont="1" applyFill="1" applyBorder="1" applyAlignment="1" applyProtection="1">
      <alignment horizontal="left" vertical="center" wrapText="1"/>
      <protection hidden="1"/>
    </xf>
    <xf numFmtId="0" fontId="3" fillId="13" borderId="1" xfId="0" applyFont="1" applyFill="1" applyBorder="1" applyAlignment="1" applyProtection="1">
      <alignment horizontal="left" vertical="top" wrapText="1"/>
      <protection hidden="1"/>
    </xf>
    <xf numFmtId="0" fontId="3" fillId="13" borderId="2" xfId="0" applyFont="1" applyFill="1" applyBorder="1" applyAlignment="1" applyProtection="1">
      <alignment horizontal="left" vertical="top" wrapText="1"/>
      <protection hidden="1"/>
    </xf>
    <xf numFmtId="0" fontId="3" fillId="13" borderId="4" xfId="0" applyFont="1" applyFill="1" applyBorder="1" applyAlignment="1" applyProtection="1">
      <alignment horizontal="left" vertical="top" wrapText="1"/>
      <protection hidden="1"/>
    </xf>
    <xf numFmtId="0" fontId="0" fillId="0" borderId="0" xfId="0" applyProtection="1">
      <protection hidden="1"/>
    </xf>
    <xf numFmtId="0" fontId="2" fillId="0" borderId="3" xfId="0" quotePrefix="1" applyFont="1" applyBorder="1" applyAlignment="1" applyProtection="1">
      <alignment horizontal="left" vertical="center"/>
      <protection hidden="1"/>
    </xf>
    <xf numFmtId="0" fontId="2" fillId="0" borderId="1" xfId="0" quotePrefix="1" applyFont="1" applyFill="1" applyBorder="1" applyAlignment="1" applyProtection="1">
      <alignment horizontal="left" vertical="center" wrapText="1"/>
      <protection hidden="1"/>
    </xf>
    <xf numFmtId="164" fontId="2" fillId="0" borderId="3" xfId="0" applyNumberFormat="1" applyFont="1" applyFill="1" applyBorder="1" applyAlignment="1" applyProtection="1">
      <alignment horizontal="center" vertical="center" wrapText="1"/>
      <protection hidden="1"/>
    </xf>
    <xf numFmtId="0" fontId="2" fillId="3"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wrapText="1"/>
      <protection hidden="1"/>
    </xf>
    <xf numFmtId="164" fontId="2" fillId="5" borderId="3" xfId="0" applyNumberFormat="1" applyFont="1" applyFill="1" applyBorder="1" applyAlignment="1" applyProtection="1">
      <alignment horizontal="center" vertical="center" wrapText="1"/>
      <protection hidden="1"/>
    </xf>
    <xf numFmtId="0" fontId="2" fillId="0" borderId="3" xfId="0" applyFont="1" applyFill="1" applyBorder="1" applyAlignment="1" applyProtection="1">
      <alignment horizontal="left" vertical="center"/>
      <protection hidden="1"/>
    </xf>
    <xf numFmtId="0" fontId="2" fillId="3" borderId="3" xfId="0" applyFont="1" applyFill="1" applyBorder="1" applyAlignment="1" applyProtection="1">
      <alignment horizontal="left" vertical="center"/>
      <protection hidden="1"/>
    </xf>
    <xf numFmtId="0" fontId="2" fillId="3" borderId="1" xfId="0" quotePrefix="1" applyFont="1" applyFill="1" applyBorder="1" applyAlignment="1" applyProtection="1">
      <alignment horizontal="left" vertical="center" wrapText="1"/>
      <protection hidden="1"/>
    </xf>
    <xf numFmtId="0" fontId="2" fillId="0" borderId="3" xfId="0" applyFont="1" applyBorder="1" applyAlignment="1" applyProtection="1">
      <alignment horizontal="left" vertical="center"/>
      <protection hidden="1"/>
    </xf>
    <xf numFmtId="0" fontId="2" fillId="0" borderId="3" xfId="0" quotePrefix="1" applyFont="1" applyFill="1" applyBorder="1" applyAlignment="1" applyProtection="1">
      <alignment horizontal="left" vertical="center" wrapText="1"/>
      <protection hidden="1"/>
    </xf>
    <xf numFmtId="16" fontId="2" fillId="0" borderId="3" xfId="0" quotePrefix="1" applyNumberFormat="1" applyFont="1" applyBorder="1" applyAlignment="1" applyProtection="1">
      <alignment horizontal="left" vertical="center"/>
      <protection hidden="1"/>
    </xf>
    <xf numFmtId="0" fontId="2" fillId="15" borderId="3" xfId="0" quotePrefix="1" applyFont="1" applyFill="1" applyBorder="1" applyAlignment="1" applyProtection="1">
      <alignment horizontal="left" vertical="center"/>
      <protection hidden="1"/>
    </xf>
    <xf numFmtId="0" fontId="2" fillId="15" borderId="1" xfId="0" quotePrefix="1" applyFont="1" applyFill="1" applyBorder="1" applyAlignment="1" applyProtection="1">
      <alignment horizontal="left" vertical="center" wrapText="1"/>
      <protection hidden="1"/>
    </xf>
    <xf numFmtId="164" fontId="2" fillId="15" borderId="3" xfId="0" applyNumberFormat="1" applyFont="1" applyFill="1" applyBorder="1" applyAlignment="1" applyProtection="1">
      <alignment horizontal="center" vertical="center" wrapText="1"/>
      <protection hidden="1"/>
    </xf>
    <xf numFmtId="0" fontId="2" fillId="0" borderId="3" xfId="0" quotePrefix="1" applyFont="1" applyFill="1" applyBorder="1" applyAlignment="1" applyProtection="1">
      <alignment horizontal="left" vertical="center"/>
      <protection hidden="1"/>
    </xf>
    <xf numFmtId="0" fontId="3" fillId="13" borderId="1" xfId="0" applyFont="1" applyFill="1" applyBorder="1" applyAlignment="1" applyProtection="1">
      <alignment horizontal="left" vertical="center" wrapText="1"/>
      <protection hidden="1"/>
    </xf>
    <xf numFmtId="0" fontId="3" fillId="13" borderId="2" xfId="0" applyFont="1" applyFill="1" applyBorder="1" applyAlignment="1" applyProtection="1">
      <alignment horizontal="left" vertical="center" wrapText="1"/>
      <protection hidden="1"/>
    </xf>
    <xf numFmtId="0" fontId="3" fillId="13" borderId="4" xfId="0" applyFont="1" applyFill="1" applyBorder="1" applyAlignment="1" applyProtection="1">
      <alignment horizontal="left" vertical="center" wrapText="1"/>
      <protection hidden="1"/>
    </xf>
    <xf numFmtId="0" fontId="15" fillId="0" borderId="0" xfId="0" applyFont="1" applyProtection="1">
      <protection hidden="1"/>
    </xf>
    <xf numFmtId="0" fontId="2" fillId="15" borderId="3" xfId="0" applyFont="1" applyFill="1" applyBorder="1" applyAlignment="1" applyProtection="1">
      <alignment horizontal="left" vertical="center"/>
      <protection hidden="1"/>
    </xf>
    <xf numFmtId="164" fontId="2" fillId="0" borderId="3" xfId="0" applyNumberFormat="1" applyFont="1" applyBorder="1" applyAlignment="1" applyProtection="1">
      <alignment horizontal="center" vertical="center"/>
      <protection hidden="1"/>
    </xf>
    <xf numFmtId="164" fontId="2" fillId="3" borderId="3" xfId="0" applyNumberFormat="1" applyFont="1" applyFill="1" applyBorder="1" applyAlignment="1" applyProtection="1">
      <alignment horizontal="center" vertical="center"/>
      <protection hidden="1"/>
    </xf>
    <xf numFmtId="164" fontId="2" fillId="0" borderId="3" xfId="0" applyNumberFormat="1" applyFont="1" applyFill="1" applyBorder="1" applyAlignment="1" applyProtection="1">
      <alignment horizontal="center" vertical="center"/>
      <protection hidden="1"/>
    </xf>
    <xf numFmtId="164" fontId="2" fillId="15" borderId="3" xfId="0" applyNumberFormat="1" applyFont="1" applyFill="1" applyBorder="1" applyAlignment="1" applyProtection="1">
      <alignment horizontal="center" vertical="center"/>
      <protection hidden="1"/>
    </xf>
    <xf numFmtId="164" fontId="7" fillId="0" borderId="3" xfId="0" applyNumberFormat="1" applyFont="1" applyFill="1" applyBorder="1" applyAlignment="1" applyProtection="1">
      <alignment horizontal="center" vertical="center" wrapText="1"/>
      <protection hidden="1"/>
    </xf>
    <xf numFmtId="164" fontId="7" fillId="15" borderId="3" xfId="0" applyNumberFormat="1" applyFont="1" applyFill="1" applyBorder="1" applyAlignment="1" applyProtection="1">
      <alignment horizontal="center" vertical="center" wrapText="1"/>
      <protection hidden="1"/>
    </xf>
    <xf numFmtId="0" fontId="8" fillId="0" borderId="1" xfId="0" quotePrefix="1" applyFont="1" applyFill="1" applyBorder="1" applyAlignment="1" applyProtection="1">
      <alignment horizontal="left" vertical="center" wrapText="1"/>
      <protection hidden="1"/>
    </xf>
    <xf numFmtId="0" fontId="8" fillId="3" borderId="1" xfId="0" quotePrefix="1" applyFont="1" applyFill="1" applyBorder="1" applyAlignment="1" applyProtection="1">
      <alignment horizontal="left" vertical="center" wrapText="1"/>
      <protection hidden="1"/>
    </xf>
    <xf numFmtId="0" fontId="8" fillId="4" borderId="1" xfId="0" quotePrefix="1" applyFont="1" applyFill="1" applyBorder="1" applyAlignment="1" applyProtection="1">
      <alignment horizontal="left" vertical="center" wrapText="1"/>
      <protection hidden="1"/>
    </xf>
    <xf numFmtId="0" fontId="2" fillId="4" borderId="1" xfId="0" quotePrefix="1" applyFont="1" applyFill="1" applyBorder="1" applyAlignment="1" applyProtection="1">
      <alignment horizontal="left" vertical="center" wrapText="1"/>
      <protection hidden="1"/>
    </xf>
    <xf numFmtId="0" fontId="1" fillId="0" borderId="0" xfId="0" applyFont="1" applyProtection="1">
      <protection hidden="1"/>
    </xf>
    <xf numFmtId="0" fontId="8" fillId="8" borderId="1" xfId="0" quotePrefix="1" applyFont="1" applyFill="1" applyBorder="1" applyAlignment="1" applyProtection="1">
      <alignment horizontal="left" vertical="center" wrapText="1"/>
      <protection hidden="1"/>
    </xf>
    <xf numFmtId="0" fontId="8" fillId="0"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protection hidden="1"/>
    </xf>
    <xf numFmtId="3" fontId="2" fillId="0" borderId="3" xfId="0" applyNumberFormat="1" applyFont="1" applyBorder="1" applyAlignment="1" applyProtection="1">
      <alignment horizontal="center" vertical="center"/>
      <protection hidden="1"/>
    </xf>
    <xf numFmtId="3" fontId="2" fillId="15" borderId="3"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wrapText="1"/>
      <protection hidden="1"/>
    </xf>
    <xf numFmtId="3" fontId="2" fillId="3" borderId="3" xfId="0" applyNumberFormat="1" applyFont="1" applyFill="1" applyBorder="1" applyAlignment="1" applyProtection="1">
      <alignment horizontal="center" vertical="center"/>
      <protection hidden="1"/>
    </xf>
    <xf numFmtId="0" fontId="2" fillId="3" borderId="3" xfId="0" quotePrefix="1" applyFont="1" applyFill="1" applyBorder="1" applyAlignment="1" applyProtection="1">
      <alignment horizontal="left" vertical="center" wrapText="1"/>
      <protection hidden="1"/>
    </xf>
    <xf numFmtId="2" fontId="2" fillId="3" borderId="3" xfId="0" applyNumberFormat="1" applyFont="1" applyFill="1" applyBorder="1" applyAlignment="1" applyProtection="1">
      <alignment horizontal="center" vertical="center"/>
      <protection hidden="1"/>
    </xf>
    <xf numFmtId="164" fontId="56" fillId="3" borderId="3" xfId="0" applyNumberFormat="1" applyFont="1" applyFill="1" applyBorder="1" applyAlignment="1" applyProtection="1">
      <alignment horizontal="center" vertical="center"/>
      <protection hidden="1"/>
    </xf>
    <xf numFmtId="164" fontId="56" fillId="0" borderId="3" xfId="0" applyNumberFormat="1" applyFont="1" applyFill="1" applyBorder="1" applyAlignment="1" applyProtection="1">
      <alignment horizontal="center" vertical="center"/>
      <protection hidden="1"/>
    </xf>
    <xf numFmtId="0" fontId="2" fillId="0" borderId="0" xfId="0" applyFont="1" applyAlignment="1" applyProtection="1">
      <alignment horizontal="left"/>
      <protection hidden="1"/>
    </xf>
    <xf numFmtId="0" fontId="0" fillId="0" borderId="0" xfId="0" applyFont="1" applyAlignment="1" applyProtection="1">
      <alignment vertical="center"/>
      <protection hidden="1"/>
    </xf>
    <xf numFmtId="0" fontId="2" fillId="0" borderId="0" xfId="0" applyFont="1" applyProtection="1">
      <protection hidden="1"/>
    </xf>
    <xf numFmtId="0" fontId="20" fillId="0" borderId="0" xfId="0" applyFont="1" applyFill="1" applyAlignment="1" applyProtection="1">
      <alignment vertical="center"/>
      <protection hidden="1"/>
    </xf>
    <xf numFmtId="0" fontId="2" fillId="0" borderId="0" xfId="0" applyFont="1" applyAlignment="1" applyProtection="1">
      <alignment horizontal="left" vertical="top"/>
      <protection hidden="1"/>
    </xf>
    <xf numFmtId="0" fontId="0" fillId="0" borderId="0" xfId="0" applyAlignment="1" applyProtection="1">
      <alignment horizontal="left" vertical="top" wrapText="1"/>
      <protection hidden="1"/>
    </xf>
    <xf numFmtId="0" fontId="0" fillId="0" borderId="0" xfId="0" applyAlignment="1" applyProtection="1">
      <alignment wrapText="1"/>
      <protection hidden="1"/>
    </xf>
    <xf numFmtId="164" fontId="0" fillId="0" borderId="0" xfId="0" applyNumberFormat="1" applyProtection="1">
      <protection hidden="1"/>
    </xf>
    <xf numFmtId="0" fontId="2" fillId="0" borderId="0" xfId="0" applyFont="1" applyAlignment="1" applyProtection="1">
      <alignment vertical="center"/>
      <protection hidden="1"/>
    </xf>
    <xf numFmtId="0" fontId="8" fillId="0" borderId="3" xfId="0" quotePrefix="1" applyFont="1" applyFill="1" applyBorder="1" applyAlignment="1" applyProtection="1">
      <alignment horizontal="center" vertical="center"/>
      <protection hidden="1"/>
    </xf>
    <xf numFmtId="0" fontId="8" fillId="3" borderId="3" xfId="0" quotePrefix="1" applyFont="1" applyFill="1" applyBorder="1" applyAlignment="1" applyProtection="1">
      <alignment horizontal="center" vertical="center"/>
      <protection hidden="1"/>
    </xf>
    <xf numFmtId="0" fontId="2" fillId="0" borderId="0" xfId="0" applyFont="1" applyFill="1" applyAlignment="1" applyProtection="1">
      <alignment horizontal="left" vertical="top"/>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wrapText="1"/>
      <protection hidden="1"/>
    </xf>
    <xf numFmtId="0" fontId="57" fillId="3" borderId="3" xfId="0" quotePrefix="1" applyFont="1" applyFill="1" applyBorder="1" applyAlignment="1" applyProtection="1">
      <alignment horizontal="center" vertical="center"/>
      <protection hidden="1"/>
    </xf>
    <xf numFmtId="0" fontId="39" fillId="0" borderId="0" xfId="0" applyFont="1" applyFill="1" applyProtection="1">
      <protection hidden="1"/>
    </xf>
    <xf numFmtId="0" fontId="41" fillId="0" borderId="0" xfId="0" applyFont="1" applyFill="1" applyAlignment="1" applyProtection="1">
      <alignment vertical="center"/>
      <protection hidden="1"/>
    </xf>
    <xf numFmtId="0" fontId="40" fillId="0" borderId="0" xfId="0" applyFont="1" applyFill="1" applyProtection="1">
      <protection hidden="1"/>
    </xf>
    <xf numFmtId="0" fontId="41" fillId="0" borderId="0" xfId="0" applyFont="1" applyFill="1" applyProtection="1">
      <protection hidden="1"/>
    </xf>
    <xf numFmtId="0" fontId="42" fillId="0" borderId="0" xfId="0" applyFont="1" applyFill="1" applyAlignment="1" applyProtection="1">
      <alignment vertical="center"/>
      <protection hidden="1"/>
    </xf>
    <xf numFmtId="3" fontId="13" fillId="11" borderId="3" xfId="0" applyNumberFormat="1" applyFont="1" applyFill="1" applyBorder="1" applyAlignment="1" applyProtection="1">
      <alignment horizontal="center" vertical="center"/>
      <protection hidden="1"/>
    </xf>
    <xf numFmtId="0" fontId="17" fillId="11" borderId="3" xfId="0" applyFont="1" applyFill="1" applyBorder="1" applyAlignment="1" applyProtection="1">
      <alignment horizontal="center" vertical="center"/>
      <protection hidden="1"/>
    </xf>
    <xf numFmtId="3" fontId="13" fillId="12" borderId="3" xfId="0" applyNumberFormat="1" applyFont="1" applyFill="1" applyBorder="1" applyAlignment="1" applyProtection="1">
      <alignment horizontal="center" vertical="center"/>
      <protection hidden="1"/>
    </xf>
    <xf numFmtId="0" fontId="17" fillId="12" borderId="3" xfId="0" applyFont="1" applyFill="1" applyBorder="1" applyAlignment="1" applyProtection="1">
      <alignment horizontal="center" vertical="center"/>
      <protection hidden="1"/>
    </xf>
    <xf numFmtId="0" fontId="12" fillId="13" borderId="1" xfId="0"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center" vertical="center" wrapText="1"/>
      <protection hidden="1"/>
    </xf>
    <xf numFmtId="3" fontId="2" fillId="5" borderId="3" xfId="0" applyNumberFormat="1" applyFont="1" applyFill="1" applyBorder="1" applyAlignment="1" applyProtection="1">
      <alignment horizontal="center" vertical="center" wrapText="1"/>
      <protection hidden="1"/>
    </xf>
    <xf numFmtId="3" fontId="2" fillId="15" borderId="3" xfId="0" applyNumberFormat="1"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left" vertical="top" wrapText="1"/>
      <protection hidden="1"/>
    </xf>
    <xf numFmtId="3" fontId="2" fillId="15" borderId="1" xfId="0" applyNumberFormat="1" applyFont="1" applyFill="1" applyBorder="1" applyAlignment="1" applyProtection="1">
      <alignment horizontal="left" vertical="top" wrapText="1"/>
      <protection hidden="1"/>
    </xf>
    <xf numFmtId="170" fontId="2" fillId="15" borderId="3" xfId="0" applyNumberFormat="1" applyFont="1" applyFill="1" applyBorder="1" applyAlignment="1" applyProtection="1">
      <alignment horizontal="center" vertical="center" wrapText="1"/>
      <protection hidden="1"/>
    </xf>
    <xf numFmtId="0" fontId="8" fillId="0" borderId="3" xfId="0" quotePrefix="1" applyFont="1" applyFill="1" applyBorder="1" applyAlignment="1" applyProtection="1">
      <alignment horizontal="left" vertical="center" wrapText="1"/>
      <protection hidden="1"/>
    </xf>
    <xf numFmtId="4" fontId="2" fillId="15" borderId="3" xfId="0" applyNumberFormat="1" applyFont="1" applyFill="1" applyBorder="1" applyAlignment="1" applyProtection="1">
      <alignment horizontal="center" vertical="center" wrapText="1"/>
      <protection hidden="1"/>
    </xf>
    <xf numFmtId="0" fontId="0" fillId="0" borderId="6" xfId="0" applyFont="1" applyBorder="1" applyProtection="1">
      <protection hidden="1"/>
    </xf>
    <xf numFmtId="0" fontId="2" fillId="7" borderId="1" xfId="0" quotePrefix="1" applyFont="1" applyFill="1" applyBorder="1" applyAlignment="1" applyProtection="1">
      <alignment horizontal="left" vertical="center" wrapText="1"/>
      <protection hidden="1"/>
    </xf>
    <xf numFmtId="3" fontId="56" fillId="5" borderId="3" xfId="0" applyNumberFormat="1" applyFont="1" applyFill="1" applyBorder="1" applyAlignment="1" applyProtection="1">
      <alignment horizontal="center" vertical="center" wrapText="1"/>
      <protection hidden="1"/>
    </xf>
    <xf numFmtId="3" fontId="56" fillId="0" borderId="3" xfId="0" applyNumberFormat="1" applyFont="1" applyFill="1" applyBorder="1" applyAlignment="1" applyProtection="1">
      <alignment horizontal="center" vertical="center" wrapText="1"/>
      <protection hidden="1"/>
    </xf>
    <xf numFmtId="0" fontId="0" fillId="0" borderId="0" xfId="0" applyFont="1" applyFill="1" applyAlignment="1" applyProtection="1">
      <alignment horizont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protection hidden="1"/>
    </xf>
    <xf numFmtId="0" fontId="47" fillId="0" borderId="0" xfId="0" applyFont="1" applyFill="1" applyProtection="1">
      <protection hidden="1"/>
    </xf>
    <xf numFmtId="0" fontId="34" fillId="0" borderId="0" xfId="0" applyFont="1" applyBorder="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Border="1" applyAlignment="1" applyProtection="1">
      <alignment vertical="center"/>
      <protection hidden="1"/>
    </xf>
    <xf numFmtId="0" fontId="33" fillId="0" borderId="0" xfId="0" applyFont="1" applyFill="1" applyBorder="1" applyAlignment="1" applyProtection="1">
      <alignment horizontal="left" vertical="center"/>
      <protection hidden="1"/>
    </xf>
    <xf numFmtId="0" fontId="48" fillId="0" borderId="0" xfId="0" applyFont="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48" fillId="0" borderId="0" xfId="0" applyFont="1" applyAlignment="1" applyProtection="1">
      <alignment vertical="center"/>
      <protection hidden="1"/>
    </xf>
    <xf numFmtId="0" fontId="33" fillId="0" borderId="0" xfId="0" applyFont="1" applyFill="1" applyBorder="1" applyAlignment="1" applyProtection="1">
      <alignment vertical="center"/>
      <protection hidden="1"/>
    </xf>
    <xf numFmtId="0" fontId="33" fillId="0" borderId="0" xfId="0" applyFont="1" applyProtection="1">
      <protection hidden="1"/>
    </xf>
    <xf numFmtId="0" fontId="33"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right"/>
      <protection hidden="1"/>
    </xf>
    <xf numFmtId="0" fontId="49" fillId="0" borderId="0" xfId="0" applyFont="1" applyProtection="1">
      <protection hidden="1"/>
    </xf>
    <xf numFmtId="0" fontId="0" fillId="0" borderId="0" xfId="0" applyBorder="1" applyProtection="1">
      <protection hidden="1"/>
    </xf>
    <xf numFmtId="164" fontId="0" fillId="0" borderId="0" xfId="0" applyNumberFormat="1" applyBorder="1" applyProtection="1">
      <protection hidden="1"/>
    </xf>
    <xf numFmtId="164" fontId="33" fillId="0" borderId="0" xfId="0" applyNumberFormat="1" applyFont="1" applyProtection="1">
      <protection hidden="1"/>
    </xf>
    <xf numFmtId="0" fontId="0" fillId="0" borderId="0" xfId="0" applyAlignment="1" applyProtection="1">
      <alignment horizontal="center"/>
      <protection hidden="1"/>
    </xf>
    <xf numFmtId="0" fontId="0" fillId="0" borderId="0" xfId="0" applyFont="1" applyAlignment="1" applyProtection="1">
      <alignment horizontal="right"/>
      <protection hidden="1"/>
    </xf>
    <xf numFmtId="0" fontId="2" fillId="0" borderId="0" xfId="0" applyFont="1" applyFill="1" applyProtection="1">
      <protection hidden="1"/>
    </xf>
    <xf numFmtId="0" fontId="33" fillId="0" borderId="0" xfId="0" applyFont="1" applyFill="1" applyProtection="1">
      <protection hidden="1"/>
    </xf>
    <xf numFmtId="0" fontId="26" fillId="0" borderId="0" xfId="0" applyFont="1" applyAlignment="1" applyProtection="1">
      <alignment horizontal="center"/>
      <protection hidden="1"/>
    </xf>
    <xf numFmtId="0" fontId="17" fillId="0" borderId="0" xfId="0" applyFont="1" applyProtection="1">
      <protection hidden="1"/>
    </xf>
    <xf numFmtId="169" fontId="0" fillId="0" borderId="0" xfId="0" applyNumberFormat="1" applyBorder="1" applyProtection="1">
      <protection hidden="1"/>
    </xf>
    <xf numFmtId="3" fontId="33" fillId="0" borderId="0" xfId="0" applyNumberFormat="1" applyFont="1" applyProtection="1">
      <protection hidden="1"/>
    </xf>
    <xf numFmtId="3" fontId="38" fillId="0" borderId="0" xfId="0" applyNumberFormat="1" applyFont="1" applyProtection="1">
      <protection hidden="1"/>
    </xf>
    <xf numFmtId="0" fontId="38" fillId="0" borderId="0" xfId="0" applyFont="1" applyProtection="1">
      <protection hidden="1"/>
    </xf>
    <xf numFmtId="0" fontId="50" fillId="0" borderId="0" xfId="0" applyFont="1" applyBorder="1" applyProtection="1">
      <protection hidden="1"/>
    </xf>
    <xf numFmtId="169" fontId="50" fillId="0" borderId="0" xfId="0" applyNumberFormat="1" applyFont="1" applyBorder="1" applyProtection="1">
      <protection hidden="1"/>
    </xf>
    <xf numFmtId="3" fontId="50" fillId="0" borderId="0" xfId="0" applyNumberFormat="1" applyFont="1" applyProtection="1">
      <protection hidden="1"/>
    </xf>
    <xf numFmtId="0" fontId="50" fillId="0" borderId="0" xfId="0" applyFont="1" applyProtection="1">
      <protection hidden="1"/>
    </xf>
    <xf numFmtId="0" fontId="26" fillId="14" borderId="0" xfId="0" applyFont="1" applyFill="1" applyProtection="1">
      <protection hidden="1"/>
    </xf>
    <xf numFmtId="0" fontId="0" fillId="14" borderId="0" xfId="0" applyFill="1" applyProtection="1">
      <protection hidden="1"/>
    </xf>
    <xf numFmtId="0" fontId="0" fillId="14" borderId="0" xfId="0" applyFill="1" applyAlignment="1" applyProtection="1">
      <alignment horizontal="center"/>
      <protection hidden="1"/>
    </xf>
    <xf numFmtId="164" fontId="0" fillId="14" borderId="0" xfId="0" applyNumberFormat="1" applyFill="1" applyProtection="1">
      <protection hidden="1"/>
    </xf>
    <xf numFmtId="0" fontId="0" fillId="0" borderId="0" xfId="0" applyAlignment="1" applyProtection="1">
      <alignment horizontal="center" wrapText="1"/>
      <protection hidden="1"/>
    </xf>
    <xf numFmtId="0" fontId="15" fillId="0" borderId="0" xfId="0" applyFont="1" applyAlignment="1" applyProtection="1">
      <alignment horizontal="left"/>
      <protection hidden="1"/>
    </xf>
    <xf numFmtId="0" fontId="36" fillId="0" borderId="0" xfId="0" applyFont="1" applyAlignment="1" applyProtection="1">
      <alignment horizontal="left"/>
      <protection hidden="1"/>
    </xf>
    <xf numFmtId="0" fontId="0" fillId="0" borderId="0" xfId="0" applyFont="1" applyAlignment="1" applyProtection="1">
      <alignment horizontal="left"/>
      <protection hidden="1"/>
    </xf>
    <xf numFmtId="1" fontId="0" fillId="0" borderId="0" xfId="0" applyNumberFormat="1" applyAlignment="1" applyProtection="1">
      <alignment horizontal="left"/>
      <protection hidden="1"/>
    </xf>
    <xf numFmtId="0" fontId="0" fillId="0" borderId="0" xfId="0" applyAlignment="1" applyProtection="1">
      <protection hidden="1"/>
    </xf>
    <xf numFmtId="164" fontId="0" fillId="0" borderId="0" xfId="0" applyNumberFormat="1" applyAlignment="1" applyProtection="1">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center" wrapText="1"/>
      <protection hidden="1"/>
    </xf>
    <xf numFmtId="0" fontId="26" fillId="0" borderId="0" xfId="0" applyFont="1" applyAlignment="1" applyProtection="1">
      <alignment horizontal="left"/>
      <protection hidden="1"/>
    </xf>
    <xf numFmtId="0" fontId="0" fillId="0" borderId="0" xfId="0" applyAlignment="1" applyProtection="1">
      <alignment horizontal="left"/>
      <protection hidden="1"/>
    </xf>
    <xf numFmtId="0" fontId="15" fillId="0" borderId="0" xfId="0" applyFont="1" applyFill="1" applyAlignment="1" applyProtection="1">
      <alignment horizontal="center"/>
      <protection hidden="1"/>
    </xf>
    <xf numFmtId="0" fontId="0" fillId="0" borderId="0" xfId="0" applyFont="1" applyFill="1" applyBorder="1" applyAlignment="1" applyProtection="1">
      <alignment horizontal="center"/>
      <protection hidden="1"/>
    </xf>
    <xf numFmtId="0" fontId="15" fillId="0" borderId="0" xfId="0" applyFont="1" applyFill="1" applyBorder="1" applyAlignment="1" applyProtection="1">
      <alignment horizontal="left"/>
      <protection hidden="1"/>
    </xf>
    <xf numFmtId="0" fontId="15" fillId="0" borderId="0" xfId="0" applyFont="1" applyFill="1" applyBorder="1" applyAlignment="1" applyProtection="1">
      <alignment horizontal="center"/>
      <protection hidden="1"/>
    </xf>
    <xf numFmtId="0" fontId="13" fillId="12" borderId="16"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3" fillId="11" borderId="17" xfId="0" applyFont="1" applyFill="1" applyBorder="1" applyAlignment="1" applyProtection="1">
      <alignment horizontal="center" vertical="center"/>
      <protection hidden="1"/>
    </xf>
    <xf numFmtId="0" fontId="13" fillId="11" borderId="18"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13" borderId="17" xfId="0" applyFont="1" applyFill="1" applyBorder="1" applyAlignment="1" applyProtection="1">
      <alignment horizontal="center" vertical="center"/>
      <protection hidden="1"/>
    </xf>
    <xf numFmtId="0" fontId="13" fillId="13" borderId="18" xfId="0" applyFont="1" applyFill="1" applyBorder="1" applyAlignment="1" applyProtection="1">
      <alignment horizontal="center" vertical="center"/>
      <protection hidden="1"/>
    </xf>
    <xf numFmtId="0" fontId="12" fillId="13" borderId="6" xfId="0" applyFont="1" applyFill="1" applyBorder="1" applyAlignment="1" applyProtection="1">
      <alignment horizontal="center" vertical="center"/>
      <protection hidden="1"/>
    </xf>
    <xf numFmtId="0" fontId="12" fillId="13" borderId="7" xfId="0" applyFont="1" applyFill="1" applyBorder="1" applyAlignment="1" applyProtection="1">
      <alignment horizontal="center" vertical="center"/>
      <protection hidden="1"/>
    </xf>
    <xf numFmtId="0" fontId="17" fillId="13" borderId="0" xfId="0" applyFont="1" applyFill="1" applyBorder="1" applyAlignment="1" applyProtection="1">
      <alignment horizontal="center" vertical="center"/>
      <protection hidden="1"/>
    </xf>
    <xf numFmtId="0" fontId="12" fillId="13" borderId="0" xfId="0" applyFont="1" applyFill="1" applyBorder="1" applyAlignment="1" applyProtection="1">
      <alignment horizontal="center" vertical="center"/>
      <protection hidden="1"/>
    </xf>
    <xf numFmtId="0" fontId="17" fillId="13" borderId="6" xfId="0" applyFont="1" applyFill="1" applyBorder="1" applyAlignment="1" applyProtection="1">
      <alignment horizontal="center" vertical="center"/>
      <protection hidden="1"/>
    </xf>
    <xf numFmtId="0" fontId="3" fillId="2" borderId="3" xfId="0" applyFont="1" applyFill="1" applyBorder="1" applyAlignment="1" applyProtection="1">
      <alignment horizontal="left" vertical="center" wrapText="1"/>
      <protection hidden="1"/>
    </xf>
    <xf numFmtId="0" fontId="3" fillId="13" borderId="6" xfId="0" applyFont="1" applyFill="1" applyBorder="1" applyAlignment="1" applyProtection="1">
      <alignment horizontal="left" vertical="top" wrapText="1"/>
      <protection hidden="1"/>
    </xf>
    <xf numFmtId="0" fontId="3" fillId="13" borderId="0" xfId="0" applyFont="1" applyFill="1" applyBorder="1" applyAlignment="1" applyProtection="1">
      <alignment horizontal="left" vertical="top" wrapText="1"/>
      <protection hidden="1"/>
    </xf>
    <xf numFmtId="0" fontId="3" fillId="13" borderId="7" xfId="0" applyFont="1" applyFill="1" applyBorder="1" applyAlignment="1" applyProtection="1">
      <alignment horizontal="left" vertical="top" wrapText="1"/>
      <protection hidden="1"/>
    </xf>
    <xf numFmtId="3" fontId="8" fillId="0" borderId="0" xfId="0" applyNumberFormat="1" applyFont="1" applyBorder="1" applyAlignment="1" applyProtection="1">
      <alignment horizontal="center" vertical="center"/>
      <protection hidden="1"/>
    </xf>
    <xf numFmtId="169" fontId="8" fillId="0" borderId="0" xfId="0" applyNumberFormat="1" applyFont="1" applyBorder="1" applyAlignment="1" applyProtection="1">
      <alignment horizontal="center" vertical="center"/>
      <protection hidden="1"/>
    </xf>
    <xf numFmtId="168" fontId="8" fillId="0" borderId="7" xfId="0" applyNumberFormat="1" applyFont="1" applyBorder="1" applyAlignment="1" applyProtection="1">
      <alignment horizontal="center" vertical="center"/>
      <protection hidden="1"/>
    </xf>
    <xf numFmtId="164" fontId="8" fillId="0" borderId="6" xfId="0" applyNumberFormat="1" applyFont="1" applyBorder="1" applyAlignment="1" applyProtection="1">
      <alignment horizontal="center" vertical="center"/>
      <protection hidden="1"/>
    </xf>
    <xf numFmtId="164" fontId="8"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center" vertical="center"/>
      <protection hidden="1"/>
    </xf>
    <xf numFmtId="3" fontId="0" fillId="0" borderId="0" xfId="0" applyNumberFormat="1" applyFont="1" applyProtection="1">
      <protection hidden="1"/>
    </xf>
    <xf numFmtId="3" fontId="8" fillId="5" borderId="0" xfId="0" applyNumberFormat="1" applyFont="1" applyFill="1" applyBorder="1" applyAlignment="1" applyProtection="1">
      <alignment horizontal="center" vertical="center"/>
      <protection hidden="1"/>
    </xf>
    <xf numFmtId="169" fontId="8" fillId="5" borderId="0" xfId="0" applyNumberFormat="1" applyFont="1" applyFill="1" applyBorder="1" applyAlignment="1" applyProtection="1">
      <alignment horizontal="center" vertical="center"/>
      <protection hidden="1"/>
    </xf>
    <xf numFmtId="168" fontId="8" fillId="5" borderId="7" xfId="0" applyNumberFormat="1" applyFont="1" applyFill="1" applyBorder="1" applyAlignment="1" applyProtection="1">
      <alignment horizontal="center" vertical="center"/>
      <protection hidden="1"/>
    </xf>
    <xf numFmtId="164" fontId="8" fillId="5" borderId="6" xfId="0" applyNumberFormat="1" applyFont="1" applyFill="1" applyBorder="1" applyAlignment="1" applyProtection="1">
      <alignment horizontal="center" vertical="center"/>
      <protection hidden="1"/>
    </xf>
    <xf numFmtId="164" fontId="8" fillId="5" borderId="0" xfId="0" applyNumberFormat="1" applyFont="1" applyFill="1" applyBorder="1" applyAlignment="1" applyProtection="1">
      <alignment horizontal="center" vertical="center"/>
      <protection hidden="1"/>
    </xf>
    <xf numFmtId="167" fontId="8" fillId="5" borderId="0" xfId="0" applyNumberFormat="1" applyFont="1" applyFill="1" applyBorder="1" applyAlignment="1" applyProtection="1">
      <alignment horizontal="center" vertical="center"/>
      <protection hidden="1"/>
    </xf>
    <xf numFmtId="3" fontId="8" fillId="15" borderId="0" xfId="0" applyNumberFormat="1" applyFont="1" applyFill="1" applyBorder="1" applyAlignment="1" applyProtection="1">
      <alignment horizontal="center" vertical="center"/>
      <protection hidden="1"/>
    </xf>
    <xf numFmtId="169" fontId="8" fillId="15" borderId="0" xfId="0" applyNumberFormat="1" applyFont="1" applyFill="1" applyBorder="1" applyAlignment="1" applyProtection="1">
      <alignment horizontal="center" vertical="center"/>
      <protection hidden="1"/>
    </xf>
    <xf numFmtId="168" fontId="8" fillId="15" borderId="7" xfId="0" applyNumberFormat="1" applyFont="1" applyFill="1" applyBorder="1" applyAlignment="1" applyProtection="1">
      <alignment horizontal="center" vertical="center"/>
      <protection hidden="1"/>
    </xf>
    <xf numFmtId="164" fontId="8" fillId="15" borderId="6" xfId="0" applyNumberFormat="1" applyFont="1" applyFill="1" applyBorder="1" applyAlignment="1" applyProtection="1">
      <alignment horizontal="center" vertical="center"/>
      <protection hidden="1"/>
    </xf>
    <xf numFmtId="164" fontId="8" fillId="15" borderId="0" xfId="0" applyNumberFormat="1" applyFont="1" applyFill="1" applyBorder="1" applyAlignment="1" applyProtection="1">
      <alignment horizontal="center" vertical="center"/>
      <protection hidden="1"/>
    </xf>
    <xf numFmtId="167" fontId="8" fillId="15" borderId="0" xfId="0" applyNumberFormat="1" applyFont="1" applyFill="1" applyBorder="1" applyAlignment="1" applyProtection="1">
      <alignment horizontal="center" vertical="center"/>
      <protection hidden="1"/>
    </xf>
    <xf numFmtId="3" fontId="8" fillId="0" borderId="0" xfId="0" applyNumberFormat="1" applyFont="1" applyFill="1" applyBorder="1" applyAlignment="1" applyProtection="1">
      <alignment horizontal="center" vertical="center"/>
      <protection hidden="1"/>
    </xf>
    <xf numFmtId="169" fontId="8" fillId="0" borderId="0" xfId="0" applyNumberFormat="1" applyFont="1" applyFill="1" applyBorder="1" applyAlignment="1" applyProtection="1">
      <alignment horizontal="center" vertical="center"/>
      <protection hidden="1"/>
    </xf>
    <xf numFmtId="168" fontId="8" fillId="0" borderId="7" xfId="0" applyNumberFormat="1" applyFont="1" applyFill="1" applyBorder="1" applyAlignment="1" applyProtection="1">
      <alignment horizontal="center" vertical="center"/>
      <protection hidden="1"/>
    </xf>
    <xf numFmtId="164" fontId="8" fillId="0" borderId="6" xfId="0" applyNumberFormat="1" applyFont="1" applyFill="1" applyBorder="1" applyAlignment="1" applyProtection="1">
      <alignment horizontal="center" vertical="center"/>
      <protection hidden="1"/>
    </xf>
    <xf numFmtId="164" fontId="8" fillId="0" borderId="0" xfId="0" applyNumberFormat="1" applyFont="1" applyFill="1" applyBorder="1" applyAlignment="1" applyProtection="1">
      <alignment horizontal="center" vertical="center"/>
      <protection hidden="1"/>
    </xf>
    <xf numFmtId="167" fontId="8" fillId="0" borderId="0" xfId="0" applyNumberFormat="1" applyFont="1" applyFill="1" applyBorder="1" applyAlignment="1" applyProtection="1">
      <alignment horizontal="center" vertical="center"/>
      <protection hidden="1"/>
    </xf>
    <xf numFmtId="0" fontId="3" fillId="13" borderId="6" xfId="0" applyFont="1" applyFill="1" applyBorder="1" applyAlignment="1" applyProtection="1">
      <alignment horizontal="left" vertical="center" wrapText="1"/>
      <protection hidden="1"/>
    </xf>
    <xf numFmtId="0" fontId="3" fillId="13" borderId="0" xfId="0" applyFont="1" applyFill="1" applyBorder="1" applyAlignment="1" applyProtection="1">
      <alignment horizontal="left" vertical="center" wrapText="1"/>
      <protection hidden="1"/>
    </xf>
    <xf numFmtId="0" fontId="3" fillId="13" borderId="7" xfId="0" applyFont="1" applyFill="1" applyBorder="1" applyAlignment="1" applyProtection="1">
      <alignment horizontal="left" vertical="center" wrapText="1"/>
      <protection hidden="1"/>
    </xf>
    <xf numFmtId="168" fontId="8" fillId="0" borderId="6" xfId="0" applyNumberFormat="1" applyFont="1" applyBorder="1" applyAlignment="1" applyProtection="1">
      <alignment horizontal="center" vertical="center"/>
      <protection hidden="1"/>
    </xf>
    <xf numFmtId="168" fontId="8" fillId="0" borderId="0" xfId="0" applyNumberFormat="1" applyFont="1" applyBorder="1" applyAlignment="1" applyProtection="1">
      <alignment horizontal="center" vertical="center"/>
      <protection hidden="1"/>
    </xf>
    <xf numFmtId="168" fontId="8" fillId="5" borderId="6" xfId="0" applyNumberFormat="1" applyFont="1" applyFill="1" applyBorder="1" applyAlignment="1" applyProtection="1">
      <alignment horizontal="center" vertical="center"/>
      <protection hidden="1"/>
    </xf>
    <xf numFmtId="168" fontId="8" fillId="5" borderId="0" xfId="0" applyNumberFormat="1" applyFont="1" applyFill="1" applyBorder="1" applyAlignment="1" applyProtection="1">
      <alignment horizontal="center" vertical="center"/>
      <protection hidden="1"/>
    </xf>
    <xf numFmtId="168" fontId="8" fillId="15" borderId="6" xfId="0" applyNumberFormat="1" applyFont="1" applyFill="1" applyBorder="1" applyAlignment="1" applyProtection="1">
      <alignment horizontal="center" vertical="center"/>
      <protection hidden="1"/>
    </xf>
    <xf numFmtId="168" fontId="8" fillId="15" borderId="0" xfId="0" applyNumberFormat="1" applyFont="1" applyFill="1" applyBorder="1" applyAlignment="1" applyProtection="1">
      <alignment horizontal="center" vertical="center"/>
      <protection hidden="1"/>
    </xf>
    <xf numFmtId="168" fontId="8" fillId="0" borderId="6" xfId="0" applyNumberFormat="1" applyFont="1" applyFill="1" applyBorder="1" applyAlignment="1" applyProtection="1">
      <alignment horizontal="center" vertical="center"/>
      <protection hidden="1"/>
    </xf>
    <xf numFmtId="168" fontId="8" fillId="0" borderId="0" xfId="0" applyNumberFormat="1" applyFont="1" applyFill="1" applyBorder="1" applyAlignment="1" applyProtection="1">
      <alignment horizontal="center" vertical="center"/>
      <protection hidden="1"/>
    </xf>
    <xf numFmtId="0" fontId="21" fillId="0" borderId="0" xfId="0" applyFont="1" applyProtection="1">
      <protection hidden="1"/>
    </xf>
    <xf numFmtId="169" fontId="8" fillId="0" borderId="6" xfId="0" applyNumberFormat="1" applyFont="1" applyBorder="1" applyAlignment="1" applyProtection="1">
      <alignment horizontal="center" vertical="center"/>
      <protection hidden="1"/>
    </xf>
    <xf numFmtId="171" fontId="8" fillId="15" borderId="0" xfId="0" applyNumberFormat="1" applyFont="1" applyFill="1" applyBorder="1" applyAlignment="1" applyProtection="1">
      <alignment horizontal="center" vertical="center"/>
      <protection hidden="1"/>
    </xf>
    <xf numFmtId="169" fontId="8" fillId="15" borderId="6" xfId="0" applyNumberFormat="1" applyFont="1" applyFill="1" applyBorder="1" applyAlignment="1" applyProtection="1">
      <alignment horizontal="center" vertical="center"/>
      <protection hidden="1"/>
    </xf>
    <xf numFmtId="169" fontId="8" fillId="5" borderId="6" xfId="0" applyNumberFormat="1" applyFont="1" applyFill="1" applyBorder="1" applyAlignment="1" applyProtection="1">
      <alignment horizontal="center" vertical="center"/>
      <protection hidden="1"/>
    </xf>
    <xf numFmtId="172" fontId="8" fillId="5" borderId="6" xfId="0" applyNumberFormat="1" applyFont="1" applyFill="1" applyBorder="1" applyAlignment="1" applyProtection="1">
      <alignment horizontal="center" vertical="center"/>
      <protection hidden="1"/>
    </xf>
    <xf numFmtId="172" fontId="8" fillId="5" borderId="0" xfId="0" applyNumberFormat="1" applyFont="1" applyFill="1" applyBorder="1" applyAlignment="1" applyProtection="1">
      <alignment horizontal="center" vertical="center"/>
      <protection hidden="1"/>
    </xf>
    <xf numFmtId="172" fontId="8" fillId="15" borderId="0" xfId="0" applyNumberFormat="1" applyFont="1" applyFill="1" applyBorder="1" applyAlignment="1" applyProtection="1">
      <alignment horizontal="center" vertical="center"/>
      <protection hidden="1"/>
    </xf>
    <xf numFmtId="169" fontId="8" fillId="5" borderId="20" xfId="0" applyNumberFormat="1" applyFont="1" applyFill="1" applyBorder="1" applyAlignment="1" applyProtection="1">
      <alignment horizontal="center" vertical="center"/>
      <protection hidden="1"/>
    </xf>
    <xf numFmtId="168" fontId="8" fillId="5" borderId="13" xfId="0" applyNumberFormat="1" applyFont="1" applyFill="1" applyBorder="1" applyAlignment="1" applyProtection="1">
      <alignment horizontal="center" vertical="center"/>
      <protection hidden="1"/>
    </xf>
    <xf numFmtId="164" fontId="8" fillId="5" borderId="19" xfId="0" applyNumberFormat="1" applyFont="1" applyFill="1" applyBorder="1" applyAlignment="1" applyProtection="1">
      <alignment horizontal="center" vertical="center"/>
      <protection hidden="1"/>
    </xf>
    <xf numFmtId="164" fontId="8" fillId="5" borderId="20"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0" fillId="0" borderId="0" xfId="0" applyFont="1" applyBorder="1" applyAlignment="1" applyProtection="1">
      <alignment horizontal="center"/>
      <protection hidden="1"/>
    </xf>
    <xf numFmtId="0" fontId="15" fillId="0" borderId="0" xfId="0" applyFont="1" applyBorder="1" applyAlignment="1" applyProtection="1">
      <alignment horizontal="center"/>
      <protection hidden="1"/>
    </xf>
    <xf numFmtId="0" fontId="0" fillId="0" borderId="0" xfId="0" applyFill="1" applyAlignment="1" applyProtection="1">
      <alignment vertical="center"/>
      <protection hidden="1"/>
    </xf>
    <xf numFmtId="0" fontId="0" fillId="0" borderId="0" xfId="0" applyFill="1" applyAlignment="1" applyProtection="1">
      <alignment horizontal="left" vertical="top"/>
      <protection hidden="1"/>
    </xf>
    <xf numFmtId="0" fontId="15" fillId="0" borderId="0" xfId="0" applyFont="1" applyFill="1" applyAlignment="1" applyProtection="1">
      <alignment horizontal="left" vertical="top" wrapText="1"/>
      <protection hidden="1"/>
    </xf>
    <xf numFmtId="0" fontId="47" fillId="0" borderId="0" xfId="0" applyFont="1" applyFill="1" applyBorder="1" applyProtection="1">
      <protection hidden="1"/>
    </xf>
    <xf numFmtId="0" fontId="1" fillId="0" borderId="0" xfId="0" applyFont="1" applyFill="1" applyAlignment="1" applyProtection="1">
      <alignment wrapText="1"/>
      <protection hidden="1"/>
    </xf>
    <xf numFmtId="0" fontId="28" fillId="0" borderId="0" xfId="0" applyFont="1" applyFill="1" applyAlignment="1" applyProtection="1">
      <alignment wrapText="1"/>
      <protection hidden="1"/>
    </xf>
    <xf numFmtId="0" fontId="30" fillId="0" borderId="0" xfId="0" applyFont="1" applyFill="1" applyAlignment="1" applyProtection="1">
      <alignment wrapText="1"/>
      <protection hidden="1"/>
    </xf>
    <xf numFmtId="0" fontId="18" fillId="0" borderId="0" xfId="0" applyFont="1" applyFill="1" applyAlignment="1" applyProtection="1">
      <alignment vertical="center"/>
      <protection hidden="1"/>
    </xf>
    <xf numFmtId="0" fontId="47" fillId="0" borderId="0" xfId="0" applyFont="1" applyBorder="1" applyAlignment="1" applyProtection="1">
      <alignment horizontal="center"/>
      <protection hidden="1"/>
    </xf>
    <xf numFmtId="0" fontId="0" fillId="13" borderId="2" xfId="0" applyFill="1" applyBorder="1" applyAlignment="1" applyProtection="1">
      <alignment horizontal="left" vertical="top" wrapText="1"/>
      <protection hidden="1"/>
    </xf>
    <xf numFmtId="0" fontId="0" fillId="13" borderId="4" xfId="0" applyFill="1" applyBorder="1" applyAlignment="1" applyProtection="1">
      <alignment horizontal="left" vertical="top" wrapText="1"/>
      <protection hidden="1"/>
    </xf>
    <xf numFmtId="0" fontId="47" fillId="0" borderId="0" xfId="0" applyFont="1" applyBorder="1" applyProtection="1">
      <protection hidden="1"/>
    </xf>
    <xf numFmtId="0" fontId="10" fillId="0" borderId="1" xfId="0" applyFont="1" applyFill="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3" xfId="0" applyFont="1" applyBorder="1" applyAlignment="1" applyProtection="1">
      <alignment vertical="top" wrapText="1"/>
      <protection hidden="1"/>
    </xf>
    <xf numFmtId="0" fontId="10" fillId="3" borderId="0" xfId="0" applyFont="1" applyFill="1" applyAlignment="1" applyProtection="1">
      <alignment horizontal="left" vertical="top" wrapText="1"/>
      <protection hidden="1"/>
    </xf>
    <xf numFmtId="0" fontId="9" fillId="3" borderId="3" xfId="0" applyFont="1" applyFill="1" applyBorder="1" applyAlignment="1" applyProtection="1">
      <alignment horizontal="left" vertical="top" wrapText="1"/>
      <protection hidden="1"/>
    </xf>
    <xf numFmtId="0" fontId="9" fillId="3" borderId="3" xfId="0" applyFont="1" applyFill="1" applyBorder="1" applyAlignment="1" applyProtection="1">
      <alignment vertical="top" wrapText="1"/>
      <protection hidden="1"/>
    </xf>
    <xf numFmtId="0" fontId="10" fillId="0" borderId="3" xfId="0" applyFont="1" applyFill="1" applyBorder="1" applyAlignment="1" applyProtection="1">
      <alignment horizontal="left" vertical="top" wrapText="1"/>
      <protection hidden="1"/>
    </xf>
    <xf numFmtId="0" fontId="9" fillId="0" borderId="2" xfId="0" applyFont="1" applyBorder="1" applyAlignment="1" applyProtection="1">
      <alignment horizontal="left" vertical="top" wrapText="1"/>
      <protection hidden="1"/>
    </xf>
    <xf numFmtId="0" fontId="47" fillId="0" borderId="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10" fillId="3" borderId="3" xfId="0" applyFont="1" applyFill="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 fillId="6" borderId="3" xfId="0" applyFont="1" applyFill="1" applyBorder="1" applyAlignment="1" applyProtection="1">
      <alignment horizontal="left" vertical="center"/>
      <protection hidden="1"/>
    </xf>
    <xf numFmtId="0" fontId="2" fillId="6" borderId="1" xfId="0" quotePrefix="1" applyFont="1" applyFill="1" applyBorder="1" applyAlignment="1" applyProtection="1">
      <alignment horizontal="left" vertical="center" wrapText="1"/>
      <protection hidden="1"/>
    </xf>
    <xf numFmtId="0" fontId="10" fillId="6" borderId="3" xfId="0" applyFont="1" applyFill="1" applyBorder="1" applyAlignment="1" applyProtection="1">
      <alignment horizontal="left" vertical="top" wrapText="1"/>
      <protection hidden="1"/>
    </xf>
    <xf numFmtId="0" fontId="9" fillId="6" borderId="3"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2" fillId="6" borderId="3" xfId="0" quotePrefix="1" applyFont="1" applyFill="1" applyBorder="1" applyAlignment="1" applyProtection="1">
      <alignment horizontal="left" vertical="center"/>
      <protection hidden="1"/>
    </xf>
    <xf numFmtId="0" fontId="9" fillId="7" borderId="3" xfId="0" applyFont="1" applyFill="1" applyBorder="1" applyAlignment="1" applyProtection="1">
      <alignment vertical="top" wrapText="1"/>
      <protection hidden="1"/>
    </xf>
    <xf numFmtId="0" fontId="9" fillId="0" borderId="3" xfId="0" applyFont="1" applyFill="1" applyBorder="1" applyAlignment="1" applyProtection="1">
      <alignment vertical="top" wrapText="1"/>
      <protection hidden="1"/>
    </xf>
    <xf numFmtId="0" fontId="10" fillId="6" borderId="3" xfId="0" applyFont="1" applyFill="1" applyBorder="1" applyAlignment="1" applyProtection="1">
      <alignment horizontal="left" vertical="center" wrapText="1"/>
      <protection hidden="1"/>
    </xf>
    <xf numFmtId="0" fontId="9" fillId="0" borderId="3" xfId="0" applyFont="1" applyFill="1" applyBorder="1" applyAlignment="1" applyProtection="1">
      <alignment horizontal="left" vertical="center" wrapText="1"/>
      <protection hidden="1"/>
    </xf>
    <xf numFmtId="0" fontId="10" fillId="0" borderId="3" xfId="0" applyFont="1" applyBorder="1" applyAlignment="1" applyProtection="1">
      <alignment vertical="top" wrapText="1"/>
      <protection hidden="1"/>
    </xf>
    <xf numFmtId="0" fontId="9" fillId="0" borderId="3" xfId="0" quotePrefix="1" applyFont="1" applyBorder="1" applyAlignment="1" applyProtection="1">
      <alignment horizontal="left" vertical="top" wrapText="1"/>
      <protection hidden="1"/>
    </xf>
    <xf numFmtId="0" fontId="10" fillId="8" borderId="3" xfId="0" applyFont="1" applyFill="1" applyBorder="1" applyAlignment="1" applyProtection="1">
      <alignment vertical="top" wrapText="1"/>
      <protection hidden="1"/>
    </xf>
    <xf numFmtId="0" fontId="9" fillId="3" borderId="3" xfId="0" quotePrefix="1" applyFont="1" applyFill="1" applyBorder="1" applyAlignment="1" applyProtection="1">
      <alignment horizontal="left" vertical="top" wrapText="1"/>
      <protection hidden="1"/>
    </xf>
    <xf numFmtId="0" fontId="10" fillId="3" borderId="3" xfId="0" applyFont="1" applyFill="1" applyBorder="1" applyAlignment="1" applyProtection="1">
      <alignment vertical="top" wrapText="1"/>
      <protection hidden="1"/>
    </xf>
    <xf numFmtId="0" fontId="9" fillId="3" borderId="3" xfId="0" applyFont="1" applyFill="1" applyBorder="1" applyAlignment="1" applyProtection="1">
      <alignment horizontal="left" vertical="center" wrapText="1"/>
      <protection hidden="1"/>
    </xf>
    <xf numFmtId="0" fontId="8" fillId="0" borderId="3" xfId="0" applyFont="1" applyFill="1" applyBorder="1" applyAlignment="1" applyProtection="1">
      <alignment horizontal="left" vertical="center"/>
      <protection hidden="1"/>
    </xf>
    <xf numFmtId="3" fontId="10" fillId="0" borderId="3" xfId="0" applyNumberFormat="1" applyFont="1" applyFill="1" applyBorder="1" applyAlignment="1" applyProtection="1">
      <alignment horizontal="left" vertical="top" wrapText="1"/>
      <protection hidden="1"/>
    </xf>
    <xf numFmtId="0" fontId="10" fillId="3" borderId="3" xfId="0" applyFont="1" applyFill="1" applyBorder="1" applyAlignment="1" applyProtection="1">
      <alignment horizontal="left" vertical="center" wrapText="1"/>
      <protection hidden="1"/>
    </xf>
    <xf numFmtId="0" fontId="10" fillId="0" borderId="3" xfId="0" applyFont="1" applyFill="1" applyBorder="1" applyAlignment="1" applyProtection="1">
      <alignment vertical="top" wrapText="1"/>
      <protection hidden="1"/>
    </xf>
    <xf numFmtId="0" fontId="9" fillId="7" borderId="3" xfId="0" applyFont="1" applyFill="1" applyBorder="1" applyAlignment="1" applyProtection="1">
      <alignment horizontal="left" vertical="top" wrapText="1"/>
      <protection hidden="1"/>
    </xf>
    <xf numFmtId="0" fontId="10" fillId="8" borderId="3" xfId="0" applyFont="1" applyFill="1" applyBorder="1" applyAlignment="1" applyProtection="1">
      <alignment horizontal="left" vertical="top" wrapText="1"/>
      <protection hidden="1"/>
    </xf>
    <xf numFmtId="0" fontId="10" fillId="3" borderId="5" xfId="0" applyFont="1" applyFill="1" applyBorder="1" applyAlignment="1" applyProtection="1">
      <alignment horizontal="left" vertical="top" wrapText="1"/>
      <protection hidden="1"/>
    </xf>
    <xf numFmtId="0" fontId="9" fillId="8" borderId="3" xfId="0" applyFont="1" applyFill="1" applyBorder="1" applyAlignment="1" applyProtection="1">
      <alignment horizontal="left" vertical="top" wrapText="1"/>
      <protection hidden="1"/>
    </xf>
    <xf numFmtId="0" fontId="10" fillId="4" borderId="3" xfId="0" applyFont="1" applyFill="1" applyBorder="1" applyAlignment="1" applyProtection="1">
      <alignment horizontal="left" vertical="top" wrapText="1"/>
      <protection hidden="1"/>
    </xf>
    <xf numFmtId="0" fontId="9" fillId="4" borderId="3" xfId="0" applyFont="1" applyFill="1" applyBorder="1" applyAlignment="1" applyProtection="1">
      <alignment horizontal="left" vertical="top" wrapText="1"/>
      <protection hidden="1"/>
    </xf>
    <xf numFmtId="0" fontId="52" fillId="0" borderId="0" xfId="0" applyFont="1" applyBorder="1" applyProtection="1">
      <protection hidden="1"/>
    </xf>
    <xf numFmtId="0" fontId="2" fillId="9" borderId="3" xfId="0" quotePrefix="1" applyFont="1" applyFill="1" applyBorder="1" applyAlignment="1" applyProtection="1">
      <alignment horizontal="left" vertical="center"/>
      <protection hidden="1"/>
    </xf>
    <xf numFmtId="0" fontId="8" fillId="7" borderId="1" xfId="0" quotePrefix="1" applyFont="1" applyFill="1" applyBorder="1" applyAlignment="1" applyProtection="1">
      <alignment horizontal="left" vertical="center" wrapText="1"/>
      <protection hidden="1"/>
    </xf>
    <xf numFmtId="0" fontId="10" fillId="7" borderId="3" xfId="0" applyFont="1" applyFill="1" applyBorder="1" applyAlignment="1" applyProtection="1">
      <alignment horizontal="left" vertical="top" wrapText="1"/>
      <protection hidden="1"/>
    </xf>
    <xf numFmtId="0" fontId="9" fillId="3" borderId="3" xfId="0" applyFont="1" applyFill="1" applyBorder="1" applyAlignment="1" applyProtection="1">
      <alignment vertical="center" wrapText="1"/>
      <protection hidden="1"/>
    </xf>
    <xf numFmtId="0" fontId="8" fillId="8" borderId="3" xfId="0" quotePrefix="1" applyFont="1" applyFill="1" applyBorder="1" applyAlignment="1" applyProtection="1">
      <alignment horizontal="left" vertical="center"/>
      <protection hidden="1"/>
    </xf>
    <xf numFmtId="0" fontId="2" fillId="8" borderId="3" xfId="0" quotePrefix="1" applyFont="1" applyFill="1" applyBorder="1" applyAlignment="1" applyProtection="1">
      <alignment horizontal="left" vertical="center" wrapText="1"/>
      <protection hidden="1"/>
    </xf>
    <xf numFmtId="0" fontId="31" fillId="0" borderId="0" xfId="0" applyFont="1" applyFill="1" applyAlignment="1" applyProtection="1">
      <alignment vertical="center" wrapText="1"/>
      <protection hidden="1"/>
    </xf>
    <xf numFmtId="0" fontId="39" fillId="0" borderId="0" xfId="0" applyFont="1" applyFill="1" applyAlignment="1" applyProtection="1">
      <alignment vertical="top"/>
      <protection hidden="1"/>
    </xf>
    <xf numFmtId="0" fontId="41" fillId="0" borderId="0" xfId="0" applyFont="1" applyAlignment="1" applyProtection="1">
      <alignment vertical="top"/>
      <protection hidden="1"/>
    </xf>
    <xf numFmtId="0" fontId="0" fillId="0" borderId="0" xfId="0" applyAlignment="1" applyProtection="1">
      <alignment vertical="top" wrapText="1"/>
      <protection hidden="1"/>
    </xf>
    <xf numFmtId="0" fontId="40" fillId="0" borderId="0" xfId="0" applyFont="1" applyFill="1" applyAlignment="1" applyProtection="1">
      <alignment vertical="top"/>
      <protection hidden="1"/>
    </xf>
    <xf numFmtId="0" fontId="41" fillId="0" borderId="0" xfId="0" applyFont="1" applyFill="1" applyAlignment="1" applyProtection="1">
      <alignment vertical="top"/>
      <protection hidden="1"/>
    </xf>
    <xf numFmtId="0" fontId="45" fillId="0" borderId="13" xfId="0" applyFont="1" applyFill="1" applyBorder="1" applyAlignment="1" applyProtection="1">
      <alignment horizontal="left" vertical="center" wrapText="1"/>
      <protection hidden="1"/>
    </xf>
    <xf numFmtId="0" fontId="12" fillId="13" borderId="3" xfId="0" applyFont="1" applyFill="1" applyBorder="1" applyAlignment="1" applyProtection="1">
      <alignment horizontal="left" vertical="center" wrapText="1"/>
      <protection hidden="1"/>
    </xf>
    <xf numFmtId="0" fontId="12" fillId="2" borderId="3" xfId="0" applyFont="1" applyFill="1" applyBorder="1" applyAlignment="1" applyProtection="1">
      <alignment horizontal="left" vertical="center" wrapText="1"/>
      <protection hidden="1"/>
    </xf>
    <xf numFmtId="0" fontId="39" fillId="0" borderId="1" xfId="0" applyFont="1" applyFill="1" applyBorder="1" applyAlignment="1" applyProtection="1">
      <alignment vertical="top"/>
      <protection hidden="1"/>
    </xf>
    <xf numFmtId="0" fontId="2" fillId="0" borderId="3" xfId="0" applyFont="1" applyBorder="1" applyAlignment="1" applyProtection="1">
      <alignment vertical="top"/>
      <protection hidden="1"/>
    </xf>
    <xf numFmtId="0" fontId="39" fillId="8" borderId="1" xfId="0" applyFont="1" applyFill="1" applyBorder="1" applyAlignment="1" applyProtection="1">
      <alignment vertical="top"/>
      <protection hidden="1"/>
    </xf>
    <xf numFmtId="0" fontId="2" fillId="8" borderId="3" xfId="0" applyFont="1" applyFill="1" applyBorder="1" applyAlignment="1" applyProtection="1">
      <alignment vertical="top"/>
      <protection hidden="1"/>
    </xf>
    <xf numFmtId="0" fontId="32" fillId="8" borderId="3" xfId="0" applyFont="1" applyFill="1" applyBorder="1" applyAlignment="1" applyProtection="1">
      <alignment vertical="top" wrapText="1"/>
      <protection hidden="1"/>
    </xf>
    <xf numFmtId="0" fontId="9" fillId="8" borderId="3" xfId="0" applyFont="1" applyFill="1" applyBorder="1" applyAlignment="1" applyProtection="1">
      <alignment vertical="top" wrapText="1"/>
      <protection hidden="1"/>
    </xf>
    <xf numFmtId="0" fontId="32" fillId="0" borderId="3" xfId="0" applyFont="1" applyBorder="1" applyAlignment="1" applyProtection="1">
      <alignment vertical="top" wrapText="1"/>
      <protection hidden="1"/>
    </xf>
    <xf numFmtId="0" fontId="2" fillId="0" borderId="3" xfId="0" applyFont="1" applyFill="1" applyBorder="1" applyAlignment="1" applyProtection="1">
      <alignment vertical="top" wrapText="1"/>
      <protection hidden="1"/>
    </xf>
    <xf numFmtId="0" fontId="32" fillId="0" borderId="3" xfId="0" applyFont="1" applyFill="1" applyBorder="1" applyAlignment="1" applyProtection="1">
      <alignment vertical="top" wrapText="1"/>
      <protection hidden="1"/>
    </xf>
    <xf numFmtId="0" fontId="2" fillId="0" borderId="3" xfId="0" applyFont="1" applyFill="1" applyBorder="1" applyAlignment="1" applyProtection="1">
      <alignment vertical="top"/>
      <protection hidden="1"/>
    </xf>
    <xf numFmtId="0" fontId="9" fillId="8" borderId="3" xfId="0" applyFont="1" applyFill="1" applyBorder="1" applyAlignment="1" applyProtection="1">
      <alignment vertical="top"/>
      <protection hidden="1"/>
    </xf>
    <xf numFmtId="0" fontId="2" fillId="0" borderId="0" xfId="0" applyFont="1" applyAlignment="1" applyProtection="1">
      <alignment vertical="top"/>
      <protection hidden="1"/>
    </xf>
    <xf numFmtId="0" fontId="32" fillId="0" borderId="0" xfId="0" applyFont="1" applyAlignment="1" applyProtection="1">
      <alignment vertical="top" wrapText="1"/>
      <protection hidden="1"/>
    </xf>
    <xf numFmtId="0" fontId="9" fillId="0" borderId="0" xfId="0" applyFont="1" applyAlignment="1" applyProtection="1">
      <alignment vertical="top" wrapText="1"/>
      <protection hidden="1"/>
    </xf>
    <xf numFmtId="0" fontId="39" fillId="0" borderId="3" xfId="0" applyFont="1" applyFill="1" applyBorder="1" applyAlignment="1" applyProtection="1">
      <alignment horizontal="center" vertical="top"/>
      <protection hidden="1"/>
    </xf>
    <xf numFmtId="0" fontId="2" fillId="0" borderId="3" xfId="0" applyFont="1" applyFill="1" applyBorder="1" applyAlignment="1" applyProtection="1">
      <alignment horizontal="left" vertical="top"/>
      <protection hidden="1"/>
    </xf>
    <xf numFmtId="0" fontId="32" fillId="0" borderId="3"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39" fillId="8" borderId="3" xfId="0" applyFont="1" applyFill="1" applyBorder="1" applyAlignment="1" applyProtection="1">
      <alignment vertical="top"/>
      <protection hidden="1"/>
    </xf>
    <xf numFmtId="0" fontId="39" fillId="0" borderId="3" xfId="0" applyFont="1" applyFill="1" applyBorder="1" applyAlignment="1" applyProtection="1">
      <alignment vertical="top"/>
      <protection hidden="1"/>
    </xf>
    <xf numFmtId="0" fontId="2" fillId="8" borderId="3" xfId="0" applyFont="1" applyFill="1" applyBorder="1" applyAlignment="1" applyProtection="1">
      <alignment vertical="top" wrapText="1"/>
      <protection hidden="1"/>
    </xf>
    <xf numFmtId="0" fontId="2" fillId="0" borderId="3" xfId="0" applyFont="1" applyBorder="1" applyAlignment="1" applyProtection="1">
      <alignment vertical="top" wrapText="1"/>
      <protection hidden="1"/>
    </xf>
    <xf numFmtId="0" fontId="41" fillId="8" borderId="3" xfId="0" applyFont="1" applyFill="1" applyBorder="1" applyAlignment="1" applyProtection="1">
      <alignment vertical="top" wrapText="1"/>
      <protection hidden="1"/>
    </xf>
    <xf numFmtId="0" fontId="2" fillId="0" borderId="3" xfId="0" applyFont="1" applyBorder="1" applyAlignment="1" applyProtection="1">
      <alignment horizontal="left" vertical="top"/>
      <protection hidden="1"/>
    </xf>
    <xf numFmtId="0" fontId="32" fillId="0" borderId="3"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10" fillId="0" borderId="3" xfId="6" applyFont="1" applyFill="1" applyBorder="1" applyAlignment="1" applyProtection="1">
      <alignment horizontal="justify" vertical="top" wrapText="1"/>
      <protection hidden="1"/>
    </xf>
    <xf numFmtId="0" fontId="9" fillId="0" borderId="3" xfId="0" applyFont="1" applyBorder="1" applyAlignment="1" applyProtection="1">
      <alignment vertical="top"/>
      <protection hidden="1"/>
    </xf>
    <xf numFmtId="0" fontId="10" fillId="0" borderId="3" xfId="5" applyFont="1" applyFill="1" applyBorder="1" applyAlignment="1" applyProtection="1">
      <alignment horizontal="left" vertical="top" wrapText="1"/>
      <protection hidden="1"/>
    </xf>
    <xf numFmtId="0" fontId="7" fillId="8" borderId="3" xfId="0" applyFont="1" applyFill="1" applyBorder="1" applyAlignment="1" applyProtection="1">
      <alignment vertical="top" wrapText="1"/>
      <protection hidden="1"/>
    </xf>
    <xf numFmtId="0" fontId="39" fillId="15" borderId="3" xfId="0" applyFont="1" applyFill="1" applyBorder="1" applyAlignment="1" applyProtection="1">
      <alignment vertical="top"/>
      <protection hidden="1"/>
    </xf>
    <xf numFmtId="0" fontId="2" fillId="15" borderId="3" xfId="0" applyFont="1" applyFill="1" applyBorder="1" applyAlignment="1" applyProtection="1">
      <alignment vertical="top" wrapText="1"/>
      <protection hidden="1"/>
    </xf>
    <xf numFmtId="0" fontId="10" fillId="15" borderId="3" xfId="6" applyFont="1" applyFill="1" applyBorder="1" applyAlignment="1" applyProtection="1">
      <alignment horizontal="left" vertical="top" wrapText="1"/>
      <protection hidden="1"/>
    </xf>
    <xf numFmtId="0" fontId="39" fillId="0" borderId="14" xfId="0" applyFont="1" applyFill="1" applyBorder="1" applyAlignment="1" applyProtection="1">
      <alignment vertical="top"/>
      <protection hidden="1"/>
    </xf>
    <xf numFmtId="0" fontId="10" fillId="0" borderId="3" xfId="6" applyFont="1" applyFill="1" applyBorder="1" applyAlignment="1" applyProtection="1">
      <alignment horizontal="left" vertical="top" wrapText="1"/>
      <protection hidden="1"/>
    </xf>
    <xf numFmtId="0" fontId="41" fillId="8" borderId="14" xfId="0" applyFont="1" applyFill="1" applyBorder="1" applyAlignment="1" applyProtection="1">
      <alignment vertical="top"/>
      <protection hidden="1"/>
    </xf>
    <xf numFmtId="0" fontId="10" fillId="8" borderId="3" xfId="6" applyFont="1" applyFill="1" applyBorder="1" applyAlignment="1" applyProtection="1">
      <alignment horizontal="left" vertical="top" wrapText="1"/>
      <protection hidden="1"/>
    </xf>
    <xf numFmtId="0" fontId="39" fillId="0" borderId="3" xfId="0" applyFont="1" applyFill="1" applyBorder="1" applyAlignment="1" applyProtection="1">
      <alignment horizontal="center" vertical="top"/>
      <protection hidden="1"/>
    </xf>
    <xf numFmtId="0" fontId="10" fillId="8" borderId="3" xfId="6" applyFont="1" applyFill="1" applyBorder="1" applyAlignment="1" applyProtection="1">
      <alignment horizontal="justify" vertical="top" wrapText="1"/>
      <protection hidden="1"/>
    </xf>
    <xf numFmtId="0" fontId="2" fillId="0" borderId="0" xfId="0" applyFont="1" applyFill="1" applyAlignment="1" applyProtection="1">
      <alignment vertical="top"/>
      <protection hidden="1"/>
    </xf>
    <xf numFmtId="0" fontId="9" fillId="0" borderId="0" xfId="0" applyFont="1" applyFill="1" applyAlignment="1" applyProtection="1">
      <alignment vertical="top" wrapText="1"/>
      <protection hidden="1"/>
    </xf>
    <xf numFmtId="0" fontId="9" fillId="0" borderId="3" xfId="0" applyFont="1" applyFill="1" applyBorder="1" applyAlignment="1" applyProtection="1">
      <alignment vertical="top"/>
      <protection hidden="1"/>
    </xf>
    <xf numFmtId="0" fontId="32" fillId="0" borderId="0" xfId="0" applyFont="1" applyFill="1" applyAlignment="1" applyProtection="1">
      <alignment vertical="top" wrapText="1"/>
      <protection hidden="1"/>
    </xf>
    <xf numFmtId="0" fontId="10" fillId="0" borderId="0" xfId="0" applyFont="1" applyFill="1" applyAlignment="1" applyProtection="1">
      <alignment vertical="top" wrapText="1"/>
      <protection hidden="1"/>
    </xf>
    <xf numFmtId="0" fontId="0" fillId="0" borderId="0" xfId="0" applyAlignment="1" applyProtection="1">
      <alignment vertical="top"/>
      <protection hidden="1"/>
    </xf>
    <xf numFmtId="3" fontId="13" fillId="11" borderId="1" xfId="0" applyNumberFormat="1" applyFont="1" applyFill="1" applyBorder="1" applyAlignment="1" applyProtection="1">
      <alignment horizontal="center" vertical="center"/>
      <protection locked="0"/>
    </xf>
    <xf numFmtId="0" fontId="13" fillId="11" borderId="2" xfId="0" applyFont="1" applyFill="1" applyBorder="1" applyAlignment="1" applyProtection="1">
      <alignment horizontal="center" vertical="center"/>
      <protection locked="0"/>
    </xf>
    <xf numFmtId="0" fontId="13" fillId="11" borderId="4" xfId="0" applyFont="1" applyFill="1" applyBorder="1" applyAlignment="1" applyProtection="1">
      <alignment horizontal="center" vertical="center"/>
      <protection locked="0"/>
    </xf>
    <xf numFmtId="3" fontId="13" fillId="12" borderId="1" xfId="0" applyNumberFormat="1" applyFont="1" applyFill="1" applyBorder="1" applyAlignment="1" applyProtection="1">
      <alignment horizontal="center" vertical="center"/>
      <protection locked="0"/>
    </xf>
    <xf numFmtId="0" fontId="13" fillId="12" borderId="2" xfId="0" applyFont="1" applyFill="1" applyBorder="1" applyAlignment="1" applyProtection="1">
      <alignment horizontal="center" vertical="center"/>
      <protection locked="0"/>
    </xf>
    <xf numFmtId="0" fontId="13" fillId="12" borderId="4" xfId="0" applyFont="1" applyFill="1" applyBorder="1" applyAlignment="1" applyProtection="1">
      <alignment horizontal="center" vertical="center"/>
      <protection locked="0"/>
    </xf>
    <xf numFmtId="0" fontId="12" fillId="13" borderId="3" xfId="0" applyFont="1" applyFill="1" applyBorder="1" applyAlignment="1" applyProtection="1">
      <alignment horizontal="center" vertical="center" wrapText="1"/>
      <protection locked="0"/>
    </xf>
    <xf numFmtId="0" fontId="37" fillId="13" borderId="3" xfId="0" applyFont="1" applyFill="1" applyBorder="1" applyAlignment="1" applyProtection="1">
      <alignment horizontal="left" vertical="center"/>
      <protection locked="0" hidden="1"/>
    </xf>
    <xf numFmtId="0" fontId="42" fillId="0" borderId="0" xfId="0" applyFont="1" applyFill="1" applyAlignment="1" applyProtection="1">
      <alignment horizontal="left" vertical="center"/>
      <protection locked="0" hidden="1"/>
    </xf>
    <xf numFmtId="0" fontId="34" fillId="0" borderId="0" xfId="0" applyFont="1" applyBorder="1" applyAlignment="1" applyProtection="1">
      <alignment vertical="center"/>
      <protection locked="0" hidden="1"/>
    </xf>
    <xf numFmtId="0" fontId="35" fillId="0" borderId="0" xfId="0" applyFont="1" applyBorder="1" applyAlignment="1" applyProtection="1">
      <alignment vertical="center"/>
      <protection locked="0" hidden="1"/>
    </xf>
    <xf numFmtId="3" fontId="37" fillId="13" borderId="1" xfId="0" applyNumberFormat="1" applyFont="1" applyFill="1" applyBorder="1" applyAlignment="1" applyProtection="1">
      <alignment horizontal="left" vertical="center"/>
      <protection locked="0" hidden="1"/>
    </xf>
    <xf numFmtId="0" fontId="37" fillId="13" borderId="4" xfId="0" applyFont="1" applyFill="1" applyBorder="1" applyAlignment="1" applyProtection="1">
      <alignment horizontal="left" vertical="center"/>
      <protection locked="0" hidden="1"/>
    </xf>
    <xf numFmtId="0" fontId="37" fillId="13" borderId="2" xfId="0" applyFont="1" applyFill="1" applyBorder="1" applyAlignment="1" applyProtection="1">
      <alignment horizontal="left" vertical="center"/>
      <protection locked="0" hidden="1"/>
    </xf>
    <xf numFmtId="0" fontId="37" fillId="13" borderId="2" xfId="0" applyFont="1" applyFill="1" applyBorder="1" applyAlignment="1" applyProtection="1">
      <alignment vertical="center"/>
      <protection locked="0" hidden="1"/>
    </xf>
    <xf numFmtId="0" fontId="0" fillId="13" borderId="2" xfId="0" applyFill="1" applyBorder="1" applyAlignment="1" applyProtection="1">
      <alignment vertical="center"/>
      <protection locked="0" hidden="1"/>
    </xf>
    <xf numFmtId="0" fontId="0" fillId="13" borderId="4" xfId="0" applyFill="1" applyBorder="1" applyAlignment="1" applyProtection="1">
      <alignment vertical="center"/>
      <protection locked="0" hidden="1"/>
    </xf>
    <xf numFmtId="0" fontId="34" fillId="0" borderId="0" xfId="0" applyFont="1" applyBorder="1" applyAlignment="1" applyProtection="1">
      <alignment horizontal="center" vertical="center"/>
      <protection locked="0" hidden="1"/>
    </xf>
    <xf numFmtId="0" fontId="34" fillId="0" borderId="0" xfId="0" applyFont="1" applyAlignment="1" applyProtection="1">
      <alignment vertical="center"/>
      <protection locked="0" hidden="1"/>
    </xf>
    <xf numFmtId="0" fontId="53" fillId="11" borderId="3" xfId="0" applyFont="1" applyFill="1" applyBorder="1" applyAlignment="1" applyProtection="1">
      <alignment horizontal="left" vertical="center"/>
      <protection locked="0" hidden="1"/>
    </xf>
    <xf numFmtId="3" fontId="53" fillId="11" borderId="1" xfId="0" applyNumberFormat="1" applyFont="1" applyFill="1" applyBorder="1" applyAlignment="1" applyProtection="1">
      <alignment horizontal="left" vertical="center"/>
      <protection locked="0" hidden="1"/>
    </xf>
    <xf numFmtId="0" fontId="53" fillId="11" borderId="4" xfId="0" applyFont="1" applyFill="1" applyBorder="1" applyAlignment="1" applyProtection="1">
      <alignment horizontal="left" vertical="center"/>
      <protection locked="0" hidden="1"/>
    </xf>
    <xf numFmtId="0" fontId="53" fillId="11" borderId="2" xfId="0" applyFont="1" applyFill="1" applyBorder="1" applyAlignment="1" applyProtection="1">
      <alignment horizontal="left" vertical="center"/>
      <protection locked="0" hidden="1"/>
    </xf>
    <xf numFmtId="0" fontId="53" fillId="11" borderId="2" xfId="0" applyFont="1" applyFill="1" applyBorder="1" applyAlignment="1" applyProtection="1">
      <alignment vertical="center"/>
      <protection locked="0" hidden="1"/>
    </xf>
    <xf numFmtId="0" fontId="15" fillId="11" borderId="2" xfId="0" applyFont="1" applyFill="1" applyBorder="1" applyAlignment="1" applyProtection="1">
      <alignment vertical="center"/>
      <protection locked="0" hidden="1"/>
    </xf>
    <xf numFmtId="0" fontId="15" fillId="11" borderId="4" xfId="0" applyFont="1" applyFill="1" applyBorder="1" applyAlignment="1" applyProtection="1">
      <alignment vertical="center"/>
      <protection locked="0" hidden="1"/>
    </xf>
    <xf numFmtId="0" fontId="53" fillId="12" borderId="3" xfId="0" applyFont="1" applyFill="1" applyBorder="1" applyAlignment="1" applyProtection="1">
      <alignment horizontal="left" vertical="center"/>
      <protection locked="0" hidden="1"/>
    </xf>
    <xf numFmtId="3" fontId="53" fillId="12" borderId="1" xfId="0" applyNumberFormat="1" applyFont="1" applyFill="1" applyBorder="1" applyAlignment="1" applyProtection="1">
      <alignment horizontal="left" vertical="center"/>
      <protection locked="0" hidden="1"/>
    </xf>
    <xf numFmtId="0" fontId="53" fillId="12" borderId="4" xfId="0" applyFont="1" applyFill="1" applyBorder="1" applyAlignment="1" applyProtection="1">
      <alignment horizontal="left" vertical="center"/>
      <protection locked="0" hidden="1"/>
    </xf>
    <xf numFmtId="0" fontId="53" fillId="12" borderId="2" xfId="0" applyFont="1" applyFill="1" applyBorder="1" applyAlignment="1" applyProtection="1">
      <alignment horizontal="left" vertical="center"/>
      <protection locked="0" hidden="1"/>
    </xf>
    <xf numFmtId="0" fontId="53" fillId="12" borderId="2" xfId="0" applyFont="1" applyFill="1" applyBorder="1" applyAlignment="1" applyProtection="1">
      <alignment vertical="center"/>
      <protection locked="0" hidden="1"/>
    </xf>
    <xf numFmtId="0" fontId="15" fillId="12" borderId="2" xfId="0" applyFont="1" applyFill="1" applyBorder="1" applyAlignment="1" applyProtection="1">
      <alignment vertical="center"/>
      <protection locked="0" hidden="1"/>
    </xf>
    <xf numFmtId="0" fontId="15" fillId="12" borderId="4" xfId="0" applyFont="1" applyFill="1" applyBorder="1" applyAlignment="1" applyProtection="1">
      <alignment vertical="center"/>
      <protection locked="0" hidden="1"/>
    </xf>
    <xf numFmtId="3" fontId="13" fillId="12" borderId="3" xfId="0" applyNumberFormat="1" applyFont="1" applyFill="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15" borderId="6" xfId="0" applyFont="1" applyFill="1" applyBorder="1" applyAlignment="1" applyProtection="1">
      <alignment horizontal="center" vertical="center"/>
      <protection locked="0"/>
    </xf>
    <xf numFmtId="0" fontId="2" fillId="15" borderId="7"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5" borderId="19" xfId="0" applyFont="1" applyFill="1" applyBorder="1" applyAlignment="1" applyProtection="1">
      <alignment horizontal="center" vertical="center"/>
      <protection locked="0"/>
    </xf>
    <xf numFmtId="0" fontId="2" fillId="5" borderId="13" xfId="0" applyFont="1" applyFill="1" applyBorder="1" applyAlignment="1" applyProtection="1">
      <alignment horizontal="center" vertical="center"/>
      <protection locked="0"/>
    </xf>
  </cellXfs>
  <cellStyles count="7">
    <cellStyle name="Link 2" xfId="4"/>
    <cellStyle name="Standard" xfId="0" builtinId="0"/>
    <cellStyle name="Standard 2" xfId="2"/>
    <cellStyle name="Standard 2 2 2" xfId="5"/>
    <cellStyle name="Standard 2 3" xfId="6"/>
    <cellStyle name="Standard 2 7" xfId="1"/>
    <cellStyle name="Standard 24" xfId="3"/>
  </cellStyles>
  <dxfs count="7">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5498"/>
      <color rgb="FFF7BB59"/>
      <color rgb="FF9BBB59"/>
      <color rgb="FF95B6DA"/>
      <color rgb="FFF79646"/>
      <color rgb="FF007ADE"/>
      <color rgb="FFC0504D"/>
      <color rgb="FF009EE3"/>
      <color rgb="FFE3000F"/>
      <color rgb="FFEB9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Grafiken!$B$11</c:f>
              <c:strCache>
                <c:ptCount val="1"/>
                <c:pt idx="0">
                  <c:v>Anteil übergewichtige Kinder (3 Einschulungsjahrgänge), Region Hannover, 2023</c:v>
                </c:pt>
              </c:strCache>
            </c:strRef>
          </c:tx>
          <c:spPr>
            <a:solidFill>
              <a:srgbClr val="005498"/>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Grafiken!$M$13:$M$34</c:f>
              <c:strCache>
                <c:ptCount val="22"/>
                <c:pt idx="0">
                  <c:v>Langenhagen</c:v>
                </c:pt>
                <c:pt idx="1">
                  <c:v>Garbsen</c:v>
                </c:pt>
                <c:pt idx="2">
                  <c:v>Ronnenberg</c:v>
                </c:pt>
                <c:pt idx="3">
                  <c:v>Burgdorf</c:v>
                </c:pt>
                <c:pt idx="4">
                  <c:v>Seelze</c:v>
                </c:pt>
                <c:pt idx="5">
                  <c:v>Hannover </c:v>
                </c:pt>
                <c:pt idx="6">
                  <c:v>Laatzen</c:v>
                </c:pt>
                <c:pt idx="7">
                  <c:v>Region Hannover</c:v>
                </c:pt>
                <c:pt idx="8">
                  <c:v>Wunstorf</c:v>
                </c:pt>
                <c:pt idx="9">
                  <c:v>Sehnde</c:v>
                </c:pt>
                <c:pt idx="10">
                  <c:v>Neustadt am Rübenberge</c:v>
                </c:pt>
                <c:pt idx="11">
                  <c:v>Lehrte</c:v>
                </c:pt>
                <c:pt idx="12">
                  <c:v>Pattensen</c:v>
                </c:pt>
                <c:pt idx="13">
                  <c:v>Springe</c:v>
                </c:pt>
                <c:pt idx="14">
                  <c:v>Barsinghausen</c:v>
                </c:pt>
                <c:pt idx="15">
                  <c:v>Hemmingen</c:v>
                </c:pt>
                <c:pt idx="16">
                  <c:v>Isernhagen</c:v>
                </c:pt>
                <c:pt idx="17">
                  <c:v>Burgwedel</c:v>
                </c:pt>
                <c:pt idx="18">
                  <c:v>Gehrden</c:v>
                </c:pt>
                <c:pt idx="19">
                  <c:v>Uetze</c:v>
                </c:pt>
                <c:pt idx="20">
                  <c:v>Wedemark</c:v>
                </c:pt>
                <c:pt idx="21">
                  <c:v>Wennigsen (Deister)</c:v>
                </c:pt>
              </c:strCache>
            </c:strRef>
          </c:cat>
          <c:val>
            <c:numRef>
              <c:f>Grafiken!$N$13:$N$34</c:f>
              <c:numCache>
                <c:formatCode>0.0</c:formatCode>
                <c:ptCount val="22"/>
                <c:pt idx="0">
                  <c:v>14.554794520547945</c:v>
                </c:pt>
                <c:pt idx="1">
                  <c:v>14.440993788819876</c:v>
                </c:pt>
                <c:pt idx="2">
                  <c:v>13.797313797313798</c:v>
                </c:pt>
                <c:pt idx="3">
                  <c:v>12.975609756097562</c:v>
                </c:pt>
                <c:pt idx="4">
                  <c:v>12.853470437017995</c:v>
                </c:pt>
                <c:pt idx="5">
                  <c:v>12.227618797584668</c:v>
                </c:pt>
                <c:pt idx="6">
                  <c:v>12.218181818181819</c:v>
                </c:pt>
                <c:pt idx="7">
                  <c:v>11.902612424533093</c:v>
                </c:pt>
                <c:pt idx="8">
                  <c:v>11.778290993071593</c:v>
                </c:pt>
                <c:pt idx="9">
                  <c:v>11.511789181692095</c:v>
                </c:pt>
                <c:pt idx="10">
                  <c:v>11.270638908829863</c:v>
                </c:pt>
                <c:pt idx="11">
                  <c:v>10.95890410958904</c:v>
                </c:pt>
                <c:pt idx="12">
                  <c:v>10.728744939271255</c:v>
                </c:pt>
                <c:pt idx="13">
                  <c:v>10.706638115631693</c:v>
                </c:pt>
                <c:pt idx="14">
                  <c:v>10.49436253252385</c:v>
                </c:pt>
                <c:pt idx="15">
                  <c:v>10.296411856474259</c:v>
                </c:pt>
                <c:pt idx="16">
                  <c:v>9.9753694581280783</c:v>
                </c:pt>
                <c:pt idx="17">
                  <c:v>9.8461538461538467</c:v>
                </c:pt>
                <c:pt idx="18">
                  <c:v>9.1603053435114496</c:v>
                </c:pt>
                <c:pt idx="19">
                  <c:v>9.1353996737357264</c:v>
                </c:pt>
                <c:pt idx="20">
                  <c:v>8.2317073170731714</c:v>
                </c:pt>
                <c:pt idx="21">
                  <c:v>7.5757575757575761</c:v>
                </c:pt>
              </c:numCache>
            </c:numRef>
          </c:val>
          <c:extLst>
            <c:ext xmlns:c16="http://schemas.microsoft.com/office/drawing/2014/chart" uri="{C3380CC4-5D6E-409C-BE32-E72D297353CC}">
              <c16:uniqueId val="{00000000-A45D-4A7F-B18F-D8563A160B45}"/>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Grafiken!$B$52</c:f>
              <c:strCache>
                <c:ptCount val="1"/>
                <c:pt idx="0">
                  <c:v>Veränderung des Wohnungsbestandes in Mehrfamilienhäusern zum Vorjahr absolut, Region Hannover, 2023</c:v>
                </c:pt>
              </c:strCache>
            </c:strRef>
          </c:tx>
          <c:spPr>
            <a:solidFill>
              <a:srgbClr val="005498"/>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Grafiken!$M$54:$M$75</c:f>
              <c:strCache>
                <c:ptCount val="22"/>
                <c:pt idx="0">
                  <c:v>Region Hannover</c:v>
                </c:pt>
                <c:pt idx="1">
                  <c:v>Hannover </c:v>
                </c:pt>
                <c:pt idx="2">
                  <c:v>Wedemark</c:v>
                </c:pt>
                <c:pt idx="3">
                  <c:v>Springe</c:v>
                </c:pt>
                <c:pt idx="4">
                  <c:v>Langenhagen</c:v>
                </c:pt>
                <c:pt idx="5">
                  <c:v>Neustadt am Rübenberge</c:v>
                </c:pt>
                <c:pt idx="6">
                  <c:v>Sehnde</c:v>
                </c:pt>
                <c:pt idx="7">
                  <c:v>Wunstorf</c:v>
                </c:pt>
                <c:pt idx="8">
                  <c:v>Barsinghausen</c:v>
                </c:pt>
                <c:pt idx="9">
                  <c:v>Burgdorf</c:v>
                </c:pt>
                <c:pt idx="10">
                  <c:v>Wennigsen (Deister)</c:v>
                </c:pt>
                <c:pt idx="11">
                  <c:v>Hemmingen</c:v>
                </c:pt>
                <c:pt idx="12">
                  <c:v>Seelze</c:v>
                </c:pt>
                <c:pt idx="13">
                  <c:v>Burgwedel</c:v>
                </c:pt>
                <c:pt idx="14">
                  <c:v>Lehrte</c:v>
                </c:pt>
                <c:pt idx="15">
                  <c:v>Uetze</c:v>
                </c:pt>
                <c:pt idx="16">
                  <c:v>Laatzen</c:v>
                </c:pt>
                <c:pt idx="17">
                  <c:v>Laatzen</c:v>
                </c:pt>
                <c:pt idx="18">
                  <c:v>Gehrden</c:v>
                </c:pt>
                <c:pt idx="19">
                  <c:v>Ronnenberg</c:v>
                </c:pt>
                <c:pt idx="20">
                  <c:v>Garbsen</c:v>
                </c:pt>
                <c:pt idx="21">
                  <c:v>Garbsen</c:v>
                </c:pt>
              </c:strCache>
            </c:strRef>
          </c:cat>
          <c:val>
            <c:numRef>
              <c:f>Grafiken!$N$54:$N$75</c:f>
              <c:numCache>
                <c:formatCode>#,##0</c:formatCode>
                <c:ptCount val="22"/>
                <c:pt idx="0">
                  <c:v>4793</c:v>
                </c:pt>
                <c:pt idx="1">
                  <c:v>3821</c:v>
                </c:pt>
                <c:pt idx="2">
                  <c:v>126</c:v>
                </c:pt>
                <c:pt idx="3">
                  <c:v>113</c:v>
                </c:pt>
                <c:pt idx="4">
                  <c:v>107</c:v>
                </c:pt>
                <c:pt idx="5">
                  <c:v>85</c:v>
                </c:pt>
                <c:pt idx="6">
                  <c:v>76</c:v>
                </c:pt>
                <c:pt idx="7">
                  <c:v>71</c:v>
                </c:pt>
                <c:pt idx="8">
                  <c:v>59</c:v>
                </c:pt>
                <c:pt idx="9">
                  <c:v>47</c:v>
                </c:pt>
                <c:pt idx="10">
                  <c:v>44</c:v>
                </c:pt>
                <c:pt idx="11">
                  <c:v>40</c:v>
                </c:pt>
                <c:pt idx="12">
                  <c:v>34</c:v>
                </c:pt>
                <c:pt idx="13">
                  <c:v>33</c:v>
                </c:pt>
                <c:pt idx="14">
                  <c:v>30</c:v>
                </c:pt>
                <c:pt idx="15">
                  <c:v>29</c:v>
                </c:pt>
                <c:pt idx="16">
                  <c:v>24</c:v>
                </c:pt>
                <c:pt idx="17">
                  <c:v>24</c:v>
                </c:pt>
                <c:pt idx="18">
                  <c:v>10</c:v>
                </c:pt>
                <c:pt idx="19">
                  <c:v>8</c:v>
                </c:pt>
                <c:pt idx="20">
                  <c:v>6</c:v>
                </c:pt>
                <c:pt idx="21">
                  <c:v>6</c:v>
                </c:pt>
              </c:numCache>
            </c:numRef>
          </c:val>
          <c:extLst>
            <c:ext xmlns:c16="http://schemas.microsoft.com/office/drawing/2014/chart" uri="{C3380CC4-5D6E-409C-BE32-E72D297353CC}">
              <c16:uniqueId val="{00000000-0628-4C2D-BD5C-52BDEA534D7D}"/>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Grafiken!$B$93</c:f>
              <c:strCache>
                <c:ptCount val="1"/>
                <c:pt idx="0">
                  <c:v>Median des Brutto-Monatsentgeltes in Euro absolut, Region Hannover, 2023</c:v>
                </c:pt>
              </c:strCache>
            </c:strRef>
          </c:tx>
          <c:spPr>
            <a:solidFill>
              <a:srgbClr val="F7BB59"/>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Grafiken!$M$95:$M$116</c:f>
              <c:strCache>
                <c:ptCount val="22"/>
                <c:pt idx="0">
                  <c:v>Hemmingen</c:v>
                </c:pt>
                <c:pt idx="1">
                  <c:v>Isernhagen</c:v>
                </c:pt>
                <c:pt idx="2">
                  <c:v>Wedemark</c:v>
                </c:pt>
                <c:pt idx="3">
                  <c:v>Wennigsen (Deister)</c:v>
                </c:pt>
                <c:pt idx="4">
                  <c:v>Burgwedel</c:v>
                </c:pt>
                <c:pt idx="5">
                  <c:v>Pattensen</c:v>
                </c:pt>
                <c:pt idx="6">
                  <c:v>Gehrden</c:v>
                </c:pt>
                <c:pt idx="7">
                  <c:v>Sehnde</c:v>
                </c:pt>
                <c:pt idx="8">
                  <c:v>Hannover </c:v>
                </c:pt>
                <c:pt idx="9">
                  <c:v>Neustadt am Rübenberge</c:v>
                </c:pt>
                <c:pt idx="10">
                  <c:v>Wunstorf</c:v>
                </c:pt>
                <c:pt idx="11">
                  <c:v>Region Hannover</c:v>
                </c:pt>
                <c:pt idx="12">
                  <c:v>Burgdorf</c:v>
                </c:pt>
                <c:pt idx="13">
                  <c:v>Garbsen</c:v>
                </c:pt>
                <c:pt idx="14">
                  <c:v>Uetze</c:v>
                </c:pt>
                <c:pt idx="15">
                  <c:v>Seelze</c:v>
                </c:pt>
                <c:pt idx="16">
                  <c:v>Barsinghausen</c:v>
                </c:pt>
                <c:pt idx="17">
                  <c:v>Langenhagen</c:v>
                </c:pt>
                <c:pt idx="18">
                  <c:v>Springe</c:v>
                </c:pt>
                <c:pt idx="19">
                  <c:v>Lehrte</c:v>
                </c:pt>
                <c:pt idx="20">
                  <c:v>Laatzen</c:v>
                </c:pt>
                <c:pt idx="21">
                  <c:v>Ronnenberg</c:v>
                </c:pt>
              </c:strCache>
            </c:strRef>
          </c:cat>
          <c:val>
            <c:numRef>
              <c:f>Grafiken!$N$95:$N$116</c:f>
              <c:numCache>
                <c:formatCode>#,##0</c:formatCode>
                <c:ptCount val="22"/>
                <c:pt idx="0">
                  <c:v>4227.84375</c:v>
                </c:pt>
                <c:pt idx="1">
                  <c:v>4213.54347826087</c:v>
                </c:pt>
                <c:pt idx="2">
                  <c:v>4194.25</c:v>
                </c:pt>
                <c:pt idx="3">
                  <c:v>4176.1578947368425</c:v>
                </c:pt>
                <c:pt idx="4">
                  <c:v>4163.2777777777774</c:v>
                </c:pt>
                <c:pt idx="5">
                  <c:v>4070.1428571428573</c:v>
                </c:pt>
                <c:pt idx="6">
                  <c:v>4004.304347826087</c:v>
                </c:pt>
                <c:pt idx="7">
                  <c:v>3993.4054054054054</c:v>
                </c:pt>
                <c:pt idx="8">
                  <c:v>3985.8595368677634</c:v>
                </c:pt>
                <c:pt idx="9">
                  <c:v>3940.5</c:v>
                </c:pt>
                <c:pt idx="10">
                  <c:v>3932.9074074074074</c:v>
                </c:pt>
                <c:pt idx="11">
                  <c:v>3921.0938697318006</c:v>
                </c:pt>
                <c:pt idx="12">
                  <c:v>3863.1436781609195</c:v>
                </c:pt>
                <c:pt idx="13">
                  <c:v>3795.3138297872342</c:v>
                </c:pt>
                <c:pt idx="14">
                  <c:v>3792.4871794871797</c:v>
                </c:pt>
                <c:pt idx="15">
                  <c:v>3772.5149253731342</c:v>
                </c:pt>
                <c:pt idx="16">
                  <c:v>3772.2320261437908</c:v>
                </c:pt>
                <c:pt idx="17">
                  <c:v>3770</c:v>
                </c:pt>
                <c:pt idx="18">
                  <c:v>3764.6304347826085</c:v>
                </c:pt>
                <c:pt idx="19">
                  <c:v>3727.5710059171597</c:v>
                </c:pt>
                <c:pt idx="20">
                  <c:v>3711.2142857142858</c:v>
                </c:pt>
                <c:pt idx="21">
                  <c:v>3698.1027397260273</c:v>
                </c:pt>
              </c:numCache>
            </c:numRef>
          </c:val>
          <c:extLst>
            <c:ext xmlns:c16="http://schemas.microsoft.com/office/drawing/2014/chart" uri="{C3380CC4-5D6E-409C-BE32-E72D297353CC}">
              <c16:uniqueId val="{00000000-F601-4341-9EBE-3E4E3AD76027}"/>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Grafiken!$B$134</c:f>
              <c:strCache>
                <c:ptCount val="1"/>
                <c:pt idx="0">
                  <c:v>Wohnungsbestand des aktuellen Jahres absolut, Region Hannover, 2023</c:v>
                </c:pt>
              </c:strCache>
            </c:strRef>
          </c:tx>
          <c:spPr>
            <a:solidFill>
              <a:srgbClr val="9BBB59"/>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Grafiken!$M$136:$M$157</c:f>
              <c:strCache>
                <c:ptCount val="22"/>
                <c:pt idx="0">
                  <c:v>Region Hannover</c:v>
                </c:pt>
                <c:pt idx="1">
                  <c:v>Hannover </c:v>
                </c:pt>
                <c:pt idx="2">
                  <c:v>Garbsen</c:v>
                </c:pt>
                <c:pt idx="3">
                  <c:v>Langenhagen</c:v>
                </c:pt>
                <c:pt idx="4">
                  <c:v>Neustadt am Rübenberge</c:v>
                </c:pt>
                <c:pt idx="5">
                  <c:v>Lehrte</c:v>
                </c:pt>
                <c:pt idx="6">
                  <c:v>Wunstorf</c:v>
                </c:pt>
                <c:pt idx="7">
                  <c:v>Laatzen</c:v>
                </c:pt>
                <c:pt idx="8">
                  <c:v>Barsinghausen</c:v>
                </c:pt>
                <c:pt idx="9">
                  <c:v>Seelze</c:v>
                </c:pt>
                <c:pt idx="10">
                  <c:v>Burgdorf</c:v>
                </c:pt>
                <c:pt idx="11">
                  <c:v>Springe</c:v>
                </c:pt>
                <c:pt idx="12">
                  <c:v>Wedemark</c:v>
                </c:pt>
                <c:pt idx="13">
                  <c:v>Ronnenberg</c:v>
                </c:pt>
                <c:pt idx="14">
                  <c:v>Isernhagen</c:v>
                </c:pt>
                <c:pt idx="15">
                  <c:v>Sehnde</c:v>
                </c:pt>
                <c:pt idx="16">
                  <c:v>Burgwedel</c:v>
                </c:pt>
                <c:pt idx="17">
                  <c:v>Uetze</c:v>
                </c:pt>
                <c:pt idx="18">
                  <c:v>Hemmingen</c:v>
                </c:pt>
                <c:pt idx="19">
                  <c:v>Gehrden</c:v>
                </c:pt>
                <c:pt idx="20">
                  <c:v>Wennigsen (Deister)</c:v>
                </c:pt>
                <c:pt idx="21">
                  <c:v>Pattensen</c:v>
                </c:pt>
              </c:strCache>
            </c:strRef>
          </c:cat>
          <c:val>
            <c:numRef>
              <c:f>Grafiken!$N$136:$N$157</c:f>
              <c:numCache>
                <c:formatCode>#,##0</c:formatCode>
                <c:ptCount val="22"/>
                <c:pt idx="0">
                  <c:v>619129</c:v>
                </c:pt>
                <c:pt idx="1">
                  <c:v>307704</c:v>
                </c:pt>
                <c:pt idx="2">
                  <c:v>30649</c:v>
                </c:pt>
                <c:pt idx="3">
                  <c:v>27383</c:v>
                </c:pt>
                <c:pt idx="4">
                  <c:v>22218</c:v>
                </c:pt>
                <c:pt idx="5">
                  <c:v>21739</c:v>
                </c:pt>
                <c:pt idx="6">
                  <c:v>21057</c:v>
                </c:pt>
                <c:pt idx="7">
                  <c:v>20917</c:v>
                </c:pt>
                <c:pt idx="8">
                  <c:v>17986</c:v>
                </c:pt>
                <c:pt idx="9">
                  <c:v>17613</c:v>
                </c:pt>
                <c:pt idx="10">
                  <c:v>15661</c:v>
                </c:pt>
                <c:pt idx="11">
                  <c:v>15329</c:v>
                </c:pt>
                <c:pt idx="12">
                  <c:v>14888</c:v>
                </c:pt>
                <c:pt idx="13">
                  <c:v>11961</c:v>
                </c:pt>
                <c:pt idx="14">
                  <c:v>11561</c:v>
                </c:pt>
                <c:pt idx="15">
                  <c:v>10854</c:v>
                </c:pt>
                <c:pt idx="16">
                  <c:v>10203</c:v>
                </c:pt>
                <c:pt idx="17">
                  <c:v>9626</c:v>
                </c:pt>
                <c:pt idx="18">
                  <c:v>9405</c:v>
                </c:pt>
                <c:pt idx="19">
                  <c:v>7904</c:v>
                </c:pt>
                <c:pt idx="20">
                  <c:v>7245</c:v>
                </c:pt>
                <c:pt idx="21">
                  <c:v>7226</c:v>
                </c:pt>
              </c:numCache>
            </c:numRef>
          </c:val>
          <c:extLst>
            <c:ext xmlns:c16="http://schemas.microsoft.com/office/drawing/2014/chart" uri="{C3380CC4-5D6E-409C-BE32-E72D297353CC}">
              <c16:uniqueId val="{00000000-E765-4B27-9F50-034ED37CF91A}"/>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C$7" max="2024" min="2010" page="10" val="2014"/>
</file>

<file path=xl/ctrlProps/ctrlProp10.xml><?xml version="1.0" encoding="utf-8"?>
<formControlPr xmlns="http://schemas.microsoft.com/office/spreadsheetml/2009/9/main" objectType="Spin" dx="22" fmlaLink="$L$7" max="2024" min="2010" page="10" val="2023"/>
</file>

<file path=xl/ctrlProps/ctrlProp100.xml><?xml version="1.0" encoding="utf-8"?>
<formControlPr xmlns="http://schemas.microsoft.com/office/spreadsheetml/2009/9/main" objectType="Spin" dx="22" fmlaLink="$C$93" max="2024" min="2010" page="10" val="2011"/>
</file>

<file path=xl/ctrlProps/ctrlProp101.xml><?xml version="1.0" encoding="utf-8"?>
<formControlPr xmlns="http://schemas.microsoft.com/office/spreadsheetml/2009/9/main" objectType="Spin" dx="22" fmlaLink="$C$94" max="2024" min="2010" page="10" val="2011"/>
</file>

<file path=xl/ctrlProps/ctrlProp102.xml><?xml version="1.0" encoding="utf-8"?>
<formControlPr xmlns="http://schemas.microsoft.com/office/spreadsheetml/2009/9/main" objectType="Spin" dx="22" fmlaLink="$C$95" max="2024" min="2010" page="10" val="2011"/>
</file>

<file path=xl/ctrlProps/ctrlProp103.xml><?xml version="1.0" encoding="utf-8"?>
<formControlPr xmlns="http://schemas.microsoft.com/office/spreadsheetml/2009/9/main" objectType="Spin" dx="22" fmlaLink="$C$96" max="2024" min="2010" page="10" val="2011"/>
</file>

<file path=xl/ctrlProps/ctrlProp104.xml><?xml version="1.0" encoding="utf-8"?>
<formControlPr xmlns="http://schemas.microsoft.com/office/spreadsheetml/2009/9/main" objectType="Spin" dx="22" fmlaLink="$C$97" max="2024" min="2010" page="10" val="2012"/>
</file>

<file path=xl/ctrlProps/ctrlProp105.xml><?xml version="1.0" encoding="utf-8"?>
<formControlPr xmlns="http://schemas.microsoft.com/office/spreadsheetml/2009/9/main" objectType="Spin" dx="22" fmlaLink="$C$98" max="2024" min="2010" page="10" val="2013"/>
</file>

<file path=xl/ctrlProps/ctrlProp106.xml><?xml version="1.0" encoding="utf-8"?>
<formControlPr xmlns="http://schemas.microsoft.com/office/spreadsheetml/2009/9/main" objectType="Spin" dx="22" fmlaLink="$C$99" max="2024" min="2010" page="10" val="2012"/>
</file>

<file path=xl/ctrlProps/ctrlProp107.xml><?xml version="1.0" encoding="utf-8"?>
<formControlPr xmlns="http://schemas.microsoft.com/office/spreadsheetml/2009/9/main" objectType="Spin" dx="22" fmlaLink="$C$100" max="2024" min="2010" page="10" val="2012"/>
</file>

<file path=xl/ctrlProps/ctrlProp108.xml><?xml version="1.0" encoding="utf-8"?>
<formControlPr xmlns="http://schemas.microsoft.com/office/spreadsheetml/2009/9/main" objectType="Spin" dx="22" fmlaLink="$C$101" max="2024" min="2010" page="10" val="2012"/>
</file>

<file path=xl/ctrlProps/ctrlProp109.xml><?xml version="1.0" encoding="utf-8"?>
<formControlPr xmlns="http://schemas.microsoft.com/office/spreadsheetml/2009/9/main" objectType="Spin" dx="22" fmlaLink="$C$102" max="2024" min="2010" page="10" val="2012"/>
</file>

<file path=xl/ctrlProps/ctrlProp11.xml><?xml version="1.0" encoding="utf-8"?>
<formControlPr xmlns="http://schemas.microsoft.com/office/spreadsheetml/2009/9/main" objectType="Spin" dx="22" fmlaLink="$B$7" max="2022" min="2010" page="10" val="2022"/>
</file>

<file path=xl/ctrlProps/ctrlProp110.xml><?xml version="1.0" encoding="utf-8"?>
<formControlPr xmlns="http://schemas.microsoft.com/office/spreadsheetml/2009/9/main" objectType="Spin" dx="22" fmlaLink="$C$103" max="2024" min="2010" page="10" val="2012"/>
</file>

<file path=xl/ctrlProps/ctrlProp111.xml><?xml version="1.0" encoding="utf-8"?>
<formControlPr xmlns="http://schemas.microsoft.com/office/spreadsheetml/2009/9/main" objectType="Spin" dx="22" fmlaLink="$C$104" max="2024" min="2010" page="10" val="2012"/>
</file>

<file path=xl/ctrlProps/ctrlProp112.xml><?xml version="1.0" encoding="utf-8"?>
<formControlPr xmlns="http://schemas.microsoft.com/office/spreadsheetml/2009/9/main" objectType="Spin" dx="22" fmlaLink="$C$105" max="2024" min="2010" page="10" val="2010"/>
</file>

<file path=xl/ctrlProps/ctrlProp113.xml><?xml version="1.0" encoding="utf-8"?>
<formControlPr xmlns="http://schemas.microsoft.com/office/spreadsheetml/2009/9/main" objectType="Spin" dx="22" fmlaLink="$C$106" max="2024" min="2010" page="10" val="2010"/>
</file>

<file path=xl/ctrlProps/ctrlProp114.xml><?xml version="1.0" encoding="utf-8"?>
<formControlPr xmlns="http://schemas.microsoft.com/office/spreadsheetml/2009/9/main" objectType="Spin" dx="22" fmlaLink="$C$108" max="2024" min="2010" page="10" val="2012"/>
</file>

<file path=xl/ctrlProps/ctrlProp115.xml><?xml version="1.0" encoding="utf-8"?>
<formControlPr xmlns="http://schemas.microsoft.com/office/spreadsheetml/2009/9/main" objectType="Spin" dx="22" fmlaLink="$C$109" max="2024" min="2010" page="10" val="2012"/>
</file>

<file path=xl/ctrlProps/ctrlProp116.xml><?xml version="1.0" encoding="utf-8"?>
<formControlPr xmlns="http://schemas.microsoft.com/office/spreadsheetml/2009/9/main" objectType="Spin" dx="22" fmlaLink="$C$110" max="2024" min="2010" page="10" val="2011"/>
</file>

<file path=xl/ctrlProps/ctrlProp117.xml><?xml version="1.0" encoding="utf-8"?>
<formControlPr xmlns="http://schemas.microsoft.com/office/spreadsheetml/2009/9/main" objectType="Spin" dx="22" fmlaLink="$C$111" max="2024" min="2010" page="10" val="2011"/>
</file>

<file path=xl/ctrlProps/ctrlProp118.xml><?xml version="1.0" encoding="utf-8"?>
<formControlPr xmlns="http://schemas.microsoft.com/office/spreadsheetml/2009/9/main" objectType="Spin" dx="22" fmlaLink="$C$112" max="2024" min="2010" page="10" val="2011"/>
</file>

<file path=xl/ctrlProps/ctrlProp119.xml><?xml version="1.0" encoding="utf-8"?>
<formControlPr xmlns="http://schemas.microsoft.com/office/spreadsheetml/2009/9/main" objectType="Spin" dx="22" fmlaLink="$C$113" max="2024" min="2010" page="10" val="2021"/>
</file>

<file path=xl/ctrlProps/ctrlProp12.xml><?xml version="1.0" encoding="utf-8"?>
<formControlPr xmlns="http://schemas.microsoft.com/office/spreadsheetml/2009/9/main" objectType="Spin" dx="22" fmlaLink="$B$48" max="2022" min="2010" page="10" val="2022"/>
</file>

<file path=xl/ctrlProps/ctrlProp120.xml><?xml version="1.0" encoding="utf-8"?>
<formControlPr xmlns="http://schemas.microsoft.com/office/spreadsheetml/2009/9/main" objectType="Spin" dx="22" fmlaLink="$C$114" max="2024" min="2010" page="10" val="2011"/>
</file>

<file path=xl/ctrlProps/ctrlProp121.xml><?xml version="1.0" encoding="utf-8"?>
<formControlPr xmlns="http://schemas.microsoft.com/office/spreadsheetml/2009/9/main" objectType="Spin" dx="22" fmlaLink="$C$115" max="2024" min="2010" page="10" val="2011"/>
</file>

<file path=xl/ctrlProps/ctrlProp122.xml><?xml version="1.0" encoding="utf-8"?>
<formControlPr xmlns="http://schemas.microsoft.com/office/spreadsheetml/2009/9/main" objectType="Spin" dx="22" fmlaLink="$C$116" max="2024" min="2010" page="10" val="2011"/>
</file>

<file path=xl/ctrlProps/ctrlProp123.xml><?xml version="1.0" encoding="utf-8"?>
<formControlPr xmlns="http://schemas.microsoft.com/office/spreadsheetml/2009/9/main" objectType="Spin" dx="22" fmlaLink="$C$117" max="2024" min="2010" page="10" val="2011"/>
</file>

<file path=xl/ctrlProps/ctrlProp124.xml><?xml version="1.0" encoding="utf-8"?>
<formControlPr xmlns="http://schemas.microsoft.com/office/spreadsheetml/2009/9/main" objectType="Spin" dx="22" fmlaLink="$C$119" max="2024" min="2010" page="10" val="2013"/>
</file>

<file path=xl/ctrlProps/ctrlProp125.xml><?xml version="1.0" encoding="utf-8"?>
<formControlPr xmlns="http://schemas.microsoft.com/office/spreadsheetml/2009/9/main" objectType="Spin" dx="22" fmlaLink="$C$121" max="2024" min="2010" page="10" val="2010"/>
</file>

<file path=xl/ctrlProps/ctrlProp126.xml><?xml version="1.0" encoding="utf-8"?>
<formControlPr xmlns="http://schemas.microsoft.com/office/spreadsheetml/2009/9/main" objectType="Spin" dx="22" fmlaLink="$C$122" max="2024" min="2010" page="10" val="2010"/>
</file>

<file path=xl/ctrlProps/ctrlProp127.xml><?xml version="1.0" encoding="utf-8"?>
<formControlPr xmlns="http://schemas.microsoft.com/office/spreadsheetml/2009/9/main" objectType="Spin" dx="22" fmlaLink="$C$123" max="2024" min="2010" page="10" val="2010"/>
</file>

<file path=xl/ctrlProps/ctrlProp128.xml><?xml version="1.0" encoding="utf-8"?>
<formControlPr xmlns="http://schemas.microsoft.com/office/spreadsheetml/2009/9/main" objectType="Spin" dx="22" fmlaLink="$C$124" max="2024" min="2010" page="10" val="2010"/>
</file>

<file path=xl/ctrlProps/ctrlProp129.xml><?xml version="1.0" encoding="utf-8"?>
<formControlPr xmlns="http://schemas.microsoft.com/office/spreadsheetml/2009/9/main" objectType="Spin" dx="22" fmlaLink="$C$125" max="2024" min="2010" page="10" val="2013"/>
</file>

<file path=xl/ctrlProps/ctrlProp13.xml><?xml version="1.0" encoding="utf-8"?>
<formControlPr xmlns="http://schemas.microsoft.com/office/spreadsheetml/2009/9/main" objectType="Spin" dx="22" fmlaLink="$B$89" max="2022" min="2010" page="10" val="2022"/>
</file>

<file path=xl/ctrlProps/ctrlProp130.xml><?xml version="1.0" encoding="utf-8"?>
<formControlPr xmlns="http://schemas.microsoft.com/office/spreadsheetml/2009/9/main" objectType="Spin" dx="22" fmlaLink="$C$126" max="2024" min="2010" page="10" val="2013"/>
</file>

<file path=xl/ctrlProps/ctrlProp131.xml><?xml version="1.0" encoding="utf-8"?>
<formControlPr xmlns="http://schemas.microsoft.com/office/spreadsheetml/2009/9/main" objectType="Spin" dx="22" fmlaLink="$C$127" max="2024" min="2010" page="10" val="2013"/>
</file>

<file path=xl/ctrlProps/ctrlProp132.xml><?xml version="1.0" encoding="utf-8"?>
<formControlPr xmlns="http://schemas.microsoft.com/office/spreadsheetml/2009/9/main" objectType="Spin" dx="22" fmlaLink="$C$128" max="2024" min="2010" page="10" val="2013"/>
</file>

<file path=xl/ctrlProps/ctrlProp133.xml><?xml version="1.0" encoding="utf-8"?>
<formControlPr xmlns="http://schemas.microsoft.com/office/spreadsheetml/2009/9/main" objectType="Spin" dx="22" fmlaLink="$D$9" max="2024" min="2010" page="10" val="2023"/>
</file>

<file path=xl/ctrlProps/ctrlProp134.xml><?xml version="1.0" encoding="utf-8"?>
<formControlPr xmlns="http://schemas.microsoft.com/office/spreadsheetml/2009/9/main" objectType="Spin" dx="22" fmlaLink="$D$10" max="2024" min="2010" page="10" val="2023"/>
</file>

<file path=xl/ctrlProps/ctrlProp135.xml><?xml version="1.0" encoding="utf-8"?>
<formControlPr xmlns="http://schemas.microsoft.com/office/spreadsheetml/2009/9/main" objectType="Spin" dx="22" fmlaLink="$D$11" max="2024" min="2010" page="10" val="2023"/>
</file>

<file path=xl/ctrlProps/ctrlProp136.xml><?xml version="1.0" encoding="utf-8"?>
<formControlPr xmlns="http://schemas.microsoft.com/office/spreadsheetml/2009/9/main" objectType="Spin" dx="22" fmlaLink="$D$12" max="2024" min="2010" page="10" val="2021"/>
</file>

<file path=xl/ctrlProps/ctrlProp137.xml><?xml version="1.0" encoding="utf-8"?>
<formControlPr xmlns="http://schemas.microsoft.com/office/spreadsheetml/2009/9/main" objectType="Spin" dx="22" fmlaLink="$M12" max="2022" min="2010" page="10" val="2010"/>
</file>

<file path=xl/ctrlProps/ctrlProp138.xml><?xml version="1.0" encoding="utf-8"?>
<formControlPr xmlns="http://schemas.microsoft.com/office/spreadsheetml/2009/9/main" objectType="Spin" dx="22" fmlaLink="$M12" max="2022" min="2010" page="10" val="2010"/>
</file>

<file path=xl/ctrlProps/ctrlProp139.xml><?xml version="1.0" encoding="utf-8"?>
<formControlPr xmlns="http://schemas.microsoft.com/office/spreadsheetml/2009/9/main" objectType="Spin" dx="22" fmlaLink="$M12" max="2022" min="2010" page="10" val="2010"/>
</file>

<file path=xl/ctrlProps/ctrlProp14.xml><?xml version="1.0" encoding="utf-8"?>
<formControlPr xmlns="http://schemas.microsoft.com/office/spreadsheetml/2009/9/main" objectType="Spin" dx="22" fmlaLink="$B$130" max="2022" min="2010" page="10" val="2022"/>
</file>

<file path=xl/ctrlProps/ctrlProp140.xml><?xml version="1.0" encoding="utf-8"?>
<formControlPr xmlns="http://schemas.microsoft.com/office/spreadsheetml/2009/9/main" objectType="Spin" dx="22" fmlaLink="$M12" max="2022" min="2010" page="10" val="2010"/>
</file>

<file path=xl/ctrlProps/ctrlProp141.xml><?xml version="1.0" encoding="utf-8"?>
<formControlPr xmlns="http://schemas.microsoft.com/office/spreadsheetml/2009/9/main" objectType="Spin" dx="22" fmlaLink="$M12" max="2022" min="2010" page="10" val="2010"/>
</file>

<file path=xl/ctrlProps/ctrlProp142.xml><?xml version="1.0" encoding="utf-8"?>
<formControlPr xmlns="http://schemas.microsoft.com/office/spreadsheetml/2009/9/main" objectType="Spin" dx="22" fmlaLink="$M12" max="2022" min="2010" page="10" val="2010"/>
</file>

<file path=xl/ctrlProps/ctrlProp143.xml><?xml version="1.0" encoding="utf-8"?>
<formControlPr xmlns="http://schemas.microsoft.com/office/spreadsheetml/2009/9/main" objectType="Spin" dx="22" fmlaLink="$M12" max="2022" min="2010" page="10" val="2010"/>
</file>

<file path=xl/ctrlProps/ctrlProp144.xml><?xml version="1.0" encoding="utf-8"?>
<formControlPr xmlns="http://schemas.microsoft.com/office/spreadsheetml/2009/9/main" objectType="Spin" dx="22" fmlaLink="$M12" max="2022" min="2010" page="10" val="2010"/>
</file>

<file path=xl/ctrlProps/ctrlProp145.xml><?xml version="1.0" encoding="utf-8"?>
<formControlPr xmlns="http://schemas.microsoft.com/office/spreadsheetml/2009/9/main" objectType="Spin" dx="22" fmlaLink="$M12" max="2022" min="2010" page="10" val="2010"/>
</file>

<file path=xl/ctrlProps/ctrlProp146.xml><?xml version="1.0" encoding="utf-8"?>
<formControlPr xmlns="http://schemas.microsoft.com/office/spreadsheetml/2009/9/main" objectType="Spin" dx="22" fmlaLink="$M12" max="2022" min="2010" page="10" val="2010"/>
</file>

<file path=xl/ctrlProps/ctrlProp147.xml><?xml version="1.0" encoding="utf-8"?>
<formControlPr xmlns="http://schemas.microsoft.com/office/spreadsheetml/2009/9/main" objectType="Spin" dx="22" fmlaLink="$D$14" max="2024" min="2010" page="10" val="2023"/>
</file>

<file path=xl/ctrlProps/ctrlProp148.xml><?xml version="1.0" encoding="utf-8"?>
<formControlPr xmlns="http://schemas.microsoft.com/office/spreadsheetml/2009/9/main" objectType="Spin" dx="22" fmlaLink="$D$15" max="2024" min="2010" page="10" val="2023"/>
</file>

<file path=xl/ctrlProps/ctrlProp149.xml><?xml version="1.0" encoding="utf-8"?>
<formControlPr xmlns="http://schemas.microsoft.com/office/spreadsheetml/2009/9/main" objectType="Spin" dx="22" fmlaLink="$D$16" max="2024" min="2010" page="10" val="2023"/>
</file>

<file path=xl/ctrlProps/ctrlProp15.xml><?xml version="1.0" encoding="utf-8"?>
<formControlPr xmlns="http://schemas.microsoft.com/office/spreadsheetml/2009/9/main" objectType="Spin" dx="22" fmlaLink="$B$48" max="2024" min="2010" page="10" val="2023"/>
</file>

<file path=xl/ctrlProps/ctrlProp150.xml><?xml version="1.0" encoding="utf-8"?>
<formControlPr xmlns="http://schemas.microsoft.com/office/spreadsheetml/2009/9/main" objectType="Spin" dx="22" fmlaLink="$D$17" max="2024" min="2010" page="10" val="2023"/>
</file>

<file path=xl/ctrlProps/ctrlProp151.xml><?xml version="1.0" encoding="utf-8"?>
<formControlPr xmlns="http://schemas.microsoft.com/office/spreadsheetml/2009/9/main" objectType="Spin" dx="22" fmlaLink="$D$18" max="2024" min="2010" page="10" val="2023"/>
</file>

<file path=xl/ctrlProps/ctrlProp152.xml><?xml version="1.0" encoding="utf-8"?>
<formControlPr xmlns="http://schemas.microsoft.com/office/spreadsheetml/2009/9/main" objectType="Spin" dx="22" fmlaLink="$D$19" max="2024" min="2010" page="10" val="2023"/>
</file>

<file path=xl/ctrlProps/ctrlProp153.xml><?xml version="1.0" encoding="utf-8"?>
<formControlPr xmlns="http://schemas.microsoft.com/office/spreadsheetml/2009/9/main" objectType="Spin" dx="22" fmlaLink="$D$20" max="2024" min="2010" page="10" val="2023"/>
</file>

<file path=xl/ctrlProps/ctrlProp154.xml><?xml version="1.0" encoding="utf-8"?>
<formControlPr xmlns="http://schemas.microsoft.com/office/spreadsheetml/2009/9/main" objectType="Spin" dx="22" fmlaLink="$D$21" max="2024" min="2010" page="10" val="2023"/>
</file>

<file path=xl/ctrlProps/ctrlProp155.xml><?xml version="1.0" encoding="utf-8"?>
<formControlPr xmlns="http://schemas.microsoft.com/office/spreadsheetml/2009/9/main" objectType="Spin" dx="22" fmlaLink="$D$22" max="2024" min="2010" page="10" val="2023"/>
</file>

<file path=xl/ctrlProps/ctrlProp156.xml><?xml version="1.0" encoding="utf-8"?>
<formControlPr xmlns="http://schemas.microsoft.com/office/spreadsheetml/2009/9/main" objectType="Spin" dx="22" fmlaLink="$D$24" max="2024" min="2010" page="10" val="2023"/>
</file>

<file path=xl/ctrlProps/ctrlProp157.xml><?xml version="1.0" encoding="utf-8"?>
<formControlPr xmlns="http://schemas.microsoft.com/office/spreadsheetml/2009/9/main" objectType="Spin" dx="22" fmlaLink="$D$26" max="2024" min="2010" page="10" val="2023"/>
</file>

<file path=xl/ctrlProps/ctrlProp158.xml><?xml version="1.0" encoding="utf-8"?>
<formControlPr xmlns="http://schemas.microsoft.com/office/spreadsheetml/2009/9/main" objectType="Spin" dx="22" fmlaLink="$D$27" max="2024" min="2010" page="10" val="2023"/>
</file>

<file path=xl/ctrlProps/ctrlProp159.xml><?xml version="1.0" encoding="utf-8"?>
<formControlPr xmlns="http://schemas.microsoft.com/office/spreadsheetml/2009/9/main" objectType="Spin" dx="22" fmlaLink="$D$28" max="2024" min="2010" page="10" val="2023"/>
</file>

<file path=xl/ctrlProps/ctrlProp16.xml><?xml version="1.0" encoding="utf-8"?>
<formControlPr xmlns="http://schemas.microsoft.com/office/spreadsheetml/2009/9/main" objectType="Spin" dx="22" fmlaLink="$B$89" max="2024" min="2010" page="10" val="2023"/>
</file>

<file path=xl/ctrlProps/ctrlProp160.xml><?xml version="1.0" encoding="utf-8"?>
<formControlPr xmlns="http://schemas.microsoft.com/office/spreadsheetml/2009/9/main" objectType="Spin" dx="22" fmlaLink="$D$29" max="2024" min="2010" page="10" val="2023"/>
</file>

<file path=xl/ctrlProps/ctrlProp161.xml><?xml version="1.0" encoding="utf-8"?>
<formControlPr xmlns="http://schemas.microsoft.com/office/spreadsheetml/2009/9/main" objectType="Spin" dx="22" fmlaLink="$D$30" max="2024" min="2010" page="10" val="2023"/>
</file>

<file path=xl/ctrlProps/ctrlProp162.xml><?xml version="1.0" encoding="utf-8"?>
<formControlPr xmlns="http://schemas.microsoft.com/office/spreadsheetml/2009/9/main" objectType="Spin" dx="22" fmlaLink="$D$31" max="2024" min="2010" page="10" val="2023"/>
</file>

<file path=xl/ctrlProps/ctrlProp163.xml><?xml version="1.0" encoding="utf-8"?>
<formControlPr xmlns="http://schemas.microsoft.com/office/spreadsheetml/2009/9/main" objectType="Spin" dx="22" fmlaLink="$D$32" max="2024" min="2010" page="10" val="2023"/>
</file>

<file path=xl/ctrlProps/ctrlProp164.xml><?xml version="1.0" encoding="utf-8"?>
<formControlPr xmlns="http://schemas.microsoft.com/office/spreadsheetml/2009/9/main" objectType="Spin" dx="22" fmlaLink="$D$33" max="2024" min="2010" page="10" val="2022"/>
</file>

<file path=xl/ctrlProps/ctrlProp165.xml><?xml version="1.0" encoding="utf-8"?>
<formControlPr xmlns="http://schemas.microsoft.com/office/spreadsheetml/2009/9/main" objectType="Spin" dx="22" fmlaLink="$D$35" max="2024" min="2010" page="10" val="2023"/>
</file>

<file path=xl/ctrlProps/ctrlProp166.xml><?xml version="1.0" encoding="utf-8"?>
<formControlPr xmlns="http://schemas.microsoft.com/office/spreadsheetml/2009/9/main" objectType="Spin" dx="22" fmlaLink="$D$36" max="2024" min="2010" page="10" val="2023"/>
</file>

<file path=xl/ctrlProps/ctrlProp167.xml><?xml version="1.0" encoding="utf-8"?>
<formControlPr xmlns="http://schemas.microsoft.com/office/spreadsheetml/2009/9/main" objectType="Spin" dx="22" fmlaLink="$D$37" max="2024" min="2010" page="10" val="2022"/>
</file>

<file path=xl/ctrlProps/ctrlProp168.xml><?xml version="1.0" encoding="utf-8"?>
<formControlPr xmlns="http://schemas.microsoft.com/office/spreadsheetml/2009/9/main" objectType="Spin" dx="22" fmlaLink="$D$39" max="2024" min="2010" page="10" val="2023"/>
</file>

<file path=xl/ctrlProps/ctrlProp169.xml><?xml version="1.0" encoding="utf-8"?>
<formControlPr xmlns="http://schemas.microsoft.com/office/spreadsheetml/2009/9/main" objectType="Spin" dx="22" fmlaLink="$D$41" max="2024" min="2010" page="10" val="2023"/>
</file>

<file path=xl/ctrlProps/ctrlProp17.xml><?xml version="1.0" encoding="utf-8"?>
<formControlPr xmlns="http://schemas.microsoft.com/office/spreadsheetml/2009/9/main" objectType="Spin" dx="22" fmlaLink="$B$130" max="2024" min="2010" page="10" val="2023"/>
</file>

<file path=xl/ctrlProps/ctrlProp170.xml><?xml version="1.0" encoding="utf-8"?>
<formControlPr xmlns="http://schemas.microsoft.com/office/spreadsheetml/2009/9/main" objectType="Spin" dx="22" fmlaLink="$D$42" max="2024" min="2010" page="10" val="2023"/>
</file>

<file path=xl/ctrlProps/ctrlProp171.xml><?xml version="1.0" encoding="utf-8"?>
<formControlPr xmlns="http://schemas.microsoft.com/office/spreadsheetml/2009/9/main" objectType="Spin" dx="22" fmlaLink="$D$43" max="2024" min="2010" page="10" val="2023"/>
</file>

<file path=xl/ctrlProps/ctrlProp172.xml><?xml version="1.0" encoding="utf-8"?>
<formControlPr xmlns="http://schemas.microsoft.com/office/spreadsheetml/2009/9/main" objectType="Spin" dx="22" fmlaLink="$D$45" max="2024" min="2010" page="10" val="2022"/>
</file>

<file path=xl/ctrlProps/ctrlProp173.xml><?xml version="1.0" encoding="utf-8"?>
<formControlPr xmlns="http://schemas.microsoft.com/office/spreadsheetml/2009/9/main" objectType="Spin" dx="22" fmlaLink="$D$46" max="2024" min="2010" page="10" val="2022"/>
</file>

<file path=xl/ctrlProps/ctrlProp174.xml><?xml version="1.0" encoding="utf-8"?>
<formControlPr xmlns="http://schemas.microsoft.com/office/spreadsheetml/2009/9/main" objectType="Spin" dx="22" fmlaLink="$D$47" max="2024" min="2010" page="10" val="2022"/>
</file>

<file path=xl/ctrlProps/ctrlProp175.xml><?xml version="1.0" encoding="utf-8"?>
<formControlPr xmlns="http://schemas.microsoft.com/office/spreadsheetml/2009/9/main" objectType="Spin" dx="22" fmlaLink="$D$48" max="2024" min="2010" page="10" val="2023"/>
</file>

<file path=xl/ctrlProps/ctrlProp176.xml><?xml version="1.0" encoding="utf-8"?>
<formControlPr xmlns="http://schemas.microsoft.com/office/spreadsheetml/2009/9/main" objectType="Spin" dx="22" fmlaLink="$D$49" max="2024" min="2010" page="10" val="2022"/>
</file>

<file path=xl/ctrlProps/ctrlProp177.xml><?xml version="1.0" encoding="utf-8"?>
<formControlPr xmlns="http://schemas.microsoft.com/office/spreadsheetml/2009/9/main" objectType="Spin" dx="22" fmlaLink="$D$50" max="2024" min="2010" page="10" val="2023"/>
</file>

<file path=xl/ctrlProps/ctrlProp178.xml><?xml version="1.0" encoding="utf-8"?>
<formControlPr xmlns="http://schemas.microsoft.com/office/spreadsheetml/2009/9/main" objectType="Spin" dx="22" fmlaLink="$D$51" max="2024" min="2010" page="10" val="2023"/>
</file>

<file path=xl/ctrlProps/ctrlProp179.xml><?xml version="1.0" encoding="utf-8"?>
<formControlPr xmlns="http://schemas.microsoft.com/office/spreadsheetml/2009/9/main" objectType="Spin" dx="22" fmlaLink="$D$53" max="2024" min="2010" page="10" val="2023"/>
</file>

<file path=xl/ctrlProps/ctrlProp18.xml><?xml version="1.0" encoding="utf-8"?>
<formControlPr xmlns="http://schemas.microsoft.com/office/spreadsheetml/2009/9/main" objectType="Spin" dx="22" fmlaLink="$B$48" max="2022" min="2010" page="10" val="2022"/>
</file>

<file path=xl/ctrlProps/ctrlProp180.xml><?xml version="1.0" encoding="utf-8"?>
<formControlPr xmlns="http://schemas.microsoft.com/office/spreadsheetml/2009/9/main" objectType="Spin" dx="22" fmlaLink="$D$54" max="2024" min="2010" page="10" val="2023"/>
</file>

<file path=xl/ctrlProps/ctrlProp181.xml><?xml version="1.0" encoding="utf-8"?>
<formControlPr xmlns="http://schemas.microsoft.com/office/spreadsheetml/2009/9/main" objectType="Spin" dx="22" fmlaLink="$D$55" max="2024" min="2010" page="10" val="2023"/>
</file>

<file path=xl/ctrlProps/ctrlProp182.xml><?xml version="1.0" encoding="utf-8"?>
<formControlPr xmlns="http://schemas.microsoft.com/office/spreadsheetml/2009/9/main" objectType="Spin" dx="22" fmlaLink="$D$56" max="2024" min="2010" page="10" val="2023"/>
</file>

<file path=xl/ctrlProps/ctrlProp183.xml><?xml version="1.0" encoding="utf-8"?>
<formControlPr xmlns="http://schemas.microsoft.com/office/spreadsheetml/2009/9/main" objectType="Spin" dx="22" fmlaLink="$D$57" max="2024" min="2010" page="10" val="2023"/>
</file>

<file path=xl/ctrlProps/ctrlProp184.xml><?xml version="1.0" encoding="utf-8"?>
<formControlPr xmlns="http://schemas.microsoft.com/office/spreadsheetml/2009/9/main" objectType="Spin" dx="22" fmlaLink="$D$58" max="2024" min="2010" page="10" val="2023"/>
</file>

<file path=xl/ctrlProps/ctrlProp185.xml><?xml version="1.0" encoding="utf-8"?>
<formControlPr xmlns="http://schemas.microsoft.com/office/spreadsheetml/2009/9/main" objectType="Spin" dx="22" fmlaLink="$D$59" max="2024" min="2010" page="10" val="2023"/>
</file>

<file path=xl/ctrlProps/ctrlProp186.xml><?xml version="1.0" encoding="utf-8"?>
<formControlPr xmlns="http://schemas.microsoft.com/office/spreadsheetml/2009/9/main" objectType="Spin" dx="22" fmlaLink="$D$60" max="2024" min="2010" page="10" val="2023"/>
</file>

<file path=xl/ctrlProps/ctrlProp187.xml><?xml version="1.0" encoding="utf-8"?>
<formControlPr xmlns="http://schemas.microsoft.com/office/spreadsheetml/2009/9/main" objectType="Spin" dx="22" fmlaLink="$D$61" max="2024" min="2010" page="10" val="2023"/>
</file>

<file path=xl/ctrlProps/ctrlProp188.xml><?xml version="1.0" encoding="utf-8"?>
<formControlPr xmlns="http://schemas.microsoft.com/office/spreadsheetml/2009/9/main" objectType="Spin" dx="22" fmlaLink="$D$62" max="2024" min="2010" page="10" val="2022"/>
</file>

<file path=xl/ctrlProps/ctrlProp189.xml><?xml version="1.0" encoding="utf-8"?>
<formControlPr xmlns="http://schemas.microsoft.com/office/spreadsheetml/2009/9/main" objectType="Spin" dx="22" fmlaLink="$D$64" max="2024" min="2010" page="10" val="2021"/>
</file>

<file path=xl/ctrlProps/ctrlProp19.xml><?xml version="1.0" encoding="utf-8"?>
<formControlPr xmlns="http://schemas.microsoft.com/office/spreadsheetml/2009/9/main" objectType="Spin" dx="22" fmlaLink="$B$7" max="2024" min="2010" page="10" val="2023"/>
</file>

<file path=xl/ctrlProps/ctrlProp190.xml><?xml version="1.0" encoding="utf-8"?>
<formControlPr xmlns="http://schemas.microsoft.com/office/spreadsheetml/2009/9/main" objectType="Spin" dx="22" fmlaLink="$D$65" max="2024" min="2010" page="10" val="2023"/>
</file>

<file path=xl/ctrlProps/ctrlProp191.xml><?xml version="1.0" encoding="utf-8"?>
<formControlPr xmlns="http://schemas.microsoft.com/office/spreadsheetml/2009/9/main" objectType="Spin" dx="22" fmlaLink="$D$66" max="2024" min="2010" page="10" val="2023"/>
</file>

<file path=xl/ctrlProps/ctrlProp192.xml><?xml version="1.0" encoding="utf-8"?>
<formControlPr xmlns="http://schemas.microsoft.com/office/spreadsheetml/2009/9/main" objectType="Spin" dx="22" fmlaLink="$D$67" max="2024" min="2010" page="10" val="2023"/>
</file>

<file path=xl/ctrlProps/ctrlProp193.xml><?xml version="1.0" encoding="utf-8"?>
<formControlPr xmlns="http://schemas.microsoft.com/office/spreadsheetml/2009/9/main" objectType="Spin" dx="22" fmlaLink="$D$68" max="2024" min="2010" page="10" val="2023"/>
</file>

<file path=xl/ctrlProps/ctrlProp194.xml><?xml version="1.0" encoding="utf-8"?>
<formControlPr xmlns="http://schemas.microsoft.com/office/spreadsheetml/2009/9/main" objectType="Spin" dx="22" fmlaLink="$D$70" max="2024" min="2010" page="10" val="2023"/>
</file>

<file path=xl/ctrlProps/ctrlProp195.xml><?xml version="1.0" encoding="utf-8"?>
<formControlPr xmlns="http://schemas.microsoft.com/office/spreadsheetml/2009/9/main" objectType="Spin" dx="22" fmlaLink="$D$71" max="2024" min="2010" page="10" val="2023"/>
</file>

<file path=xl/ctrlProps/ctrlProp196.xml><?xml version="1.0" encoding="utf-8"?>
<formControlPr xmlns="http://schemas.microsoft.com/office/spreadsheetml/2009/9/main" objectType="Spin" dx="22" fmlaLink="$D$72" max="2024" min="2010" page="10" val="2022"/>
</file>

<file path=xl/ctrlProps/ctrlProp197.xml><?xml version="1.0" encoding="utf-8"?>
<formControlPr xmlns="http://schemas.microsoft.com/office/spreadsheetml/2009/9/main" objectType="Spin" dx="22" fmlaLink="$D$73" max="2024" min="2010" page="10" val="2022"/>
</file>

<file path=xl/ctrlProps/ctrlProp198.xml><?xml version="1.0" encoding="utf-8"?>
<formControlPr xmlns="http://schemas.microsoft.com/office/spreadsheetml/2009/9/main" objectType="Spin" dx="22" fmlaLink="$D$74" max="2024" min="2010" page="10" val="2022"/>
</file>

<file path=xl/ctrlProps/ctrlProp199.xml><?xml version="1.0" encoding="utf-8"?>
<formControlPr xmlns="http://schemas.microsoft.com/office/spreadsheetml/2009/9/main" objectType="Spin" dx="22" fmlaLink="$D$75" max="2024" min="2010" page="10" val="2021"/>
</file>

<file path=xl/ctrlProps/ctrlProp2.xml><?xml version="1.0" encoding="utf-8"?>
<formControlPr xmlns="http://schemas.microsoft.com/office/spreadsheetml/2009/9/main" objectType="Spin" dx="22" fmlaLink="$D$7" max="2024" min="2010" page="10" val="2015"/>
</file>

<file path=xl/ctrlProps/ctrlProp20.xml><?xml version="1.0" encoding="utf-8"?>
<formControlPr xmlns="http://schemas.microsoft.com/office/spreadsheetml/2009/9/main" objectType="Spin" dx="22" fmlaLink="$C$9" max="2024" min="2010" page="10" val="2019"/>
</file>

<file path=xl/ctrlProps/ctrlProp200.xml><?xml version="1.0" encoding="utf-8"?>
<formControlPr xmlns="http://schemas.microsoft.com/office/spreadsheetml/2009/9/main" objectType="Spin" dx="22" fmlaLink="$D$76" max="2024" min="2010" page="10" val="2021"/>
</file>

<file path=xl/ctrlProps/ctrlProp201.xml><?xml version="1.0" encoding="utf-8"?>
<formControlPr xmlns="http://schemas.microsoft.com/office/spreadsheetml/2009/9/main" objectType="Spin" dx="22" fmlaLink="$D$77" max="2024" min="2010" page="10" val="2019"/>
</file>

<file path=xl/ctrlProps/ctrlProp202.xml><?xml version="1.0" encoding="utf-8"?>
<formControlPr xmlns="http://schemas.microsoft.com/office/spreadsheetml/2009/9/main" objectType="Spin" dx="22" fmlaLink="$D$78" max="2024" min="2010" page="10" val="2021"/>
</file>

<file path=xl/ctrlProps/ctrlProp203.xml><?xml version="1.0" encoding="utf-8"?>
<formControlPr xmlns="http://schemas.microsoft.com/office/spreadsheetml/2009/9/main" objectType="Spin" dx="22" fmlaLink="$D$80" max="2023" min="2010" page="10" val="2023"/>
</file>

<file path=xl/ctrlProps/ctrlProp204.xml><?xml version="1.0" encoding="utf-8"?>
<formControlPr xmlns="http://schemas.microsoft.com/office/spreadsheetml/2009/9/main" objectType="Spin" dx="22" fmlaLink="$D$81" max="2024" min="2010" page="10" val="2023"/>
</file>

<file path=xl/ctrlProps/ctrlProp205.xml><?xml version="1.0" encoding="utf-8"?>
<formControlPr xmlns="http://schemas.microsoft.com/office/spreadsheetml/2009/9/main" objectType="Spin" dx="22" fmlaLink="$D$83" max="2024" min="2010" page="10" val="2023"/>
</file>

<file path=xl/ctrlProps/ctrlProp206.xml><?xml version="1.0" encoding="utf-8"?>
<formControlPr xmlns="http://schemas.microsoft.com/office/spreadsheetml/2009/9/main" objectType="Spin" dx="22" fmlaLink="$D$85" max="2024" min="2010" page="10" val="2023"/>
</file>

<file path=xl/ctrlProps/ctrlProp207.xml><?xml version="1.0" encoding="utf-8"?>
<formControlPr xmlns="http://schemas.microsoft.com/office/spreadsheetml/2009/9/main" objectType="Spin" dx="22" fmlaLink="$D$86" max="2024" min="2010" page="10" val="2023"/>
</file>

<file path=xl/ctrlProps/ctrlProp208.xml><?xml version="1.0" encoding="utf-8"?>
<formControlPr xmlns="http://schemas.microsoft.com/office/spreadsheetml/2009/9/main" objectType="Spin" dx="22" fmlaLink="$D$87" max="2024" min="2010" page="10" val="2022"/>
</file>

<file path=xl/ctrlProps/ctrlProp209.xml><?xml version="1.0" encoding="utf-8"?>
<formControlPr xmlns="http://schemas.microsoft.com/office/spreadsheetml/2009/9/main" objectType="Spin" dx="22" fmlaLink="$D$88" max="2024" min="2010" page="10" val="2020"/>
</file>

<file path=xl/ctrlProps/ctrlProp21.xml><?xml version="1.0" encoding="utf-8"?>
<formControlPr xmlns="http://schemas.microsoft.com/office/spreadsheetml/2009/9/main" objectType="Spin" dx="22" fmlaLink="$C$10" max="2024" min="2010" page="10" val="2019"/>
</file>

<file path=xl/ctrlProps/ctrlProp210.xml><?xml version="1.0" encoding="utf-8"?>
<formControlPr xmlns="http://schemas.microsoft.com/office/spreadsheetml/2009/9/main" objectType="Spin" dx="22" fmlaLink="$D$89" max="2024" min="2010" page="10" val="2023"/>
</file>

<file path=xl/ctrlProps/ctrlProp211.xml><?xml version="1.0" encoding="utf-8"?>
<formControlPr xmlns="http://schemas.microsoft.com/office/spreadsheetml/2009/9/main" objectType="Spin" dx="22" fmlaLink="$D$91" max="2024" min="2010" page="10" val="2023"/>
</file>

<file path=xl/ctrlProps/ctrlProp212.xml><?xml version="1.0" encoding="utf-8"?>
<formControlPr xmlns="http://schemas.microsoft.com/office/spreadsheetml/2009/9/main" objectType="Spin" dx="22" fmlaLink="$D$92" max="2024" min="2010" page="10" val="2023"/>
</file>

<file path=xl/ctrlProps/ctrlProp213.xml><?xml version="1.0" encoding="utf-8"?>
<formControlPr xmlns="http://schemas.microsoft.com/office/spreadsheetml/2009/9/main" objectType="Spin" dx="22" fmlaLink="$D$93" max="2024" min="2010" page="10" val="2023"/>
</file>

<file path=xl/ctrlProps/ctrlProp214.xml><?xml version="1.0" encoding="utf-8"?>
<formControlPr xmlns="http://schemas.microsoft.com/office/spreadsheetml/2009/9/main" objectType="Spin" dx="22" fmlaLink="$D$94" max="2024" min="2010" page="10" val="2023"/>
</file>

<file path=xl/ctrlProps/ctrlProp215.xml><?xml version="1.0" encoding="utf-8"?>
<formControlPr xmlns="http://schemas.microsoft.com/office/spreadsheetml/2009/9/main" objectType="Spin" dx="22" fmlaLink="$D$95" max="2024" min="2010" page="10" val="2023"/>
</file>

<file path=xl/ctrlProps/ctrlProp216.xml><?xml version="1.0" encoding="utf-8"?>
<formControlPr xmlns="http://schemas.microsoft.com/office/spreadsheetml/2009/9/main" objectType="Spin" dx="22" fmlaLink="$D$96" max="2024" min="2010" page="10" val="2023"/>
</file>

<file path=xl/ctrlProps/ctrlProp217.xml><?xml version="1.0" encoding="utf-8"?>
<formControlPr xmlns="http://schemas.microsoft.com/office/spreadsheetml/2009/9/main" objectType="Spin" dx="22" fmlaLink="$D$97" max="2023" min="2010" page="10" val="2023"/>
</file>

<file path=xl/ctrlProps/ctrlProp218.xml><?xml version="1.0" encoding="utf-8"?>
<formControlPr xmlns="http://schemas.microsoft.com/office/spreadsheetml/2009/9/main" objectType="Spin" dx="22" fmlaLink="$D$98" max="2024" min="2010" page="10" val="2023"/>
</file>

<file path=xl/ctrlProps/ctrlProp219.xml><?xml version="1.0" encoding="utf-8"?>
<formControlPr xmlns="http://schemas.microsoft.com/office/spreadsheetml/2009/9/main" objectType="Spin" dx="22" fmlaLink="$D$99" max="2024" min="2010" page="10" val="2023"/>
</file>

<file path=xl/ctrlProps/ctrlProp22.xml><?xml version="1.0" encoding="utf-8"?>
<formControlPr xmlns="http://schemas.microsoft.com/office/spreadsheetml/2009/9/main" objectType="Spin" dx="22" fmlaLink="$C$11" max="2024" min="2010" page="10" val="2020"/>
</file>

<file path=xl/ctrlProps/ctrlProp220.xml><?xml version="1.0" encoding="utf-8"?>
<formControlPr xmlns="http://schemas.microsoft.com/office/spreadsheetml/2009/9/main" objectType="Spin" dx="22" fmlaLink="$D$100" max="2024" min="2010" page="10" val="2023"/>
</file>

<file path=xl/ctrlProps/ctrlProp221.xml><?xml version="1.0" encoding="utf-8"?>
<formControlPr xmlns="http://schemas.microsoft.com/office/spreadsheetml/2009/9/main" objectType="Spin" dx="22" fmlaLink="$D$101" max="2024" min="2010" page="10" val="2023"/>
</file>

<file path=xl/ctrlProps/ctrlProp222.xml><?xml version="1.0" encoding="utf-8"?>
<formControlPr xmlns="http://schemas.microsoft.com/office/spreadsheetml/2009/9/main" objectType="Spin" dx="22" fmlaLink="$D$102" max="2024" min="2010" page="10" val="2023"/>
</file>

<file path=xl/ctrlProps/ctrlProp223.xml><?xml version="1.0" encoding="utf-8"?>
<formControlPr xmlns="http://schemas.microsoft.com/office/spreadsheetml/2009/9/main" objectType="Spin" dx="22" fmlaLink="$D$103" max="2024" min="2010" page="10" val="2023"/>
</file>

<file path=xl/ctrlProps/ctrlProp224.xml><?xml version="1.0" encoding="utf-8"?>
<formControlPr xmlns="http://schemas.microsoft.com/office/spreadsheetml/2009/9/main" objectType="Spin" dx="22" fmlaLink="$D$104" max="2024" min="2010" page="10" val="2023"/>
</file>

<file path=xl/ctrlProps/ctrlProp225.xml><?xml version="1.0" encoding="utf-8"?>
<formControlPr xmlns="http://schemas.microsoft.com/office/spreadsheetml/2009/9/main" objectType="Spin" dx="22" fmlaLink="$D$105" max="2024" min="2010" page="10" val="2023"/>
</file>

<file path=xl/ctrlProps/ctrlProp226.xml><?xml version="1.0" encoding="utf-8"?>
<formControlPr xmlns="http://schemas.microsoft.com/office/spreadsheetml/2009/9/main" objectType="Spin" dx="22" fmlaLink="$D$106" max="2024" min="2010" page="10" val="2023"/>
</file>

<file path=xl/ctrlProps/ctrlProp227.xml><?xml version="1.0" encoding="utf-8"?>
<formControlPr xmlns="http://schemas.microsoft.com/office/spreadsheetml/2009/9/main" objectType="Spin" dx="22" fmlaLink="$D$108" max="2024" min="2010" page="10" val="2023"/>
</file>

<file path=xl/ctrlProps/ctrlProp228.xml><?xml version="1.0" encoding="utf-8"?>
<formControlPr xmlns="http://schemas.microsoft.com/office/spreadsheetml/2009/9/main" objectType="Spin" dx="22" fmlaLink="$D$109" max="2024" min="2010" page="10" val="2023"/>
</file>

<file path=xl/ctrlProps/ctrlProp229.xml><?xml version="1.0" encoding="utf-8"?>
<formControlPr xmlns="http://schemas.microsoft.com/office/spreadsheetml/2009/9/main" objectType="Spin" dx="22" fmlaLink="$D$110" max="2024" min="2010" page="10" val="2022"/>
</file>

<file path=xl/ctrlProps/ctrlProp23.xml><?xml version="1.0" encoding="utf-8"?>
<formControlPr xmlns="http://schemas.microsoft.com/office/spreadsheetml/2009/9/main" objectType="Spin" dx="22" fmlaLink="$C$12" max="2024" min="2010" page="10" val="2011"/>
</file>

<file path=xl/ctrlProps/ctrlProp230.xml><?xml version="1.0" encoding="utf-8"?>
<formControlPr xmlns="http://schemas.microsoft.com/office/spreadsheetml/2009/9/main" objectType="Spin" dx="22" fmlaLink="$D$111" max="2024" min="2010" page="10" val="2022"/>
</file>

<file path=xl/ctrlProps/ctrlProp231.xml><?xml version="1.0" encoding="utf-8"?>
<formControlPr xmlns="http://schemas.microsoft.com/office/spreadsheetml/2009/9/main" objectType="Spin" dx="22" fmlaLink="$D$112" max="2024" min="2010" page="10" val="2023"/>
</file>

<file path=xl/ctrlProps/ctrlProp232.xml><?xml version="1.0" encoding="utf-8"?>
<formControlPr xmlns="http://schemas.microsoft.com/office/spreadsheetml/2009/9/main" objectType="Spin" dx="22" fmlaLink="$D$113" max="2024" min="2010" page="10" val="2023"/>
</file>

<file path=xl/ctrlProps/ctrlProp233.xml><?xml version="1.0" encoding="utf-8"?>
<formControlPr xmlns="http://schemas.microsoft.com/office/spreadsheetml/2009/9/main" objectType="Spin" dx="22" fmlaLink="$D$114" max="2024" min="2010" page="10" val="2023"/>
</file>

<file path=xl/ctrlProps/ctrlProp234.xml><?xml version="1.0" encoding="utf-8"?>
<formControlPr xmlns="http://schemas.microsoft.com/office/spreadsheetml/2009/9/main" objectType="Spin" dx="22" fmlaLink="$D$115" max="2024" min="2010" page="10" val="2023"/>
</file>

<file path=xl/ctrlProps/ctrlProp235.xml><?xml version="1.0" encoding="utf-8"?>
<formControlPr xmlns="http://schemas.microsoft.com/office/spreadsheetml/2009/9/main" objectType="Spin" dx="22" fmlaLink="$D$116" max="2024" min="2010" page="10" val="2023"/>
</file>

<file path=xl/ctrlProps/ctrlProp236.xml><?xml version="1.0" encoding="utf-8"?>
<formControlPr xmlns="http://schemas.microsoft.com/office/spreadsheetml/2009/9/main" objectType="Spin" dx="22" fmlaLink="$D$117" max="2024" min="2010" page="10" val="2023"/>
</file>

<file path=xl/ctrlProps/ctrlProp237.xml><?xml version="1.0" encoding="utf-8"?>
<formControlPr xmlns="http://schemas.microsoft.com/office/spreadsheetml/2009/9/main" objectType="Spin" dx="22" fmlaLink="$D$119" max="2024" min="2010" page="10" val="2023"/>
</file>

<file path=xl/ctrlProps/ctrlProp238.xml><?xml version="1.0" encoding="utf-8"?>
<formControlPr xmlns="http://schemas.microsoft.com/office/spreadsheetml/2009/9/main" objectType="Spin" dx="22" fmlaLink="$D$121" max="2024" min="2010" page="10" val="2023"/>
</file>

<file path=xl/ctrlProps/ctrlProp239.xml><?xml version="1.0" encoding="utf-8"?>
<formControlPr xmlns="http://schemas.microsoft.com/office/spreadsheetml/2009/9/main" objectType="Spin" dx="22" fmlaLink="$D$122" max="2024" min="2010" page="10" val="2023"/>
</file>

<file path=xl/ctrlProps/ctrlProp24.xml><?xml version="1.0" encoding="utf-8"?>
<formControlPr xmlns="http://schemas.microsoft.com/office/spreadsheetml/2009/9/main" objectType="Spin" dx="22" fmlaLink="$K$14" max="2022" min="2010" page="10" val="2010"/>
</file>

<file path=xl/ctrlProps/ctrlProp240.xml><?xml version="1.0" encoding="utf-8"?>
<formControlPr xmlns="http://schemas.microsoft.com/office/spreadsheetml/2009/9/main" objectType="Spin" dx="22" fmlaLink="$D$123" max="2024" min="2010" page="10" val="2023"/>
</file>

<file path=xl/ctrlProps/ctrlProp241.xml><?xml version="1.0" encoding="utf-8"?>
<formControlPr xmlns="http://schemas.microsoft.com/office/spreadsheetml/2009/9/main" objectType="Spin" dx="22" fmlaLink="$D$124" max="2024" min="2010" page="10" val="2023"/>
</file>

<file path=xl/ctrlProps/ctrlProp242.xml><?xml version="1.0" encoding="utf-8"?>
<formControlPr xmlns="http://schemas.microsoft.com/office/spreadsheetml/2009/9/main" objectType="Spin" dx="22" fmlaLink="$D$125" max="2024" min="2010" page="10" val="2023"/>
</file>

<file path=xl/ctrlProps/ctrlProp243.xml><?xml version="1.0" encoding="utf-8"?>
<formControlPr xmlns="http://schemas.microsoft.com/office/spreadsheetml/2009/9/main" objectType="Spin" dx="22" fmlaLink="$D$126" max="2024" min="2010" page="10" val="2023"/>
</file>

<file path=xl/ctrlProps/ctrlProp244.xml><?xml version="1.0" encoding="utf-8"?>
<formControlPr xmlns="http://schemas.microsoft.com/office/spreadsheetml/2009/9/main" objectType="Spin" dx="22" fmlaLink="$D$127" max="2024" min="2010" page="10" val="2023"/>
</file>

<file path=xl/ctrlProps/ctrlProp245.xml><?xml version="1.0" encoding="utf-8"?>
<formControlPr xmlns="http://schemas.microsoft.com/office/spreadsheetml/2009/9/main" objectType="Spin" dx="22" fmlaLink="$D$128" max="2024" min="2010" page="10" val="2023"/>
</file>

<file path=xl/ctrlProps/ctrlProp246.xml><?xml version="1.0" encoding="utf-8"?>
<formControlPr xmlns="http://schemas.microsoft.com/office/spreadsheetml/2009/9/main" objectType="Spin" dx="22" fmlaLink="$C$54" max="2024" min="2010" page="10" val="2012"/>
</file>

<file path=xl/ctrlProps/ctrlProp247.xml><?xml version="1.0" encoding="utf-8"?>
<formControlPr xmlns="http://schemas.microsoft.com/office/spreadsheetml/2009/9/main" objectType="Spin" dx="22" fmlaLink="$K12" max="2022" min="2010" page="10" val="2010"/>
</file>

<file path=xl/ctrlProps/ctrlProp248.xml><?xml version="1.0" encoding="utf-8"?>
<formControlPr xmlns="http://schemas.microsoft.com/office/spreadsheetml/2009/9/main" objectType="Spin" dx="22" fmlaLink="$C$23" max="2024" min="2010" page="10" val="2010"/>
</file>

<file path=xl/ctrlProps/ctrlProp249.xml><?xml version="1.0" encoding="utf-8"?>
<formControlPr xmlns="http://schemas.microsoft.com/office/spreadsheetml/2009/9/main" objectType="Spin" dx="22" fmlaLink="$M12" max="2022" min="2010" page="10" val="2010"/>
</file>

<file path=xl/ctrlProps/ctrlProp25.xml><?xml version="1.0" encoding="utf-8"?>
<formControlPr xmlns="http://schemas.microsoft.com/office/spreadsheetml/2009/9/main" objectType="Spin" dx="22" fmlaLink="$K12" max="2022" min="2010" page="10" val="2010"/>
</file>

<file path=xl/ctrlProps/ctrlProp250.xml><?xml version="1.0" encoding="utf-8"?>
<formControlPr xmlns="http://schemas.microsoft.com/office/spreadsheetml/2009/9/main" objectType="Spin" dx="22" fmlaLink="$D$23" max="2024" min="2010" page="10" val="2023"/>
</file>

<file path=xl/ctrlProps/ctrlProp251.xml><?xml version="1.0" encoding="utf-8"?>
<formControlPr xmlns="http://schemas.microsoft.com/office/spreadsheetml/2009/9/main" objectType="Spin" dx="22" fmlaLink="$C$34" max="2024" min="2010" page="10" val="2010"/>
</file>

<file path=xl/ctrlProps/ctrlProp252.xml><?xml version="1.0" encoding="utf-8"?>
<formControlPr xmlns="http://schemas.microsoft.com/office/spreadsheetml/2009/9/main" objectType="Spin" dx="22" fmlaLink="$D$34" max="2024" min="2010" page="10" val="2023"/>
</file>

<file path=xl/ctrlProps/ctrlProp253.xml><?xml version="1.0" encoding="utf-8"?>
<formControlPr xmlns="http://schemas.microsoft.com/office/spreadsheetml/2009/9/main" objectType="Spin" dx="22" fmlaLink="$C$38" max="2024" min="2010" page="10" val="2013"/>
</file>

<file path=xl/ctrlProps/ctrlProp254.xml><?xml version="1.0" encoding="utf-8"?>
<formControlPr xmlns="http://schemas.microsoft.com/office/spreadsheetml/2009/9/main" objectType="Spin" dx="22" fmlaLink="$D$38" max="2024" min="2010" page="10" val="2023"/>
</file>

<file path=xl/ctrlProps/ctrlProp255.xml><?xml version="1.0" encoding="utf-8"?>
<formControlPr xmlns="http://schemas.microsoft.com/office/spreadsheetml/2009/9/main" objectType="Spin" dx="22" fmlaLink="$C$44" max="2024" min="2010" page="10" val="2014"/>
</file>

<file path=xl/ctrlProps/ctrlProp256.xml><?xml version="1.0" encoding="utf-8"?>
<formControlPr xmlns="http://schemas.microsoft.com/office/spreadsheetml/2009/9/main" objectType="Spin" dx="22" fmlaLink="$D$44" max="2024" min="2010" page="10" val="2023"/>
</file>

<file path=xl/ctrlProps/ctrlProp257.xml><?xml version="1.0" encoding="utf-8"?>
<formControlPr xmlns="http://schemas.microsoft.com/office/spreadsheetml/2009/9/main" objectType="Spin" dx="22" fmlaLink="$C$82" max="2024" min="2010" page="10" val="2010"/>
</file>

<file path=xl/ctrlProps/ctrlProp258.xml><?xml version="1.0" encoding="utf-8"?>
<formControlPr xmlns="http://schemas.microsoft.com/office/spreadsheetml/2009/9/main" objectType="Spin" dx="22" fmlaLink="$D$82" max="2024" min="2010" page="10" val="2023"/>
</file>

<file path=xl/ctrlProps/ctrlProp259.xml><?xml version="1.0" encoding="utf-8"?>
<formControlPr xmlns="http://schemas.microsoft.com/office/spreadsheetml/2009/9/main" objectType="Spin" dx="22" fmlaLink="$C$84" max="2024" min="2010" page="10" val="2010"/>
</file>

<file path=xl/ctrlProps/ctrlProp26.xml><?xml version="1.0" encoding="utf-8"?>
<formControlPr xmlns="http://schemas.microsoft.com/office/spreadsheetml/2009/9/main" objectType="Spin" dx="22" fmlaLink="$K12" max="2022" min="2010" page="10" val="2010"/>
</file>

<file path=xl/ctrlProps/ctrlProp260.xml><?xml version="1.0" encoding="utf-8"?>
<formControlPr xmlns="http://schemas.microsoft.com/office/spreadsheetml/2009/9/main" objectType="Spin" dx="22" fmlaLink="$D$84" max="2024" min="2010" page="10" val="2023"/>
</file>

<file path=xl/ctrlProps/ctrlProp261.xml><?xml version="1.0" encoding="utf-8"?>
<formControlPr xmlns="http://schemas.microsoft.com/office/spreadsheetml/2009/9/main" objectType="Spin" dx="22" fmlaLink="$C$118" max="2024" min="2010" page="10" val="2011"/>
</file>

<file path=xl/ctrlProps/ctrlProp262.xml><?xml version="1.0" encoding="utf-8"?>
<formControlPr xmlns="http://schemas.microsoft.com/office/spreadsheetml/2009/9/main" objectType="Spin" dx="22" fmlaLink="$D$118" max="2024" min="2010" page="10" val="2023"/>
</file>

<file path=xl/ctrlProps/ctrlProp27.xml><?xml version="1.0" encoding="utf-8"?>
<formControlPr xmlns="http://schemas.microsoft.com/office/spreadsheetml/2009/9/main" objectType="Spin" dx="22" fmlaLink="$K12" max="2022" min="2010" page="10" val="2010"/>
</file>

<file path=xl/ctrlProps/ctrlProp28.xml><?xml version="1.0" encoding="utf-8"?>
<formControlPr xmlns="http://schemas.microsoft.com/office/spreadsheetml/2009/9/main" objectType="Spin" dx="22" fmlaLink="$K12" max="2022" min="2010" page="10" val="2010"/>
</file>

<file path=xl/ctrlProps/ctrlProp29.xml><?xml version="1.0" encoding="utf-8"?>
<formControlPr xmlns="http://schemas.microsoft.com/office/spreadsheetml/2009/9/main" objectType="Spin" dx="22" fmlaLink="$K12" max="2022" min="2010" page="10" val="2010"/>
</file>

<file path=xl/ctrlProps/ctrlProp3.xml><?xml version="1.0" encoding="utf-8"?>
<formControlPr xmlns="http://schemas.microsoft.com/office/spreadsheetml/2009/9/main" objectType="Spin" dx="22" fmlaLink="$E$7" max="2024" min="2010" page="10" val="2016"/>
</file>

<file path=xl/ctrlProps/ctrlProp30.xml><?xml version="1.0" encoding="utf-8"?>
<formControlPr xmlns="http://schemas.microsoft.com/office/spreadsheetml/2009/9/main" objectType="Spin" dx="22" fmlaLink="$K12" max="2022" min="2010" page="10" val="2010"/>
</file>

<file path=xl/ctrlProps/ctrlProp31.xml><?xml version="1.0" encoding="utf-8"?>
<formControlPr xmlns="http://schemas.microsoft.com/office/spreadsheetml/2009/9/main" objectType="Spin" dx="22" fmlaLink="$K12" max="2022" min="2010" page="10" val="2010"/>
</file>

<file path=xl/ctrlProps/ctrlProp32.xml><?xml version="1.0" encoding="utf-8"?>
<formControlPr xmlns="http://schemas.microsoft.com/office/spreadsheetml/2009/9/main" objectType="Spin" dx="22" fmlaLink="$K12" max="2022" min="2010" page="10" val="2010"/>
</file>

<file path=xl/ctrlProps/ctrlProp33.xml><?xml version="1.0" encoding="utf-8"?>
<formControlPr xmlns="http://schemas.microsoft.com/office/spreadsheetml/2009/9/main" objectType="Spin" dx="22" fmlaLink="$K12" max="2022" min="2010" page="10" val="2010"/>
</file>

<file path=xl/ctrlProps/ctrlProp34.xml><?xml version="1.0" encoding="utf-8"?>
<formControlPr xmlns="http://schemas.microsoft.com/office/spreadsheetml/2009/9/main" objectType="Spin" dx="22" fmlaLink="$C$14" max="2024" min="2010" page="10" val="2010"/>
</file>

<file path=xl/ctrlProps/ctrlProp35.xml><?xml version="1.0" encoding="utf-8"?>
<formControlPr xmlns="http://schemas.microsoft.com/office/spreadsheetml/2009/9/main" objectType="Spin" dx="22" fmlaLink="$C$15" max="2024" min="2010" page="10" val="2016"/>
</file>

<file path=xl/ctrlProps/ctrlProp36.xml><?xml version="1.0" encoding="utf-8"?>
<formControlPr xmlns="http://schemas.microsoft.com/office/spreadsheetml/2009/9/main" objectType="Spin" dx="22" fmlaLink="$C$16" max="2024" min="2010" page="10" val="2016"/>
</file>

<file path=xl/ctrlProps/ctrlProp37.xml><?xml version="1.0" encoding="utf-8"?>
<formControlPr xmlns="http://schemas.microsoft.com/office/spreadsheetml/2009/9/main" objectType="Spin" dx="22" fmlaLink="$C$17" max="2024" min="2010" page="10" val="2016"/>
</file>

<file path=xl/ctrlProps/ctrlProp38.xml><?xml version="1.0" encoding="utf-8"?>
<formControlPr xmlns="http://schemas.microsoft.com/office/spreadsheetml/2009/9/main" objectType="Spin" dx="22" fmlaLink="$C$18" max="2024" min="2010" page="10" val="2016"/>
</file>

<file path=xl/ctrlProps/ctrlProp39.xml><?xml version="1.0" encoding="utf-8"?>
<formControlPr xmlns="http://schemas.microsoft.com/office/spreadsheetml/2009/9/main" objectType="Spin" dx="22" fmlaLink="$C$19" max="2024" min="2010" page="10" val="2010"/>
</file>

<file path=xl/ctrlProps/ctrlProp4.xml><?xml version="1.0" encoding="utf-8"?>
<formControlPr xmlns="http://schemas.microsoft.com/office/spreadsheetml/2009/9/main" objectType="Spin" dx="22" fmlaLink="$F$7" max="2024" min="2010" page="10" val="2017"/>
</file>

<file path=xl/ctrlProps/ctrlProp40.xml><?xml version="1.0" encoding="utf-8"?>
<formControlPr xmlns="http://schemas.microsoft.com/office/spreadsheetml/2009/9/main" objectType="Spin" dx="22" fmlaLink="$C$20" max="2024" min="2010" page="10" val="2012"/>
</file>

<file path=xl/ctrlProps/ctrlProp41.xml><?xml version="1.0" encoding="utf-8"?>
<formControlPr xmlns="http://schemas.microsoft.com/office/spreadsheetml/2009/9/main" objectType="Spin" dx="22" fmlaLink="$C$21" max="2024" min="2010" page="10" val="2013"/>
</file>

<file path=xl/ctrlProps/ctrlProp42.xml><?xml version="1.0" encoding="utf-8"?>
<formControlPr xmlns="http://schemas.microsoft.com/office/spreadsheetml/2009/9/main" objectType="Spin" dx="22" fmlaLink="$C$22" max="2024" min="2010" page="10" val="2010"/>
</file>

<file path=xl/ctrlProps/ctrlProp43.xml><?xml version="1.0" encoding="utf-8"?>
<formControlPr xmlns="http://schemas.microsoft.com/office/spreadsheetml/2009/9/main" objectType="Spin" dx="22" fmlaLink="$C$24" max="2024" min="2010" page="10" val="2020"/>
</file>

<file path=xl/ctrlProps/ctrlProp44.xml><?xml version="1.0" encoding="utf-8"?>
<formControlPr xmlns="http://schemas.microsoft.com/office/spreadsheetml/2009/9/main" objectType="Spin" dx="22" fmlaLink="$C$26" max="2024" min="2010" page="10" val="2011"/>
</file>

<file path=xl/ctrlProps/ctrlProp45.xml><?xml version="1.0" encoding="utf-8"?>
<formControlPr xmlns="http://schemas.microsoft.com/office/spreadsheetml/2009/9/main" objectType="Spin" dx="22" fmlaLink="$C$27" max="2024" min="2010" page="10" val="2011"/>
</file>

<file path=xl/ctrlProps/ctrlProp46.xml><?xml version="1.0" encoding="utf-8"?>
<formControlPr xmlns="http://schemas.microsoft.com/office/spreadsheetml/2009/9/main" objectType="Spin" dx="22" fmlaLink="$C$28" max="2024" min="2010" page="10" val="2011"/>
</file>

<file path=xl/ctrlProps/ctrlProp47.xml><?xml version="1.0" encoding="utf-8"?>
<formControlPr xmlns="http://schemas.microsoft.com/office/spreadsheetml/2009/9/main" objectType="Spin" dx="22" fmlaLink="$C$29" max="2024" min="2010" page="10" val="2011"/>
</file>

<file path=xl/ctrlProps/ctrlProp48.xml><?xml version="1.0" encoding="utf-8"?>
<formControlPr xmlns="http://schemas.microsoft.com/office/spreadsheetml/2009/9/main" objectType="Spin" dx="22" fmlaLink="$C$30" max="2024" min="2010" page="10" val="2011"/>
</file>

<file path=xl/ctrlProps/ctrlProp49.xml><?xml version="1.0" encoding="utf-8"?>
<formControlPr xmlns="http://schemas.microsoft.com/office/spreadsheetml/2009/9/main" objectType="Spin" dx="22" fmlaLink="$C$31" max="2024" min="2010" page="10" val="2011"/>
</file>

<file path=xl/ctrlProps/ctrlProp5.xml><?xml version="1.0" encoding="utf-8"?>
<formControlPr xmlns="http://schemas.microsoft.com/office/spreadsheetml/2009/9/main" objectType="Spin" dx="22" fmlaLink="$G$7" max="2023" min="2010" page="10" val="2018"/>
</file>

<file path=xl/ctrlProps/ctrlProp50.xml><?xml version="1.0" encoding="utf-8"?>
<formControlPr xmlns="http://schemas.microsoft.com/office/spreadsheetml/2009/9/main" objectType="Spin" dx="22" fmlaLink="$C$32" max="2024" min="2010" page="10" val="2011"/>
</file>

<file path=xl/ctrlProps/ctrlProp51.xml><?xml version="1.0" encoding="utf-8"?>
<formControlPr xmlns="http://schemas.microsoft.com/office/spreadsheetml/2009/9/main" objectType="Spin" dx="22" fmlaLink="$C$33" max="2024" min="2010" page="10" val="2011"/>
</file>

<file path=xl/ctrlProps/ctrlProp52.xml><?xml version="1.0" encoding="utf-8"?>
<formControlPr xmlns="http://schemas.microsoft.com/office/spreadsheetml/2009/9/main" objectType="Spin" dx="22" fmlaLink="$C$35" max="2024" min="2010" page="10" val="2020"/>
</file>

<file path=xl/ctrlProps/ctrlProp53.xml><?xml version="1.0" encoding="utf-8"?>
<formControlPr xmlns="http://schemas.microsoft.com/office/spreadsheetml/2009/9/main" objectType="Spin" dx="22" fmlaLink="$C$36" max="2024" min="2010" page="10" val="2020"/>
</file>

<file path=xl/ctrlProps/ctrlProp54.xml><?xml version="1.0" encoding="utf-8"?>
<formControlPr xmlns="http://schemas.microsoft.com/office/spreadsheetml/2009/9/main" objectType="Spin" dx="22" fmlaLink="$C$37" max="2024" min="2010" page="10" val="2011"/>
</file>

<file path=xl/ctrlProps/ctrlProp55.xml><?xml version="1.0" encoding="utf-8"?>
<formControlPr xmlns="http://schemas.microsoft.com/office/spreadsheetml/2009/9/main" objectType="Spin" dx="22" fmlaLink="$C$39" max="2024" min="2010" page="10" val="2014"/>
</file>

<file path=xl/ctrlProps/ctrlProp56.xml><?xml version="1.0" encoding="utf-8"?>
<formControlPr xmlns="http://schemas.microsoft.com/office/spreadsheetml/2009/9/main" objectType="Spin" dx="22" fmlaLink="$C$41" max="2024" min="2010" page="10" val="2010"/>
</file>

<file path=xl/ctrlProps/ctrlProp57.xml><?xml version="1.0" encoding="utf-8"?>
<formControlPr xmlns="http://schemas.microsoft.com/office/spreadsheetml/2009/9/main" objectType="Spin" dx="22" fmlaLink="$C$42" max="2024" min="2010" page="10" val="2013"/>
</file>

<file path=xl/ctrlProps/ctrlProp58.xml><?xml version="1.0" encoding="utf-8"?>
<formControlPr xmlns="http://schemas.microsoft.com/office/spreadsheetml/2009/9/main" objectType="Spin" dx="22" fmlaLink="$C$43" max="2024" min="2010" page="10" val="2013"/>
</file>

<file path=xl/ctrlProps/ctrlProp59.xml><?xml version="1.0" encoding="utf-8"?>
<formControlPr xmlns="http://schemas.microsoft.com/office/spreadsheetml/2009/9/main" objectType="Spin" dx="22" fmlaLink="$C$45" max="2024" min="2010" page="10" val="2011"/>
</file>

<file path=xl/ctrlProps/ctrlProp6.xml><?xml version="1.0" encoding="utf-8"?>
<formControlPr xmlns="http://schemas.microsoft.com/office/spreadsheetml/2009/9/main" objectType="Spin" dx="22" fmlaLink="$H$7" max="2024" min="2010" page="10" val="2019"/>
</file>

<file path=xl/ctrlProps/ctrlProp60.xml><?xml version="1.0" encoding="utf-8"?>
<formControlPr xmlns="http://schemas.microsoft.com/office/spreadsheetml/2009/9/main" objectType="Spin" dx="22" fmlaLink="$C$46" max="2024" min="2010" page="10" val="2011"/>
</file>

<file path=xl/ctrlProps/ctrlProp61.xml><?xml version="1.0" encoding="utf-8"?>
<formControlPr xmlns="http://schemas.microsoft.com/office/spreadsheetml/2009/9/main" objectType="Spin" dx="22" fmlaLink="$C$47" max="2024" min="2010" page="10" val="2012"/>
</file>

<file path=xl/ctrlProps/ctrlProp62.xml><?xml version="1.0" encoding="utf-8"?>
<formControlPr xmlns="http://schemas.microsoft.com/office/spreadsheetml/2009/9/main" objectType="Spin" dx="22" fmlaLink="$C$48" max="2024" min="2010" page="10" val="2010"/>
</file>

<file path=xl/ctrlProps/ctrlProp63.xml><?xml version="1.0" encoding="utf-8"?>
<formControlPr xmlns="http://schemas.microsoft.com/office/spreadsheetml/2009/9/main" objectType="Spin" dx="22" fmlaLink="$C$49" max="2024" min="2010" page="10" val="2015"/>
</file>

<file path=xl/ctrlProps/ctrlProp64.xml><?xml version="1.0" encoding="utf-8"?>
<formControlPr xmlns="http://schemas.microsoft.com/office/spreadsheetml/2009/9/main" objectType="Spin" dx="22" fmlaLink="$C$50" max="2024" min="2010" page="10" val="2019"/>
</file>

<file path=xl/ctrlProps/ctrlProp65.xml><?xml version="1.0" encoding="utf-8"?>
<formControlPr xmlns="http://schemas.microsoft.com/office/spreadsheetml/2009/9/main" objectType="Spin" dx="22" fmlaLink="$C$51" max="2024" min="2010" page="10" val="2019"/>
</file>

<file path=xl/ctrlProps/ctrlProp66.xml><?xml version="1.0" encoding="utf-8"?>
<formControlPr xmlns="http://schemas.microsoft.com/office/spreadsheetml/2009/9/main" objectType="Spin" dx="22" fmlaLink="$C$53" max="2024" min="2010" page="10" val="2010"/>
</file>

<file path=xl/ctrlProps/ctrlProp67.xml><?xml version="1.0" encoding="utf-8"?>
<formControlPr xmlns="http://schemas.microsoft.com/office/spreadsheetml/2009/9/main" objectType="Spin" dx="22" fmlaLink="$K$12" max="2022" min="2010" page="10" val="2010"/>
</file>

<file path=xl/ctrlProps/ctrlProp68.xml><?xml version="1.0" encoding="utf-8"?>
<formControlPr xmlns="http://schemas.microsoft.com/office/spreadsheetml/2009/9/main" objectType="Spin" dx="22" fmlaLink="$C$55" max="2024" min="2010" page="10" val="2012"/>
</file>

<file path=xl/ctrlProps/ctrlProp69.xml><?xml version="1.0" encoding="utf-8"?>
<formControlPr xmlns="http://schemas.microsoft.com/office/spreadsheetml/2009/9/main" objectType="Spin" dx="22" fmlaLink="$C$56" max="2024" min="2010" page="10" val="2012"/>
</file>

<file path=xl/ctrlProps/ctrlProp7.xml><?xml version="1.0" encoding="utf-8"?>
<formControlPr xmlns="http://schemas.microsoft.com/office/spreadsheetml/2009/9/main" objectType="Spin" dx="22" fmlaLink="$I$7" max="2024" min="2010" page="10" val="2020"/>
</file>

<file path=xl/ctrlProps/ctrlProp70.xml><?xml version="1.0" encoding="utf-8"?>
<formControlPr xmlns="http://schemas.microsoft.com/office/spreadsheetml/2009/9/main" objectType="Spin" dx="22" fmlaLink="$C$57" max="2024" min="2010" page="10" val="2010"/>
</file>

<file path=xl/ctrlProps/ctrlProp71.xml><?xml version="1.0" encoding="utf-8"?>
<formControlPr xmlns="http://schemas.microsoft.com/office/spreadsheetml/2009/9/main" objectType="Spin" dx="22" fmlaLink="$C$58" max="2024" min="2010" page="10" val="2012"/>
</file>

<file path=xl/ctrlProps/ctrlProp72.xml><?xml version="1.0" encoding="utf-8"?>
<formControlPr xmlns="http://schemas.microsoft.com/office/spreadsheetml/2009/9/main" objectType="Spin" dx="22" fmlaLink="$C$59" max="2024" min="2010" page="10" val="2012"/>
</file>

<file path=xl/ctrlProps/ctrlProp73.xml><?xml version="1.0" encoding="utf-8"?>
<formControlPr xmlns="http://schemas.microsoft.com/office/spreadsheetml/2009/9/main" objectType="Spin" dx="22" fmlaLink="$C$60" max="2024" min="2010" page="10" val="2013"/>
</file>

<file path=xl/ctrlProps/ctrlProp74.xml><?xml version="1.0" encoding="utf-8"?>
<formControlPr xmlns="http://schemas.microsoft.com/office/spreadsheetml/2009/9/main" objectType="Spin" dx="22" fmlaLink="$C$61" max="2024" min="2010" page="10" val="2010"/>
</file>

<file path=xl/ctrlProps/ctrlProp75.xml><?xml version="1.0" encoding="utf-8"?>
<formControlPr xmlns="http://schemas.microsoft.com/office/spreadsheetml/2009/9/main" objectType="Spin" dx="22" fmlaLink="$C$62" max="2024" min="2010" page="10" val="2015"/>
</file>

<file path=xl/ctrlProps/ctrlProp76.xml><?xml version="1.0" encoding="utf-8"?>
<formControlPr xmlns="http://schemas.microsoft.com/office/spreadsheetml/2009/9/main" objectType="Spin" dx="22" fmlaLink="$C$64" max="2024" min="2010" page="10" val="2011"/>
</file>

<file path=xl/ctrlProps/ctrlProp77.xml><?xml version="1.0" encoding="utf-8"?>
<formControlPr xmlns="http://schemas.microsoft.com/office/spreadsheetml/2009/9/main" objectType="Spin" dx="22" fmlaLink="$C$65" max="2024" min="2010" page="10" val="2013"/>
</file>

<file path=xl/ctrlProps/ctrlProp78.xml><?xml version="1.0" encoding="utf-8"?>
<formControlPr xmlns="http://schemas.microsoft.com/office/spreadsheetml/2009/9/main" objectType="Spin" dx="22" fmlaLink="$C$66" max="2024" min="2010" page="10" val="2013"/>
</file>

<file path=xl/ctrlProps/ctrlProp79.xml><?xml version="1.0" encoding="utf-8"?>
<formControlPr xmlns="http://schemas.microsoft.com/office/spreadsheetml/2009/9/main" objectType="Spin" dx="22" fmlaLink="$C$67" max="2024" min="2010" page="10" val="2013"/>
</file>

<file path=xl/ctrlProps/ctrlProp8.xml><?xml version="1.0" encoding="utf-8"?>
<formControlPr xmlns="http://schemas.microsoft.com/office/spreadsheetml/2009/9/main" objectType="Spin" dx="22" fmlaLink="J$7" max="2024" min="2010" page="10" val="2021"/>
</file>

<file path=xl/ctrlProps/ctrlProp80.xml><?xml version="1.0" encoding="utf-8"?>
<formControlPr xmlns="http://schemas.microsoft.com/office/spreadsheetml/2009/9/main" objectType="Spin" dx="22" fmlaLink="$C$68" max="2024" min="2010" page="10" val="2013"/>
</file>

<file path=xl/ctrlProps/ctrlProp81.xml><?xml version="1.0" encoding="utf-8"?>
<formControlPr xmlns="http://schemas.microsoft.com/office/spreadsheetml/2009/9/main" objectType="Spin" dx="22" fmlaLink="$C$70" max="2024" min="2010" page="10" val="2010"/>
</file>

<file path=xl/ctrlProps/ctrlProp82.xml><?xml version="1.0" encoding="utf-8"?>
<formControlPr xmlns="http://schemas.microsoft.com/office/spreadsheetml/2009/9/main" objectType="Spin" dx="22" fmlaLink="$C$71" max="2024" min="2010" page="10" val="2010"/>
</file>

<file path=xl/ctrlProps/ctrlProp83.xml><?xml version="1.0" encoding="utf-8"?>
<formControlPr xmlns="http://schemas.microsoft.com/office/spreadsheetml/2009/9/main" objectType="Spin" dx="22" fmlaLink="$C$72" max="2024" min="2010" page="10" val="2011"/>
</file>

<file path=xl/ctrlProps/ctrlProp84.xml><?xml version="1.0" encoding="utf-8"?>
<formControlPr xmlns="http://schemas.microsoft.com/office/spreadsheetml/2009/9/main" objectType="Spin" dx="22" fmlaLink="$C$73" max="2024" min="2010" page="10" val="2011"/>
</file>

<file path=xl/ctrlProps/ctrlProp85.xml><?xml version="1.0" encoding="utf-8"?>
<formControlPr xmlns="http://schemas.microsoft.com/office/spreadsheetml/2009/9/main" objectType="Spin" dx="22" fmlaLink="$C$74" max="2024" min="2010" page="10" val="2011"/>
</file>

<file path=xl/ctrlProps/ctrlProp86.xml><?xml version="1.0" encoding="utf-8"?>
<formControlPr xmlns="http://schemas.microsoft.com/office/spreadsheetml/2009/9/main" objectType="Spin" dx="22" fmlaLink="$C$75" max="2024" min="2010" page="10" val="2011"/>
</file>

<file path=xl/ctrlProps/ctrlProp87.xml><?xml version="1.0" encoding="utf-8"?>
<formControlPr xmlns="http://schemas.microsoft.com/office/spreadsheetml/2009/9/main" objectType="Spin" dx="22" fmlaLink="$C$76" max="2024" min="2010" page="10" val="2011"/>
</file>

<file path=xl/ctrlProps/ctrlProp88.xml><?xml version="1.0" encoding="utf-8"?>
<formControlPr xmlns="http://schemas.microsoft.com/office/spreadsheetml/2009/9/main" objectType="Spin" dx="22" fmlaLink="$C$77" max="2024" min="2010" page="10" val="2011"/>
</file>

<file path=xl/ctrlProps/ctrlProp89.xml><?xml version="1.0" encoding="utf-8"?>
<formControlPr xmlns="http://schemas.microsoft.com/office/spreadsheetml/2009/9/main" objectType="Spin" dx="22" fmlaLink="$C$78" max="2024" min="2010" page="10" val="2011"/>
</file>

<file path=xl/ctrlProps/ctrlProp9.xml><?xml version="1.0" encoding="utf-8"?>
<formControlPr xmlns="http://schemas.microsoft.com/office/spreadsheetml/2009/9/main" objectType="Spin" dx="22" fmlaLink="$K$7" max="2024" min="2010" page="10" val="2022"/>
</file>

<file path=xl/ctrlProps/ctrlProp90.xml><?xml version="1.0" encoding="utf-8"?>
<formControlPr xmlns="http://schemas.microsoft.com/office/spreadsheetml/2009/9/main" objectType="Spin" dx="22" fmlaLink="$C$80" max="2024" min="2010" page="10" val="2011"/>
</file>

<file path=xl/ctrlProps/ctrlProp91.xml><?xml version="1.0" encoding="utf-8"?>
<formControlPr xmlns="http://schemas.microsoft.com/office/spreadsheetml/2009/9/main" objectType="Spin" dx="22" fmlaLink="$C$81" max="2024" min="2010" page="10" val="2011"/>
</file>

<file path=xl/ctrlProps/ctrlProp92.xml><?xml version="1.0" encoding="utf-8"?>
<formControlPr xmlns="http://schemas.microsoft.com/office/spreadsheetml/2009/9/main" objectType="Spin" dx="22" fmlaLink="$C$83" max="2024" min="2010" page="10" val="2010"/>
</file>

<file path=xl/ctrlProps/ctrlProp93.xml><?xml version="1.0" encoding="utf-8"?>
<formControlPr xmlns="http://schemas.microsoft.com/office/spreadsheetml/2009/9/main" objectType="Spin" dx="22" fmlaLink="$C$85" max="2024" min="2010" page="10" val="2011"/>
</file>

<file path=xl/ctrlProps/ctrlProp94.xml><?xml version="1.0" encoding="utf-8"?>
<formControlPr xmlns="http://schemas.microsoft.com/office/spreadsheetml/2009/9/main" objectType="Spin" dx="22" fmlaLink="$C$86" max="2024" min="2010" page="10" val="2010"/>
</file>

<file path=xl/ctrlProps/ctrlProp95.xml><?xml version="1.0" encoding="utf-8"?>
<formControlPr xmlns="http://schemas.microsoft.com/office/spreadsheetml/2009/9/main" objectType="Spin" dx="22" fmlaLink="$C$87" max="2024" min="2010" page="10" val="2011"/>
</file>

<file path=xl/ctrlProps/ctrlProp96.xml><?xml version="1.0" encoding="utf-8"?>
<formControlPr xmlns="http://schemas.microsoft.com/office/spreadsheetml/2009/9/main" objectType="Spin" dx="22" fmlaLink="$C$88" max="2024" min="2010" page="10" val="2010"/>
</file>

<file path=xl/ctrlProps/ctrlProp97.xml><?xml version="1.0" encoding="utf-8"?>
<formControlPr xmlns="http://schemas.microsoft.com/office/spreadsheetml/2009/9/main" objectType="Spin" dx="22" fmlaLink="$C$89" max="2024" min="2010" page="10" val="2017"/>
</file>

<file path=xl/ctrlProps/ctrlProp98.xml><?xml version="1.0" encoding="utf-8"?>
<formControlPr xmlns="http://schemas.microsoft.com/office/spreadsheetml/2009/9/main" objectType="Spin" dx="22" fmlaLink="$C$91" max="2024" min="2010" page="10" val="2010"/>
</file>

<file path=xl/ctrlProps/ctrlProp99.xml><?xml version="1.0" encoding="utf-8"?>
<formControlPr xmlns="http://schemas.microsoft.com/office/spreadsheetml/2009/9/main" objectType="Spin" dx="22" fmlaLink="$C$92" max="2024" min="2010" page="10" val="2011"/>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9286875</xdr:colOff>
          <xdr:row>0</xdr:row>
          <xdr:rowOff>28575</xdr:rowOff>
        </xdr:from>
        <xdr:to>
          <xdr:col>0</xdr:col>
          <xdr:colOff>11201400</xdr:colOff>
          <xdr:row>2</xdr:row>
          <xdr:rowOff>257175</xdr:rowOff>
        </xdr:to>
        <xdr:sp macro="" textlink="">
          <xdr:nvSpPr>
            <xdr:cNvPr id="21508" name="Object 4" hidden="1">
              <a:extLst>
                <a:ext uri="{63B3BB69-23CF-44E3-9099-C40C66FF867C}">
                  <a14:compatExt spid="_x0000_s215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561975</xdr:colOff>
          <xdr:row>6</xdr:row>
          <xdr:rowOff>19050</xdr:rowOff>
        </xdr:from>
        <xdr:to>
          <xdr:col>3</xdr:col>
          <xdr:colOff>0</xdr:colOff>
          <xdr:row>7</xdr:row>
          <xdr:rowOff>0</xdr:rowOff>
        </xdr:to>
        <xdr:sp macro="" textlink="">
          <xdr:nvSpPr>
            <xdr:cNvPr id="1033" name="Spinner 9" descr="test" hidden="1">
              <a:extLst>
                <a:ext uri="{63B3BB69-23CF-44E3-9099-C40C66FF867C}">
                  <a14:compatExt spid="_x0000_s10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xdr:row>
          <xdr:rowOff>19050</xdr:rowOff>
        </xdr:from>
        <xdr:to>
          <xdr:col>4</xdr:col>
          <xdr:colOff>0</xdr:colOff>
          <xdr:row>7</xdr:row>
          <xdr:rowOff>0</xdr:rowOff>
        </xdr:to>
        <xdr:sp macro="" textlink="">
          <xdr:nvSpPr>
            <xdr:cNvPr id="1034" name="Spinner 10" descr="test"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561975</xdr:colOff>
          <xdr:row>6</xdr:row>
          <xdr:rowOff>19050</xdr:rowOff>
        </xdr:from>
        <xdr:to>
          <xdr:col>5</xdr:col>
          <xdr:colOff>0</xdr:colOff>
          <xdr:row>7</xdr:row>
          <xdr:rowOff>0</xdr:rowOff>
        </xdr:to>
        <xdr:sp macro="" textlink="">
          <xdr:nvSpPr>
            <xdr:cNvPr id="1035" name="Spinner 11" descr="test" hidden="1">
              <a:extLst>
                <a:ext uri="{63B3BB69-23CF-44E3-9099-C40C66FF867C}">
                  <a14:compatExt spid="_x0000_s10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561975</xdr:colOff>
          <xdr:row>6</xdr:row>
          <xdr:rowOff>19050</xdr:rowOff>
        </xdr:from>
        <xdr:to>
          <xdr:col>6</xdr:col>
          <xdr:colOff>0</xdr:colOff>
          <xdr:row>7</xdr:row>
          <xdr:rowOff>0</xdr:rowOff>
        </xdr:to>
        <xdr:sp macro="" textlink="">
          <xdr:nvSpPr>
            <xdr:cNvPr id="1036" name="Spinner 12" descr="test" hidden="1">
              <a:extLst>
                <a:ext uri="{63B3BB69-23CF-44E3-9099-C40C66FF867C}">
                  <a14:compatExt spid="_x0000_s10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561975</xdr:colOff>
          <xdr:row>6</xdr:row>
          <xdr:rowOff>19050</xdr:rowOff>
        </xdr:from>
        <xdr:to>
          <xdr:col>7</xdr:col>
          <xdr:colOff>0</xdr:colOff>
          <xdr:row>7</xdr:row>
          <xdr:rowOff>0</xdr:rowOff>
        </xdr:to>
        <xdr:sp macro="" textlink="">
          <xdr:nvSpPr>
            <xdr:cNvPr id="1037" name="Spinner 13" descr="test" hidden="1">
              <a:extLst>
                <a:ext uri="{63B3BB69-23CF-44E3-9099-C40C66FF867C}">
                  <a14:compatExt spid="_x0000_s10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561975</xdr:colOff>
          <xdr:row>6</xdr:row>
          <xdr:rowOff>19050</xdr:rowOff>
        </xdr:from>
        <xdr:to>
          <xdr:col>8</xdr:col>
          <xdr:colOff>0</xdr:colOff>
          <xdr:row>7</xdr:row>
          <xdr:rowOff>0</xdr:rowOff>
        </xdr:to>
        <xdr:sp macro="" textlink="">
          <xdr:nvSpPr>
            <xdr:cNvPr id="1038" name="Spinner 14" descr="test" hidden="1">
              <a:extLst>
                <a:ext uri="{63B3BB69-23CF-44E3-9099-C40C66FF867C}">
                  <a14:compatExt spid="_x0000_s10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561975</xdr:colOff>
          <xdr:row>6</xdr:row>
          <xdr:rowOff>19050</xdr:rowOff>
        </xdr:from>
        <xdr:to>
          <xdr:col>9</xdr:col>
          <xdr:colOff>0</xdr:colOff>
          <xdr:row>7</xdr:row>
          <xdr:rowOff>0</xdr:rowOff>
        </xdr:to>
        <xdr:sp macro="" textlink="">
          <xdr:nvSpPr>
            <xdr:cNvPr id="1039" name="Spinner 15" descr="test" hidden="1">
              <a:extLst>
                <a:ext uri="{63B3BB69-23CF-44E3-9099-C40C66FF867C}">
                  <a14:compatExt spid="_x0000_s10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561975</xdr:colOff>
          <xdr:row>6</xdr:row>
          <xdr:rowOff>19050</xdr:rowOff>
        </xdr:from>
        <xdr:to>
          <xdr:col>10</xdr:col>
          <xdr:colOff>0</xdr:colOff>
          <xdr:row>7</xdr:row>
          <xdr:rowOff>0</xdr:rowOff>
        </xdr:to>
        <xdr:sp macro="" textlink="">
          <xdr:nvSpPr>
            <xdr:cNvPr id="1040" name="Spinner 16" descr="test"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561975</xdr:colOff>
          <xdr:row>6</xdr:row>
          <xdr:rowOff>19050</xdr:rowOff>
        </xdr:from>
        <xdr:to>
          <xdr:col>11</xdr:col>
          <xdr:colOff>0</xdr:colOff>
          <xdr:row>7</xdr:row>
          <xdr:rowOff>0</xdr:rowOff>
        </xdr:to>
        <xdr:sp macro="" textlink="">
          <xdr:nvSpPr>
            <xdr:cNvPr id="1041" name="Spinner 17" descr="test" hidden="1">
              <a:extLst>
                <a:ext uri="{63B3BB69-23CF-44E3-9099-C40C66FF867C}">
                  <a14:compatExt spid="_x0000_s10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561975</xdr:colOff>
          <xdr:row>6</xdr:row>
          <xdr:rowOff>19050</xdr:rowOff>
        </xdr:from>
        <xdr:to>
          <xdr:col>12</xdr:col>
          <xdr:colOff>0</xdr:colOff>
          <xdr:row>7</xdr:row>
          <xdr:rowOff>0</xdr:rowOff>
        </xdr:to>
        <xdr:sp macro="" textlink="">
          <xdr:nvSpPr>
            <xdr:cNvPr id="1042" name="Spinner 18" descr="test" hidden="1">
              <a:extLst>
                <a:ext uri="{63B3BB69-23CF-44E3-9099-C40C66FF867C}">
                  <a14:compatExt spid="_x0000_s10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333375</xdr:colOff>
          <xdr:row>0</xdr:row>
          <xdr:rowOff>104775</xdr:rowOff>
        </xdr:from>
        <xdr:to>
          <xdr:col>11</xdr:col>
          <xdr:colOff>752475</xdr:colOff>
          <xdr:row>4</xdr:row>
          <xdr:rowOff>133350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333375</xdr:colOff>
          <xdr:row>0</xdr:row>
          <xdr:rowOff>104775</xdr:rowOff>
        </xdr:from>
        <xdr:to>
          <xdr:col>11</xdr:col>
          <xdr:colOff>752475</xdr:colOff>
          <xdr:row>4</xdr:row>
          <xdr:rowOff>114300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295275</xdr:colOff>
          <xdr:row>0</xdr:row>
          <xdr:rowOff>142875</xdr:rowOff>
        </xdr:from>
        <xdr:to>
          <xdr:col>11</xdr:col>
          <xdr:colOff>714375</xdr:colOff>
          <xdr:row>4</xdr:row>
          <xdr:rowOff>152400</xdr:rowOff>
        </xdr:to>
        <xdr:sp macro="" textlink="">
          <xdr:nvSpPr>
            <xdr:cNvPr id="7187" name="Object 19" hidden="1">
              <a:extLst>
                <a:ext uri="{63B3BB69-23CF-44E3-9099-C40C66FF867C}">
                  <a14:compatExt spid="_x0000_s71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981075</xdr:colOff>
          <xdr:row>0</xdr:row>
          <xdr:rowOff>95250</xdr:rowOff>
        </xdr:from>
        <xdr:to>
          <xdr:col>11</xdr:col>
          <xdr:colOff>933450</xdr:colOff>
          <xdr:row>3</xdr:row>
          <xdr:rowOff>295275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3</xdr:col>
      <xdr:colOff>12700</xdr:colOff>
      <xdr:row>11</xdr:row>
      <xdr:rowOff>1</xdr:rowOff>
    </xdr:from>
    <xdr:to>
      <xdr:col>12</xdr:col>
      <xdr:colOff>0</xdr:colOff>
      <xdr:row>33</xdr:row>
      <xdr:rowOff>189442</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79" name="Spinner 3" descr="test" hidden="1">
              <a:extLst>
                <a:ext uri="{63B3BB69-23CF-44E3-9099-C40C66FF867C}">
                  <a14:compatExt spid="_x0000_s501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52</xdr:row>
      <xdr:rowOff>1</xdr:rowOff>
    </xdr:from>
    <xdr:to>
      <xdr:col>12</xdr:col>
      <xdr:colOff>0</xdr:colOff>
      <xdr:row>74</xdr:row>
      <xdr:rowOff>189442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47</xdr:row>
          <xdr:rowOff>19050</xdr:rowOff>
        </xdr:from>
        <xdr:to>
          <xdr:col>1</xdr:col>
          <xdr:colOff>981075</xdr:colOff>
          <xdr:row>47</xdr:row>
          <xdr:rowOff>323850</xdr:rowOff>
        </xdr:to>
        <xdr:sp macro="" textlink="">
          <xdr:nvSpPr>
            <xdr:cNvPr id="50183" name="Spinner 7" descr="test" hidden="1">
              <a:extLst>
                <a:ext uri="{63B3BB69-23CF-44E3-9099-C40C66FF867C}">
                  <a14:compatExt spid="_x0000_s501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93</xdr:row>
      <xdr:rowOff>1</xdr:rowOff>
    </xdr:from>
    <xdr:to>
      <xdr:col>12</xdr:col>
      <xdr:colOff>0</xdr:colOff>
      <xdr:row>115</xdr:row>
      <xdr:rowOff>189442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88</xdr:row>
          <xdr:rowOff>19050</xdr:rowOff>
        </xdr:from>
        <xdr:to>
          <xdr:col>1</xdr:col>
          <xdr:colOff>981075</xdr:colOff>
          <xdr:row>88</xdr:row>
          <xdr:rowOff>323850</xdr:rowOff>
        </xdr:to>
        <xdr:sp macro="" textlink="">
          <xdr:nvSpPr>
            <xdr:cNvPr id="50189" name="Spinner 13" descr="test" hidden="1">
              <a:extLst>
                <a:ext uri="{63B3BB69-23CF-44E3-9099-C40C66FF867C}">
                  <a14:compatExt spid="_x0000_s501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134</xdr:row>
      <xdr:rowOff>1</xdr:rowOff>
    </xdr:from>
    <xdr:to>
      <xdr:col>12</xdr:col>
      <xdr:colOff>0</xdr:colOff>
      <xdr:row>156</xdr:row>
      <xdr:rowOff>189442</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129</xdr:row>
          <xdr:rowOff>19050</xdr:rowOff>
        </xdr:from>
        <xdr:to>
          <xdr:col>1</xdr:col>
          <xdr:colOff>981075</xdr:colOff>
          <xdr:row>129</xdr:row>
          <xdr:rowOff>323850</xdr:rowOff>
        </xdr:to>
        <xdr:sp macro="" textlink="">
          <xdr:nvSpPr>
            <xdr:cNvPr id="50190" name="Spinner 14" descr="test" hidden="1">
              <a:extLst>
                <a:ext uri="{63B3BB69-23CF-44E3-9099-C40C66FF867C}">
                  <a14:compatExt spid="_x0000_s501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47</xdr:row>
          <xdr:rowOff>19050</xdr:rowOff>
        </xdr:from>
        <xdr:to>
          <xdr:col>1</xdr:col>
          <xdr:colOff>981075</xdr:colOff>
          <xdr:row>47</xdr:row>
          <xdr:rowOff>323850</xdr:rowOff>
        </xdr:to>
        <xdr:sp macro="" textlink="">
          <xdr:nvSpPr>
            <xdr:cNvPr id="50192" name="Spinner 16" descr="test" hidden="1">
              <a:extLst>
                <a:ext uri="{63B3BB69-23CF-44E3-9099-C40C66FF867C}">
                  <a14:compatExt spid="_x0000_s501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88</xdr:row>
          <xdr:rowOff>19050</xdr:rowOff>
        </xdr:from>
        <xdr:to>
          <xdr:col>1</xdr:col>
          <xdr:colOff>981075</xdr:colOff>
          <xdr:row>88</xdr:row>
          <xdr:rowOff>323850</xdr:rowOff>
        </xdr:to>
        <xdr:sp macro="" textlink="">
          <xdr:nvSpPr>
            <xdr:cNvPr id="50193" name="Spinner 17" descr="test" hidden="1">
              <a:extLst>
                <a:ext uri="{63B3BB69-23CF-44E3-9099-C40C66FF867C}">
                  <a14:compatExt spid="_x0000_s501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129</xdr:row>
          <xdr:rowOff>19050</xdr:rowOff>
        </xdr:from>
        <xdr:to>
          <xdr:col>1</xdr:col>
          <xdr:colOff>981075</xdr:colOff>
          <xdr:row>129</xdr:row>
          <xdr:rowOff>323850</xdr:rowOff>
        </xdr:to>
        <xdr:sp macro="" textlink="">
          <xdr:nvSpPr>
            <xdr:cNvPr id="50194" name="Spinner 18" descr="test" hidden="1">
              <a:extLst>
                <a:ext uri="{63B3BB69-23CF-44E3-9099-C40C66FF867C}">
                  <a14:compatExt spid="_x0000_s501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96" name="Spinner 20" descr="test" hidden="1">
              <a:extLst>
                <a:ext uri="{63B3BB69-23CF-44E3-9099-C40C66FF867C}">
                  <a14:compatExt spid="_x0000_s501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97" name="Spinner 21" descr="test" hidden="1">
              <a:extLst>
                <a:ext uri="{63B3BB69-23CF-44E3-9099-C40C66FF867C}">
                  <a14:compatExt spid="_x0000_s501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304800</xdr:colOff>
          <xdr:row>0</xdr:row>
          <xdr:rowOff>133350</xdr:rowOff>
        </xdr:from>
        <xdr:to>
          <xdr:col>11</xdr:col>
          <xdr:colOff>723900</xdr:colOff>
          <xdr:row>4</xdr:row>
          <xdr:rowOff>142875</xdr:rowOff>
        </xdr:to>
        <xdr:sp macro="" textlink="">
          <xdr:nvSpPr>
            <xdr:cNvPr id="32779" name="Object 11" hidden="1">
              <a:extLst>
                <a:ext uri="{63B3BB69-23CF-44E3-9099-C40C66FF867C}">
                  <a14:compatExt spid="_x0000_s327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xdr:row>
          <xdr:rowOff>19050</xdr:rowOff>
        </xdr:from>
        <xdr:to>
          <xdr:col>3</xdr:col>
          <xdr:colOff>0</xdr:colOff>
          <xdr:row>8</xdr:row>
          <xdr:rowOff>323850</xdr:rowOff>
        </xdr:to>
        <xdr:sp macro="" textlink="">
          <xdr:nvSpPr>
            <xdr:cNvPr id="33237" name="Spinner 469" descr="test" hidden="1">
              <a:extLst>
                <a:ext uri="{63B3BB69-23CF-44E3-9099-C40C66FF867C}">
                  <a14:compatExt spid="_x0000_s332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xdr:row>
          <xdr:rowOff>19050</xdr:rowOff>
        </xdr:from>
        <xdr:to>
          <xdr:col>3</xdr:col>
          <xdr:colOff>0</xdr:colOff>
          <xdr:row>9</xdr:row>
          <xdr:rowOff>323850</xdr:rowOff>
        </xdr:to>
        <xdr:sp macro="" textlink="">
          <xdr:nvSpPr>
            <xdr:cNvPr id="33238" name="Spinner 470" descr="test" hidden="1">
              <a:extLst>
                <a:ext uri="{63B3BB69-23CF-44E3-9099-C40C66FF867C}">
                  <a14:compatExt spid="_x0000_s332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xdr:row>
          <xdr:rowOff>19050</xdr:rowOff>
        </xdr:from>
        <xdr:to>
          <xdr:col>3</xdr:col>
          <xdr:colOff>0</xdr:colOff>
          <xdr:row>10</xdr:row>
          <xdr:rowOff>323850</xdr:rowOff>
        </xdr:to>
        <xdr:sp macro="" textlink="">
          <xdr:nvSpPr>
            <xdr:cNvPr id="33239" name="Spinner 471" descr="test" hidden="1">
              <a:extLst>
                <a:ext uri="{63B3BB69-23CF-44E3-9099-C40C66FF867C}">
                  <a14:compatExt spid="_x0000_s332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xdr:row>
          <xdr:rowOff>19050</xdr:rowOff>
        </xdr:from>
        <xdr:to>
          <xdr:col>3</xdr:col>
          <xdr:colOff>0</xdr:colOff>
          <xdr:row>11</xdr:row>
          <xdr:rowOff>323850</xdr:rowOff>
        </xdr:to>
        <xdr:sp macro="" textlink="">
          <xdr:nvSpPr>
            <xdr:cNvPr id="33240" name="Spinner 472" descr="test" hidden="1">
              <a:extLst>
                <a:ext uri="{63B3BB69-23CF-44E3-9099-C40C66FF867C}">
                  <a14:compatExt spid="_x0000_s332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19050</xdr:rowOff>
        </xdr:from>
        <xdr:to>
          <xdr:col>3</xdr:col>
          <xdr:colOff>0</xdr:colOff>
          <xdr:row>13</xdr:row>
          <xdr:rowOff>323850</xdr:rowOff>
        </xdr:to>
        <xdr:sp macro="" textlink="">
          <xdr:nvSpPr>
            <xdr:cNvPr id="33241" name="Spinner 473" descr="test" hidden="1">
              <a:extLst>
                <a:ext uri="{63B3BB69-23CF-44E3-9099-C40C66FF867C}">
                  <a14:compatExt spid="_x0000_s332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19050</xdr:rowOff>
        </xdr:from>
        <xdr:to>
          <xdr:col>3</xdr:col>
          <xdr:colOff>0</xdr:colOff>
          <xdr:row>14</xdr:row>
          <xdr:rowOff>323850</xdr:rowOff>
        </xdr:to>
        <xdr:sp macro="" textlink="">
          <xdr:nvSpPr>
            <xdr:cNvPr id="33242" name="Spinner 474" descr="test" hidden="1">
              <a:extLst>
                <a:ext uri="{63B3BB69-23CF-44E3-9099-C40C66FF867C}">
                  <a14:compatExt spid="_x0000_s332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19050</xdr:rowOff>
        </xdr:from>
        <xdr:to>
          <xdr:col>3</xdr:col>
          <xdr:colOff>0</xdr:colOff>
          <xdr:row>15</xdr:row>
          <xdr:rowOff>323850</xdr:rowOff>
        </xdr:to>
        <xdr:sp macro="" textlink="">
          <xdr:nvSpPr>
            <xdr:cNvPr id="33243" name="Spinner 475" descr="test" hidden="1">
              <a:extLst>
                <a:ext uri="{63B3BB69-23CF-44E3-9099-C40C66FF867C}">
                  <a14:compatExt spid="_x0000_s332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19050</xdr:rowOff>
        </xdr:from>
        <xdr:to>
          <xdr:col>3</xdr:col>
          <xdr:colOff>0</xdr:colOff>
          <xdr:row>16</xdr:row>
          <xdr:rowOff>323850</xdr:rowOff>
        </xdr:to>
        <xdr:sp macro="" textlink="">
          <xdr:nvSpPr>
            <xdr:cNvPr id="33244" name="Spinner 476" descr="test" hidden="1">
              <a:extLst>
                <a:ext uri="{63B3BB69-23CF-44E3-9099-C40C66FF867C}">
                  <a14:compatExt spid="_x0000_s332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19050</xdr:rowOff>
        </xdr:from>
        <xdr:to>
          <xdr:col>3</xdr:col>
          <xdr:colOff>0</xdr:colOff>
          <xdr:row>17</xdr:row>
          <xdr:rowOff>323850</xdr:rowOff>
        </xdr:to>
        <xdr:sp macro="" textlink="">
          <xdr:nvSpPr>
            <xdr:cNvPr id="33245" name="Spinner 477" descr="test" hidden="1">
              <a:extLst>
                <a:ext uri="{63B3BB69-23CF-44E3-9099-C40C66FF867C}">
                  <a14:compatExt spid="_x0000_s332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19050</xdr:rowOff>
        </xdr:from>
        <xdr:to>
          <xdr:col>3</xdr:col>
          <xdr:colOff>0</xdr:colOff>
          <xdr:row>18</xdr:row>
          <xdr:rowOff>323850</xdr:rowOff>
        </xdr:to>
        <xdr:sp macro="" textlink="">
          <xdr:nvSpPr>
            <xdr:cNvPr id="33246" name="Spinner 478" descr="test" hidden="1">
              <a:extLst>
                <a:ext uri="{63B3BB69-23CF-44E3-9099-C40C66FF867C}">
                  <a14:compatExt spid="_x0000_s332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19050</xdr:rowOff>
        </xdr:from>
        <xdr:to>
          <xdr:col>3</xdr:col>
          <xdr:colOff>0</xdr:colOff>
          <xdr:row>19</xdr:row>
          <xdr:rowOff>323850</xdr:rowOff>
        </xdr:to>
        <xdr:sp macro="" textlink="">
          <xdr:nvSpPr>
            <xdr:cNvPr id="33247" name="Spinner 479" descr="test" hidden="1">
              <a:extLst>
                <a:ext uri="{63B3BB69-23CF-44E3-9099-C40C66FF867C}">
                  <a14:compatExt spid="_x0000_s332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19050</xdr:rowOff>
        </xdr:from>
        <xdr:to>
          <xdr:col>3</xdr:col>
          <xdr:colOff>0</xdr:colOff>
          <xdr:row>20</xdr:row>
          <xdr:rowOff>323850</xdr:rowOff>
        </xdr:to>
        <xdr:sp macro="" textlink="">
          <xdr:nvSpPr>
            <xdr:cNvPr id="33248" name="Spinner 480" descr="test" hidden="1">
              <a:extLst>
                <a:ext uri="{63B3BB69-23CF-44E3-9099-C40C66FF867C}">
                  <a14:compatExt spid="_x0000_s332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19050</xdr:rowOff>
        </xdr:from>
        <xdr:to>
          <xdr:col>3</xdr:col>
          <xdr:colOff>0</xdr:colOff>
          <xdr:row>21</xdr:row>
          <xdr:rowOff>323850</xdr:rowOff>
        </xdr:to>
        <xdr:sp macro="" textlink="">
          <xdr:nvSpPr>
            <xdr:cNvPr id="33249" name="Spinner 481" descr="test" hidden="1">
              <a:extLst>
                <a:ext uri="{63B3BB69-23CF-44E3-9099-C40C66FF867C}">
                  <a14:compatExt spid="_x0000_s332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19050</xdr:rowOff>
        </xdr:from>
        <xdr:to>
          <xdr:col>3</xdr:col>
          <xdr:colOff>0</xdr:colOff>
          <xdr:row>23</xdr:row>
          <xdr:rowOff>323850</xdr:rowOff>
        </xdr:to>
        <xdr:sp macro="" textlink="">
          <xdr:nvSpPr>
            <xdr:cNvPr id="33250" name="Spinner 482" descr="test" hidden="1">
              <a:extLst>
                <a:ext uri="{63B3BB69-23CF-44E3-9099-C40C66FF867C}">
                  <a14:compatExt spid="_x0000_s332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19050</xdr:rowOff>
        </xdr:from>
        <xdr:to>
          <xdr:col>3</xdr:col>
          <xdr:colOff>0</xdr:colOff>
          <xdr:row>13</xdr:row>
          <xdr:rowOff>323850</xdr:rowOff>
        </xdr:to>
        <xdr:sp macro="" textlink="">
          <xdr:nvSpPr>
            <xdr:cNvPr id="33251" name="Spinner 483" descr="test" hidden="1">
              <a:extLst>
                <a:ext uri="{63B3BB69-23CF-44E3-9099-C40C66FF867C}">
                  <a14:compatExt spid="_x0000_s332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19050</xdr:rowOff>
        </xdr:from>
        <xdr:to>
          <xdr:col>3</xdr:col>
          <xdr:colOff>0</xdr:colOff>
          <xdr:row>14</xdr:row>
          <xdr:rowOff>323850</xdr:rowOff>
        </xdr:to>
        <xdr:sp macro="" textlink="">
          <xdr:nvSpPr>
            <xdr:cNvPr id="33252" name="Spinner 484" descr="test" hidden="1">
              <a:extLst>
                <a:ext uri="{63B3BB69-23CF-44E3-9099-C40C66FF867C}">
                  <a14:compatExt spid="_x0000_s332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19050</xdr:rowOff>
        </xdr:from>
        <xdr:to>
          <xdr:col>3</xdr:col>
          <xdr:colOff>0</xdr:colOff>
          <xdr:row>15</xdr:row>
          <xdr:rowOff>323850</xdr:rowOff>
        </xdr:to>
        <xdr:sp macro="" textlink="">
          <xdr:nvSpPr>
            <xdr:cNvPr id="33253" name="Spinner 485" descr="test" hidden="1">
              <a:extLst>
                <a:ext uri="{63B3BB69-23CF-44E3-9099-C40C66FF867C}">
                  <a14:compatExt spid="_x0000_s332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19050</xdr:rowOff>
        </xdr:from>
        <xdr:to>
          <xdr:col>3</xdr:col>
          <xdr:colOff>0</xdr:colOff>
          <xdr:row>16</xdr:row>
          <xdr:rowOff>323850</xdr:rowOff>
        </xdr:to>
        <xdr:sp macro="" textlink="">
          <xdr:nvSpPr>
            <xdr:cNvPr id="33254" name="Spinner 486" descr="test" hidden="1">
              <a:extLst>
                <a:ext uri="{63B3BB69-23CF-44E3-9099-C40C66FF867C}">
                  <a14:compatExt spid="_x0000_s332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19050</xdr:rowOff>
        </xdr:from>
        <xdr:to>
          <xdr:col>3</xdr:col>
          <xdr:colOff>0</xdr:colOff>
          <xdr:row>17</xdr:row>
          <xdr:rowOff>323850</xdr:rowOff>
        </xdr:to>
        <xdr:sp macro="" textlink="">
          <xdr:nvSpPr>
            <xdr:cNvPr id="33255" name="Spinner 487" descr="test" hidden="1">
              <a:extLst>
                <a:ext uri="{63B3BB69-23CF-44E3-9099-C40C66FF867C}">
                  <a14:compatExt spid="_x0000_s332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19050</xdr:rowOff>
        </xdr:from>
        <xdr:to>
          <xdr:col>3</xdr:col>
          <xdr:colOff>0</xdr:colOff>
          <xdr:row>18</xdr:row>
          <xdr:rowOff>323850</xdr:rowOff>
        </xdr:to>
        <xdr:sp macro="" textlink="">
          <xdr:nvSpPr>
            <xdr:cNvPr id="33256" name="Spinner 488" descr="test" hidden="1">
              <a:extLst>
                <a:ext uri="{63B3BB69-23CF-44E3-9099-C40C66FF867C}">
                  <a14:compatExt spid="_x0000_s332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19050</xdr:rowOff>
        </xdr:from>
        <xdr:to>
          <xdr:col>3</xdr:col>
          <xdr:colOff>0</xdr:colOff>
          <xdr:row>19</xdr:row>
          <xdr:rowOff>323850</xdr:rowOff>
        </xdr:to>
        <xdr:sp macro="" textlink="">
          <xdr:nvSpPr>
            <xdr:cNvPr id="33257" name="Spinner 489" descr="test" hidden="1">
              <a:extLst>
                <a:ext uri="{63B3BB69-23CF-44E3-9099-C40C66FF867C}">
                  <a14:compatExt spid="_x0000_s332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19050</xdr:rowOff>
        </xdr:from>
        <xdr:to>
          <xdr:col>3</xdr:col>
          <xdr:colOff>0</xdr:colOff>
          <xdr:row>20</xdr:row>
          <xdr:rowOff>323850</xdr:rowOff>
        </xdr:to>
        <xdr:sp macro="" textlink="">
          <xdr:nvSpPr>
            <xdr:cNvPr id="33258" name="Spinner 490" descr="test" hidden="1">
              <a:extLst>
                <a:ext uri="{63B3BB69-23CF-44E3-9099-C40C66FF867C}">
                  <a14:compatExt spid="_x0000_s332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19050</xdr:rowOff>
        </xdr:from>
        <xdr:to>
          <xdr:col>3</xdr:col>
          <xdr:colOff>0</xdr:colOff>
          <xdr:row>21</xdr:row>
          <xdr:rowOff>323850</xdr:rowOff>
        </xdr:to>
        <xdr:sp macro="" textlink="">
          <xdr:nvSpPr>
            <xdr:cNvPr id="33259" name="Spinner 491" descr="test" hidden="1">
              <a:extLst>
                <a:ext uri="{63B3BB69-23CF-44E3-9099-C40C66FF867C}">
                  <a14:compatExt spid="_x0000_s332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19050</xdr:rowOff>
        </xdr:from>
        <xdr:to>
          <xdr:col>3</xdr:col>
          <xdr:colOff>0</xdr:colOff>
          <xdr:row>23</xdr:row>
          <xdr:rowOff>323850</xdr:rowOff>
        </xdr:to>
        <xdr:sp macro="" textlink="">
          <xdr:nvSpPr>
            <xdr:cNvPr id="33260" name="Spinner 492" descr="test" hidden="1">
              <a:extLst>
                <a:ext uri="{63B3BB69-23CF-44E3-9099-C40C66FF867C}">
                  <a14:compatExt spid="_x0000_s332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25</xdr:row>
          <xdr:rowOff>19050</xdr:rowOff>
        </xdr:from>
        <xdr:to>
          <xdr:col>3</xdr:col>
          <xdr:colOff>0</xdr:colOff>
          <xdr:row>25</xdr:row>
          <xdr:rowOff>323850</xdr:rowOff>
        </xdr:to>
        <xdr:sp macro="" textlink="">
          <xdr:nvSpPr>
            <xdr:cNvPr id="33261" name="Spinner 493" descr="test" hidden="1">
              <a:extLst>
                <a:ext uri="{63B3BB69-23CF-44E3-9099-C40C66FF867C}">
                  <a14:compatExt spid="_x0000_s332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26</xdr:row>
          <xdr:rowOff>19050</xdr:rowOff>
        </xdr:from>
        <xdr:to>
          <xdr:col>3</xdr:col>
          <xdr:colOff>0</xdr:colOff>
          <xdr:row>26</xdr:row>
          <xdr:rowOff>323850</xdr:rowOff>
        </xdr:to>
        <xdr:sp macro="" textlink="">
          <xdr:nvSpPr>
            <xdr:cNvPr id="33262" name="Spinner 494" descr="test" hidden="1">
              <a:extLst>
                <a:ext uri="{63B3BB69-23CF-44E3-9099-C40C66FF867C}">
                  <a14:compatExt spid="_x0000_s332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27</xdr:row>
          <xdr:rowOff>19050</xdr:rowOff>
        </xdr:from>
        <xdr:to>
          <xdr:col>3</xdr:col>
          <xdr:colOff>0</xdr:colOff>
          <xdr:row>27</xdr:row>
          <xdr:rowOff>323850</xdr:rowOff>
        </xdr:to>
        <xdr:sp macro="" textlink="">
          <xdr:nvSpPr>
            <xdr:cNvPr id="33263" name="Spinner 495" descr="test" hidden="1">
              <a:extLst>
                <a:ext uri="{63B3BB69-23CF-44E3-9099-C40C66FF867C}">
                  <a14:compatExt spid="_x0000_s332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28</xdr:row>
          <xdr:rowOff>19050</xdr:rowOff>
        </xdr:from>
        <xdr:to>
          <xdr:col>3</xdr:col>
          <xdr:colOff>0</xdr:colOff>
          <xdr:row>28</xdr:row>
          <xdr:rowOff>323850</xdr:rowOff>
        </xdr:to>
        <xdr:sp macro="" textlink="">
          <xdr:nvSpPr>
            <xdr:cNvPr id="33264" name="Spinner 496" descr="test" hidden="1">
              <a:extLst>
                <a:ext uri="{63B3BB69-23CF-44E3-9099-C40C66FF867C}">
                  <a14:compatExt spid="_x0000_s332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29</xdr:row>
          <xdr:rowOff>19050</xdr:rowOff>
        </xdr:from>
        <xdr:to>
          <xdr:col>3</xdr:col>
          <xdr:colOff>0</xdr:colOff>
          <xdr:row>29</xdr:row>
          <xdr:rowOff>323850</xdr:rowOff>
        </xdr:to>
        <xdr:sp macro="" textlink="">
          <xdr:nvSpPr>
            <xdr:cNvPr id="33265" name="Spinner 497" descr="test" hidden="1">
              <a:extLst>
                <a:ext uri="{63B3BB69-23CF-44E3-9099-C40C66FF867C}">
                  <a14:compatExt spid="_x0000_s3326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30</xdr:row>
          <xdr:rowOff>19050</xdr:rowOff>
        </xdr:from>
        <xdr:to>
          <xdr:col>3</xdr:col>
          <xdr:colOff>0</xdr:colOff>
          <xdr:row>30</xdr:row>
          <xdr:rowOff>323850</xdr:rowOff>
        </xdr:to>
        <xdr:sp macro="" textlink="">
          <xdr:nvSpPr>
            <xdr:cNvPr id="33266" name="Spinner 498" descr="test" hidden="1">
              <a:extLst>
                <a:ext uri="{63B3BB69-23CF-44E3-9099-C40C66FF867C}">
                  <a14:compatExt spid="_x0000_s332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31</xdr:row>
          <xdr:rowOff>19050</xdr:rowOff>
        </xdr:from>
        <xdr:to>
          <xdr:col>3</xdr:col>
          <xdr:colOff>0</xdr:colOff>
          <xdr:row>31</xdr:row>
          <xdr:rowOff>323850</xdr:rowOff>
        </xdr:to>
        <xdr:sp macro="" textlink="">
          <xdr:nvSpPr>
            <xdr:cNvPr id="33267" name="Spinner 499" descr="test" hidden="1">
              <a:extLst>
                <a:ext uri="{63B3BB69-23CF-44E3-9099-C40C66FF867C}">
                  <a14:compatExt spid="_x0000_s3326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32</xdr:row>
          <xdr:rowOff>19050</xdr:rowOff>
        </xdr:from>
        <xdr:to>
          <xdr:col>3</xdr:col>
          <xdr:colOff>0</xdr:colOff>
          <xdr:row>32</xdr:row>
          <xdr:rowOff>323850</xdr:rowOff>
        </xdr:to>
        <xdr:sp macro="" textlink="">
          <xdr:nvSpPr>
            <xdr:cNvPr id="33268" name="Spinner 500" descr="test" hidden="1">
              <a:extLst>
                <a:ext uri="{63B3BB69-23CF-44E3-9099-C40C66FF867C}">
                  <a14:compatExt spid="_x0000_s332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34</xdr:row>
          <xdr:rowOff>19050</xdr:rowOff>
        </xdr:from>
        <xdr:to>
          <xdr:col>3</xdr:col>
          <xdr:colOff>0</xdr:colOff>
          <xdr:row>34</xdr:row>
          <xdr:rowOff>323850</xdr:rowOff>
        </xdr:to>
        <xdr:sp macro="" textlink="">
          <xdr:nvSpPr>
            <xdr:cNvPr id="33269" name="Spinner 501" descr="test" hidden="1">
              <a:extLst>
                <a:ext uri="{63B3BB69-23CF-44E3-9099-C40C66FF867C}">
                  <a14:compatExt spid="_x0000_s332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35</xdr:row>
          <xdr:rowOff>19050</xdr:rowOff>
        </xdr:from>
        <xdr:to>
          <xdr:col>3</xdr:col>
          <xdr:colOff>0</xdr:colOff>
          <xdr:row>35</xdr:row>
          <xdr:rowOff>323850</xdr:rowOff>
        </xdr:to>
        <xdr:sp macro="" textlink="">
          <xdr:nvSpPr>
            <xdr:cNvPr id="33270" name="Spinner 502" descr="test" hidden="1">
              <a:extLst>
                <a:ext uri="{63B3BB69-23CF-44E3-9099-C40C66FF867C}">
                  <a14:compatExt spid="_x0000_s332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36</xdr:row>
          <xdr:rowOff>19050</xdr:rowOff>
        </xdr:from>
        <xdr:to>
          <xdr:col>3</xdr:col>
          <xdr:colOff>0</xdr:colOff>
          <xdr:row>36</xdr:row>
          <xdr:rowOff>323850</xdr:rowOff>
        </xdr:to>
        <xdr:sp macro="" textlink="">
          <xdr:nvSpPr>
            <xdr:cNvPr id="33271" name="Spinner 503" descr="test" hidden="1">
              <a:extLst>
                <a:ext uri="{63B3BB69-23CF-44E3-9099-C40C66FF867C}">
                  <a14:compatExt spid="_x0000_s332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38</xdr:row>
          <xdr:rowOff>19050</xdr:rowOff>
        </xdr:from>
        <xdr:to>
          <xdr:col>3</xdr:col>
          <xdr:colOff>0</xdr:colOff>
          <xdr:row>38</xdr:row>
          <xdr:rowOff>323850</xdr:rowOff>
        </xdr:to>
        <xdr:sp macro="" textlink="">
          <xdr:nvSpPr>
            <xdr:cNvPr id="33272" name="Spinner 504" descr="test" hidden="1">
              <a:extLst>
                <a:ext uri="{63B3BB69-23CF-44E3-9099-C40C66FF867C}">
                  <a14:compatExt spid="_x0000_s332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40</xdr:row>
          <xdr:rowOff>19050</xdr:rowOff>
        </xdr:from>
        <xdr:to>
          <xdr:col>3</xdr:col>
          <xdr:colOff>0</xdr:colOff>
          <xdr:row>40</xdr:row>
          <xdr:rowOff>323850</xdr:rowOff>
        </xdr:to>
        <xdr:sp macro="" textlink="">
          <xdr:nvSpPr>
            <xdr:cNvPr id="33273" name="Spinner 505" descr="test" hidden="1">
              <a:extLst>
                <a:ext uri="{63B3BB69-23CF-44E3-9099-C40C66FF867C}">
                  <a14:compatExt spid="_x0000_s332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41</xdr:row>
          <xdr:rowOff>19050</xdr:rowOff>
        </xdr:from>
        <xdr:to>
          <xdr:col>3</xdr:col>
          <xdr:colOff>0</xdr:colOff>
          <xdr:row>41</xdr:row>
          <xdr:rowOff>323850</xdr:rowOff>
        </xdr:to>
        <xdr:sp macro="" textlink="">
          <xdr:nvSpPr>
            <xdr:cNvPr id="33274" name="Spinner 506" descr="test" hidden="1">
              <a:extLst>
                <a:ext uri="{63B3BB69-23CF-44E3-9099-C40C66FF867C}">
                  <a14:compatExt spid="_x0000_s332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42</xdr:row>
          <xdr:rowOff>19050</xdr:rowOff>
        </xdr:from>
        <xdr:to>
          <xdr:col>3</xdr:col>
          <xdr:colOff>0</xdr:colOff>
          <xdr:row>42</xdr:row>
          <xdr:rowOff>323850</xdr:rowOff>
        </xdr:to>
        <xdr:sp macro="" textlink="">
          <xdr:nvSpPr>
            <xdr:cNvPr id="33275" name="Spinner 507" descr="test" hidden="1">
              <a:extLst>
                <a:ext uri="{63B3BB69-23CF-44E3-9099-C40C66FF867C}">
                  <a14:compatExt spid="_x0000_s332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44</xdr:row>
          <xdr:rowOff>19050</xdr:rowOff>
        </xdr:from>
        <xdr:to>
          <xdr:col>3</xdr:col>
          <xdr:colOff>0</xdr:colOff>
          <xdr:row>44</xdr:row>
          <xdr:rowOff>323850</xdr:rowOff>
        </xdr:to>
        <xdr:sp macro="" textlink="">
          <xdr:nvSpPr>
            <xdr:cNvPr id="33276" name="Spinner 508" descr="test" hidden="1">
              <a:extLst>
                <a:ext uri="{63B3BB69-23CF-44E3-9099-C40C66FF867C}">
                  <a14:compatExt spid="_x0000_s332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45</xdr:row>
          <xdr:rowOff>19050</xdr:rowOff>
        </xdr:from>
        <xdr:to>
          <xdr:col>3</xdr:col>
          <xdr:colOff>0</xdr:colOff>
          <xdr:row>45</xdr:row>
          <xdr:rowOff>323850</xdr:rowOff>
        </xdr:to>
        <xdr:sp macro="" textlink="">
          <xdr:nvSpPr>
            <xdr:cNvPr id="33277" name="Spinner 509" descr="test" hidden="1">
              <a:extLst>
                <a:ext uri="{63B3BB69-23CF-44E3-9099-C40C66FF867C}">
                  <a14:compatExt spid="_x0000_s332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46</xdr:row>
          <xdr:rowOff>19050</xdr:rowOff>
        </xdr:from>
        <xdr:to>
          <xdr:col>3</xdr:col>
          <xdr:colOff>0</xdr:colOff>
          <xdr:row>46</xdr:row>
          <xdr:rowOff>323850</xdr:rowOff>
        </xdr:to>
        <xdr:sp macro="" textlink="">
          <xdr:nvSpPr>
            <xdr:cNvPr id="33278" name="Spinner 510" descr="test" hidden="1">
              <a:extLst>
                <a:ext uri="{63B3BB69-23CF-44E3-9099-C40C66FF867C}">
                  <a14:compatExt spid="_x0000_s332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47</xdr:row>
          <xdr:rowOff>19050</xdr:rowOff>
        </xdr:from>
        <xdr:to>
          <xdr:col>3</xdr:col>
          <xdr:colOff>0</xdr:colOff>
          <xdr:row>47</xdr:row>
          <xdr:rowOff>323850</xdr:rowOff>
        </xdr:to>
        <xdr:sp macro="" textlink="">
          <xdr:nvSpPr>
            <xdr:cNvPr id="33279" name="Spinner 511" descr="test" hidden="1">
              <a:extLst>
                <a:ext uri="{63B3BB69-23CF-44E3-9099-C40C66FF867C}">
                  <a14:compatExt spid="_x0000_s332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48</xdr:row>
          <xdr:rowOff>19050</xdr:rowOff>
        </xdr:from>
        <xdr:to>
          <xdr:col>3</xdr:col>
          <xdr:colOff>0</xdr:colOff>
          <xdr:row>48</xdr:row>
          <xdr:rowOff>323850</xdr:rowOff>
        </xdr:to>
        <xdr:sp macro="" textlink="">
          <xdr:nvSpPr>
            <xdr:cNvPr id="33280" name="Spinner 512" descr="test" hidden="1">
              <a:extLst>
                <a:ext uri="{63B3BB69-23CF-44E3-9099-C40C66FF867C}">
                  <a14:compatExt spid="_x0000_s332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49</xdr:row>
          <xdr:rowOff>19050</xdr:rowOff>
        </xdr:from>
        <xdr:to>
          <xdr:col>3</xdr:col>
          <xdr:colOff>0</xdr:colOff>
          <xdr:row>49</xdr:row>
          <xdr:rowOff>323850</xdr:rowOff>
        </xdr:to>
        <xdr:sp macro="" textlink="">
          <xdr:nvSpPr>
            <xdr:cNvPr id="33281" name="Spinner 513" descr="test" hidden="1">
              <a:extLst>
                <a:ext uri="{63B3BB69-23CF-44E3-9099-C40C66FF867C}">
                  <a14:compatExt spid="_x0000_s332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50</xdr:row>
          <xdr:rowOff>19050</xdr:rowOff>
        </xdr:from>
        <xdr:to>
          <xdr:col>3</xdr:col>
          <xdr:colOff>0</xdr:colOff>
          <xdr:row>50</xdr:row>
          <xdr:rowOff>323850</xdr:rowOff>
        </xdr:to>
        <xdr:sp macro="" textlink="">
          <xdr:nvSpPr>
            <xdr:cNvPr id="33282" name="Spinner 514" descr="test" hidden="1">
              <a:extLst>
                <a:ext uri="{63B3BB69-23CF-44E3-9099-C40C66FF867C}">
                  <a14:compatExt spid="_x0000_s332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52</xdr:row>
          <xdr:rowOff>19050</xdr:rowOff>
        </xdr:from>
        <xdr:to>
          <xdr:col>3</xdr:col>
          <xdr:colOff>0</xdr:colOff>
          <xdr:row>52</xdr:row>
          <xdr:rowOff>323850</xdr:rowOff>
        </xdr:to>
        <xdr:sp macro="" textlink="">
          <xdr:nvSpPr>
            <xdr:cNvPr id="33283" name="Spinner 515" descr="test" hidden="1">
              <a:extLst>
                <a:ext uri="{63B3BB69-23CF-44E3-9099-C40C66FF867C}">
                  <a14:compatExt spid="_x0000_s332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19050</xdr:rowOff>
        </xdr:from>
        <xdr:to>
          <xdr:col>3</xdr:col>
          <xdr:colOff>0</xdr:colOff>
          <xdr:row>53</xdr:row>
          <xdr:rowOff>323850</xdr:rowOff>
        </xdr:to>
        <xdr:sp macro="" textlink="">
          <xdr:nvSpPr>
            <xdr:cNvPr id="33284" name="Spinner 516" descr="test" hidden="1">
              <a:extLst>
                <a:ext uri="{63B3BB69-23CF-44E3-9099-C40C66FF867C}">
                  <a14:compatExt spid="_x0000_s332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54</xdr:row>
          <xdr:rowOff>19050</xdr:rowOff>
        </xdr:from>
        <xdr:to>
          <xdr:col>3</xdr:col>
          <xdr:colOff>0</xdr:colOff>
          <xdr:row>54</xdr:row>
          <xdr:rowOff>323850</xdr:rowOff>
        </xdr:to>
        <xdr:sp macro="" textlink="">
          <xdr:nvSpPr>
            <xdr:cNvPr id="33285" name="Spinner 517" descr="test" hidden="1">
              <a:extLst>
                <a:ext uri="{63B3BB69-23CF-44E3-9099-C40C66FF867C}">
                  <a14:compatExt spid="_x0000_s3328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55</xdr:row>
          <xdr:rowOff>19050</xdr:rowOff>
        </xdr:from>
        <xdr:to>
          <xdr:col>3</xdr:col>
          <xdr:colOff>0</xdr:colOff>
          <xdr:row>55</xdr:row>
          <xdr:rowOff>323850</xdr:rowOff>
        </xdr:to>
        <xdr:sp macro="" textlink="">
          <xdr:nvSpPr>
            <xdr:cNvPr id="33286" name="Spinner 518" descr="test" hidden="1">
              <a:extLst>
                <a:ext uri="{63B3BB69-23CF-44E3-9099-C40C66FF867C}">
                  <a14:compatExt spid="_x0000_s3328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56</xdr:row>
          <xdr:rowOff>19050</xdr:rowOff>
        </xdr:from>
        <xdr:to>
          <xdr:col>3</xdr:col>
          <xdr:colOff>0</xdr:colOff>
          <xdr:row>56</xdr:row>
          <xdr:rowOff>323850</xdr:rowOff>
        </xdr:to>
        <xdr:sp macro="" textlink="">
          <xdr:nvSpPr>
            <xdr:cNvPr id="33287" name="Spinner 519" descr="test" hidden="1">
              <a:extLst>
                <a:ext uri="{63B3BB69-23CF-44E3-9099-C40C66FF867C}">
                  <a14:compatExt spid="_x0000_s3328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57</xdr:row>
          <xdr:rowOff>19050</xdr:rowOff>
        </xdr:from>
        <xdr:to>
          <xdr:col>3</xdr:col>
          <xdr:colOff>0</xdr:colOff>
          <xdr:row>57</xdr:row>
          <xdr:rowOff>323850</xdr:rowOff>
        </xdr:to>
        <xdr:sp macro="" textlink="">
          <xdr:nvSpPr>
            <xdr:cNvPr id="33288" name="Spinner 520" descr="test" hidden="1">
              <a:extLst>
                <a:ext uri="{63B3BB69-23CF-44E3-9099-C40C66FF867C}">
                  <a14:compatExt spid="_x0000_s3328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58</xdr:row>
          <xdr:rowOff>19050</xdr:rowOff>
        </xdr:from>
        <xdr:to>
          <xdr:col>3</xdr:col>
          <xdr:colOff>0</xdr:colOff>
          <xdr:row>58</xdr:row>
          <xdr:rowOff>323850</xdr:rowOff>
        </xdr:to>
        <xdr:sp macro="" textlink="">
          <xdr:nvSpPr>
            <xdr:cNvPr id="33289" name="Spinner 521" descr="test" hidden="1">
              <a:extLst>
                <a:ext uri="{63B3BB69-23CF-44E3-9099-C40C66FF867C}">
                  <a14:compatExt spid="_x0000_s332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59</xdr:row>
          <xdr:rowOff>19050</xdr:rowOff>
        </xdr:from>
        <xdr:to>
          <xdr:col>3</xdr:col>
          <xdr:colOff>0</xdr:colOff>
          <xdr:row>59</xdr:row>
          <xdr:rowOff>323850</xdr:rowOff>
        </xdr:to>
        <xdr:sp macro="" textlink="">
          <xdr:nvSpPr>
            <xdr:cNvPr id="33290" name="Spinner 522" descr="test" hidden="1">
              <a:extLst>
                <a:ext uri="{63B3BB69-23CF-44E3-9099-C40C66FF867C}">
                  <a14:compatExt spid="_x0000_s332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60</xdr:row>
          <xdr:rowOff>19050</xdr:rowOff>
        </xdr:from>
        <xdr:to>
          <xdr:col>3</xdr:col>
          <xdr:colOff>0</xdr:colOff>
          <xdr:row>60</xdr:row>
          <xdr:rowOff>323850</xdr:rowOff>
        </xdr:to>
        <xdr:sp macro="" textlink="">
          <xdr:nvSpPr>
            <xdr:cNvPr id="33291" name="Spinner 523" descr="test" hidden="1">
              <a:extLst>
                <a:ext uri="{63B3BB69-23CF-44E3-9099-C40C66FF867C}">
                  <a14:compatExt spid="_x0000_s332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61</xdr:row>
          <xdr:rowOff>19050</xdr:rowOff>
        </xdr:from>
        <xdr:to>
          <xdr:col>3</xdr:col>
          <xdr:colOff>0</xdr:colOff>
          <xdr:row>61</xdr:row>
          <xdr:rowOff>323850</xdr:rowOff>
        </xdr:to>
        <xdr:sp macro="" textlink="">
          <xdr:nvSpPr>
            <xdr:cNvPr id="33292" name="Spinner 524" descr="test" hidden="1">
              <a:extLst>
                <a:ext uri="{63B3BB69-23CF-44E3-9099-C40C66FF867C}">
                  <a14:compatExt spid="_x0000_s332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63</xdr:row>
          <xdr:rowOff>19050</xdr:rowOff>
        </xdr:from>
        <xdr:to>
          <xdr:col>3</xdr:col>
          <xdr:colOff>0</xdr:colOff>
          <xdr:row>63</xdr:row>
          <xdr:rowOff>323850</xdr:rowOff>
        </xdr:to>
        <xdr:sp macro="" textlink="">
          <xdr:nvSpPr>
            <xdr:cNvPr id="33293" name="Spinner 525" descr="test" hidden="1">
              <a:extLst>
                <a:ext uri="{63B3BB69-23CF-44E3-9099-C40C66FF867C}">
                  <a14:compatExt spid="_x0000_s332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64</xdr:row>
          <xdr:rowOff>19050</xdr:rowOff>
        </xdr:from>
        <xdr:to>
          <xdr:col>3</xdr:col>
          <xdr:colOff>0</xdr:colOff>
          <xdr:row>64</xdr:row>
          <xdr:rowOff>323850</xdr:rowOff>
        </xdr:to>
        <xdr:sp macro="" textlink="">
          <xdr:nvSpPr>
            <xdr:cNvPr id="33294" name="Spinner 526" descr="test" hidden="1">
              <a:extLst>
                <a:ext uri="{63B3BB69-23CF-44E3-9099-C40C66FF867C}">
                  <a14:compatExt spid="_x0000_s332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65</xdr:row>
          <xdr:rowOff>19050</xdr:rowOff>
        </xdr:from>
        <xdr:to>
          <xdr:col>3</xdr:col>
          <xdr:colOff>0</xdr:colOff>
          <xdr:row>65</xdr:row>
          <xdr:rowOff>323850</xdr:rowOff>
        </xdr:to>
        <xdr:sp macro="" textlink="">
          <xdr:nvSpPr>
            <xdr:cNvPr id="33295" name="Spinner 527" descr="test" hidden="1">
              <a:extLst>
                <a:ext uri="{63B3BB69-23CF-44E3-9099-C40C66FF867C}">
                  <a14:compatExt spid="_x0000_s332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66</xdr:row>
          <xdr:rowOff>19050</xdr:rowOff>
        </xdr:from>
        <xdr:to>
          <xdr:col>3</xdr:col>
          <xdr:colOff>0</xdr:colOff>
          <xdr:row>66</xdr:row>
          <xdr:rowOff>323850</xdr:rowOff>
        </xdr:to>
        <xdr:sp macro="" textlink="">
          <xdr:nvSpPr>
            <xdr:cNvPr id="33296" name="Spinner 528" descr="test" hidden="1">
              <a:extLst>
                <a:ext uri="{63B3BB69-23CF-44E3-9099-C40C66FF867C}">
                  <a14:compatExt spid="_x0000_s332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67</xdr:row>
          <xdr:rowOff>19050</xdr:rowOff>
        </xdr:from>
        <xdr:to>
          <xdr:col>3</xdr:col>
          <xdr:colOff>0</xdr:colOff>
          <xdr:row>67</xdr:row>
          <xdr:rowOff>323850</xdr:rowOff>
        </xdr:to>
        <xdr:sp macro="" textlink="">
          <xdr:nvSpPr>
            <xdr:cNvPr id="33297" name="Spinner 529" descr="test" hidden="1">
              <a:extLst>
                <a:ext uri="{63B3BB69-23CF-44E3-9099-C40C66FF867C}">
                  <a14:compatExt spid="_x0000_s332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69</xdr:row>
          <xdr:rowOff>19050</xdr:rowOff>
        </xdr:from>
        <xdr:to>
          <xdr:col>3</xdr:col>
          <xdr:colOff>0</xdr:colOff>
          <xdr:row>69</xdr:row>
          <xdr:rowOff>323850</xdr:rowOff>
        </xdr:to>
        <xdr:sp macro="" textlink="">
          <xdr:nvSpPr>
            <xdr:cNvPr id="33298" name="Spinner 530" descr="test" hidden="1">
              <a:extLst>
                <a:ext uri="{63B3BB69-23CF-44E3-9099-C40C66FF867C}">
                  <a14:compatExt spid="_x0000_s3329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70</xdr:row>
          <xdr:rowOff>19050</xdr:rowOff>
        </xdr:from>
        <xdr:to>
          <xdr:col>3</xdr:col>
          <xdr:colOff>0</xdr:colOff>
          <xdr:row>70</xdr:row>
          <xdr:rowOff>323850</xdr:rowOff>
        </xdr:to>
        <xdr:sp macro="" textlink="">
          <xdr:nvSpPr>
            <xdr:cNvPr id="33299" name="Spinner 531" descr="test" hidden="1">
              <a:extLst>
                <a:ext uri="{63B3BB69-23CF-44E3-9099-C40C66FF867C}">
                  <a14:compatExt spid="_x0000_s332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71</xdr:row>
          <xdr:rowOff>19050</xdr:rowOff>
        </xdr:from>
        <xdr:to>
          <xdr:col>3</xdr:col>
          <xdr:colOff>0</xdr:colOff>
          <xdr:row>71</xdr:row>
          <xdr:rowOff>323850</xdr:rowOff>
        </xdr:to>
        <xdr:sp macro="" textlink="">
          <xdr:nvSpPr>
            <xdr:cNvPr id="33300" name="Spinner 532" descr="test" hidden="1">
              <a:extLst>
                <a:ext uri="{63B3BB69-23CF-44E3-9099-C40C66FF867C}">
                  <a14:compatExt spid="_x0000_s333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72</xdr:row>
          <xdr:rowOff>19050</xdr:rowOff>
        </xdr:from>
        <xdr:to>
          <xdr:col>3</xdr:col>
          <xdr:colOff>0</xdr:colOff>
          <xdr:row>72</xdr:row>
          <xdr:rowOff>323850</xdr:rowOff>
        </xdr:to>
        <xdr:sp macro="" textlink="">
          <xdr:nvSpPr>
            <xdr:cNvPr id="33301" name="Spinner 533" descr="test" hidden="1">
              <a:extLst>
                <a:ext uri="{63B3BB69-23CF-44E3-9099-C40C66FF867C}">
                  <a14:compatExt spid="_x0000_s3330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73</xdr:row>
          <xdr:rowOff>19050</xdr:rowOff>
        </xdr:from>
        <xdr:to>
          <xdr:col>3</xdr:col>
          <xdr:colOff>0</xdr:colOff>
          <xdr:row>73</xdr:row>
          <xdr:rowOff>323850</xdr:rowOff>
        </xdr:to>
        <xdr:sp macro="" textlink="">
          <xdr:nvSpPr>
            <xdr:cNvPr id="33302" name="Spinner 534" descr="test" hidden="1">
              <a:extLst>
                <a:ext uri="{63B3BB69-23CF-44E3-9099-C40C66FF867C}">
                  <a14:compatExt spid="_x0000_s3330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74</xdr:row>
          <xdr:rowOff>19050</xdr:rowOff>
        </xdr:from>
        <xdr:to>
          <xdr:col>3</xdr:col>
          <xdr:colOff>0</xdr:colOff>
          <xdr:row>74</xdr:row>
          <xdr:rowOff>323850</xdr:rowOff>
        </xdr:to>
        <xdr:sp macro="" textlink="">
          <xdr:nvSpPr>
            <xdr:cNvPr id="33303" name="Spinner 535" descr="test" hidden="1">
              <a:extLst>
                <a:ext uri="{63B3BB69-23CF-44E3-9099-C40C66FF867C}">
                  <a14:compatExt spid="_x0000_s3330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75</xdr:row>
          <xdr:rowOff>19050</xdr:rowOff>
        </xdr:from>
        <xdr:to>
          <xdr:col>3</xdr:col>
          <xdr:colOff>0</xdr:colOff>
          <xdr:row>75</xdr:row>
          <xdr:rowOff>323850</xdr:rowOff>
        </xdr:to>
        <xdr:sp macro="" textlink="">
          <xdr:nvSpPr>
            <xdr:cNvPr id="33304" name="Spinner 536" descr="test" hidden="1">
              <a:extLst>
                <a:ext uri="{63B3BB69-23CF-44E3-9099-C40C66FF867C}">
                  <a14:compatExt spid="_x0000_s333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76</xdr:row>
          <xdr:rowOff>19050</xdr:rowOff>
        </xdr:from>
        <xdr:to>
          <xdr:col>3</xdr:col>
          <xdr:colOff>0</xdr:colOff>
          <xdr:row>76</xdr:row>
          <xdr:rowOff>323850</xdr:rowOff>
        </xdr:to>
        <xdr:sp macro="" textlink="">
          <xdr:nvSpPr>
            <xdr:cNvPr id="33305" name="Spinner 537" descr="test" hidden="1">
              <a:extLst>
                <a:ext uri="{63B3BB69-23CF-44E3-9099-C40C66FF867C}">
                  <a14:compatExt spid="_x0000_s3330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77</xdr:row>
          <xdr:rowOff>19050</xdr:rowOff>
        </xdr:from>
        <xdr:to>
          <xdr:col>3</xdr:col>
          <xdr:colOff>0</xdr:colOff>
          <xdr:row>77</xdr:row>
          <xdr:rowOff>323850</xdr:rowOff>
        </xdr:to>
        <xdr:sp macro="" textlink="">
          <xdr:nvSpPr>
            <xdr:cNvPr id="33306" name="Spinner 538" descr="test" hidden="1">
              <a:extLst>
                <a:ext uri="{63B3BB69-23CF-44E3-9099-C40C66FF867C}">
                  <a14:compatExt spid="_x0000_s333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79</xdr:row>
          <xdr:rowOff>19050</xdr:rowOff>
        </xdr:from>
        <xdr:to>
          <xdr:col>3</xdr:col>
          <xdr:colOff>0</xdr:colOff>
          <xdr:row>79</xdr:row>
          <xdr:rowOff>323850</xdr:rowOff>
        </xdr:to>
        <xdr:sp macro="" textlink="">
          <xdr:nvSpPr>
            <xdr:cNvPr id="33307" name="Spinner 539" descr="test" hidden="1">
              <a:extLst>
                <a:ext uri="{63B3BB69-23CF-44E3-9099-C40C66FF867C}">
                  <a14:compatExt spid="_x0000_s3330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80</xdr:row>
          <xdr:rowOff>19050</xdr:rowOff>
        </xdr:from>
        <xdr:to>
          <xdr:col>3</xdr:col>
          <xdr:colOff>0</xdr:colOff>
          <xdr:row>80</xdr:row>
          <xdr:rowOff>323850</xdr:rowOff>
        </xdr:to>
        <xdr:sp macro="" textlink="">
          <xdr:nvSpPr>
            <xdr:cNvPr id="33308" name="Spinner 540" descr="test" hidden="1">
              <a:extLst>
                <a:ext uri="{63B3BB69-23CF-44E3-9099-C40C66FF867C}">
                  <a14:compatExt spid="_x0000_s3330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82</xdr:row>
          <xdr:rowOff>19050</xdr:rowOff>
        </xdr:from>
        <xdr:to>
          <xdr:col>3</xdr:col>
          <xdr:colOff>0</xdr:colOff>
          <xdr:row>82</xdr:row>
          <xdr:rowOff>323850</xdr:rowOff>
        </xdr:to>
        <xdr:sp macro="" textlink="">
          <xdr:nvSpPr>
            <xdr:cNvPr id="33309" name="Spinner 541" descr="test" hidden="1">
              <a:extLst>
                <a:ext uri="{63B3BB69-23CF-44E3-9099-C40C66FF867C}">
                  <a14:compatExt spid="_x0000_s3330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84</xdr:row>
          <xdr:rowOff>19050</xdr:rowOff>
        </xdr:from>
        <xdr:to>
          <xdr:col>3</xdr:col>
          <xdr:colOff>0</xdr:colOff>
          <xdr:row>84</xdr:row>
          <xdr:rowOff>323850</xdr:rowOff>
        </xdr:to>
        <xdr:sp macro="" textlink="">
          <xdr:nvSpPr>
            <xdr:cNvPr id="33310" name="Spinner 542" descr="test" hidden="1">
              <a:extLst>
                <a:ext uri="{63B3BB69-23CF-44E3-9099-C40C66FF867C}">
                  <a14:compatExt spid="_x0000_s3331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85</xdr:row>
          <xdr:rowOff>19050</xdr:rowOff>
        </xdr:from>
        <xdr:to>
          <xdr:col>3</xdr:col>
          <xdr:colOff>0</xdr:colOff>
          <xdr:row>85</xdr:row>
          <xdr:rowOff>323850</xdr:rowOff>
        </xdr:to>
        <xdr:sp macro="" textlink="">
          <xdr:nvSpPr>
            <xdr:cNvPr id="33311" name="Spinner 543" descr="test" hidden="1">
              <a:extLst>
                <a:ext uri="{63B3BB69-23CF-44E3-9099-C40C66FF867C}">
                  <a14:compatExt spid="_x0000_s3331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86</xdr:row>
          <xdr:rowOff>19050</xdr:rowOff>
        </xdr:from>
        <xdr:to>
          <xdr:col>3</xdr:col>
          <xdr:colOff>0</xdr:colOff>
          <xdr:row>86</xdr:row>
          <xdr:rowOff>323850</xdr:rowOff>
        </xdr:to>
        <xdr:sp macro="" textlink="">
          <xdr:nvSpPr>
            <xdr:cNvPr id="33312" name="Spinner 544" descr="test" hidden="1">
              <a:extLst>
                <a:ext uri="{63B3BB69-23CF-44E3-9099-C40C66FF867C}">
                  <a14:compatExt spid="_x0000_s333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87</xdr:row>
          <xdr:rowOff>19050</xdr:rowOff>
        </xdr:from>
        <xdr:to>
          <xdr:col>3</xdr:col>
          <xdr:colOff>0</xdr:colOff>
          <xdr:row>87</xdr:row>
          <xdr:rowOff>323850</xdr:rowOff>
        </xdr:to>
        <xdr:sp macro="" textlink="">
          <xdr:nvSpPr>
            <xdr:cNvPr id="33313" name="Spinner 545" descr="test" hidden="1">
              <a:extLst>
                <a:ext uri="{63B3BB69-23CF-44E3-9099-C40C66FF867C}">
                  <a14:compatExt spid="_x0000_s3331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88</xdr:row>
          <xdr:rowOff>19050</xdr:rowOff>
        </xdr:from>
        <xdr:to>
          <xdr:col>3</xdr:col>
          <xdr:colOff>0</xdr:colOff>
          <xdr:row>88</xdr:row>
          <xdr:rowOff>323850</xdr:rowOff>
        </xdr:to>
        <xdr:sp macro="" textlink="">
          <xdr:nvSpPr>
            <xdr:cNvPr id="33315" name="Spinner 547" descr="test" hidden="1">
              <a:extLst>
                <a:ext uri="{63B3BB69-23CF-44E3-9099-C40C66FF867C}">
                  <a14:compatExt spid="_x0000_s3331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90</xdr:row>
          <xdr:rowOff>19050</xdr:rowOff>
        </xdr:from>
        <xdr:to>
          <xdr:col>3</xdr:col>
          <xdr:colOff>0</xdr:colOff>
          <xdr:row>90</xdr:row>
          <xdr:rowOff>323850</xdr:rowOff>
        </xdr:to>
        <xdr:sp macro="" textlink="">
          <xdr:nvSpPr>
            <xdr:cNvPr id="33316" name="Spinner 548" descr="test" hidden="1">
              <a:extLst>
                <a:ext uri="{63B3BB69-23CF-44E3-9099-C40C66FF867C}">
                  <a14:compatExt spid="_x0000_s3331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91</xdr:row>
          <xdr:rowOff>19050</xdr:rowOff>
        </xdr:from>
        <xdr:to>
          <xdr:col>3</xdr:col>
          <xdr:colOff>0</xdr:colOff>
          <xdr:row>91</xdr:row>
          <xdr:rowOff>323850</xdr:rowOff>
        </xdr:to>
        <xdr:sp macro="" textlink="">
          <xdr:nvSpPr>
            <xdr:cNvPr id="33317" name="Spinner 549" descr="test" hidden="1">
              <a:extLst>
                <a:ext uri="{63B3BB69-23CF-44E3-9099-C40C66FF867C}">
                  <a14:compatExt spid="_x0000_s3331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92</xdr:row>
          <xdr:rowOff>19050</xdr:rowOff>
        </xdr:from>
        <xdr:to>
          <xdr:col>3</xdr:col>
          <xdr:colOff>0</xdr:colOff>
          <xdr:row>92</xdr:row>
          <xdr:rowOff>323850</xdr:rowOff>
        </xdr:to>
        <xdr:sp macro="" textlink="">
          <xdr:nvSpPr>
            <xdr:cNvPr id="33318" name="Spinner 550" descr="test" hidden="1">
              <a:extLst>
                <a:ext uri="{63B3BB69-23CF-44E3-9099-C40C66FF867C}">
                  <a14:compatExt spid="_x0000_s3331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93</xdr:row>
          <xdr:rowOff>19050</xdr:rowOff>
        </xdr:from>
        <xdr:to>
          <xdr:col>3</xdr:col>
          <xdr:colOff>0</xdr:colOff>
          <xdr:row>93</xdr:row>
          <xdr:rowOff>323850</xdr:rowOff>
        </xdr:to>
        <xdr:sp macro="" textlink="">
          <xdr:nvSpPr>
            <xdr:cNvPr id="33319" name="Spinner 551" descr="test" hidden="1">
              <a:extLst>
                <a:ext uri="{63B3BB69-23CF-44E3-9099-C40C66FF867C}">
                  <a14:compatExt spid="_x0000_s3331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94</xdr:row>
          <xdr:rowOff>19050</xdr:rowOff>
        </xdr:from>
        <xdr:to>
          <xdr:col>3</xdr:col>
          <xdr:colOff>0</xdr:colOff>
          <xdr:row>94</xdr:row>
          <xdr:rowOff>323850</xdr:rowOff>
        </xdr:to>
        <xdr:sp macro="" textlink="">
          <xdr:nvSpPr>
            <xdr:cNvPr id="33320" name="Spinner 552" descr="test" hidden="1">
              <a:extLst>
                <a:ext uri="{63B3BB69-23CF-44E3-9099-C40C66FF867C}">
                  <a14:compatExt spid="_x0000_s3332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95</xdr:row>
          <xdr:rowOff>19050</xdr:rowOff>
        </xdr:from>
        <xdr:to>
          <xdr:col>3</xdr:col>
          <xdr:colOff>0</xdr:colOff>
          <xdr:row>95</xdr:row>
          <xdr:rowOff>323850</xdr:rowOff>
        </xdr:to>
        <xdr:sp macro="" textlink="">
          <xdr:nvSpPr>
            <xdr:cNvPr id="33321" name="Spinner 553" descr="test" hidden="1">
              <a:extLst>
                <a:ext uri="{63B3BB69-23CF-44E3-9099-C40C66FF867C}">
                  <a14:compatExt spid="_x0000_s3332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96</xdr:row>
          <xdr:rowOff>19050</xdr:rowOff>
        </xdr:from>
        <xdr:to>
          <xdr:col>3</xdr:col>
          <xdr:colOff>0</xdr:colOff>
          <xdr:row>96</xdr:row>
          <xdr:rowOff>323850</xdr:rowOff>
        </xdr:to>
        <xdr:sp macro="" textlink="">
          <xdr:nvSpPr>
            <xdr:cNvPr id="33322" name="Spinner 554" descr="test" hidden="1">
              <a:extLst>
                <a:ext uri="{63B3BB69-23CF-44E3-9099-C40C66FF867C}">
                  <a14:compatExt spid="_x0000_s3332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97</xdr:row>
          <xdr:rowOff>19050</xdr:rowOff>
        </xdr:from>
        <xdr:to>
          <xdr:col>3</xdr:col>
          <xdr:colOff>0</xdr:colOff>
          <xdr:row>97</xdr:row>
          <xdr:rowOff>323850</xdr:rowOff>
        </xdr:to>
        <xdr:sp macro="" textlink="">
          <xdr:nvSpPr>
            <xdr:cNvPr id="33323" name="Spinner 555" descr="test" hidden="1">
              <a:extLst>
                <a:ext uri="{63B3BB69-23CF-44E3-9099-C40C66FF867C}">
                  <a14:compatExt spid="_x0000_s3332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98</xdr:row>
          <xdr:rowOff>19050</xdr:rowOff>
        </xdr:from>
        <xdr:to>
          <xdr:col>3</xdr:col>
          <xdr:colOff>0</xdr:colOff>
          <xdr:row>98</xdr:row>
          <xdr:rowOff>323850</xdr:rowOff>
        </xdr:to>
        <xdr:sp macro="" textlink="">
          <xdr:nvSpPr>
            <xdr:cNvPr id="33324" name="Spinner 556" descr="test" hidden="1">
              <a:extLst>
                <a:ext uri="{63B3BB69-23CF-44E3-9099-C40C66FF867C}">
                  <a14:compatExt spid="_x0000_s3332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99</xdr:row>
          <xdr:rowOff>19050</xdr:rowOff>
        </xdr:from>
        <xdr:to>
          <xdr:col>3</xdr:col>
          <xdr:colOff>0</xdr:colOff>
          <xdr:row>99</xdr:row>
          <xdr:rowOff>323850</xdr:rowOff>
        </xdr:to>
        <xdr:sp macro="" textlink="">
          <xdr:nvSpPr>
            <xdr:cNvPr id="33325" name="Spinner 557" descr="test" hidden="1">
              <a:extLst>
                <a:ext uri="{63B3BB69-23CF-44E3-9099-C40C66FF867C}">
                  <a14:compatExt spid="_x0000_s333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100</xdr:row>
          <xdr:rowOff>19050</xdr:rowOff>
        </xdr:from>
        <xdr:to>
          <xdr:col>3</xdr:col>
          <xdr:colOff>0</xdr:colOff>
          <xdr:row>100</xdr:row>
          <xdr:rowOff>323850</xdr:rowOff>
        </xdr:to>
        <xdr:sp macro="" textlink="">
          <xdr:nvSpPr>
            <xdr:cNvPr id="33326" name="Spinner 558" descr="test" hidden="1">
              <a:extLst>
                <a:ext uri="{63B3BB69-23CF-44E3-9099-C40C66FF867C}">
                  <a14:compatExt spid="_x0000_s3332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101</xdr:row>
          <xdr:rowOff>19050</xdr:rowOff>
        </xdr:from>
        <xdr:to>
          <xdr:col>3</xdr:col>
          <xdr:colOff>0</xdr:colOff>
          <xdr:row>101</xdr:row>
          <xdr:rowOff>323850</xdr:rowOff>
        </xdr:to>
        <xdr:sp macro="" textlink="">
          <xdr:nvSpPr>
            <xdr:cNvPr id="33327" name="Spinner 559" descr="test" hidden="1">
              <a:extLst>
                <a:ext uri="{63B3BB69-23CF-44E3-9099-C40C66FF867C}">
                  <a14:compatExt spid="_x0000_s3332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102</xdr:row>
          <xdr:rowOff>19050</xdr:rowOff>
        </xdr:from>
        <xdr:to>
          <xdr:col>3</xdr:col>
          <xdr:colOff>0</xdr:colOff>
          <xdr:row>102</xdr:row>
          <xdr:rowOff>323850</xdr:rowOff>
        </xdr:to>
        <xdr:sp macro="" textlink="">
          <xdr:nvSpPr>
            <xdr:cNvPr id="33328" name="Spinner 560" descr="test" hidden="1">
              <a:extLst>
                <a:ext uri="{63B3BB69-23CF-44E3-9099-C40C66FF867C}">
                  <a14:compatExt spid="_x0000_s3332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103</xdr:row>
          <xdr:rowOff>19050</xdr:rowOff>
        </xdr:from>
        <xdr:to>
          <xdr:col>3</xdr:col>
          <xdr:colOff>0</xdr:colOff>
          <xdr:row>103</xdr:row>
          <xdr:rowOff>323850</xdr:rowOff>
        </xdr:to>
        <xdr:sp macro="" textlink="">
          <xdr:nvSpPr>
            <xdr:cNvPr id="33329" name="Spinner 561" descr="test" hidden="1">
              <a:extLst>
                <a:ext uri="{63B3BB69-23CF-44E3-9099-C40C66FF867C}">
                  <a14:compatExt spid="_x0000_s3332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104</xdr:row>
          <xdr:rowOff>19050</xdr:rowOff>
        </xdr:from>
        <xdr:to>
          <xdr:col>3</xdr:col>
          <xdr:colOff>0</xdr:colOff>
          <xdr:row>104</xdr:row>
          <xdr:rowOff>323850</xdr:rowOff>
        </xdr:to>
        <xdr:sp macro="" textlink="">
          <xdr:nvSpPr>
            <xdr:cNvPr id="33330" name="Spinner 562" descr="test" hidden="1">
              <a:extLst>
                <a:ext uri="{63B3BB69-23CF-44E3-9099-C40C66FF867C}">
                  <a14:compatExt spid="_x0000_s3333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105</xdr:row>
          <xdr:rowOff>19050</xdr:rowOff>
        </xdr:from>
        <xdr:to>
          <xdr:col>3</xdr:col>
          <xdr:colOff>0</xdr:colOff>
          <xdr:row>105</xdr:row>
          <xdr:rowOff>323850</xdr:rowOff>
        </xdr:to>
        <xdr:sp macro="" textlink="">
          <xdr:nvSpPr>
            <xdr:cNvPr id="33331" name="Spinner 563" descr="test" hidden="1">
              <a:extLst>
                <a:ext uri="{63B3BB69-23CF-44E3-9099-C40C66FF867C}">
                  <a14:compatExt spid="_x0000_s3333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107</xdr:row>
          <xdr:rowOff>19050</xdr:rowOff>
        </xdr:from>
        <xdr:to>
          <xdr:col>3</xdr:col>
          <xdr:colOff>0</xdr:colOff>
          <xdr:row>107</xdr:row>
          <xdr:rowOff>323850</xdr:rowOff>
        </xdr:to>
        <xdr:sp macro="" textlink="">
          <xdr:nvSpPr>
            <xdr:cNvPr id="33332" name="Spinner 564" descr="test" hidden="1">
              <a:extLst>
                <a:ext uri="{63B3BB69-23CF-44E3-9099-C40C66FF867C}">
                  <a14:compatExt spid="_x0000_s3333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108</xdr:row>
          <xdr:rowOff>19050</xdr:rowOff>
        </xdr:from>
        <xdr:to>
          <xdr:col>3</xdr:col>
          <xdr:colOff>0</xdr:colOff>
          <xdr:row>108</xdr:row>
          <xdr:rowOff>323850</xdr:rowOff>
        </xdr:to>
        <xdr:sp macro="" textlink="">
          <xdr:nvSpPr>
            <xdr:cNvPr id="33333" name="Spinner 565" descr="test" hidden="1">
              <a:extLst>
                <a:ext uri="{63B3BB69-23CF-44E3-9099-C40C66FF867C}">
                  <a14:compatExt spid="_x0000_s333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109</xdr:row>
          <xdr:rowOff>19050</xdr:rowOff>
        </xdr:from>
        <xdr:to>
          <xdr:col>3</xdr:col>
          <xdr:colOff>0</xdr:colOff>
          <xdr:row>109</xdr:row>
          <xdr:rowOff>323850</xdr:rowOff>
        </xdr:to>
        <xdr:sp macro="" textlink="">
          <xdr:nvSpPr>
            <xdr:cNvPr id="33334" name="Spinner 566" descr="test" hidden="1">
              <a:extLst>
                <a:ext uri="{63B3BB69-23CF-44E3-9099-C40C66FF867C}">
                  <a14:compatExt spid="_x0000_s333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110</xdr:row>
          <xdr:rowOff>19050</xdr:rowOff>
        </xdr:from>
        <xdr:to>
          <xdr:col>3</xdr:col>
          <xdr:colOff>0</xdr:colOff>
          <xdr:row>110</xdr:row>
          <xdr:rowOff>323850</xdr:rowOff>
        </xdr:to>
        <xdr:sp macro="" textlink="">
          <xdr:nvSpPr>
            <xdr:cNvPr id="33335" name="Spinner 567" descr="test" hidden="1">
              <a:extLst>
                <a:ext uri="{63B3BB69-23CF-44E3-9099-C40C66FF867C}">
                  <a14:compatExt spid="_x0000_s333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111</xdr:row>
          <xdr:rowOff>19050</xdr:rowOff>
        </xdr:from>
        <xdr:to>
          <xdr:col>3</xdr:col>
          <xdr:colOff>0</xdr:colOff>
          <xdr:row>111</xdr:row>
          <xdr:rowOff>323850</xdr:rowOff>
        </xdr:to>
        <xdr:sp macro="" textlink="">
          <xdr:nvSpPr>
            <xdr:cNvPr id="33336" name="Spinner 568" descr="test" hidden="1">
              <a:extLst>
                <a:ext uri="{63B3BB69-23CF-44E3-9099-C40C66FF867C}">
                  <a14:compatExt spid="_x0000_s333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112</xdr:row>
          <xdr:rowOff>19050</xdr:rowOff>
        </xdr:from>
        <xdr:to>
          <xdr:col>3</xdr:col>
          <xdr:colOff>0</xdr:colOff>
          <xdr:row>112</xdr:row>
          <xdr:rowOff>323850</xdr:rowOff>
        </xdr:to>
        <xdr:sp macro="" textlink="">
          <xdr:nvSpPr>
            <xdr:cNvPr id="33337" name="Spinner 569" descr="test" hidden="1">
              <a:extLst>
                <a:ext uri="{63B3BB69-23CF-44E3-9099-C40C66FF867C}">
                  <a14:compatExt spid="_x0000_s333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113</xdr:row>
          <xdr:rowOff>19050</xdr:rowOff>
        </xdr:from>
        <xdr:to>
          <xdr:col>3</xdr:col>
          <xdr:colOff>0</xdr:colOff>
          <xdr:row>113</xdr:row>
          <xdr:rowOff>323850</xdr:rowOff>
        </xdr:to>
        <xdr:sp macro="" textlink="">
          <xdr:nvSpPr>
            <xdr:cNvPr id="33338" name="Spinner 570" descr="test" hidden="1">
              <a:extLst>
                <a:ext uri="{63B3BB69-23CF-44E3-9099-C40C66FF867C}">
                  <a14:compatExt spid="_x0000_s333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114</xdr:row>
          <xdr:rowOff>19050</xdr:rowOff>
        </xdr:from>
        <xdr:to>
          <xdr:col>3</xdr:col>
          <xdr:colOff>0</xdr:colOff>
          <xdr:row>114</xdr:row>
          <xdr:rowOff>323850</xdr:rowOff>
        </xdr:to>
        <xdr:sp macro="" textlink="">
          <xdr:nvSpPr>
            <xdr:cNvPr id="33339" name="Spinner 571" descr="test" hidden="1">
              <a:extLst>
                <a:ext uri="{63B3BB69-23CF-44E3-9099-C40C66FF867C}">
                  <a14:compatExt spid="_x0000_s333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115</xdr:row>
          <xdr:rowOff>19050</xdr:rowOff>
        </xdr:from>
        <xdr:to>
          <xdr:col>3</xdr:col>
          <xdr:colOff>0</xdr:colOff>
          <xdr:row>115</xdr:row>
          <xdr:rowOff>323850</xdr:rowOff>
        </xdr:to>
        <xdr:sp macro="" textlink="">
          <xdr:nvSpPr>
            <xdr:cNvPr id="33340" name="Spinner 572" descr="test" hidden="1">
              <a:extLst>
                <a:ext uri="{63B3BB69-23CF-44E3-9099-C40C66FF867C}">
                  <a14:compatExt spid="_x0000_s333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116</xdr:row>
          <xdr:rowOff>19050</xdr:rowOff>
        </xdr:from>
        <xdr:to>
          <xdr:col>3</xdr:col>
          <xdr:colOff>0</xdr:colOff>
          <xdr:row>116</xdr:row>
          <xdr:rowOff>323850</xdr:rowOff>
        </xdr:to>
        <xdr:sp macro="" textlink="">
          <xdr:nvSpPr>
            <xdr:cNvPr id="33341" name="Spinner 573" descr="test" hidden="1">
              <a:extLst>
                <a:ext uri="{63B3BB69-23CF-44E3-9099-C40C66FF867C}">
                  <a14:compatExt spid="_x0000_s333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118</xdr:row>
          <xdr:rowOff>19050</xdr:rowOff>
        </xdr:from>
        <xdr:to>
          <xdr:col>3</xdr:col>
          <xdr:colOff>0</xdr:colOff>
          <xdr:row>118</xdr:row>
          <xdr:rowOff>323850</xdr:rowOff>
        </xdr:to>
        <xdr:sp macro="" textlink="">
          <xdr:nvSpPr>
            <xdr:cNvPr id="33342" name="Spinner 574" descr="test" hidden="1">
              <a:extLst>
                <a:ext uri="{63B3BB69-23CF-44E3-9099-C40C66FF867C}">
                  <a14:compatExt spid="_x0000_s333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120</xdr:row>
          <xdr:rowOff>19050</xdr:rowOff>
        </xdr:from>
        <xdr:to>
          <xdr:col>3</xdr:col>
          <xdr:colOff>0</xdr:colOff>
          <xdr:row>120</xdr:row>
          <xdr:rowOff>323850</xdr:rowOff>
        </xdr:to>
        <xdr:sp macro="" textlink="">
          <xdr:nvSpPr>
            <xdr:cNvPr id="33343" name="Spinner 575" descr="test" hidden="1">
              <a:extLst>
                <a:ext uri="{63B3BB69-23CF-44E3-9099-C40C66FF867C}">
                  <a14:compatExt spid="_x0000_s333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121</xdr:row>
          <xdr:rowOff>19050</xdr:rowOff>
        </xdr:from>
        <xdr:to>
          <xdr:col>3</xdr:col>
          <xdr:colOff>0</xdr:colOff>
          <xdr:row>121</xdr:row>
          <xdr:rowOff>323850</xdr:rowOff>
        </xdr:to>
        <xdr:sp macro="" textlink="">
          <xdr:nvSpPr>
            <xdr:cNvPr id="33344" name="Spinner 576" descr="test" hidden="1">
              <a:extLst>
                <a:ext uri="{63B3BB69-23CF-44E3-9099-C40C66FF867C}">
                  <a14:compatExt spid="_x0000_s333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122</xdr:row>
          <xdr:rowOff>19050</xdr:rowOff>
        </xdr:from>
        <xdr:to>
          <xdr:col>3</xdr:col>
          <xdr:colOff>0</xdr:colOff>
          <xdr:row>122</xdr:row>
          <xdr:rowOff>323850</xdr:rowOff>
        </xdr:to>
        <xdr:sp macro="" textlink="">
          <xdr:nvSpPr>
            <xdr:cNvPr id="33345" name="Spinner 577" descr="test" hidden="1">
              <a:extLst>
                <a:ext uri="{63B3BB69-23CF-44E3-9099-C40C66FF867C}">
                  <a14:compatExt spid="_x0000_s333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123</xdr:row>
          <xdr:rowOff>19050</xdr:rowOff>
        </xdr:from>
        <xdr:to>
          <xdr:col>3</xdr:col>
          <xdr:colOff>0</xdr:colOff>
          <xdr:row>123</xdr:row>
          <xdr:rowOff>323850</xdr:rowOff>
        </xdr:to>
        <xdr:sp macro="" textlink="">
          <xdr:nvSpPr>
            <xdr:cNvPr id="33346" name="Spinner 578" descr="test" hidden="1">
              <a:extLst>
                <a:ext uri="{63B3BB69-23CF-44E3-9099-C40C66FF867C}">
                  <a14:compatExt spid="_x0000_s333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124</xdr:row>
          <xdr:rowOff>19050</xdr:rowOff>
        </xdr:from>
        <xdr:to>
          <xdr:col>3</xdr:col>
          <xdr:colOff>0</xdr:colOff>
          <xdr:row>124</xdr:row>
          <xdr:rowOff>323850</xdr:rowOff>
        </xdr:to>
        <xdr:sp macro="" textlink="">
          <xdr:nvSpPr>
            <xdr:cNvPr id="33347" name="Spinner 579" descr="test" hidden="1">
              <a:extLst>
                <a:ext uri="{63B3BB69-23CF-44E3-9099-C40C66FF867C}">
                  <a14:compatExt spid="_x0000_s333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125</xdr:row>
          <xdr:rowOff>19050</xdr:rowOff>
        </xdr:from>
        <xdr:to>
          <xdr:col>3</xdr:col>
          <xdr:colOff>0</xdr:colOff>
          <xdr:row>125</xdr:row>
          <xdr:rowOff>323850</xdr:rowOff>
        </xdr:to>
        <xdr:sp macro="" textlink="">
          <xdr:nvSpPr>
            <xdr:cNvPr id="33348" name="Spinner 580" descr="test" hidden="1">
              <a:extLst>
                <a:ext uri="{63B3BB69-23CF-44E3-9099-C40C66FF867C}">
                  <a14:compatExt spid="_x0000_s333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126</xdr:row>
          <xdr:rowOff>19050</xdr:rowOff>
        </xdr:from>
        <xdr:to>
          <xdr:col>3</xdr:col>
          <xdr:colOff>0</xdr:colOff>
          <xdr:row>126</xdr:row>
          <xdr:rowOff>323850</xdr:rowOff>
        </xdr:to>
        <xdr:sp macro="" textlink="">
          <xdr:nvSpPr>
            <xdr:cNvPr id="33349" name="Spinner 581" descr="test" hidden="1">
              <a:extLst>
                <a:ext uri="{63B3BB69-23CF-44E3-9099-C40C66FF867C}">
                  <a14:compatExt spid="_x0000_s333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127</xdr:row>
          <xdr:rowOff>19050</xdr:rowOff>
        </xdr:from>
        <xdr:to>
          <xdr:col>3</xdr:col>
          <xdr:colOff>0</xdr:colOff>
          <xdr:row>127</xdr:row>
          <xdr:rowOff>323850</xdr:rowOff>
        </xdr:to>
        <xdr:sp macro="" textlink="">
          <xdr:nvSpPr>
            <xdr:cNvPr id="33350" name="Spinner 582" descr="test" hidden="1">
              <a:extLst>
                <a:ext uri="{63B3BB69-23CF-44E3-9099-C40C66FF867C}">
                  <a14:compatExt spid="_x0000_s333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xdr:row>
          <xdr:rowOff>19050</xdr:rowOff>
        </xdr:from>
        <xdr:to>
          <xdr:col>4</xdr:col>
          <xdr:colOff>0</xdr:colOff>
          <xdr:row>8</xdr:row>
          <xdr:rowOff>323850</xdr:rowOff>
        </xdr:to>
        <xdr:sp macro="" textlink="">
          <xdr:nvSpPr>
            <xdr:cNvPr id="33351" name="Spinner 583" descr="test" hidden="1">
              <a:extLst>
                <a:ext uri="{63B3BB69-23CF-44E3-9099-C40C66FF867C}">
                  <a14:compatExt spid="_x0000_s333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xdr:row>
          <xdr:rowOff>19050</xdr:rowOff>
        </xdr:from>
        <xdr:to>
          <xdr:col>4</xdr:col>
          <xdr:colOff>0</xdr:colOff>
          <xdr:row>9</xdr:row>
          <xdr:rowOff>323850</xdr:rowOff>
        </xdr:to>
        <xdr:sp macro="" textlink="">
          <xdr:nvSpPr>
            <xdr:cNvPr id="33352" name="Spinner 584" descr="test" hidden="1">
              <a:extLst>
                <a:ext uri="{63B3BB69-23CF-44E3-9099-C40C66FF867C}">
                  <a14:compatExt spid="_x0000_s333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xdr:row>
          <xdr:rowOff>19050</xdr:rowOff>
        </xdr:from>
        <xdr:to>
          <xdr:col>4</xdr:col>
          <xdr:colOff>0</xdr:colOff>
          <xdr:row>10</xdr:row>
          <xdr:rowOff>323850</xdr:rowOff>
        </xdr:to>
        <xdr:sp macro="" textlink="">
          <xdr:nvSpPr>
            <xdr:cNvPr id="33353" name="Spinner 585" descr="test" hidden="1">
              <a:extLst>
                <a:ext uri="{63B3BB69-23CF-44E3-9099-C40C66FF867C}">
                  <a14:compatExt spid="_x0000_s333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xdr:row>
          <xdr:rowOff>19050</xdr:rowOff>
        </xdr:from>
        <xdr:to>
          <xdr:col>4</xdr:col>
          <xdr:colOff>0</xdr:colOff>
          <xdr:row>11</xdr:row>
          <xdr:rowOff>323850</xdr:rowOff>
        </xdr:to>
        <xdr:sp macro="" textlink="">
          <xdr:nvSpPr>
            <xdr:cNvPr id="33354" name="Spinner 586" descr="test" hidden="1">
              <a:extLst>
                <a:ext uri="{63B3BB69-23CF-44E3-9099-C40C66FF867C}">
                  <a14:compatExt spid="_x0000_s333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19050</xdr:rowOff>
        </xdr:from>
        <xdr:to>
          <xdr:col>4</xdr:col>
          <xdr:colOff>0</xdr:colOff>
          <xdr:row>13</xdr:row>
          <xdr:rowOff>323850</xdr:rowOff>
        </xdr:to>
        <xdr:sp macro="" textlink="">
          <xdr:nvSpPr>
            <xdr:cNvPr id="33355" name="Spinner 587" descr="test" hidden="1">
              <a:extLst>
                <a:ext uri="{63B3BB69-23CF-44E3-9099-C40C66FF867C}">
                  <a14:compatExt spid="_x0000_s333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19050</xdr:rowOff>
        </xdr:from>
        <xdr:to>
          <xdr:col>4</xdr:col>
          <xdr:colOff>0</xdr:colOff>
          <xdr:row>14</xdr:row>
          <xdr:rowOff>323850</xdr:rowOff>
        </xdr:to>
        <xdr:sp macro="" textlink="">
          <xdr:nvSpPr>
            <xdr:cNvPr id="33356" name="Spinner 588" descr="test" hidden="1">
              <a:extLst>
                <a:ext uri="{63B3BB69-23CF-44E3-9099-C40C66FF867C}">
                  <a14:compatExt spid="_x0000_s333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19050</xdr:rowOff>
        </xdr:from>
        <xdr:to>
          <xdr:col>4</xdr:col>
          <xdr:colOff>0</xdr:colOff>
          <xdr:row>15</xdr:row>
          <xdr:rowOff>323850</xdr:rowOff>
        </xdr:to>
        <xdr:sp macro="" textlink="">
          <xdr:nvSpPr>
            <xdr:cNvPr id="33357" name="Spinner 589" descr="test" hidden="1">
              <a:extLst>
                <a:ext uri="{63B3BB69-23CF-44E3-9099-C40C66FF867C}">
                  <a14:compatExt spid="_x0000_s333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19050</xdr:rowOff>
        </xdr:from>
        <xdr:to>
          <xdr:col>4</xdr:col>
          <xdr:colOff>0</xdr:colOff>
          <xdr:row>16</xdr:row>
          <xdr:rowOff>323850</xdr:rowOff>
        </xdr:to>
        <xdr:sp macro="" textlink="">
          <xdr:nvSpPr>
            <xdr:cNvPr id="33358" name="Spinner 590" descr="test" hidden="1">
              <a:extLst>
                <a:ext uri="{63B3BB69-23CF-44E3-9099-C40C66FF867C}">
                  <a14:compatExt spid="_x0000_s333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19050</xdr:rowOff>
        </xdr:from>
        <xdr:to>
          <xdr:col>4</xdr:col>
          <xdr:colOff>0</xdr:colOff>
          <xdr:row>17</xdr:row>
          <xdr:rowOff>323850</xdr:rowOff>
        </xdr:to>
        <xdr:sp macro="" textlink="">
          <xdr:nvSpPr>
            <xdr:cNvPr id="33359" name="Spinner 591" descr="test" hidden="1">
              <a:extLst>
                <a:ext uri="{63B3BB69-23CF-44E3-9099-C40C66FF867C}">
                  <a14:compatExt spid="_x0000_s333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19050</xdr:rowOff>
        </xdr:from>
        <xdr:to>
          <xdr:col>4</xdr:col>
          <xdr:colOff>0</xdr:colOff>
          <xdr:row>18</xdr:row>
          <xdr:rowOff>323850</xdr:rowOff>
        </xdr:to>
        <xdr:sp macro="" textlink="">
          <xdr:nvSpPr>
            <xdr:cNvPr id="33360" name="Spinner 592" descr="test" hidden="1">
              <a:extLst>
                <a:ext uri="{63B3BB69-23CF-44E3-9099-C40C66FF867C}">
                  <a14:compatExt spid="_x0000_s333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19050</xdr:rowOff>
        </xdr:from>
        <xdr:to>
          <xdr:col>4</xdr:col>
          <xdr:colOff>0</xdr:colOff>
          <xdr:row>19</xdr:row>
          <xdr:rowOff>323850</xdr:rowOff>
        </xdr:to>
        <xdr:sp macro="" textlink="">
          <xdr:nvSpPr>
            <xdr:cNvPr id="33361" name="Spinner 593" descr="test" hidden="1">
              <a:extLst>
                <a:ext uri="{63B3BB69-23CF-44E3-9099-C40C66FF867C}">
                  <a14:compatExt spid="_x0000_s333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19050</xdr:rowOff>
        </xdr:from>
        <xdr:to>
          <xdr:col>4</xdr:col>
          <xdr:colOff>0</xdr:colOff>
          <xdr:row>20</xdr:row>
          <xdr:rowOff>323850</xdr:rowOff>
        </xdr:to>
        <xdr:sp macro="" textlink="">
          <xdr:nvSpPr>
            <xdr:cNvPr id="33362" name="Spinner 594" descr="test" hidden="1">
              <a:extLst>
                <a:ext uri="{63B3BB69-23CF-44E3-9099-C40C66FF867C}">
                  <a14:compatExt spid="_x0000_s333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19050</xdr:rowOff>
        </xdr:from>
        <xdr:to>
          <xdr:col>4</xdr:col>
          <xdr:colOff>0</xdr:colOff>
          <xdr:row>21</xdr:row>
          <xdr:rowOff>323850</xdr:rowOff>
        </xdr:to>
        <xdr:sp macro="" textlink="">
          <xdr:nvSpPr>
            <xdr:cNvPr id="33363" name="Spinner 595" descr="test" hidden="1">
              <a:extLst>
                <a:ext uri="{63B3BB69-23CF-44E3-9099-C40C66FF867C}">
                  <a14:compatExt spid="_x0000_s333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19050</xdr:rowOff>
        </xdr:from>
        <xdr:to>
          <xdr:col>4</xdr:col>
          <xdr:colOff>0</xdr:colOff>
          <xdr:row>23</xdr:row>
          <xdr:rowOff>323850</xdr:rowOff>
        </xdr:to>
        <xdr:sp macro="" textlink="">
          <xdr:nvSpPr>
            <xdr:cNvPr id="33364" name="Spinner 596" descr="test" hidden="1">
              <a:extLst>
                <a:ext uri="{63B3BB69-23CF-44E3-9099-C40C66FF867C}">
                  <a14:compatExt spid="_x0000_s333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19050</xdr:rowOff>
        </xdr:from>
        <xdr:to>
          <xdr:col>4</xdr:col>
          <xdr:colOff>0</xdr:colOff>
          <xdr:row>13</xdr:row>
          <xdr:rowOff>323850</xdr:rowOff>
        </xdr:to>
        <xdr:sp macro="" textlink="">
          <xdr:nvSpPr>
            <xdr:cNvPr id="33365" name="Spinner 597" descr="test" hidden="1">
              <a:extLst>
                <a:ext uri="{63B3BB69-23CF-44E3-9099-C40C66FF867C}">
                  <a14:compatExt spid="_x0000_s3336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19050</xdr:rowOff>
        </xdr:from>
        <xdr:to>
          <xdr:col>4</xdr:col>
          <xdr:colOff>0</xdr:colOff>
          <xdr:row>14</xdr:row>
          <xdr:rowOff>323850</xdr:rowOff>
        </xdr:to>
        <xdr:sp macro="" textlink="">
          <xdr:nvSpPr>
            <xdr:cNvPr id="33366" name="Spinner 598" descr="test" hidden="1">
              <a:extLst>
                <a:ext uri="{63B3BB69-23CF-44E3-9099-C40C66FF867C}">
                  <a14:compatExt spid="_x0000_s333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19050</xdr:rowOff>
        </xdr:from>
        <xdr:to>
          <xdr:col>4</xdr:col>
          <xdr:colOff>0</xdr:colOff>
          <xdr:row>15</xdr:row>
          <xdr:rowOff>323850</xdr:rowOff>
        </xdr:to>
        <xdr:sp macro="" textlink="">
          <xdr:nvSpPr>
            <xdr:cNvPr id="33367" name="Spinner 599" descr="test" hidden="1">
              <a:extLst>
                <a:ext uri="{63B3BB69-23CF-44E3-9099-C40C66FF867C}">
                  <a14:compatExt spid="_x0000_s3336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19050</xdr:rowOff>
        </xdr:from>
        <xdr:to>
          <xdr:col>4</xdr:col>
          <xdr:colOff>0</xdr:colOff>
          <xdr:row>16</xdr:row>
          <xdr:rowOff>323850</xdr:rowOff>
        </xdr:to>
        <xdr:sp macro="" textlink="">
          <xdr:nvSpPr>
            <xdr:cNvPr id="33368" name="Spinner 600" descr="test" hidden="1">
              <a:extLst>
                <a:ext uri="{63B3BB69-23CF-44E3-9099-C40C66FF867C}">
                  <a14:compatExt spid="_x0000_s333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19050</xdr:rowOff>
        </xdr:from>
        <xdr:to>
          <xdr:col>4</xdr:col>
          <xdr:colOff>0</xdr:colOff>
          <xdr:row>17</xdr:row>
          <xdr:rowOff>323850</xdr:rowOff>
        </xdr:to>
        <xdr:sp macro="" textlink="">
          <xdr:nvSpPr>
            <xdr:cNvPr id="33369" name="Spinner 601" descr="test" hidden="1">
              <a:extLst>
                <a:ext uri="{63B3BB69-23CF-44E3-9099-C40C66FF867C}">
                  <a14:compatExt spid="_x0000_s333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19050</xdr:rowOff>
        </xdr:from>
        <xdr:to>
          <xdr:col>4</xdr:col>
          <xdr:colOff>0</xdr:colOff>
          <xdr:row>18</xdr:row>
          <xdr:rowOff>323850</xdr:rowOff>
        </xdr:to>
        <xdr:sp macro="" textlink="">
          <xdr:nvSpPr>
            <xdr:cNvPr id="33370" name="Spinner 602" descr="test" hidden="1">
              <a:extLst>
                <a:ext uri="{63B3BB69-23CF-44E3-9099-C40C66FF867C}">
                  <a14:compatExt spid="_x0000_s333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19050</xdr:rowOff>
        </xdr:from>
        <xdr:to>
          <xdr:col>4</xdr:col>
          <xdr:colOff>0</xdr:colOff>
          <xdr:row>19</xdr:row>
          <xdr:rowOff>323850</xdr:rowOff>
        </xdr:to>
        <xdr:sp macro="" textlink="">
          <xdr:nvSpPr>
            <xdr:cNvPr id="33371" name="Spinner 603" descr="test" hidden="1">
              <a:extLst>
                <a:ext uri="{63B3BB69-23CF-44E3-9099-C40C66FF867C}">
                  <a14:compatExt spid="_x0000_s333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19050</xdr:rowOff>
        </xdr:from>
        <xdr:to>
          <xdr:col>4</xdr:col>
          <xdr:colOff>0</xdr:colOff>
          <xdr:row>20</xdr:row>
          <xdr:rowOff>323850</xdr:rowOff>
        </xdr:to>
        <xdr:sp macro="" textlink="">
          <xdr:nvSpPr>
            <xdr:cNvPr id="33372" name="Spinner 604" descr="test" hidden="1">
              <a:extLst>
                <a:ext uri="{63B3BB69-23CF-44E3-9099-C40C66FF867C}">
                  <a14:compatExt spid="_x0000_s333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19050</xdr:rowOff>
        </xdr:from>
        <xdr:to>
          <xdr:col>4</xdr:col>
          <xdr:colOff>0</xdr:colOff>
          <xdr:row>21</xdr:row>
          <xdr:rowOff>323850</xdr:rowOff>
        </xdr:to>
        <xdr:sp macro="" textlink="">
          <xdr:nvSpPr>
            <xdr:cNvPr id="33373" name="Spinner 605" descr="test" hidden="1">
              <a:extLst>
                <a:ext uri="{63B3BB69-23CF-44E3-9099-C40C66FF867C}">
                  <a14:compatExt spid="_x0000_s333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19050</xdr:rowOff>
        </xdr:from>
        <xdr:to>
          <xdr:col>4</xdr:col>
          <xdr:colOff>0</xdr:colOff>
          <xdr:row>23</xdr:row>
          <xdr:rowOff>323850</xdr:rowOff>
        </xdr:to>
        <xdr:sp macro="" textlink="">
          <xdr:nvSpPr>
            <xdr:cNvPr id="33374" name="Spinner 606" descr="test" hidden="1">
              <a:extLst>
                <a:ext uri="{63B3BB69-23CF-44E3-9099-C40C66FF867C}">
                  <a14:compatExt spid="_x0000_s333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25</xdr:row>
          <xdr:rowOff>19050</xdr:rowOff>
        </xdr:from>
        <xdr:to>
          <xdr:col>4</xdr:col>
          <xdr:colOff>0</xdr:colOff>
          <xdr:row>25</xdr:row>
          <xdr:rowOff>323850</xdr:rowOff>
        </xdr:to>
        <xdr:sp macro="" textlink="">
          <xdr:nvSpPr>
            <xdr:cNvPr id="33375" name="Spinner 607" descr="test" hidden="1">
              <a:extLst>
                <a:ext uri="{63B3BB69-23CF-44E3-9099-C40C66FF867C}">
                  <a14:compatExt spid="_x0000_s333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26</xdr:row>
          <xdr:rowOff>19050</xdr:rowOff>
        </xdr:from>
        <xdr:to>
          <xdr:col>4</xdr:col>
          <xdr:colOff>0</xdr:colOff>
          <xdr:row>26</xdr:row>
          <xdr:rowOff>323850</xdr:rowOff>
        </xdr:to>
        <xdr:sp macro="" textlink="">
          <xdr:nvSpPr>
            <xdr:cNvPr id="33376" name="Spinner 608" descr="test" hidden="1">
              <a:extLst>
                <a:ext uri="{63B3BB69-23CF-44E3-9099-C40C66FF867C}">
                  <a14:compatExt spid="_x0000_s333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27</xdr:row>
          <xdr:rowOff>19050</xdr:rowOff>
        </xdr:from>
        <xdr:to>
          <xdr:col>4</xdr:col>
          <xdr:colOff>0</xdr:colOff>
          <xdr:row>27</xdr:row>
          <xdr:rowOff>323850</xdr:rowOff>
        </xdr:to>
        <xdr:sp macro="" textlink="">
          <xdr:nvSpPr>
            <xdr:cNvPr id="33377" name="Spinner 609" descr="test" hidden="1">
              <a:extLst>
                <a:ext uri="{63B3BB69-23CF-44E3-9099-C40C66FF867C}">
                  <a14:compatExt spid="_x0000_s333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28</xdr:row>
          <xdr:rowOff>19050</xdr:rowOff>
        </xdr:from>
        <xdr:to>
          <xdr:col>4</xdr:col>
          <xdr:colOff>0</xdr:colOff>
          <xdr:row>28</xdr:row>
          <xdr:rowOff>323850</xdr:rowOff>
        </xdr:to>
        <xdr:sp macro="" textlink="">
          <xdr:nvSpPr>
            <xdr:cNvPr id="33378" name="Spinner 610" descr="test" hidden="1">
              <a:extLst>
                <a:ext uri="{63B3BB69-23CF-44E3-9099-C40C66FF867C}">
                  <a14:compatExt spid="_x0000_s333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29</xdr:row>
          <xdr:rowOff>19050</xdr:rowOff>
        </xdr:from>
        <xdr:to>
          <xdr:col>4</xdr:col>
          <xdr:colOff>0</xdr:colOff>
          <xdr:row>29</xdr:row>
          <xdr:rowOff>323850</xdr:rowOff>
        </xdr:to>
        <xdr:sp macro="" textlink="">
          <xdr:nvSpPr>
            <xdr:cNvPr id="33379" name="Spinner 611" descr="test" hidden="1">
              <a:extLst>
                <a:ext uri="{63B3BB69-23CF-44E3-9099-C40C66FF867C}">
                  <a14:compatExt spid="_x0000_s333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30</xdr:row>
          <xdr:rowOff>19050</xdr:rowOff>
        </xdr:from>
        <xdr:to>
          <xdr:col>4</xdr:col>
          <xdr:colOff>0</xdr:colOff>
          <xdr:row>30</xdr:row>
          <xdr:rowOff>323850</xdr:rowOff>
        </xdr:to>
        <xdr:sp macro="" textlink="">
          <xdr:nvSpPr>
            <xdr:cNvPr id="33380" name="Spinner 612" descr="test" hidden="1">
              <a:extLst>
                <a:ext uri="{63B3BB69-23CF-44E3-9099-C40C66FF867C}">
                  <a14:compatExt spid="_x0000_s333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31</xdr:row>
          <xdr:rowOff>19050</xdr:rowOff>
        </xdr:from>
        <xdr:to>
          <xdr:col>4</xdr:col>
          <xdr:colOff>0</xdr:colOff>
          <xdr:row>31</xdr:row>
          <xdr:rowOff>323850</xdr:rowOff>
        </xdr:to>
        <xdr:sp macro="" textlink="">
          <xdr:nvSpPr>
            <xdr:cNvPr id="33381" name="Spinner 613" descr="test" hidden="1">
              <a:extLst>
                <a:ext uri="{63B3BB69-23CF-44E3-9099-C40C66FF867C}">
                  <a14:compatExt spid="_x0000_s333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32</xdr:row>
          <xdr:rowOff>19050</xdr:rowOff>
        </xdr:from>
        <xdr:to>
          <xdr:col>4</xdr:col>
          <xdr:colOff>0</xdr:colOff>
          <xdr:row>32</xdr:row>
          <xdr:rowOff>323850</xdr:rowOff>
        </xdr:to>
        <xdr:sp macro="" textlink="">
          <xdr:nvSpPr>
            <xdr:cNvPr id="33382" name="Spinner 614" descr="test" hidden="1">
              <a:extLst>
                <a:ext uri="{63B3BB69-23CF-44E3-9099-C40C66FF867C}">
                  <a14:compatExt spid="_x0000_s333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34</xdr:row>
          <xdr:rowOff>19050</xdr:rowOff>
        </xdr:from>
        <xdr:to>
          <xdr:col>4</xdr:col>
          <xdr:colOff>0</xdr:colOff>
          <xdr:row>34</xdr:row>
          <xdr:rowOff>323850</xdr:rowOff>
        </xdr:to>
        <xdr:sp macro="" textlink="">
          <xdr:nvSpPr>
            <xdr:cNvPr id="33383" name="Spinner 615" descr="test" hidden="1">
              <a:extLst>
                <a:ext uri="{63B3BB69-23CF-44E3-9099-C40C66FF867C}">
                  <a14:compatExt spid="_x0000_s333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35</xdr:row>
          <xdr:rowOff>19050</xdr:rowOff>
        </xdr:from>
        <xdr:to>
          <xdr:col>4</xdr:col>
          <xdr:colOff>0</xdr:colOff>
          <xdr:row>35</xdr:row>
          <xdr:rowOff>323850</xdr:rowOff>
        </xdr:to>
        <xdr:sp macro="" textlink="">
          <xdr:nvSpPr>
            <xdr:cNvPr id="33384" name="Spinner 616" descr="test" hidden="1">
              <a:extLst>
                <a:ext uri="{63B3BB69-23CF-44E3-9099-C40C66FF867C}">
                  <a14:compatExt spid="_x0000_s333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36</xdr:row>
          <xdr:rowOff>19050</xdr:rowOff>
        </xdr:from>
        <xdr:to>
          <xdr:col>4</xdr:col>
          <xdr:colOff>0</xdr:colOff>
          <xdr:row>36</xdr:row>
          <xdr:rowOff>323850</xdr:rowOff>
        </xdr:to>
        <xdr:sp macro="" textlink="">
          <xdr:nvSpPr>
            <xdr:cNvPr id="33385" name="Spinner 617" descr="test" hidden="1">
              <a:extLst>
                <a:ext uri="{63B3BB69-23CF-44E3-9099-C40C66FF867C}">
                  <a14:compatExt spid="_x0000_s3338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38</xdr:row>
          <xdr:rowOff>19050</xdr:rowOff>
        </xdr:from>
        <xdr:to>
          <xdr:col>4</xdr:col>
          <xdr:colOff>0</xdr:colOff>
          <xdr:row>38</xdr:row>
          <xdr:rowOff>323850</xdr:rowOff>
        </xdr:to>
        <xdr:sp macro="" textlink="">
          <xdr:nvSpPr>
            <xdr:cNvPr id="33386" name="Spinner 618" descr="test" hidden="1">
              <a:extLst>
                <a:ext uri="{63B3BB69-23CF-44E3-9099-C40C66FF867C}">
                  <a14:compatExt spid="_x0000_s3338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40</xdr:row>
          <xdr:rowOff>19050</xdr:rowOff>
        </xdr:from>
        <xdr:to>
          <xdr:col>4</xdr:col>
          <xdr:colOff>0</xdr:colOff>
          <xdr:row>40</xdr:row>
          <xdr:rowOff>323850</xdr:rowOff>
        </xdr:to>
        <xdr:sp macro="" textlink="">
          <xdr:nvSpPr>
            <xdr:cNvPr id="33387" name="Spinner 619" descr="test" hidden="1">
              <a:extLst>
                <a:ext uri="{63B3BB69-23CF-44E3-9099-C40C66FF867C}">
                  <a14:compatExt spid="_x0000_s3338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41</xdr:row>
          <xdr:rowOff>19050</xdr:rowOff>
        </xdr:from>
        <xdr:to>
          <xdr:col>4</xdr:col>
          <xdr:colOff>0</xdr:colOff>
          <xdr:row>41</xdr:row>
          <xdr:rowOff>323850</xdr:rowOff>
        </xdr:to>
        <xdr:sp macro="" textlink="">
          <xdr:nvSpPr>
            <xdr:cNvPr id="33388" name="Spinner 620" descr="test" hidden="1">
              <a:extLst>
                <a:ext uri="{63B3BB69-23CF-44E3-9099-C40C66FF867C}">
                  <a14:compatExt spid="_x0000_s3338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42</xdr:row>
          <xdr:rowOff>19050</xdr:rowOff>
        </xdr:from>
        <xdr:to>
          <xdr:col>4</xdr:col>
          <xdr:colOff>0</xdr:colOff>
          <xdr:row>42</xdr:row>
          <xdr:rowOff>323850</xdr:rowOff>
        </xdr:to>
        <xdr:sp macro="" textlink="">
          <xdr:nvSpPr>
            <xdr:cNvPr id="33389" name="Spinner 621" descr="test" hidden="1">
              <a:extLst>
                <a:ext uri="{63B3BB69-23CF-44E3-9099-C40C66FF867C}">
                  <a14:compatExt spid="_x0000_s333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44</xdr:row>
          <xdr:rowOff>19050</xdr:rowOff>
        </xdr:from>
        <xdr:to>
          <xdr:col>4</xdr:col>
          <xdr:colOff>0</xdr:colOff>
          <xdr:row>44</xdr:row>
          <xdr:rowOff>323850</xdr:rowOff>
        </xdr:to>
        <xdr:sp macro="" textlink="">
          <xdr:nvSpPr>
            <xdr:cNvPr id="33390" name="Spinner 622" descr="test" hidden="1">
              <a:extLst>
                <a:ext uri="{63B3BB69-23CF-44E3-9099-C40C66FF867C}">
                  <a14:compatExt spid="_x0000_s333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45</xdr:row>
          <xdr:rowOff>19050</xdr:rowOff>
        </xdr:from>
        <xdr:to>
          <xdr:col>4</xdr:col>
          <xdr:colOff>0</xdr:colOff>
          <xdr:row>45</xdr:row>
          <xdr:rowOff>323850</xdr:rowOff>
        </xdr:to>
        <xdr:sp macro="" textlink="">
          <xdr:nvSpPr>
            <xdr:cNvPr id="33391" name="Spinner 623" descr="test" hidden="1">
              <a:extLst>
                <a:ext uri="{63B3BB69-23CF-44E3-9099-C40C66FF867C}">
                  <a14:compatExt spid="_x0000_s333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46</xdr:row>
          <xdr:rowOff>19050</xdr:rowOff>
        </xdr:from>
        <xdr:to>
          <xdr:col>4</xdr:col>
          <xdr:colOff>0</xdr:colOff>
          <xdr:row>46</xdr:row>
          <xdr:rowOff>323850</xdr:rowOff>
        </xdr:to>
        <xdr:sp macro="" textlink="">
          <xdr:nvSpPr>
            <xdr:cNvPr id="33392" name="Spinner 624" descr="test" hidden="1">
              <a:extLst>
                <a:ext uri="{63B3BB69-23CF-44E3-9099-C40C66FF867C}">
                  <a14:compatExt spid="_x0000_s333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47</xdr:row>
          <xdr:rowOff>19050</xdr:rowOff>
        </xdr:from>
        <xdr:to>
          <xdr:col>4</xdr:col>
          <xdr:colOff>0</xdr:colOff>
          <xdr:row>47</xdr:row>
          <xdr:rowOff>323850</xdr:rowOff>
        </xdr:to>
        <xdr:sp macro="" textlink="">
          <xdr:nvSpPr>
            <xdr:cNvPr id="33393" name="Spinner 625" descr="test" hidden="1">
              <a:extLst>
                <a:ext uri="{63B3BB69-23CF-44E3-9099-C40C66FF867C}">
                  <a14:compatExt spid="_x0000_s333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48</xdr:row>
          <xdr:rowOff>19050</xdr:rowOff>
        </xdr:from>
        <xdr:to>
          <xdr:col>4</xdr:col>
          <xdr:colOff>0</xdr:colOff>
          <xdr:row>48</xdr:row>
          <xdr:rowOff>323850</xdr:rowOff>
        </xdr:to>
        <xdr:sp macro="" textlink="">
          <xdr:nvSpPr>
            <xdr:cNvPr id="33394" name="Spinner 626" descr="test" hidden="1">
              <a:extLst>
                <a:ext uri="{63B3BB69-23CF-44E3-9099-C40C66FF867C}">
                  <a14:compatExt spid="_x0000_s333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49</xdr:row>
          <xdr:rowOff>19050</xdr:rowOff>
        </xdr:from>
        <xdr:to>
          <xdr:col>4</xdr:col>
          <xdr:colOff>0</xdr:colOff>
          <xdr:row>49</xdr:row>
          <xdr:rowOff>323850</xdr:rowOff>
        </xdr:to>
        <xdr:sp macro="" textlink="">
          <xdr:nvSpPr>
            <xdr:cNvPr id="33395" name="Spinner 627" descr="test" hidden="1">
              <a:extLst>
                <a:ext uri="{63B3BB69-23CF-44E3-9099-C40C66FF867C}">
                  <a14:compatExt spid="_x0000_s333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50</xdr:row>
          <xdr:rowOff>19050</xdr:rowOff>
        </xdr:from>
        <xdr:to>
          <xdr:col>4</xdr:col>
          <xdr:colOff>0</xdr:colOff>
          <xdr:row>50</xdr:row>
          <xdr:rowOff>323850</xdr:rowOff>
        </xdr:to>
        <xdr:sp macro="" textlink="">
          <xdr:nvSpPr>
            <xdr:cNvPr id="33396" name="Spinner 628" descr="test" hidden="1">
              <a:extLst>
                <a:ext uri="{63B3BB69-23CF-44E3-9099-C40C66FF867C}">
                  <a14:compatExt spid="_x0000_s333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52</xdr:row>
          <xdr:rowOff>19050</xdr:rowOff>
        </xdr:from>
        <xdr:to>
          <xdr:col>4</xdr:col>
          <xdr:colOff>0</xdr:colOff>
          <xdr:row>52</xdr:row>
          <xdr:rowOff>323850</xdr:rowOff>
        </xdr:to>
        <xdr:sp macro="" textlink="">
          <xdr:nvSpPr>
            <xdr:cNvPr id="33397" name="Spinner 629" descr="test" hidden="1">
              <a:extLst>
                <a:ext uri="{63B3BB69-23CF-44E3-9099-C40C66FF867C}">
                  <a14:compatExt spid="_x0000_s333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53</xdr:row>
          <xdr:rowOff>19050</xdr:rowOff>
        </xdr:from>
        <xdr:to>
          <xdr:col>4</xdr:col>
          <xdr:colOff>0</xdr:colOff>
          <xdr:row>53</xdr:row>
          <xdr:rowOff>323850</xdr:rowOff>
        </xdr:to>
        <xdr:sp macro="" textlink="">
          <xdr:nvSpPr>
            <xdr:cNvPr id="33398" name="Spinner 630" descr="test" hidden="1">
              <a:extLst>
                <a:ext uri="{63B3BB69-23CF-44E3-9099-C40C66FF867C}">
                  <a14:compatExt spid="_x0000_s3339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54</xdr:row>
          <xdr:rowOff>19050</xdr:rowOff>
        </xdr:from>
        <xdr:to>
          <xdr:col>4</xdr:col>
          <xdr:colOff>0</xdr:colOff>
          <xdr:row>54</xdr:row>
          <xdr:rowOff>323850</xdr:rowOff>
        </xdr:to>
        <xdr:sp macro="" textlink="">
          <xdr:nvSpPr>
            <xdr:cNvPr id="33399" name="Spinner 631" descr="test" hidden="1">
              <a:extLst>
                <a:ext uri="{63B3BB69-23CF-44E3-9099-C40C66FF867C}">
                  <a14:compatExt spid="_x0000_s333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55</xdr:row>
          <xdr:rowOff>19050</xdr:rowOff>
        </xdr:from>
        <xdr:to>
          <xdr:col>4</xdr:col>
          <xdr:colOff>0</xdr:colOff>
          <xdr:row>55</xdr:row>
          <xdr:rowOff>323850</xdr:rowOff>
        </xdr:to>
        <xdr:sp macro="" textlink="">
          <xdr:nvSpPr>
            <xdr:cNvPr id="33400" name="Spinner 632" descr="test" hidden="1">
              <a:extLst>
                <a:ext uri="{63B3BB69-23CF-44E3-9099-C40C66FF867C}">
                  <a14:compatExt spid="_x0000_s334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56</xdr:row>
          <xdr:rowOff>19050</xdr:rowOff>
        </xdr:from>
        <xdr:to>
          <xdr:col>4</xdr:col>
          <xdr:colOff>0</xdr:colOff>
          <xdr:row>56</xdr:row>
          <xdr:rowOff>323850</xdr:rowOff>
        </xdr:to>
        <xdr:sp macro="" textlink="">
          <xdr:nvSpPr>
            <xdr:cNvPr id="33401" name="Spinner 633" descr="test" hidden="1">
              <a:extLst>
                <a:ext uri="{63B3BB69-23CF-44E3-9099-C40C66FF867C}">
                  <a14:compatExt spid="_x0000_s3340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57</xdr:row>
          <xdr:rowOff>19050</xdr:rowOff>
        </xdr:from>
        <xdr:to>
          <xdr:col>4</xdr:col>
          <xdr:colOff>0</xdr:colOff>
          <xdr:row>57</xdr:row>
          <xdr:rowOff>323850</xdr:rowOff>
        </xdr:to>
        <xdr:sp macro="" textlink="">
          <xdr:nvSpPr>
            <xdr:cNvPr id="33402" name="Spinner 634" descr="test" hidden="1">
              <a:extLst>
                <a:ext uri="{63B3BB69-23CF-44E3-9099-C40C66FF867C}">
                  <a14:compatExt spid="_x0000_s3340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58</xdr:row>
          <xdr:rowOff>19050</xdr:rowOff>
        </xdr:from>
        <xdr:to>
          <xdr:col>4</xdr:col>
          <xdr:colOff>0</xdr:colOff>
          <xdr:row>58</xdr:row>
          <xdr:rowOff>323850</xdr:rowOff>
        </xdr:to>
        <xdr:sp macro="" textlink="">
          <xdr:nvSpPr>
            <xdr:cNvPr id="33403" name="Spinner 635" descr="test" hidden="1">
              <a:extLst>
                <a:ext uri="{63B3BB69-23CF-44E3-9099-C40C66FF867C}">
                  <a14:compatExt spid="_x0000_s3340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59</xdr:row>
          <xdr:rowOff>19050</xdr:rowOff>
        </xdr:from>
        <xdr:to>
          <xdr:col>4</xdr:col>
          <xdr:colOff>0</xdr:colOff>
          <xdr:row>59</xdr:row>
          <xdr:rowOff>323850</xdr:rowOff>
        </xdr:to>
        <xdr:sp macro="" textlink="">
          <xdr:nvSpPr>
            <xdr:cNvPr id="33404" name="Spinner 636" descr="test" hidden="1">
              <a:extLst>
                <a:ext uri="{63B3BB69-23CF-44E3-9099-C40C66FF867C}">
                  <a14:compatExt spid="_x0000_s334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60</xdr:row>
          <xdr:rowOff>19050</xdr:rowOff>
        </xdr:from>
        <xdr:to>
          <xdr:col>4</xdr:col>
          <xdr:colOff>0</xdr:colOff>
          <xdr:row>60</xdr:row>
          <xdr:rowOff>323850</xdr:rowOff>
        </xdr:to>
        <xdr:sp macro="" textlink="">
          <xdr:nvSpPr>
            <xdr:cNvPr id="33405" name="Spinner 637" descr="test" hidden="1">
              <a:extLst>
                <a:ext uri="{63B3BB69-23CF-44E3-9099-C40C66FF867C}">
                  <a14:compatExt spid="_x0000_s3340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61</xdr:row>
          <xdr:rowOff>19050</xdr:rowOff>
        </xdr:from>
        <xdr:to>
          <xdr:col>4</xdr:col>
          <xdr:colOff>0</xdr:colOff>
          <xdr:row>61</xdr:row>
          <xdr:rowOff>323850</xdr:rowOff>
        </xdr:to>
        <xdr:sp macro="" textlink="">
          <xdr:nvSpPr>
            <xdr:cNvPr id="33406" name="Spinner 638" descr="test" hidden="1">
              <a:extLst>
                <a:ext uri="{63B3BB69-23CF-44E3-9099-C40C66FF867C}">
                  <a14:compatExt spid="_x0000_s334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63</xdr:row>
          <xdr:rowOff>19050</xdr:rowOff>
        </xdr:from>
        <xdr:to>
          <xdr:col>4</xdr:col>
          <xdr:colOff>0</xdr:colOff>
          <xdr:row>63</xdr:row>
          <xdr:rowOff>323850</xdr:rowOff>
        </xdr:to>
        <xdr:sp macro="" textlink="">
          <xdr:nvSpPr>
            <xdr:cNvPr id="33407" name="Spinner 639" descr="test" hidden="1">
              <a:extLst>
                <a:ext uri="{63B3BB69-23CF-44E3-9099-C40C66FF867C}">
                  <a14:compatExt spid="_x0000_s3340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64</xdr:row>
          <xdr:rowOff>19050</xdr:rowOff>
        </xdr:from>
        <xdr:to>
          <xdr:col>4</xdr:col>
          <xdr:colOff>0</xdr:colOff>
          <xdr:row>64</xdr:row>
          <xdr:rowOff>323850</xdr:rowOff>
        </xdr:to>
        <xdr:sp macro="" textlink="">
          <xdr:nvSpPr>
            <xdr:cNvPr id="33408" name="Spinner 640" descr="test" hidden="1">
              <a:extLst>
                <a:ext uri="{63B3BB69-23CF-44E3-9099-C40C66FF867C}">
                  <a14:compatExt spid="_x0000_s3340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65</xdr:row>
          <xdr:rowOff>19050</xdr:rowOff>
        </xdr:from>
        <xdr:to>
          <xdr:col>4</xdr:col>
          <xdr:colOff>0</xdr:colOff>
          <xdr:row>65</xdr:row>
          <xdr:rowOff>323850</xdr:rowOff>
        </xdr:to>
        <xdr:sp macro="" textlink="">
          <xdr:nvSpPr>
            <xdr:cNvPr id="33409" name="Spinner 641" descr="test" hidden="1">
              <a:extLst>
                <a:ext uri="{63B3BB69-23CF-44E3-9099-C40C66FF867C}">
                  <a14:compatExt spid="_x0000_s3340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66</xdr:row>
          <xdr:rowOff>19050</xdr:rowOff>
        </xdr:from>
        <xdr:to>
          <xdr:col>4</xdr:col>
          <xdr:colOff>0</xdr:colOff>
          <xdr:row>66</xdr:row>
          <xdr:rowOff>323850</xdr:rowOff>
        </xdr:to>
        <xdr:sp macro="" textlink="">
          <xdr:nvSpPr>
            <xdr:cNvPr id="33410" name="Spinner 642" descr="test" hidden="1">
              <a:extLst>
                <a:ext uri="{63B3BB69-23CF-44E3-9099-C40C66FF867C}">
                  <a14:compatExt spid="_x0000_s3341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67</xdr:row>
          <xdr:rowOff>19050</xdr:rowOff>
        </xdr:from>
        <xdr:to>
          <xdr:col>4</xdr:col>
          <xdr:colOff>0</xdr:colOff>
          <xdr:row>67</xdr:row>
          <xdr:rowOff>323850</xdr:rowOff>
        </xdr:to>
        <xdr:sp macro="" textlink="">
          <xdr:nvSpPr>
            <xdr:cNvPr id="33411" name="Spinner 643" descr="test" hidden="1">
              <a:extLst>
                <a:ext uri="{63B3BB69-23CF-44E3-9099-C40C66FF867C}">
                  <a14:compatExt spid="_x0000_s3341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69</xdr:row>
          <xdr:rowOff>19050</xdr:rowOff>
        </xdr:from>
        <xdr:to>
          <xdr:col>4</xdr:col>
          <xdr:colOff>0</xdr:colOff>
          <xdr:row>69</xdr:row>
          <xdr:rowOff>323850</xdr:rowOff>
        </xdr:to>
        <xdr:sp macro="" textlink="">
          <xdr:nvSpPr>
            <xdr:cNvPr id="33412" name="Spinner 644" descr="test" hidden="1">
              <a:extLst>
                <a:ext uri="{63B3BB69-23CF-44E3-9099-C40C66FF867C}">
                  <a14:compatExt spid="_x0000_s334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70</xdr:row>
          <xdr:rowOff>19050</xdr:rowOff>
        </xdr:from>
        <xdr:to>
          <xdr:col>4</xdr:col>
          <xdr:colOff>0</xdr:colOff>
          <xdr:row>70</xdr:row>
          <xdr:rowOff>323850</xdr:rowOff>
        </xdr:to>
        <xdr:sp macro="" textlink="">
          <xdr:nvSpPr>
            <xdr:cNvPr id="33413" name="Spinner 645" descr="test" hidden="1">
              <a:extLst>
                <a:ext uri="{63B3BB69-23CF-44E3-9099-C40C66FF867C}">
                  <a14:compatExt spid="_x0000_s3341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71</xdr:row>
          <xdr:rowOff>19050</xdr:rowOff>
        </xdr:from>
        <xdr:to>
          <xdr:col>4</xdr:col>
          <xdr:colOff>0</xdr:colOff>
          <xdr:row>71</xdr:row>
          <xdr:rowOff>323850</xdr:rowOff>
        </xdr:to>
        <xdr:sp macro="" textlink="">
          <xdr:nvSpPr>
            <xdr:cNvPr id="33414" name="Spinner 646" descr="test" hidden="1">
              <a:extLst>
                <a:ext uri="{63B3BB69-23CF-44E3-9099-C40C66FF867C}">
                  <a14:compatExt spid="_x0000_s3341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72</xdr:row>
          <xdr:rowOff>19050</xdr:rowOff>
        </xdr:from>
        <xdr:to>
          <xdr:col>4</xdr:col>
          <xdr:colOff>0</xdr:colOff>
          <xdr:row>72</xdr:row>
          <xdr:rowOff>323850</xdr:rowOff>
        </xdr:to>
        <xdr:sp macro="" textlink="">
          <xdr:nvSpPr>
            <xdr:cNvPr id="33415" name="Spinner 647" descr="test" hidden="1">
              <a:extLst>
                <a:ext uri="{63B3BB69-23CF-44E3-9099-C40C66FF867C}">
                  <a14:compatExt spid="_x0000_s3341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73</xdr:row>
          <xdr:rowOff>19050</xdr:rowOff>
        </xdr:from>
        <xdr:to>
          <xdr:col>4</xdr:col>
          <xdr:colOff>0</xdr:colOff>
          <xdr:row>73</xdr:row>
          <xdr:rowOff>323850</xdr:rowOff>
        </xdr:to>
        <xdr:sp macro="" textlink="">
          <xdr:nvSpPr>
            <xdr:cNvPr id="33416" name="Spinner 648" descr="test" hidden="1">
              <a:extLst>
                <a:ext uri="{63B3BB69-23CF-44E3-9099-C40C66FF867C}">
                  <a14:compatExt spid="_x0000_s3341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74</xdr:row>
          <xdr:rowOff>19050</xdr:rowOff>
        </xdr:from>
        <xdr:to>
          <xdr:col>4</xdr:col>
          <xdr:colOff>0</xdr:colOff>
          <xdr:row>74</xdr:row>
          <xdr:rowOff>323850</xdr:rowOff>
        </xdr:to>
        <xdr:sp macro="" textlink="">
          <xdr:nvSpPr>
            <xdr:cNvPr id="33417" name="Spinner 649" descr="test" hidden="1">
              <a:extLst>
                <a:ext uri="{63B3BB69-23CF-44E3-9099-C40C66FF867C}">
                  <a14:compatExt spid="_x0000_s3341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75</xdr:row>
          <xdr:rowOff>19050</xdr:rowOff>
        </xdr:from>
        <xdr:to>
          <xdr:col>4</xdr:col>
          <xdr:colOff>0</xdr:colOff>
          <xdr:row>75</xdr:row>
          <xdr:rowOff>323850</xdr:rowOff>
        </xdr:to>
        <xdr:sp macro="" textlink="">
          <xdr:nvSpPr>
            <xdr:cNvPr id="33418" name="Spinner 650" descr="test" hidden="1">
              <a:extLst>
                <a:ext uri="{63B3BB69-23CF-44E3-9099-C40C66FF867C}">
                  <a14:compatExt spid="_x0000_s3341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76</xdr:row>
          <xdr:rowOff>19050</xdr:rowOff>
        </xdr:from>
        <xdr:to>
          <xdr:col>4</xdr:col>
          <xdr:colOff>0</xdr:colOff>
          <xdr:row>76</xdr:row>
          <xdr:rowOff>323850</xdr:rowOff>
        </xdr:to>
        <xdr:sp macro="" textlink="">
          <xdr:nvSpPr>
            <xdr:cNvPr id="33419" name="Spinner 651" descr="test" hidden="1">
              <a:extLst>
                <a:ext uri="{63B3BB69-23CF-44E3-9099-C40C66FF867C}">
                  <a14:compatExt spid="_x0000_s3341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77</xdr:row>
          <xdr:rowOff>19050</xdr:rowOff>
        </xdr:from>
        <xdr:to>
          <xdr:col>4</xdr:col>
          <xdr:colOff>0</xdr:colOff>
          <xdr:row>77</xdr:row>
          <xdr:rowOff>323850</xdr:rowOff>
        </xdr:to>
        <xdr:sp macro="" textlink="">
          <xdr:nvSpPr>
            <xdr:cNvPr id="33420" name="Spinner 652" descr="test" hidden="1">
              <a:extLst>
                <a:ext uri="{63B3BB69-23CF-44E3-9099-C40C66FF867C}">
                  <a14:compatExt spid="_x0000_s3342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79</xdr:row>
          <xdr:rowOff>19050</xdr:rowOff>
        </xdr:from>
        <xdr:to>
          <xdr:col>4</xdr:col>
          <xdr:colOff>0</xdr:colOff>
          <xdr:row>79</xdr:row>
          <xdr:rowOff>323850</xdr:rowOff>
        </xdr:to>
        <xdr:sp macro="" textlink="">
          <xdr:nvSpPr>
            <xdr:cNvPr id="33421" name="Spinner 653" descr="test" hidden="1">
              <a:extLst>
                <a:ext uri="{63B3BB69-23CF-44E3-9099-C40C66FF867C}">
                  <a14:compatExt spid="_x0000_s3342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80</xdr:row>
          <xdr:rowOff>19050</xdr:rowOff>
        </xdr:from>
        <xdr:to>
          <xdr:col>4</xdr:col>
          <xdr:colOff>0</xdr:colOff>
          <xdr:row>80</xdr:row>
          <xdr:rowOff>323850</xdr:rowOff>
        </xdr:to>
        <xdr:sp macro="" textlink="">
          <xdr:nvSpPr>
            <xdr:cNvPr id="33422" name="Spinner 654" descr="test" hidden="1">
              <a:extLst>
                <a:ext uri="{63B3BB69-23CF-44E3-9099-C40C66FF867C}">
                  <a14:compatExt spid="_x0000_s3342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82</xdr:row>
          <xdr:rowOff>19050</xdr:rowOff>
        </xdr:from>
        <xdr:to>
          <xdr:col>4</xdr:col>
          <xdr:colOff>0</xdr:colOff>
          <xdr:row>82</xdr:row>
          <xdr:rowOff>323850</xdr:rowOff>
        </xdr:to>
        <xdr:sp macro="" textlink="">
          <xdr:nvSpPr>
            <xdr:cNvPr id="33423" name="Spinner 655" descr="test" hidden="1">
              <a:extLst>
                <a:ext uri="{63B3BB69-23CF-44E3-9099-C40C66FF867C}">
                  <a14:compatExt spid="_x0000_s3342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84</xdr:row>
          <xdr:rowOff>19050</xdr:rowOff>
        </xdr:from>
        <xdr:to>
          <xdr:col>4</xdr:col>
          <xdr:colOff>0</xdr:colOff>
          <xdr:row>84</xdr:row>
          <xdr:rowOff>323850</xdr:rowOff>
        </xdr:to>
        <xdr:sp macro="" textlink="">
          <xdr:nvSpPr>
            <xdr:cNvPr id="33424" name="Spinner 656" descr="test" hidden="1">
              <a:extLst>
                <a:ext uri="{63B3BB69-23CF-44E3-9099-C40C66FF867C}">
                  <a14:compatExt spid="_x0000_s3342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85</xdr:row>
          <xdr:rowOff>19050</xdr:rowOff>
        </xdr:from>
        <xdr:to>
          <xdr:col>4</xdr:col>
          <xdr:colOff>0</xdr:colOff>
          <xdr:row>85</xdr:row>
          <xdr:rowOff>323850</xdr:rowOff>
        </xdr:to>
        <xdr:sp macro="" textlink="">
          <xdr:nvSpPr>
            <xdr:cNvPr id="33425" name="Spinner 657" descr="test" hidden="1">
              <a:extLst>
                <a:ext uri="{63B3BB69-23CF-44E3-9099-C40C66FF867C}">
                  <a14:compatExt spid="_x0000_s334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86</xdr:row>
          <xdr:rowOff>19050</xdr:rowOff>
        </xdr:from>
        <xdr:to>
          <xdr:col>4</xdr:col>
          <xdr:colOff>0</xdr:colOff>
          <xdr:row>86</xdr:row>
          <xdr:rowOff>323850</xdr:rowOff>
        </xdr:to>
        <xdr:sp macro="" textlink="">
          <xdr:nvSpPr>
            <xdr:cNvPr id="33426" name="Spinner 658" descr="test" hidden="1">
              <a:extLst>
                <a:ext uri="{63B3BB69-23CF-44E3-9099-C40C66FF867C}">
                  <a14:compatExt spid="_x0000_s3342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87</xdr:row>
          <xdr:rowOff>19050</xdr:rowOff>
        </xdr:from>
        <xdr:to>
          <xdr:col>4</xdr:col>
          <xdr:colOff>0</xdr:colOff>
          <xdr:row>87</xdr:row>
          <xdr:rowOff>323850</xdr:rowOff>
        </xdr:to>
        <xdr:sp macro="" textlink="">
          <xdr:nvSpPr>
            <xdr:cNvPr id="33427" name="Spinner 659" descr="test" hidden="1">
              <a:extLst>
                <a:ext uri="{63B3BB69-23CF-44E3-9099-C40C66FF867C}">
                  <a14:compatExt spid="_x0000_s3342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88</xdr:row>
          <xdr:rowOff>19050</xdr:rowOff>
        </xdr:from>
        <xdr:to>
          <xdr:col>4</xdr:col>
          <xdr:colOff>0</xdr:colOff>
          <xdr:row>88</xdr:row>
          <xdr:rowOff>323850</xdr:rowOff>
        </xdr:to>
        <xdr:sp macro="" textlink="">
          <xdr:nvSpPr>
            <xdr:cNvPr id="33429" name="Spinner 661" descr="test" hidden="1">
              <a:extLst>
                <a:ext uri="{63B3BB69-23CF-44E3-9099-C40C66FF867C}">
                  <a14:compatExt spid="_x0000_s3342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90</xdr:row>
          <xdr:rowOff>19050</xdr:rowOff>
        </xdr:from>
        <xdr:to>
          <xdr:col>4</xdr:col>
          <xdr:colOff>0</xdr:colOff>
          <xdr:row>90</xdr:row>
          <xdr:rowOff>323850</xdr:rowOff>
        </xdr:to>
        <xdr:sp macro="" textlink="">
          <xdr:nvSpPr>
            <xdr:cNvPr id="33430" name="Spinner 662" descr="test" hidden="1">
              <a:extLst>
                <a:ext uri="{63B3BB69-23CF-44E3-9099-C40C66FF867C}">
                  <a14:compatExt spid="_x0000_s3343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91</xdr:row>
          <xdr:rowOff>19050</xdr:rowOff>
        </xdr:from>
        <xdr:to>
          <xdr:col>4</xdr:col>
          <xdr:colOff>0</xdr:colOff>
          <xdr:row>91</xdr:row>
          <xdr:rowOff>323850</xdr:rowOff>
        </xdr:to>
        <xdr:sp macro="" textlink="">
          <xdr:nvSpPr>
            <xdr:cNvPr id="33431" name="Spinner 663" descr="test" hidden="1">
              <a:extLst>
                <a:ext uri="{63B3BB69-23CF-44E3-9099-C40C66FF867C}">
                  <a14:compatExt spid="_x0000_s3343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92</xdr:row>
          <xdr:rowOff>19050</xdr:rowOff>
        </xdr:from>
        <xdr:to>
          <xdr:col>4</xdr:col>
          <xdr:colOff>0</xdr:colOff>
          <xdr:row>92</xdr:row>
          <xdr:rowOff>323850</xdr:rowOff>
        </xdr:to>
        <xdr:sp macro="" textlink="">
          <xdr:nvSpPr>
            <xdr:cNvPr id="33432" name="Spinner 664" descr="test" hidden="1">
              <a:extLst>
                <a:ext uri="{63B3BB69-23CF-44E3-9099-C40C66FF867C}">
                  <a14:compatExt spid="_x0000_s3343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93</xdr:row>
          <xdr:rowOff>19050</xdr:rowOff>
        </xdr:from>
        <xdr:to>
          <xdr:col>4</xdr:col>
          <xdr:colOff>0</xdr:colOff>
          <xdr:row>93</xdr:row>
          <xdr:rowOff>323850</xdr:rowOff>
        </xdr:to>
        <xdr:sp macro="" textlink="">
          <xdr:nvSpPr>
            <xdr:cNvPr id="33433" name="Spinner 665" descr="test" hidden="1">
              <a:extLst>
                <a:ext uri="{63B3BB69-23CF-44E3-9099-C40C66FF867C}">
                  <a14:compatExt spid="_x0000_s334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94</xdr:row>
          <xdr:rowOff>19050</xdr:rowOff>
        </xdr:from>
        <xdr:to>
          <xdr:col>4</xdr:col>
          <xdr:colOff>0</xdr:colOff>
          <xdr:row>94</xdr:row>
          <xdr:rowOff>323850</xdr:rowOff>
        </xdr:to>
        <xdr:sp macro="" textlink="">
          <xdr:nvSpPr>
            <xdr:cNvPr id="33434" name="Spinner 666" descr="test" hidden="1">
              <a:extLst>
                <a:ext uri="{63B3BB69-23CF-44E3-9099-C40C66FF867C}">
                  <a14:compatExt spid="_x0000_s334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95</xdr:row>
          <xdr:rowOff>19050</xdr:rowOff>
        </xdr:from>
        <xdr:to>
          <xdr:col>4</xdr:col>
          <xdr:colOff>0</xdr:colOff>
          <xdr:row>95</xdr:row>
          <xdr:rowOff>323850</xdr:rowOff>
        </xdr:to>
        <xdr:sp macro="" textlink="">
          <xdr:nvSpPr>
            <xdr:cNvPr id="33435" name="Spinner 667" descr="test" hidden="1">
              <a:extLst>
                <a:ext uri="{63B3BB69-23CF-44E3-9099-C40C66FF867C}">
                  <a14:compatExt spid="_x0000_s334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96</xdr:row>
          <xdr:rowOff>19050</xdr:rowOff>
        </xdr:from>
        <xdr:to>
          <xdr:col>4</xdr:col>
          <xdr:colOff>0</xdr:colOff>
          <xdr:row>96</xdr:row>
          <xdr:rowOff>323850</xdr:rowOff>
        </xdr:to>
        <xdr:sp macro="" textlink="">
          <xdr:nvSpPr>
            <xdr:cNvPr id="33436" name="Spinner 668" descr="test" hidden="1">
              <a:extLst>
                <a:ext uri="{63B3BB69-23CF-44E3-9099-C40C66FF867C}">
                  <a14:compatExt spid="_x0000_s334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97</xdr:row>
          <xdr:rowOff>19050</xdr:rowOff>
        </xdr:from>
        <xdr:to>
          <xdr:col>4</xdr:col>
          <xdr:colOff>0</xdr:colOff>
          <xdr:row>97</xdr:row>
          <xdr:rowOff>323850</xdr:rowOff>
        </xdr:to>
        <xdr:sp macro="" textlink="">
          <xdr:nvSpPr>
            <xdr:cNvPr id="33437" name="Spinner 669" descr="test" hidden="1">
              <a:extLst>
                <a:ext uri="{63B3BB69-23CF-44E3-9099-C40C66FF867C}">
                  <a14:compatExt spid="_x0000_s334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98</xdr:row>
          <xdr:rowOff>19050</xdr:rowOff>
        </xdr:from>
        <xdr:to>
          <xdr:col>4</xdr:col>
          <xdr:colOff>0</xdr:colOff>
          <xdr:row>98</xdr:row>
          <xdr:rowOff>323850</xdr:rowOff>
        </xdr:to>
        <xdr:sp macro="" textlink="">
          <xdr:nvSpPr>
            <xdr:cNvPr id="33438" name="Spinner 670" descr="test" hidden="1">
              <a:extLst>
                <a:ext uri="{63B3BB69-23CF-44E3-9099-C40C66FF867C}">
                  <a14:compatExt spid="_x0000_s334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99</xdr:row>
          <xdr:rowOff>19050</xdr:rowOff>
        </xdr:from>
        <xdr:to>
          <xdr:col>4</xdr:col>
          <xdr:colOff>0</xdr:colOff>
          <xdr:row>99</xdr:row>
          <xdr:rowOff>323850</xdr:rowOff>
        </xdr:to>
        <xdr:sp macro="" textlink="">
          <xdr:nvSpPr>
            <xdr:cNvPr id="33439" name="Spinner 671" descr="test" hidden="1">
              <a:extLst>
                <a:ext uri="{63B3BB69-23CF-44E3-9099-C40C66FF867C}">
                  <a14:compatExt spid="_x0000_s334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100</xdr:row>
          <xdr:rowOff>19050</xdr:rowOff>
        </xdr:from>
        <xdr:to>
          <xdr:col>4</xdr:col>
          <xdr:colOff>0</xdr:colOff>
          <xdr:row>100</xdr:row>
          <xdr:rowOff>323850</xdr:rowOff>
        </xdr:to>
        <xdr:sp macro="" textlink="">
          <xdr:nvSpPr>
            <xdr:cNvPr id="33440" name="Spinner 672" descr="test" hidden="1">
              <a:extLst>
                <a:ext uri="{63B3BB69-23CF-44E3-9099-C40C66FF867C}">
                  <a14:compatExt spid="_x0000_s334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101</xdr:row>
          <xdr:rowOff>19050</xdr:rowOff>
        </xdr:from>
        <xdr:to>
          <xdr:col>4</xdr:col>
          <xdr:colOff>0</xdr:colOff>
          <xdr:row>101</xdr:row>
          <xdr:rowOff>323850</xdr:rowOff>
        </xdr:to>
        <xdr:sp macro="" textlink="">
          <xdr:nvSpPr>
            <xdr:cNvPr id="33441" name="Spinner 673" descr="test" hidden="1">
              <a:extLst>
                <a:ext uri="{63B3BB69-23CF-44E3-9099-C40C66FF867C}">
                  <a14:compatExt spid="_x0000_s334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102</xdr:row>
          <xdr:rowOff>19050</xdr:rowOff>
        </xdr:from>
        <xdr:to>
          <xdr:col>4</xdr:col>
          <xdr:colOff>0</xdr:colOff>
          <xdr:row>102</xdr:row>
          <xdr:rowOff>323850</xdr:rowOff>
        </xdr:to>
        <xdr:sp macro="" textlink="">
          <xdr:nvSpPr>
            <xdr:cNvPr id="33442" name="Spinner 674" descr="test" hidden="1">
              <a:extLst>
                <a:ext uri="{63B3BB69-23CF-44E3-9099-C40C66FF867C}">
                  <a14:compatExt spid="_x0000_s334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103</xdr:row>
          <xdr:rowOff>19050</xdr:rowOff>
        </xdr:from>
        <xdr:to>
          <xdr:col>4</xdr:col>
          <xdr:colOff>0</xdr:colOff>
          <xdr:row>103</xdr:row>
          <xdr:rowOff>323850</xdr:rowOff>
        </xdr:to>
        <xdr:sp macro="" textlink="">
          <xdr:nvSpPr>
            <xdr:cNvPr id="33443" name="Spinner 675" descr="test" hidden="1">
              <a:extLst>
                <a:ext uri="{63B3BB69-23CF-44E3-9099-C40C66FF867C}">
                  <a14:compatExt spid="_x0000_s334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104</xdr:row>
          <xdr:rowOff>19050</xdr:rowOff>
        </xdr:from>
        <xdr:to>
          <xdr:col>4</xdr:col>
          <xdr:colOff>0</xdr:colOff>
          <xdr:row>104</xdr:row>
          <xdr:rowOff>323850</xdr:rowOff>
        </xdr:to>
        <xdr:sp macro="" textlink="">
          <xdr:nvSpPr>
            <xdr:cNvPr id="33444" name="Spinner 676" descr="test" hidden="1">
              <a:extLst>
                <a:ext uri="{63B3BB69-23CF-44E3-9099-C40C66FF867C}">
                  <a14:compatExt spid="_x0000_s334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105</xdr:row>
          <xdr:rowOff>19050</xdr:rowOff>
        </xdr:from>
        <xdr:to>
          <xdr:col>4</xdr:col>
          <xdr:colOff>0</xdr:colOff>
          <xdr:row>105</xdr:row>
          <xdr:rowOff>323850</xdr:rowOff>
        </xdr:to>
        <xdr:sp macro="" textlink="">
          <xdr:nvSpPr>
            <xdr:cNvPr id="33445" name="Spinner 677" descr="test" hidden="1">
              <a:extLst>
                <a:ext uri="{63B3BB69-23CF-44E3-9099-C40C66FF867C}">
                  <a14:compatExt spid="_x0000_s334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107</xdr:row>
          <xdr:rowOff>19050</xdr:rowOff>
        </xdr:from>
        <xdr:to>
          <xdr:col>4</xdr:col>
          <xdr:colOff>0</xdr:colOff>
          <xdr:row>107</xdr:row>
          <xdr:rowOff>323850</xdr:rowOff>
        </xdr:to>
        <xdr:sp macro="" textlink="">
          <xdr:nvSpPr>
            <xdr:cNvPr id="33446" name="Spinner 678" descr="test" hidden="1">
              <a:extLst>
                <a:ext uri="{63B3BB69-23CF-44E3-9099-C40C66FF867C}">
                  <a14:compatExt spid="_x0000_s334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108</xdr:row>
          <xdr:rowOff>19050</xdr:rowOff>
        </xdr:from>
        <xdr:to>
          <xdr:col>4</xdr:col>
          <xdr:colOff>0</xdr:colOff>
          <xdr:row>108</xdr:row>
          <xdr:rowOff>323850</xdr:rowOff>
        </xdr:to>
        <xdr:sp macro="" textlink="">
          <xdr:nvSpPr>
            <xdr:cNvPr id="33447" name="Spinner 679" descr="test" hidden="1">
              <a:extLst>
                <a:ext uri="{63B3BB69-23CF-44E3-9099-C40C66FF867C}">
                  <a14:compatExt spid="_x0000_s334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109</xdr:row>
          <xdr:rowOff>19050</xdr:rowOff>
        </xdr:from>
        <xdr:to>
          <xdr:col>4</xdr:col>
          <xdr:colOff>0</xdr:colOff>
          <xdr:row>109</xdr:row>
          <xdr:rowOff>323850</xdr:rowOff>
        </xdr:to>
        <xdr:sp macro="" textlink="">
          <xdr:nvSpPr>
            <xdr:cNvPr id="33448" name="Spinner 680" descr="test" hidden="1">
              <a:extLst>
                <a:ext uri="{63B3BB69-23CF-44E3-9099-C40C66FF867C}">
                  <a14:compatExt spid="_x0000_s334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110</xdr:row>
          <xdr:rowOff>19050</xdr:rowOff>
        </xdr:from>
        <xdr:to>
          <xdr:col>4</xdr:col>
          <xdr:colOff>0</xdr:colOff>
          <xdr:row>110</xdr:row>
          <xdr:rowOff>323850</xdr:rowOff>
        </xdr:to>
        <xdr:sp macro="" textlink="">
          <xdr:nvSpPr>
            <xdr:cNvPr id="33449" name="Spinner 681" descr="test" hidden="1">
              <a:extLst>
                <a:ext uri="{63B3BB69-23CF-44E3-9099-C40C66FF867C}">
                  <a14:compatExt spid="_x0000_s334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111</xdr:row>
          <xdr:rowOff>19050</xdr:rowOff>
        </xdr:from>
        <xdr:to>
          <xdr:col>4</xdr:col>
          <xdr:colOff>0</xdr:colOff>
          <xdr:row>111</xdr:row>
          <xdr:rowOff>323850</xdr:rowOff>
        </xdr:to>
        <xdr:sp macro="" textlink="">
          <xdr:nvSpPr>
            <xdr:cNvPr id="33450" name="Spinner 682" descr="test" hidden="1">
              <a:extLst>
                <a:ext uri="{63B3BB69-23CF-44E3-9099-C40C66FF867C}">
                  <a14:compatExt spid="_x0000_s334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112</xdr:row>
          <xdr:rowOff>19050</xdr:rowOff>
        </xdr:from>
        <xdr:to>
          <xdr:col>4</xdr:col>
          <xdr:colOff>0</xdr:colOff>
          <xdr:row>112</xdr:row>
          <xdr:rowOff>323850</xdr:rowOff>
        </xdr:to>
        <xdr:sp macro="" textlink="">
          <xdr:nvSpPr>
            <xdr:cNvPr id="33451" name="Spinner 683" descr="test" hidden="1">
              <a:extLst>
                <a:ext uri="{63B3BB69-23CF-44E3-9099-C40C66FF867C}">
                  <a14:compatExt spid="_x0000_s334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113</xdr:row>
          <xdr:rowOff>19050</xdr:rowOff>
        </xdr:from>
        <xdr:to>
          <xdr:col>4</xdr:col>
          <xdr:colOff>0</xdr:colOff>
          <xdr:row>113</xdr:row>
          <xdr:rowOff>323850</xdr:rowOff>
        </xdr:to>
        <xdr:sp macro="" textlink="">
          <xdr:nvSpPr>
            <xdr:cNvPr id="33452" name="Spinner 684" descr="test" hidden="1">
              <a:extLst>
                <a:ext uri="{63B3BB69-23CF-44E3-9099-C40C66FF867C}">
                  <a14:compatExt spid="_x0000_s334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114</xdr:row>
          <xdr:rowOff>19050</xdr:rowOff>
        </xdr:from>
        <xdr:to>
          <xdr:col>4</xdr:col>
          <xdr:colOff>0</xdr:colOff>
          <xdr:row>114</xdr:row>
          <xdr:rowOff>323850</xdr:rowOff>
        </xdr:to>
        <xdr:sp macro="" textlink="">
          <xdr:nvSpPr>
            <xdr:cNvPr id="33453" name="Spinner 685" descr="test" hidden="1">
              <a:extLst>
                <a:ext uri="{63B3BB69-23CF-44E3-9099-C40C66FF867C}">
                  <a14:compatExt spid="_x0000_s334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115</xdr:row>
          <xdr:rowOff>19050</xdr:rowOff>
        </xdr:from>
        <xdr:to>
          <xdr:col>4</xdr:col>
          <xdr:colOff>0</xdr:colOff>
          <xdr:row>115</xdr:row>
          <xdr:rowOff>323850</xdr:rowOff>
        </xdr:to>
        <xdr:sp macro="" textlink="">
          <xdr:nvSpPr>
            <xdr:cNvPr id="33454" name="Spinner 686" descr="test" hidden="1">
              <a:extLst>
                <a:ext uri="{63B3BB69-23CF-44E3-9099-C40C66FF867C}">
                  <a14:compatExt spid="_x0000_s334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116</xdr:row>
          <xdr:rowOff>19050</xdr:rowOff>
        </xdr:from>
        <xdr:to>
          <xdr:col>4</xdr:col>
          <xdr:colOff>0</xdr:colOff>
          <xdr:row>116</xdr:row>
          <xdr:rowOff>323850</xdr:rowOff>
        </xdr:to>
        <xdr:sp macro="" textlink="">
          <xdr:nvSpPr>
            <xdr:cNvPr id="33455" name="Spinner 687" descr="test" hidden="1">
              <a:extLst>
                <a:ext uri="{63B3BB69-23CF-44E3-9099-C40C66FF867C}">
                  <a14:compatExt spid="_x0000_s334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118</xdr:row>
          <xdr:rowOff>19050</xdr:rowOff>
        </xdr:from>
        <xdr:to>
          <xdr:col>4</xdr:col>
          <xdr:colOff>0</xdr:colOff>
          <xdr:row>118</xdr:row>
          <xdr:rowOff>323850</xdr:rowOff>
        </xdr:to>
        <xdr:sp macro="" textlink="">
          <xdr:nvSpPr>
            <xdr:cNvPr id="33456" name="Spinner 688" descr="test" hidden="1">
              <a:extLst>
                <a:ext uri="{63B3BB69-23CF-44E3-9099-C40C66FF867C}">
                  <a14:compatExt spid="_x0000_s334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120</xdr:row>
          <xdr:rowOff>19050</xdr:rowOff>
        </xdr:from>
        <xdr:to>
          <xdr:col>4</xdr:col>
          <xdr:colOff>0</xdr:colOff>
          <xdr:row>120</xdr:row>
          <xdr:rowOff>323850</xdr:rowOff>
        </xdr:to>
        <xdr:sp macro="" textlink="">
          <xdr:nvSpPr>
            <xdr:cNvPr id="33457" name="Spinner 689" descr="test" hidden="1">
              <a:extLst>
                <a:ext uri="{63B3BB69-23CF-44E3-9099-C40C66FF867C}">
                  <a14:compatExt spid="_x0000_s334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121</xdr:row>
          <xdr:rowOff>19050</xdr:rowOff>
        </xdr:from>
        <xdr:to>
          <xdr:col>4</xdr:col>
          <xdr:colOff>0</xdr:colOff>
          <xdr:row>121</xdr:row>
          <xdr:rowOff>323850</xdr:rowOff>
        </xdr:to>
        <xdr:sp macro="" textlink="">
          <xdr:nvSpPr>
            <xdr:cNvPr id="33458" name="Spinner 690" descr="test" hidden="1">
              <a:extLst>
                <a:ext uri="{63B3BB69-23CF-44E3-9099-C40C66FF867C}">
                  <a14:compatExt spid="_x0000_s334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122</xdr:row>
          <xdr:rowOff>19050</xdr:rowOff>
        </xdr:from>
        <xdr:to>
          <xdr:col>4</xdr:col>
          <xdr:colOff>0</xdr:colOff>
          <xdr:row>122</xdr:row>
          <xdr:rowOff>323850</xdr:rowOff>
        </xdr:to>
        <xdr:sp macro="" textlink="">
          <xdr:nvSpPr>
            <xdr:cNvPr id="33459" name="Spinner 691" descr="test" hidden="1">
              <a:extLst>
                <a:ext uri="{63B3BB69-23CF-44E3-9099-C40C66FF867C}">
                  <a14:compatExt spid="_x0000_s334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123</xdr:row>
          <xdr:rowOff>19050</xdr:rowOff>
        </xdr:from>
        <xdr:to>
          <xdr:col>4</xdr:col>
          <xdr:colOff>0</xdr:colOff>
          <xdr:row>123</xdr:row>
          <xdr:rowOff>323850</xdr:rowOff>
        </xdr:to>
        <xdr:sp macro="" textlink="">
          <xdr:nvSpPr>
            <xdr:cNvPr id="33460" name="Spinner 692" descr="test" hidden="1">
              <a:extLst>
                <a:ext uri="{63B3BB69-23CF-44E3-9099-C40C66FF867C}">
                  <a14:compatExt spid="_x0000_s334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124</xdr:row>
          <xdr:rowOff>19050</xdr:rowOff>
        </xdr:from>
        <xdr:to>
          <xdr:col>4</xdr:col>
          <xdr:colOff>0</xdr:colOff>
          <xdr:row>124</xdr:row>
          <xdr:rowOff>323850</xdr:rowOff>
        </xdr:to>
        <xdr:sp macro="" textlink="">
          <xdr:nvSpPr>
            <xdr:cNvPr id="33461" name="Spinner 693" descr="test" hidden="1">
              <a:extLst>
                <a:ext uri="{63B3BB69-23CF-44E3-9099-C40C66FF867C}">
                  <a14:compatExt spid="_x0000_s334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125</xdr:row>
          <xdr:rowOff>19050</xdr:rowOff>
        </xdr:from>
        <xdr:to>
          <xdr:col>4</xdr:col>
          <xdr:colOff>0</xdr:colOff>
          <xdr:row>125</xdr:row>
          <xdr:rowOff>323850</xdr:rowOff>
        </xdr:to>
        <xdr:sp macro="" textlink="">
          <xdr:nvSpPr>
            <xdr:cNvPr id="33462" name="Spinner 694" descr="test" hidden="1">
              <a:extLst>
                <a:ext uri="{63B3BB69-23CF-44E3-9099-C40C66FF867C}">
                  <a14:compatExt spid="_x0000_s334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126</xdr:row>
          <xdr:rowOff>19050</xdr:rowOff>
        </xdr:from>
        <xdr:to>
          <xdr:col>4</xdr:col>
          <xdr:colOff>0</xdr:colOff>
          <xdr:row>126</xdr:row>
          <xdr:rowOff>323850</xdr:rowOff>
        </xdr:to>
        <xdr:sp macro="" textlink="">
          <xdr:nvSpPr>
            <xdr:cNvPr id="33463" name="Spinner 695" descr="test" hidden="1">
              <a:extLst>
                <a:ext uri="{63B3BB69-23CF-44E3-9099-C40C66FF867C}">
                  <a14:compatExt spid="_x0000_s334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127</xdr:row>
          <xdr:rowOff>19050</xdr:rowOff>
        </xdr:from>
        <xdr:to>
          <xdr:col>4</xdr:col>
          <xdr:colOff>0</xdr:colOff>
          <xdr:row>127</xdr:row>
          <xdr:rowOff>323850</xdr:rowOff>
        </xdr:to>
        <xdr:sp macro="" textlink="">
          <xdr:nvSpPr>
            <xdr:cNvPr id="33464" name="Spinner 696" descr="test" hidden="1">
              <a:extLst>
                <a:ext uri="{63B3BB69-23CF-44E3-9099-C40C66FF867C}">
                  <a14:compatExt spid="_x0000_s334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19050</xdr:rowOff>
        </xdr:from>
        <xdr:to>
          <xdr:col>3</xdr:col>
          <xdr:colOff>0</xdr:colOff>
          <xdr:row>53</xdr:row>
          <xdr:rowOff>323850</xdr:rowOff>
        </xdr:to>
        <xdr:sp macro="" textlink="">
          <xdr:nvSpPr>
            <xdr:cNvPr id="33468" name="Spinner 700" descr="test" hidden="1">
              <a:extLst>
                <a:ext uri="{63B3BB69-23CF-44E3-9099-C40C66FF867C}">
                  <a14:compatExt spid="_x0000_s334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19050</xdr:rowOff>
        </xdr:from>
        <xdr:to>
          <xdr:col>3</xdr:col>
          <xdr:colOff>0</xdr:colOff>
          <xdr:row>22</xdr:row>
          <xdr:rowOff>323850</xdr:rowOff>
        </xdr:to>
        <xdr:sp macro="" textlink="">
          <xdr:nvSpPr>
            <xdr:cNvPr id="33469" name="Spinner 701" descr="test" hidden="1">
              <a:extLst>
                <a:ext uri="{63B3BB69-23CF-44E3-9099-C40C66FF867C}">
                  <a14:compatExt spid="_x0000_s334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19050</xdr:rowOff>
        </xdr:from>
        <xdr:to>
          <xdr:col>3</xdr:col>
          <xdr:colOff>0</xdr:colOff>
          <xdr:row>22</xdr:row>
          <xdr:rowOff>323850</xdr:rowOff>
        </xdr:to>
        <xdr:sp macro="" textlink="">
          <xdr:nvSpPr>
            <xdr:cNvPr id="33470" name="Spinner 702" descr="test" hidden="1">
              <a:extLst>
                <a:ext uri="{63B3BB69-23CF-44E3-9099-C40C66FF867C}">
                  <a14:compatExt spid="_x0000_s334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19050</xdr:rowOff>
        </xdr:from>
        <xdr:to>
          <xdr:col>4</xdr:col>
          <xdr:colOff>0</xdr:colOff>
          <xdr:row>22</xdr:row>
          <xdr:rowOff>323850</xdr:rowOff>
        </xdr:to>
        <xdr:sp macro="" textlink="">
          <xdr:nvSpPr>
            <xdr:cNvPr id="33471" name="Spinner 703" descr="test" hidden="1">
              <a:extLst>
                <a:ext uri="{63B3BB69-23CF-44E3-9099-C40C66FF867C}">
                  <a14:compatExt spid="_x0000_s334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19050</xdr:rowOff>
        </xdr:from>
        <xdr:to>
          <xdr:col>4</xdr:col>
          <xdr:colOff>0</xdr:colOff>
          <xdr:row>22</xdr:row>
          <xdr:rowOff>323850</xdr:rowOff>
        </xdr:to>
        <xdr:sp macro="" textlink="">
          <xdr:nvSpPr>
            <xdr:cNvPr id="33472" name="Spinner 704" descr="test" hidden="1">
              <a:extLst>
                <a:ext uri="{63B3BB69-23CF-44E3-9099-C40C66FF867C}">
                  <a14:compatExt spid="_x0000_s334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33</xdr:row>
          <xdr:rowOff>19050</xdr:rowOff>
        </xdr:from>
        <xdr:to>
          <xdr:col>3</xdr:col>
          <xdr:colOff>0</xdr:colOff>
          <xdr:row>33</xdr:row>
          <xdr:rowOff>323850</xdr:rowOff>
        </xdr:to>
        <xdr:sp macro="" textlink="">
          <xdr:nvSpPr>
            <xdr:cNvPr id="33473" name="Spinner 705" descr="test" hidden="1">
              <a:extLst>
                <a:ext uri="{63B3BB69-23CF-44E3-9099-C40C66FF867C}">
                  <a14:compatExt spid="_x0000_s334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33</xdr:row>
          <xdr:rowOff>19050</xdr:rowOff>
        </xdr:from>
        <xdr:to>
          <xdr:col>4</xdr:col>
          <xdr:colOff>0</xdr:colOff>
          <xdr:row>33</xdr:row>
          <xdr:rowOff>323850</xdr:rowOff>
        </xdr:to>
        <xdr:sp macro="" textlink="">
          <xdr:nvSpPr>
            <xdr:cNvPr id="33474" name="Spinner 706" descr="test" hidden="1">
              <a:extLst>
                <a:ext uri="{63B3BB69-23CF-44E3-9099-C40C66FF867C}">
                  <a14:compatExt spid="_x0000_s334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37</xdr:row>
          <xdr:rowOff>19050</xdr:rowOff>
        </xdr:from>
        <xdr:to>
          <xdr:col>3</xdr:col>
          <xdr:colOff>0</xdr:colOff>
          <xdr:row>37</xdr:row>
          <xdr:rowOff>323850</xdr:rowOff>
        </xdr:to>
        <xdr:sp macro="" textlink="">
          <xdr:nvSpPr>
            <xdr:cNvPr id="33475" name="Spinner 707" descr="test" hidden="1">
              <a:extLst>
                <a:ext uri="{63B3BB69-23CF-44E3-9099-C40C66FF867C}">
                  <a14:compatExt spid="_x0000_s334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37</xdr:row>
          <xdr:rowOff>19050</xdr:rowOff>
        </xdr:from>
        <xdr:to>
          <xdr:col>4</xdr:col>
          <xdr:colOff>0</xdr:colOff>
          <xdr:row>37</xdr:row>
          <xdr:rowOff>323850</xdr:rowOff>
        </xdr:to>
        <xdr:sp macro="" textlink="">
          <xdr:nvSpPr>
            <xdr:cNvPr id="33476" name="Spinner 708" descr="test" hidden="1">
              <a:extLst>
                <a:ext uri="{63B3BB69-23CF-44E3-9099-C40C66FF867C}">
                  <a14:compatExt spid="_x0000_s334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43</xdr:row>
          <xdr:rowOff>19050</xdr:rowOff>
        </xdr:from>
        <xdr:to>
          <xdr:col>3</xdr:col>
          <xdr:colOff>0</xdr:colOff>
          <xdr:row>43</xdr:row>
          <xdr:rowOff>323850</xdr:rowOff>
        </xdr:to>
        <xdr:sp macro="" textlink="">
          <xdr:nvSpPr>
            <xdr:cNvPr id="33477" name="Spinner 709" descr="test" hidden="1">
              <a:extLst>
                <a:ext uri="{63B3BB69-23CF-44E3-9099-C40C66FF867C}">
                  <a14:compatExt spid="_x0000_s334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43</xdr:row>
          <xdr:rowOff>19050</xdr:rowOff>
        </xdr:from>
        <xdr:to>
          <xdr:col>4</xdr:col>
          <xdr:colOff>0</xdr:colOff>
          <xdr:row>43</xdr:row>
          <xdr:rowOff>323850</xdr:rowOff>
        </xdr:to>
        <xdr:sp macro="" textlink="">
          <xdr:nvSpPr>
            <xdr:cNvPr id="33478" name="Spinner 710" descr="test" hidden="1">
              <a:extLst>
                <a:ext uri="{63B3BB69-23CF-44E3-9099-C40C66FF867C}">
                  <a14:compatExt spid="_x0000_s334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81</xdr:row>
          <xdr:rowOff>19050</xdr:rowOff>
        </xdr:from>
        <xdr:to>
          <xdr:col>3</xdr:col>
          <xdr:colOff>0</xdr:colOff>
          <xdr:row>81</xdr:row>
          <xdr:rowOff>323850</xdr:rowOff>
        </xdr:to>
        <xdr:sp macro="" textlink="">
          <xdr:nvSpPr>
            <xdr:cNvPr id="33479" name="Spinner 711" descr="test" hidden="1">
              <a:extLst>
                <a:ext uri="{63B3BB69-23CF-44E3-9099-C40C66FF867C}">
                  <a14:compatExt spid="_x0000_s334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81</xdr:row>
          <xdr:rowOff>19050</xdr:rowOff>
        </xdr:from>
        <xdr:to>
          <xdr:col>4</xdr:col>
          <xdr:colOff>0</xdr:colOff>
          <xdr:row>81</xdr:row>
          <xdr:rowOff>323850</xdr:rowOff>
        </xdr:to>
        <xdr:sp macro="" textlink="">
          <xdr:nvSpPr>
            <xdr:cNvPr id="33480" name="Spinner 712" descr="test" hidden="1">
              <a:extLst>
                <a:ext uri="{63B3BB69-23CF-44E3-9099-C40C66FF867C}">
                  <a14:compatExt spid="_x0000_s334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83</xdr:row>
          <xdr:rowOff>19050</xdr:rowOff>
        </xdr:from>
        <xdr:to>
          <xdr:col>3</xdr:col>
          <xdr:colOff>0</xdr:colOff>
          <xdr:row>83</xdr:row>
          <xdr:rowOff>323850</xdr:rowOff>
        </xdr:to>
        <xdr:sp macro="" textlink="">
          <xdr:nvSpPr>
            <xdr:cNvPr id="33481" name="Spinner 713" descr="test" hidden="1">
              <a:extLst>
                <a:ext uri="{63B3BB69-23CF-44E3-9099-C40C66FF867C}">
                  <a14:compatExt spid="_x0000_s334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83</xdr:row>
          <xdr:rowOff>19050</xdr:rowOff>
        </xdr:from>
        <xdr:to>
          <xdr:col>4</xdr:col>
          <xdr:colOff>0</xdr:colOff>
          <xdr:row>83</xdr:row>
          <xdr:rowOff>323850</xdr:rowOff>
        </xdr:to>
        <xdr:sp macro="" textlink="">
          <xdr:nvSpPr>
            <xdr:cNvPr id="33482" name="Spinner 714" descr="test" hidden="1">
              <a:extLst>
                <a:ext uri="{63B3BB69-23CF-44E3-9099-C40C66FF867C}">
                  <a14:compatExt spid="_x0000_s334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117</xdr:row>
          <xdr:rowOff>19050</xdr:rowOff>
        </xdr:from>
        <xdr:to>
          <xdr:col>3</xdr:col>
          <xdr:colOff>0</xdr:colOff>
          <xdr:row>117</xdr:row>
          <xdr:rowOff>323850</xdr:rowOff>
        </xdr:to>
        <xdr:sp macro="" textlink="">
          <xdr:nvSpPr>
            <xdr:cNvPr id="33483" name="Spinner 715" descr="test" hidden="1">
              <a:extLst>
                <a:ext uri="{63B3BB69-23CF-44E3-9099-C40C66FF867C}">
                  <a14:compatExt spid="_x0000_s334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117</xdr:row>
          <xdr:rowOff>19050</xdr:rowOff>
        </xdr:from>
        <xdr:to>
          <xdr:col>4</xdr:col>
          <xdr:colOff>0</xdr:colOff>
          <xdr:row>117</xdr:row>
          <xdr:rowOff>323850</xdr:rowOff>
        </xdr:to>
        <xdr:sp macro="" textlink="">
          <xdr:nvSpPr>
            <xdr:cNvPr id="33484" name="Spinner 716" descr="test" hidden="1">
              <a:extLst>
                <a:ext uri="{63B3BB69-23CF-44E3-9099-C40C66FF867C}">
                  <a14:compatExt spid="_x0000_s334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1704975</xdr:colOff>
          <xdr:row>0</xdr:row>
          <xdr:rowOff>304800</xdr:rowOff>
        </xdr:from>
        <xdr:to>
          <xdr:col>7</xdr:col>
          <xdr:colOff>3638550</xdr:colOff>
          <xdr:row>5</xdr:row>
          <xdr:rowOff>95250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31220</xdr:colOff>
      <xdr:row>20</xdr:row>
      <xdr:rowOff>39422</xdr:rowOff>
    </xdr:from>
    <xdr:to>
      <xdr:col>2</xdr:col>
      <xdr:colOff>6021917</xdr:colOff>
      <xdr:row>32</xdr:row>
      <xdr:rowOff>391583</xdr:rowOff>
    </xdr:to>
    <xdr:pic>
      <xdr:nvPicPr>
        <xdr:cNvPr id="4" name="Grafik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7803" y="6505839"/>
          <a:ext cx="5990697" cy="263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27517</xdr:colOff>
      <xdr:row>48</xdr:row>
      <xdr:rowOff>58474</xdr:rowOff>
    </xdr:from>
    <xdr:to>
      <xdr:col>2</xdr:col>
      <xdr:colOff>8202084</xdr:colOff>
      <xdr:row>65</xdr:row>
      <xdr:rowOff>11629</xdr:rowOff>
    </xdr:to>
    <xdr:pic>
      <xdr:nvPicPr>
        <xdr:cNvPr id="6" name="Grafik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0" y="18706307"/>
          <a:ext cx="8174567" cy="381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7410450</xdr:colOff>
          <xdr:row>0</xdr:row>
          <xdr:rowOff>304800</xdr:rowOff>
        </xdr:from>
        <xdr:to>
          <xdr:col>2</xdr:col>
          <xdr:colOff>9324975</xdr:colOff>
          <xdr:row>5</xdr:row>
          <xdr:rowOff>95250</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74092</xdr:colOff>
      <xdr:row>77</xdr:row>
      <xdr:rowOff>783166</xdr:rowOff>
    </xdr:from>
    <xdr:to>
      <xdr:col>2</xdr:col>
      <xdr:colOff>7017817</xdr:colOff>
      <xdr:row>77</xdr:row>
      <xdr:rowOff>4379806</xdr:rowOff>
    </xdr:to>
    <xdr:pic>
      <xdr:nvPicPr>
        <xdr:cNvPr id="5" name="Grafik 4"/>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0675" y="32078083"/>
          <a:ext cx="6943725" cy="3596640"/>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png"/><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oleObject" Target="../embeddings/oleObject2.bin"/><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image" Target="../media/image1.png"/><Relationship Id="rId10" Type="http://schemas.openxmlformats.org/officeDocument/2006/relationships/ctrlProp" Target="../ctrlProps/ctrlProp15.xml"/><Relationship Id="rId4" Type="http://schemas.openxmlformats.org/officeDocument/2006/relationships/oleObject" Target="../embeddings/oleObject5.bin"/><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1.xml"/><Relationship Id="rId21" Type="http://schemas.openxmlformats.org/officeDocument/2006/relationships/ctrlProp" Target="../ctrlProps/ctrlProp35.xml"/><Relationship Id="rId42" Type="http://schemas.openxmlformats.org/officeDocument/2006/relationships/ctrlProp" Target="../ctrlProps/ctrlProp56.xml"/><Relationship Id="rId63" Type="http://schemas.openxmlformats.org/officeDocument/2006/relationships/ctrlProp" Target="../ctrlProps/ctrlProp77.xml"/><Relationship Id="rId84" Type="http://schemas.openxmlformats.org/officeDocument/2006/relationships/ctrlProp" Target="../ctrlProps/ctrlProp98.xml"/><Relationship Id="rId138" Type="http://schemas.openxmlformats.org/officeDocument/2006/relationships/ctrlProp" Target="../ctrlProps/ctrlProp152.xml"/><Relationship Id="rId159" Type="http://schemas.openxmlformats.org/officeDocument/2006/relationships/ctrlProp" Target="../ctrlProps/ctrlProp173.xml"/><Relationship Id="rId170" Type="http://schemas.openxmlformats.org/officeDocument/2006/relationships/ctrlProp" Target="../ctrlProps/ctrlProp184.xml"/><Relationship Id="rId191" Type="http://schemas.openxmlformats.org/officeDocument/2006/relationships/ctrlProp" Target="../ctrlProps/ctrlProp205.xml"/><Relationship Id="rId205" Type="http://schemas.openxmlformats.org/officeDocument/2006/relationships/ctrlProp" Target="../ctrlProps/ctrlProp219.xml"/><Relationship Id="rId226" Type="http://schemas.openxmlformats.org/officeDocument/2006/relationships/ctrlProp" Target="../ctrlProps/ctrlProp240.xml"/><Relationship Id="rId247" Type="http://schemas.openxmlformats.org/officeDocument/2006/relationships/ctrlProp" Target="../ctrlProps/ctrlProp261.xml"/><Relationship Id="rId107" Type="http://schemas.openxmlformats.org/officeDocument/2006/relationships/ctrlProp" Target="../ctrlProps/ctrlProp121.xml"/><Relationship Id="rId11" Type="http://schemas.openxmlformats.org/officeDocument/2006/relationships/ctrlProp" Target="../ctrlProps/ctrlProp25.xml"/><Relationship Id="rId32" Type="http://schemas.openxmlformats.org/officeDocument/2006/relationships/ctrlProp" Target="../ctrlProps/ctrlProp46.xml"/><Relationship Id="rId53" Type="http://schemas.openxmlformats.org/officeDocument/2006/relationships/ctrlProp" Target="../ctrlProps/ctrlProp67.xml"/><Relationship Id="rId74" Type="http://schemas.openxmlformats.org/officeDocument/2006/relationships/ctrlProp" Target="../ctrlProps/ctrlProp88.xml"/><Relationship Id="rId128" Type="http://schemas.openxmlformats.org/officeDocument/2006/relationships/ctrlProp" Target="../ctrlProps/ctrlProp142.xml"/><Relationship Id="rId149" Type="http://schemas.openxmlformats.org/officeDocument/2006/relationships/ctrlProp" Target="../ctrlProps/ctrlProp163.xml"/><Relationship Id="rId5" Type="http://schemas.openxmlformats.org/officeDocument/2006/relationships/image" Target="../media/image1.png"/><Relationship Id="rId95" Type="http://schemas.openxmlformats.org/officeDocument/2006/relationships/ctrlProp" Target="../ctrlProps/ctrlProp109.xml"/><Relationship Id="rId160" Type="http://schemas.openxmlformats.org/officeDocument/2006/relationships/ctrlProp" Target="../ctrlProps/ctrlProp174.xml"/><Relationship Id="rId181" Type="http://schemas.openxmlformats.org/officeDocument/2006/relationships/ctrlProp" Target="../ctrlProps/ctrlProp195.xml"/><Relationship Id="rId216" Type="http://schemas.openxmlformats.org/officeDocument/2006/relationships/ctrlProp" Target="../ctrlProps/ctrlProp230.xml"/><Relationship Id="rId237" Type="http://schemas.openxmlformats.org/officeDocument/2006/relationships/ctrlProp" Target="../ctrlProps/ctrlProp251.xml"/><Relationship Id="rId22" Type="http://schemas.openxmlformats.org/officeDocument/2006/relationships/ctrlProp" Target="../ctrlProps/ctrlProp36.xml"/><Relationship Id="rId43" Type="http://schemas.openxmlformats.org/officeDocument/2006/relationships/ctrlProp" Target="../ctrlProps/ctrlProp57.xml"/><Relationship Id="rId64" Type="http://schemas.openxmlformats.org/officeDocument/2006/relationships/ctrlProp" Target="../ctrlProps/ctrlProp78.xml"/><Relationship Id="rId118" Type="http://schemas.openxmlformats.org/officeDocument/2006/relationships/ctrlProp" Target="../ctrlProps/ctrlProp132.xml"/><Relationship Id="rId139" Type="http://schemas.openxmlformats.org/officeDocument/2006/relationships/ctrlProp" Target="../ctrlProps/ctrlProp153.xml"/><Relationship Id="rId85" Type="http://schemas.openxmlformats.org/officeDocument/2006/relationships/ctrlProp" Target="../ctrlProps/ctrlProp99.xml"/><Relationship Id="rId150" Type="http://schemas.openxmlformats.org/officeDocument/2006/relationships/ctrlProp" Target="../ctrlProps/ctrlProp164.xml"/><Relationship Id="rId171" Type="http://schemas.openxmlformats.org/officeDocument/2006/relationships/ctrlProp" Target="../ctrlProps/ctrlProp185.xml"/><Relationship Id="rId192" Type="http://schemas.openxmlformats.org/officeDocument/2006/relationships/ctrlProp" Target="../ctrlProps/ctrlProp206.xml"/><Relationship Id="rId206" Type="http://schemas.openxmlformats.org/officeDocument/2006/relationships/ctrlProp" Target="../ctrlProps/ctrlProp220.xml"/><Relationship Id="rId227" Type="http://schemas.openxmlformats.org/officeDocument/2006/relationships/ctrlProp" Target="../ctrlProps/ctrlProp241.xml"/><Relationship Id="rId248" Type="http://schemas.openxmlformats.org/officeDocument/2006/relationships/ctrlProp" Target="../ctrlProps/ctrlProp262.xml"/><Relationship Id="rId12" Type="http://schemas.openxmlformats.org/officeDocument/2006/relationships/ctrlProp" Target="../ctrlProps/ctrlProp26.xml"/><Relationship Id="rId33" Type="http://schemas.openxmlformats.org/officeDocument/2006/relationships/ctrlProp" Target="../ctrlProps/ctrlProp47.xml"/><Relationship Id="rId108" Type="http://schemas.openxmlformats.org/officeDocument/2006/relationships/ctrlProp" Target="../ctrlProps/ctrlProp122.xml"/><Relationship Id="rId129" Type="http://schemas.openxmlformats.org/officeDocument/2006/relationships/ctrlProp" Target="../ctrlProps/ctrlProp143.xml"/><Relationship Id="rId54" Type="http://schemas.openxmlformats.org/officeDocument/2006/relationships/ctrlProp" Target="../ctrlProps/ctrlProp68.xml"/><Relationship Id="rId75" Type="http://schemas.openxmlformats.org/officeDocument/2006/relationships/ctrlProp" Target="../ctrlProps/ctrlProp89.xml"/><Relationship Id="rId96" Type="http://schemas.openxmlformats.org/officeDocument/2006/relationships/ctrlProp" Target="../ctrlProps/ctrlProp110.xml"/><Relationship Id="rId140" Type="http://schemas.openxmlformats.org/officeDocument/2006/relationships/ctrlProp" Target="../ctrlProps/ctrlProp154.xml"/><Relationship Id="rId161" Type="http://schemas.openxmlformats.org/officeDocument/2006/relationships/ctrlProp" Target="../ctrlProps/ctrlProp175.xml"/><Relationship Id="rId182" Type="http://schemas.openxmlformats.org/officeDocument/2006/relationships/ctrlProp" Target="../ctrlProps/ctrlProp196.xml"/><Relationship Id="rId217" Type="http://schemas.openxmlformats.org/officeDocument/2006/relationships/ctrlProp" Target="../ctrlProps/ctrlProp231.xml"/><Relationship Id="rId6" Type="http://schemas.openxmlformats.org/officeDocument/2006/relationships/ctrlProp" Target="../ctrlProps/ctrlProp20.xml"/><Relationship Id="rId238" Type="http://schemas.openxmlformats.org/officeDocument/2006/relationships/ctrlProp" Target="../ctrlProps/ctrlProp252.xml"/><Relationship Id="rId23" Type="http://schemas.openxmlformats.org/officeDocument/2006/relationships/ctrlProp" Target="../ctrlProps/ctrlProp37.xml"/><Relationship Id="rId119" Type="http://schemas.openxmlformats.org/officeDocument/2006/relationships/ctrlProp" Target="../ctrlProps/ctrlProp133.xml"/><Relationship Id="rId44" Type="http://schemas.openxmlformats.org/officeDocument/2006/relationships/ctrlProp" Target="../ctrlProps/ctrlProp58.xml"/><Relationship Id="rId65" Type="http://schemas.openxmlformats.org/officeDocument/2006/relationships/ctrlProp" Target="../ctrlProps/ctrlProp79.xml"/><Relationship Id="rId86" Type="http://schemas.openxmlformats.org/officeDocument/2006/relationships/ctrlProp" Target="../ctrlProps/ctrlProp100.xml"/><Relationship Id="rId130" Type="http://schemas.openxmlformats.org/officeDocument/2006/relationships/ctrlProp" Target="../ctrlProps/ctrlProp144.xml"/><Relationship Id="rId151" Type="http://schemas.openxmlformats.org/officeDocument/2006/relationships/ctrlProp" Target="../ctrlProps/ctrlProp165.xml"/><Relationship Id="rId172" Type="http://schemas.openxmlformats.org/officeDocument/2006/relationships/ctrlProp" Target="../ctrlProps/ctrlProp186.xml"/><Relationship Id="rId193" Type="http://schemas.openxmlformats.org/officeDocument/2006/relationships/ctrlProp" Target="../ctrlProps/ctrlProp207.xml"/><Relationship Id="rId207" Type="http://schemas.openxmlformats.org/officeDocument/2006/relationships/ctrlProp" Target="../ctrlProps/ctrlProp221.xml"/><Relationship Id="rId228" Type="http://schemas.openxmlformats.org/officeDocument/2006/relationships/ctrlProp" Target="../ctrlProps/ctrlProp242.xml"/><Relationship Id="rId13" Type="http://schemas.openxmlformats.org/officeDocument/2006/relationships/ctrlProp" Target="../ctrlProps/ctrlProp27.xml"/><Relationship Id="rId109" Type="http://schemas.openxmlformats.org/officeDocument/2006/relationships/ctrlProp" Target="../ctrlProps/ctrlProp123.xml"/><Relationship Id="rId34" Type="http://schemas.openxmlformats.org/officeDocument/2006/relationships/ctrlProp" Target="../ctrlProps/ctrlProp48.xml"/><Relationship Id="rId55" Type="http://schemas.openxmlformats.org/officeDocument/2006/relationships/ctrlProp" Target="../ctrlProps/ctrlProp69.xml"/><Relationship Id="rId76" Type="http://schemas.openxmlformats.org/officeDocument/2006/relationships/ctrlProp" Target="../ctrlProps/ctrlProp90.xml"/><Relationship Id="rId97" Type="http://schemas.openxmlformats.org/officeDocument/2006/relationships/ctrlProp" Target="../ctrlProps/ctrlProp111.xml"/><Relationship Id="rId120" Type="http://schemas.openxmlformats.org/officeDocument/2006/relationships/ctrlProp" Target="../ctrlProps/ctrlProp134.xml"/><Relationship Id="rId141" Type="http://schemas.openxmlformats.org/officeDocument/2006/relationships/ctrlProp" Target="../ctrlProps/ctrlProp155.xml"/><Relationship Id="rId7" Type="http://schemas.openxmlformats.org/officeDocument/2006/relationships/ctrlProp" Target="../ctrlProps/ctrlProp21.xml"/><Relationship Id="rId162" Type="http://schemas.openxmlformats.org/officeDocument/2006/relationships/ctrlProp" Target="../ctrlProps/ctrlProp176.xml"/><Relationship Id="rId183" Type="http://schemas.openxmlformats.org/officeDocument/2006/relationships/ctrlProp" Target="../ctrlProps/ctrlProp197.xml"/><Relationship Id="rId218" Type="http://schemas.openxmlformats.org/officeDocument/2006/relationships/ctrlProp" Target="../ctrlProps/ctrlProp232.xml"/><Relationship Id="rId239" Type="http://schemas.openxmlformats.org/officeDocument/2006/relationships/ctrlProp" Target="../ctrlProps/ctrlProp253.xml"/><Relationship Id="rId24" Type="http://schemas.openxmlformats.org/officeDocument/2006/relationships/ctrlProp" Target="../ctrlProps/ctrlProp38.xml"/><Relationship Id="rId45" Type="http://schemas.openxmlformats.org/officeDocument/2006/relationships/ctrlProp" Target="../ctrlProps/ctrlProp59.xml"/><Relationship Id="rId66" Type="http://schemas.openxmlformats.org/officeDocument/2006/relationships/ctrlProp" Target="../ctrlProps/ctrlProp80.xml"/><Relationship Id="rId87" Type="http://schemas.openxmlformats.org/officeDocument/2006/relationships/ctrlProp" Target="../ctrlProps/ctrlProp101.xml"/><Relationship Id="rId110" Type="http://schemas.openxmlformats.org/officeDocument/2006/relationships/ctrlProp" Target="../ctrlProps/ctrlProp124.xml"/><Relationship Id="rId131" Type="http://schemas.openxmlformats.org/officeDocument/2006/relationships/ctrlProp" Target="../ctrlProps/ctrlProp145.xml"/><Relationship Id="rId152" Type="http://schemas.openxmlformats.org/officeDocument/2006/relationships/ctrlProp" Target="../ctrlProps/ctrlProp166.xml"/><Relationship Id="rId173" Type="http://schemas.openxmlformats.org/officeDocument/2006/relationships/ctrlProp" Target="../ctrlProps/ctrlProp187.xml"/><Relationship Id="rId194" Type="http://schemas.openxmlformats.org/officeDocument/2006/relationships/ctrlProp" Target="../ctrlProps/ctrlProp208.xml"/><Relationship Id="rId208" Type="http://schemas.openxmlformats.org/officeDocument/2006/relationships/ctrlProp" Target="../ctrlProps/ctrlProp222.xml"/><Relationship Id="rId229" Type="http://schemas.openxmlformats.org/officeDocument/2006/relationships/ctrlProp" Target="../ctrlProps/ctrlProp243.xml"/><Relationship Id="rId240" Type="http://schemas.openxmlformats.org/officeDocument/2006/relationships/ctrlProp" Target="../ctrlProps/ctrlProp254.xml"/><Relationship Id="rId14" Type="http://schemas.openxmlformats.org/officeDocument/2006/relationships/ctrlProp" Target="../ctrlProps/ctrlProp28.xml"/><Relationship Id="rId35" Type="http://schemas.openxmlformats.org/officeDocument/2006/relationships/ctrlProp" Target="../ctrlProps/ctrlProp49.xml"/><Relationship Id="rId56" Type="http://schemas.openxmlformats.org/officeDocument/2006/relationships/ctrlProp" Target="../ctrlProps/ctrlProp70.xml"/><Relationship Id="rId77" Type="http://schemas.openxmlformats.org/officeDocument/2006/relationships/ctrlProp" Target="../ctrlProps/ctrlProp91.xml"/><Relationship Id="rId100" Type="http://schemas.openxmlformats.org/officeDocument/2006/relationships/ctrlProp" Target="../ctrlProps/ctrlProp114.xml"/><Relationship Id="rId8" Type="http://schemas.openxmlformats.org/officeDocument/2006/relationships/ctrlProp" Target="../ctrlProps/ctrlProp22.xml"/><Relationship Id="rId98" Type="http://schemas.openxmlformats.org/officeDocument/2006/relationships/ctrlProp" Target="../ctrlProps/ctrlProp112.xml"/><Relationship Id="rId121" Type="http://schemas.openxmlformats.org/officeDocument/2006/relationships/ctrlProp" Target="../ctrlProps/ctrlProp135.xml"/><Relationship Id="rId142" Type="http://schemas.openxmlformats.org/officeDocument/2006/relationships/ctrlProp" Target="../ctrlProps/ctrlProp156.xml"/><Relationship Id="rId163" Type="http://schemas.openxmlformats.org/officeDocument/2006/relationships/ctrlProp" Target="../ctrlProps/ctrlProp177.xml"/><Relationship Id="rId184" Type="http://schemas.openxmlformats.org/officeDocument/2006/relationships/ctrlProp" Target="../ctrlProps/ctrlProp198.xml"/><Relationship Id="rId219" Type="http://schemas.openxmlformats.org/officeDocument/2006/relationships/ctrlProp" Target="../ctrlProps/ctrlProp233.xml"/><Relationship Id="rId230" Type="http://schemas.openxmlformats.org/officeDocument/2006/relationships/ctrlProp" Target="../ctrlProps/ctrlProp244.xml"/><Relationship Id="rId25" Type="http://schemas.openxmlformats.org/officeDocument/2006/relationships/ctrlProp" Target="../ctrlProps/ctrlProp39.xml"/><Relationship Id="rId46" Type="http://schemas.openxmlformats.org/officeDocument/2006/relationships/ctrlProp" Target="../ctrlProps/ctrlProp60.xml"/><Relationship Id="rId67" Type="http://schemas.openxmlformats.org/officeDocument/2006/relationships/ctrlProp" Target="../ctrlProps/ctrlProp81.xml"/><Relationship Id="rId88" Type="http://schemas.openxmlformats.org/officeDocument/2006/relationships/ctrlProp" Target="../ctrlProps/ctrlProp102.xml"/><Relationship Id="rId111" Type="http://schemas.openxmlformats.org/officeDocument/2006/relationships/ctrlProp" Target="../ctrlProps/ctrlProp125.xml"/><Relationship Id="rId132" Type="http://schemas.openxmlformats.org/officeDocument/2006/relationships/ctrlProp" Target="../ctrlProps/ctrlProp146.xml"/><Relationship Id="rId153" Type="http://schemas.openxmlformats.org/officeDocument/2006/relationships/ctrlProp" Target="../ctrlProps/ctrlProp167.xml"/><Relationship Id="rId174" Type="http://schemas.openxmlformats.org/officeDocument/2006/relationships/ctrlProp" Target="../ctrlProps/ctrlProp188.xml"/><Relationship Id="rId195" Type="http://schemas.openxmlformats.org/officeDocument/2006/relationships/ctrlProp" Target="../ctrlProps/ctrlProp209.xml"/><Relationship Id="rId209" Type="http://schemas.openxmlformats.org/officeDocument/2006/relationships/ctrlProp" Target="../ctrlProps/ctrlProp223.xml"/><Relationship Id="rId220" Type="http://schemas.openxmlformats.org/officeDocument/2006/relationships/ctrlProp" Target="../ctrlProps/ctrlProp234.xml"/><Relationship Id="rId241" Type="http://schemas.openxmlformats.org/officeDocument/2006/relationships/ctrlProp" Target="../ctrlProps/ctrlProp255.xml"/><Relationship Id="rId15" Type="http://schemas.openxmlformats.org/officeDocument/2006/relationships/ctrlProp" Target="../ctrlProps/ctrlProp29.xml"/><Relationship Id="rId36" Type="http://schemas.openxmlformats.org/officeDocument/2006/relationships/ctrlProp" Target="../ctrlProps/ctrlProp50.xml"/><Relationship Id="rId57" Type="http://schemas.openxmlformats.org/officeDocument/2006/relationships/ctrlProp" Target="../ctrlProps/ctrlProp71.xml"/><Relationship Id="rId10" Type="http://schemas.openxmlformats.org/officeDocument/2006/relationships/ctrlProp" Target="../ctrlProps/ctrlProp24.xml"/><Relationship Id="rId31" Type="http://schemas.openxmlformats.org/officeDocument/2006/relationships/ctrlProp" Target="../ctrlProps/ctrlProp45.xml"/><Relationship Id="rId52" Type="http://schemas.openxmlformats.org/officeDocument/2006/relationships/ctrlProp" Target="../ctrlProps/ctrlProp66.xml"/><Relationship Id="rId73" Type="http://schemas.openxmlformats.org/officeDocument/2006/relationships/ctrlProp" Target="../ctrlProps/ctrlProp87.xml"/><Relationship Id="rId78" Type="http://schemas.openxmlformats.org/officeDocument/2006/relationships/ctrlProp" Target="../ctrlProps/ctrlProp92.xml"/><Relationship Id="rId94" Type="http://schemas.openxmlformats.org/officeDocument/2006/relationships/ctrlProp" Target="../ctrlProps/ctrlProp108.xml"/><Relationship Id="rId99" Type="http://schemas.openxmlformats.org/officeDocument/2006/relationships/ctrlProp" Target="../ctrlProps/ctrlProp113.xml"/><Relationship Id="rId101" Type="http://schemas.openxmlformats.org/officeDocument/2006/relationships/ctrlProp" Target="../ctrlProps/ctrlProp115.xml"/><Relationship Id="rId122" Type="http://schemas.openxmlformats.org/officeDocument/2006/relationships/ctrlProp" Target="../ctrlProps/ctrlProp136.xml"/><Relationship Id="rId143" Type="http://schemas.openxmlformats.org/officeDocument/2006/relationships/ctrlProp" Target="../ctrlProps/ctrlProp157.xml"/><Relationship Id="rId148" Type="http://schemas.openxmlformats.org/officeDocument/2006/relationships/ctrlProp" Target="../ctrlProps/ctrlProp162.xml"/><Relationship Id="rId164" Type="http://schemas.openxmlformats.org/officeDocument/2006/relationships/ctrlProp" Target="../ctrlProps/ctrlProp178.xml"/><Relationship Id="rId169" Type="http://schemas.openxmlformats.org/officeDocument/2006/relationships/ctrlProp" Target="../ctrlProps/ctrlProp183.xml"/><Relationship Id="rId185" Type="http://schemas.openxmlformats.org/officeDocument/2006/relationships/ctrlProp" Target="../ctrlProps/ctrlProp199.xml"/><Relationship Id="rId4" Type="http://schemas.openxmlformats.org/officeDocument/2006/relationships/oleObject" Target="../embeddings/oleObject6.bin"/><Relationship Id="rId9" Type="http://schemas.openxmlformats.org/officeDocument/2006/relationships/ctrlProp" Target="../ctrlProps/ctrlProp23.xml"/><Relationship Id="rId180" Type="http://schemas.openxmlformats.org/officeDocument/2006/relationships/ctrlProp" Target="../ctrlProps/ctrlProp194.xml"/><Relationship Id="rId210" Type="http://schemas.openxmlformats.org/officeDocument/2006/relationships/ctrlProp" Target="../ctrlProps/ctrlProp224.xml"/><Relationship Id="rId215" Type="http://schemas.openxmlformats.org/officeDocument/2006/relationships/ctrlProp" Target="../ctrlProps/ctrlProp229.xml"/><Relationship Id="rId236" Type="http://schemas.openxmlformats.org/officeDocument/2006/relationships/ctrlProp" Target="../ctrlProps/ctrlProp250.xml"/><Relationship Id="rId26" Type="http://schemas.openxmlformats.org/officeDocument/2006/relationships/ctrlProp" Target="../ctrlProps/ctrlProp40.xml"/><Relationship Id="rId231" Type="http://schemas.openxmlformats.org/officeDocument/2006/relationships/ctrlProp" Target="../ctrlProps/ctrlProp245.xml"/><Relationship Id="rId47" Type="http://schemas.openxmlformats.org/officeDocument/2006/relationships/ctrlProp" Target="../ctrlProps/ctrlProp61.xml"/><Relationship Id="rId68" Type="http://schemas.openxmlformats.org/officeDocument/2006/relationships/ctrlProp" Target="../ctrlProps/ctrlProp82.xml"/><Relationship Id="rId89" Type="http://schemas.openxmlformats.org/officeDocument/2006/relationships/ctrlProp" Target="../ctrlProps/ctrlProp103.xml"/><Relationship Id="rId112" Type="http://schemas.openxmlformats.org/officeDocument/2006/relationships/ctrlProp" Target="../ctrlProps/ctrlProp126.xml"/><Relationship Id="rId133" Type="http://schemas.openxmlformats.org/officeDocument/2006/relationships/ctrlProp" Target="../ctrlProps/ctrlProp147.xml"/><Relationship Id="rId154" Type="http://schemas.openxmlformats.org/officeDocument/2006/relationships/ctrlProp" Target="../ctrlProps/ctrlProp168.xml"/><Relationship Id="rId175" Type="http://schemas.openxmlformats.org/officeDocument/2006/relationships/ctrlProp" Target="../ctrlProps/ctrlProp189.xml"/><Relationship Id="rId196" Type="http://schemas.openxmlformats.org/officeDocument/2006/relationships/ctrlProp" Target="../ctrlProps/ctrlProp210.xml"/><Relationship Id="rId200" Type="http://schemas.openxmlformats.org/officeDocument/2006/relationships/ctrlProp" Target="../ctrlProps/ctrlProp214.xml"/><Relationship Id="rId16" Type="http://schemas.openxmlformats.org/officeDocument/2006/relationships/ctrlProp" Target="../ctrlProps/ctrlProp30.xml"/><Relationship Id="rId221" Type="http://schemas.openxmlformats.org/officeDocument/2006/relationships/ctrlProp" Target="../ctrlProps/ctrlProp235.xml"/><Relationship Id="rId242" Type="http://schemas.openxmlformats.org/officeDocument/2006/relationships/ctrlProp" Target="../ctrlProps/ctrlProp256.xml"/><Relationship Id="rId37" Type="http://schemas.openxmlformats.org/officeDocument/2006/relationships/ctrlProp" Target="../ctrlProps/ctrlProp51.xml"/><Relationship Id="rId58" Type="http://schemas.openxmlformats.org/officeDocument/2006/relationships/ctrlProp" Target="../ctrlProps/ctrlProp72.xml"/><Relationship Id="rId79" Type="http://schemas.openxmlformats.org/officeDocument/2006/relationships/ctrlProp" Target="../ctrlProps/ctrlProp93.xml"/><Relationship Id="rId102" Type="http://schemas.openxmlformats.org/officeDocument/2006/relationships/ctrlProp" Target="../ctrlProps/ctrlProp116.xml"/><Relationship Id="rId123" Type="http://schemas.openxmlformats.org/officeDocument/2006/relationships/ctrlProp" Target="../ctrlProps/ctrlProp137.xml"/><Relationship Id="rId144" Type="http://schemas.openxmlformats.org/officeDocument/2006/relationships/ctrlProp" Target="../ctrlProps/ctrlProp158.xml"/><Relationship Id="rId90" Type="http://schemas.openxmlformats.org/officeDocument/2006/relationships/ctrlProp" Target="../ctrlProps/ctrlProp104.xml"/><Relationship Id="rId165" Type="http://schemas.openxmlformats.org/officeDocument/2006/relationships/ctrlProp" Target="../ctrlProps/ctrlProp179.xml"/><Relationship Id="rId186" Type="http://schemas.openxmlformats.org/officeDocument/2006/relationships/ctrlProp" Target="../ctrlProps/ctrlProp200.xml"/><Relationship Id="rId211" Type="http://schemas.openxmlformats.org/officeDocument/2006/relationships/ctrlProp" Target="../ctrlProps/ctrlProp225.xml"/><Relationship Id="rId232" Type="http://schemas.openxmlformats.org/officeDocument/2006/relationships/ctrlProp" Target="../ctrlProps/ctrlProp246.xml"/><Relationship Id="rId27" Type="http://schemas.openxmlformats.org/officeDocument/2006/relationships/ctrlProp" Target="../ctrlProps/ctrlProp41.xml"/><Relationship Id="rId48" Type="http://schemas.openxmlformats.org/officeDocument/2006/relationships/ctrlProp" Target="../ctrlProps/ctrlProp62.xml"/><Relationship Id="rId69" Type="http://schemas.openxmlformats.org/officeDocument/2006/relationships/ctrlProp" Target="../ctrlProps/ctrlProp83.xml"/><Relationship Id="rId113" Type="http://schemas.openxmlformats.org/officeDocument/2006/relationships/ctrlProp" Target="../ctrlProps/ctrlProp127.xml"/><Relationship Id="rId134" Type="http://schemas.openxmlformats.org/officeDocument/2006/relationships/ctrlProp" Target="../ctrlProps/ctrlProp148.xml"/><Relationship Id="rId80" Type="http://schemas.openxmlformats.org/officeDocument/2006/relationships/ctrlProp" Target="../ctrlProps/ctrlProp94.xml"/><Relationship Id="rId155" Type="http://schemas.openxmlformats.org/officeDocument/2006/relationships/ctrlProp" Target="../ctrlProps/ctrlProp169.xml"/><Relationship Id="rId176" Type="http://schemas.openxmlformats.org/officeDocument/2006/relationships/ctrlProp" Target="../ctrlProps/ctrlProp190.xml"/><Relationship Id="rId197" Type="http://schemas.openxmlformats.org/officeDocument/2006/relationships/ctrlProp" Target="../ctrlProps/ctrlProp211.xml"/><Relationship Id="rId201" Type="http://schemas.openxmlformats.org/officeDocument/2006/relationships/ctrlProp" Target="../ctrlProps/ctrlProp215.xml"/><Relationship Id="rId222" Type="http://schemas.openxmlformats.org/officeDocument/2006/relationships/ctrlProp" Target="../ctrlProps/ctrlProp236.xml"/><Relationship Id="rId243" Type="http://schemas.openxmlformats.org/officeDocument/2006/relationships/ctrlProp" Target="../ctrlProps/ctrlProp257.xml"/><Relationship Id="rId17" Type="http://schemas.openxmlformats.org/officeDocument/2006/relationships/ctrlProp" Target="../ctrlProps/ctrlProp31.xml"/><Relationship Id="rId38" Type="http://schemas.openxmlformats.org/officeDocument/2006/relationships/ctrlProp" Target="../ctrlProps/ctrlProp52.xml"/><Relationship Id="rId59" Type="http://schemas.openxmlformats.org/officeDocument/2006/relationships/ctrlProp" Target="../ctrlProps/ctrlProp73.xml"/><Relationship Id="rId103" Type="http://schemas.openxmlformats.org/officeDocument/2006/relationships/ctrlProp" Target="../ctrlProps/ctrlProp117.xml"/><Relationship Id="rId124" Type="http://schemas.openxmlformats.org/officeDocument/2006/relationships/ctrlProp" Target="../ctrlProps/ctrlProp138.xml"/><Relationship Id="rId70" Type="http://schemas.openxmlformats.org/officeDocument/2006/relationships/ctrlProp" Target="../ctrlProps/ctrlProp84.xml"/><Relationship Id="rId91" Type="http://schemas.openxmlformats.org/officeDocument/2006/relationships/ctrlProp" Target="../ctrlProps/ctrlProp105.xml"/><Relationship Id="rId145" Type="http://schemas.openxmlformats.org/officeDocument/2006/relationships/ctrlProp" Target="../ctrlProps/ctrlProp159.xml"/><Relationship Id="rId166" Type="http://schemas.openxmlformats.org/officeDocument/2006/relationships/ctrlProp" Target="../ctrlProps/ctrlProp180.xml"/><Relationship Id="rId187" Type="http://schemas.openxmlformats.org/officeDocument/2006/relationships/ctrlProp" Target="../ctrlProps/ctrlProp201.xml"/><Relationship Id="rId1" Type="http://schemas.openxmlformats.org/officeDocument/2006/relationships/printerSettings" Target="../printerSettings/printerSettings6.bin"/><Relationship Id="rId212" Type="http://schemas.openxmlformats.org/officeDocument/2006/relationships/ctrlProp" Target="../ctrlProps/ctrlProp226.xml"/><Relationship Id="rId233" Type="http://schemas.openxmlformats.org/officeDocument/2006/relationships/ctrlProp" Target="../ctrlProps/ctrlProp247.xml"/><Relationship Id="rId28" Type="http://schemas.openxmlformats.org/officeDocument/2006/relationships/ctrlProp" Target="../ctrlProps/ctrlProp42.xml"/><Relationship Id="rId49" Type="http://schemas.openxmlformats.org/officeDocument/2006/relationships/ctrlProp" Target="../ctrlProps/ctrlProp63.xml"/><Relationship Id="rId114" Type="http://schemas.openxmlformats.org/officeDocument/2006/relationships/ctrlProp" Target="../ctrlProps/ctrlProp128.xml"/><Relationship Id="rId60" Type="http://schemas.openxmlformats.org/officeDocument/2006/relationships/ctrlProp" Target="../ctrlProps/ctrlProp74.xml"/><Relationship Id="rId81" Type="http://schemas.openxmlformats.org/officeDocument/2006/relationships/ctrlProp" Target="../ctrlProps/ctrlProp95.xml"/><Relationship Id="rId135" Type="http://schemas.openxmlformats.org/officeDocument/2006/relationships/ctrlProp" Target="../ctrlProps/ctrlProp149.xml"/><Relationship Id="rId156" Type="http://schemas.openxmlformats.org/officeDocument/2006/relationships/ctrlProp" Target="../ctrlProps/ctrlProp170.xml"/><Relationship Id="rId177" Type="http://schemas.openxmlformats.org/officeDocument/2006/relationships/ctrlProp" Target="../ctrlProps/ctrlProp191.xml"/><Relationship Id="rId198" Type="http://schemas.openxmlformats.org/officeDocument/2006/relationships/ctrlProp" Target="../ctrlProps/ctrlProp212.xml"/><Relationship Id="rId202" Type="http://schemas.openxmlformats.org/officeDocument/2006/relationships/ctrlProp" Target="../ctrlProps/ctrlProp216.xml"/><Relationship Id="rId223" Type="http://schemas.openxmlformats.org/officeDocument/2006/relationships/ctrlProp" Target="../ctrlProps/ctrlProp237.xml"/><Relationship Id="rId244" Type="http://schemas.openxmlformats.org/officeDocument/2006/relationships/ctrlProp" Target="../ctrlProps/ctrlProp258.xml"/><Relationship Id="rId18" Type="http://schemas.openxmlformats.org/officeDocument/2006/relationships/ctrlProp" Target="../ctrlProps/ctrlProp32.xml"/><Relationship Id="rId39" Type="http://schemas.openxmlformats.org/officeDocument/2006/relationships/ctrlProp" Target="../ctrlProps/ctrlProp53.xml"/><Relationship Id="rId50" Type="http://schemas.openxmlformats.org/officeDocument/2006/relationships/ctrlProp" Target="../ctrlProps/ctrlProp64.xml"/><Relationship Id="rId104" Type="http://schemas.openxmlformats.org/officeDocument/2006/relationships/ctrlProp" Target="../ctrlProps/ctrlProp118.xml"/><Relationship Id="rId125" Type="http://schemas.openxmlformats.org/officeDocument/2006/relationships/ctrlProp" Target="../ctrlProps/ctrlProp139.xml"/><Relationship Id="rId146" Type="http://schemas.openxmlformats.org/officeDocument/2006/relationships/ctrlProp" Target="../ctrlProps/ctrlProp160.xml"/><Relationship Id="rId167" Type="http://schemas.openxmlformats.org/officeDocument/2006/relationships/ctrlProp" Target="../ctrlProps/ctrlProp181.xml"/><Relationship Id="rId188" Type="http://schemas.openxmlformats.org/officeDocument/2006/relationships/ctrlProp" Target="../ctrlProps/ctrlProp202.xml"/><Relationship Id="rId71" Type="http://schemas.openxmlformats.org/officeDocument/2006/relationships/ctrlProp" Target="../ctrlProps/ctrlProp85.xml"/><Relationship Id="rId92" Type="http://schemas.openxmlformats.org/officeDocument/2006/relationships/ctrlProp" Target="../ctrlProps/ctrlProp106.xml"/><Relationship Id="rId213" Type="http://schemas.openxmlformats.org/officeDocument/2006/relationships/ctrlProp" Target="../ctrlProps/ctrlProp227.xml"/><Relationship Id="rId234" Type="http://schemas.openxmlformats.org/officeDocument/2006/relationships/ctrlProp" Target="../ctrlProps/ctrlProp248.xml"/><Relationship Id="rId2" Type="http://schemas.openxmlformats.org/officeDocument/2006/relationships/drawing" Target="../drawings/drawing6.xml"/><Relationship Id="rId29" Type="http://schemas.openxmlformats.org/officeDocument/2006/relationships/ctrlProp" Target="../ctrlProps/ctrlProp43.xml"/><Relationship Id="rId40" Type="http://schemas.openxmlformats.org/officeDocument/2006/relationships/ctrlProp" Target="../ctrlProps/ctrlProp54.xml"/><Relationship Id="rId115" Type="http://schemas.openxmlformats.org/officeDocument/2006/relationships/ctrlProp" Target="../ctrlProps/ctrlProp129.xml"/><Relationship Id="rId136" Type="http://schemas.openxmlformats.org/officeDocument/2006/relationships/ctrlProp" Target="../ctrlProps/ctrlProp150.xml"/><Relationship Id="rId157" Type="http://schemas.openxmlformats.org/officeDocument/2006/relationships/ctrlProp" Target="../ctrlProps/ctrlProp171.xml"/><Relationship Id="rId178" Type="http://schemas.openxmlformats.org/officeDocument/2006/relationships/ctrlProp" Target="../ctrlProps/ctrlProp192.xml"/><Relationship Id="rId61" Type="http://schemas.openxmlformats.org/officeDocument/2006/relationships/ctrlProp" Target="../ctrlProps/ctrlProp75.xml"/><Relationship Id="rId82" Type="http://schemas.openxmlformats.org/officeDocument/2006/relationships/ctrlProp" Target="../ctrlProps/ctrlProp96.xml"/><Relationship Id="rId199" Type="http://schemas.openxmlformats.org/officeDocument/2006/relationships/ctrlProp" Target="../ctrlProps/ctrlProp213.xml"/><Relationship Id="rId203" Type="http://schemas.openxmlformats.org/officeDocument/2006/relationships/ctrlProp" Target="../ctrlProps/ctrlProp217.xml"/><Relationship Id="rId19" Type="http://schemas.openxmlformats.org/officeDocument/2006/relationships/ctrlProp" Target="../ctrlProps/ctrlProp33.xml"/><Relationship Id="rId224" Type="http://schemas.openxmlformats.org/officeDocument/2006/relationships/ctrlProp" Target="../ctrlProps/ctrlProp238.xml"/><Relationship Id="rId245" Type="http://schemas.openxmlformats.org/officeDocument/2006/relationships/ctrlProp" Target="../ctrlProps/ctrlProp259.xml"/><Relationship Id="rId30" Type="http://schemas.openxmlformats.org/officeDocument/2006/relationships/ctrlProp" Target="../ctrlProps/ctrlProp44.xml"/><Relationship Id="rId105" Type="http://schemas.openxmlformats.org/officeDocument/2006/relationships/ctrlProp" Target="../ctrlProps/ctrlProp119.xml"/><Relationship Id="rId126" Type="http://schemas.openxmlformats.org/officeDocument/2006/relationships/ctrlProp" Target="../ctrlProps/ctrlProp140.xml"/><Relationship Id="rId147" Type="http://schemas.openxmlformats.org/officeDocument/2006/relationships/ctrlProp" Target="../ctrlProps/ctrlProp161.xml"/><Relationship Id="rId168" Type="http://schemas.openxmlformats.org/officeDocument/2006/relationships/ctrlProp" Target="../ctrlProps/ctrlProp182.xml"/><Relationship Id="rId51" Type="http://schemas.openxmlformats.org/officeDocument/2006/relationships/ctrlProp" Target="../ctrlProps/ctrlProp65.xml"/><Relationship Id="rId72" Type="http://schemas.openxmlformats.org/officeDocument/2006/relationships/ctrlProp" Target="../ctrlProps/ctrlProp86.xml"/><Relationship Id="rId93" Type="http://schemas.openxmlformats.org/officeDocument/2006/relationships/ctrlProp" Target="../ctrlProps/ctrlProp107.xml"/><Relationship Id="rId189" Type="http://schemas.openxmlformats.org/officeDocument/2006/relationships/ctrlProp" Target="../ctrlProps/ctrlProp203.xml"/><Relationship Id="rId3" Type="http://schemas.openxmlformats.org/officeDocument/2006/relationships/vmlDrawing" Target="../drawings/vmlDrawing6.vml"/><Relationship Id="rId214" Type="http://schemas.openxmlformats.org/officeDocument/2006/relationships/ctrlProp" Target="../ctrlProps/ctrlProp228.xml"/><Relationship Id="rId235" Type="http://schemas.openxmlformats.org/officeDocument/2006/relationships/ctrlProp" Target="../ctrlProps/ctrlProp249.xml"/><Relationship Id="rId116" Type="http://schemas.openxmlformats.org/officeDocument/2006/relationships/ctrlProp" Target="../ctrlProps/ctrlProp130.xml"/><Relationship Id="rId137" Type="http://schemas.openxmlformats.org/officeDocument/2006/relationships/ctrlProp" Target="../ctrlProps/ctrlProp151.xml"/><Relationship Id="rId158" Type="http://schemas.openxmlformats.org/officeDocument/2006/relationships/ctrlProp" Target="../ctrlProps/ctrlProp172.xml"/><Relationship Id="rId20" Type="http://schemas.openxmlformats.org/officeDocument/2006/relationships/ctrlProp" Target="../ctrlProps/ctrlProp34.xml"/><Relationship Id="rId41" Type="http://schemas.openxmlformats.org/officeDocument/2006/relationships/ctrlProp" Target="../ctrlProps/ctrlProp55.xml"/><Relationship Id="rId62" Type="http://schemas.openxmlformats.org/officeDocument/2006/relationships/ctrlProp" Target="../ctrlProps/ctrlProp76.xml"/><Relationship Id="rId83" Type="http://schemas.openxmlformats.org/officeDocument/2006/relationships/ctrlProp" Target="../ctrlProps/ctrlProp97.xml"/><Relationship Id="rId179" Type="http://schemas.openxmlformats.org/officeDocument/2006/relationships/ctrlProp" Target="../ctrlProps/ctrlProp193.xml"/><Relationship Id="rId190" Type="http://schemas.openxmlformats.org/officeDocument/2006/relationships/ctrlProp" Target="../ctrlProps/ctrlProp204.xml"/><Relationship Id="rId204" Type="http://schemas.openxmlformats.org/officeDocument/2006/relationships/ctrlProp" Target="../ctrlProps/ctrlProp218.xml"/><Relationship Id="rId225" Type="http://schemas.openxmlformats.org/officeDocument/2006/relationships/ctrlProp" Target="../ctrlProps/ctrlProp239.xml"/><Relationship Id="rId246" Type="http://schemas.openxmlformats.org/officeDocument/2006/relationships/ctrlProp" Target="../ctrlProps/ctrlProp260.xml"/><Relationship Id="rId106" Type="http://schemas.openxmlformats.org/officeDocument/2006/relationships/ctrlProp" Target="../ctrlProps/ctrlProp120.xml"/><Relationship Id="rId127" Type="http://schemas.openxmlformats.org/officeDocument/2006/relationships/ctrlProp" Target="../ctrlProps/ctrlProp14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A66"/>
  <sheetViews>
    <sheetView showGridLines="0" tabSelected="1" zoomScaleNormal="100" workbookViewId="0"/>
  </sheetViews>
  <sheetFormatPr baseColWidth="10" defaultColWidth="11.5546875" defaultRowHeight="15" x14ac:dyDescent="0.2"/>
  <cols>
    <col min="1" max="1" width="130.77734375" style="98" customWidth="1"/>
    <col min="2" max="16384" width="11.5546875" style="98"/>
  </cols>
  <sheetData>
    <row r="1" spans="1:1" ht="34.5" x14ac:dyDescent="0.2">
      <c r="A1" s="97" t="s">
        <v>1029</v>
      </c>
    </row>
    <row r="2" spans="1:1" ht="25.5" x14ac:dyDescent="0.2">
      <c r="A2" s="99" t="s">
        <v>734</v>
      </c>
    </row>
    <row r="3" spans="1:1" ht="20.25" x14ac:dyDescent="0.3">
      <c r="A3" s="100" t="s">
        <v>1086</v>
      </c>
    </row>
    <row r="4" spans="1:1" ht="16.5" customHeight="1" x14ac:dyDescent="0.2">
      <c r="A4" s="101" t="s">
        <v>1085</v>
      </c>
    </row>
    <row r="5" spans="1:1" ht="15.75" thickBot="1" x14ac:dyDescent="0.25"/>
    <row r="6" spans="1:1" ht="15.75" x14ac:dyDescent="0.25">
      <c r="A6" s="102" t="s">
        <v>257</v>
      </c>
    </row>
    <row r="7" spans="1:1" x14ac:dyDescent="0.2">
      <c r="A7" s="103"/>
    </row>
    <row r="8" spans="1:1" ht="75.75" thickBot="1" x14ac:dyDescent="0.25">
      <c r="A8" s="104" t="s">
        <v>922</v>
      </c>
    </row>
    <row r="9" spans="1:1" ht="15.75" thickBot="1" x14ac:dyDescent="0.25"/>
    <row r="10" spans="1:1" ht="15.75" x14ac:dyDescent="0.25">
      <c r="A10" s="102" t="s">
        <v>258</v>
      </c>
    </row>
    <row r="11" spans="1:1" x14ac:dyDescent="0.2">
      <c r="A11" s="103"/>
    </row>
    <row r="12" spans="1:1" ht="240.75" thickBot="1" x14ac:dyDescent="0.25">
      <c r="A12" s="104" t="s">
        <v>1071</v>
      </c>
    </row>
    <row r="13" spans="1:1" ht="15.75" thickBot="1" x14ac:dyDescent="0.25"/>
    <row r="14" spans="1:1" ht="15.75" x14ac:dyDescent="0.25">
      <c r="A14" s="102" t="s">
        <v>672</v>
      </c>
    </row>
    <row r="15" spans="1:1" x14ac:dyDescent="0.2">
      <c r="A15" s="103"/>
    </row>
    <row r="16" spans="1:1" ht="135.75" thickBot="1" x14ac:dyDescent="0.25">
      <c r="A16" s="105" t="s">
        <v>923</v>
      </c>
    </row>
    <row r="17" spans="1:1" ht="16.5" thickBot="1" x14ac:dyDescent="0.3">
      <c r="A17" s="106"/>
    </row>
    <row r="18" spans="1:1" ht="15.75" x14ac:dyDescent="0.25">
      <c r="A18" s="102" t="s">
        <v>535</v>
      </c>
    </row>
    <row r="19" spans="1:1" x14ac:dyDescent="0.2">
      <c r="A19" s="103"/>
    </row>
    <row r="20" spans="1:1" ht="330.75" thickBot="1" x14ac:dyDescent="0.25">
      <c r="A20" s="104" t="s">
        <v>1035</v>
      </c>
    </row>
    <row r="21" spans="1:1" ht="16.5" customHeight="1" thickBot="1" x14ac:dyDescent="0.25">
      <c r="A21" s="107"/>
    </row>
    <row r="22" spans="1:1" ht="16.5" customHeight="1" x14ac:dyDescent="0.2">
      <c r="A22" s="108" t="s">
        <v>744</v>
      </c>
    </row>
    <row r="23" spans="1:1" ht="14.25" customHeight="1" x14ac:dyDescent="0.2">
      <c r="A23" s="103"/>
    </row>
    <row r="24" spans="1:1" ht="60.75" thickBot="1" x14ac:dyDescent="0.25">
      <c r="A24" s="104" t="s">
        <v>1072</v>
      </c>
    </row>
    <row r="25" spans="1:1" ht="16.5" thickBot="1" x14ac:dyDescent="0.3">
      <c r="A25" s="106"/>
    </row>
    <row r="26" spans="1:1" ht="15.75" x14ac:dyDescent="0.25">
      <c r="A26" s="102" t="s">
        <v>743</v>
      </c>
    </row>
    <row r="27" spans="1:1" x14ac:dyDescent="0.2">
      <c r="A27" s="109"/>
    </row>
    <row r="28" spans="1:1" ht="15.75" x14ac:dyDescent="0.2">
      <c r="A28" s="110" t="s">
        <v>261</v>
      </c>
    </row>
    <row r="29" spans="1:1" x14ac:dyDescent="0.2">
      <c r="A29" s="109" t="s">
        <v>533</v>
      </c>
    </row>
    <row r="30" spans="1:1" x14ac:dyDescent="0.2">
      <c r="A30" s="109"/>
    </row>
    <row r="31" spans="1:1" ht="15.75" x14ac:dyDescent="0.2">
      <c r="A31" s="110" t="s">
        <v>262</v>
      </c>
    </row>
    <row r="32" spans="1:1" x14ac:dyDescent="0.2">
      <c r="A32" s="111" t="s">
        <v>277</v>
      </c>
    </row>
    <row r="33" spans="1:1" x14ac:dyDescent="0.2">
      <c r="A33" s="109"/>
    </row>
    <row r="34" spans="1:1" ht="15.75" x14ac:dyDescent="0.2">
      <c r="A34" s="110" t="s">
        <v>259</v>
      </c>
    </row>
    <row r="35" spans="1:1" x14ac:dyDescent="0.2">
      <c r="A35" s="111" t="str">
        <f>A3</f>
        <v>Stand: 22.11.2024</v>
      </c>
    </row>
    <row r="36" spans="1:1" ht="15.75" x14ac:dyDescent="0.25">
      <c r="A36" s="112"/>
    </row>
    <row r="37" spans="1:1" ht="15.75" x14ac:dyDescent="0.2">
      <c r="A37" s="110" t="s">
        <v>260</v>
      </c>
    </row>
    <row r="38" spans="1:1" x14ac:dyDescent="0.2">
      <c r="A38" s="113" t="s">
        <v>924</v>
      </c>
    </row>
    <row r="39" spans="1:1" ht="15.75" x14ac:dyDescent="0.25">
      <c r="A39" s="112"/>
    </row>
    <row r="40" spans="1:1" ht="15.75" x14ac:dyDescent="0.2">
      <c r="A40" s="110" t="s">
        <v>251</v>
      </c>
    </row>
    <row r="41" spans="1:1" x14ac:dyDescent="0.2">
      <c r="A41" s="113" t="s">
        <v>924</v>
      </c>
    </row>
    <row r="42" spans="1:1" x14ac:dyDescent="0.2">
      <c r="A42" s="113" t="s">
        <v>254</v>
      </c>
    </row>
    <row r="43" spans="1:1" x14ac:dyDescent="0.2">
      <c r="A43" s="113" t="s">
        <v>255</v>
      </c>
    </row>
    <row r="44" spans="1:1" x14ac:dyDescent="0.2">
      <c r="A44" s="113" t="s">
        <v>532</v>
      </c>
    </row>
    <row r="45" spans="1:1" x14ac:dyDescent="0.2">
      <c r="A45" s="114" t="s">
        <v>610</v>
      </c>
    </row>
    <row r="46" spans="1:1" x14ac:dyDescent="0.2">
      <c r="A46" s="114" t="s">
        <v>534</v>
      </c>
    </row>
    <row r="47" spans="1:1" x14ac:dyDescent="0.2">
      <c r="A47" s="103"/>
    </row>
    <row r="48" spans="1:1" ht="15.75" x14ac:dyDescent="0.2">
      <c r="A48" s="110" t="s">
        <v>252</v>
      </c>
    </row>
    <row r="49" spans="1:1" x14ac:dyDescent="0.2">
      <c r="A49" s="115" t="s">
        <v>22</v>
      </c>
    </row>
    <row r="50" spans="1:1" x14ac:dyDescent="0.2">
      <c r="A50" s="115" t="str">
        <f>A1</f>
        <v>Sozialmonitoring Region Hannover 2024 (1)</v>
      </c>
    </row>
    <row r="51" spans="1:1" x14ac:dyDescent="0.2">
      <c r="A51" s="116"/>
    </row>
    <row r="52" spans="1:1" ht="15.75" x14ac:dyDescent="0.2">
      <c r="A52" s="110" t="s">
        <v>253</v>
      </c>
    </row>
    <row r="53" spans="1:1" ht="15.75" thickBot="1" x14ac:dyDescent="0.25">
      <c r="A53" s="117" t="s">
        <v>256</v>
      </c>
    </row>
    <row r="54" spans="1:1" x14ac:dyDescent="0.2">
      <c r="A54" s="118"/>
    </row>
    <row r="56" spans="1:1" x14ac:dyDescent="0.2">
      <c r="A56" s="119"/>
    </row>
    <row r="57" spans="1:1" x14ac:dyDescent="0.2">
      <c r="A57" s="120"/>
    </row>
    <row r="58" spans="1:1" x14ac:dyDescent="0.2">
      <c r="A58" s="119"/>
    </row>
    <row r="59" spans="1:1" x14ac:dyDescent="0.2">
      <c r="A59" s="121"/>
    </row>
    <row r="60" spans="1:1" x14ac:dyDescent="0.2">
      <c r="A60" s="121"/>
    </row>
    <row r="61" spans="1:1" x14ac:dyDescent="0.2">
      <c r="A61" s="121"/>
    </row>
    <row r="62" spans="1:1" x14ac:dyDescent="0.2">
      <c r="A62" s="121"/>
    </row>
    <row r="63" spans="1:1" x14ac:dyDescent="0.2">
      <c r="A63" s="122"/>
    </row>
    <row r="64" spans="1:1" x14ac:dyDescent="0.2">
      <c r="A64" s="122"/>
    </row>
    <row r="65" spans="1:1" x14ac:dyDescent="0.2">
      <c r="A65" s="122"/>
    </row>
    <row r="66" spans="1:1" x14ac:dyDescent="0.2">
      <c r="A66" s="122"/>
    </row>
  </sheetData>
  <sheetProtection algorithmName="SHA-512" hashValue="/wg2/Yj0OYz8Y4hwpgR8KKYSRIsvaBLbsv5XfGk4bKhECUzF0uuBjOd4ZRlwTkuJ1sH1MlhxAQ8eGcsT5eRk8Q==" saltValue="I+3xEDdf0CTxq3ncHT5eog==" spinCount="100000" sheet="1" objects="1" scenarios="1"/>
  <pageMargins left="0.70866141732283472" right="0.70866141732283472" top="0.74803149606299213" bottom="0.74803149606299213" header="0.31496062992125984" footer="0.31496062992125984"/>
  <pageSetup paperSize="9" scale="54" fitToHeight="2" orientation="landscape" r:id="rId1"/>
  <headerFooter>
    <oddHeader>&amp;F</oddHeader>
    <oddFooter>Seite &amp;P von &amp;N</oddFooter>
  </headerFooter>
  <rowBreaks count="1" manualBreakCount="1">
    <brk id="25" max="16383" man="1"/>
  </rowBreaks>
  <drawing r:id="rId2"/>
  <legacyDrawing r:id="rId3"/>
  <oleObjects>
    <mc:AlternateContent xmlns:mc="http://schemas.openxmlformats.org/markup-compatibility/2006">
      <mc:Choice Requires="x14">
        <oleObject progId="ImageExpertBild" shapeId="21508" r:id="rId4">
          <objectPr defaultSize="0" autoPict="0" r:id="rId5">
            <anchor moveWithCells="1" sizeWithCells="1">
              <from>
                <xdr:col>0</xdr:col>
                <xdr:colOff>9286875</xdr:colOff>
                <xdr:row>0</xdr:row>
                <xdr:rowOff>28575</xdr:rowOff>
              </from>
              <to>
                <xdr:col>0</xdr:col>
                <xdr:colOff>11201400</xdr:colOff>
                <xdr:row>2</xdr:row>
                <xdr:rowOff>257175</xdr:rowOff>
              </to>
            </anchor>
          </objectPr>
        </oleObject>
      </mc:Choice>
      <mc:Fallback>
        <oleObject progId="ImageExpertBild" shapeId="21508"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theme="5" tint="0.59999389629810485"/>
  </sheetPr>
  <dimension ref="A1:DI315"/>
  <sheetViews>
    <sheetView zoomScaleNormal="100" workbookViewId="0">
      <pane xSplit="3" ySplit="2" topLeftCell="AY93" activePane="bottomRight" state="frozen"/>
      <selection pane="topRight"/>
      <selection pane="bottomLeft"/>
      <selection pane="bottomRight" activeCell="BA113" sqref="BA113"/>
    </sheetView>
  </sheetViews>
  <sheetFormatPr baseColWidth="10" defaultColWidth="11.5546875" defaultRowHeight="15" x14ac:dyDescent="0.2"/>
  <cols>
    <col min="1" max="1" width="9.5546875" style="6" customWidth="1"/>
    <col min="2" max="2" width="6" style="7" customWidth="1"/>
    <col min="3" max="3" width="16.77734375" style="6" customWidth="1"/>
    <col min="4" max="6" width="11.5546875" style="29"/>
    <col min="7" max="7" width="11.5546875" style="30"/>
    <col min="8" max="17" width="11.5546875" style="29"/>
    <col min="18" max="18" width="11.5546875" style="30"/>
    <col min="19" max="30" width="11.5546875" style="29"/>
    <col min="31" max="31" width="11.5546875" style="34"/>
    <col min="32" max="32" width="11.5546875" style="30"/>
    <col min="33" max="33" width="11.5546875" style="29"/>
    <col min="34" max="36" width="11.5546875" style="34"/>
    <col min="37" max="42" width="11.5546875" style="29"/>
    <col min="43" max="43" width="11.5546875" style="30"/>
    <col min="44" max="51" width="11.5546875" style="29"/>
    <col min="52" max="52" width="11.5546875" style="34"/>
    <col min="53" max="53" width="11.5546875" style="30"/>
    <col min="54" max="54" width="11.5546875" style="29"/>
    <col min="55" max="57" width="11.5546875" style="8"/>
    <col min="58" max="58" width="11.5546875" style="52"/>
    <col min="59" max="60" width="11.5546875" style="29"/>
    <col min="61" max="61" width="11.5546875" style="49"/>
    <col min="62" max="66" width="11.5546875" style="29"/>
    <col min="67" max="67" width="11.5546875" style="30"/>
    <col min="68" max="76" width="11.5546875" style="29"/>
    <col min="77" max="77" width="11.5546875" style="76"/>
    <col min="78" max="92" width="11.5546875" style="29"/>
    <col min="93" max="93" width="11.5546875" style="30"/>
    <col min="94" max="100" width="11.5546875" style="29"/>
    <col min="101" max="101" width="11.5546875" style="32"/>
    <col min="102" max="104" width="11.5546875" style="29"/>
    <col min="105" max="105" width="11.5546875" style="30"/>
    <col min="106" max="113" width="11.5546875" style="34"/>
    <col min="114" max="16384" width="11.5546875" style="29"/>
  </cols>
  <sheetData>
    <row r="1" spans="1:113" s="8" customFormat="1" ht="34.5" x14ac:dyDescent="0.45">
      <c r="A1" s="80" t="s">
        <v>91</v>
      </c>
      <c r="B1" s="1"/>
      <c r="C1" s="8" t="s">
        <v>231</v>
      </c>
      <c r="D1" s="12" t="str">
        <f>Basiszahlen!A9</f>
        <v>G 1</v>
      </c>
      <c r="E1" s="12" t="str">
        <f>Basiszahlen!A10</f>
        <v>K 6</v>
      </c>
      <c r="F1" s="12" t="str">
        <f>Basiszahlen!A11</f>
        <v>G 2</v>
      </c>
      <c r="G1" s="13" t="str">
        <f>Basiszahlen!A12</f>
        <v>G 3</v>
      </c>
      <c r="H1" s="14" t="str">
        <f>Basiszahlen!A14</f>
        <v>M 1</v>
      </c>
      <c r="I1" s="12" t="str">
        <f>Basiszahlen!A15</f>
        <v>M 2.1</v>
      </c>
      <c r="J1" s="15" t="str">
        <f>Basiszahlen!A16</f>
        <v>M 2.2</v>
      </c>
      <c r="K1" s="12" t="str">
        <f>Basiszahlen!A17</f>
        <v>M 2.3</v>
      </c>
      <c r="L1" s="12" t="str">
        <f>Basiszahlen!A18</f>
        <v>M 2.4</v>
      </c>
      <c r="M1" s="14" t="str">
        <f>Basiszahlen!A19</f>
        <v>M 4</v>
      </c>
      <c r="N1" s="12" t="str">
        <f>Basiszahlen!A20</f>
        <v>M 5.1</v>
      </c>
      <c r="O1" s="12" t="str">
        <f>Basiszahlen!A21</f>
        <v>M 5.2</v>
      </c>
      <c r="P1" s="14" t="str">
        <f>Basiszahlen!A22</f>
        <v>M 6.1</v>
      </c>
      <c r="Q1" s="14" t="str">
        <f>Basiszahlen!A23</f>
        <v>M 6.2</v>
      </c>
      <c r="R1" s="13" t="str">
        <f>Basiszahlen!A24</f>
        <v>M 7</v>
      </c>
      <c r="S1" s="12" t="str">
        <f>Basiszahlen!A26</f>
        <v>GB 1.1</v>
      </c>
      <c r="T1" s="12" t="str">
        <f>Basiszahlen!A27</f>
        <v>GB 1.2</v>
      </c>
      <c r="U1" s="12" t="str">
        <f>Basiszahlen!A28</f>
        <v>GB 1.3</v>
      </c>
      <c r="V1" s="12" t="str">
        <f>Basiszahlen!A29</f>
        <v>GB 1.4</v>
      </c>
      <c r="W1" s="12" t="str">
        <f>Basiszahlen!A30</f>
        <v>GB 1.5</v>
      </c>
      <c r="X1" s="12" t="str">
        <f>Basiszahlen!A31</f>
        <v>GB 1.6</v>
      </c>
      <c r="Y1" s="12" t="str">
        <f>Basiszahlen!A32</f>
        <v>GB 2.1</v>
      </c>
      <c r="Z1" s="12" t="str">
        <f>Basiszahlen!A33</f>
        <v>GB 2.2</v>
      </c>
      <c r="AA1" s="12" t="str">
        <f>Basiszahlen!A34</f>
        <v>GB 2.3</v>
      </c>
      <c r="AB1" s="12" t="str">
        <f>Basiszahlen!A35</f>
        <v>GB 3.1</v>
      </c>
      <c r="AC1" s="12" t="str">
        <f>Basiszahlen!A36</f>
        <v>GB 3.2</v>
      </c>
      <c r="AD1" s="12" t="str">
        <f>Basiszahlen!A37</f>
        <v>GB 4</v>
      </c>
      <c r="AE1" s="14" t="str">
        <f>Basiszahlen!A38</f>
        <v>GB 5</v>
      </c>
      <c r="AF1" s="13" t="str">
        <f>Basiszahlen!A39</f>
        <v>GB 6</v>
      </c>
      <c r="AG1" s="14" t="str">
        <f>Basiszahlen!A41</f>
        <v>K 1</v>
      </c>
      <c r="AH1" s="14" t="str">
        <f>Basiszahlen!A42</f>
        <v>K 2.1</v>
      </c>
      <c r="AI1" s="12" t="str">
        <f>Basiszahlen!A43</f>
        <v>K 2.2</v>
      </c>
      <c r="AJ1" s="12" t="str">
        <f>Basiszahlen!A44</f>
        <v>K 2.3</v>
      </c>
      <c r="AK1" s="12" t="str">
        <f>Basiszahlen!A45</f>
        <v>K 3.1</v>
      </c>
      <c r="AL1" s="12" t="str">
        <f>Basiszahlen!A46</f>
        <v>K 3.2</v>
      </c>
      <c r="AM1" s="12" t="str">
        <f>Basiszahlen!A47</f>
        <v>K 3.3</v>
      </c>
      <c r="AN1" s="12" t="str">
        <f>Basiszahlen!A48</f>
        <v>K 4</v>
      </c>
      <c r="AO1" s="14" t="str">
        <f>Basiszahlen!A49</f>
        <v>K 5</v>
      </c>
      <c r="AP1" s="14" t="str">
        <f>Basiszahlen!A50</f>
        <v>K 6</v>
      </c>
      <c r="AQ1" s="13" t="str">
        <f>Basiszahlen!A51</f>
        <v>K 7</v>
      </c>
      <c r="AR1" s="14" t="str">
        <f>Basiszahlen!A53</f>
        <v>J 1</v>
      </c>
      <c r="AS1" s="14" t="str">
        <f>Basiszahlen!A54</f>
        <v>J 2.1</v>
      </c>
      <c r="AT1" s="12" t="str">
        <f>Basiszahlen!A55</f>
        <v>J 2.2</v>
      </c>
      <c r="AU1" s="12" t="str">
        <f>Basiszahlen!A56</f>
        <v>J 2.3</v>
      </c>
      <c r="AV1" s="12" t="str">
        <f>Basiszahlen!A57</f>
        <v>J 3</v>
      </c>
      <c r="AW1" s="14" t="str">
        <f>Basiszahlen!A58</f>
        <v>J 4.1</v>
      </c>
      <c r="AX1" s="12" t="str">
        <f>Basiszahlen!A59</f>
        <v>J 4.2</v>
      </c>
      <c r="AY1" s="12" t="str">
        <f>Basiszahlen!A60</f>
        <v>J 5</v>
      </c>
      <c r="AZ1" s="14" t="str">
        <f>Basiszahlen!A61</f>
        <v>J 6</v>
      </c>
      <c r="BA1" s="13" t="str">
        <f>Basiszahlen!A62</f>
        <v>J 7</v>
      </c>
      <c r="BB1" s="14" t="str">
        <f>Basiszahlen!A64</f>
        <v>I 1</v>
      </c>
      <c r="BC1" s="14" t="str">
        <f>Basiszahlen!A65</f>
        <v>I 2.1</v>
      </c>
      <c r="BD1" s="12" t="str">
        <f>Basiszahlen!A66</f>
        <v>I 2.2</v>
      </c>
      <c r="BE1" s="12" t="str">
        <f>Basiszahlen!A67</f>
        <v>I 2.3</v>
      </c>
      <c r="BF1" s="16" t="str">
        <f>Basiszahlen!A68</f>
        <v>I 2.4</v>
      </c>
      <c r="BG1" s="12" t="str">
        <f>Basiszahlen!A70</f>
        <v>T 1</v>
      </c>
      <c r="BH1" s="14" t="str">
        <f>Basiszahlen!A71</f>
        <v>T 2</v>
      </c>
      <c r="BI1" s="63" t="str">
        <f>Basiszahlen!A72</f>
        <v>T 3.1</v>
      </c>
      <c r="BJ1" s="12" t="str">
        <f>Basiszahlen!A73</f>
        <v>T 3.2</v>
      </c>
      <c r="BK1" s="12" t="str">
        <f>Basiszahlen!A74</f>
        <v>T 3.3</v>
      </c>
      <c r="BL1" s="12" t="str">
        <f>Basiszahlen!A75</f>
        <v>T 4.1</v>
      </c>
      <c r="BM1" s="12" t="str">
        <f>Basiszahlen!A76</f>
        <v>T 4.2</v>
      </c>
      <c r="BN1" s="12" t="str">
        <f>Basiszahlen!A77</f>
        <v>T 4.3</v>
      </c>
      <c r="BO1" s="16" t="str">
        <f>Basiszahlen!A78</f>
        <v>T 4.4</v>
      </c>
      <c r="BP1" s="12" t="str">
        <f>Basiszahlen!A80</f>
        <v>B 2.3</v>
      </c>
      <c r="BQ1" s="12" t="str">
        <f>Basiszahlen!A81</f>
        <v>A 1.1</v>
      </c>
      <c r="BR1" s="12" t="str">
        <f>Basiszahlen!A82</f>
        <v>A 1.2</v>
      </c>
      <c r="BS1" s="12" t="str">
        <f>Basiszahlen!A83</f>
        <v>A 2.1</v>
      </c>
      <c r="BT1" s="12" t="str">
        <f>Basiszahlen!A84</f>
        <v>A 2.2</v>
      </c>
      <c r="BU1" s="12" t="str">
        <f>Basiszahlen!A85</f>
        <v>A 2.3</v>
      </c>
      <c r="BV1" s="12" t="str">
        <f>Basiszahlen!A86</f>
        <v>A 2.4</v>
      </c>
      <c r="BW1" s="12" t="str">
        <f>Basiszahlen!A87</f>
        <v>A 2.5</v>
      </c>
      <c r="BX1" s="12" t="str">
        <f>Basiszahlen!A88</f>
        <v>A 3.1</v>
      </c>
      <c r="BY1" s="74" t="str">
        <f>Basiszahlen!A89</f>
        <v>A 3.2</v>
      </c>
      <c r="BZ1" s="12" t="str">
        <f>Basiszahlen!A91</f>
        <v>B 1</v>
      </c>
      <c r="CA1" s="17" t="str">
        <f>Basiszahlen!A92</f>
        <v>B 2.1</v>
      </c>
      <c r="CB1" s="18" t="str">
        <f>Basiszahlen!A93</f>
        <v>B 2.2</v>
      </c>
      <c r="CC1" s="12" t="str">
        <f>Basiszahlen!A94</f>
        <v>B 2.3</v>
      </c>
      <c r="CD1" s="12" t="str">
        <f>Basiszahlen!A95</f>
        <v>B 2.4</v>
      </c>
      <c r="CE1" s="12" t="str">
        <f>Basiszahlen!A96</f>
        <v>B 2.5</v>
      </c>
      <c r="CF1" s="12" t="str">
        <f>Basiszahlen!A97</f>
        <v>B 2.6</v>
      </c>
      <c r="CG1" s="12" t="str">
        <f>Basiszahlen!A98</f>
        <v>B 3</v>
      </c>
      <c r="CH1" s="14" t="str">
        <f>Basiszahlen!A99</f>
        <v>B 4.1</v>
      </c>
      <c r="CI1" s="12" t="str">
        <f>Basiszahlen!A100</f>
        <v>B 4.2</v>
      </c>
      <c r="CJ1" s="14" t="str">
        <f>Basiszahlen!A101</f>
        <v>B 4.3</v>
      </c>
      <c r="CK1" s="12" t="str">
        <f>Basiszahlen!A102</f>
        <v>B 4.4</v>
      </c>
      <c r="CL1" s="14" t="str">
        <f>Basiszahlen!A103</f>
        <v>B 4.5</v>
      </c>
      <c r="CM1" s="12" t="str">
        <f>Basiszahlen!A104</f>
        <v>B 4.6</v>
      </c>
      <c r="CN1" s="12" t="str">
        <f>Basiszahlen!A105</f>
        <v>B 4.7</v>
      </c>
      <c r="CO1" s="16" t="str">
        <f>Basiszahlen!A106</f>
        <v>B 5</v>
      </c>
      <c r="CP1" s="14" t="str">
        <f>Basiszahlen!A108</f>
        <v>W 1.1</v>
      </c>
      <c r="CQ1" s="12" t="str">
        <f>Basiszahlen!A109</f>
        <v>W 1.2</v>
      </c>
      <c r="CR1" s="12" t="str">
        <f>Basiszahlen!A110</f>
        <v>W 1.3</v>
      </c>
      <c r="CS1" s="12" t="str">
        <f>Basiszahlen!A111</f>
        <v>W 1.4</v>
      </c>
      <c r="CT1" s="12" t="str">
        <f>Basiszahlen!A112</f>
        <v>W 2.1</v>
      </c>
      <c r="CU1" s="12" t="str">
        <f>Basiszahlen!A113</f>
        <v>W 2.2</v>
      </c>
      <c r="CV1" s="12" t="str">
        <f>Basiszahlen!A114</f>
        <v>W 3.1</v>
      </c>
      <c r="CW1" s="19" t="str">
        <f>Basiszahlen!A115</f>
        <v>W 3.2</v>
      </c>
      <c r="CX1" s="12" t="str">
        <f>Basiszahlen!A116</f>
        <v>W 3.3</v>
      </c>
      <c r="CY1" s="12" t="str">
        <f>Basiszahlen!A117</f>
        <v>W 4.1</v>
      </c>
      <c r="CZ1" s="12" t="str">
        <f>Basiszahlen!A118</f>
        <v>W 4.2</v>
      </c>
      <c r="DA1" s="16" t="str">
        <f>Basiszahlen!A119</f>
        <v>W 4.3</v>
      </c>
      <c r="DB1" s="12" t="str">
        <f>Basiszahlen!A121</f>
        <v>S 1.1</v>
      </c>
      <c r="DC1" s="12" t="str">
        <f>Basiszahlen!A122</f>
        <v>S 1.2</v>
      </c>
      <c r="DD1" s="12" t="str">
        <f>Basiszahlen!A123</f>
        <v>S 1.3</v>
      </c>
      <c r="DE1" s="12" t="str">
        <f>Basiszahlen!A124</f>
        <v xml:space="preserve"> J 6</v>
      </c>
      <c r="DF1" s="20" t="str">
        <f>Basiszahlen!A125</f>
        <v>I 2.1</v>
      </c>
      <c r="DG1" s="20" t="str">
        <f>Basiszahlen!A126</f>
        <v>I 2.2</v>
      </c>
      <c r="DH1" s="20" t="str">
        <f>Basiszahlen!A127</f>
        <v>I 2.3</v>
      </c>
      <c r="DI1" s="20" t="str">
        <f>Basiszahlen!A128</f>
        <v>I 2.4</v>
      </c>
    </row>
    <row r="2" spans="1:113" s="28" customFormat="1" ht="165" x14ac:dyDescent="0.2">
      <c r="A2" s="21"/>
      <c r="B2" s="1"/>
      <c r="C2" s="5" t="s">
        <v>227</v>
      </c>
      <c r="D2" s="22" t="str">
        <f>Basiszahlen!B9</f>
        <v>Anzahl übergewichtiger Kinder (3 Einschulungsjahrgänge)</v>
      </c>
      <c r="E2" s="22" t="str">
        <f>Basiszahlen!B10</f>
        <v>Anzahl der Kinder mit 3 und mehr Defiziten in schulrelevanten Vorläuferfähigkeiten (3 Einschulungsjahrgänge)</v>
      </c>
      <c r="F2" s="22" t="str">
        <f>Basiszahlen!B11</f>
        <v>Anzahl Inanspruchnahme des Sozialpsychiatrischen Dienstes</v>
      </c>
      <c r="G2" s="23" t="str">
        <f>Basiszahlen!B12</f>
        <v>Anzahl Leistungsbeziehende der Pflegeversicherung in institutioneller Pflege</v>
      </c>
      <c r="H2" s="24" t="str">
        <f>Basiszahlen!B14</f>
        <v>Anzahl Ausländer*innen</v>
      </c>
      <c r="I2" s="22" t="str">
        <f>Basiszahlen!B15</f>
        <v>Anzahl Personen mit Migrationshintergrund</v>
      </c>
      <c r="J2" s="25" t="str">
        <f>Basiszahlen!B16</f>
        <v>Anzahl Personen mit Migrationshintergrund 0 bis unter 18 Jahre</v>
      </c>
      <c r="K2" s="22" t="str">
        <f>Basiszahlen!B17</f>
        <v>Anzahl Personen mit Migrationshintergrund 18 bis unter 65 Jahren</v>
      </c>
      <c r="L2" s="22" t="str">
        <f>Basiszahlen!B18</f>
        <v>Anzahl Personen mit Migrationshintergrund ab 65 Jahren</v>
      </c>
      <c r="M2" s="24" t="str">
        <f>Basiszahlen!B19</f>
        <v>Anzahl ausländischer Schulabgänger*innen ohne Hauptschulabschluss</v>
      </c>
      <c r="N2" s="22" t="str">
        <f>Basiszahlen!B20</f>
        <v>Anzahl bei der Bundesagentur für Arbeit gemeldete arbeitslose Ausländer*innen</v>
      </c>
      <c r="O2" s="22" t="str">
        <f>Basiszahlen!B21</f>
        <v>Anzahl bei der Bundesagentur für Arbeit gemeldete arbeitslose Ausländer*innen</v>
      </c>
      <c r="P2" s="24" t="str">
        <f>Basiszahlen!B22</f>
        <v>Anzahl ausländische Vollzeitbeschäftigte im Unteren Entgeltbereich</v>
      </c>
      <c r="Q2" s="24" t="str">
        <f>Basiszahlen!B23</f>
        <v>Medianeinkommen der nicht-deutschen Beschäftigten in Euro</v>
      </c>
      <c r="R2" s="23" t="str">
        <f>Basiszahlen!B24</f>
        <v>Anzahl Ausländer*innen mit Mindestsicherungsleistungen</v>
      </c>
      <c r="S2" s="22" t="str">
        <f>Basiszahlen!B26</f>
        <v xml:space="preserve">Anzahl beschäftigte Frauen  </v>
      </c>
      <c r="T2" s="22" t="str">
        <f>Basiszahlen!B27</f>
        <v xml:space="preserve">Anzahl beschäftigte Männer </v>
      </c>
      <c r="U2" s="22" t="str">
        <f>Basiszahlen!B28</f>
        <v>Anzahl Frauen mit sozialversicherungspflichtiger Beschäftigung</v>
      </c>
      <c r="V2" s="18" t="str">
        <f>Basiszahlen!B29</f>
        <v xml:space="preserve">Anzahl Frauen mit ausschließlich geringfügiger Beschäftigung </v>
      </c>
      <c r="W2" s="22" t="str">
        <f>Basiszahlen!B30</f>
        <v xml:space="preserve">Anzahl Frauen in Teilzeit </v>
      </c>
      <c r="X2" s="22" t="str">
        <f>Basiszahlen!B31</f>
        <v>Anzahl Männer in Teilzeit</v>
      </c>
      <c r="Y2" s="22" t="str">
        <f>Basiszahlen!B32</f>
        <v>Anzahl vollzeitbeschäftigte Frauen im Unteren Entgeltbereich</v>
      </c>
      <c r="Z2" s="22" t="str">
        <f>Basiszahlen!B33</f>
        <v>Anzahl vollzeitbeschäftige Männer im Unteren Entgeltbereich</v>
      </c>
      <c r="AA2" s="22" t="str">
        <f>Basiszahlen!B34</f>
        <v>Medianeinkommen der weiblichen Beschäftigten in Euro</v>
      </c>
      <c r="AB2" s="22" t="str">
        <f>Basiszahlen!B35</f>
        <v>Anzahl Frauen mit Mindestsicherungsleistungen</v>
      </c>
      <c r="AC2" s="22" t="str">
        <f>Basiszahlen!B36</f>
        <v>Anzahl Männer mit Mindestsicherungsleistungen</v>
      </c>
      <c r="AD2" s="22" t="str">
        <f>Basiszahlen!B37</f>
        <v>Anzahl Haushalte alleinerziehender Frauen mit Kindern 0 bis unter 18 Jahre</v>
      </c>
      <c r="AE2" s="24" t="str">
        <f>Basiszahlen!B38</f>
        <v>Anzahl ganztags betreute Kinder 1 bis 6 Jahre (+Flexi-Kinder) in Krippe, Kita und Kindertagespflege (Info)</v>
      </c>
      <c r="AF2" s="23" t="str">
        <f>Basiszahlen!B39</f>
        <v>Anzahl der Grundschüler*innen mit Ganztagsangebot</v>
      </c>
      <c r="AG2" s="24" t="str">
        <f>Basiszahlen!B41</f>
        <v>Anzahl Kinder und Jugendliche 0 bis unter 18 Jahre</v>
      </c>
      <c r="AH2" s="24" t="str">
        <f>Basiszahlen!B42</f>
        <v>Platzangebot gemäß Betriebserlaubnis in Krippe + AüG + Kindertagespflege 1 bis unter 3 Jahre</v>
      </c>
      <c r="AI2" s="82" t="str">
        <f>Basiszahlen!B43</f>
        <v>Platzangebot gemäß Betriebserlaubnis in KiGa + tatsächlich belegte Plätze in  Tagesbetreuung 3 bis unter 6 Jahre + Flexikinder</v>
      </c>
      <c r="AJ2" s="82" t="str">
        <f>Basiszahlen!B44</f>
        <v>Platzangebot gemäß Betriebserlaubnis in Hortgruppen + altersübergreifenden Gruppen (AüG)</v>
      </c>
      <c r="AK2" s="22" t="str">
        <f>Basiszahlen!B45</f>
        <v xml:space="preserve">Anzahl Alleinerziehenden-Haushalte </v>
      </c>
      <c r="AL2" s="22" t="str">
        <f>Basiszahlen!B46</f>
        <v>Anzahl Bedarfsgemeinschaften im SGB II-Bezug mit Kindern 0 bis unter 18 Jahre</v>
      </c>
      <c r="AM2" s="22" t="str">
        <f>Basiszahlen!B47</f>
        <v>Anzahl Alleinerziehenden-Bedarfsgemeinschaften im SGB II-Bezug mit Kindern 0 bis unter 18 Jahre</v>
      </c>
      <c r="AN2" s="22" t="str">
        <f>Basiszahlen!B48</f>
        <v>Anzahl Kinder und Jugendliche mit Mindestsicherungsleistungen</v>
      </c>
      <c r="AO2" s="24" t="str">
        <f>Basiszahlen!B49</f>
        <v>Anzahl in Anspruch genommene HzE-Leistungen + FEB-Beratungen 0 bis unter 18 Jahre</v>
      </c>
      <c r="AP2" s="24" t="str">
        <f>Basiszahlen!B50</f>
        <v>Anzahl der Kinder mit 3 und mehr Defiziten in schulrelevanten Vorläuferfähigkeiten (3 Einschulungsjahrgänge)</v>
      </c>
      <c r="AQ2" s="23" t="str">
        <f>Basiszahlen!B51</f>
        <v>Anzahl der Kinder mit Defiziten in der Sprachkompetenz in Deutsch (3 Einschulungsjahrgänge)</v>
      </c>
      <c r="AR2" s="24" t="str">
        <f>Basiszahlen!B53</f>
        <v>Anzahl Jugendliche und junge Erwachsene 15 bis unter 25 Jahre</v>
      </c>
      <c r="AS2" s="24" t="str">
        <f>Basiszahlen!B54</f>
        <v xml:space="preserve">Anzahl junge Beschäftigte 15 bis unter 25 Jahre </v>
      </c>
      <c r="AT2" s="22" t="str">
        <f>Basiszahlen!B55</f>
        <v xml:space="preserve">Anzahl junge Auszubildende 15 bis unter 25 Jahre </v>
      </c>
      <c r="AU2" s="22" t="str">
        <f>Basiszahlen!B56</f>
        <v xml:space="preserve">Anzahl junge weibliche Auszubildende 15 bis unter 25 Jahre </v>
      </c>
      <c r="AV2" s="22" t="str">
        <f>Basiszahlen!B57</f>
        <v xml:space="preserve">Anzahl junge SGB II-Leistungsbeziehende 15 bis unter 25 Jahre </v>
      </c>
      <c r="AW2" s="24" t="str">
        <f>Basiszahlen!B58</f>
        <v>Anzahl junge Arbeitslose 15 bis unter 25 Jahren</v>
      </c>
      <c r="AX2" s="22" t="str">
        <f>Basiszahlen!B59</f>
        <v>Anzahl junge Arbeitslose 15 bis unter 25 Jahren</v>
      </c>
      <c r="AY2" s="22" t="str">
        <f>Basiszahlen!B60</f>
        <v>Anzahl Jugendliche und jungen Erwachsene 15 bis unter 25 Jahren im Übergangssystem Schule-Beruf</v>
      </c>
      <c r="AZ2" s="24" t="str">
        <f>Basiszahlen!B61</f>
        <v xml:space="preserve">Anzahl Schulabgänger*innen ohne Schulabschluss </v>
      </c>
      <c r="BA2" s="23" t="str">
        <f>Basiszahlen!B62</f>
        <v>Anzahl in Anspruch genommene HzE-Leistungen + FEB-Beratungen 18 bis unter 27 Jahre</v>
      </c>
      <c r="BB2" s="24" t="str">
        <f>Basiszahlen!B64</f>
        <v xml:space="preserve">Anzahl schwerbehinderte Menschen </v>
      </c>
      <c r="BC2" s="24" t="str">
        <f>Basiszahlen!B65</f>
        <v xml:space="preserve">Anzahl Schüler*innen mit Förderbedarf gesamt </v>
      </c>
      <c r="BD2" s="22" t="str">
        <f>Basiszahlen!B66</f>
        <v xml:space="preserve">Anzahl inklusiv beschulte Schüler*innen mit Förderbedarf </v>
      </c>
      <c r="BE2" s="22" t="str">
        <f>Basiszahlen!B67</f>
        <v>Anzahl Schüler*innen mit Förderbedarf in Primarstufe</v>
      </c>
      <c r="BF2" s="26" t="str">
        <f>Basiszahlen!B68</f>
        <v xml:space="preserve">Anzahl inklusiv beschulte Schüler*innen in Primarstufe mit Förderbedarf </v>
      </c>
      <c r="BG2" s="22" t="str">
        <f>Basiszahlen!B70</f>
        <v>Anzahl ältere Menschen ab 65 Jahre</v>
      </c>
      <c r="BH2" s="24" t="str">
        <f>Basiszahlen!B71</f>
        <v>Anzahl ältere Menschen ab 65 Jahre mit Mindestsicherungsleistungen</v>
      </c>
      <c r="BI2" s="17" t="str">
        <f>Basiszahlen!B72</f>
        <v>Anzahl Haushalte älterer Menschen ab 75 Jahre</v>
      </c>
      <c r="BJ2" s="22" t="str">
        <f>Basiszahlen!B73</f>
        <v xml:space="preserve">Anzahl 1-Person-Haushalte ab 75 Jahre </v>
      </c>
      <c r="BK2" s="22" t="str">
        <f>Basiszahlen!B74</f>
        <v>Anzahl 1-Person-Haushalte von Männern ab 75 Jahre</v>
      </c>
      <c r="BL2" s="22" t="str">
        <f>Basiszahlen!B75</f>
        <v>Anzahl Leistungsbeziehende Pflegeversicherung ab 75 Jahre</v>
      </c>
      <c r="BM2" s="22" t="str">
        <f>Basiszahlen!B76</f>
        <v>Anzahl ambulant versorgte Leistungsbeziehende der Pflegeversicherung</v>
      </c>
      <c r="BN2" s="22" t="str">
        <f>Basiszahlen!B77</f>
        <v>Anzahl ältere Menschen ab 75 Jahre mit institutioneller ambulanter oder stationärer Pflege</v>
      </c>
      <c r="BO2" s="26" t="str">
        <f>Basiszahlen!B78</f>
        <v>Anzahl Personen mit Leistungsbezug Hilfe zur Pflege</v>
      </c>
      <c r="BP2" s="22" t="str">
        <f>Basiszahlen!B80</f>
        <v xml:space="preserve">Anzahl ausschließlich geringfügig Beschäftigte </v>
      </c>
      <c r="BQ2" s="22" t="str">
        <f>Basiszahlen!B81</f>
        <v xml:space="preserve">Anzahl Vollzeitbeschäftigte im Unteren Entgeltbereich </v>
      </c>
      <c r="BR2" s="22" t="str">
        <f>Basiszahlen!B82</f>
        <v>Median des Brutto-Monatsentgeltes in Euro</v>
      </c>
      <c r="BS2" s="22" t="str">
        <f>Basiszahlen!B83</f>
        <v>Anzahl Personen mit Mindestsicherungsleistungen</v>
      </c>
      <c r="BT2" s="22" t="str">
        <f>Basiszahlen!B84</f>
        <v>Anzahl Personen mit Langzeitleistungsbezug im SGB II + Personen mit Grundsicherung nach SGB XII</v>
      </c>
      <c r="BU2" s="22" t="str">
        <f>Basiszahlen!B85</f>
        <v xml:space="preserve">Anzahl Personen mit ergänzenden Leistungen nach SGB II </v>
      </c>
      <c r="BV2" s="22" t="str">
        <f>Basiszahlen!B86</f>
        <v>Anzahl SGB II-Leistungsberziehende 0 bis unter 65 Jahre</v>
      </c>
      <c r="BW2" s="22" t="str">
        <f>Basiszahlen!B87</f>
        <v>Anzahl Bedarfsgemeinschaften mit SGB II-Bezug</v>
      </c>
      <c r="BX2" s="22" t="str">
        <f>Basiszahlen!B88</f>
        <v>Gesamtbetrag des zu versteuernden Jahreseinkommens aller Steuerpflichtigen in 1.000 Euro</v>
      </c>
      <c r="BY2" s="75" t="str">
        <f>Basiszahlen!B89</f>
        <v>Nominale Kaufkraft in Mio. Euro (Jahreszahlen)</v>
      </c>
      <c r="BZ2" s="22" t="str">
        <f>Basiszahlen!B91</f>
        <v>Anzahl Bevölkerung 15 bis unter 65 Jahre</v>
      </c>
      <c r="CA2" s="17" t="str">
        <f>Basiszahlen!B92</f>
        <v>Anzahl Beschäftigte gesamt (sozialversicherungspflichtig + ausschließlich geringfügig Beschäftigte)</v>
      </c>
      <c r="CB2" s="18" t="str">
        <f>Basiszahlen!B93</f>
        <v>Anzahl sozialversicherungspflichtig Beschäftigte</v>
      </c>
      <c r="CC2" s="22" t="str">
        <f>Basiszahlen!B94</f>
        <v>Anzahl ausschließlich geringfügig Beschäftigte</v>
      </c>
      <c r="CD2" s="22" t="str">
        <f>Basiszahlen!B95</f>
        <v xml:space="preserve">Anzahl geringfügig Beschäftigte im Nebenerwerb </v>
      </c>
      <c r="CE2" s="22" t="str">
        <f>Basiszahlen!B96</f>
        <v>Anzahl sozialversicherungspflichtig Vollzeitbeschäftigte</v>
      </c>
      <c r="CF2" s="22" t="str">
        <f>Basiszahlen!B97</f>
        <v>Anzahl SGB III-Leistungsbeziehende mit aufstockendem SGB II-Bezug  (sog. Aufstockende)</v>
      </c>
      <c r="CG2" s="22" t="str">
        <f>Basiszahlen!B98</f>
        <v>Einpendler*innen (am 30.6. d.J.)</v>
      </c>
      <c r="CH2" s="24" t="str">
        <f>Basiszahlen!B99</f>
        <v>Anzahl Arbeitslose gesamt (SGB II + SGB III)</v>
      </c>
      <c r="CI2" s="22" t="str">
        <f>Basiszahlen!B100</f>
        <v>Anzahl Arbeitslose mit SGB II-Leistungsbezug</v>
      </c>
      <c r="CJ2" s="22" t="str">
        <f>Basiszahlen!B101</f>
        <v xml:space="preserve">Anzahl Arbeitslose mit SGB III-Leistungsbezug </v>
      </c>
      <c r="CK2" s="22" t="str">
        <f>Basiszahlen!B102</f>
        <v>Anzahl Langzeitarbeitslose</v>
      </c>
      <c r="CL2" s="22" t="str">
        <f>Basiszahlen!B103</f>
        <v xml:space="preserve">Anzahl bei der Bundesagentur für Arbeit gemeldete Arbeitslose </v>
      </c>
      <c r="CM2" s="22" t="str">
        <f>Basiszahlen!B104</f>
        <v>Anzahl Arbeitslose ohne abgeschlossene Berufsausbildung im SGB II und SGB III-Leistungsbezug</v>
      </c>
      <c r="CN2" s="22" t="str">
        <f>Basiszahlen!B105</f>
        <v>Anzahl Personen mit ergänzenden Leistungen nach SGB II</v>
      </c>
      <c r="CO2" s="26" t="str">
        <f>Basiszahlen!B106</f>
        <v>Anzahl Personen 18 bis unter 65 Jahre mit Mindestsicherungsleistungen</v>
      </c>
      <c r="CP2" s="24" t="str">
        <f>Basiszahlen!B108</f>
        <v>Wohnungsbestand des aktuellen Jahres</v>
      </c>
      <c r="CQ2" s="22" t="str">
        <f>Basiszahlen!B109</f>
        <v xml:space="preserve">Wohnungsbestand des aktuellen Jahres </v>
      </c>
      <c r="CR2" s="22" t="str">
        <f>Basiszahlen!B110</f>
        <v xml:space="preserve">Wohnungsbestand des aktuellen Jahres </v>
      </c>
      <c r="CS2" s="22" t="str">
        <f>Basiszahlen!B111</f>
        <v xml:space="preserve">Wohnungsbestand des aktuellen Jahres </v>
      </c>
      <c r="CT2" s="22" t="str">
        <f>Basiszahlen!B112</f>
        <v>Wohnungen in Mehrfamilienhäusern des aktuellen Jahres</v>
      </c>
      <c r="CU2" s="22" t="str">
        <f>Basiszahlen!B113</f>
        <v>Wohnungen in Mehrfamilienhäusern des aktuellen Jahres</v>
      </c>
      <c r="CV2" s="22" t="str">
        <f>Basiszahlen!B114</f>
        <v>Wohnraumfläche in 100qm</v>
      </c>
      <c r="CW2" s="27" t="str">
        <f>Basiszahlen!B115</f>
        <v>Wohnraumfläche in 100qm</v>
      </c>
      <c r="CX2" s="22" t="str">
        <f>Basiszahlen!B116</f>
        <v>Gesamtbevölkerung</v>
      </c>
      <c r="CY2" s="22" t="str">
        <f>Basiszahlen!B117</f>
        <v>Gesamtbevölkerung</v>
      </c>
      <c r="CZ2" s="22" t="str">
        <f>Basiszahlen!B118</f>
        <v>Gesamtbevölkerung</v>
      </c>
      <c r="DA2" s="26" t="str">
        <f>Basiszahlen!B119</f>
        <v>Aktuelle durchschnittliche Bestandsmiete laut Mietspiegel in Euro</v>
      </c>
      <c r="DB2" s="22" t="str">
        <f>Basiszahlen!B121</f>
        <v>Anzahl  Schulabsolvent*innen mit Hauptschulabschluss</v>
      </c>
      <c r="DC2" s="22" t="str">
        <f>Basiszahlen!B122</f>
        <v>Anzahl  Schulabsolvent*innen mit Realschulabschluss</v>
      </c>
      <c r="DD2" s="22" t="str">
        <f>Basiszahlen!B123</f>
        <v>Anzahl  Schulabsolvent*innen mit (Fach-)Hochschulreife</v>
      </c>
      <c r="DE2" s="22" t="str">
        <f>Basiszahlen!B124</f>
        <v xml:space="preserve">Anzahl Schulabgänger*innen ohne Hauptschulabschluss </v>
      </c>
      <c r="DF2" s="22" t="str">
        <f>Basiszahlen!B125</f>
        <v>Anzahl Schüler*innen mit Förderbedarf</v>
      </c>
      <c r="DG2" s="22" t="str">
        <f>Basiszahlen!B126</f>
        <v xml:space="preserve">Anzahl inklusiv beschulte Schüler*innen mit Förderbedarf </v>
      </c>
      <c r="DH2" s="22" t="str">
        <f>Basiszahlen!B127</f>
        <v>Anzahl Schüler*innen mit Förderbedarf in Primarstufe</v>
      </c>
      <c r="DI2" s="22" t="str">
        <f>Basiszahlen!B128</f>
        <v>Anzahl inklusiv beschulte Schüler*innen in Primarstufe mit Förderbedarf</v>
      </c>
    </row>
    <row r="3" spans="1:113" x14ac:dyDescent="0.2">
      <c r="A3" s="3" t="s">
        <v>24</v>
      </c>
      <c r="B3" s="4">
        <v>2010</v>
      </c>
      <c r="C3" s="2" t="s">
        <v>229</v>
      </c>
      <c r="D3" s="29" t="s">
        <v>46</v>
      </c>
      <c r="E3" s="29" t="s">
        <v>46</v>
      </c>
      <c r="F3" s="29" t="s">
        <v>46</v>
      </c>
      <c r="G3" s="30" t="s">
        <v>46</v>
      </c>
      <c r="H3" s="29">
        <v>72277</v>
      </c>
      <c r="I3" s="31" t="s">
        <v>46</v>
      </c>
      <c r="J3" s="31" t="s">
        <v>46</v>
      </c>
      <c r="K3" s="31" t="s">
        <v>46</v>
      </c>
      <c r="L3" s="31" t="s">
        <v>46</v>
      </c>
      <c r="M3" s="31">
        <v>142</v>
      </c>
      <c r="N3" s="31" t="s">
        <v>46</v>
      </c>
      <c r="O3" s="31" t="s">
        <v>46</v>
      </c>
      <c r="P3" s="33">
        <v>3975.0124221811443</v>
      </c>
      <c r="Q3" s="36">
        <v>2311.4567901234568</v>
      </c>
      <c r="R3" s="30" t="s">
        <v>46</v>
      </c>
      <c r="S3" s="31" t="s">
        <v>46</v>
      </c>
      <c r="T3" s="31" t="s">
        <v>46</v>
      </c>
      <c r="U3" s="31" t="s">
        <v>46</v>
      </c>
      <c r="V3" s="31" t="s">
        <v>46</v>
      </c>
      <c r="W3" s="31" t="s">
        <v>46</v>
      </c>
      <c r="X3" s="31" t="s">
        <v>46</v>
      </c>
      <c r="Y3" s="33">
        <v>11678.815892057391</v>
      </c>
      <c r="Z3" s="33">
        <v>11693.799154971701</v>
      </c>
      <c r="AA3" s="36">
        <v>2659.4092140921407</v>
      </c>
      <c r="AB3" s="29" t="s">
        <v>46</v>
      </c>
      <c r="AC3" s="29" t="s">
        <v>46</v>
      </c>
      <c r="AD3" s="29" t="s">
        <v>46</v>
      </c>
      <c r="AE3" s="34" t="s">
        <v>46</v>
      </c>
      <c r="AF3" s="30" t="s">
        <v>46</v>
      </c>
      <c r="AG3" s="29">
        <v>77314</v>
      </c>
      <c r="AH3" s="34" t="s">
        <v>46</v>
      </c>
      <c r="AI3" s="34" t="s">
        <v>46</v>
      </c>
      <c r="AJ3" s="34" t="s">
        <v>46</v>
      </c>
      <c r="AK3" s="31" t="s">
        <v>46</v>
      </c>
      <c r="AL3" s="29">
        <v>12320</v>
      </c>
      <c r="AM3" s="29">
        <v>6181</v>
      </c>
      <c r="AN3" s="29">
        <v>20206</v>
      </c>
      <c r="AO3" s="29" t="s">
        <v>46</v>
      </c>
      <c r="AP3" s="29" t="s">
        <v>46</v>
      </c>
      <c r="AQ3" s="30" t="s">
        <v>46</v>
      </c>
      <c r="AR3" s="29">
        <v>56782</v>
      </c>
      <c r="AS3" s="29" t="s">
        <v>46</v>
      </c>
      <c r="AT3" s="29" t="s">
        <v>46</v>
      </c>
      <c r="AU3" s="29" t="s">
        <v>46</v>
      </c>
      <c r="AV3" s="29">
        <v>9632</v>
      </c>
      <c r="AW3" s="31" t="s">
        <v>46</v>
      </c>
      <c r="AX3" s="29" t="s">
        <v>46</v>
      </c>
      <c r="AY3" s="29" t="s">
        <v>46</v>
      </c>
      <c r="AZ3" s="31">
        <v>367</v>
      </c>
      <c r="BA3" s="30" t="s">
        <v>46</v>
      </c>
      <c r="BB3" s="31" t="s">
        <v>46</v>
      </c>
      <c r="BC3" s="31" t="s">
        <v>46</v>
      </c>
      <c r="BD3" s="31" t="s">
        <v>46</v>
      </c>
      <c r="BE3" s="31" t="s">
        <v>46</v>
      </c>
      <c r="BF3" s="52" t="s">
        <v>46</v>
      </c>
      <c r="BG3" s="29">
        <v>100236</v>
      </c>
      <c r="BH3" s="29">
        <v>5898</v>
      </c>
      <c r="BI3" s="49" t="s">
        <v>46</v>
      </c>
      <c r="BJ3" s="29" t="s">
        <v>46</v>
      </c>
      <c r="BK3" s="29" t="s">
        <v>46</v>
      </c>
      <c r="BL3" s="29" t="s">
        <v>46</v>
      </c>
      <c r="BM3" s="29" t="s">
        <v>46</v>
      </c>
      <c r="BN3" s="29" t="s">
        <v>46</v>
      </c>
      <c r="BO3" s="30" t="s">
        <v>46</v>
      </c>
      <c r="BP3" s="29" t="s">
        <v>46</v>
      </c>
      <c r="BQ3" s="32">
        <v>23372.615047029092</v>
      </c>
      <c r="BR3" s="35">
        <v>2883.2066500932256</v>
      </c>
      <c r="BS3" s="29">
        <v>80666</v>
      </c>
      <c r="BT3" s="29" t="s">
        <v>46</v>
      </c>
      <c r="BU3" s="29">
        <v>13604</v>
      </c>
      <c r="BV3" s="29">
        <v>68820</v>
      </c>
      <c r="BW3" s="29">
        <v>39597</v>
      </c>
      <c r="BX3" s="32">
        <v>8173174</v>
      </c>
      <c r="BY3" s="76" t="s">
        <v>46</v>
      </c>
      <c r="BZ3" s="29">
        <v>347205</v>
      </c>
      <c r="CA3" s="29" t="s">
        <v>46</v>
      </c>
      <c r="CB3" s="29" t="s">
        <v>46</v>
      </c>
      <c r="CC3" s="29" t="s">
        <v>46</v>
      </c>
      <c r="CD3" s="29" t="s">
        <v>46</v>
      </c>
      <c r="CE3" s="29" t="s">
        <v>46</v>
      </c>
      <c r="CF3" s="29">
        <v>837</v>
      </c>
      <c r="CG3" s="29" t="s">
        <v>46</v>
      </c>
      <c r="CH3" s="29" t="s">
        <v>46</v>
      </c>
      <c r="CI3" s="29" t="s">
        <v>46</v>
      </c>
      <c r="CJ3" s="29" t="s">
        <v>46</v>
      </c>
      <c r="CK3" s="29" t="s">
        <v>46</v>
      </c>
      <c r="CL3" s="29" t="s">
        <v>46</v>
      </c>
      <c r="CM3" s="29" t="s">
        <v>46</v>
      </c>
      <c r="CN3" s="29">
        <v>13604</v>
      </c>
      <c r="CO3" s="30">
        <v>54562</v>
      </c>
      <c r="CP3" s="31" t="s">
        <v>46</v>
      </c>
      <c r="CQ3" s="31" t="s">
        <v>46</v>
      </c>
      <c r="CR3" s="31" t="s">
        <v>46</v>
      </c>
      <c r="CS3" s="31" t="s">
        <v>46</v>
      </c>
      <c r="CT3" s="31" t="s">
        <v>46</v>
      </c>
      <c r="CU3" s="31" t="s">
        <v>46</v>
      </c>
      <c r="CV3" s="36" t="s">
        <v>46</v>
      </c>
      <c r="CW3" s="36" t="s">
        <v>46</v>
      </c>
      <c r="CX3" s="35">
        <v>512239</v>
      </c>
      <c r="CY3" s="35">
        <v>512239</v>
      </c>
      <c r="CZ3" s="35">
        <v>512239</v>
      </c>
      <c r="DA3" s="78" t="s">
        <v>46</v>
      </c>
      <c r="DB3" s="34">
        <v>637</v>
      </c>
      <c r="DC3" s="34">
        <v>1515</v>
      </c>
      <c r="DD3" s="34">
        <v>2254</v>
      </c>
      <c r="DE3" s="34">
        <v>367</v>
      </c>
      <c r="DF3" s="31" t="s">
        <v>46</v>
      </c>
      <c r="DG3" s="31" t="s">
        <v>46</v>
      </c>
      <c r="DH3" s="31" t="s">
        <v>46</v>
      </c>
      <c r="DI3" s="31" t="s">
        <v>46</v>
      </c>
    </row>
    <row r="4" spans="1:113" x14ac:dyDescent="0.2">
      <c r="A4" s="3" t="s">
        <v>25</v>
      </c>
      <c r="B4" s="4">
        <v>2010</v>
      </c>
      <c r="C4" s="2" t="s">
        <v>3</v>
      </c>
      <c r="D4" s="29" t="s">
        <v>46</v>
      </c>
      <c r="E4" s="29" t="s">
        <v>46</v>
      </c>
      <c r="F4" s="29" t="s">
        <v>46</v>
      </c>
      <c r="G4" s="30" t="s">
        <v>46</v>
      </c>
      <c r="H4" s="29">
        <v>1568</v>
      </c>
      <c r="I4" s="31" t="s">
        <v>46</v>
      </c>
      <c r="J4" s="31" t="s">
        <v>46</v>
      </c>
      <c r="K4" s="31" t="s">
        <v>46</v>
      </c>
      <c r="L4" s="31" t="s">
        <v>46</v>
      </c>
      <c r="M4" s="31" t="s">
        <v>46</v>
      </c>
      <c r="N4" s="31" t="s">
        <v>46</v>
      </c>
      <c r="O4" s="31" t="s">
        <v>46</v>
      </c>
      <c r="P4" s="33" t="s">
        <v>237</v>
      </c>
      <c r="Q4" s="36" t="s">
        <v>237</v>
      </c>
      <c r="R4" s="30" t="s">
        <v>46</v>
      </c>
      <c r="S4" s="31" t="s">
        <v>46</v>
      </c>
      <c r="T4" s="31" t="s">
        <v>46</v>
      </c>
      <c r="U4" s="31" t="s">
        <v>46</v>
      </c>
      <c r="V4" s="31" t="s">
        <v>46</v>
      </c>
      <c r="W4" s="31" t="s">
        <v>46</v>
      </c>
      <c r="X4" s="31" t="s">
        <v>46</v>
      </c>
      <c r="Y4" s="33">
        <v>946.11123221627975</v>
      </c>
      <c r="Z4" s="33">
        <v>552.93736656178055</v>
      </c>
      <c r="AA4" s="36">
        <v>2176.068181818182</v>
      </c>
      <c r="AB4" s="29" t="s">
        <v>46</v>
      </c>
      <c r="AC4" s="29" t="s">
        <v>46</v>
      </c>
      <c r="AD4" s="29">
        <v>595</v>
      </c>
      <c r="AE4" s="34" t="s">
        <v>46</v>
      </c>
      <c r="AF4" s="30" t="s">
        <v>46</v>
      </c>
      <c r="AG4" s="29">
        <v>5513</v>
      </c>
      <c r="AH4" s="34" t="s">
        <v>46</v>
      </c>
      <c r="AI4" s="34" t="s">
        <v>46</v>
      </c>
      <c r="AJ4" s="34" t="s">
        <v>46</v>
      </c>
      <c r="AK4" s="29">
        <v>688</v>
      </c>
      <c r="AL4" s="29">
        <v>469</v>
      </c>
      <c r="AM4" s="8">
        <v>257</v>
      </c>
      <c r="AN4" s="29">
        <v>849</v>
      </c>
      <c r="AO4" s="29" t="s">
        <v>46</v>
      </c>
      <c r="AP4" s="29" t="s">
        <v>46</v>
      </c>
      <c r="AQ4" s="30" t="s">
        <v>46</v>
      </c>
      <c r="AR4" s="29">
        <v>3583</v>
      </c>
      <c r="AS4" s="29" t="s">
        <v>46</v>
      </c>
      <c r="AT4" s="29" t="s">
        <v>46</v>
      </c>
      <c r="AU4" s="29" t="s">
        <v>46</v>
      </c>
      <c r="AV4" s="29">
        <v>336</v>
      </c>
      <c r="AW4" s="31" t="s">
        <v>46</v>
      </c>
      <c r="AX4" s="29" t="s">
        <v>46</v>
      </c>
      <c r="AY4" s="29" t="s">
        <v>46</v>
      </c>
      <c r="AZ4" s="31" t="s">
        <v>46</v>
      </c>
      <c r="BA4" s="30" t="s">
        <v>46</v>
      </c>
      <c r="BB4" s="31" t="s">
        <v>46</v>
      </c>
      <c r="BC4" s="31" t="s">
        <v>46</v>
      </c>
      <c r="BD4" s="31" t="s">
        <v>46</v>
      </c>
      <c r="BE4" s="31" t="s">
        <v>46</v>
      </c>
      <c r="BF4" s="52" t="s">
        <v>46</v>
      </c>
      <c r="BG4" s="29">
        <v>8050</v>
      </c>
      <c r="BH4" s="29">
        <v>103</v>
      </c>
      <c r="BI4" s="49">
        <v>2243</v>
      </c>
      <c r="BJ4" s="29">
        <v>1013</v>
      </c>
      <c r="BK4" s="29">
        <v>216</v>
      </c>
      <c r="BL4" s="29" t="s">
        <v>46</v>
      </c>
      <c r="BM4" s="29" t="s">
        <v>46</v>
      </c>
      <c r="BN4" s="29" t="s">
        <v>46</v>
      </c>
      <c r="BO4" s="30" t="s">
        <v>46</v>
      </c>
      <c r="BP4" s="29" t="s">
        <v>46</v>
      </c>
      <c r="BQ4" s="32">
        <v>1499.0485987780603</v>
      </c>
      <c r="BR4" s="35">
        <v>2811.9485981308412</v>
      </c>
      <c r="BS4" s="29">
        <v>2726</v>
      </c>
      <c r="BT4" s="29" t="s">
        <v>46</v>
      </c>
      <c r="BU4" s="29">
        <v>484</v>
      </c>
      <c r="BV4" s="29">
        <v>2276</v>
      </c>
      <c r="BW4" s="29">
        <v>1250</v>
      </c>
      <c r="BX4" s="32">
        <v>506706</v>
      </c>
      <c r="BY4" s="76" t="s">
        <v>46</v>
      </c>
      <c r="BZ4" s="29">
        <v>21231</v>
      </c>
      <c r="CA4" s="29" t="s">
        <v>46</v>
      </c>
      <c r="CB4" s="29" t="s">
        <v>46</v>
      </c>
      <c r="CC4" s="29" t="s">
        <v>46</v>
      </c>
      <c r="CD4" s="29" t="s">
        <v>46</v>
      </c>
      <c r="CE4" s="29" t="s">
        <v>46</v>
      </c>
      <c r="CF4" s="29">
        <v>25</v>
      </c>
      <c r="CG4" s="29" t="s">
        <v>46</v>
      </c>
      <c r="CH4" s="29" t="s">
        <v>46</v>
      </c>
      <c r="CI4" s="29" t="s">
        <v>46</v>
      </c>
      <c r="CJ4" s="29" t="s">
        <v>46</v>
      </c>
      <c r="CK4" s="29" t="s">
        <v>46</v>
      </c>
      <c r="CL4" s="29" t="s">
        <v>46</v>
      </c>
      <c r="CM4" s="29" t="s">
        <v>46</v>
      </c>
      <c r="CN4" s="29">
        <v>484</v>
      </c>
      <c r="CO4" s="30">
        <v>1774</v>
      </c>
      <c r="CP4" s="31" t="s">
        <v>46</v>
      </c>
      <c r="CQ4" s="31" t="s">
        <v>46</v>
      </c>
      <c r="CR4" s="31" t="s">
        <v>46</v>
      </c>
      <c r="CS4" s="31" t="s">
        <v>46</v>
      </c>
      <c r="CT4" s="31" t="s">
        <v>46</v>
      </c>
      <c r="CU4" s="31" t="s">
        <v>46</v>
      </c>
      <c r="CV4" s="36" t="s">
        <v>46</v>
      </c>
      <c r="CW4" s="36" t="s">
        <v>46</v>
      </c>
      <c r="CX4" s="35">
        <v>33665</v>
      </c>
      <c r="CY4" s="35">
        <v>33665</v>
      </c>
      <c r="CZ4" s="35">
        <v>33665</v>
      </c>
      <c r="DA4" s="78" t="s">
        <v>46</v>
      </c>
      <c r="DB4" s="34" t="s">
        <v>46</v>
      </c>
      <c r="DC4" s="34" t="s">
        <v>46</v>
      </c>
      <c r="DD4" s="34" t="s">
        <v>46</v>
      </c>
      <c r="DE4" s="34" t="s">
        <v>46</v>
      </c>
      <c r="DF4" s="31" t="s">
        <v>46</v>
      </c>
      <c r="DG4" s="31" t="s">
        <v>46</v>
      </c>
      <c r="DH4" s="31" t="s">
        <v>46</v>
      </c>
      <c r="DI4" s="31" t="s">
        <v>46</v>
      </c>
    </row>
    <row r="5" spans="1:113" x14ac:dyDescent="0.2">
      <c r="A5" s="3" t="s">
        <v>26</v>
      </c>
      <c r="B5" s="4">
        <v>2010</v>
      </c>
      <c r="C5" s="2" t="s">
        <v>4</v>
      </c>
      <c r="D5" s="29" t="s">
        <v>46</v>
      </c>
      <c r="E5" s="29" t="s">
        <v>46</v>
      </c>
      <c r="F5" s="29" t="s">
        <v>46</v>
      </c>
      <c r="G5" s="30" t="s">
        <v>46</v>
      </c>
      <c r="H5" s="29">
        <v>1545</v>
      </c>
      <c r="I5" s="31" t="s">
        <v>46</v>
      </c>
      <c r="J5" s="31" t="s">
        <v>46</v>
      </c>
      <c r="K5" s="31" t="s">
        <v>46</v>
      </c>
      <c r="L5" s="31" t="s">
        <v>46</v>
      </c>
      <c r="M5" s="31" t="s">
        <v>46</v>
      </c>
      <c r="N5" s="31" t="s">
        <v>46</v>
      </c>
      <c r="O5" s="31" t="s">
        <v>46</v>
      </c>
      <c r="P5" s="33" t="s">
        <v>237</v>
      </c>
      <c r="Q5" s="36" t="s">
        <v>237</v>
      </c>
      <c r="R5" s="30" t="s">
        <v>46</v>
      </c>
      <c r="S5" s="31" t="s">
        <v>46</v>
      </c>
      <c r="T5" s="31" t="s">
        <v>46</v>
      </c>
      <c r="U5" s="31" t="s">
        <v>46</v>
      </c>
      <c r="V5" s="31" t="s">
        <v>46</v>
      </c>
      <c r="W5" s="31" t="s">
        <v>46</v>
      </c>
      <c r="X5" s="31" t="s">
        <v>46</v>
      </c>
      <c r="Y5" s="33">
        <v>797.56047598594591</v>
      </c>
      <c r="Z5" s="33">
        <v>584.25864102947526</v>
      </c>
      <c r="AA5" s="36">
        <v>2286.9285714285716</v>
      </c>
      <c r="AB5" s="29" t="s">
        <v>46</v>
      </c>
      <c r="AC5" s="29" t="s">
        <v>46</v>
      </c>
      <c r="AD5" s="29">
        <v>562</v>
      </c>
      <c r="AE5" s="34" t="s">
        <v>46</v>
      </c>
      <c r="AF5" s="30" t="s">
        <v>46</v>
      </c>
      <c r="AG5" s="29">
        <v>4861</v>
      </c>
      <c r="AH5" s="34" t="s">
        <v>46</v>
      </c>
      <c r="AI5" s="34" t="s">
        <v>46</v>
      </c>
      <c r="AJ5" s="34" t="s">
        <v>46</v>
      </c>
      <c r="AK5" s="29">
        <v>635</v>
      </c>
      <c r="AL5" s="29">
        <v>435</v>
      </c>
      <c r="AM5" s="8">
        <v>233</v>
      </c>
      <c r="AN5" s="29">
        <v>741</v>
      </c>
      <c r="AO5" s="29" t="s">
        <v>46</v>
      </c>
      <c r="AP5" s="29" t="s">
        <v>46</v>
      </c>
      <c r="AQ5" s="30" t="s">
        <v>46</v>
      </c>
      <c r="AR5" s="29">
        <v>3042</v>
      </c>
      <c r="AS5" s="29" t="s">
        <v>46</v>
      </c>
      <c r="AT5" s="29" t="s">
        <v>46</v>
      </c>
      <c r="AU5" s="29" t="s">
        <v>46</v>
      </c>
      <c r="AV5" s="29">
        <v>324</v>
      </c>
      <c r="AW5" s="31" t="s">
        <v>46</v>
      </c>
      <c r="AX5" s="29" t="s">
        <v>46</v>
      </c>
      <c r="AY5" s="29" t="s">
        <v>46</v>
      </c>
      <c r="AZ5" s="31" t="s">
        <v>46</v>
      </c>
      <c r="BA5" s="30" t="s">
        <v>46</v>
      </c>
      <c r="BB5" s="31" t="s">
        <v>46</v>
      </c>
      <c r="BC5" s="31" t="s">
        <v>46</v>
      </c>
      <c r="BD5" s="31" t="s">
        <v>46</v>
      </c>
      <c r="BE5" s="31" t="s">
        <v>46</v>
      </c>
      <c r="BF5" s="52" t="s">
        <v>46</v>
      </c>
      <c r="BG5" s="29">
        <v>6781</v>
      </c>
      <c r="BH5" s="29">
        <v>134</v>
      </c>
      <c r="BI5" s="49">
        <v>1979</v>
      </c>
      <c r="BJ5" s="29">
        <v>1010</v>
      </c>
      <c r="BK5" s="29">
        <v>185</v>
      </c>
      <c r="BL5" s="29" t="s">
        <v>46</v>
      </c>
      <c r="BM5" s="29" t="s">
        <v>46</v>
      </c>
      <c r="BN5" s="29" t="s">
        <v>46</v>
      </c>
      <c r="BO5" s="30" t="s">
        <v>46</v>
      </c>
      <c r="BP5" s="29" t="s">
        <v>46</v>
      </c>
      <c r="BQ5" s="32">
        <v>1381.8191170154212</v>
      </c>
      <c r="BR5" s="35">
        <v>2732.4711538461538</v>
      </c>
      <c r="BS5" s="29">
        <v>2644</v>
      </c>
      <c r="BT5" s="29" t="s">
        <v>46</v>
      </c>
      <c r="BU5" s="29">
        <v>469</v>
      </c>
      <c r="BV5" s="29">
        <v>2191</v>
      </c>
      <c r="BW5" s="29">
        <v>1249</v>
      </c>
      <c r="BX5" s="32">
        <v>481552</v>
      </c>
      <c r="BY5" s="76" t="s">
        <v>46</v>
      </c>
      <c r="BZ5" s="29">
        <v>18887</v>
      </c>
      <c r="CA5" s="29" t="s">
        <v>46</v>
      </c>
      <c r="CB5" s="29" t="s">
        <v>46</v>
      </c>
      <c r="CC5" s="29" t="s">
        <v>46</v>
      </c>
      <c r="CD5" s="29" t="s">
        <v>46</v>
      </c>
      <c r="CE5" s="29" t="s">
        <v>46</v>
      </c>
      <c r="CF5" s="29">
        <v>28</v>
      </c>
      <c r="CG5" s="29" t="s">
        <v>46</v>
      </c>
      <c r="CH5" s="29" t="s">
        <v>46</v>
      </c>
      <c r="CI5" s="29" t="s">
        <v>46</v>
      </c>
      <c r="CJ5" s="29" t="s">
        <v>46</v>
      </c>
      <c r="CK5" s="29" t="s">
        <v>46</v>
      </c>
      <c r="CL5" s="29" t="s">
        <v>46</v>
      </c>
      <c r="CM5" s="29" t="s">
        <v>46</v>
      </c>
      <c r="CN5" s="29">
        <v>469</v>
      </c>
      <c r="CO5" s="30">
        <v>1769</v>
      </c>
      <c r="CP5" s="31" t="s">
        <v>46</v>
      </c>
      <c r="CQ5" s="31" t="s">
        <v>46</v>
      </c>
      <c r="CR5" s="31" t="s">
        <v>46</v>
      </c>
      <c r="CS5" s="31" t="s">
        <v>46</v>
      </c>
      <c r="CT5" s="31" t="s">
        <v>46</v>
      </c>
      <c r="CU5" s="31" t="s">
        <v>46</v>
      </c>
      <c r="CV5" s="36" t="s">
        <v>46</v>
      </c>
      <c r="CW5" s="36" t="s">
        <v>46</v>
      </c>
      <c r="CX5" s="35">
        <v>29591</v>
      </c>
      <c r="CY5" s="35">
        <v>29591</v>
      </c>
      <c r="CZ5" s="35">
        <v>29591</v>
      </c>
      <c r="DA5" s="78" t="s">
        <v>46</v>
      </c>
      <c r="DB5" s="34" t="s">
        <v>46</v>
      </c>
      <c r="DC5" s="34" t="s">
        <v>46</v>
      </c>
      <c r="DD5" s="34" t="s">
        <v>46</v>
      </c>
      <c r="DE5" s="34" t="s">
        <v>46</v>
      </c>
      <c r="DF5" s="31" t="s">
        <v>46</v>
      </c>
      <c r="DG5" s="31" t="s">
        <v>46</v>
      </c>
      <c r="DH5" s="31" t="s">
        <v>46</v>
      </c>
      <c r="DI5" s="31" t="s">
        <v>46</v>
      </c>
    </row>
    <row r="6" spans="1:113" x14ac:dyDescent="0.2">
      <c r="A6" s="3" t="s">
        <v>27</v>
      </c>
      <c r="B6" s="4">
        <v>2010</v>
      </c>
      <c r="C6" s="2" t="s">
        <v>5</v>
      </c>
      <c r="D6" s="29" t="s">
        <v>46</v>
      </c>
      <c r="E6" s="29" t="s">
        <v>46</v>
      </c>
      <c r="F6" s="29" t="s">
        <v>46</v>
      </c>
      <c r="G6" s="30" t="s">
        <v>46</v>
      </c>
      <c r="H6" s="29">
        <v>808</v>
      </c>
      <c r="I6" s="31" t="s">
        <v>46</v>
      </c>
      <c r="J6" s="31" t="s">
        <v>46</v>
      </c>
      <c r="K6" s="31" t="s">
        <v>46</v>
      </c>
      <c r="L6" s="31" t="s">
        <v>46</v>
      </c>
      <c r="M6" s="31" t="s">
        <v>46</v>
      </c>
      <c r="N6" s="31" t="s">
        <v>46</v>
      </c>
      <c r="O6" s="31" t="s">
        <v>46</v>
      </c>
      <c r="P6" s="33" t="s">
        <v>237</v>
      </c>
      <c r="Q6" s="36" t="s">
        <v>237</v>
      </c>
      <c r="R6" s="30" t="s">
        <v>46</v>
      </c>
      <c r="S6" s="31" t="s">
        <v>46</v>
      </c>
      <c r="T6" s="31" t="s">
        <v>46</v>
      </c>
      <c r="U6" s="31" t="s">
        <v>46</v>
      </c>
      <c r="V6" s="31" t="s">
        <v>46</v>
      </c>
      <c r="W6" s="31" t="s">
        <v>46</v>
      </c>
      <c r="X6" s="31" t="s">
        <v>46</v>
      </c>
      <c r="Y6" s="33">
        <v>456.14740881319551</v>
      </c>
      <c r="Z6" s="33">
        <v>337.14740881319551</v>
      </c>
      <c r="AA6" s="36">
        <v>2455.5</v>
      </c>
      <c r="AB6" s="29" t="s">
        <v>46</v>
      </c>
      <c r="AC6" s="29" t="s">
        <v>46</v>
      </c>
      <c r="AD6" s="29">
        <v>437</v>
      </c>
      <c r="AE6" s="34" t="s">
        <v>46</v>
      </c>
      <c r="AF6" s="30" t="s">
        <v>46</v>
      </c>
      <c r="AG6" s="29">
        <v>3856</v>
      </c>
      <c r="AH6" s="34" t="s">
        <v>46</v>
      </c>
      <c r="AI6" s="34" t="s">
        <v>46</v>
      </c>
      <c r="AJ6" s="34" t="s">
        <v>46</v>
      </c>
      <c r="AK6" s="29">
        <v>477</v>
      </c>
      <c r="AL6" s="29">
        <v>188</v>
      </c>
      <c r="AM6" s="31">
        <v>102</v>
      </c>
      <c r="AN6" s="29">
        <v>293</v>
      </c>
      <c r="AO6" s="29" t="s">
        <v>46</v>
      </c>
      <c r="AP6" s="29" t="s">
        <v>46</v>
      </c>
      <c r="AQ6" s="30" t="s">
        <v>46</v>
      </c>
      <c r="AR6" s="29">
        <v>2033</v>
      </c>
      <c r="AS6" s="29" t="s">
        <v>46</v>
      </c>
      <c r="AT6" s="29" t="s">
        <v>46</v>
      </c>
      <c r="AU6" s="29" t="s">
        <v>46</v>
      </c>
      <c r="AV6" s="29">
        <v>141</v>
      </c>
      <c r="AW6" s="31" t="s">
        <v>46</v>
      </c>
      <c r="AX6" s="29" t="s">
        <v>46</v>
      </c>
      <c r="AY6" s="29" t="s">
        <v>46</v>
      </c>
      <c r="AZ6" s="31" t="s">
        <v>46</v>
      </c>
      <c r="BA6" s="30" t="s">
        <v>46</v>
      </c>
      <c r="BB6" s="31" t="s">
        <v>46</v>
      </c>
      <c r="BC6" s="31" t="s">
        <v>46</v>
      </c>
      <c r="BD6" s="31" t="s">
        <v>46</v>
      </c>
      <c r="BE6" s="31" t="s">
        <v>46</v>
      </c>
      <c r="BF6" s="52" t="s">
        <v>46</v>
      </c>
      <c r="BG6" s="29">
        <v>4894</v>
      </c>
      <c r="BH6" s="29">
        <v>69</v>
      </c>
      <c r="BI6" s="49">
        <v>1294</v>
      </c>
      <c r="BJ6" s="29">
        <v>552</v>
      </c>
      <c r="BK6" s="29">
        <v>119</v>
      </c>
      <c r="BL6" s="29" t="s">
        <v>46</v>
      </c>
      <c r="BM6" s="29" t="s">
        <v>46</v>
      </c>
      <c r="BN6" s="29" t="s">
        <v>46</v>
      </c>
      <c r="BO6" s="30" t="s">
        <v>46</v>
      </c>
      <c r="BP6" s="29" t="s">
        <v>46</v>
      </c>
      <c r="BQ6" s="32">
        <v>793.29481762639102</v>
      </c>
      <c r="BR6" s="35">
        <v>2940.1825396825398</v>
      </c>
      <c r="BS6" s="29">
        <v>1064</v>
      </c>
      <c r="BT6" s="29" t="s">
        <v>46</v>
      </c>
      <c r="BU6" s="29">
        <v>212</v>
      </c>
      <c r="BV6" s="29">
        <v>887</v>
      </c>
      <c r="BW6" s="29">
        <v>486</v>
      </c>
      <c r="BX6" s="32">
        <v>425136</v>
      </c>
      <c r="BY6" s="76" t="s">
        <v>46</v>
      </c>
      <c r="BZ6" s="29">
        <v>12824</v>
      </c>
      <c r="CA6" s="29" t="s">
        <v>46</v>
      </c>
      <c r="CB6" s="29" t="s">
        <v>46</v>
      </c>
      <c r="CC6" s="29" t="s">
        <v>46</v>
      </c>
      <c r="CD6" s="29" t="s">
        <v>46</v>
      </c>
      <c r="CE6" s="29" t="s">
        <v>46</v>
      </c>
      <c r="CF6" s="29">
        <v>12</v>
      </c>
      <c r="CG6" s="29" t="s">
        <v>46</v>
      </c>
      <c r="CH6" s="29" t="s">
        <v>46</v>
      </c>
      <c r="CI6" s="29" t="s">
        <v>46</v>
      </c>
      <c r="CJ6" s="29" t="s">
        <v>46</v>
      </c>
      <c r="CK6" s="29" t="s">
        <v>46</v>
      </c>
      <c r="CL6" s="29" t="s">
        <v>46</v>
      </c>
      <c r="CM6" s="29" t="s">
        <v>46</v>
      </c>
      <c r="CN6" s="29">
        <v>212</v>
      </c>
      <c r="CO6" s="30">
        <v>702</v>
      </c>
      <c r="CP6" s="31" t="s">
        <v>46</v>
      </c>
      <c r="CQ6" s="31" t="s">
        <v>46</v>
      </c>
      <c r="CR6" s="31" t="s">
        <v>46</v>
      </c>
      <c r="CS6" s="31" t="s">
        <v>46</v>
      </c>
      <c r="CT6" s="31" t="s">
        <v>46</v>
      </c>
      <c r="CU6" s="31" t="s">
        <v>46</v>
      </c>
      <c r="CV6" s="36" t="s">
        <v>46</v>
      </c>
      <c r="CW6" s="36" t="s">
        <v>46</v>
      </c>
      <c r="CX6" s="35">
        <v>20848</v>
      </c>
      <c r="CY6" s="35">
        <v>20848</v>
      </c>
      <c r="CZ6" s="35">
        <v>20848</v>
      </c>
      <c r="DA6" s="78" t="s">
        <v>46</v>
      </c>
      <c r="DB6" s="34" t="s">
        <v>46</v>
      </c>
      <c r="DC6" s="34" t="s">
        <v>46</v>
      </c>
      <c r="DD6" s="34" t="s">
        <v>46</v>
      </c>
      <c r="DE6" s="34" t="s">
        <v>46</v>
      </c>
      <c r="DF6" s="31" t="s">
        <v>46</v>
      </c>
      <c r="DG6" s="31" t="s">
        <v>46</v>
      </c>
      <c r="DH6" s="31" t="s">
        <v>46</v>
      </c>
      <c r="DI6" s="31" t="s">
        <v>46</v>
      </c>
    </row>
    <row r="7" spans="1:113" x14ac:dyDescent="0.2">
      <c r="A7" s="3" t="s">
        <v>28</v>
      </c>
      <c r="B7" s="4">
        <v>2010</v>
      </c>
      <c r="C7" s="2" t="s">
        <v>6</v>
      </c>
      <c r="D7" s="29" t="s">
        <v>46</v>
      </c>
      <c r="E7" s="29" t="s">
        <v>46</v>
      </c>
      <c r="F7" s="29" t="s">
        <v>46</v>
      </c>
      <c r="G7" s="30" t="s">
        <v>46</v>
      </c>
      <c r="H7" s="29">
        <v>6226</v>
      </c>
      <c r="I7" s="31" t="s">
        <v>46</v>
      </c>
      <c r="J7" s="31" t="s">
        <v>46</v>
      </c>
      <c r="K7" s="31" t="s">
        <v>46</v>
      </c>
      <c r="L7" s="31" t="s">
        <v>46</v>
      </c>
      <c r="M7" s="31" t="s">
        <v>46</v>
      </c>
      <c r="N7" s="31" t="s">
        <v>46</v>
      </c>
      <c r="O7" s="31" t="s">
        <v>46</v>
      </c>
      <c r="P7" s="33">
        <v>407.00971975561202</v>
      </c>
      <c r="Q7" s="36">
        <v>2366.409090909091</v>
      </c>
      <c r="R7" s="30" t="s">
        <v>46</v>
      </c>
      <c r="S7" s="31" t="s">
        <v>46</v>
      </c>
      <c r="T7" s="31" t="s">
        <v>46</v>
      </c>
      <c r="U7" s="31" t="s">
        <v>46</v>
      </c>
      <c r="V7" s="31" t="s">
        <v>46</v>
      </c>
      <c r="W7" s="31" t="s">
        <v>46</v>
      </c>
      <c r="X7" s="31" t="s">
        <v>46</v>
      </c>
      <c r="Y7" s="33">
        <v>1784.6717082022255</v>
      </c>
      <c r="Z7" s="33">
        <v>1382.9206294760888</v>
      </c>
      <c r="AA7" s="36">
        <v>2270.3529411764707</v>
      </c>
      <c r="AB7" s="29" t="s">
        <v>46</v>
      </c>
      <c r="AC7" s="29" t="s">
        <v>46</v>
      </c>
      <c r="AD7" s="29">
        <v>1200</v>
      </c>
      <c r="AE7" s="34" t="s">
        <v>46</v>
      </c>
      <c r="AF7" s="30" t="s">
        <v>46</v>
      </c>
      <c r="AG7" s="29">
        <v>10334</v>
      </c>
      <c r="AH7" s="34" t="s">
        <v>46</v>
      </c>
      <c r="AI7" s="34" t="s">
        <v>46</v>
      </c>
      <c r="AJ7" s="34" t="s">
        <v>46</v>
      </c>
      <c r="AK7" s="29">
        <v>1360</v>
      </c>
      <c r="AL7" s="29">
        <v>1249</v>
      </c>
      <c r="AM7" s="58">
        <v>590</v>
      </c>
      <c r="AN7" s="29">
        <v>2040</v>
      </c>
      <c r="AO7" s="29" t="s">
        <v>46</v>
      </c>
      <c r="AP7" s="29" t="s">
        <v>46</v>
      </c>
      <c r="AQ7" s="30" t="s">
        <v>46</v>
      </c>
      <c r="AR7" s="29">
        <v>6939</v>
      </c>
      <c r="AS7" s="29" t="s">
        <v>46</v>
      </c>
      <c r="AT7" s="29" t="s">
        <v>46</v>
      </c>
      <c r="AU7" s="29" t="s">
        <v>46</v>
      </c>
      <c r="AV7" s="29">
        <v>939</v>
      </c>
      <c r="AW7" s="31" t="s">
        <v>46</v>
      </c>
      <c r="AX7" s="29" t="s">
        <v>46</v>
      </c>
      <c r="AY7" s="29" t="s">
        <v>46</v>
      </c>
      <c r="AZ7" s="31" t="s">
        <v>46</v>
      </c>
      <c r="BA7" s="30" t="s">
        <v>46</v>
      </c>
      <c r="BB7" s="31" t="s">
        <v>46</v>
      </c>
      <c r="BC7" s="31" t="s">
        <v>46</v>
      </c>
      <c r="BD7" s="31" t="s">
        <v>46</v>
      </c>
      <c r="BE7" s="31" t="s">
        <v>46</v>
      </c>
      <c r="BF7" s="52" t="s">
        <v>46</v>
      </c>
      <c r="BG7" s="29">
        <v>14209</v>
      </c>
      <c r="BH7" s="29">
        <v>414</v>
      </c>
      <c r="BI7" s="49">
        <v>3769</v>
      </c>
      <c r="BJ7" s="29">
        <v>1703</v>
      </c>
      <c r="BK7" s="29">
        <v>366</v>
      </c>
      <c r="BL7" s="29" t="s">
        <v>46</v>
      </c>
      <c r="BM7" s="29" t="s">
        <v>46</v>
      </c>
      <c r="BN7" s="29" t="s">
        <v>46</v>
      </c>
      <c r="BO7" s="30" t="s">
        <v>46</v>
      </c>
      <c r="BP7" s="29" t="s">
        <v>46</v>
      </c>
      <c r="BQ7" s="32">
        <v>3167.5923376783144</v>
      </c>
      <c r="BR7" s="35">
        <v>2835.5961538461538</v>
      </c>
      <c r="BS7" s="29">
        <v>6866</v>
      </c>
      <c r="BT7" s="29" t="s">
        <v>46</v>
      </c>
      <c r="BU7" s="29">
        <v>1238</v>
      </c>
      <c r="BV7" s="29">
        <v>6027</v>
      </c>
      <c r="BW7" s="29">
        <v>2975</v>
      </c>
      <c r="BX7" s="32">
        <v>883418</v>
      </c>
      <c r="BY7" s="76" t="s">
        <v>46</v>
      </c>
      <c r="BZ7" s="29">
        <v>39066</v>
      </c>
      <c r="CA7" s="29" t="s">
        <v>46</v>
      </c>
      <c r="CB7" s="29" t="s">
        <v>46</v>
      </c>
      <c r="CC7" s="29" t="s">
        <v>46</v>
      </c>
      <c r="CD7" s="29" t="s">
        <v>46</v>
      </c>
      <c r="CE7" s="29" t="s">
        <v>46</v>
      </c>
      <c r="CF7" s="29">
        <v>59</v>
      </c>
      <c r="CG7" s="29" t="s">
        <v>46</v>
      </c>
      <c r="CH7" s="29" t="s">
        <v>46</v>
      </c>
      <c r="CI7" s="29" t="s">
        <v>46</v>
      </c>
      <c r="CJ7" s="29" t="s">
        <v>46</v>
      </c>
      <c r="CK7" s="29" t="s">
        <v>46</v>
      </c>
      <c r="CL7" s="29" t="s">
        <v>46</v>
      </c>
      <c r="CM7" s="29" t="s">
        <v>46</v>
      </c>
      <c r="CN7" s="29">
        <v>1238</v>
      </c>
      <c r="CO7" s="30">
        <v>4412</v>
      </c>
      <c r="CP7" s="31" t="s">
        <v>46</v>
      </c>
      <c r="CQ7" s="31" t="s">
        <v>46</v>
      </c>
      <c r="CR7" s="31" t="s">
        <v>46</v>
      </c>
      <c r="CS7" s="31" t="s">
        <v>46</v>
      </c>
      <c r="CT7" s="31" t="s">
        <v>46</v>
      </c>
      <c r="CU7" s="31" t="s">
        <v>46</v>
      </c>
      <c r="CV7" s="36" t="s">
        <v>46</v>
      </c>
      <c r="CW7" s="36" t="s">
        <v>46</v>
      </c>
      <c r="CX7" s="35">
        <v>61572</v>
      </c>
      <c r="CY7" s="35">
        <v>61572</v>
      </c>
      <c r="CZ7" s="35">
        <v>61572</v>
      </c>
      <c r="DA7" s="78" t="s">
        <v>46</v>
      </c>
      <c r="DB7" s="34" t="s">
        <v>46</v>
      </c>
      <c r="DC7" s="34" t="s">
        <v>46</v>
      </c>
      <c r="DD7" s="34" t="s">
        <v>46</v>
      </c>
      <c r="DE7" s="34" t="s">
        <v>46</v>
      </c>
      <c r="DF7" s="31" t="s">
        <v>46</v>
      </c>
      <c r="DG7" s="31" t="s">
        <v>46</v>
      </c>
      <c r="DH7" s="31" t="s">
        <v>46</v>
      </c>
      <c r="DI7" s="31" t="s">
        <v>46</v>
      </c>
    </row>
    <row r="8" spans="1:113" x14ac:dyDescent="0.2">
      <c r="A8" s="3" t="s">
        <v>29</v>
      </c>
      <c r="B8" s="4">
        <v>2010</v>
      </c>
      <c r="C8" s="2" t="s">
        <v>7</v>
      </c>
      <c r="D8" s="29" t="s">
        <v>46</v>
      </c>
      <c r="E8" s="29" t="s">
        <v>46</v>
      </c>
      <c r="F8" s="29" t="s">
        <v>46</v>
      </c>
      <c r="G8" s="30" t="s">
        <v>46</v>
      </c>
      <c r="H8" s="29">
        <v>818</v>
      </c>
      <c r="I8" s="31" t="s">
        <v>46</v>
      </c>
      <c r="J8" s="31" t="s">
        <v>46</v>
      </c>
      <c r="K8" s="31" t="s">
        <v>46</v>
      </c>
      <c r="L8" s="31" t="s">
        <v>46</v>
      </c>
      <c r="M8" s="31" t="s">
        <v>46</v>
      </c>
      <c r="N8" s="31" t="s">
        <v>46</v>
      </c>
      <c r="O8" s="31" t="s">
        <v>46</v>
      </c>
      <c r="P8" s="33" t="s">
        <v>237</v>
      </c>
      <c r="Q8" s="36" t="s">
        <v>237</v>
      </c>
      <c r="R8" s="30" t="s">
        <v>46</v>
      </c>
      <c r="S8" s="31" t="s">
        <v>46</v>
      </c>
      <c r="T8" s="31" t="s">
        <v>46</v>
      </c>
      <c r="U8" s="31" t="s">
        <v>46</v>
      </c>
      <c r="V8" s="31" t="s">
        <v>46</v>
      </c>
      <c r="W8" s="31" t="s">
        <v>46</v>
      </c>
      <c r="X8" s="31" t="s">
        <v>46</v>
      </c>
      <c r="Y8" s="33">
        <v>379.59665258286168</v>
      </c>
      <c r="Z8" s="33">
        <v>254.00971975561205</v>
      </c>
      <c r="AA8" s="36">
        <v>2423.5</v>
      </c>
      <c r="AB8" s="29" t="s">
        <v>46</v>
      </c>
      <c r="AC8" s="29" t="s">
        <v>46</v>
      </c>
      <c r="AD8" s="29">
        <v>274</v>
      </c>
      <c r="AE8" s="34" t="s">
        <v>46</v>
      </c>
      <c r="AF8" s="30" t="s">
        <v>46</v>
      </c>
      <c r="AG8" s="29">
        <v>2499</v>
      </c>
      <c r="AH8" s="34" t="s">
        <v>46</v>
      </c>
      <c r="AI8" s="34" t="s">
        <v>46</v>
      </c>
      <c r="AJ8" s="34" t="s">
        <v>46</v>
      </c>
      <c r="AK8" s="29">
        <v>313</v>
      </c>
      <c r="AL8" s="29">
        <v>147</v>
      </c>
      <c r="AM8" s="31">
        <v>77</v>
      </c>
      <c r="AN8" s="29">
        <v>272</v>
      </c>
      <c r="AO8" s="29" t="s">
        <v>46</v>
      </c>
      <c r="AP8" s="29" t="s">
        <v>46</v>
      </c>
      <c r="AQ8" s="30" t="s">
        <v>46</v>
      </c>
      <c r="AR8" s="29">
        <v>1524</v>
      </c>
      <c r="AS8" s="29" t="s">
        <v>46</v>
      </c>
      <c r="AT8" s="29" t="s">
        <v>46</v>
      </c>
      <c r="AU8" s="29" t="s">
        <v>46</v>
      </c>
      <c r="AV8" s="29">
        <v>101</v>
      </c>
      <c r="AW8" s="31" t="s">
        <v>46</v>
      </c>
      <c r="AX8" s="29" t="s">
        <v>46</v>
      </c>
      <c r="AY8" s="29" t="s">
        <v>46</v>
      </c>
      <c r="AZ8" s="31" t="s">
        <v>46</v>
      </c>
      <c r="BA8" s="30" t="s">
        <v>46</v>
      </c>
      <c r="BB8" s="31" t="s">
        <v>46</v>
      </c>
      <c r="BC8" s="31" t="s">
        <v>46</v>
      </c>
      <c r="BD8" s="31" t="s">
        <v>46</v>
      </c>
      <c r="BE8" s="31" t="s">
        <v>46</v>
      </c>
      <c r="BF8" s="52" t="s">
        <v>46</v>
      </c>
      <c r="BG8" s="29">
        <v>3367</v>
      </c>
      <c r="BH8" s="29">
        <v>22</v>
      </c>
      <c r="BI8" s="49">
        <v>1089</v>
      </c>
      <c r="BJ8" s="29">
        <v>525</v>
      </c>
      <c r="BK8" s="29">
        <v>105</v>
      </c>
      <c r="BL8" s="29" t="s">
        <v>46</v>
      </c>
      <c r="BM8" s="29" t="s">
        <v>46</v>
      </c>
      <c r="BN8" s="29" t="s">
        <v>46</v>
      </c>
      <c r="BO8" s="30" t="s">
        <v>46</v>
      </c>
      <c r="BP8" s="29" t="s">
        <v>46</v>
      </c>
      <c r="BQ8" s="32">
        <v>633.60637233847376</v>
      </c>
      <c r="BR8" s="35">
        <v>2955.1875</v>
      </c>
      <c r="BS8" s="29">
        <v>865</v>
      </c>
      <c r="BT8" s="29" t="s">
        <v>46</v>
      </c>
      <c r="BU8" s="29">
        <v>172</v>
      </c>
      <c r="BV8" s="29">
        <v>747</v>
      </c>
      <c r="BW8" s="29">
        <v>399</v>
      </c>
      <c r="BX8" s="32">
        <v>270886</v>
      </c>
      <c r="BY8" s="76" t="s">
        <v>46</v>
      </c>
      <c r="BZ8" s="29">
        <v>9172</v>
      </c>
      <c r="CA8" s="29" t="s">
        <v>46</v>
      </c>
      <c r="CB8" s="29" t="s">
        <v>46</v>
      </c>
      <c r="CC8" s="29" t="s">
        <v>46</v>
      </c>
      <c r="CD8" s="29" t="s">
        <v>46</v>
      </c>
      <c r="CE8" s="29" t="s">
        <v>46</v>
      </c>
      <c r="CF8" s="29">
        <v>6</v>
      </c>
      <c r="CG8" s="29" t="s">
        <v>46</v>
      </c>
      <c r="CH8" s="29" t="s">
        <v>46</v>
      </c>
      <c r="CI8" s="29" t="s">
        <v>46</v>
      </c>
      <c r="CJ8" s="29" t="s">
        <v>46</v>
      </c>
      <c r="CK8" s="29" t="s">
        <v>46</v>
      </c>
      <c r="CL8" s="29" t="s">
        <v>46</v>
      </c>
      <c r="CM8" s="29" t="s">
        <v>46</v>
      </c>
      <c r="CN8" s="29">
        <v>172</v>
      </c>
      <c r="CO8" s="30">
        <v>571</v>
      </c>
      <c r="CP8" s="31" t="s">
        <v>46</v>
      </c>
      <c r="CQ8" s="31" t="s">
        <v>46</v>
      </c>
      <c r="CR8" s="31" t="s">
        <v>46</v>
      </c>
      <c r="CS8" s="31" t="s">
        <v>46</v>
      </c>
      <c r="CT8" s="31" t="s">
        <v>46</v>
      </c>
      <c r="CU8" s="31" t="s">
        <v>46</v>
      </c>
      <c r="CV8" s="36" t="s">
        <v>46</v>
      </c>
      <c r="CW8" s="36" t="s">
        <v>46</v>
      </c>
      <c r="CX8" s="35">
        <v>14539</v>
      </c>
      <c r="CY8" s="35">
        <v>14539</v>
      </c>
      <c r="CZ8" s="35">
        <v>14539</v>
      </c>
      <c r="DA8" s="78" t="s">
        <v>46</v>
      </c>
      <c r="DB8" s="34" t="s">
        <v>46</v>
      </c>
      <c r="DC8" s="34" t="s">
        <v>46</v>
      </c>
      <c r="DD8" s="34" t="s">
        <v>46</v>
      </c>
      <c r="DE8" s="34" t="s">
        <v>46</v>
      </c>
      <c r="DF8" s="31" t="s">
        <v>46</v>
      </c>
      <c r="DG8" s="31" t="s">
        <v>46</v>
      </c>
      <c r="DH8" s="31" t="s">
        <v>46</v>
      </c>
      <c r="DI8" s="31" t="s">
        <v>46</v>
      </c>
    </row>
    <row r="9" spans="1:113" x14ac:dyDescent="0.2">
      <c r="A9" s="3" t="s">
        <v>30</v>
      </c>
      <c r="B9" s="4">
        <v>2010</v>
      </c>
      <c r="C9" s="2" t="s">
        <v>8</v>
      </c>
      <c r="D9" s="29" t="s">
        <v>46</v>
      </c>
      <c r="E9" s="29" t="s">
        <v>46</v>
      </c>
      <c r="F9" s="29" t="s">
        <v>46</v>
      </c>
      <c r="G9" s="30" t="s">
        <v>46</v>
      </c>
      <c r="H9" s="29">
        <v>940</v>
      </c>
      <c r="I9" s="31" t="s">
        <v>46</v>
      </c>
      <c r="J9" s="31" t="s">
        <v>46</v>
      </c>
      <c r="K9" s="31" t="s">
        <v>46</v>
      </c>
      <c r="L9" s="31" t="s">
        <v>46</v>
      </c>
      <c r="M9" s="31" t="s">
        <v>46</v>
      </c>
      <c r="N9" s="31" t="s">
        <v>46</v>
      </c>
      <c r="O9" s="31" t="s">
        <v>46</v>
      </c>
      <c r="P9" s="33" t="s">
        <v>237</v>
      </c>
      <c r="Q9" s="36" t="s">
        <v>237</v>
      </c>
      <c r="R9" s="30" t="s">
        <v>46</v>
      </c>
      <c r="S9" s="31" t="s">
        <v>46</v>
      </c>
      <c r="T9" s="31" t="s">
        <v>46</v>
      </c>
      <c r="U9" s="31" t="s">
        <v>46</v>
      </c>
      <c r="V9" s="31" t="s">
        <v>46</v>
      </c>
      <c r="W9" s="31" t="s">
        <v>46</v>
      </c>
      <c r="X9" s="31" t="s">
        <v>46</v>
      </c>
      <c r="Y9" s="33">
        <v>409.8720306980286</v>
      </c>
      <c r="Z9" s="33">
        <v>270.73434164044511</v>
      </c>
      <c r="AA9" s="36">
        <v>2607.6428571428573</v>
      </c>
      <c r="AB9" s="29" t="s">
        <v>46</v>
      </c>
      <c r="AC9" s="29" t="s">
        <v>46</v>
      </c>
      <c r="AD9" s="29">
        <v>378</v>
      </c>
      <c r="AE9" s="34" t="s">
        <v>46</v>
      </c>
      <c r="AF9" s="30" t="s">
        <v>46</v>
      </c>
      <c r="AG9" s="29">
        <v>3310</v>
      </c>
      <c r="AH9" s="34" t="s">
        <v>46</v>
      </c>
      <c r="AI9" s="34" t="s">
        <v>46</v>
      </c>
      <c r="AJ9" s="34" t="s">
        <v>46</v>
      </c>
      <c r="AK9" s="29">
        <v>422</v>
      </c>
      <c r="AL9" s="29">
        <v>152</v>
      </c>
      <c r="AM9" s="8">
        <v>82</v>
      </c>
      <c r="AN9" s="29">
        <v>270</v>
      </c>
      <c r="AO9" s="29" t="s">
        <v>46</v>
      </c>
      <c r="AP9" s="29" t="s">
        <v>46</v>
      </c>
      <c r="AQ9" s="30" t="s">
        <v>46</v>
      </c>
      <c r="AR9" s="29">
        <v>1815</v>
      </c>
      <c r="AS9" s="29" t="s">
        <v>46</v>
      </c>
      <c r="AT9" s="29" t="s">
        <v>46</v>
      </c>
      <c r="AU9" s="29" t="s">
        <v>46</v>
      </c>
      <c r="AV9" s="29">
        <v>132</v>
      </c>
      <c r="AW9" s="31" t="s">
        <v>46</v>
      </c>
      <c r="AX9" s="29" t="s">
        <v>46</v>
      </c>
      <c r="AY9" s="29" t="s">
        <v>46</v>
      </c>
      <c r="AZ9" s="31" t="s">
        <v>46</v>
      </c>
      <c r="BA9" s="30" t="s">
        <v>46</v>
      </c>
      <c r="BB9" s="31" t="s">
        <v>46</v>
      </c>
      <c r="BC9" s="31" t="s">
        <v>46</v>
      </c>
      <c r="BD9" s="31" t="s">
        <v>46</v>
      </c>
      <c r="BE9" s="31" t="s">
        <v>46</v>
      </c>
      <c r="BF9" s="52" t="s">
        <v>46</v>
      </c>
      <c r="BG9" s="29">
        <v>4455</v>
      </c>
      <c r="BH9" s="29">
        <v>54</v>
      </c>
      <c r="BI9" s="49">
        <v>1300</v>
      </c>
      <c r="BJ9" s="29">
        <v>574</v>
      </c>
      <c r="BK9" s="29">
        <v>117</v>
      </c>
      <c r="BL9" s="29" t="s">
        <v>46</v>
      </c>
      <c r="BM9" s="29" t="s">
        <v>46</v>
      </c>
      <c r="BN9" s="29" t="s">
        <v>46</v>
      </c>
      <c r="BO9" s="30" t="s">
        <v>46</v>
      </c>
      <c r="BP9" s="29" t="s">
        <v>46</v>
      </c>
      <c r="BQ9" s="32">
        <v>680.60637233847376</v>
      </c>
      <c r="BR9" s="35">
        <v>3084.590909090909</v>
      </c>
      <c r="BS9" s="29">
        <v>1074</v>
      </c>
      <c r="BT9" s="29" t="s">
        <v>46</v>
      </c>
      <c r="BU9" s="29">
        <v>229</v>
      </c>
      <c r="BV9" s="29">
        <v>906</v>
      </c>
      <c r="BW9" s="29">
        <v>544</v>
      </c>
      <c r="BX9" s="32">
        <v>364010</v>
      </c>
      <c r="BY9" s="76" t="s">
        <v>46</v>
      </c>
      <c r="BZ9" s="29">
        <v>11712</v>
      </c>
      <c r="CA9" s="29" t="s">
        <v>46</v>
      </c>
      <c r="CB9" s="29" t="s">
        <v>46</v>
      </c>
      <c r="CC9" s="29" t="s">
        <v>46</v>
      </c>
      <c r="CD9" s="29" t="s">
        <v>46</v>
      </c>
      <c r="CE9" s="29" t="s">
        <v>46</v>
      </c>
      <c r="CF9" s="29">
        <v>15</v>
      </c>
      <c r="CG9" s="29" t="s">
        <v>46</v>
      </c>
      <c r="CH9" s="29" t="s">
        <v>46</v>
      </c>
      <c r="CI9" s="29" t="s">
        <v>46</v>
      </c>
      <c r="CJ9" s="29" t="s">
        <v>46</v>
      </c>
      <c r="CK9" s="29" t="s">
        <v>46</v>
      </c>
      <c r="CL9" s="29" t="s">
        <v>46</v>
      </c>
      <c r="CM9" s="29" t="s">
        <v>46</v>
      </c>
      <c r="CN9" s="29">
        <v>229</v>
      </c>
      <c r="CO9" s="30">
        <v>750</v>
      </c>
      <c r="CP9" s="31" t="s">
        <v>46</v>
      </c>
      <c r="CQ9" s="31" t="s">
        <v>46</v>
      </c>
      <c r="CR9" s="31" t="s">
        <v>46</v>
      </c>
      <c r="CS9" s="31" t="s">
        <v>46</v>
      </c>
      <c r="CT9" s="31" t="s">
        <v>46</v>
      </c>
      <c r="CU9" s="31" t="s">
        <v>46</v>
      </c>
      <c r="CV9" s="36" t="s">
        <v>46</v>
      </c>
      <c r="CW9" s="36" t="s">
        <v>46</v>
      </c>
      <c r="CX9" s="35">
        <v>18851</v>
      </c>
      <c r="CY9" s="35">
        <v>18851</v>
      </c>
      <c r="CZ9" s="35">
        <v>18851</v>
      </c>
      <c r="DA9" s="78" t="s">
        <v>46</v>
      </c>
      <c r="DB9" s="34" t="s">
        <v>46</v>
      </c>
      <c r="DC9" s="34" t="s">
        <v>46</v>
      </c>
      <c r="DD9" s="34" t="s">
        <v>46</v>
      </c>
      <c r="DE9" s="34" t="s">
        <v>46</v>
      </c>
      <c r="DF9" s="31" t="s">
        <v>46</v>
      </c>
      <c r="DG9" s="31" t="s">
        <v>46</v>
      </c>
      <c r="DH9" s="31" t="s">
        <v>46</v>
      </c>
      <c r="DI9" s="31" t="s">
        <v>46</v>
      </c>
    </row>
    <row r="10" spans="1:113" x14ac:dyDescent="0.2">
      <c r="A10" s="3" t="s">
        <v>31</v>
      </c>
      <c r="B10" s="4">
        <v>2010</v>
      </c>
      <c r="C10" s="2" t="s">
        <v>9</v>
      </c>
      <c r="D10" s="29" t="s">
        <v>46</v>
      </c>
      <c r="E10" s="29" t="s">
        <v>46</v>
      </c>
      <c r="F10" s="29" t="s">
        <v>46</v>
      </c>
      <c r="G10" s="30" t="s">
        <v>46</v>
      </c>
      <c r="H10" s="29">
        <v>1270</v>
      </c>
      <c r="I10" s="31" t="s">
        <v>46</v>
      </c>
      <c r="J10" s="31" t="s">
        <v>46</v>
      </c>
      <c r="K10" s="31" t="s">
        <v>46</v>
      </c>
      <c r="L10" s="31" t="s">
        <v>46</v>
      </c>
      <c r="M10" s="31" t="s">
        <v>46</v>
      </c>
      <c r="N10" s="31" t="s">
        <v>46</v>
      </c>
      <c r="O10" s="31" t="s">
        <v>46</v>
      </c>
      <c r="P10" s="33" t="s">
        <v>237</v>
      </c>
      <c r="Q10" s="36" t="s">
        <v>237</v>
      </c>
      <c r="R10" s="30" t="s">
        <v>46</v>
      </c>
      <c r="S10" s="31" t="s">
        <v>46</v>
      </c>
      <c r="T10" s="31" t="s">
        <v>46</v>
      </c>
      <c r="U10" s="31" t="s">
        <v>46</v>
      </c>
      <c r="V10" s="31" t="s">
        <v>46</v>
      </c>
      <c r="W10" s="31" t="s">
        <v>46</v>
      </c>
      <c r="X10" s="31" t="s">
        <v>46</v>
      </c>
      <c r="Y10" s="33">
        <v>577.23920151825121</v>
      </c>
      <c r="Z10" s="33">
        <v>333.74406139605719</v>
      </c>
      <c r="AA10" s="36">
        <v>2498</v>
      </c>
      <c r="AB10" s="29" t="s">
        <v>46</v>
      </c>
      <c r="AC10" s="29" t="s">
        <v>46</v>
      </c>
      <c r="AD10" s="29">
        <v>368</v>
      </c>
      <c r="AE10" s="34" t="s">
        <v>46</v>
      </c>
      <c r="AF10" s="30" t="s">
        <v>46</v>
      </c>
      <c r="AG10" s="29">
        <v>3757</v>
      </c>
      <c r="AH10" s="34" t="s">
        <v>46</v>
      </c>
      <c r="AI10" s="34" t="s">
        <v>46</v>
      </c>
      <c r="AJ10" s="34" t="s">
        <v>46</v>
      </c>
      <c r="AK10" s="29">
        <v>413</v>
      </c>
      <c r="AL10" s="29">
        <v>163</v>
      </c>
      <c r="AM10" s="29">
        <v>84</v>
      </c>
      <c r="AN10" s="29">
        <v>229</v>
      </c>
      <c r="AO10" s="29" t="s">
        <v>46</v>
      </c>
      <c r="AP10" s="29" t="s">
        <v>46</v>
      </c>
      <c r="AQ10" s="30" t="s">
        <v>46</v>
      </c>
      <c r="AR10" s="29">
        <v>2160</v>
      </c>
      <c r="AS10" s="29" t="s">
        <v>46</v>
      </c>
      <c r="AT10" s="29" t="s">
        <v>46</v>
      </c>
      <c r="AU10" s="29" t="s">
        <v>46</v>
      </c>
      <c r="AV10" s="29">
        <v>111</v>
      </c>
      <c r="AW10" s="31" t="s">
        <v>46</v>
      </c>
      <c r="AX10" s="29" t="s">
        <v>46</v>
      </c>
      <c r="AY10" s="29" t="s">
        <v>46</v>
      </c>
      <c r="AZ10" s="31" t="s">
        <v>46</v>
      </c>
      <c r="BA10" s="30" t="s">
        <v>46</v>
      </c>
      <c r="BB10" s="31" t="s">
        <v>46</v>
      </c>
      <c r="BC10" s="31" t="s">
        <v>46</v>
      </c>
      <c r="BD10" s="31" t="s">
        <v>46</v>
      </c>
      <c r="BE10" s="31" t="s">
        <v>46</v>
      </c>
      <c r="BF10" s="52" t="s">
        <v>46</v>
      </c>
      <c r="BG10" s="29">
        <v>5337</v>
      </c>
      <c r="BH10" s="29">
        <v>50</v>
      </c>
      <c r="BI10" s="49">
        <v>1351</v>
      </c>
      <c r="BJ10" s="29">
        <v>569</v>
      </c>
      <c r="BK10" s="29">
        <v>129</v>
      </c>
      <c r="BL10" s="29" t="s">
        <v>46</v>
      </c>
      <c r="BM10" s="29" t="s">
        <v>46</v>
      </c>
      <c r="BN10" s="29" t="s">
        <v>46</v>
      </c>
      <c r="BO10" s="30" t="s">
        <v>46</v>
      </c>
      <c r="BP10" s="29" t="s">
        <v>46</v>
      </c>
      <c r="BQ10" s="32">
        <v>910.98326291430828</v>
      </c>
      <c r="BR10" s="35">
        <v>3055.6724137931033</v>
      </c>
      <c r="BS10" s="29">
        <v>947</v>
      </c>
      <c r="BT10" s="29" t="s">
        <v>46</v>
      </c>
      <c r="BU10" s="29">
        <v>171</v>
      </c>
      <c r="BV10" s="29">
        <v>806</v>
      </c>
      <c r="BW10" s="29">
        <v>458</v>
      </c>
      <c r="BX10" s="32">
        <v>529542</v>
      </c>
      <c r="BY10" s="76" t="s">
        <v>46</v>
      </c>
      <c r="BZ10" s="29">
        <v>14618</v>
      </c>
      <c r="CA10" s="29" t="s">
        <v>46</v>
      </c>
      <c r="CB10" s="29" t="s">
        <v>46</v>
      </c>
      <c r="CC10" s="29" t="s">
        <v>46</v>
      </c>
      <c r="CD10" s="29" t="s">
        <v>46</v>
      </c>
      <c r="CE10" s="29" t="s">
        <v>46</v>
      </c>
      <c r="CF10" s="29">
        <v>12</v>
      </c>
      <c r="CG10" s="29" t="s">
        <v>46</v>
      </c>
      <c r="CH10" s="29" t="s">
        <v>46</v>
      </c>
      <c r="CI10" s="29" t="s">
        <v>46</v>
      </c>
      <c r="CJ10" s="29" t="s">
        <v>46</v>
      </c>
      <c r="CK10" s="29" t="s">
        <v>46</v>
      </c>
      <c r="CL10" s="29" t="s">
        <v>46</v>
      </c>
      <c r="CM10" s="29" t="s">
        <v>46</v>
      </c>
      <c r="CN10" s="29">
        <v>171</v>
      </c>
      <c r="CO10" s="30">
        <v>668</v>
      </c>
      <c r="CP10" s="31" t="s">
        <v>46</v>
      </c>
      <c r="CQ10" s="31" t="s">
        <v>46</v>
      </c>
      <c r="CR10" s="31" t="s">
        <v>46</v>
      </c>
      <c r="CS10" s="31" t="s">
        <v>46</v>
      </c>
      <c r="CT10" s="31" t="s">
        <v>46</v>
      </c>
      <c r="CU10" s="31" t="s">
        <v>46</v>
      </c>
      <c r="CV10" s="36" t="s">
        <v>46</v>
      </c>
      <c r="CW10" s="36" t="s">
        <v>46</v>
      </c>
      <c r="CX10" s="35">
        <v>23048</v>
      </c>
      <c r="CY10" s="35">
        <v>23048</v>
      </c>
      <c r="CZ10" s="35">
        <v>23048</v>
      </c>
      <c r="DA10" s="78" t="s">
        <v>46</v>
      </c>
      <c r="DB10" s="34" t="s">
        <v>46</v>
      </c>
      <c r="DC10" s="34" t="s">
        <v>46</v>
      </c>
      <c r="DD10" s="34" t="s">
        <v>46</v>
      </c>
      <c r="DE10" s="34" t="s">
        <v>46</v>
      </c>
      <c r="DF10" s="31" t="s">
        <v>46</v>
      </c>
      <c r="DG10" s="31" t="s">
        <v>46</v>
      </c>
      <c r="DH10" s="31" t="s">
        <v>46</v>
      </c>
      <c r="DI10" s="31" t="s">
        <v>46</v>
      </c>
    </row>
    <row r="11" spans="1:113" x14ac:dyDescent="0.2">
      <c r="A11" s="3" t="s">
        <v>32</v>
      </c>
      <c r="B11" s="4">
        <v>2010</v>
      </c>
      <c r="C11" s="2" t="s">
        <v>10</v>
      </c>
      <c r="D11" s="29" t="s">
        <v>46</v>
      </c>
      <c r="E11" s="29" t="s">
        <v>46</v>
      </c>
      <c r="F11" s="29" t="s">
        <v>46</v>
      </c>
      <c r="G11" s="30" t="s">
        <v>46</v>
      </c>
      <c r="H11" s="29">
        <v>3776</v>
      </c>
      <c r="I11" s="31" t="s">
        <v>46</v>
      </c>
      <c r="J11" s="31" t="s">
        <v>46</v>
      </c>
      <c r="K11" s="31" t="s">
        <v>46</v>
      </c>
      <c r="L11" s="31" t="s">
        <v>46</v>
      </c>
      <c r="M11" s="31" t="s">
        <v>46</v>
      </c>
      <c r="N11" s="31" t="s">
        <v>46</v>
      </c>
      <c r="O11" s="31" t="s">
        <v>46</v>
      </c>
      <c r="P11" s="33">
        <v>212.18358541011128</v>
      </c>
      <c r="Q11" s="36">
        <v>2154.6666666666665</v>
      </c>
      <c r="R11" s="30" t="s">
        <v>46</v>
      </c>
      <c r="S11" s="31" t="s">
        <v>46</v>
      </c>
      <c r="T11" s="31" t="s">
        <v>46</v>
      </c>
      <c r="U11" s="31" t="s">
        <v>46</v>
      </c>
      <c r="V11" s="31" t="s">
        <v>46</v>
      </c>
      <c r="W11" s="31" t="s">
        <v>46</v>
      </c>
      <c r="X11" s="31" t="s">
        <v>46</v>
      </c>
      <c r="Y11" s="33">
        <v>949.4784030365023</v>
      </c>
      <c r="Z11" s="33">
        <v>792.98326291430828</v>
      </c>
      <c r="AA11" s="36">
        <v>2432.2164179104479</v>
      </c>
      <c r="AB11" s="29" t="s">
        <v>46</v>
      </c>
      <c r="AC11" s="29" t="s">
        <v>46</v>
      </c>
      <c r="AD11" s="29">
        <v>809</v>
      </c>
      <c r="AE11" s="34" t="s">
        <v>46</v>
      </c>
      <c r="AF11" s="30" t="s">
        <v>46</v>
      </c>
      <c r="AG11" s="29">
        <v>6572</v>
      </c>
      <c r="AH11" s="34" t="s">
        <v>46</v>
      </c>
      <c r="AI11" s="34" t="s">
        <v>46</v>
      </c>
      <c r="AJ11" s="34" t="s">
        <v>46</v>
      </c>
      <c r="AK11" s="29">
        <v>911</v>
      </c>
      <c r="AL11" s="29">
        <v>924</v>
      </c>
      <c r="AM11" s="29">
        <v>432</v>
      </c>
      <c r="AN11" s="29">
        <v>1698</v>
      </c>
      <c r="AO11" s="29" t="s">
        <v>46</v>
      </c>
      <c r="AP11" s="29" t="s">
        <v>46</v>
      </c>
      <c r="AQ11" s="30" t="s">
        <v>46</v>
      </c>
      <c r="AR11" s="29">
        <v>4068</v>
      </c>
      <c r="AS11" s="29" t="s">
        <v>46</v>
      </c>
      <c r="AT11" s="29" t="s">
        <v>46</v>
      </c>
      <c r="AU11" s="29" t="s">
        <v>46</v>
      </c>
      <c r="AV11" s="29">
        <v>737</v>
      </c>
      <c r="AW11" s="31" t="s">
        <v>46</v>
      </c>
      <c r="AX11" s="29" t="s">
        <v>46</v>
      </c>
      <c r="AY11" s="29" t="s">
        <v>46</v>
      </c>
      <c r="AZ11" s="31" t="s">
        <v>46</v>
      </c>
      <c r="BA11" s="30" t="s">
        <v>46</v>
      </c>
      <c r="BB11" s="31" t="s">
        <v>46</v>
      </c>
      <c r="BC11" s="31" t="s">
        <v>46</v>
      </c>
      <c r="BD11" s="31" t="s">
        <v>46</v>
      </c>
      <c r="BE11" s="31" t="s">
        <v>46</v>
      </c>
      <c r="BF11" s="52" t="s">
        <v>46</v>
      </c>
      <c r="BG11" s="29">
        <v>9136</v>
      </c>
      <c r="BH11" s="29">
        <v>303</v>
      </c>
      <c r="BI11" s="49">
        <v>2460</v>
      </c>
      <c r="BJ11" s="29">
        <v>1278</v>
      </c>
      <c r="BK11" s="29">
        <v>252</v>
      </c>
      <c r="BL11" s="29" t="s">
        <v>46</v>
      </c>
      <c r="BM11" s="29" t="s">
        <v>46</v>
      </c>
      <c r="BN11" s="29" t="s">
        <v>46</v>
      </c>
      <c r="BO11" s="30" t="s">
        <v>46</v>
      </c>
      <c r="BP11" s="29" t="s">
        <v>46</v>
      </c>
      <c r="BQ11" s="32">
        <v>1742.4616659508106</v>
      </c>
      <c r="BR11" s="35">
        <v>2772.8776223776222</v>
      </c>
      <c r="BS11" s="29">
        <v>5486</v>
      </c>
      <c r="BT11" s="29" t="s">
        <v>46</v>
      </c>
      <c r="BU11" s="29">
        <v>1018</v>
      </c>
      <c r="BV11" s="29">
        <v>4771</v>
      </c>
      <c r="BW11" s="29">
        <v>2401</v>
      </c>
      <c r="BX11" s="32">
        <v>555103</v>
      </c>
      <c r="BY11" s="76" t="s">
        <v>46</v>
      </c>
      <c r="BZ11" s="29">
        <v>25732</v>
      </c>
      <c r="CA11" s="29" t="s">
        <v>46</v>
      </c>
      <c r="CB11" s="29" t="s">
        <v>46</v>
      </c>
      <c r="CC11" s="29" t="s">
        <v>46</v>
      </c>
      <c r="CD11" s="29" t="s">
        <v>46</v>
      </c>
      <c r="CE11" s="29" t="s">
        <v>46</v>
      </c>
      <c r="CF11" s="29">
        <v>55</v>
      </c>
      <c r="CG11" s="29" t="s">
        <v>46</v>
      </c>
      <c r="CH11" s="29" t="s">
        <v>46</v>
      </c>
      <c r="CI11" s="29" t="s">
        <v>46</v>
      </c>
      <c r="CJ11" s="29" t="s">
        <v>46</v>
      </c>
      <c r="CK11" s="29" t="s">
        <v>46</v>
      </c>
      <c r="CL11" s="29" t="s">
        <v>46</v>
      </c>
      <c r="CM11" s="29" t="s">
        <v>46</v>
      </c>
      <c r="CN11" s="29">
        <v>1018</v>
      </c>
      <c r="CO11" s="30">
        <v>3485</v>
      </c>
      <c r="CP11" s="31" t="s">
        <v>46</v>
      </c>
      <c r="CQ11" s="31" t="s">
        <v>46</v>
      </c>
      <c r="CR11" s="31" t="s">
        <v>46</v>
      </c>
      <c r="CS11" s="31" t="s">
        <v>46</v>
      </c>
      <c r="CT11" s="31" t="s">
        <v>46</v>
      </c>
      <c r="CU11" s="31" t="s">
        <v>46</v>
      </c>
      <c r="CV11" s="36" t="s">
        <v>46</v>
      </c>
      <c r="CW11" s="36" t="s">
        <v>46</v>
      </c>
      <c r="CX11" s="35">
        <v>40255</v>
      </c>
      <c r="CY11" s="35">
        <v>40255</v>
      </c>
      <c r="CZ11" s="35">
        <v>40255</v>
      </c>
      <c r="DA11" s="78" t="s">
        <v>46</v>
      </c>
      <c r="DB11" s="34" t="s">
        <v>46</v>
      </c>
      <c r="DC11" s="34" t="s">
        <v>46</v>
      </c>
      <c r="DD11" s="34" t="s">
        <v>46</v>
      </c>
      <c r="DE11" s="34" t="s">
        <v>46</v>
      </c>
      <c r="DF11" s="31" t="s">
        <v>46</v>
      </c>
      <c r="DG11" s="31" t="s">
        <v>46</v>
      </c>
      <c r="DH11" s="31" t="s">
        <v>46</v>
      </c>
      <c r="DI11" s="31" t="s">
        <v>46</v>
      </c>
    </row>
    <row r="12" spans="1:113" x14ac:dyDescent="0.2">
      <c r="A12" s="3" t="s">
        <v>33</v>
      </c>
      <c r="B12" s="4">
        <v>2010</v>
      </c>
      <c r="C12" s="2" t="s">
        <v>11</v>
      </c>
      <c r="D12" s="29" t="s">
        <v>46</v>
      </c>
      <c r="E12" s="29" t="s">
        <v>46</v>
      </c>
      <c r="F12" s="29" t="s">
        <v>46</v>
      </c>
      <c r="G12" s="30" t="s">
        <v>46</v>
      </c>
      <c r="H12" s="29">
        <v>4771</v>
      </c>
      <c r="I12" s="31" t="s">
        <v>46</v>
      </c>
      <c r="J12" s="31" t="s">
        <v>46</v>
      </c>
      <c r="K12" s="31" t="s">
        <v>46</v>
      </c>
      <c r="L12" s="31" t="s">
        <v>46</v>
      </c>
      <c r="M12" s="31" t="s">
        <v>46</v>
      </c>
      <c r="N12" s="31" t="s">
        <v>46</v>
      </c>
      <c r="O12" s="31" t="s">
        <v>46</v>
      </c>
      <c r="P12" s="33">
        <v>300.55075623033383</v>
      </c>
      <c r="Q12" s="36">
        <v>2207.1666666666665</v>
      </c>
      <c r="R12" s="30" t="s">
        <v>46</v>
      </c>
      <c r="S12" s="31" t="s">
        <v>46</v>
      </c>
      <c r="T12" s="31" t="s">
        <v>46</v>
      </c>
      <c r="U12" s="31" t="s">
        <v>46</v>
      </c>
      <c r="V12" s="31" t="s">
        <v>46</v>
      </c>
      <c r="W12" s="31" t="s">
        <v>46</v>
      </c>
      <c r="X12" s="31" t="s">
        <v>46</v>
      </c>
      <c r="Y12" s="33">
        <v>1507.6717082022255</v>
      </c>
      <c r="Z12" s="33">
        <v>1203.0027024255323</v>
      </c>
      <c r="AA12" s="36">
        <v>2319.1915887850469</v>
      </c>
      <c r="AB12" s="29" t="s">
        <v>46</v>
      </c>
      <c r="AC12" s="29" t="s">
        <v>46</v>
      </c>
      <c r="AD12" s="29">
        <v>1066</v>
      </c>
      <c r="AE12" s="34" t="s">
        <v>46</v>
      </c>
      <c r="AF12" s="30" t="s">
        <v>46</v>
      </c>
      <c r="AG12" s="29">
        <v>8894</v>
      </c>
      <c r="AH12" s="34" t="s">
        <v>46</v>
      </c>
      <c r="AI12" s="34" t="s">
        <v>46</v>
      </c>
      <c r="AJ12" s="34" t="s">
        <v>46</v>
      </c>
      <c r="AK12" s="29">
        <v>1198</v>
      </c>
      <c r="AL12" s="29">
        <v>989</v>
      </c>
      <c r="AM12" s="29">
        <v>489</v>
      </c>
      <c r="AN12" s="29">
        <v>1465</v>
      </c>
      <c r="AO12" s="29" t="s">
        <v>46</v>
      </c>
      <c r="AP12" s="29" t="s">
        <v>46</v>
      </c>
      <c r="AQ12" s="30" t="s">
        <v>46</v>
      </c>
      <c r="AR12" s="29">
        <v>5394</v>
      </c>
      <c r="AS12" s="29" t="s">
        <v>46</v>
      </c>
      <c r="AT12" s="29" t="s">
        <v>46</v>
      </c>
      <c r="AU12" s="29" t="s">
        <v>46</v>
      </c>
      <c r="AV12" s="29">
        <v>763</v>
      </c>
      <c r="AW12" s="31" t="s">
        <v>46</v>
      </c>
      <c r="AX12" s="29" t="s">
        <v>46</v>
      </c>
      <c r="AY12" s="29" t="s">
        <v>46</v>
      </c>
      <c r="AZ12" s="31" t="s">
        <v>46</v>
      </c>
      <c r="BA12" s="30" t="s">
        <v>46</v>
      </c>
      <c r="BB12" s="31" t="s">
        <v>46</v>
      </c>
      <c r="BC12" s="31" t="s">
        <v>46</v>
      </c>
      <c r="BD12" s="31" t="s">
        <v>46</v>
      </c>
      <c r="BE12" s="31" t="s">
        <v>46</v>
      </c>
      <c r="BF12" s="52" t="s">
        <v>46</v>
      </c>
      <c r="BG12" s="29">
        <v>11208</v>
      </c>
      <c r="BH12" s="29">
        <v>268</v>
      </c>
      <c r="BI12" s="49">
        <v>3437</v>
      </c>
      <c r="BJ12" s="29">
        <v>1857</v>
      </c>
      <c r="BK12" s="29">
        <v>376</v>
      </c>
      <c r="BL12" s="29" t="s">
        <v>46</v>
      </c>
      <c r="BM12" s="29" t="s">
        <v>46</v>
      </c>
      <c r="BN12" s="29" t="s">
        <v>46</v>
      </c>
      <c r="BO12" s="30" t="s">
        <v>46</v>
      </c>
      <c r="BP12" s="29" t="s">
        <v>46</v>
      </c>
      <c r="BQ12" s="32">
        <v>2710.6744106277579</v>
      </c>
      <c r="BR12" s="35">
        <v>2724.1046511627906</v>
      </c>
      <c r="BS12" s="29">
        <v>5395</v>
      </c>
      <c r="BT12" s="29" t="s">
        <v>46</v>
      </c>
      <c r="BU12" s="29">
        <v>1033</v>
      </c>
      <c r="BV12" s="29">
        <v>4870</v>
      </c>
      <c r="BW12" s="29">
        <v>2580</v>
      </c>
      <c r="BX12" s="32">
        <v>765471</v>
      </c>
      <c r="BY12" s="76" t="s">
        <v>46</v>
      </c>
      <c r="BZ12" s="29">
        <v>33484</v>
      </c>
      <c r="CA12" s="29" t="s">
        <v>46</v>
      </c>
      <c r="CB12" s="29" t="s">
        <v>46</v>
      </c>
      <c r="CC12" s="29" t="s">
        <v>46</v>
      </c>
      <c r="CD12" s="29" t="s">
        <v>46</v>
      </c>
      <c r="CE12" s="29" t="s">
        <v>46</v>
      </c>
      <c r="CF12" s="29">
        <v>80</v>
      </c>
      <c r="CG12" s="29" t="s">
        <v>46</v>
      </c>
      <c r="CH12" s="29" t="s">
        <v>46</v>
      </c>
      <c r="CI12" s="29" t="s">
        <v>46</v>
      </c>
      <c r="CJ12" s="29" t="s">
        <v>46</v>
      </c>
      <c r="CK12" s="29" t="s">
        <v>46</v>
      </c>
      <c r="CL12" s="29" t="s">
        <v>46</v>
      </c>
      <c r="CM12" s="29" t="s">
        <v>46</v>
      </c>
      <c r="CN12" s="29">
        <v>1033</v>
      </c>
      <c r="CO12" s="30">
        <v>3662</v>
      </c>
      <c r="CP12" s="31" t="s">
        <v>46</v>
      </c>
      <c r="CQ12" s="31" t="s">
        <v>46</v>
      </c>
      <c r="CR12" s="31" t="s">
        <v>46</v>
      </c>
      <c r="CS12" s="31" t="s">
        <v>46</v>
      </c>
      <c r="CT12" s="31" t="s">
        <v>46</v>
      </c>
      <c r="CU12" s="31" t="s">
        <v>46</v>
      </c>
      <c r="CV12" s="36" t="s">
        <v>46</v>
      </c>
      <c r="CW12" s="36" t="s">
        <v>46</v>
      </c>
      <c r="CX12" s="35">
        <v>52016</v>
      </c>
      <c r="CY12" s="35">
        <v>52016</v>
      </c>
      <c r="CZ12" s="35">
        <v>52016</v>
      </c>
      <c r="DA12" s="78" t="s">
        <v>46</v>
      </c>
      <c r="DB12" s="34" t="s">
        <v>46</v>
      </c>
      <c r="DC12" s="34" t="s">
        <v>46</v>
      </c>
      <c r="DD12" s="34" t="s">
        <v>46</v>
      </c>
      <c r="DE12" s="34" t="s">
        <v>46</v>
      </c>
      <c r="DF12" s="31" t="s">
        <v>46</v>
      </c>
      <c r="DG12" s="31" t="s">
        <v>46</v>
      </c>
      <c r="DH12" s="31" t="s">
        <v>46</v>
      </c>
      <c r="DI12" s="31" t="s">
        <v>46</v>
      </c>
    </row>
    <row r="13" spans="1:113" x14ac:dyDescent="0.2">
      <c r="A13" s="3" t="s">
        <v>34</v>
      </c>
      <c r="B13" s="4">
        <v>2010</v>
      </c>
      <c r="C13" s="2" t="s">
        <v>12</v>
      </c>
      <c r="D13" s="29" t="s">
        <v>46</v>
      </c>
      <c r="E13" s="29" t="s">
        <v>46</v>
      </c>
      <c r="F13" s="29" t="s">
        <v>46</v>
      </c>
      <c r="G13" s="30" t="s">
        <v>46</v>
      </c>
      <c r="H13" s="29">
        <v>2570</v>
      </c>
      <c r="I13" s="31" t="s">
        <v>46</v>
      </c>
      <c r="J13" s="31" t="s">
        <v>46</v>
      </c>
      <c r="K13" s="31" t="s">
        <v>46</v>
      </c>
      <c r="L13" s="31" t="s">
        <v>46</v>
      </c>
      <c r="M13" s="31" t="s">
        <v>46</v>
      </c>
      <c r="N13" s="31" t="s">
        <v>46</v>
      </c>
      <c r="O13" s="31" t="s">
        <v>46</v>
      </c>
      <c r="P13" s="33" t="s">
        <v>237</v>
      </c>
      <c r="Q13" s="36" t="s">
        <v>237</v>
      </c>
      <c r="R13" s="30" t="s">
        <v>46</v>
      </c>
      <c r="S13" s="31" t="s">
        <v>46</v>
      </c>
      <c r="T13" s="31" t="s">
        <v>46</v>
      </c>
      <c r="U13" s="31" t="s">
        <v>46</v>
      </c>
      <c r="V13" s="31" t="s">
        <v>46</v>
      </c>
      <c r="W13" s="31" t="s">
        <v>46</v>
      </c>
      <c r="X13" s="31" t="s">
        <v>46</v>
      </c>
      <c r="Y13" s="33">
        <v>1138.6619884466136</v>
      </c>
      <c r="Z13" s="33">
        <v>972.08477537497606</v>
      </c>
      <c r="AA13" s="36">
        <v>2327.4230769230771</v>
      </c>
      <c r="AB13" s="29" t="s">
        <v>46</v>
      </c>
      <c r="AC13" s="29" t="s">
        <v>46</v>
      </c>
      <c r="AD13" s="29">
        <v>856</v>
      </c>
      <c r="AE13" s="34" t="s">
        <v>46</v>
      </c>
      <c r="AF13" s="30" t="s">
        <v>46</v>
      </c>
      <c r="AG13" s="29">
        <v>7533</v>
      </c>
      <c r="AH13" s="34" t="s">
        <v>46</v>
      </c>
      <c r="AI13" s="34" t="s">
        <v>46</v>
      </c>
      <c r="AJ13" s="34" t="s">
        <v>46</v>
      </c>
      <c r="AK13" s="29">
        <v>960</v>
      </c>
      <c r="AL13" s="29">
        <v>694</v>
      </c>
      <c r="AM13" s="29">
        <v>358</v>
      </c>
      <c r="AN13" s="29">
        <v>1241</v>
      </c>
      <c r="AO13" s="29" t="s">
        <v>46</v>
      </c>
      <c r="AP13" s="29" t="s">
        <v>46</v>
      </c>
      <c r="AQ13" s="30" t="s">
        <v>46</v>
      </c>
      <c r="AR13" s="29">
        <v>4978</v>
      </c>
      <c r="AS13" s="29" t="s">
        <v>46</v>
      </c>
      <c r="AT13" s="29" t="s">
        <v>46</v>
      </c>
      <c r="AU13" s="29" t="s">
        <v>46</v>
      </c>
      <c r="AV13" s="29">
        <v>628</v>
      </c>
      <c r="AW13" s="31" t="s">
        <v>46</v>
      </c>
      <c r="AX13" s="29" t="s">
        <v>46</v>
      </c>
      <c r="AY13" s="29" t="s">
        <v>46</v>
      </c>
      <c r="AZ13" s="31" t="s">
        <v>46</v>
      </c>
      <c r="BA13" s="30" t="s">
        <v>46</v>
      </c>
      <c r="BB13" s="31" t="s">
        <v>46</v>
      </c>
      <c r="BC13" s="31" t="s">
        <v>46</v>
      </c>
      <c r="BD13" s="31" t="s">
        <v>46</v>
      </c>
      <c r="BE13" s="31" t="s">
        <v>46</v>
      </c>
      <c r="BF13" s="52" t="s">
        <v>46</v>
      </c>
      <c r="BG13" s="29">
        <v>8775</v>
      </c>
      <c r="BH13" s="29">
        <v>178</v>
      </c>
      <c r="BI13" s="49">
        <v>2360</v>
      </c>
      <c r="BJ13" s="29">
        <v>1098</v>
      </c>
      <c r="BK13" s="29">
        <v>251</v>
      </c>
      <c r="BL13" s="29" t="s">
        <v>46</v>
      </c>
      <c r="BM13" s="29" t="s">
        <v>46</v>
      </c>
      <c r="BN13" s="29" t="s">
        <v>46</v>
      </c>
      <c r="BO13" s="30" t="s">
        <v>46</v>
      </c>
      <c r="BP13" s="29" t="s">
        <v>46</v>
      </c>
      <c r="BQ13" s="32">
        <v>2110.7467638215894</v>
      </c>
      <c r="BR13" s="35">
        <v>2732.8529411764707</v>
      </c>
      <c r="BS13" s="29">
        <v>4163</v>
      </c>
      <c r="BT13" s="29" t="s">
        <v>46</v>
      </c>
      <c r="BU13" s="29">
        <v>757</v>
      </c>
      <c r="BV13" s="29">
        <v>3552</v>
      </c>
      <c r="BW13" s="29">
        <v>1933</v>
      </c>
      <c r="BX13" s="32">
        <v>646627</v>
      </c>
      <c r="BY13" s="76" t="s">
        <v>46</v>
      </c>
      <c r="BZ13" s="29">
        <v>28586</v>
      </c>
      <c r="CA13" s="29" t="s">
        <v>46</v>
      </c>
      <c r="CB13" s="29" t="s">
        <v>46</v>
      </c>
      <c r="CC13" s="29" t="s">
        <v>46</v>
      </c>
      <c r="CD13" s="29" t="s">
        <v>46</v>
      </c>
      <c r="CE13" s="29" t="s">
        <v>46</v>
      </c>
      <c r="CF13" s="29">
        <v>44</v>
      </c>
      <c r="CG13" s="29" t="s">
        <v>46</v>
      </c>
      <c r="CH13" s="29" t="s">
        <v>46</v>
      </c>
      <c r="CI13" s="29" t="s">
        <v>46</v>
      </c>
      <c r="CJ13" s="29" t="s">
        <v>46</v>
      </c>
      <c r="CK13" s="29" t="s">
        <v>46</v>
      </c>
      <c r="CL13" s="29" t="s">
        <v>46</v>
      </c>
      <c r="CM13" s="29" t="s">
        <v>46</v>
      </c>
      <c r="CN13" s="29">
        <v>757</v>
      </c>
      <c r="CO13" s="30">
        <v>2744</v>
      </c>
      <c r="CP13" s="31" t="s">
        <v>46</v>
      </c>
      <c r="CQ13" s="31" t="s">
        <v>46</v>
      </c>
      <c r="CR13" s="31" t="s">
        <v>46</v>
      </c>
      <c r="CS13" s="31" t="s">
        <v>46</v>
      </c>
      <c r="CT13" s="31" t="s">
        <v>46</v>
      </c>
      <c r="CU13" s="31" t="s">
        <v>46</v>
      </c>
      <c r="CV13" s="36" t="s">
        <v>46</v>
      </c>
      <c r="CW13" s="36" t="s">
        <v>46</v>
      </c>
      <c r="CX13" s="35">
        <v>43420</v>
      </c>
      <c r="CY13" s="35">
        <v>43420</v>
      </c>
      <c r="CZ13" s="35">
        <v>43420</v>
      </c>
      <c r="DA13" s="78" t="s">
        <v>46</v>
      </c>
      <c r="DB13" s="34" t="s">
        <v>46</v>
      </c>
      <c r="DC13" s="34" t="s">
        <v>46</v>
      </c>
      <c r="DD13" s="34" t="s">
        <v>46</v>
      </c>
      <c r="DE13" s="34" t="s">
        <v>46</v>
      </c>
      <c r="DF13" s="31" t="s">
        <v>46</v>
      </c>
      <c r="DG13" s="31" t="s">
        <v>46</v>
      </c>
      <c r="DH13" s="31" t="s">
        <v>46</v>
      </c>
      <c r="DI13" s="31" t="s">
        <v>46</v>
      </c>
    </row>
    <row r="14" spans="1:113" x14ac:dyDescent="0.2">
      <c r="A14" s="3" t="s">
        <v>35</v>
      </c>
      <c r="B14" s="4">
        <v>2010</v>
      </c>
      <c r="C14" s="2" t="s">
        <v>228</v>
      </c>
      <c r="D14" s="29" t="s">
        <v>46</v>
      </c>
      <c r="E14" s="29" t="s">
        <v>46</v>
      </c>
      <c r="F14" s="29" t="s">
        <v>46</v>
      </c>
      <c r="G14" s="30" t="s">
        <v>46</v>
      </c>
      <c r="H14" s="29">
        <v>1920</v>
      </c>
      <c r="I14" s="31" t="s">
        <v>46</v>
      </c>
      <c r="J14" s="31" t="s">
        <v>46</v>
      </c>
      <c r="K14" s="31" t="s">
        <v>46</v>
      </c>
      <c r="L14" s="31" t="s">
        <v>46</v>
      </c>
      <c r="M14" s="31" t="s">
        <v>46</v>
      </c>
      <c r="N14" s="31" t="s">
        <v>46</v>
      </c>
      <c r="O14" s="31" t="s">
        <v>46</v>
      </c>
      <c r="P14" s="33" t="s">
        <v>237</v>
      </c>
      <c r="Q14" s="36" t="s">
        <v>237</v>
      </c>
      <c r="R14" s="30" t="s">
        <v>46</v>
      </c>
      <c r="S14" s="31" t="s">
        <v>46</v>
      </c>
      <c r="T14" s="31" t="s">
        <v>46</v>
      </c>
      <c r="U14" s="31" t="s">
        <v>46</v>
      </c>
      <c r="V14" s="31" t="s">
        <v>46</v>
      </c>
      <c r="W14" s="31" t="s">
        <v>46</v>
      </c>
      <c r="X14" s="31" t="s">
        <v>46</v>
      </c>
      <c r="Y14" s="33">
        <v>1254.1112322162796</v>
      </c>
      <c r="Z14" s="33">
        <v>828.57991549716996</v>
      </c>
      <c r="AA14" s="36">
        <v>2255</v>
      </c>
      <c r="AB14" s="29" t="s">
        <v>46</v>
      </c>
      <c r="AC14" s="29" t="s">
        <v>46</v>
      </c>
      <c r="AD14" s="29">
        <v>795</v>
      </c>
      <c r="AE14" s="34" t="s">
        <v>46</v>
      </c>
      <c r="AF14" s="30" t="s">
        <v>46</v>
      </c>
      <c r="AG14" s="29">
        <v>7964</v>
      </c>
      <c r="AH14" s="34" t="s">
        <v>46</v>
      </c>
      <c r="AI14" s="34" t="s">
        <v>46</v>
      </c>
      <c r="AJ14" s="34" t="s">
        <v>46</v>
      </c>
      <c r="AK14" s="29">
        <v>915</v>
      </c>
      <c r="AL14" s="29">
        <v>584</v>
      </c>
      <c r="AM14" s="29">
        <v>311</v>
      </c>
      <c r="AN14" s="29">
        <v>869</v>
      </c>
      <c r="AO14" s="29" t="s">
        <v>46</v>
      </c>
      <c r="AP14" s="29" t="s">
        <v>46</v>
      </c>
      <c r="AQ14" s="30" t="s">
        <v>46</v>
      </c>
      <c r="AR14" s="29">
        <v>4889</v>
      </c>
      <c r="AS14" s="29" t="s">
        <v>46</v>
      </c>
      <c r="AT14" s="29" t="s">
        <v>46</v>
      </c>
      <c r="AU14" s="29" t="s">
        <v>46</v>
      </c>
      <c r="AV14" s="29">
        <v>456</v>
      </c>
      <c r="AW14" s="31" t="s">
        <v>46</v>
      </c>
      <c r="AX14" s="29" t="s">
        <v>46</v>
      </c>
      <c r="AY14" s="29" t="s">
        <v>46</v>
      </c>
      <c r="AZ14" s="31" t="s">
        <v>46</v>
      </c>
      <c r="BA14" s="30" t="s">
        <v>46</v>
      </c>
      <c r="BB14" s="31" t="s">
        <v>46</v>
      </c>
      <c r="BC14" s="31" t="s">
        <v>46</v>
      </c>
      <c r="BD14" s="31" t="s">
        <v>46</v>
      </c>
      <c r="BE14" s="31" t="s">
        <v>46</v>
      </c>
      <c r="BF14" s="52" t="s">
        <v>46</v>
      </c>
      <c r="BG14" s="29">
        <v>9284</v>
      </c>
      <c r="BH14" s="29">
        <v>180</v>
      </c>
      <c r="BI14" s="49">
        <v>2319</v>
      </c>
      <c r="BJ14" s="29">
        <v>1089</v>
      </c>
      <c r="BK14" s="29">
        <v>232</v>
      </c>
      <c r="BL14" s="29" t="s">
        <v>46</v>
      </c>
      <c r="BM14" s="29" t="s">
        <v>46</v>
      </c>
      <c r="BN14" s="29" t="s">
        <v>46</v>
      </c>
      <c r="BO14" s="30" t="s">
        <v>46</v>
      </c>
      <c r="BP14" s="29" t="s">
        <v>46</v>
      </c>
      <c r="BQ14" s="32">
        <v>2082.6911477134499</v>
      </c>
      <c r="BR14" s="35">
        <v>2832.9367088607596</v>
      </c>
      <c r="BS14" s="29">
        <v>3225</v>
      </c>
      <c r="BT14" s="29" t="s">
        <v>46</v>
      </c>
      <c r="BU14" s="29">
        <v>607</v>
      </c>
      <c r="BV14" s="29">
        <v>2686</v>
      </c>
      <c r="BW14" s="29">
        <v>1433</v>
      </c>
      <c r="BX14" s="32">
        <v>669178</v>
      </c>
      <c r="BY14" s="76" t="s">
        <v>46</v>
      </c>
      <c r="BZ14" s="29">
        <v>28548</v>
      </c>
      <c r="CA14" s="29" t="s">
        <v>46</v>
      </c>
      <c r="CB14" s="29" t="s">
        <v>46</v>
      </c>
      <c r="CC14" s="29" t="s">
        <v>46</v>
      </c>
      <c r="CD14" s="29" t="s">
        <v>46</v>
      </c>
      <c r="CE14" s="29" t="s">
        <v>46</v>
      </c>
      <c r="CF14" s="29">
        <v>30</v>
      </c>
      <c r="CG14" s="29" t="s">
        <v>46</v>
      </c>
      <c r="CH14" s="29" t="s">
        <v>46</v>
      </c>
      <c r="CI14" s="29" t="s">
        <v>46</v>
      </c>
      <c r="CJ14" s="29" t="s">
        <v>46</v>
      </c>
      <c r="CK14" s="29" t="s">
        <v>46</v>
      </c>
      <c r="CL14" s="29" t="s">
        <v>46</v>
      </c>
      <c r="CM14" s="29" t="s">
        <v>46</v>
      </c>
      <c r="CN14" s="29">
        <v>607</v>
      </c>
      <c r="CO14" s="30">
        <v>2176</v>
      </c>
      <c r="CP14" s="31" t="s">
        <v>46</v>
      </c>
      <c r="CQ14" s="31" t="s">
        <v>46</v>
      </c>
      <c r="CR14" s="31" t="s">
        <v>46</v>
      </c>
      <c r="CS14" s="31" t="s">
        <v>46</v>
      </c>
      <c r="CT14" s="31" t="s">
        <v>46</v>
      </c>
      <c r="CU14" s="31" t="s">
        <v>46</v>
      </c>
      <c r="CV14" s="36" t="s">
        <v>46</v>
      </c>
      <c r="CW14" s="36" t="s">
        <v>46</v>
      </c>
      <c r="CX14" s="35">
        <v>44249</v>
      </c>
      <c r="CY14" s="35">
        <v>44249</v>
      </c>
      <c r="CZ14" s="35">
        <v>44249</v>
      </c>
      <c r="DA14" s="78" t="s">
        <v>46</v>
      </c>
      <c r="DB14" s="34" t="s">
        <v>46</v>
      </c>
      <c r="DC14" s="34" t="s">
        <v>46</v>
      </c>
      <c r="DD14" s="34" t="s">
        <v>46</v>
      </c>
      <c r="DE14" s="34" t="s">
        <v>46</v>
      </c>
      <c r="DF14" s="31" t="s">
        <v>46</v>
      </c>
      <c r="DG14" s="31" t="s">
        <v>46</v>
      </c>
      <c r="DH14" s="31" t="s">
        <v>46</v>
      </c>
      <c r="DI14" s="31" t="s">
        <v>46</v>
      </c>
    </row>
    <row r="15" spans="1:113" x14ac:dyDescent="0.2">
      <c r="A15" s="3" t="s">
        <v>36</v>
      </c>
      <c r="B15" s="4">
        <v>2010</v>
      </c>
      <c r="C15" s="2" t="s">
        <v>13</v>
      </c>
      <c r="D15" s="29" t="s">
        <v>46</v>
      </c>
      <c r="E15" s="29" t="s">
        <v>46</v>
      </c>
      <c r="F15" s="29" t="s">
        <v>46</v>
      </c>
      <c r="G15" s="30" t="s">
        <v>46</v>
      </c>
      <c r="H15" s="29">
        <v>425</v>
      </c>
      <c r="I15" s="31" t="s">
        <v>46</v>
      </c>
      <c r="J15" s="31" t="s">
        <v>46</v>
      </c>
      <c r="K15" s="31" t="s">
        <v>46</v>
      </c>
      <c r="L15" s="31" t="s">
        <v>46</v>
      </c>
      <c r="M15" s="31" t="s">
        <v>46</v>
      </c>
      <c r="N15" s="31" t="s">
        <v>46</v>
      </c>
      <c r="O15" s="31" t="s">
        <v>46</v>
      </c>
      <c r="P15" s="33" t="s">
        <v>237</v>
      </c>
      <c r="Q15" s="36" t="s">
        <v>237</v>
      </c>
      <c r="R15" s="30" t="s">
        <v>46</v>
      </c>
      <c r="S15" s="31" t="s">
        <v>46</v>
      </c>
      <c r="T15" s="31" t="s">
        <v>46</v>
      </c>
      <c r="U15" s="31" t="s">
        <v>46</v>
      </c>
      <c r="V15" s="31" t="s">
        <v>46</v>
      </c>
      <c r="W15" s="31" t="s">
        <v>46</v>
      </c>
      <c r="X15" s="31" t="s">
        <v>46</v>
      </c>
      <c r="Y15" s="33">
        <v>351.59665258286168</v>
      </c>
      <c r="Z15" s="33">
        <v>208.8720306980286</v>
      </c>
      <c r="AA15" s="36">
        <v>2454.5</v>
      </c>
      <c r="AB15" s="29" t="s">
        <v>46</v>
      </c>
      <c r="AC15" s="29" t="s">
        <v>46</v>
      </c>
      <c r="AD15" s="29">
        <v>217</v>
      </c>
      <c r="AE15" s="34" t="s">
        <v>46</v>
      </c>
      <c r="AF15" s="30" t="s">
        <v>46</v>
      </c>
      <c r="AG15" s="29">
        <v>2463</v>
      </c>
      <c r="AH15" s="34" t="s">
        <v>46</v>
      </c>
      <c r="AI15" s="34" t="s">
        <v>46</v>
      </c>
      <c r="AJ15" s="34" t="s">
        <v>46</v>
      </c>
      <c r="AK15" s="29">
        <v>240</v>
      </c>
      <c r="AL15" s="29">
        <v>141</v>
      </c>
      <c r="AM15" s="29">
        <v>79</v>
      </c>
      <c r="AN15" s="29">
        <v>241</v>
      </c>
      <c r="AO15" s="29" t="s">
        <v>46</v>
      </c>
      <c r="AP15" s="29" t="s">
        <v>46</v>
      </c>
      <c r="AQ15" s="30" t="s">
        <v>46</v>
      </c>
      <c r="AR15" s="29">
        <v>1310</v>
      </c>
      <c r="AS15" s="29" t="s">
        <v>46</v>
      </c>
      <c r="AT15" s="29" t="s">
        <v>46</v>
      </c>
      <c r="AU15" s="29" t="s">
        <v>46</v>
      </c>
      <c r="AV15" s="29">
        <v>95</v>
      </c>
      <c r="AW15" s="31" t="s">
        <v>46</v>
      </c>
      <c r="AX15" s="29" t="s">
        <v>46</v>
      </c>
      <c r="AY15" s="29" t="s">
        <v>46</v>
      </c>
      <c r="AZ15" s="31" t="s">
        <v>46</v>
      </c>
      <c r="BA15" s="30" t="s">
        <v>46</v>
      </c>
      <c r="BB15" s="31" t="s">
        <v>46</v>
      </c>
      <c r="BC15" s="31" t="s">
        <v>46</v>
      </c>
      <c r="BD15" s="31" t="s">
        <v>46</v>
      </c>
      <c r="BE15" s="31" t="s">
        <v>46</v>
      </c>
      <c r="BF15" s="52" t="s">
        <v>46</v>
      </c>
      <c r="BG15" s="29">
        <v>3227</v>
      </c>
      <c r="BH15" s="29">
        <v>22</v>
      </c>
      <c r="BI15" s="49">
        <v>870</v>
      </c>
      <c r="BJ15" s="29">
        <v>395</v>
      </c>
      <c r="BK15" s="29">
        <v>99</v>
      </c>
      <c r="BL15" s="29" t="s">
        <v>46</v>
      </c>
      <c r="BM15" s="29" t="s">
        <v>46</v>
      </c>
      <c r="BN15" s="29" t="s">
        <v>46</v>
      </c>
      <c r="BO15" s="30" t="s">
        <v>46</v>
      </c>
      <c r="BP15" s="29" t="s">
        <v>46</v>
      </c>
      <c r="BQ15" s="32">
        <v>560.46868328089022</v>
      </c>
      <c r="BR15" s="35">
        <v>2924.3095238095239</v>
      </c>
      <c r="BS15" s="29">
        <v>784</v>
      </c>
      <c r="BT15" s="29" t="s">
        <v>46</v>
      </c>
      <c r="BU15" s="29">
        <v>158</v>
      </c>
      <c r="BV15" s="29">
        <v>676</v>
      </c>
      <c r="BW15" s="29">
        <v>387</v>
      </c>
      <c r="BX15" s="32">
        <v>248718</v>
      </c>
      <c r="BY15" s="76" t="s">
        <v>46</v>
      </c>
      <c r="BZ15" s="29">
        <v>8783</v>
      </c>
      <c r="CA15" s="29" t="s">
        <v>46</v>
      </c>
      <c r="CB15" s="29" t="s">
        <v>46</v>
      </c>
      <c r="CC15" s="29" t="s">
        <v>46</v>
      </c>
      <c r="CD15" s="29" t="s">
        <v>46</v>
      </c>
      <c r="CE15" s="29" t="s">
        <v>46</v>
      </c>
      <c r="CF15" s="29">
        <v>7</v>
      </c>
      <c r="CG15" s="29" t="s">
        <v>46</v>
      </c>
      <c r="CH15" s="29" t="s">
        <v>46</v>
      </c>
      <c r="CI15" s="29" t="s">
        <v>46</v>
      </c>
      <c r="CJ15" s="29" t="s">
        <v>46</v>
      </c>
      <c r="CK15" s="29" t="s">
        <v>46</v>
      </c>
      <c r="CL15" s="29" t="s">
        <v>46</v>
      </c>
      <c r="CM15" s="29" t="s">
        <v>46</v>
      </c>
      <c r="CN15" s="29">
        <v>158</v>
      </c>
      <c r="CO15" s="30">
        <v>521</v>
      </c>
      <c r="CP15" s="31" t="s">
        <v>46</v>
      </c>
      <c r="CQ15" s="31" t="s">
        <v>46</v>
      </c>
      <c r="CR15" s="31" t="s">
        <v>46</v>
      </c>
      <c r="CS15" s="31" t="s">
        <v>46</v>
      </c>
      <c r="CT15" s="31" t="s">
        <v>46</v>
      </c>
      <c r="CU15" s="31" t="s">
        <v>46</v>
      </c>
      <c r="CV15" s="36" t="s">
        <v>46</v>
      </c>
      <c r="CW15" s="36" t="s">
        <v>46</v>
      </c>
      <c r="CX15" s="35">
        <v>14023</v>
      </c>
      <c r="CY15" s="35">
        <v>14023</v>
      </c>
      <c r="CZ15" s="35">
        <v>14023</v>
      </c>
      <c r="DA15" s="78" t="s">
        <v>46</v>
      </c>
      <c r="DB15" s="34" t="s">
        <v>46</v>
      </c>
      <c r="DC15" s="34" t="s">
        <v>46</v>
      </c>
      <c r="DD15" s="34" t="s">
        <v>46</v>
      </c>
      <c r="DE15" s="34" t="s">
        <v>46</v>
      </c>
      <c r="DF15" s="31" t="s">
        <v>46</v>
      </c>
      <c r="DG15" s="31" t="s">
        <v>46</v>
      </c>
      <c r="DH15" s="31" t="s">
        <v>46</v>
      </c>
      <c r="DI15" s="31" t="s">
        <v>46</v>
      </c>
    </row>
    <row r="16" spans="1:113" x14ac:dyDescent="0.2">
      <c r="A16" s="3" t="s">
        <v>37</v>
      </c>
      <c r="B16" s="4">
        <v>2010</v>
      </c>
      <c r="C16" s="2" t="s">
        <v>14</v>
      </c>
      <c r="D16" s="29" t="s">
        <v>46</v>
      </c>
      <c r="E16" s="29" t="s">
        <v>46</v>
      </c>
      <c r="F16" s="29" t="s">
        <v>46</v>
      </c>
      <c r="G16" s="30" t="s">
        <v>46</v>
      </c>
      <c r="H16" s="29">
        <v>1896</v>
      </c>
      <c r="I16" s="31" t="s">
        <v>46</v>
      </c>
      <c r="J16" s="31" t="s">
        <v>46</v>
      </c>
      <c r="K16" s="31" t="s">
        <v>46</v>
      </c>
      <c r="L16" s="31" t="s">
        <v>46</v>
      </c>
      <c r="M16" s="31" t="s">
        <v>46</v>
      </c>
      <c r="N16" s="31" t="s">
        <v>46</v>
      </c>
      <c r="O16" s="31" t="s">
        <v>46</v>
      </c>
      <c r="P16" s="33" t="s">
        <v>237</v>
      </c>
      <c r="Q16" s="36" t="s">
        <v>237</v>
      </c>
      <c r="R16" s="30" t="s">
        <v>46</v>
      </c>
      <c r="S16" s="31" t="s">
        <v>46</v>
      </c>
      <c r="T16" s="31" t="s">
        <v>46</v>
      </c>
      <c r="U16" s="31" t="s">
        <v>46</v>
      </c>
      <c r="V16" s="31" t="s">
        <v>46</v>
      </c>
      <c r="W16" s="31" t="s">
        <v>46</v>
      </c>
      <c r="X16" s="31" t="s">
        <v>46</v>
      </c>
      <c r="Y16" s="33">
        <v>638.00971975561208</v>
      </c>
      <c r="Z16" s="33">
        <v>569.83585410111277</v>
      </c>
      <c r="AA16" s="36">
        <v>2386.1060606060605</v>
      </c>
      <c r="AB16" s="29" t="s">
        <v>46</v>
      </c>
      <c r="AC16" s="29" t="s">
        <v>46</v>
      </c>
      <c r="AD16" s="29">
        <v>445</v>
      </c>
      <c r="AE16" s="34" t="s">
        <v>46</v>
      </c>
      <c r="AF16" s="30" t="s">
        <v>46</v>
      </c>
      <c r="AG16" s="29">
        <v>4000</v>
      </c>
      <c r="AH16" s="34" t="s">
        <v>46</v>
      </c>
      <c r="AI16" s="34" t="s">
        <v>46</v>
      </c>
      <c r="AJ16" s="34" t="s">
        <v>46</v>
      </c>
      <c r="AK16" s="29">
        <v>494</v>
      </c>
      <c r="AL16" s="29">
        <v>396</v>
      </c>
      <c r="AM16" s="29">
        <v>192</v>
      </c>
      <c r="AN16" s="29">
        <v>665</v>
      </c>
      <c r="AO16" s="29" t="s">
        <v>46</v>
      </c>
      <c r="AP16" s="29" t="s">
        <v>46</v>
      </c>
      <c r="AQ16" s="30" t="s">
        <v>46</v>
      </c>
      <c r="AR16" s="29">
        <v>2671</v>
      </c>
      <c r="AS16" s="29" t="s">
        <v>46</v>
      </c>
      <c r="AT16" s="29" t="s">
        <v>46</v>
      </c>
      <c r="AU16" s="29" t="s">
        <v>46</v>
      </c>
      <c r="AV16" s="29">
        <v>314</v>
      </c>
      <c r="AW16" s="31" t="s">
        <v>46</v>
      </c>
      <c r="AX16" s="29" t="s">
        <v>46</v>
      </c>
      <c r="AY16" s="29" t="s">
        <v>46</v>
      </c>
      <c r="AZ16" s="31" t="s">
        <v>46</v>
      </c>
      <c r="BA16" s="30" t="s">
        <v>46</v>
      </c>
      <c r="BB16" s="31" t="s">
        <v>46</v>
      </c>
      <c r="BC16" s="31" t="s">
        <v>46</v>
      </c>
      <c r="BD16" s="31" t="s">
        <v>46</v>
      </c>
      <c r="BE16" s="31" t="s">
        <v>46</v>
      </c>
      <c r="BF16" s="52" t="s">
        <v>46</v>
      </c>
      <c r="BG16" s="29">
        <v>4947</v>
      </c>
      <c r="BH16" s="29">
        <v>133</v>
      </c>
      <c r="BI16" s="49">
        <v>1486</v>
      </c>
      <c r="BJ16" s="29">
        <v>698</v>
      </c>
      <c r="BK16" s="29">
        <v>175</v>
      </c>
      <c r="BL16" s="29" t="s">
        <v>46</v>
      </c>
      <c r="BM16" s="29" t="s">
        <v>46</v>
      </c>
      <c r="BN16" s="29" t="s">
        <v>46</v>
      </c>
      <c r="BO16" s="30" t="s">
        <v>46</v>
      </c>
      <c r="BP16" s="29" t="s">
        <v>46</v>
      </c>
      <c r="BQ16" s="32">
        <v>1207.845573856725</v>
      </c>
      <c r="BR16" s="35">
        <v>2768.510752688172</v>
      </c>
      <c r="BS16" s="29">
        <v>2371</v>
      </c>
      <c r="BT16" s="29" t="s">
        <v>46</v>
      </c>
      <c r="BU16" s="29">
        <v>365</v>
      </c>
      <c r="BV16" s="29">
        <v>2061</v>
      </c>
      <c r="BW16" s="29">
        <v>1087</v>
      </c>
      <c r="BX16" s="32">
        <v>351081</v>
      </c>
      <c r="BY16" s="76" t="s">
        <v>46</v>
      </c>
      <c r="BZ16" s="29">
        <v>15375</v>
      </c>
      <c r="CA16" s="29" t="s">
        <v>46</v>
      </c>
      <c r="CB16" s="29" t="s">
        <v>46</v>
      </c>
      <c r="CC16" s="29" t="s">
        <v>46</v>
      </c>
      <c r="CD16" s="29" t="s">
        <v>46</v>
      </c>
      <c r="CE16" s="29" t="s">
        <v>46</v>
      </c>
      <c r="CF16" s="29">
        <v>32</v>
      </c>
      <c r="CG16" s="29" t="s">
        <v>46</v>
      </c>
      <c r="CH16" s="29" t="s">
        <v>46</v>
      </c>
      <c r="CI16" s="29" t="s">
        <v>46</v>
      </c>
      <c r="CJ16" s="29" t="s">
        <v>46</v>
      </c>
      <c r="CK16" s="29" t="s">
        <v>46</v>
      </c>
      <c r="CL16" s="29" t="s">
        <v>46</v>
      </c>
      <c r="CM16" s="29" t="s">
        <v>46</v>
      </c>
      <c r="CN16" s="29">
        <v>365</v>
      </c>
      <c r="CO16" s="30">
        <v>1573</v>
      </c>
      <c r="CP16" s="31" t="s">
        <v>46</v>
      </c>
      <c r="CQ16" s="31" t="s">
        <v>46</v>
      </c>
      <c r="CR16" s="31" t="s">
        <v>46</v>
      </c>
      <c r="CS16" s="31" t="s">
        <v>46</v>
      </c>
      <c r="CT16" s="31" t="s">
        <v>46</v>
      </c>
      <c r="CU16" s="31" t="s">
        <v>46</v>
      </c>
      <c r="CV16" s="36" t="s">
        <v>46</v>
      </c>
      <c r="CW16" s="36" t="s">
        <v>46</v>
      </c>
      <c r="CX16" s="35">
        <v>23540</v>
      </c>
      <c r="CY16" s="35">
        <v>23540</v>
      </c>
      <c r="CZ16" s="35">
        <v>23540</v>
      </c>
      <c r="DA16" s="78" t="s">
        <v>46</v>
      </c>
      <c r="DB16" s="34" t="s">
        <v>46</v>
      </c>
      <c r="DC16" s="34" t="s">
        <v>46</v>
      </c>
      <c r="DD16" s="34" t="s">
        <v>46</v>
      </c>
      <c r="DE16" s="34" t="s">
        <v>46</v>
      </c>
      <c r="DF16" s="31" t="s">
        <v>46</v>
      </c>
      <c r="DG16" s="31" t="s">
        <v>46</v>
      </c>
      <c r="DH16" s="31" t="s">
        <v>46</v>
      </c>
      <c r="DI16" s="31" t="s">
        <v>46</v>
      </c>
    </row>
    <row r="17" spans="1:113" x14ac:dyDescent="0.2">
      <c r="A17" s="3" t="s">
        <v>38</v>
      </c>
      <c r="B17" s="4">
        <v>2010</v>
      </c>
      <c r="C17" s="2" t="s">
        <v>15</v>
      </c>
      <c r="D17" s="29" t="s">
        <v>46</v>
      </c>
      <c r="E17" s="29" t="s">
        <v>46</v>
      </c>
      <c r="F17" s="29" t="s">
        <v>46</v>
      </c>
      <c r="G17" s="30" t="s">
        <v>46</v>
      </c>
      <c r="H17" s="29">
        <v>2429</v>
      </c>
      <c r="I17" s="31" t="s">
        <v>46</v>
      </c>
      <c r="J17" s="31" t="s">
        <v>46</v>
      </c>
      <c r="K17" s="31" t="s">
        <v>46</v>
      </c>
      <c r="L17" s="31" t="s">
        <v>46</v>
      </c>
      <c r="M17" s="31" t="s">
        <v>46</v>
      </c>
      <c r="N17" s="31" t="s">
        <v>46</v>
      </c>
      <c r="O17" s="31" t="s">
        <v>46</v>
      </c>
      <c r="P17" s="33" t="s">
        <v>237</v>
      </c>
      <c r="Q17" s="36" t="s">
        <v>237</v>
      </c>
      <c r="R17" s="30" t="s">
        <v>46</v>
      </c>
      <c r="S17" s="31" t="s">
        <v>46</v>
      </c>
      <c r="T17" s="31" t="s">
        <v>46</v>
      </c>
      <c r="U17" s="31" t="s">
        <v>46</v>
      </c>
      <c r="V17" s="31" t="s">
        <v>46</v>
      </c>
      <c r="W17" s="31" t="s">
        <v>46</v>
      </c>
      <c r="X17" s="31" t="s">
        <v>46</v>
      </c>
      <c r="Y17" s="33">
        <v>901.15712856880759</v>
      </c>
      <c r="Z17" s="33">
        <v>700.25864102947526</v>
      </c>
      <c r="AA17" s="36">
        <v>2333.2380952380954</v>
      </c>
      <c r="AB17" s="29" t="s">
        <v>46</v>
      </c>
      <c r="AC17" s="29" t="s">
        <v>46</v>
      </c>
      <c r="AD17" s="29">
        <v>723</v>
      </c>
      <c r="AE17" s="34" t="s">
        <v>46</v>
      </c>
      <c r="AF17" s="30" t="s">
        <v>46</v>
      </c>
      <c r="AG17" s="29">
        <v>5563</v>
      </c>
      <c r="AH17" s="34" t="s">
        <v>46</v>
      </c>
      <c r="AI17" s="34" t="s">
        <v>46</v>
      </c>
      <c r="AJ17" s="34" t="s">
        <v>46</v>
      </c>
      <c r="AK17" s="29">
        <v>805</v>
      </c>
      <c r="AL17" s="29">
        <v>689</v>
      </c>
      <c r="AM17" s="29">
        <v>390</v>
      </c>
      <c r="AN17" s="29">
        <v>1201</v>
      </c>
      <c r="AO17" s="29" t="s">
        <v>46</v>
      </c>
      <c r="AP17" s="29" t="s">
        <v>46</v>
      </c>
      <c r="AQ17" s="30" t="s">
        <v>46</v>
      </c>
      <c r="AR17" s="29">
        <v>3543</v>
      </c>
      <c r="AS17" s="29" t="s">
        <v>46</v>
      </c>
      <c r="AT17" s="29" t="s">
        <v>46</v>
      </c>
      <c r="AU17" s="29" t="s">
        <v>46</v>
      </c>
      <c r="AV17" s="29">
        <v>516</v>
      </c>
      <c r="AW17" s="31" t="s">
        <v>46</v>
      </c>
      <c r="AX17" s="29" t="s">
        <v>46</v>
      </c>
      <c r="AY17" s="29" t="s">
        <v>46</v>
      </c>
      <c r="AZ17" s="31" t="s">
        <v>46</v>
      </c>
      <c r="BA17" s="30" t="s">
        <v>46</v>
      </c>
      <c r="BB17" s="31" t="s">
        <v>46</v>
      </c>
      <c r="BC17" s="31" t="s">
        <v>46</v>
      </c>
      <c r="BD17" s="31" t="s">
        <v>46</v>
      </c>
      <c r="BE17" s="31" t="s">
        <v>46</v>
      </c>
      <c r="BF17" s="52" t="s">
        <v>46</v>
      </c>
      <c r="BG17" s="29">
        <v>7030</v>
      </c>
      <c r="BH17" s="29">
        <v>179</v>
      </c>
      <c r="BI17" s="49">
        <v>2121</v>
      </c>
      <c r="BJ17" s="29">
        <v>1047</v>
      </c>
      <c r="BK17" s="29">
        <v>228</v>
      </c>
      <c r="BL17" s="29" t="s">
        <v>46</v>
      </c>
      <c r="BM17" s="29" t="s">
        <v>46</v>
      </c>
      <c r="BN17" s="29" t="s">
        <v>46</v>
      </c>
      <c r="BO17" s="30" t="s">
        <v>46</v>
      </c>
      <c r="BP17" s="29" t="s">
        <v>46</v>
      </c>
      <c r="BQ17" s="32">
        <v>1601.4157695982828</v>
      </c>
      <c r="BR17" s="35">
        <v>2834.6603053435115</v>
      </c>
      <c r="BS17" s="29">
        <v>3862</v>
      </c>
      <c r="BT17" s="29" t="s">
        <v>46</v>
      </c>
      <c r="BU17" s="29">
        <v>745</v>
      </c>
      <c r="BV17" s="29">
        <v>3293</v>
      </c>
      <c r="BW17" s="29">
        <v>1786</v>
      </c>
      <c r="BX17" s="32">
        <v>472144</v>
      </c>
      <c r="BY17" s="76" t="s">
        <v>46</v>
      </c>
      <c r="BZ17" s="29">
        <v>20939</v>
      </c>
      <c r="CA17" s="29" t="s">
        <v>46</v>
      </c>
      <c r="CB17" s="29" t="s">
        <v>46</v>
      </c>
      <c r="CC17" s="29" t="s">
        <v>46</v>
      </c>
      <c r="CD17" s="29" t="s">
        <v>46</v>
      </c>
      <c r="CE17" s="29" t="s">
        <v>46</v>
      </c>
      <c r="CF17" s="29">
        <v>45</v>
      </c>
      <c r="CG17" s="29" t="s">
        <v>46</v>
      </c>
      <c r="CH17" s="29" t="s">
        <v>46</v>
      </c>
      <c r="CI17" s="29" t="s">
        <v>46</v>
      </c>
      <c r="CJ17" s="29" t="s">
        <v>46</v>
      </c>
      <c r="CK17" s="29" t="s">
        <v>46</v>
      </c>
      <c r="CL17" s="29" t="s">
        <v>46</v>
      </c>
      <c r="CM17" s="29" t="s">
        <v>46</v>
      </c>
      <c r="CN17" s="29">
        <v>745</v>
      </c>
      <c r="CO17" s="30">
        <v>2482</v>
      </c>
      <c r="CP17" s="31" t="s">
        <v>46</v>
      </c>
      <c r="CQ17" s="31" t="s">
        <v>46</v>
      </c>
      <c r="CR17" s="31" t="s">
        <v>46</v>
      </c>
      <c r="CS17" s="31" t="s">
        <v>46</v>
      </c>
      <c r="CT17" s="31" t="s">
        <v>46</v>
      </c>
      <c r="CU17" s="31" t="s">
        <v>46</v>
      </c>
      <c r="CV17" s="36" t="s">
        <v>46</v>
      </c>
      <c r="CW17" s="36" t="s">
        <v>46</v>
      </c>
      <c r="CX17" s="35">
        <v>32485</v>
      </c>
      <c r="CY17" s="35">
        <v>32485</v>
      </c>
      <c r="CZ17" s="35">
        <v>32485</v>
      </c>
      <c r="DA17" s="78" t="s">
        <v>46</v>
      </c>
      <c r="DB17" s="34" t="s">
        <v>46</v>
      </c>
      <c r="DC17" s="34" t="s">
        <v>46</v>
      </c>
      <c r="DD17" s="34" t="s">
        <v>46</v>
      </c>
      <c r="DE17" s="34" t="s">
        <v>46</v>
      </c>
      <c r="DF17" s="31" t="s">
        <v>46</v>
      </c>
      <c r="DG17" s="31" t="s">
        <v>46</v>
      </c>
      <c r="DH17" s="31" t="s">
        <v>46</v>
      </c>
      <c r="DI17" s="31" t="s">
        <v>46</v>
      </c>
    </row>
    <row r="18" spans="1:113" x14ac:dyDescent="0.2">
      <c r="A18" s="3" t="s">
        <v>39</v>
      </c>
      <c r="B18" s="4">
        <v>2010</v>
      </c>
      <c r="C18" s="2" t="s">
        <v>16</v>
      </c>
      <c r="D18" s="29" t="s">
        <v>46</v>
      </c>
      <c r="E18" s="29" t="s">
        <v>46</v>
      </c>
      <c r="F18" s="29" t="s">
        <v>46</v>
      </c>
      <c r="G18" s="30" t="s">
        <v>46</v>
      </c>
      <c r="H18" s="29">
        <v>1045</v>
      </c>
      <c r="I18" s="31" t="s">
        <v>46</v>
      </c>
      <c r="J18" s="31" t="s">
        <v>46</v>
      </c>
      <c r="K18" s="31" t="s">
        <v>46</v>
      </c>
      <c r="L18" s="31" t="s">
        <v>46</v>
      </c>
      <c r="M18" s="31" t="s">
        <v>46</v>
      </c>
      <c r="N18" s="31" t="s">
        <v>46</v>
      </c>
      <c r="O18" s="31" t="s">
        <v>46</v>
      </c>
      <c r="P18" s="33" t="s">
        <v>237</v>
      </c>
      <c r="Q18" s="36" t="s">
        <v>237</v>
      </c>
      <c r="R18" s="30" t="s">
        <v>46</v>
      </c>
      <c r="S18" s="31" t="s">
        <v>46</v>
      </c>
      <c r="T18" s="31" t="s">
        <v>46</v>
      </c>
      <c r="U18" s="31" t="s">
        <v>46</v>
      </c>
      <c r="V18" s="31" t="s">
        <v>46</v>
      </c>
      <c r="W18" s="31" t="s">
        <v>46</v>
      </c>
      <c r="X18" s="31" t="s">
        <v>46</v>
      </c>
      <c r="Y18" s="33">
        <v>558.10151246066766</v>
      </c>
      <c r="Z18" s="33">
        <v>395.97354315869626</v>
      </c>
      <c r="AA18" s="36">
        <v>2418.4347826086955</v>
      </c>
      <c r="AB18" s="29" t="s">
        <v>46</v>
      </c>
      <c r="AC18" s="29" t="s">
        <v>46</v>
      </c>
      <c r="AD18" s="29">
        <v>363</v>
      </c>
      <c r="AE18" s="34" t="s">
        <v>46</v>
      </c>
      <c r="AF18" s="30" t="s">
        <v>46</v>
      </c>
      <c r="AG18" s="29">
        <v>4252</v>
      </c>
      <c r="AH18" s="34" t="s">
        <v>46</v>
      </c>
      <c r="AI18" s="34" t="s">
        <v>46</v>
      </c>
      <c r="AJ18" s="34" t="s">
        <v>46</v>
      </c>
      <c r="AK18" s="29">
        <v>434</v>
      </c>
      <c r="AL18" s="29">
        <v>233</v>
      </c>
      <c r="AM18" s="29">
        <v>131</v>
      </c>
      <c r="AN18" s="29">
        <v>437</v>
      </c>
      <c r="AO18" s="29" t="s">
        <v>46</v>
      </c>
      <c r="AP18" s="29" t="s">
        <v>46</v>
      </c>
      <c r="AQ18" s="30" t="s">
        <v>46</v>
      </c>
      <c r="AR18" s="29">
        <v>2426</v>
      </c>
      <c r="AS18" s="29" t="s">
        <v>46</v>
      </c>
      <c r="AT18" s="29" t="s">
        <v>46</v>
      </c>
      <c r="AU18" s="29" t="s">
        <v>46</v>
      </c>
      <c r="AV18" s="29">
        <v>210</v>
      </c>
      <c r="AW18" s="31" t="s">
        <v>46</v>
      </c>
      <c r="AX18" s="29" t="s">
        <v>46</v>
      </c>
      <c r="AY18" s="29" t="s">
        <v>46</v>
      </c>
      <c r="AZ18" s="31" t="s">
        <v>46</v>
      </c>
      <c r="BA18" s="30" t="s">
        <v>46</v>
      </c>
      <c r="BB18" s="31" t="s">
        <v>46</v>
      </c>
      <c r="BC18" s="31" t="s">
        <v>46</v>
      </c>
      <c r="BD18" s="31" t="s">
        <v>46</v>
      </c>
      <c r="BE18" s="31" t="s">
        <v>46</v>
      </c>
      <c r="BF18" s="52" t="s">
        <v>46</v>
      </c>
      <c r="BG18" s="29">
        <v>4211</v>
      </c>
      <c r="BH18" s="29">
        <v>64</v>
      </c>
      <c r="BI18" s="49">
        <v>1159</v>
      </c>
      <c r="BJ18" s="29">
        <v>540</v>
      </c>
      <c r="BK18" s="29">
        <v>118</v>
      </c>
      <c r="BL18" s="29" t="s">
        <v>46</v>
      </c>
      <c r="BM18" s="29" t="s">
        <v>46</v>
      </c>
      <c r="BN18" s="29" t="s">
        <v>46</v>
      </c>
      <c r="BO18" s="30" t="s">
        <v>46</v>
      </c>
      <c r="BP18" s="29" t="s">
        <v>46</v>
      </c>
      <c r="BQ18" s="32">
        <v>954.07505561936398</v>
      </c>
      <c r="BR18" s="35">
        <v>2866.9705882352941</v>
      </c>
      <c r="BS18" s="29">
        <v>1398</v>
      </c>
      <c r="BT18" s="29" t="s">
        <v>46</v>
      </c>
      <c r="BU18" s="29">
        <v>241</v>
      </c>
      <c r="BV18" s="29">
        <v>1180</v>
      </c>
      <c r="BW18" s="29">
        <v>621</v>
      </c>
      <c r="BX18" s="32">
        <v>352145</v>
      </c>
      <c r="BY18" s="76" t="s">
        <v>46</v>
      </c>
      <c r="BZ18" s="29">
        <v>15448</v>
      </c>
      <c r="CA18" s="29" t="s">
        <v>46</v>
      </c>
      <c r="CB18" s="29" t="s">
        <v>46</v>
      </c>
      <c r="CC18" s="29" t="s">
        <v>46</v>
      </c>
      <c r="CD18" s="29" t="s">
        <v>46</v>
      </c>
      <c r="CE18" s="29" t="s">
        <v>46</v>
      </c>
      <c r="CF18" s="29">
        <v>23</v>
      </c>
      <c r="CG18" s="29" t="s">
        <v>46</v>
      </c>
      <c r="CH18" s="29" t="s">
        <v>46</v>
      </c>
      <c r="CI18" s="29" t="s">
        <v>46</v>
      </c>
      <c r="CJ18" s="29" t="s">
        <v>46</v>
      </c>
      <c r="CK18" s="29" t="s">
        <v>46</v>
      </c>
      <c r="CL18" s="29" t="s">
        <v>46</v>
      </c>
      <c r="CM18" s="29" t="s">
        <v>46</v>
      </c>
      <c r="CN18" s="29">
        <v>241</v>
      </c>
      <c r="CO18" s="30">
        <v>897</v>
      </c>
      <c r="CP18" s="31" t="s">
        <v>46</v>
      </c>
      <c r="CQ18" s="31" t="s">
        <v>46</v>
      </c>
      <c r="CR18" s="31" t="s">
        <v>46</v>
      </c>
      <c r="CS18" s="31" t="s">
        <v>46</v>
      </c>
      <c r="CT18" s="31" t="s">
        <v>46</v>
      </c>
      <c r="CU18" s="31" t="s">
        <v>46</v>
      </c>
      <c r="CV18" s="36" t="s">
        <v>46</v>
      </c>
      <c r="CW18" s="36" t="s">
        <v>46</v>
      </c>
      <c r="CX18" s="35">
        <v>23147</v>
      </c>
      <c r="CY18" s="35">
        <v>23147</v>
      </c>
      <c r="CZ18" s="35">
        <v>23147</v>
      </c>
      <c r="DA18" s="78" t="s">
        <v>46</v>
      </c>
      <c r="DB18" s="34" t="s">
        <v>46</v>
      </c>
      <c r="DC18" s="34" t="s">
        <v>46</v>
      </c>
      <c r="DD18" s="34" t="s">
        <v>46</v>
      </c>
      <c r="DE18" s="34" t="s">
        <v>46</v>
      </c>
      <c r="DF18" s="31" t="s">
        <v>46</v>
      </c>
      <c r="DG18" s="31" t="s">
        <v>46</v>
      </c>
      <c r="DH18" s="31" t="s">
        <v>46</v>
      </c>
      <c r="DI18" s="31" t="s">
        <v>46</v>
      </c>
    </row>
    <row r="19" spans="1:113" x14ac:dyDescent="0.2">
      <c r="A19" s="3" t="s">
        <v>40</v>
      </c>
      <c r="B19" s="4">
        <v>2010</v>
      </c>
      <c r="C19" s="2" t="s">
        <v>17</v>
      </c>
      <c r="D19" s="29" t="s">
        <v>46</v>
      </c>
      <c r="E19" s="29" t="s">
        <v>46</v>
      </c>
      <c r="F19" s="29" t="s">
        <v>46</v>
      </c>
      <c r="G19" s="30" t="s">
        <v>46</v>
      </c>
      <c r="H19" s="29">
        <v>1369</v>
      </c>
      <c r="I19" s="31" t="s">
        <v>46</v>
      </c>
      <c r="J19" s="31" t="s">
        <v>46</v>
      </c>
      <c r="K19" s="31" t="s">
        <v>46</v>
      </c>
      <c r="L19" s="31" t="s">
        <v>46</v>
      </c>
      <c r="M19" s="31" t="s">
        <v>46</v>
      </c>
      <c r="N19" s="31" t="s">
        <v>46</v>
      </c>
      <c r="O19" s="31" t="s">
        <v>46</v>
      </c>
      <c r="P19" s="33" t="s">
        <v>237</v>
      </c>
      <c r="Q19" s="36" t="s">
        <v>237</v>
      </c>
      <c r="R19" s="30" t="s">
        <v>46</v>
      </c>
      <c r="S19" s="31" t="s">
        <v>46</v>
      </c>
      <c r="T19" s="31" t="s">
        <v>46</v>
      </c>
      <c r="U19" s="31" t="s">
        <v>46</v>
      </c>
      <c r="V19" s="31" t="s">
        <v>46</v>
      </c>
      <c r="W19" s="31" t="s">
        <v>46</v>
      </c>
      <c r="X19" s="31" t="s">
        <v>46</v>
      </c>
      <c r="Y19" s="33">
        <v>740.88175045364062</v>
      </c>
      <c r="Z19" s="33">
        <v>496.46868328089028</v>
      </c>
      <c r="AA19" s="36">
        <v>2329.3888888888887</v>
      </c>
      <c r="AB19" s="29" t="s">
        <v>46</v>
      </c>
      <c r="AC19" s="29" t="s">
        <v>46</v>
      </c>
      <c r="AD19" s="29">
        <v>530</v>
      </c>
      <c r="AE19" s="34" t="s">
        <v>46</v>
      </c>
      <c r="AF19" s="30" t="s">
        <v>46</v>
      </c>
      <c r="AG19" s="29">
        <v>4960</v>
      </c>
      <c r="AH19" s="34" t="s">
        <v>46</v>
      </c>
      <c r="AI19" s="34" t="s">
        <v>46</v>
      </c>
      <c r="AJ19" s="34" t="s">
        <v>46</v>
      </c>
      <c r="AK19" s="29">
        <v>610</v>
      </c>
      <c r="AL19" s="29">
        <v>397</v>
      </c>
      <c r="AM19" s="29">
        <v>200</v>
      </c>
      <c r="AN19" s="29">
        <v>633</v>
      </c>
      <c r="AO19" s="29" t="s">
        <v>46</v>
      </c>
      <c r="AP19" s="29" t="s">
        <v>46</v>
      </c>
      <c r="AQ19" s="30" t="s">
        <v>46</v>
      </c>
      <c r="AR19" s="29">
        <v>2866</v>
      </c>
      <c r="AS19" s="29" t="s">
        <v>46</v>
      </c>
      <c r="AT19" s="29" t="s">
        <v>46</v>
      </c>
      <c r="AU19" s="29" t="s">
        <v>46</v>
      </c>
      <c r="AV19" s="29">
        <v>313</v>
      </c>
      <c r="AW19" s="31" t="s">
        <v>46</v>
      </c>
      <c r="AX19" s="29" t="s">
        <v>46</v>
      </c>
      <c r="AY19" s="29" t="s">
        <v>46</v>
      </c>
      <c r="AZ19" s="31" t="s">
        <v>46</v>
      </c>
      <c r="BA19" s="30" t="s">
        <v>46</v>
      </c>
      <c r="BB19" s="31" t="s">
        <v>46</v>
      </c>
      <c r="BC19" s="31" t="s">
        <v>46</v>
      </c>
      <c r="BD19" s="31" t="s">
        <v>46</v>
      </c>
      <c r="BE19" s="31" t="s">
        <v>46</v>
      </c>
      <c r="BF19" s="52" t="s">
        <v>46</v>
      </c>
      <c r="BG19" s="29">
        <v>7232</v>
      </c>
      <c r="BH19" s="29">
        <v>87</v>
      </c>
      <c r="BI19" s="49">
        <v>2151</v>
      </c>
      <c r="BJ19" s="29">
        <v>1011</v>
      </c>
      <c r="BK19" s="29">
        <v>207</v>
      </c>
      <c r="BL19" s="29" t="s">
        <v>46</v>
      </c>
      <c r="BM19" s="29" t="s">
        <v>46</v>
      </c>
      <c r="BN19" s="29" t="s">
        <v>46</v>
      </c>
      <c r="BO19" s="30" t="s">
        <v>46</v>
      </c>
      <c r="BP19" s="29" t="s">
        <v>46</v>
      </c>
      <c r="BQ19" s="32">
        <v>1237.350433734531</v>
      </c>
      <c r="BR19" s="35">
        <v>2772.4626168224299</v>
      </c>
      <c r="BS19" s="29">
        <v>2351</v>
      </c>
      <c r="BT19" s="29" t="s">
        <v>46</v>
      </c>
      <c r="BU19" s="29">
        <v>449</v>
      </c>
      <c r="BV19" s="29">
        <v>2042</v>
      </c>
      <c r="BW19" s="29">
        <v>1127</v>
      </c>
      <c r="BX19" s="32">
        <v>424901</v>
      </c>
      <c r="BY19" s="76" t="s">
        <v>46</v>
      </c>
      <c r="BZ19" s="29">
        <v>18208</v>
      </c>
      <c r="CA19" s="29" t="s">
        <v>46</v>
      </c>
      <c r="CB19" s="29" t="s">
        <v>46</v>
      </c>
      <c r="CC19" s="29" t="s">
        <v>46</v>
      </c>
      <c r="CD19" s="29" t="s">
        <v>46</v>
      </c>
      <c r="CE19" s="29" t="s">
        <v>46</v>
      </c>
      <c r="CF19" s="29">
        <v>32</v>
      </c>
      <c r="CG19" s="29" t="s">
        <v>46</v>
      </c>
      <c r="CH19" s="29" t="s">
        <v>46</v>
      </c>
      <c r="CI19" s="29" t="s">
        <v>46</v>
      </c>
      <c r="CJ19" s="29" t="s">
        <v>46</v>
      </c>
      <c r="CK19" s="29" t="s">
        <v>46</v>
      </c>
      <c r="CL19" s="29" t="s">
        <v>46</v>
      </c>
      <c r="CM19" s="29" t="s">
        <v>46</v>
      </c>
      <c r="CN19" s="29">
        <v>449</v>
      </c>
      <c r="CO19" s="30">
        <v>1631</v>
      </c>
      <c r="CP19" s="31" t="s">
        <v>46</v>
      </c>
      <c r="CQ19" s="31" t="s">
        <v>46</v>
      </c>
      <c r="CR19" s="31" t="s">
        <v>46</v>
      </c>
      <c r="CS19" s="31" t="s">
        <v>46</v>
      </c>
      <c r="CT19" s="31" t="s">
        <v>46</v>
      </c>
      <c r="CU19" s="31" t="s">
        <v>46</v>
      </c>
      <c r="CV19" s="36" t="s">
        <v>46</v>
      </c>
      <c r="CW19" s="36" t="s">
        <v>46</v>
      </c>
      <c r="CX19" s="35">
        <v>29450</v>
      </c>
      <c r="CY19" s="35">
        <v>29450</v>
      </c>
      <c r="CZ19" s="35">
        <v>29450</v>
      </c>
      <c r="DA19" s="78" t="s">
        <v>46</v>
      </c>
      <c r="DB19" s="34" t="s">
        <v>46</v>
      </c>
      <c r="DC19" s="34" t="s">
        <v>46</v>
      </c>
      <c r="DD19" s="34" t="s">
        <v>46</v>
      </c>
      <c r="DE19" s="34" t="s">
        <v>46</v>
      </c>
      <c r="DF19" s="31" t="s">
        <v>46</v>
      </c>
      <c r="DG19" s="31" t="s">
        <v>46</v>
      </c>
      <c r="DH19" s="31" t="s">
        <v>46</v>
      </c>
      <c r="DI19" s="31" t="s">
        <v>46</v>
      </c>
    </row>
    <row r="20" spans="1:113" x14ac:dyDescent="0.2">
      <c r="A20" s="3" t="s">
        <v>41</v>
      </c>
      <c r="B20" s="4">
        <v>2010</v>
      </c>
      <c r="C20" s="2" t="s">
        <v>18</v>
      </c>
      <c r="D20" s="29" t="s">
        <v>46</v>
      </c>
      <c r="E20" s="29" t="s">
        <v>46</v>
      </c>
      <c r="F20" s="29" t="s">
        <v>46</v>
      </c>
      <c r="G20" s="30" t="s">
        <v>46</v>
      </c>
      <c r="H20" s="29">
        <v>829</v>
      </c>
      <c r="I20" s="31" t="s">
        <v>46</v>
      </c>
      <c r="J20" s="31" t="s">
        <v>46</v>
      </c>
      <c r="K20" s="31" t="s">
        <v>46</v>
      </c>
      <c r="L20" s="31" t="s">
        <v>46</v>
      </c>
      <c r="M20" s="31" t="s">
        <v>46</v>
      </c>
      <c r="N20" s="31" t="s">
        <v>46</v>
      </c>
      <c r="O20" s="31" t="s">
        <v>46</v>
      </c>
      <c r="P20" s="33" t="s">
        <v>237</v>
      </c>
      <c r="Q20" s="36" t="s">
        <v>237</v>
      </c>
      <c r="R20" s="30" t="s">
        <v>46</v>
      </c>
      <c r="S20" s="31" t="s">
        <v>46</v>
      </c>
      <c r="T20" s="31" t="s">
        <v>46</v>
      </c>
      <c r="U20" s="31" t="s">
        <v>46</v>
      </c>
      <c r="V20" s="31" t="s">
        <v>46</v>
      </c>
      <c r="W20" s="31" t="s">
        <v>46</v>
      </c>
      <c r="X20" s="31" t="s">
        <v>46</v>
      </c>
      <c r="Y20" s="33">
        <v>603.28509787077894</v>
      </c>
      <c r="Z20" s="33">
        <v>381.69816504352934</v>
      </c>
      <c r="AA20" s="36">
        <v>2144.25</v>
      </c>
      <c r="AB20" s="29" t="s">
        <v>46</v>
      </c>
      <c r="AC20" s="29" t="s">
        <v>46</v>
      </c>
      <c r="AD20" s="29">
        <v>365</v>
      </c>
      <c r="AE20" s="34" t="s">
        <v>46</v>
      </c>
      <c r="AF20" s="30" t="s">
        <v>46</v>
      </c>
      <c r="AG20" s="29">
        <v>3862</v>
      </c>
      <c r="AH20" s="34" t="s">
        <v>46</v>
      </c>
      <c r="AI20" s="34" t="s">
        <v>46</v>
      </c>
      <c r="AJ20" s="34" t="s">
        <v>46</v>
      </c>
      <c r="AK20" s="29">
        <v>420</v>
      </c>
      <c r="AL20" s="29">
        <v>234</v>
      </c>
      <c r="AM20" s="29">
        <v>125</v>
      </c>
      <c r="AN20" s="29">
        <v>445</v>
      </c>
      <c r="AO20" s="29" t="s">
        <v>46</v>
      </c>
      <c r="AP20" s="29" t="s">
        <v>46</v>
      </c>
      <c r="AQ20" s="30" t="s">
        <v>46</v>
      </c>
      <c r="AR20" s="29">
        <v>2205</v>
      </c>
      <c r="AS20" s="29" t="s">
        <v>46</v>
      </c>
      <c r="AT20" s="29" t="s">
        <v>46</v>
      </c>
      <c r="AU20" s="29" t="s">
        <v>46</v>
      </c>
      <c r="AV20" s="29">
        <v>193</v>
      </c>
      <c r="AW20" s="31" t="s">
        <v>46</v>
      </c>
      <c r="AX20" s="29" t="s">
        <v>46</v>
      </c>
      <c r="AY20" s="29" t="s">
        <v>46</v>
      </c>
      <c r="AZ20" s="31" t="s">
        <v>46</v>
      </c>
      <c r="BA20" s="30" t="s">
        <v>46</v>
      </c>
      <c r="BB20" s="31" t="s">
        <v>46</v>
      </c>
      <c r="BC20" s="31" t="s">
        <v>46</v>
      </c>
      <c r="BD20" s="31" t="s">
        <v>46</v>
      </c>
      <c r="BE20" s="31" t="s">
        <v>46</v>
      </c>
      <c r="BF20" s="52" t="s">
        <v>46</v>
      </c>
      <c r="BG20" s="29">
        <v>4058</v>
      </c>
      <c r="BH20" s="29">
        <v>57</v>
      </c>
      <c r="BI20" s="49">
        <v>1125</v>
      </c>
      <c r="BJ20" s="29">
        <v>481</v>
      </c>
      <c r="BK20" s="29">
        <v>107</v>
      </c>
      <c r="BL20" s="29" t="s">
        <v>46</v>
      </c>
      <c r="BM20" s="29" t="s">
        <v>46</v>
      </c>
      <c r="BN20" s="29" t="s">
        <v>46</v>
      </c>
      <c r="BO20" s="30" t="s">
        <v>46</v>
      </c>
      <c r="BP20" s="29" t="s">
        <v>46</v>
      </c>
      <c r="BQ20" s="32">
        <v>984.98326291430828</v>
      </c>
      <c r="BR20" s="35">
        <v>2758.9337349397592</v>
      </c>
      <c r="BS20" s="29">
        <v>1463</v>
      </c>
      <c r="BT20" s="29" t="s">
        <v>46</v>
      </c>
      <c r="BU20" s="29">
        <v>254</v>
      </c>
      <c r="BV20" s="29">
        <v>1197</v>
      </c>
      <c r="BW20" s="29">
        <v>635</v>
      </c>
      <c r="BX20" s="32">
        <v>280054</v>
      </c>
      <c r="BY20" s="76" t="s">
        <v>46</v>
      </c>
      <c r="BZ20" s="29">
        <v>12958</v>
      </c>
      <c r="CA20" s="29" t="s">
        <v>46</v>
      </c>
      <c r="CB20" s="29" t="s">
        <v>46</v>
      </c>
      <c r="CC20" s="29" t="s">
        <v>46</v>
      </c>
      <c r="CD20" s="29" t="s">
        <v>46</v>
      </c>
      <c r="CE20" s="29" t="s">
        <v>46</v>
      </c>
      <c r="CF20" s="29">
        <v>21</v>
      </c>
      <c r="CG20" s="29" t="s">
        <v>46</v>
      </c>
      <c r="CH20" s="29" t="s">
        <v>46</v>
      </c>
      <c r="CI20" s="29" t="s">
        <v>46</v>
      </c>
      <c r="CJ20" s="29" t="s">
        <v>46</v>
      </c>
      <c r="CK20" s="29" t="s">
        <v>46</v>
      </c>
      <c r="CL20" s="29" t="s">
        <v>46</v>
      </c>
      <c r="CM20" s="29" t="s">
        <v>46</v>
      </c>
      <c r="CN20" s="29">
        <v>254</v>
      </c>
      <c r="CO20" s="30">
        <v>961</v>
      </c>
      <c r="CP20" s="31" t="s">
        <v>46</v>
      </c>
      <c r="CQ20" s="31" t="s">
        <v>46</v>
      </c>
      <c r="CR20" s="31" t="s">
        <v>46</v>
      </c>
      <c r="CS20" s="31" t="s">
        <v>46</v>
      </c>
      <c r="CT20" s="31" t="s">
        <v>46</v>
      </c>
      <c r="CU20" s="31" t="s">
        <v>46</v>
      </c>
      <c r="CV20" s="36" t="s">
        <v>46</v>
      </c>
      <c r="CW20" s="36" t="s">
        <v>46</v>
      </c>
      <c r="CX20" s="35">
        <v>20122</v>
      </c>
      <c r="CY20" s="35">
        <v>20122</v>
      </c>
      <c r="CZ20" s="35">
        <v>20122</v>
      </c>
      <c r="DA20" s="78" t="s">
        <v>46</v>
      </c>
      <c r="DB20" s="34" t="s">
        <v>46</v>
      </c>
      <c r="DC20" s="34" t="s">
        <v>46</v>
      </c>
      <c r="DD20" s="34" t="s">
        <v>46</v>
      </c>
      <c r="DE20" s="34" t="s">
        <v>46</v>
      </c>
      <c r="DF20" s="31" t="s">
        <v>46</v>
      </c>
      <c r="DG20" s="31" t="s">
        <v>46</v>
      </c>
      <c r="DH20" s="31" t="s">
        <v>46</v>
      </c>
      <c r="DI20" s="31" t="s">
        <v>46</v>
      </c>
    </row>
    <row r="21" spans="1:113" x14ac:dyDescent="0.2">
      <c r="A21" s="3" t="s">
        <v>42</v>
      </c>
      <c r="B21" s="4">
        <v>2010</v>
      </c>
      <c r="C21" s="2" t="s">
        <v>19</v>
      </c>
      <c r="D21" s="29" t="s">
        <v>46</v>
      </c>
      <c r="E21" s="29" t="s">
        <v>46</v>
      </c>
      <c r="F21" s="29" t="s">
        <v>46</v>
      </c>
      <c r="G21" s="30" t="s">
        <v>46</v>
      </c>
      <c r="H21" s="29">
        <v>1194</v>
      </c>
      <c r="I21" s="31" t="s">
        <v>46</v>
      </c>
      <c r="J21" s="31" t="s">
        <v>46</v>
      </c>
      <c r="K21" s="31" t="s">
        <v>46</v>
      </c>
      <c r="L21" s="31" t="s">
        <v>46</v>
      </c>
      <c r="M21" s="31" t="s">
        <v>46</v>
      </c>
      <c r="N21" s="31" t="s">
        <v>46</v>
      </c>
      <c r="O21" s="31" t="s">
        <v>46</v>
      </c>
      <c r="P21" s="33" t="s">
        <v>237</v>
      </c>
      <c r="Q21" s="36" t="s">
        <v>237</v>
      </c>
      <c r="R21" s="30" t="s">
        <v>46</v>
      </c>
      <c r="S21" s="31" t="s">
        <v>46</v>
      </c>
      <c r="T21" s="31" t="s">
        <v>46</v>
      </c>
      <c r="U21" s="31" t="s">
        <v>46</v>
      </c>
      <c r="V21" s="31" t="s">
        <v>46</v>
      </c>
      <c r="W21" s="31" t="s">
        <v>46</v>
      </c>
      <c r="X21" s="31" t="s">
        <v>46</v>
      </c>
      <c r="Y21" s="33">
        <v>825.0653358637519</v>
      </c>
      <c r="Z21" s="33">
        <v>453.6063723384737</v>
      </c>
      <c r="AA21" s="36">
        <v>2409.0714285714284</v>
      </c>
      <c r="AB21" s="29" t="s">
        <v>46</v>
      </c>
      <c r="AC21" s="29" t="s">
        <v>46</v>
      </c>
      <c r="AD21" s="29">
        <v>511</v>
      </c>
      <c r="AE21" s="34" t="s">
        <v>46</v>
      </c>
      <c r="AF21" s="30" t="s">
        <v>46</v>
      </c>
      <c r="AG21" s="29">
        <v>5304</v>
      </c>
      <c r="AH21" s="34" t="s">
        <v>46</v>
      </c>
      <c r="AI21" s="34" t="s">
        <v>46</v>
      </c>
      <c r="AJ21" s="34" t="s">
        <v>46</v>
      </c>
      <c r="AK21" s="29">
        <v>596</v>
      </c>
      <c r="AL21" s="29">
        <v>236</v>
      </c>
      <c r="AM21" s="29">
        <v>131</v>
      </c>
      <c r="AN21" s="29">
        <v>343</v>
      </c>
      <c r="AO21" s="29" t="s">
        <v>46</v>
      </c>
      <c r="AP21" s="29" t="s">
        <v>46</v>
      </c>
      <c r="AQ21" s="30" t="s">
        <v>46</v>
      </c>
      <c r="AR21" s="29">
        <v>2838</v>
      </c>
      <c r="AS21" s="29" t="s">
        <v>46</v>
      </c>
      <c r="AT21" s="29" t="s">
        <v>46</v>
      </c>
      <c r="AU21" s="29" t="s">
        <v>46</v>
      </c>
      <c r="AV21" s="29">
        <v>139</v>
      </c>
      <c r="AW21" s="31" t="s">
        <v>46</v>
      </c>
      <c r="AX21" s="29" t="s">
        <v>46</v>
      </c>
      <c r="AY21" s="29" t="s">
        <v>46</v>
      </c>
      <c r="AZ21" s="31" t="s">
        <v>46</v>
      </c>
      <c r="BA21" s="30" t="s">
        <v>46</v>
      </c>
      <c r="BB21" s="31" t="s">
        <v>46</v>
      </c>
      <c r="BC21" s="31" t="s">
        <v>46</v>
      </c>
      <c r="BD21" s="31" t="s">
        <v>46</v>
      </c>
      <c r="BE21" s="31" t="s">
        <v>46</v>
      </c>
      <c r="BF21" s="52" t="s">
        <v>46</v>
      </c>
      <c r="BG21" s="29">
        <v>6097</v>
      </c>
      <c r="BH21" s="29">
        <v>72</v>
      </c>
      <c r="BI21" s="49">
        <v>1607</v>
      </c>
      <c r="BJ21" s="29">
        <v>742</v>
      </c>
      <c r="BK21" s="29">
        <v>159</v>
      </c>
      <c r="BL21" s="29" t="s">
        <v>46</v>
      </c>
      <c r="BM21" s="29" t="s">
        <v>46</v>
      </c>
      <c r="BN21" s="29" t="s">
        <v>46</v>
      </c>
      <c r="BO21" s="30" t="s">
        <v>46</v>
      </c>
      <c r="BP21" s="29" t="s">
        <v>46</v>
      </c>
      <c r="BQ21" s="32">
        <v>1278.6717082022255</v>
      </c>
      <c r="BR21" s="35">
        <v>3005.25</v>
      </c>
      <c r="BS21" s="29">
        <v>1302</v>
      </c>
      <c r="BT21" s="29" t="s">
        <v>46</v>
      </c>
      <c r="BU21" s="29">
        <v>277</v>
      </c>
      <c r="BV21" s="29">
        <v>1094</v>
      </c>
      <c r="BW21" s="29">
        <v>617</v>
      </c>
      <c r="BX21" s="32">
        <v>580525</v>
      </c>
      <c r="BY21" s="76" t="s">
        <v>46</v>
      </c>
      <c r="BZ21" s="29">
        <v>18548</v>
      </c>
      <c r="CA21" s="29" t="s">
        <v>46</v>
      </c>
      <c r="CB21" s="29" t="s">
        <v>46</v>
      </c>
      <c r="CC21" s="29" t="s">
        <v>46</v>
      </c>
      <c r="CD21" s="29" t="s">
        <v>46</v>
      </c>
      <c r="CE21" s="29" t="s">
        <v>46</v>
      </c>
      <c r="CF21" s="29">
        <v>14</v>
      </c>
      <c r="CG21" s="34" t="s">
        <v>46</v>
      </c>
      <c r="CH21" s="29" t="s">
        <v>46</v>
      </c>
      <c r="CI21" s="29" t="s">
        <v>46</v>
      </c>
      <c r="CJ21" s="29" t="s">
        <v>46</v>
      </c>
      <c r="CK21" s="29" t="s">
        <v>46</v>
      </c>
      <c r="CL21" s="29" t="s">
        <v>46</v>
      </c>
      <c r="CM21" s="29" t="s">
        <v>46</v>
      </c>
      <c r="CN21" s="29">
        <v>277</v>
      </c>
      <c r="CO21" s="30">
        <v>887</v>
      </c>
      <c r="CP21" s="31" t="s">
        <v>46</v>
      </c>
      <c r="CQ21" s="31" t="s">
        <v>46</v>
      </c>
      <c r="CR21" s="31" t="s">
        <v>46</v>
      </c>
      <c r="CS21" s="31" t="s">
        <v>46</v>
      </c>
      <c r="CT21" s="31" t="s">
        <v>46</v>
      </c>
      <c r="CU21" s="31" t="s">
        <v>46</v>
      </c>
      <c r="CV21" s="36" t="s">
        <v>46</v>
      </c>
      <c r="CW21" s="36" t="s">
        <v>46</v>
      </c>
      <c r="CX21" s="35">
        <v>28931</v>
      </c>
      <c r="CY21" s="35">
        <v>28931</v>
      </c>
      <c r="CZ21" s="35">
        <v>28931</v>
      </c>
      <c r="DA21" s="78" t="s">
        <v>46</v>
      </c>
      <c r="DB21" s="34" t="s">
        <v>46</v>
      </c>
      <c r="DC21" s="34" t="s">
        <v>46</v>
      </c>
      <c r="DD21" s="34" t="s">
        <v>46</v>
      </c>
      <c r="DE21" s="34" t="s">
        <v>46</v>
      </c>
      <c r="DF21" s="31" t="s">
        <v>46</v>
      </c>
      <c r="DG21" s="31" t="s">
        <v>46</v>
      </c>
      <c r="DH21" s="31" t="s">
        <v>46</v>
      </c>
      <c r="DI21" s="31" t="s">
        <v>46</v>
      </c>
    </row>
    <row r="22" spans="1:113" x14ac:dyDescent="0.2">
      <c r="A22" s="3" t="s">
        <v>43</v>
      </c>
      <c r="B22" s="4">
        <v>2010</v>
      </c>
      <c r="C22" s="2" t="s">
        <v>20</v>
      </c>
      <c r="D22" s="29" t="s">
        <v>46</v>
      </c>
      <c r="E22" s="29" t="s">
        <v>46</v>
      </c>
      <c r="F22" s="29" t="s">
        <v>46</v>
      </c>
      <c r="G22" s="30" t="s">
        <v>46</v>
      </c>
      <c r="H22" s="29">
        <v>484</v>
      </c>
      <c r="I22" s="31" t="s">
        <v>46</v>
      </c>
      <c r="J22" s="31" t="s">
        <v>46</v>
      </c>
      <c r="K22" s="31" t="s">
        <v>46</v>
      </c>
      <c r="L22" s="31" t="s">
        <v>46</v>
      </c>
      <c r="M22" s="31" t="s">
        <v>46</v>
      </c>
      <c r="N22" s="31" t="s">
        <v>46</v>
      </c>
      <c r="O22" s="31" t="s">
        <v>46</v>
      </c>
      <c r="P22" s="33" t="s">
        <v>237</v>
      </c>
      <c r="Q22" s="36" t="s">
        <v>237</v>
      </c>
      <c r="R22" s="30" t="s">
        <v>46</v>
      </c>
      <c r="S22" s="31" t="s">
        <v>46</v>
      </c>
      <c r="T22" s="31" t="s">
        <v>46</v>
      </c>
      <c r="U22" s="31" t="s">
        <v>46</v>
      </c>
      <c r="V22" s="31" t="s">
        <v>46</v>
      </c>
      <c r="W22" s="31" t="s">
        <v>46</v>
      </c>
      <c r="X22" s="31" t="s">
        <v>46</v>
      </c>
      <c r="Y22" s="33">
        <v>374.50485987780604</v>
      </c>
      <c r="Z22" s="33">
        <v>182.8720306980286</v>
      </c>
      <c r="AA22" s="36">
        <v>2362</v>
      </c>
      <c r="AB22" s="29" t="s">
        <v>46</v>
      </c>
      <c r="AC22" s="29" t="s">
        <v>46</v>
      </c>
      <c r="AD22" s="29">
        <v>245</v>
      </c>
      <c r="AE22" s="34" t="s">
        <v>46</v>
      </c>
      <c r="AF22" s="30" t="s">
        <v>46</v>
      </c>
      <c r="AG22" s="29">
        <v>2591</v>
      </c>
      <c r="AH22" s="34" t="s">
        <v>46</v>
      </c>
      <c r="AI22" s="34" t="s">
        <v>46</v>
      </c>
      <c r="AJ22" s="34" t="s">
        <v>46</v>
      </c>
      <c r="AK22" s="29">
        <v>283</v>
      </c>
      <c r="AL22" s="29">
        <v>145</v>
      </c>
      <c r="AM22" s="29">
        <v>77</v>
      </c>
      <c r="AN22" s="29">
        <v>273</v>
      </c>
      <c r="AO22" s="29" t="s">
        <v>46</v>
      </c>
      <c r="AP22" s="29" t="s">
        <v>46</v>
      </c>
      <c r="AQ22" s="30" t="s">
        <v>46</v>
      </c>
      <c r="AR22" s="29">
        <v>1449</v>
      </c>
      <c r="AS22" s="29" t="s">
        <v>46</v>
      </c>
      <c r="AT22" s="29" t="s">
        <v>46</v>
      </c>
      <c r="AU22" s="29" t="s">
        <v>46</v>
      </c>
      <c r="AV22" s="29">
        <v>114</v>
      </c>
      <c r="AW22" s="31" t="s">
        <v>46</v>
      </c>
      <c r="AX22" s="29" t="s">
        <v>46</v>
      </c>
      <c r="AY22" s="29" t="s">
        <v>46</v>
      </c>
      <c r="AZ22" s="31" t="s">
        <v>46</v>
      </c>
      <c r="BA22" s="30" t="s">
        <v>46</v>
      </c>
      <c r="BB22" s="31" t="s">
        <v>46</v>
      </c>
      <c r="BC22" s="31" t="s">
        <v>46</v>
      </c>
      <c r="BD22" s="31" t="s">
        <v>46</v>
      </c>
      <c r="BE22" s="31" t="s">
        <v>46</v>
      </c>
      <c r="BF22" s="52" t="s">
        <v>46</v>
      </c>
      <c r="BG22" s="29">
        <v>3217</v>
      </c>
      <c r="BH22" s="29">
        <v>38</v>
      </c>
      <c r="BI22" s="49">
        <v>880</v>
      </c>
      <c r="BJ22" s="29">
        <v>368</v>
      </c>
      <c r="BK22" s="29">
        <v>68</v>
      </c>
      <c r="BL22" s="29" t="s">
        <v>46</v>
      </c>
      <c r="BM22" s="29" t="s">
        <v>46</v>
      </c>
      <c r="BN22" s="29" t="s">
        <v>46</v>
      </c>
      <c r="BO22" s="30" t="s">
        <v>46</v>
      </c>
      <c r="BP22" s="29" t="s">
        <v>46</v>
      </c>
      <c r="BQ22" s="32">
        <v>557.37689057583464</v>
      </c>
      <c r="BR22" s="35">
        <v>3016.3163265306121</v>
      </c>
      <c r="BS22" s="29">
        <v>901</v>
      </c>
      <c r="BT22" s="29" t="s">
        <v>46</v>
      </c>
      <c r="BU22" s="29">
        <v>155</v>
      </c>
      <c r="BV22" s="29">
        <v>740</v>
      </c>
      <c r="BW22" s="29">
        <v>410</v>
      </c>
      <c r="BX22" s="32">
        <v>232667</v>
      </c>
      <c r="BY22" s="76" t="s">
        <v>46</v>
      </c>
      <c r="BZ22" s="29">
        <v>8984</v>
      </c>
      <c r="CA22" s="29" t="s">
        <v>46</v>
      </c>
      <c r="CB22" s="29" t="s">
        <v>46</v>
      </c>
      <c r="CC22" s="29" t="s">
        <v>46</v>
      </c>
      <c r="CD22" s="29" t="s">
        <v>46</v>
      </c>
      <c r="CE22" s="29" t="s">
        <v>46</v>
      </c>
      <c r="CF22" s="29">
        <v>7</v>
      </c>
      <c r="CG22" s="34" t="s">
        <v>46</v>
      </c>
      <c r="CH22" s="29" t="s">
        <v>46</v>
      </c>
      <c r="CI22" s="29" t="s">
        <v>46</v>
      </c>
      <c r="CJ22" s="29" t="s">
        <v>46</v>
      </c>
      <c r="CK22" s="29" t="s">
        <v>46</v>
      </c>
      <c r="CL22" s="29" t="s">
        <v>46</v>
      </c>
      <c r="CM22" s="29" t="s">
        <v>46</v>
      </c>
      <c r="CN22" s="29">
        <v>155</v>
      </c>
      <c r="CO22" s="30">
        <v>590</v>
      </c>
      <c r="CP22" s="31" t="s">
        <v>46</v>
      </c>
      <c r="CQ22" s="31" t="s">
        <v>46</v>
      </c>
      <c r="CR22" s="31" t="s">
        <v>46</v>
      </c>
      <c r="CS22" s="31" t="s">
        <v>46</v>
      </c>
      <c r="CT22" s="31" t="s">
        <v>46</v>
      </c>
      <c r="CU22" s="31" t="s">
        <v>46</v>
      </c>
      <c r="CV22" s="36" t="s">
        <v>46</v>
      </c>
      <c r="CW22" s="36" t="s">
        <v>46</v>
      </c>
      <c r="CX22" s="35">
        <v>14281</v>
      </c>
      <c r="CY22" s="35">
        <v>14281</v>
      </c>
      <c r="CZ22" s="35">
        <v>14281</v>
      </c>
      <c r="DA22" s="78" t="s">
        <v>46</v>
      </c>
      <c r="DB22" s="34" t="s">
        <v>46</v>
      </c>
      <c r="DC22" s="34" t="s">
        <v>46</v>
      </c>
      <c r="DD22" s="34" t="s">
        <v>46</v>
      </c>
      <c r="DE22" s="34" t="s">
        <v>46</v>
      </c>
      <c r="DF22" s="31" t="s">
        <v>46</v>
      </c>
      <c r="DG22" s="31" t="s">
        <v>46</v>
      </c>
      <c r="DH22" s="31" t="s">
        <v>46</v>
      </c>
      <c r="DI22" s="31" t="s">
        <v>46</v>
      </c>
    </row>
    <row r="23" spans="1:113" x14ac:dyDescent="0.2">
      <c r="A23" s="3" t="s">
        <v>44</v>
      </c>
      <c r="B23" s="4">
        <v>2010</v>
      </c>
      <c r="C23" s="2" t="s">
        <v>21</v>
      </c>
      <c r="D23" s="29" t="s">
        <v>46</v>
      </c>
      <c r="E23" s="29" t="s">
        <v>46</v>
      </c>
      <c r="F23" s="29" t="s">
        <v>46</v>
      </c>
      <c r="G23" s="30" t="s">
        <v>46</v>
      </c>
      <c r="H23" s="29">
        <v>2352</v>
      </c>
      <c r="I23" s="31" t="s">
        <v>46</v>
      </c>
      <c r="J23" s="31" t="s">
        <v>46</v>
      </c>
      <c r="K23" s="31" t="s">
        <v>46</v>
      </c>
      <c r="L23" s="31" t="s">
        <v>46</v>
      </c>
      <c r="M23" s="31" t="s">
        <v>46</v>
      </c>
      <c r="N23" s="33" t="s">
        <v>46</v>
      </c>
      <c r="O23" s="31" t="s">
        <v>46</v>
      </c>
      <c r="P23" s="33" t="s">
        <v>237</v>
      </c>
      <c r="Q23" s="36" t="s">
        <v>237</v>
      </c>
      <c r="R23" s="30" t="s">
        <v>46</v>
      </c>
      <c r="S23" s="31" t="s">
        <v>46</v>
      </c>
      <c r="T23" s="31" t="s">
        <v>46</v>
      </c>
      <c r="U23" s="31" t="s">
        <v>46</v>
      </c>
      <c r="V23" s="31" t="s">
        <v>46</v>
      </c>
      <c r="W23" s="31" t="s">
        <v>46</v>
      </c>
      <c r="X23" s="31" t="s">
        <v>46</v>
      </c>
      <c r="Y23" s="33">
        <v>1129.5242993890301</v>
      </c>
      <c r="Z23" s="33">
        <v>757.57991549716996</v>
      </c>
      <c r="AA23" s="36">
        <v>2299</v>
      </c>
      <c r="AB23" s="29" t="s">
        <v>46</v>
      </c>
      <c r="AC23" s="29" t="s">
        <v>46</v>
      </c>
      <c r="AD23" s="29">
        <v>779</v>
      </c>
      <c r="AE23" s="34" t="s">
        <v>46</v>
      </c>
      <c r="AF23" s="30" t="s">
        <v>46</v>
      </c>
      <c r="AG23" s="29">
        <v>7257</v>
      </c>
      <c r="AH23" s="34" t="s">
        <v>46</v>
      </c>
      <c r="AI23" s="34" t="s">
        <v>46</v>
      </c>
      <c r="AJ23" s="34" t="s">
        <v>46</v>
      </c>
      <c r="AK23" s="29">
        <v>880</v>
      </c>
      <c r="AL23" s="29">
        <v>549</v>
      </c>
      <c r="AM23" s="29">
        <v>281</v>
      </c>
      <c r="AN23" s="29">
        <v>906</v>
      </c>
      <c r="AO23" s="29" t="s">
        <v>46</v>
      </c>
      <c r="AP23" s="29" t="s">
        <v>46</v>
      </c>
      <c r="AQ23" s="30" t="s">
        <v>46</v>
      </c>
      <c r="AR23" s="29">
        <v>4569</v>
      </c>
      <c r="AS23" s="29" t="s">
        <v>46</v>
      </c>
      <c r="AT23" s="29" t="s">
        <v>46</v>
      </c>
      <c r="AU23" s="29" t="s">
        <v>46</v>
      </c>
      <c r="AV23" s="29">
        <v>419</v>
      </c>
      <c r="AW23" s="31" t="s">
        <v>46</v>
      </c>
      <c r="AX23" s="29" t="s">
        <v>46</v>
      </c>
      <c r="AY23" s="29" t="s">
        <v>46</v>
      </c>
      <c r="AZ23" s="31" t="s">
        <v>46</v>
      </c>
      <c r="BA23" s="30" t="s">
        <v>46</v>
      </c>
      <c r="BB23" s="31" t="s">
        <v>46</v>
      </c>
      <c r="BC23" s="31" t="s">
        <v>46</v>
      </c>
      <c r="BD23" s="31" t="s">
        <v>46</v>
      </c>
      <c r="BE23" s="31" t="s">
        <v>46</v>
      </c>
      <c r="BF23" s="52" t="s">
        <v>46</v>
      </c>
      <c r="BG23" s="29">
        <v>8516</v>
      </c>
      <c r="BH23" s="29">
        <v>142</v>
      </c>
      <c r="BI23" s="49">
        <v>2429</v>
      </c>
      <c r="BJ23" s="29">
        <v>1230</v>
      </c>
      <c r="BK23" s="29">
        <v>261</v>
      </c>
      <c r="BL23" s="29" t="s">
        <v>46</v>
      </c>
      <c r="BM23" s="29" t="s">
        <v>46</v>
      </c>
      <c r="BN23" s="29" t="s">
        <v>46</v>
      </c>
      <c r="BO23" s="30" t="s">
        <v>46</v>
      </c>
      <c r="BP23" s="29" t="s">
        <v>46</v>
      </c>
      <c r="BQ23" s="32">
        <v>1887.1042148862002</v>
      </c>
      <c r="BR23" s="35">
        <v>2876</v>
      </c>
      <c r="BS23" s="29">
        <v>3021</v>
      </c>
      <c r="BT23" s="29" t="s">
        <v>46</v>
      </c>
      <c r="BU23" s="29">
        <v>514</v>
      </c>
      <c r="BV23" s="29">
        <v>2575</v>
      </c>
      <c r="BW23" s="29">
        <v>1311</v>
      </c>
      <c r="BX23" s="32">
        <v>645815</v>
      </c>
      <c r="BY23" s="76" t="s">
        <v>46</v>
      </c>
      <c r="BZ23" s="29">
        <v>26802</v>
      </c>
      <c r="CA23" s="29" t="s">
        <v>46</v>
      </c>
      <c r="CB23" s="29" t="s">
        <v>46</v>
      </c>
      <c r="CC23" s="29" t="s">
        <v>46</v>
      </c>
      <c r="CD23" s="29" t="s">
        <v>46</v>
      </c>
      <c r="CE23" s="29" t="s">
        <v>46</v>
      </c>
      <c r="CF23" s="29">
        <v>45</v>
      </c>
      <c r="CG23" s="34" t="s">
        <v>46</v>
      </c>
      <c r="CH23" s="29" t="s">
        <v>46</v>
      </c>
      <c r="CI23" s="29" t="s">
        <v>46</v>
      </c>
      <c r="CJ23" s="29" t="s">
        <v>46</v>
      </c>
      <c r="CK23" s="29" t="s">
        <v>46</v>
      </c>
      <c r="CL23" s="29" t="s">
        <v>46</v>
      </c>
      <c r="CM23" s="29" t="s">
        <v>46</v>
      </c>
      <c r="CN23" s="29">
        <v>514</v>
      </c>
      <c r="CO23" s="30">
        <v>1973</v>
      </c>
      <c r="CP23" s="31" t="s">
        <v>46</v>
      </c>
      <c r="CQ23" s="31" t="s">
        <v>46</v>
      </c>
      <c r="CR23" s="31" t="s">
        <v>46</v>
      </c>
      <c r="CS23" s="31" t="s">
        <v>46</v>
      </c>
      <c r="CT23" s="31" t="s">
        <v>46</v>
      </c>
      <c r="CU23" s="31" t="s">
        <v>46</v>
      </c>
      <c r="CV23" s="36" t="s">
        <v>46</v>
      </c>
      <c r="CW23" s="36" t="s">
        <v>46</v>
      </c>
      <c r="CX23" s="35">
        <v>41201</v>
      </c>
      <c r="CY23" s="35">
        <v>41201</v>
      </c>
      <c r="CZ23" s="35">
        <v>41201</v>
      </c>
      <c r="DA23" s="78" t="s">
        <v>46</v>
      </c>
      <c r="DB23" s="34" t="s">
        <v>46</v>
      </c>
      <c r="DC23" s="34" t="s">
        <v>46</v>
      </c>
      <c r="DD23" s="34" t="s">
        <v>46</v>
      </c>
      <c r="DE23" s="34" t="s">
        <v>46</v>
      </c>
      <c r="DF23" s="31" t="s">
        <v>46</v>
      </c>
      <c r="DG23" s="31" t="s">
        <v>46</v>
      </c>
      <c r="DH23" s="31" t="s">
        <v>46</v>
      </c>
      <c r="DI23" s="31" t="s">
        <v>46</v>
      </c>
    </row>
    <row r="24" spans="1:113" x14ac:dyDescent="0.2">
      <c r="A24" s="3" t="s">
        <v>45</v>
      </c>
      <c r="B24" s="4">
        <v>2010</v>
      </c>
      <c r="C24" s="2" t="s">
        <v>22</v>
      </c>
      <c r="D24" s="29" t="s">
        <v>46</v>
      </c>
      <c r="E24" s="29" t="s">
        <v>46</v>
      </c>
      <c r="F24" s="29" t="s">
        <v>46</v>
      </c>
      <c r="G24" s="30" t="s">
        <v>46</v>
      </c>
      <c r="H24" s="29">
        <v>110512</v>
      </c>
      <c r="I24" s="31" t="s">
        <v>46</v>
      </c>
      <c r="J24" s="31" t="s">
        <v>46</v>
      </c>
      <c r="K24" s="31" t="s">
        <v>46</v>
      </c>
      <c r="L24" s="31" t="s">
        <v>46</v>
      </c>
      <c r="M24" s="31">
        <v>235</v>
      </c>
      <c r="N24" s="33" t="s">
        <v>46</v>
      </c>
      <c r="O24" s="31" t="s">
        <v>46</v>
      </c>
      <c r="P24" s="33">
        <v>6182.4184720238154</v>
      </c>
      <c r="Q24" s="36">
        <v>2275.101593625498</v>
      </c>
      <c r="R24" s="30" t="s">
        <v>46</v>
      </c>
      <c r="S24" s="31" t="s">
        <v>46</v>
      </c>
      <c r="T24" s="31" t="s">
        <v>46</v>
      </c>
      <c r="U24" s="31" t="s">
        <v>46</v>
      </c>
      <c r="V24" s="31" t="s">
        <v>46</v>
      </c>
      <c r="W24" s="31" t="s">
        <v>46</v>
      </c>
      <c r="X24" s="31" t="s">
        <v>46</v>
      </c>
      <c r="Y24" s="33">
        <v>28002.064290798757</v>
      </c>
      <c r="Z24" s="33">
        <v>23353.367215701746</v>
      </c>
      <c r="AA24" s="36">
        <v>2501.78125</v>
      </c>
      <c r="AB24" s="29" t="s">
        <v>46</v>
      </c>
      <c r="AC24" s="29" t="s">
        <v>46</v>
      </c>
      <c r="AD24" s="29" t="s">
        <v>46</v>
      </c>
      <c r="AE24" s="34" t="s">
        <v>46</v>
      </c>
      <c r="AF24" s="30" t="s">
        <v>46</v>
      </c>
      <c r="AG24" s="29">
        <v>182659</v>
      </c>
      <c r="AH24" s="34" t="s">
        <v>46</v>
      </c>
      <c r="AI24" s="34" t="s">
        <v>46</v>
      </c>
      <c r="AJ24" s="34" t="s">
        <v>46</v>
      </c>
      <c r="AK24" s="29" t="s">
        <v>46</v>
      </c>
      <c r="AL24" s="29">
        <v>21334</v>
      </c>
      <c r="AM24" s="29">
        <v>10802</v>
      </c>
      <c r="AN24" s="29">
        <v>35317</v>
      </c>
      <c r="AO24" s="29" t="s">
        <v>46</v>
      </c>
      <c r="AP24" s="29" t="s">
        <v>46</v>
      </c>
      <c r="AQ24" s="30" t="s">
        <v>46</v>
      </c>
      <c r="AR24" s="29">
        <v>121084</v>
      </c>
      <c r="AS24" s="29" t="s">
        <v>46</v>
      </c>
      <c r="AT24" s="29" t="s">
        <v>46</v>
      </c>
      <c r="AU24" s="29" t="s">
        <v>46</v>
      </c>
      <c r="AV24" s="29">
        <v>16613</v>
      </c>
      <c r="AW24" s="31" t="s">
        <v>46</v>
      </c>
      <c r="AX24" s="29" t="s">
        <v>46</v>
      </c>
      <c r="AY24" s="29" t="s">
        <v>46</v>
      </c>
      <c r="AZ24" s="31">
        <v>678</v>
      </c>
      <c r="BA24" s="30" t="s">
        <v>46</v>
      </c>
      <c r="BB24" s="31" t="s">
        <v>46</v>
      </c>
      <c r="BC24" s="31" t="s">
        <v>46</v>
      </c>
      <c r="BD24" s="31" t="s">
        <v>46</v>
      </c>
      <c r="BE24" s="31" t="s">
        <v>46</v>
      </c>
      <c r="BF24" s="52" t="s">
        <v>46</v>
      </c>
      <c r="BG24" s="29">
        <v>234267</v>
      </c>
      <c r="BH24" s="29">
        <v>8467</v>
      </c>
      <c r="BI24" s="49" t="s">
        <v>46</v>
      </c>
      <c r="BJ24" s="29" t="s">
        <v>46</v>
      </c>
      <c r="BK24" s="29" t="s">
        <v>46</v>
      </c>
      <c r="BL24" s="29" t="s">
        <v>46</v>
      </c>
      <c r="BM24" s="29" t="s">
        <v>46</v>
      </c>
      <c r="BN24" s="29" t="s">
        <v>46</v>
      </c>
      <c r="BO24" s="30" t="s">
        <v>46</v>
      </c>
      <c r="BP24" s="29" t="s">
        <v>46</v>
      </c>
      <c r="BQ24" s="32">
        <v>51355.431506500507</v>
      </c>
      <c r="BR24" s="35">
        <v>2853.4027270171491</v>
      </c>
      <c r="BS24" s="29">
        <v>132574</v>
      </c>
      <c r="BT24" s="29">
        <v>58192</v>
      </c>
      <c r="BU24" s="29">
        <v>23152</v>
      </c>
      <c r="BV24" s="29">
        <v>113397</v>
      </c>
      <c r="BW24" s="29">
        <v>63286</v>
      </c>
      <c r="BX24" s="32">
        <v>17858851</v>
      </c>
      <c r="BY24" s="76" t="s">
        <v>46</v>
      </c>
      <c r="BZ24" s="29">
        <v>737110</v>
      </c>
      <c r="CA24" s="29" t="s">
        <v>46</v>
      </c>
      <c r="CB24" s="29" t="s">
        <v>46</v>
      </c>
      <c r="CC24" s="29" t="s">
        <v>46</v>
      </c>
      <c r="CD24" s="29" t="s">
        <v>46</v>
      </c>
      <c r="CE24" s="29" t="s">
        <v>46</v>
      </c>
      <c r="CF24" s="29">
        <v>1429</v>
      </c>
      <c r="CG24" s="29" t="s">
        <v>46</v>
      </c>
      <c r="CH24" s="29" t="s">
        <v>46</v>
      </c>
      <c r="CI24" s="29" t="s">
        <v>46</v>
      </c>
      <c r="CJ24" s="29" t="s">
        <v>46</v>
      </c>
      <c r="CK24" s="29" t="s">
        <v>46</v>
      </c>
      <c r="CL24" s="29" t="s">
        <v>46</v>
      </c>
      <c r="CM24" s="29" t="s">
        <v>46</v>
      </c>
      <c r="CN24" s="29">
        <v>23152</v>
      </c>
      <c r="CO24" s="30">
        <v>88790</v>
      </c>
      <c r="CP24" s="31" t="s">
        <v>46</v>
      </c>
      <c r="CQ24" s="31" t="s">
        <v>46</v>
      </c>
      <c r="CR24" s="31" t="s">
        <v>46</v>
      </c>
      <c r="CS24" s="31" t="s">
        <v>46</v>
      </c>
      <c r="CT24" s="31" t="s">
        <v>46</v>
      </c>
      <c r="CU24" s="31" t="s">
        <v>46</v>
      </c>
      <c r="CV24" s="36" t="s">
        <v>46</v>
      </c>
      <c r="CW24" s="36" t="s">
        <v>46</v>
      </c>
      <c r="CX24" s="35">
        <v>1121473</v>
      </c>
      <c r="CY24" s="35">
        <v>1121473</v>
      </c>
      <c r="CZ24" s="35">
        <v>1121473</v>
      </c>
      <c r="DA24" s="78" t="s">
        <v>46</v>
      </c>
      <c r="DB24" s="34">
        <v>1515</v>
      </c>
      <c r="DC24" s="34">
        <v>4317</v>
      </c>
      <c r="DD24" s="34">
        <v>4468</v>
      </c>
      <c r="DE24" s="34">
        <v>678</v>
      </c>
      <c r="DF24" s="29" t="s">
        <v>46</v>
      </c>
      <c r="DG24" s="31" t="s">
        <v>46</v>
      </c>
      <c r="DH24" s="31" t="s">
        <v>46</v>
      </c>
      <c r="DI24" s="31" t="s">
        <v>46</v>
      </c>
    </row>
    <row r="25" spans="1:113" x14ac:dyDescent="0.2">
      <c r="A25" s="3" t="s">
        <v>24</v>
      </c>
      <c r="B25" s="4">
        <v>2011</v>
      </c>
      <c r="C25" s="2" t="s">
        <v>229</v>
      </c>
      <c r="D25" s="29" t="s">
        <v>46</v>
      </c>
      <c r="E25" s="29" t="s">
        <v>46</v>
      </c>
      <c r="F25" s="29" t="s">
        <v>46</v>
      </c>
      <c r="G25" s="30">
        <v>10591</v>
      </c>
      <c r="H25" s="29">
        <v>73693</v>
      </c>
      <c r="I25" s="31" t="s">
        <v>46</v>
      </c>
      <c r="J25" s="31" t="s">
        <v>46</v>
      </c>
      <c r="K25" s="31" t="s">
        <v>46</v>
      </c>
      <c r="L25" s="31" t="s">
        <v>46</v>
      </c>
      <c r="M25" s="31">
        <v>121</v>
      </c>
      <c r="N25" s="33" t="s">
        <v>46</v>
      </c>
      <c r="O25" s="31" t="s">
        <v>46</v>
      </c>
      <c r="P25" s="33">
        <v>3918.1542572766966</v>
      </c>
      <c r="Q25" s="36">
        <v>2377</v>
      </c>
      <c r="R25" s="30" t="s">
        <v>46</v>
      </c>
      <c r="S25" s="29">
        <v>103395</v>
      </c>
      <c r="T25" s="29">
        <v>103482</v>
      </c>
      <c r="U25" s="29">
        <v>85461</v>
      </c>
      <c r="V25" s="29">
        <v>17934</v>
      </c>
      <c r="W25" s="29">
        <v>33534</v>
      </c>
      <c r="X25" s="29">
        <v>11420</v>
      </c>
      <c r="Y25" s="32">
        <v>10509.002089078233</v>
      </c>
      <c r="Z25" s="32">
        <v>12217.16606033726</v>
      </c>
      <c r="AA25" s="35">
        <v>2766</v>
      </c>
      <c r="AB25" s="29" t="s">
        <v>46</v>
      </c>
      <c r="AC25" s="29" t="s">
        <v>46</v>
      </c>
      <c r="AD25" s="29">
        <v>12132</v>
      </c>
      <c r="AE25" s="34" t="s">
        <v>46</v>
      </c>
      <c r="AF25" s="30" t="s">
        <v>46</v>
      </c>
      <c r="AG25" s="29">
        <v>77619</v>
      </c>
      <c r="AH25" s="34" t="s">
        <v>46</v>
      </c>
      <c r="AI25" s="34" t="s">
        <v>46</v>
      </c>
      <c r="AJ25" s="34" t="s">
        <v>46</v>
      </c>
      <c r="AK25" s="29">
        <v>13205</v>
      </c>
      <c r="AL25" s="29">
        <v>12065</v>
      </c>
      <c r="AM25" s="29">
        <v>6187</v>
      </c>
      <c r="AN25" s="29">
        <v>20568</v>
      </c>
      <c r="AO25" s="29" t="s">
        <v>46</v>
      </c>
      <c r="AP25" s="29" t="s">
        <v>46</v>
      </c>
      <c r="AQ25" s="30" t="s">
        <v>46</v>
      </c>
      <c r="AR25" s="29">
        <v>57343</v>
      </c>
      <c r="AS25" s="29">
        <v>16465</v>
      </c>
      <c r="AT25" s="29">
        <v>5964</v>
      </c>
      <c r="AU25" s="29">
        <v>3015</v>
      </c>
      <c r="AV25" s="29">
        <v>9459</v>
      </c>
      <c r="AW25" s="31" t="s">
        <v>46</v>
      </c>
      <c r="AX25" s="29" t="s">
        <v>46</v>
      </c>
      <c r="AY25" s="29" t="s">
        <v>46</v>
      </c>
      <c r="AZ25" s="31">
        <v>332</v>
      </c>
      <c r="BA25" s="30" t="s">
        <v>46</v>
      </c>
      <c r="BB25" s="29">
        <v>48399</v>
      </c>
      <c r="BC25" s="31" t="s">
        <v>46</v>
      </c>
      <c r="BD25" s="31" t="s">
        <v>46</v>
      </c>
      <c r="BE25" s="31" t="s">
        <v>46</v>
      </c>
      <c r="BF25" s="52" t="s">
        <v>46</v>
      </c>
      <c r="BG25" s="29">
        <v>100210</v>
      </c>
      <c r="BH25" s="29">
        <v>6249</v>
      </c>
      <c r="BI25" s="49">
        <v>34687</v>
      </c>
      <c r="BJ25" s="29">
        <v>20263</v>
      </c>
      <c r="BK25" s="29">
        <v>4088</v>
      </c>
      <c r="BL25" s="29">
        <v>10993</v>
      </c>
      <c r="BM25" s="29">
        <v>10481</v>
      </c>
      <c r="BN25" s="29">
        <v>8019</v>
      </c>
      <c r="BO25" s="30">
        <v>3402</v>
      </c>
      <c r="BP25" s="32">
        <v>31009</v>
      </c>
      <c r="BQ25" s="32">
        <v>22726.168149415491</v>
      </c>
      <c r="BR25" s="35">
        <v>3962</v>
      </c>
      <c r="BS25" s="29">
        <v>80198</v>
      </c>
      <c r="BT25" s="29" t="s">
        <v>46</v>
      </c>
      <c r="BU25" s="29">
        <v>13884</v>
      </c>
      <c r="BV25" s="29">
        <v>67664</v>
      </c>
      <c r="BW25" s="29">
        <v>38550</v>
      </c>
      <c r="BX25" s="32" t="s">
        <v>46</v>
      </c>
      <c r="BY25" s="76" t="s">
        <v>46</v>
      </c>
      <c r="BZ25" s="29">
        <v>350135</v>
      </c>
      <c r="CA25" s="29">
        <v>206877</v>
      </c>
      <c r="CB25" s="29">
        <v>175868</v>
      </c>
      <c r="CC25" s="29">
        <v>31009</v>
      </c>
      <c r="CD25" s="29">
        <v>13131</v>
      </c>
      <c r="CE25" s="29">
        <v>129597</v>
      </c>
      <c r="CF25" s="29">
        <v>709</v>
      </c>
      <c r="CG25" s="29" t="s">
        <v>46</v>
      </c>
      <c r="CH25" s="29" t="s">
        <v>46</v>
      </c>
      <c r="CI25" s="29" t="s">
        <v>46</v>
      </c>
      <c r="CJ25" s="29" t="s">
        <v>46</v>
      </c>
      <c r="CK25" s="29" t="s">
        <v>46</v>
      </c>
      <c r="CL25" s="29" t="s">
        <v>46</v>
      </c>
      <c r="CM25" s="29" t="s">
        <v>46</v>
      </c>
      <c r="CN25" s="29">
        <v>13884</v>
      </c>
      <c r="CO25" s="30">
        <v>53381</v>
      </c>
      <c r="CP25" s="29">
        <v>289399</v>
      </c>
      <c r="CQ25" s="29">
        <v>289399</v>
      </c>
      <c r="CR25" s="29">
        <v>289399</v>
      </c>
      <c r="CS25" s="29">
        <v>289399</v>
      </c>
      <c r="CT25" s="29">
        <v>245466</v>
      </c>
      <c r="CU25" s="29">
        <v>245466</v>
      </c>
      <c r="CV25" s="35">
        <v>221340.3</v>
      </c>
      <c r="CW25" s="35">
        <v>221340.3</v>
      </c>
      <c r="CX25" s="35">
        <v>515377</v>
      </c>
      <c r="CY25" s="35">
        <v>515377</v>
      </c>
      <c r="CZ25" s="35">
        <v>515377</v>
      </c>
      <c r="DA25" s="78">
        <v>5.82</v>
      </c>
      <c r="DB25" s="34">
        <v>556</v>
      </c>
      <c r="DC25" s="34">
        <v>1682</v>
      </c>
      <c r="DD25" s="34">
        <v>3049</v>
      </c>
      <c r="DE25" s="34">
        <v>332</v>
      </c>
      <c r="DF25" s="31" t="s">
        <v>46</v>
      </c>
      <c r="DG25" s="31" t="s">
        <v>46</v>
      </c>
      <c r="DH25" s="31" t="s">
        <v>46</v>
      </c>
      <c r="DI25" s="31" t="s">
        <v>46</v>
      </c>
    </row>
    <row r="26" spans="1:113" x14ac:dyDescent="0.2">
      <c r="A26" s="3" t="s">
        <v>25</v>
      </c>
      <c r="B26" s="4">
        <v>2011</v>
      </c>
      <c r="C26" s="2" t="s">
        <v>3</v>
      </c>
      <c r="D26" s="29" t="s">
        <v>46</v>
      </c>
      <c r="E26" s="29" t="s">
        <v>46</v>
      </c>
      <c r="F26" s="29" t="s">
        <v>46</v>
      </c>
      <c r="G26" s="30">
        <v>648</v>
      </c>
      <c r="H26" s="29">
        <v>1614</v>
      </c>
      <c r="I26" s="31" t="s">
        <v>46</v>
      </c>
      <c r="J26" s="31" t="s">
        <v>46</v>
      </c>
      <c r="K26" s="31" t="s">
        <v>46</v>
      </c>
      <c r="L26" s="31" t="s">
        <v>46</v>
      </c>
      <c r="M26" s="31" t="s">
        <v>46</v>
      </c>
      <c r="N26" s="33" t="s">
        <v>46</v>
      </c>
      <c r="O26" s="31" t="s">
        <v>46</v>
      </c>
      <c r="P26" s="33" t="s">
        <v>237</v>
      </c>
      <c r="Q26" s="36" t="s">
        <v>237</v>
      </c>
      <c r="R26" s="30" t="s">
        <v>46</v>
      </c>
      <c r="S26" s="29">
        <v>6446</v>
      </c>
      <c r="T26" s="29">
        <v>6775</v>
      </c>
      <c r="U26" s="29">
        <v>5150</v>
      </c>
      <c r="V26" s="29">
        <v>1296</v>
      </c>
      <c r="W26" s="29">
        <v>2536</v>
      </c>
      <c r="X26" s="29">
        <v>469</v>
      </c>
      <c r="Y26" s="32">
        <v>773.48982469884766</v>
      </c>
      <c r="Z26" s="32">
        <v>647.16975088783602</v>
      </c>
      <c r="AA26" s="35">
        <v>2416</v>
      </c>
      <c r="AB26" s="29" t="s">
        <v>46</v>
      </c>
      <c r="AC26" s="29" t="s">
        <v>46</v>
      </c>
      <c r="AD26" s="29">
        <v>606</v>
      </c>
      <c r="AE26" s="34" t="s">
        <v>46</v>
      </c>
      <c r="AF26" s="30" t="s">
        <v>46</v>
      </c>
      <c r="AG26" s="29">
        <v>5403</v>
      </c>
      <c r="AH26" s="34" t="s">
        <v>46</v>
      </c>
      <c r="AI26" s="34" t="s">
        <v>46</v>
      </c>
      <c r="AJ26" s="34" t="s">
        <v>46</v>
      </c>
      <c r="AK26" s="29">
        <v>695</v>
      </c>
      <c r="AL26" s="29">
        <v>442</v>
      </c>
      <c r="AM26" s="29">
        <v>253</v>
      </c>
      <c r="AN26" s="29">
        <v>830</v>
      </c>
      <c r="AO26" s="29" t="s">
        <v>46</v>
      </c>
      <c r="AP26" s="29" t="s">
        <v>46</v>
      </c>
      <c r="AQ26" s="30" t="s">
        <v>46</v>
      </c>
      <c r="AR26" s="29">
        <v>3564</v>
      </c>
      <c r="AS26" s="29">
        <v>1091</v>
      </c>
      <c r="AT26" s="29">
        <v>493</v>
      </c>
      <c r="AU26" s="29">
        <v>218</v>
      </c>
      <c r="AV26" s="29">
        <v>316</v>
      </c>
      <c r="AW26" s="31" t="s">
        <v>46</v>
      </c>
      <c r="AX26" s="29" t="s">
        <v>46</v>
      </c>
      <c r="AY26" s="29" t="s">
        <v>46</v>
      </c>
      <c r="AZ26" s="31" t="s">
        <v>46</v>
      </c>
      <c r="BA26" s="30" t="s">
        <v>46</v>
      </c>
      <c r="BB26" s="29">
        <v>3209</v>
      </c>
      <c r="BC26" s="31" t="s">
        <v>46</v>
      </c>
      <c r="BD26" s="31" t="s">
        <v>46</v>
      </c>
      <c r="BE26" s="31" t="s">
        <v>46</v>
      </c>
      <c r="BF26" s="52" t="s">
        <v>46</v>
      </c>
      <c r="BG26" s="29">
        <v>8036</v>
      </c>
      <c r="BH26" s="29">
        <v>113</v>
      </c>
      <c r="BI26" s="49">
        <v>2382</v>
      </c>
      <c r="BJ26" s="29">
        <v>1057</v>
      </c>
      <c r="BK26" s="29">
        <v>217</v>
      </c>
      <c r="BL26" s="29" t="s">
        <v>46</v>
      </c>
      <c r="BM26" s="29" t="s">
        <v>46</v>
      </c>
      <c r="BN26" s="29">
        <v>541</v>
      </c>
      <c r="BO26" s="30">
        <v>106</v>
      </c>
      <c r="BP26" s="32">
        <v>1953</v>
      </c>
      <c r="BQ26" s="32">
        <v>1420.6595755866838</v>
      </c>
      <c r="BR26" s="35">
        <v>2907</v>
      </c>
      <c r="BS26" s="29">
        <v>2620</v>
      </c>
      <c r="BT26" s="29" t="s">
        <v>46</v>
      </c>
      <c r="BU26" s="29">
        <v>489</v>
      </c>
      <c r="BV26" s="29">
        <v>2198</v>
      </c>
      <c r="BW26" s="29">
        <v>1187</v>
      </c>
      <c r="BX26" s="32" t="s">
        <v>46</v>
      </c>
      <c r="BY26" s="76" t="s">
        <v>46</v>
      </c>
      <c r="BZ26" s="29">
        <v>21224</v>
      </c>
      <c r="CA26" s="29">
        <v>13221</v>
      </c>
      <c r="CB26" s="29">
        <v>11268</v>
      </c>
      <c r="CC26" s="29">
        <v>1953</v>
      </c>
      <c r="CD26" s="29">
        <v>774</v>
      </c>
      <c r="CE26" s="29">
        <v>8192</v>
      </c>
      <c r="CF26" s="29">
        <v>23</v>
      </c>
      <c r="CG26" s="29" t="s">
        <v>46</v>
      </c>
      <c r="CH26" s="29" t="s">
        <v>46</v>
      </c>
      <c r="CI26" s="29" t="s">
        <v>46</v>
      </c>
      <c r="CJ26" s="29" t="s">
        <v>46</v>
      </c>
      <c r="CK26" s="29" t="s">
        <v>46</v>
      </c>
      <c r="CL26" s="29" t="s">
        <v>46</v>
      </c>
      <c r="CM26" s="29" t="s">
        <v>46</v>
      </c>
      <c r="CN26" s="29">
        <v>489</v>
      </c>
      <c r="CO26" s="30">
        <v>1677</v>
      </c>
      <c r="CP26" s="29">
        <v>16658</v>
      </c>
      <c r="CQ26" s="29">
        <v>16658</v>
      </c>
      <c r="CR26" s="29">
        <v>16658</v>
      </c>
      <c r="CS26" s="29">
        <v>16658</v>
      </c>
      <c r="CT26" s="29">
        <v>6924</v>
      </c>
      <c r="CU26" s="29">
        <v>6924</v>
      </c>
      <c r="CV26" s="35">
        <v>16684.7</v>
      </c>
      <c r="CW26" s="35">
        <v>16684.7</v>
      </c>
      <c r="CX26" s="35">
        <v>33561</v>
      </c>
      <c r="CY26" s="35">
        <v>33561</v>
      </c>
      <c r="CZ26" s="35">
        <v>33561</v>
      </c>
      <c r="DA26" s="78">
        <v>5.18</v>
      </c>
      <c r="DB26" s="34" t="s">
        <v>46</v>
      </c>
      <c r="DC26" s="34" t="s">
        <v>46</v>
      </c>
      <c r="DD26" s="34" t="s">
        <v>46</v>
      </c>
      <c r="DE26" s="34" t="s">
        <v>46</v>
      </c>
      <c r="DF26" s="31" t="s">
        <v>46</v>
      </c>
      <c r="DG26" s="31" t="s">
        <v>46</v>
      </c>
      <c r="DH26" s="31" t="s">
        <v>46</v>
      </c>
      <c r="DI26" s="31" t="s">
        <v>46</v>
      </c>
    </row>
    <row r="27" spans="1:113" x14ac:dyDescent="0.2">
      <c r="A27" s="3" t="s">
        <v>26</v>
      </c>
      <c r="B27" s="4">
        <v>2011</v>
      </c>
      <c r="C27" s="2" t="s">
        <v>4</v>
      </c>
      <c r="D27" s="29" t="s">
        <v>46</v>
      </c>
      <c r="E27" s="29" t="s">
        <v>46</v>
      </c>
      <c r="F27" s="29" t="s">
        <v>46</v>
      </c>
      <c r="G27" s="30">
        <v>592</v>
      </c>
      <c r="H27" s="29">
        <v>1565</v>
      </c>
      <c r="I27" s="31" t="s">
        <v>46</v>
      </c>
      <c r="J27" s="31" t="s">
        <v>46</v>
      </c>
      <c r="K27" s="31" t="s">
        <v>46</v>
      </c>
      <c r="L27" s="31" t="s">
        <v>46</v>
      </c>
      <c r="M27" s="31" t="s">
        <v>46</v>
      </c>
      <c r="N27" s="33" t="s">
        <v>46</v>
      </c>
      <c r="O27" s="31" t="s">
        <v>46</v>
      </c>
      <c r="P27" s="33" t="s">
        <v>237</v>
      </c>
      <c r="Q27" s="36" t="s">
        <v>237</v>
      </c>
      <c r="R27" s="30" t="s">
        <v>46</v>
      </c>
      <c r="S27" s="29">
        <v>5756</v>
      </c>
      <c r="T27" s="29">
        <v>5833</v>
      </c>
      <c r="U27" s="29">
        <v>4556</v>
      </c>
      <c r="V27" s="29">
        <v>1200</v>
      </c>
      <c r="W27" s="29">
        <v>2033</v>
      </c>
      <c r="X27" s="29">
        <v>358</v>
      </c>
      <c r="Y27" s="32">
        <v>672.84482008565942</v>
      </c>
      <c r="Z27" s="32">
        <v>652.36470936914213</v>
      </c>
      <c r="AA27" s="35">
        <v>2454</v>
      </c>
      <c r="AB27" s="29" t="s">
        <v>46</v>
      </c>
      <c r="AC27" s="29" t="s">
        <v>46</v>
      </c>
      <c r="AD27" s="29">
        <v>559</v>
      </c>
      <c r="AE27" s="34" t="s">
        <v>46</v>
      </c>
      <c r="AF27" s="30" t="s">
        <v>46</v>
      </c>
      <c r="AG27" s="29">
        <v>4803</v>
      </c>
      <c r="AH27" s="34" t="s">
        <v>46</v>
      </c>
      <c r="AI27" s="34" t="s">
        <v>46</v>
      </c>
      <c r="AJ27" s="34" t="s">
        <v>46</v>
      </c>
      <c r="AK27" s="29">
        <v>640</v>
      </c>
      <c r="AL27" s="29">
        <v>391</v>
      </c>
      <c r="AM27" s="29">
        <v>222</v>
      </c>
      <c r="AN27" s="29">
        <v>691</v>
      </c>
      <c r="AO27" s="29" t="s">
        <v>46</v>
      </c>
      <c r="AP27" s="29" t="s">
        <v>46</v>
      </c>
      <c r="AQ27" s="30" t="s">
        <v>46</v>
      </c>
      <c r="AR27" s="29">
        <v>2975</v>
      </c>
      <c r="AS27" s="29">
        <v>965</v>
      </c>
      <c r="AT27" s="29">
        <v>432</v>
      </c>
      <c r="AU27" s="29">
        <v>196</v>
      </c>
      <c r="AV27" s="29">
        <v>317</v>
      </c>
      <c r="AW27" s="31" t="s">
        <v>46</v>
      </c>
      <c r="AX27" s="29" t="s">
        <v>46</v>
      </c>
      <c r="AY27" s="29" t="s">
        <v>46</v>
      </c>
      <c r="AZ27" s="31" t="s">
        <v>46</v>
      </c>
      <c r="BA27" s="30" t="s">
        <v>46</v>
      </c>
      <c r="BB27" s="29">
        <v>2564</v>
      </c>
      <c r="BC27" s="31" t="s">
        <v>46</v>
      </c>
      <c r="BD27" s="31" t="s">
        <v>46</v>
      </c>
      <c r="BE27" s="31" t="s">
        <v>46</v>
      </c>
      <c r="BF27" s="52" t="s">
        <v>46</v>
      </c>
      <c r="BG27" s="29">
        <v>6810</v>
      </c>
      <c r="BH27" s="29">
        <v>143</v>
      </c>
      <c r="BI27" s="49">
        <v>2047</v>
      </c>
      <c r="BJ27" s="29">
        <v>1034</v>
      </c>
      <c r="BK27" s="29">
        <v>201</v>
      </c>
      <c r="BL27" s="29" t="s">
        <v>46</v>
      </c>
      <c r="BM27" s="29" t="s">
        <v>46</v>
      </c>
      <c r="BN27" s="29">
        <v>468</v>
      </c>
      <c r="BO27" s="30">
        <v>96</v>
      </c>
      <c r="BP27" s="32">
        <v>1861</v>
      </c>
      <c r="BQ27" s="32">
        <v>1325.2095294548014</v>
      </c>
      <c r="BR27" s="35">
        <v>2820</v>
      </c>
      <c r="BS27" s="29">
        <v>2548</v>
      </c>
      <c r="BT27" s="29" t="s">
        <v>46</v>
      </c>
      <c r="BU27" s="29">
        <v>493</v>
      </c>
      <c r="BV27" s="29">
        <v>2128</v>
      </c>
      <c r="BW27" s="29">
        <v>1208</v>
      </c>
      <c r="BX27" s="32" t="s">
        <v>46</v>
      </c>
      <c r="BY27" s="76" t="s">
        <v>46</v>
      </c>
      <c r="BZ27" s="29">
        <v>18840</v>
      </c>
      <c r="CA27" s="29">
        <v>11589</v>
      </c>
      <c r="CB27" s="29">
        <v>9728</v>
      </c>
      <c r="CC27" s="29">
        <v>1861</v>
      </c>
      <c r="CD27" s="29">
        <v>700</v>
      </c>
      <c r="CE27" s="29">
        <v>7238</v>
      </c>
      <c r="CF27" s="29">
        <v>31</v>
      </c>
      <c r="CG27" s="29" t="s">
        <v>46</v>
      </c>
      <c r="CH27" s="29" t="s">
        <v>46</v>
      </c>
      <c r="CI27" s="29" t="s">
        <v>46</v>
      </c>
      <c r="CJ27" s="29" t="s">
        <v>46</v>
      </c>
      <c r="CK27" s="29" t="s">
        <v>46</v>
      </c>
      <c r="CL27" s="29" t="s">
        <v>46</v>
      </c>
      <c r="CM27" s="29" t="s">
        <v>46</v>
      </c>
      <c r="CN27" s="29">
        <v>493</v>
      </c>
      <c r="CO27" s="30">
        <v>1714</v>
      </c>
      <c r="CP27" s="29">
        <v>14553</v>
      </c>
      <c r="CQ27" s="29">
        <v>14553</v>
      </c>
      <c r="CR27" s="29">
        <v>14553</v>
      </c>
      <c r="CS27" s="29">
        <v>14553</v>
      </c>
      <c r="CT27" s="29">
        <v>6948</v>
      </c>
      <c r="CU27" s="29">
        <v>6948</v>
      </c>
      <c r="CV27" s="35">
        <v>14449.9</v>
      </c>
      <c r="CW27" s="35">
        <v>14449.9</v>
      </c>
      <c r="CX27" s="35">
        <v>29538</v>
      </c>
      <c r="CY27" s="35">
        <v>29538</v>
      </c>
      <c r="CZ27" s="35">
        <v>29538</v>
      </c>
      <c r="DA27" s="78">
        <v>5.45</v>
      </c>
      <c r="DB27" s="34" t="s">
        <v>46</v>
      </c>
      <c r="DC27" s="34" t="s">
        <v>46</v>
      </c>
      <c r="DD27" s="34" t="s">
        <v>46</v>
      </c>
      <c r="DE27" s="34" t="s">
        <v>46</v>
      </c>
      <c r="DF27" s="31" t="s">
        <v>46</v>
      </c>
      <c r="DG27" s="31" t="s">
        <v>46</v>
      </c>
      <c r="DH27" s="31" t="s">
        <v>46</v>
      </c>
      <c r="DI27" s="31" t="s">
        <v>46</v>
      </c>
    </row>
    <row r="28" spans="1:113" x14ac:dyDescent="0.2">
      <c r="A28" s="3" t="s">
        <v>27</v>
      </c>
      <c r="B28" s="4">
        <v>2011</v>
      </c>
      <c r="C28" s="2" t="s">
        <v>5</v>
      </c>
      <c r="D28" s="29" t="s">
        <v>46</v>
      </c>
      <c r="E28" s="29" t="s">
        <v>46</v>
      </c>
      <c r="F28" s="29" t="s">
        <v>46</v>
      </c>
      <c r="G28" s="30">
        <v>406</v>
      </c>
      <c r="H28" s="29">
        <v>817</v>
      </c>
      <c r="I28" s="31" t="s">
        <v>46</v>
      </c>
      <c r="J28" s="31" t="s">
        <v>46</v>
      </c>
      <c r="K28" s="31" t="s">
        <v>46</v>
      </c>
      <c r="L28" s="31" t="s">
        <v>46</v>
      </c>
      <c r="M28" s="31" t="s">
        <v>46</v>
      </c>
      <c r="N28" s="33" t="s">
        <v>46</v>
      </c>
      <c r="O28" s="31" t="s">
        <v>46</v>
      </c>
      <c r="P28" s="33" t="s">
        <v>237</v>
      </c>
      <c r="Q28" s="36" t="s">
        <v>237</v>
      </c>
      <c r="R28" s="30" t="s">
        <v>46</v>
      </c>
      <c r="S28" s="29">
        <v>4075</v>
      </c>
      <c r="T28" s="29">
        <v>3984</v>
      </c>
      <c r="U28" s="29">
        <v>3287</v>
      </c>
      <c r="V28" s="29">
        <v>788</v>
      </c>
      <c r="W28" s="29">
        <v>1565</v>
      </c>
      <c r="X28" s="29">
        <v>294</v>
      </c>
      <c r="Y28" s="32">
        <v>359.16489389667095</v>
      </c>
      <c r="Z28" s="32">
        <v>356.35985237797695</v>
      </c>
      <c r="AA28" s="35">
        <v>2629</v>
      </c>
      <c r="AB28" s="29" t="s">
        <v>46</v>
      </c>
      <c r="AC28" s="29" t="s">
        <v>46</v>
      </c>
      <c r="AD28" s="29">
        <v>439</v>
      </c>
      <c r="AE28" s="34" t="s">
        <v>46</v>
      </c>
      <c r="AF28" s="30" t="s">
        <v>46</v>
      </c>
      <c r="AG28" s="29">
        <v>3774</v>
      </c>
      <c r="AH28" s="34" t="s">
        <v>46</v>
      </c>
      <c r="AI28" s="34" t="s">
        <v>46</v>
      </c>
      <c r="AJ28" s="34" t="s">
        <v>46</v>
      </c>
      <c r="AK28" s="29">
        <v>483</v>
      </c>
      <c r="AL28" s="29">
        <v>174</v>
      </c>
      <c r="AM28" s="29">
        <v>100</v>
      </c>
      <c r="AN28" s="29">
        <v>310</v>
      </c>
      <c r="AO28" s="29" t="s">
        <v>46</v>
      </c>
      <c r="AP28" s="29" t="s">
        <v>46</v>
      </c>
      <c r="AQ28" s="30" t="s">
        <v>46</v>
      </c>
      <c r="AR28" s="29">
        <v>2060</v>
      </c>
      <c r="AS28" s="29">
        <v>609</v>
      </c>
      <c r="AT28" s="29">
        <v>259</v>
      </c>
      <c r="AU28" s="29">
        <v>109</v>
      </c>
      <c r="AV28" s="29">
        <v>127</v>
      </c>
      <c r="AW28" s="31" t="s">
        <v>46</v>
      </c>
      <c r="AX28" s="29" t="s">
        <v>46</v>
      </c>
      <c r="AY28" s="29" t="s">
        <v>46</v>
      </c>
      <c r="AZ28" s="31" t="s">
        <v>46</v>
      </c>
      <c r="BA28" s="30" t="s">
        <v>46</v>
      </c>
      <c r="BB28" s="29">
        <v>1617</v>
      </c>
      <c r="BC28" s="31" t="s">
        <v>46</v>
      </c>
      <c r="BD28" s="31" t="s">
        <v>46</v>
      </c>
      <c r="BE28" s="31" t="s">
        <v>46</v>
      </c>
      <c r="BF28" s="52" t="s">
        <v>46</v>
      </c>
      <c r="BG28" s="29">
        <v>4973</v>
      </c>
      <c r="BH28" s="29">
        <v>68</v>
      </c>
      <c r="BI28" s="49">
        <v>1387</v>
      </c>
      <c r="BJ28" s="29">
        <v>580</v>
      </c>
      <c r="BK28" s="29">
        <v>123</v>
      </c>
      <c r="BL28" s="29" t="s">
        <v>46</v>
      </c>
      <c r="BM28" s="29" t="s">
        <v>46</v>
      </c>
      <c r="BN28" s="29">
        <v>347</v>
      </c>
      <c r="BO28" s="30">
        <v>68</v>
      </c>
      <c r="BP28" s="32">
        <v>1199</v>
      </c>
      <c r="BQ28" s="32">
        <v>715.5247462746479</v>
      </c>
      <c r="BR28" s="35">
        <v>3039</v>
      </c>
      <c r="BS28" s="29">
        <v>1078</v>
      </c>
      <c r="BT28" s="29" t="s">
        <v>46</v>
      </c>
      <c r="BU28" s="29">
        <v>212</v>
      </c>
      <c r="BV28" s="29">
        <v>865</v>
      </c>
      <c r="BW28" s="29">
        <v>469</v>
      </c>
      <c r="BX28" s="32" t="s">
        <v>46</v>
      </c>
      <c r="BY28" s="76" t="s">
        <v>46</v>
      </c>
      <c r="BZ28" s="29">
        <v>12773</v>
      </c>
      <c r="CA28" s="29">
        <v>8059</v>
      </c>
      <c r="CB28" s="29">
        <v>6860</v>
      </c>
      <c r="CC28" s="29">
        <v>1199</v>
      </c>
      <c r="CD28" s="29">
        <v>539</v>
      </c>
      <c r="CE28" s="29">
        <v>4876</v>
      </c>
      <c r="CF28" s="29">
        <v>7</v>
      </c>
      <c r="CG28" s="29" t="s">
        <v>46</v>
      </c>
      <c r="CH28" s="29" t="s">
        <v>46</v>
      </c>
      <c r="CI28" s="29" t="s">
        <v>46</v>
      </c>
      <c r="CJ28" s="29" t="s">
        <v>46</v>
      </c>
      <c r="CK28" s="29" t="s">
        <v>46</v>
      </c>
      <c r="CL28" s="29" t="s">
        <v>46</v>
      </c>
      <c r="CM28" s="29" t="s">
        <v>46</v>
      </c>
      <c r="CN28" s="29">
        <v>212</v>
      </c>
      <c r="CO28" s="30">
        <v>700</v>
      </c>
      <c r="CP28" s="29">
        <v>9441</v>
      </c>
      <c r="CQ28" s="29">
        <v>9441</v>
      </c>
      <c r="CR28" s="29">
        <v>9441</v>
      </c>
      <c r="CS28" s="29">
        <v>9441</v>
      </c>
      <c r="CT28" s="29">
        <v>3039</v>
      </c>
      <c r="CU28" s="29">
        <v>3039</v>
      </c>
      <c r="CV28" s="35">
        <v>10983.6</v>
      </c>
      <c r="CW28" s="35">
        <v>10983.6</v>
      </c>
      <c r="CX28" s="35">
        <v>20807</v>
      </c>
      <c r="CY28" s="35">
        <v>20807</v>
      </c>
      <c r="CZ28" s="35">
        <v>20807</v>
      </c>
      <c r="DA28" s="78">
        <v>5.82</v>
      </c>
      <c r="DB28" s="34" t="s">
        <v>46</v>
      </c>
      <c r="DC28" s="34" t="s">
        <v>46</v>
      </c>
      <c r="DD28" s="34" t="s">
        <v>46</v>
      </c>
      <c r="DE28" s="34" t="s">
        <v>46</v>
      </c>
      <c r="DF28" s="31" t="s">
        <v>46</v>
      </c>
      <c r="DG28" s="31" t="s">
        <v>46</v>
      </c>
      <c r="DH28" s="31" t="s">
        <v>46</v>
      </c>
      <c r="DI28" s="31" t="s">
        <v>46</v>
      </c>
    </row>
    <row r="29" spans="1:113" x14ac:dyDescent="0.2">
      <c r="A29" s="3" t="s">
        <v>28</v>
      </c>
      <c r="B29" s="4">
        <v>2011</v>
      </c>
      <c r="C29" s="2" t="s">
        <v>6</v>
      </c>
      <c r="D29" s="29" t="s">
        <v>46</v>
      </c>
      <c r="E29" s="29" t="s">
        <v>46</v>
      </c>
      <c r="F29" s="29" t="s">
        <v>46</v>
      </c>
      <c r="G29" s="30" t="s">
        <v>46</v>
      </c>
      <c r="H29" s="29">
        <v>6421</v>
      </c>
      <c r="I29" s="31" t="s">
        <v>46</v>
      </c>
      <c r="J29" s="31" t="s">
        <v>46</v>
      </c>
      <c r="K29" s="31" t="s">
        <v>46</v>
      </c>
      <c r="L29" s="31" t="s">
        <v>46</v>
      </c>
      <c r="M29" s="31" t="s">
        <v>46</v>
      </c>
      <c r="N29" s="33" t="s">
        <v>46</v>
      </c>
      <c r="O29" s="31" t="s">
        <v>46</v>
      </c>
      <c r="P29" s="33">
        <v>456.45490312304736</v>
      </c>
      <c r="Q29" s="36">
        <v>2323</v>
      </c>
      <c r="R29" s="30" t="s">
        <v>46</v>
      </c>
      <c r="S29" s="29">
        <v>11989</v>
      </c>
      <c r="T29" s="29">
        <v>12966</v>
      </c>
      <c r="U29" s="29">
        <v>9536</v>
      </c>
      <c r="V29" s="29">
        <v>2453</v>
      </c>
      <c r="W29" s="29">
        <v>4264</v>
      </c>
      <c r="X29" s="29">
        <v>781</v>
      </c>
      <c r="Y29" s="32">
        <v>1508.529603265813</v>
      </c>
      <c r="Z29" s="32">
        <v>1505.4044879361074</v>
      </c>
      <c r="AA29" s="35">
        <v>2417</v>
      </c>
      <c r="AB29" s="29" t="s">
        <v>46</v>
      </c>
      <c r="AC29" s="29" t="s">
        <v>46</v>
      </c>
      <c r="AD29" s="29">
        <v>1163</v>
      </c>
      <c r="AE29" s="34" t="s">
        <v>46</v>
      </c>
      <c r="AF29" s="30" t="s">
        <v>46</v>
      </c>
      <c r="AG29" s="29">
        <v>10123</v>
      </c>
      <c r="AH29" s="34" t="s">
        <v>46</v>
      </c>
      <c r="AI29" s="34" t="s">
        <v>46</v>
      </c>
      <c r="AJ29" s="34" t="s">
        <v>46</v>
      </c>
      <c r="AK29" s="29">
        <v>1322</v>
      </c>
      <c r="AL29" s="29">
        <v>1199</v>
      </c>
      <c r="AM29" s="29">
        <v>591</v>
      </c>
      <c r="AN29" s="29">
        <v>2063</v>
      </c>
      <c r="AO29" s="29" t="s">
        <v>46</v>
      </c>
      <c r="AP29" s="29" t="s">
        <v>46</v>
      </c>
      <c r="AQ29" s="30" t="s">
        <v>46</v>
      </c>
      <c r="AR29" s="29">
        <v>6879</v>
      </c>
      <c r="AS29" s="29">
        <v>2337</v>
      </c>
      <c r="AT29" s="29">
        <v>954</v>
      </c>
      <c r="AU29" s="29">
        <v>413</v>
      </c>
      <c r="AV29" s="29">
        <v>901</v>
      </c>
      <c r="AW29" s="31" t="s">
        <v>46</v>
      </c>
      <c r="AX29" s="29" t="s">
        <v>46</v>
      </c>
      <c r="AY29" s="29" t="s">
        <v>46</v>
      </c>
      <c r="AZ29" s="31" t="s">
        <v>46</v>
      </c>
      <c r="BA29" s="30" t="s">
        <v>46</v>
      </c>
      <c r="BB29" s="29">
        <v>5744</v>
      </c>
      <c r="BC29" s="31" t="s">
        <v>46</v>
      </c>
      <c r="BD29" s="31" t="s">
        <v>46</v>
      </c>
      <c r="BE29" s="31" t="s">
        <v>46</v>
      </c>
      <c r="BF29" s="52" t="s">
        <v>46</v>
      </c>
      <c r="BG29" s="29">
        <v>14310</v>
      </c>
      <c r="BH29" s="29">
        <v>429</v>
      </c>
      <c r="BI29" s="49">
        <v>4029</v>
      </c>
      <c r="BJ29" s="29">
        <v>1806</v>
      </c>
      <c r="BK29" s="29">
        <v>404</v>
      </c>
      <c r="BL29" s="29" t="s">
        <v>46</v>
      </c>
      <c r="BM29" s="29" t="s">
        <v>46</v>
      </c>
      <c r="BN29" s="29" t="s">
        <v>46</v>
      </c>
      <c r="BO29" s="30">
        <v>240</v>
      </c>
      <c r="BP29" s="32">
        <v>3841</v>
      </c>
      <c r="BQ29" s="32">
        <v>3013.9340912019206</v>
      </c>
      <c r="BR29" s="35">
        <v>2903</v>
      </c>
      <c r="BS29" s="29">
        <v>6731</v>
      </c>
      <c r="BT29" s="29" t="s">
        <v>46</v>
      </c>
      <c r="BU29" s="29">
        <v>1208</v>
      </c>
      <c r="BV29" s="29">
        <v>5862</v>
      </c>
      <c r="BW29" s="29">
        <v>2852</v>
      </c>
      <c r="BX29" s="32" t="s">
        <v>46</v>
      </c>
      <c r="BY29" s="76" t="s">
        <v>46</v>
      </c>
      <c r="BZ29" s="29">
        <v>39005</v>
      </c>
      <c r="CA29" s="29">
        <v>24955</v>
      </c>
      <c r="CB29" s="29">
        <v>21114</v>
      </c>
      <c r="CC29" s="29">
        <v>3841</v>
      </c>
      <c r="CD29" s="29">
        <v>1546</v>
      </c>
      <c r="CE29" s="29">
        <v>15945</v>
      </c>
      <c r="CF29" s="29">
        <v>61</v>
      </c>
      <c r="CG29" s="29" t="s">
        <v>46</v>
      </c>
      <c r="CH29" s="29" t="s">
        <v>46</v>
      </c>
      <c r="CI29" s="29" t="s">
        <v>46</v>
      </c>
      <c r="CJ29" s="29" t="s">
        <v>46</v>
      </c>
      <c r="CK29" s="29" t="s">
        <v>46</v>
      </c>
      <c r="CL29" s="29" t="s">
        <v>46</v>
      </c>
      <c r="CM29" s="29" t="s">
        <v>46</v>
      </c>
      <c r="CN29" s="29">
        <v>1208</v>
      </c>
      <c r="CO29" s="30">
        <v>4239</v>
      </c>
      <c r="CP29" s="29">
        <v>29471</v>
      </c>
      <c r="CQ29" s="29">
        <v>29471</v>
      </c>
      <c r="CR29" s="29">
        <v>29471</v>
      </c>
      <c r="CS29" s="29">
        <v>29471</v>
      </c>
      <c r="CT29" s="29">
        <v>16573</v>
      </c>
      <c r="CU29" s="29">
        <v>16573</v>
      </c>
      <c r="CV29" s="35">
        <v>27663.9</v>
      </c>
      <c r="CW29" s="35">
        <v>27663.9</v>
      </c>
      <c r="CX29" s="35">
        <v>61445</v>
      </c>
      <c r="CY29" s="35">
        <v>61445</v>
      </c>
      <c r="CZ29" s="35">
        <v>61445</v>
      </c>
      <c r="DA29" s="78">
        <v>5.48</v>
      </c>
      <c r="DB29" s="34" t="s">
        <v>46</v>
      </c>
      <c r="DC29" s="34" t="s">
        <v>46</v>
      </c>
      <c r="DD29" s="34" t="s">
        <v>46</v>
      </c>
      <c r="DE29" s="34" t="s">
        <v>46</v>
      </c>
      <c r="DF29" s="31" t="s">
        <v>46</v>
      </c>
      <c r="DG29" s="31" t="s">
        <v>46</v>
      </c>
      <c r="DH29" s="31" t="s">
        <v>46</v>
      </c>
      <c r="DI29" s="31" t="s">
        <v>46</v>
      </c>
    </row>
    <row r="30" spans="1:113" x14ac:dyDescent="0.2">
      <c r="A30" s="3" t="s">
        <v>29</v>
      </c>
      <c r="B30" s="4">
        <v>2011</v>
      </c>
      <c r="C30" s="2" t="s">
        <v>7</v>
      </c>
      <c r="D30" s="29" t="s">
        <v>46</v>
      </c>
      <c r="E30" s="29" t="s">
        <v>46</v>
      </c>
      <c r="F30" s="29" t="s">
        <v>46</v>
      </c>
      <c r="G30" s="30" t="s">
        <v>46</v>
      </c>
      <c r="H30" s="29">
        <v>842</v>
      </c>
      <c r="I30" s="31" t="s">
        <v>46</v>
      </c>
      <c r="J30" s="31" t="s">
        <v>46</v>
      </c>
      <c r="K30" s="31" t="s">
        <v>46</v>
      </c>
      <c r="L30" s="31" t="s">
        <v>46</v>
      </c>
      <c r="M30" s="31" t="s">
        <v>46</v>
      </c>
      <c r="N30" s="33" t="s">
        <v>46</v>
      </c>
      <c r="O30" s="31" t="s">
        <v>46</v>
      </c>
      <c r="P30" s="33" t="s">
        <v>237</v>
      </c>
      <c r="Q30" s="36" t="s">
        <v>237</v>
      </c>
      <c r="R30" s="30" t="s">
        <v>46</v>
      </c>
      <c r="S30" s="29">
        <v>2866</v>
      </c>
      <c r="T30" s="29">
        <v>2783</v>
      </c>
      <c r="U30" s="29">
        <v>2339</v>
      </c>
      <c r="V30" s="29">
        <v>527</v>
      </c>
      <c r="W30" s="29">
        <v>1104</v>
      </c>
      <c r="X30" s="29">
        <v>235</v>
      </c>
      <c r="Y30" s="32">
        <v>281.80989850985912</v>
      </c>
      <c r="Z30" s="32">
        <v>263.09990773623559</v>
      </c>
      <c r="AA30" s="35">
        <v>2627</v>
      </c>
      <c r="AB30" s="29" t="s">
        <v>46</v>
      </c>
      <c r="AC30" s="29" t="s">
        <v>46</v>
      </c>
      <c r="AD30" s="29">
        <v>285</v>
      </c>
      <c r="AE30" s="34" t="s">
        <v>46</v>
      </c>
      <c r="AF30" s="30" t="s">
        <v>46</v>
      </c>
      <c r="AG30" s="29">
        <v>2517</v>
      </c>
      <c r="AH30" s="34" t="s">
        <v>46</v>
      </c>
      <c r="AI30" s="34" t="s">
        <v>46</v>
      </c>
      <c r="AJ30" s="34" t="s">
        <v>46</v>
      </c>
      <c r="AK30" s="29">
        <v>330</v>
      </c>
      <c r="AL30" s="29">
        <v>135</v>
      </c>
      <c r="AM30" s="29">
        <v>72</v>
      </c>
      <c r="AN30" s="29">
        <v>251</v>
      </c>
      <c r="AO30" s="29" t="s">
        <v>46</v>
      </c>
      <c r="AP30" s="29" t="s">
        <v>46</v>
      </c>
      <c r="AQ30" s="30" t="s">
        <v>46</v>
      </c>
      <c r="AR30" s="29">
        <v>1502</v>
      </c>
      <c r="AS30" s="29">
        <v>412</v>
      </c>
      <c r="AT30" s="29">
        <v>158</v>
      </c>
      <c r="AU30" s="29">
        <v>73</v>
      </c>
      <c r="AV30" s="29">
        <v>97</v>
      </c>
      <c r="AW30" s="31" t="s">
        <v>46</v>
      </c>
      <c r="AX30" s="29" t="s">
        <v>46</v>
      </c>
      <c r="AY30" s="29" t="s">
        <v>46</v>
      </c>
      <c r="AZ30" s="31" t="s">
        <v>46</v>
      </c>
      <c r="BA30" s="30" t="s">
        <v>46</v>
      </c>
      <c r="BB30" s="29">
        <v>1274</v>
      </c>
      <c r="BC30" s="31" t="s">
        <v>46</v>
      </c>
      <c r="BD30" s="31" t="s">
        <v>46</v>
      </c>
      <c r="BE30" s="31" t="s">
        <v>46</v>
      </c>
      <c r="BF30" s="52" t="s">
        <v>46</v>
      </c>
      <c r="BG30" s="29">
        <v>3346</v>
      </c>
      <c r="BH30" s="29">
        <v>29</v>
      </c>
      <c r="BI30" s="49">
        <v>1122</v>
      </c>
      <c r="BJ30" s="29">
        <v>542</v>
      </c>
      <c r="BK30" s="29">
        <v>113</v>
      </c>
      <c r="BL30" s="29" t="s">
        <v>46</v>
      </c>
      <c r="BM30" s="29" t="s">
        <v>46</v>
      </c>
      <c r="BN30" s="29" t="s">
        <v>46</v>
      </c>
      <c r="BO30" s="30">
        <v>58</v>
      </c>
      <c r="BP30" s="32">
        <v>825</v>
      </c>
      <c r="BQ30" s="32">
        <v>544.90980624609472</v>
      </c>
      <c r="BR30" s="35">
        <v>3066</v>
      </c>
      <c r="BS30" s="29">
        <v>820</v>
      </c>
      <c r="BT30" s="29" t="s">
        <v>46</v>
      </c>
      <c r="BU30" s="29">
        <v>152</v>
      </c>
      <c r="BV30" s="29">
        <v>689</v>
      </c>
      <c r="BW30" s="29">
        <v>374</v>
      </c>
      <c r="BX30" s="32" t="s">
        <v>46</v>
      </c>
      <c r="BY30" s="76" t="s">
        <v>46</v>
      </c>
      <c r="BZ30" s="29">
        <v>9274</v>
      </c>
      <c r="CA30" s="29">
        <v>5649</v>
      </c>
      <c r="CB30" s="29">
        <v>4824</v>
      </c>
      <c r="CC30" s="29">
        <v>825</v>
      </c>
      <c r="CD30" s="29">
        <v>329</v>
      </c>
      <c r="CE30" s="29">
        <v>3473</v>
      </c>
      <c r="CF30" s="29">
        <v>12</v>
      </c>
      <c r="CG30" s="29" t="s">
        <v>46</v>
      </c>
      <c r="CH30" s="29" t="s">
        <v>46</v>
      </c>
      <c r="CI30" s="29" t="s">
        <v>46</v>
      </c>
      <c r="CJ30" s="29" t="s">
        <v>46</v>
      </c>
      <c r="CK30" s="29" t="s">
        <v>46</v>
      </c>
      <c r="CL30" s="29" t="s">
        <v>46</v>
      </c>
      <c r="CM30" s="29" t="s">
        <v>46</v>
      </c>
      <c r="CN30" s="29">
        <v>152</v>
      </c>
      <c r="CO30" s="30">
        <v>540</v>
      </c>
      <c r="CP30" s="29">
        <v>7229</v>
      </c>
      <c r="CQ30" s="29">
        <v>7229</v>
      </c>
      <c r="CR30" s="29">
        <v>7229</v>
      </c>
      <c r="CS30" s="29">
        <v>7229</v>
      </c>
      <c r="CT30" s="29">
        <v>3623</v>
      </c>
      <c r="CU30" s="29">
        <v>3623</v>
      </c>
      <c r="CV30" s="35">
        <v>7401.1</v>
      </c>
      <c r="CW30" s="35">
        <v>7401.1</v>
      </c>
      <c r="CX30" s="35">
        <v>14633</v>
      </c>
      <c r="CY30" s="35">
        <v>14633</v>
      </c>
      <c r="CZ30" s="35">
        <v>14633</v>
      </c>
      <c r="DA30" s="78">
        <v>5.59</v>
      </c>
      <c r="DB30" s="34" t="s">
        <v>46</v>
      </c>
      <c r="DC30" s="34" t="s">
        <v>46</v>
      </c>
      <c r="DD30" s="34" t="s">
        <v>46</v>
      </c>
      <c r="DE30" s="34" t="s">
        <v>46</v>
      </c>
      <c r="DF30" s="31" t="s">
        <v>46</v>
      </c>
      <c r="DG30" s="31" t="s">
        <v>46</v>
      </c>
      <c r="DH30" s="31" t="s">
        <v>46</v>
      </c>
      <c r="DI30" s="31" t="s">
        <v>46</v>
      </c>
    </row>
    <row r="31" spans="1:113" x14ac:dyDescent="0.2">
      <c r="A31" s="3" t="s">
        <v>30</v>
      </c>
      <c r="B31" s="4">
        <v>2011</v>
      </c>
      <c r="C31" s="2" t="s">
        <v>8</v>
      </c>
      <c r="D31" s="29" t="s">
        <v>46</v>
      </c>
      <c r="E31" s="29" t="s">
        <v>46</v>
      </c>
      <c r="F31" s="29" t="s">
        <v>46</v>
      </c>
      <c r="G31" s="30" t="s">
        <v>46</v>
      </c>
      <c r="H31" s="29">
        <v>977</v>
      </c>
      <c r="I31" s="31" t="s">
        <v>46</v>
      </c>
      <c r="J31" s="31" t="s">
        <v>46</v>
      </c>
      <c r="K31" s="31" t="s">
        <v>46</v>
      </c>
      <c r="L31" s="31" t="s">
        <v>46</v>
      </c>
      <c r="M31" s="31" t="s">
        <v>46</v>
      </c>
      <c r="N31" s="33" t="s">
        <v>46</v>
      </c>
      <c r="O31" s="31" t="s">
        <v>46</v>
      </c>
      <c r="P31" s="33" t="s">
        <v>237</v>
      </c>
      <c r="Q31" s="36" t="s">
        <v>237</v>
      </c>
      <c r="R31" s="30" t="s">
        <v>46</v>
      </c>
      <c r="S31" s="29">
        <v>3655</v>
      </c>
      <c r="T31" s="29">
        <v>3411</v>
      </c>
      <c r="U31" s="29">
        <v>3003</v>
      </c>
      <c r="V31" s="29">
        <v>652</v>
      </c>
      <c r="W31" s="29">
        <v>1449</v>
      </c>
      <c r="X31" s="29">
        <v>262</v>
      </c>
      <c r="Y31" s="32">
        <v>318.09990773623559</v>
      </c>
      <c r="Z31" s="32">
        <v>298.38991696261201</v>
      </c>
      <c r="AA31" s="35">
        <v>2753</v>
      </c>
      <c r="AB31" s="29" t="s">
        <v>46</v>
      </c>
      <c r="AC31" s="29" t="s">
        <v>46</v>
      </c>
      <c r="AD31" s="29">
        <v>372</v>
      </c>
      <c r="AE31" s="34" t="s">
        <v>46</v>
      </c>
      <c r="AF31" s="30" t="s">
        <v>46</v>
      </c>
      <c r="AG31" s="29">
        <v>3306</v>
      </c>
      <c r="AH31" s="34" t="s">
        <v>46</v>
      </c>
      <c r="AI31" s="34" t="s">
        <v>46</v>
      </c>
      <c r="AJ31" s="34" t="s">
        <v>46</v>
      </c>
      <c r="AK31" s="29">
        <v>418</v>
      </c>
      <c r="AL31" s="29">
        <v>147</v>
      </c>
      <c r="AM31" s="29">
        <v>86</v>
      </c>
      <c r="AN31" s="29">
        <v>252</v>
      </c>
      <c r="AO31" s="29" t="s">
        <v>46</v>
      </c>
      <c r="AP31" s="29" t="s">
        <v>46</v>
      </c>
      <c r="AQ31" s="30" t="s">
        <v>46</v>
      </c>
      <c r="AR31" s="29">
        <v>1779</v>
      </c>
      <c r="AS31" s="29">
        <v>397</v>
      </c>
      <c r="AT31" s="29">
        <v>168</v>
      </c>
      <c r="AU31" s="29">
        <v>67</v>
      </c>
      <c r="AV31" s="29">
        <v>109</v>
      </c>
      <c r="AW31" s="31" t="s">
        <v>46</v>
      </c>
      <c r="AX31" s="29" t="s">
        <v>46</v>
      </c>
      <c r="AY31" s="29" t="s">
        <v>46</v>
      </c>
      <c r="AZ31" s="31" t="s">
        <v>46</v>
      </c>
      <c r="BA31" s="30" t="s">
        <v>46</v>
      </c>
      <c r="BB31" s="29">
        <v>1583</v>
      </c>
      <c r="BC31" s="31" t="s">
        <v>46</v>
      </c>
      <c r="BD31" s="31" t="s">
        <v>46</v>
      </c>
      <c r="BE31" s="31" t="s">
        <v>46</v>
      </c>
      <c r="BF31" s="52" t="s">
        <v>46</v>
      </c>
      <c r="BG31" s="29">
        <v>4464</v>
      </c>
      <c r="BH31" s="29">
        <v>53</v>
      </c>
      <c r="BI31" s="49">
        <v>1380</v>
      </c>
      <c r="BJ31" s="29">
        <v>597</v>
      </c>
      <c r="BK31" s="29">
        <v>126</v>
      </c>
      <c r="BL31" s="29" t="s">
        <v>46</v>
      </c>
      <c r="BM31" s="29" t="s">
        <v>46</v>
      </c>
      <c r="BN31" s="29" t="s">
        <v>46</v>
      </c>
      <c r="BO31" s="30">
        <v>47</v>
      </c>
      <c r="BP31" s="32">
        <v>1021</v>
      </c>
      <c r="BQ31" s="32">
        <v>616.48982469884766</v>
      </c>
      <c r="BR31" s="35">
        <v>3163</v>
      </c>
      <c r="BS31" s="29">
        <v>1032</v>
      </c>
      <c r="BT31" s="29" t="s">
        <v>46</v>
      </c>
      <c r="BU31" s="29">
        <v>208</v>
      </c>
      <c r="BV31" s="29">
        <v>874</v>
      </c>
      <c r="BW31" s="29">
        <v>541</v>
      </c>
      <c r="BX31" s="32" t="s">
        <v>46</v>
      </c>
      <c r="BY31" s="76" t="s">
        <v>46</v>
      </c>
      <c r="BZ31" s="29">
        <v>11753</v>
      </c>
      <c r="CA31" s="29">
        <v>7066</v>
      </c>
      <c r="CB31" s="29">
        <v>6045</v>
      </c>
      <c r="CC31" s="29">
        <v>1021</v>
      </c>
      <c r="CD31" s="29">
        <v>472</v>
      </c>
      <c r="CE31" s="29">
        <v>4313</v>
      </c>
      <c r="CF31" s="29">
        <v>14</v>
      </c>
      <c r="CG31" s="29" t="s">
        <v>46</v>
      </c>
      <c r="CH31" s="29" t="s">
        <v>46</v>
      </c>
      <c r="CI31" s="29" t="s">
        <v>46</v>
      </c>
      <c r="CJ31" s="29" t="s">
        <v>46</v>
      </c>
      <c r="CK31" s="29" t="s">
        <v>46</v>
      </c>
      <c r="CL31" s="29" t="s">
        <v>46</v>
      </c>
      <c r="CM31" s="29" t="s">
        <v>46</v>
      </c>
      <c r="CN31" s="29">
        <v>208</v>
      </c>
      <c r="CO31" s="30">
        <v>727</v>
      </c>
      <c r="CP31" s="29">
        <v>8919</v>
      </c>
      <c r="CQ31" s="29">
        <v>8919</v>
      </c>
      <c r="CR31" s="29">
        <v>8919</v>
      </c>
      <c r="CS31" s="29">
        <v>8919</v>
      </c>
      <c r="CT31" s="29">
        <v>3676</v>
      </c>
      <c r="CU31" s="29">
        <v>3676</v>
      </c>
      <c r="CV31" s="35">
        <v>9410.5999999999985</v>
      </c>
      <c r="CW31" s="35">
        <v>9410.5999999999985</v>
      </c>
      <c r="CX31" s="35">
        <v>18885</v>
      </c>
      <c r="CY31" s="35">
        <v>18885</v>
      </c>
      <c r="CZ31" s="35">
        <v>18885</v>
      </c>
      <c r="DA31" s="78">
        <v>5.72</v>
      </c>
      <c r="DB31" s="34" t="s">
        <v>46</v>
      </c>
      <c r="DC31" s="34" t="s">
        <v>46</v>
      </c>
      <c r="DD31" s="34" t="s">
        <v>46</v>
      </c>
      <c r="DE31" s="34" t="s">
        <v>46</v>
      </c>
      <c r="DF31" s="31" t="s">
        <v>46</v>
      </c>
      <c r="DG31" s="31" t="s">
        <v>46</v>
      </c>
      <c r="DH31" s="31" t="s">
        <v>46</v>
      </c>
      <c r="DI31" s="31" t="s">
        <v>46</v>
      </c>
    </row>
    <row r="32" spans="1:113" x14ac:dyDescent="0.2">
      <c r="A32" s="3" t="s">
        <v>31</v>
      </c>
      <c r="B32" s="4">
        <v>2011</v>
      </c>
      <c r="C32" s="2" t="s">
        <v>9</v>
      </c>
      <c r="D32" s="29" t="s">
        <v>46</v>
      </c>
      <c r="E32" s="29" t="s">
        <v>46</v>
      </c>
      <c r="F32" s="29" t="s">
        <v>46</v>
      </c>
      <c r="G32" s="30" t="s">
        <v>46</v>
      </c>
      <c r="H32" s="29">
        <v>1337</v>
      </c>
      <c r="I32" s="31" t="s">
        <v>46</v>
      </c>
      <c r="J32" s="31" t="s">
        <v>46</v>
      </c>
      <c r="K32" s="31" t="s">
        <v>46</v>
      </c>
      <c r="L32" s="31" t="s">
        <v>46</v>
      </c>
      <c r="M32" s="31" t="s">
        <v>46</v>
      </c>
      <c r="N32" s="33" t="s">
        <v>46</v>
      </c>
      <c r="O32" s="31" t="s">
        <v>46</v>
      </c>
      <c r="P32" s="33" t="s">
        <v>237</v>
      </c>
      <c r="Q32" s="36" t="s">
        <v>237</v>
      </c>
      <c r="R32" s="30" t="s">
        <v>46</v>
      </c>
      <c r="S32" s="29">
        <v>4562</v>
      </c>
      <c r="T32" s="29">
        <v>4292</v>
      </c>
      <c r="U32" s="29">
        <v>3749</v>
      </c>
      <c r="V32" s="29">
        <v>813</v>
      </c>
      <c r="W32" s="29">
        <v>1688</v>
      </c>
      <c r="X32" s="29">
        <v>285</v>
      </c>
      <c r="Y32" s="32">
        <v>449.13482931203583</v>
      </c>
      <c r="Z32" s="32">
        <v>343.90980624609472</v>
      </c>
      <c r="AA32" s="35">
        <v>2717</v>
      </c>
      <c r="AB32" s="29" t="s">
        <v>46</v>
      </c>
      <c r="AC32" s="29" t="s">
        <v>46</v>
      </c>
      <c r="AD32" s="29">
        <v>366</v>
      </c>
      <c r="AE32" s="34" t="s">
        <v>46</v>
      </c>
      <c r="AF32" s="30" t="s">
        <v>46</v>
      </c>
      <c r="AG32" s="29">
        <v>3763</v>
      </c>
      <c r="AH32" s="34" t="s">
        <v>46</v>
      </c>
      <c r="AI32" s="34" t="s">
        <v>46</v>
      </c>
      <c r="AJ32" s="34" t="s">
        <v>46</v>
      </c>
      <c r="AK32" s="29">
        <v>414</v>
      </c>
      <c r="AL32" s="29">
        <v>160</v>
      </c>
      <c r="AM32" s="29">
        <v>89</v>
      </c>
      <c r="AN32" s="29">
        <v>269</v>
      </c>
      <c r="AO32" s="29" t="s">
        <v>46</v>
      </c>
      <c r="AP32" s="29" t="s">
        <v>46</v>
      </c>
      <c r="AQ32" s="30" t="s">
        <v>46</v>
      </c>
      <c r="AR32" s="29">
        <v>2127</v>
      </c>
      <c r="AS32" s="29">
        <v>591</v>
      </c>
      <c r="AT32" s="29">
        <v>248</v>
      </c>
      <c r="AU32" s="29">
        <v>106</v>
      </c>
      <c r="AV32" s="29">
        <v>123</v>
      </c>
      <c r="AW32" s="31" t="s">
        <v>46</v>
      </c>
      <c r="AX32" s="29" t="s">
        <v>46</v>
      </c>
      <c r="AY32" s="29" t="s">
        <v>46</v>
      </c>
      <c r="AZ32" s="31" t="s">
        <v>46</v>
      </c>
      <c r="BA32" s="30" t="s">
        <v>46</v>
      </c>
      <c r="BB32" s="29">
        <v>1816</v>
      </c>
      <c r="BC32" s="31" t="s">
        <v>46</v>
      </c>
      <c r="BD32" s="31" t="s">
        <v>46</v>
      </c>
      <c r="BE32" s="31" t="s">
        <v>46</v>
      </c>
      <c r="BF32" s="52" t="s">
        <v>46</v>
      </c>
      <c r="BG32" s="29">
        <v>5444</v>
      </c>
      <c r="BH32" s="29">
        <v>60</v>
      </c>
      <c r="BI32" s="49">
        <v>1474</v>
      </c>
      <c r="BJ32" s="29">
        <v>630</v>
      </c>
      <c r="BK32" s="29">
        <v>137</v>
      </c>
      <c r="BL32" s="29" t="s">
        <v>46</v>
      </c>
      <c r="BM32" s="29" t="s">
        <v>46</v>
      </c>
      <c r="BN32" s="29" t="s">
        <v>46</v>
      </c>
      <c r="BO32" s="30">
        <v>62</v>
      </c>
      <c r="BP32" s="32">
        <v>1313</v>
      </c>
      <c r="BQ32" s="32">
        <v>793.04463555813049</v>
      </c>
      <c r="BR32" s="35">
        <v>3187</v>
      </c>
      <c r="BS32" s="29">
        <v>1006</v>
      </c>
      <c r="BT32" s="29" t="s">
        <v>46</v>
      </c>
      <c r="BU32" s="29">
        <v>188</v>
      </c>
      <c r="BV32" s="29">
        <v>844</v>
      </c>
      <c r="BW32" s="29">
        <v>457</v>
      </c>
      <c r="BX32" s="32" t="s">
        <v>46</v>
      </c>
      <c r="BY32" s="76" t="s">
        <v>46</v>
      </c>
      <c r="BZ32" s="29">
        <v>14569</v>
      </c>
      <c r="CA32" s="29">
        <v>8854</v>
      </c>
      <c r="CB32" s="29">
        <v>7541</v>
      </c>
      <c r="CC32" s="29">
        <v>1313</v>
      </c>
      <c r="CD32" s="29">
        <v>577</v>
      </c>
      <c r="CE32" s="29">
        <v>5537</v>
      </c>
      <c r="CF32" s="29">
        <v>12</v>
      </c>
      <c r="CG32" s="29" t="s">
        <v>46</v>
      </c>
      <c r="CH32" s="29" t="s">
        <v>46</v>
      </c>
      <c r="CI32" s="29" t="s">
        <v>46</v>
      </c>
      <c r="CJ32" s="29" t="s">
        <v>46</v>
      </c>
      <c r="CK32" s="29" t="s">
        <v>46</v>
      </c>
      <c r="CL32" s="29" t="s">
        <v>46</v>
      </c>
      <c r="CM32" s="29" t="s">
        <v>46</v>
      </c>
      <c r="CN32" s="29">
        <v>188</v>
      </c>
      <c r="CO32" s="30">
        <v>677</v>
      </c>
      <c r="CP32" s="29">
        <v>10720</v>
      </c>
      <c r="CQ32" s="29">
        <v>10720</v>
      </c>
      <c r="CR32" s="29">
        <v>10720</v>
      </c>
      <c r="CS32" s="29">
        <v>10720</v>
      </c>
      <c r="CT32" s="29">
        <v>3630</v>
      </c>
      <c r="CU32" s="29">
        <v>3630</v>
      </c>
      <c r="CV32" s="35">
        <v>12442.800000000001</v>
      </c>
      <c r="CW32" s="35">
        <v>12442.800000000001</v>
      </c>
      <c r="CX32" s="35">
        <v>23109</v>
      </c>
      <c r="CY32" s="35">
        <v>23109</v>
      </c>
      <c r="CZ32" s="35">
        <v>23109</v>
      </c>
      <c r="DA32" s="78">
        <v>5.95</v>
      </c>
      <c r="DB32" s="34" t="s">
        <v>46</v>
      </c>
      <c r="DC32" s="34" t="s">
        <v>46</v>
      </c>
      <c r="DD32" s="34" t="s">
        <v>46</v>
      </c>
      <c r="DE32" s="34" t="s">
        <v>46</v>
      </c>
      <c r="DF32" s="31" t="s">
        <v>46</v>
      </c>
      <c r="DG32" s="31" t="s">
        <v>46</v>
      </c>
      <c r="DH32" s="31" t="s">
        <v>46</v>
      </c>
      <c r="DI32" s="31" t="s">
        <v>46</v>
      </c>
    </row>
    <row r="33" spans="1:113" x14ac:dyDescent="0.2">
      <c r="A33" s="3" t="s">
        <v>32</v>
      </c>
      <c r="B33" s="4">
        <v>2011</v>
      </c>
      <c r="C33" s="2" t="s">
        <v>10</v>
      </c>
      <c r="D33" s="29" t="s">
        <v>46</v>
      </c>
      <c r="E33" s="29" t="s">
        <v>46</v>
      </c>
      <c r="F33" s="29" t="s">
        <v>46</v>
      </c>
      <c r="G33" s="30">
        <v>691</v>
      </c>
      <c r="H33" s="29">
        <v>3849</v>
      </c>
      <c r="I33" s="31" t="s">
        <v>46</v>
      </c>
      <c r="J33" s="31" t="s">
        <v>46</v>
      </c>
      <c r="K33" s="31" t="s">
        <v>46</v>
      </c>
      <c r="L33" s="31" t="s">
        <v>46</v>
      </c>
      <c r="M33" s="31" t="s">
        <v>46</v>
      </c>
      <c r="N33" s="33" t="s">
        <v>46</v>
      </c>
      <c r="O33" s="31" t="s">
        <v>46</v>
      </c>
      <c r="P33" s="33">
        <v>225.90494925492956</v>
      </c>
      <c r="Q33" s="36">
        <v>2163</v>
      </c>
      <c r="R33" s="30" t="s">
        <v>46</v>
      </c>
      <c r="S33" s="29">
        <v>7864</v>
      </c>
      <c r="T33" s="29">
        <v>8025</v>
      </c>
      <c r="U33" s="29">
        <v>6440</v>
      </c>
      <c r="V33" s="29">
        <v>1424</v>
      </c>
      <c r="W33" s="29">
        <v>3024</v>
      </c>
      <c r="X33" s="29">
        <v>685</v>
      </c>
      <c r="Y33" s="32">
        <v>823.68478318015366</v>
      </c>
      <c r="Z33" s="32">
        <v>858.13968630320096</v>
      </c>
      <c r="AA33" s="35">
        <v>2545</v>
      </c>
      <c r="AB33" s="29" t="s">
        <v>46</v>
      </c>
      <c r="AC33" s="29" t="s">
        <v>46</v>
      </c>
      <c r="AD33" s="29">
        <v>796</v>
      </c>
      <c r="AE33" s="34" t="s">
        <v>46</v>
      </c>
      <c r="AF33" s="30" t="s">
        <v>46</v>
      </c>
      <c r="AG33" s="29">
        <v>6524</v>
      </c>
      <c r="AH33" s="34" t="s">
        <v>46</v>
      </c>
      <c r="AI33" s="34" t="s">
        <v>46</v>
      </c>
      <c r="AJ33" s="34" t="s">
        <v>46</v>
      </c>
      <c r="AK33" s="29">
        <v>896</v>
      </c>
      <c r="AL33" s="29">
        <v>872</v>
      </c>
      <c r="AM33" s="29">
        <v>421</v>
      </c>
      <c r="AN33" s="29">
        <v>1629</v>
      </c>
      <c r="AO33" s="29" t="s">
        <v>46</v>
      </c>
      <c r="AP33" s="29" t="s">
        <v>46</v>
      </c>
      <c r="AQ33" s="30" t="s">
        <v>46</v>
      </c>
      <c r="AR33" s="29">
        <v>4015</v>
      </c>
      <c r="AS33" s="29">
        <v>1197</v>
      </c>
      <c r="AT33" s="29">
        <v>491</v>
      </c>
      <c r="AU33" s="29">
        <v>227</v>
      </c>
      <c r="AV33" s="29">
        <v>669</v>
      </c>
      <c r="AW33" s="31" t="s">
        <v>46</v>
      </c>
      <c r="AX33" s="29" t="s">
        <v>46</v>
      </c>
      <c r="AY33" s="29" t="s">
        <v>46</v>
      </c>
      <c r="AZ33" s="31" t="s">
        <v>46</v>
      </c>
      <c r="BA33" s="30" t="s">
        <v>46</v>
      </c>
      <c r="BB33" s="29">
        <v>4133</v>
      </c>
      <c r="BC33" s="31" t="s">
        <v>46</v>
      </c>
      <c r="BD33" s="31" t="s">
        <v>46</v>
      </c>
      <c r="BE33" s="31" t="s">
        <v>46</v>
      </c>
      <c r="BF33" s="52" t="s">
        <v>46</v>
      </c>
      <c r="BG33" s="29">
        <v>9379</v>
      </c>
      <c r="BH33" s="29">
        <v>329</v>
      </c>
      <c r="BI33" s="49">
        <v>2632</v>
      </c>
      <c r="BJ33" s="29">
        <v>1348</v>
      </c>
      <c r="BK33" s="29">
        <v>267</v>
      </c>
      <c r="BL33" s="29" t="s">
        <v>46</v>
      </c>
      <c r="BM33" s="29" t="s">
        <v>46</v>
      </c>
      <c r="BN33" s="29">
        <v>581</v>
      </c>
      <c r="BO33" s="30">
        <v>184</v>
      </c>
      <c r="BP33" s="32">
        <v>2368</v>
      </c>
      <c r="BQ33" s="32">
        <v>1681.8244694833545</v>
      </c>
      <c r="BR33" s="35">
        <v>2852</v>
      </c>
      <c r="BS33" s="29">
        <v>5292</v>
      </c>
      <c r="BT33" s="29" t="s">
        <v>46</v>
      </c>
      <c r="BU33" s="29">
        <v>1033</v>
      </c>
      <c r="BV33" s="29">
        <v>4584</v>
      </c>
      <c r="BW33" s="29">
        <v>2308</v>
      </c>
      <c r="BX33" s="32" t="s">
        <v>46</v>
      </c>
      <c r="BY33" s="76" t="s">
        <v>46</v>
      </c>
      <c r="BZ33" s="29">
        <v>25666</v>
      </c>
      <c r="CA33" s="29">
        <v>15889</v>
      </c>
      <c r="CB33" s="29">
        <v>13521</v>
      </c>
      <c r="CC33" s="29">
        <v>2368</v>
      </c>
      <c r="CD33" s="29">
        <v>1004</v>
      </c>
      <c r="CE33" s="29">
        <v>9758</v>
      </c>
      <c r="CF33" s="29">
        <v>54</v>
      </c>
      <c r="CG33" s="29" t="s">
        <v>46</v>
      </c>
      <c r="CH33" s="29" t="s">
        <v>46</v>
      </c>
      <c r="CI33" s="29" t="s">
        <v>46</v>
      </c>
      <c r="CJ33" s="29" t="s">
        <v>46</v>
      </c>
      <c r="CK33" s="29" t="s">
        <v>46</v>
      </c>
      <c r="CL33" s="29" t="s">
        <v>46</v>
      </c>
      <c r="CM33" s="29" t="s">
        <v>46</v>
      </c>
      <c r="CN33" s="29">
        <v>1033</v>
      </c>
      <c r="CO33" s="30">
        <v>3334</v>
      </c>
      <c r="CP33" s="29">
        <v>19601</v>
      </c>
      <c r="CQ33" s="29">
        <v>19601</v>
      </c>
      <c r="CR33" s="29">
        <v>19601</v>
      </c>
      <c r="CS33" s="29">
        <v>19601</v>
      </c>
      <c r="CT33" s="29">
        <v>12476</v>
      </c>
      <c r="CU33" s="29">
        <v>12476</v>
      </c>
      <c r="CV33" s="35">
        <v>17604.800000000003</v>
      </c>
      <c r="CW33" s="35">
        <v>17604.800000000003</v>
      </c>
      <c r="CX33" s="35">
        <v>40412</v>
      </c>
      <c r="CY33" s="35">
        <v>40412</v>
      </c>
      <c r="CZ33" s="35">
        <v>40412</v>
      </c>
      <c r="DA33" s="78">
        <v>5.45</v>
      </c>
      <c r="DB33" s="34" t="s">
        <v>46</v>
      </c>
      <c r="DC33" s="34" t="s">
        <v>46</v>
      </c>
      <c r="DD33" s="34" t="s">
        <v>46</v>
      </c>
      <c r="DE33" s="34" t="s">
        <v>46</v>
      </c>
      <c r="DF33" s="31" t="s">
        <v>46</v>
      </c>
      <c r="DG33" s="31" t="s">
        <v>46</v>
      </c>
      <c r="DH33" s="31" t="s">
        <v>46</v>
      </c>
      <c r="DI33" s="31" t="s">
        <v>46</v>
      </c>
    </row>
    <row r="34" spans="1:113" x14ac:dyDescent="0.2">
      <c r="A34" s="3" t="s">
        <v>33</v>
      </c>
      <c r="B34" s="4">
        <v>2011</v>
      </c>
      <c r="C34" s="2" t="s">
        <v>11</v>
      </c>
      <c r="D34" s="29" t="s">
        <v>46</v>
      </c>
      <c r="E34" s="29" t="s">
        <v>46</v>
      </c>
      <c r="F34" s="29" t="s">
        <v>46</v>
      </c>
      <c r="G34" s="30">
        <v>1105</v>
      </c>
      <c r="H34" s="29">
        <v>4955</v>
      </c>
      <c r="I34" s="31" t="s">
        <v>46</v>
      </c>
      <c r="J34" s="31" t="s">
        <v>46</v>
      </c>
      <c r="K34" s="31" t="s">
        <v>46</v>
      </c>
      <c r="L34" s="31" t="s">
        <v>46</v>
      </c>
      <c r="M34" s="31" t="s">
        <v>46</v>
      </c>
      <c r="N34" s="33" t="s">
        <v>46</v>
      </c>
      <c r="O34" s="31" t="s">
        <v>46</v>
      </c>
      <c r="P34" s="33">
        <v>326.25994464174136</v>
      </c>
      <c r="Q34" s="36">
        <v>2265</v>
      </c>
      <c r="R34" s="30" t="s">
        <v>46</v>
      </c>
      <c r="S34" s="29">
        <v>10715</v>
      </c>
      <c r="T34" s="29">
        <v>11235</v>
      </c>
      <c r="U34" s="29">
        <v>8782</v>
      </c>
      <c r="V34" s="29">
        <v>1933</v>
      </c>
      <c r="W34" s="29">
        <v>3776</v>
      </c>
      <c r="X34" s="29">
        <v>864</v>
      </c>
      <c r="Y34" s="32">
        <v>1288.4296955295774</v>
      </c>
      <c r="Z34" s="32">
        <v>1316.6595755866838</v>
      </c>
      <c r="AA34" s="35">
        <v>2453</v>
      </c>
      <c r="AB34" s="29" t="s">
        <v>46</v>
      </c>
      <c r="AC34" s="29" t="s">
        <v>46</v>
      </c>
      <c r="AD34" s="29">
        <v>1062</v>
      </c>
      <c r="AE34" s="34" t="s">
        <v>46</v>
      </c>
      <c r="AF34" s="30" t="s">
        <v>46</v>
      </c>
      <c r="AG34" s="29">
        <v>8950</v>
      </c>
      <c r="AH34" s="34" t="s">
        <v>46</v>
      </c>
      <c r="AI34" s="34" t="s">
        <v>46</v>
      </c>
      <c r="AJ34" s="34" t="s">
        <v>46</v>
      </c>
      <c r="AK34" s="29">
        <v>1195</v>
      </c>
      <c r="AL34" s="29">
        <v>944</v>
      </c>
      <c r="AM34" s="29">
        <v>495</v>
      </c>
      <c r="AN34" s="29">
        <v>1478</v>
      </c>
      <c r="AO34" s="29" t="s">
        <v>46</v>
      </c>
      <c r="AP34" s="29" t="s">
        <v>46</v>
      </c>
      <c r="AQ34" s="30" t="s">
        <v>46</v>
      </c>
      <c r="AR34" s="29">
        <v>5468</v>
      </c>
      <c r="AS34" s="29">
        <v>1781</v>
      </c>
      <c r="AT34" s="29">
        <v>694</v>
      </c>
      <c r="AU34" s="29">
        <v>309</v>
      </c>
      <c r="AV34" s="29">
        <v>685</v>
      </c>
      <c r="AW34" s="31" t="s">
        <v>46</v>
      </c>
      <c r="AX34" s="29" t="s">
        <v>46</v>
      </c>
      <c r="AY34" s="29" t="s">
        <v>46</v>
      </c>
      <c r="AZ34" s="31" t="s">
        <v>46</v>
      </c>
      <c r="BA34" s="30" t="s">
        <v>46</v>
      </c>
      <c r="BB34" s="29">
        <v>4958</v>
      </c>
      <c r="BC34" s="31" t="s">
        <v>46</v>
      </c>
      <c r="BD34" s="31" t="s">
        <v>46</v>
      </c>
      <c r="BE34" s="31" t="s">
        <v>46</v>
      </c>
      <c r="BF34" s="52" t="s">
        <v>46</v>
      </c>
      <c r="BG34" s="29">
        <v>11248</v>
      </c>
      <c r="BH34" s="29">
        <v>287</v>
      </c>
      <c r="BI34" s="49">
        <v>3635</v>
      </c>
      <c r="BJ34" s="29">
        <v>1922</v>
      </c>
      <c r="BK34" s="29">
        <v>403</v>
      </c>
      <c r="BL34" s="29" t="s">
        <v>46</v>
      </c>
      <c r="BM34" s="29" t="s">
        <v>46</v>
      </c>
      <c r="BN34" s="29">
        <v>902</v>
      </c>
      <c r="BO34" s="30">
        <v>234</v>
      </c>
      <c r="BP34" s="32">
        <v>3125</v>
      </c>
      <c r="BQ34" s="32">
        <v>2605.089271116261</v>
      </c>
      <c r="BR34" s="35">
        <v>2800</v>
      </c>
      <c r="BS34" s="29">
        <v>5223</v>
      </c>
      <c r="BT34" s="29" t="s">
        <v>46</v>
      </c>
      <c r="BU34" s="29">
        <v>1013</v>
      </c>
      <c r="BV34" s="29">
        <v>4680</v>
      </c>
      <c r="BW34" s="29">
        <v>2461</v>
      </c>
      <c r="BX34" s="32" t="s">
        <v>46</v>
      </c>
      <c r="BY34" s="76" t="s">
        <v>46</v>
      </c>
      <c r="BZ34" s="29">
        <v>33811</v>
      </c>
      <c r="CA34" s="29">
        <v>21950</v>
      </c>
      <c r="CB34" s="29">
        <v>18825</v>
      </c>
      <c r="CC34" s="29">
        <v>3125</v>
      </c>
      <c r="CD34" s="29">
        <v>1536</v>
      </c>
      <c r="CE34" s="29">
        <v>14045</v>
      </c>
      <c r="CF34" s="29">
        <v>68</v>
      </c>
      <c r="CG34" s="29" t="s">
        <v>46</v>
      </c>
      <c r="CH34" s="29" t="s">
        <v>46</v>
      </c>
      <c r="CI34" s="29" t="s">
        <v>46</v>
      </c>
      <c r="CJ34" s="29" t="s">
        <v>46</v>
      </c>
      <c r="CK34" s="29" t="s">
        <v>46</v>
      </c>
      <c r="CL34" s="29" t="s">
        <v>46</v>
      </c>
      <c r="CM34" s="29" t="s">
        <v>46</v>
      </c>
      <c r="CN34" s="29">
        <v>1013</v>
      </c>
      <c r="CO34" s="30">
        <v>3458</v>
      </c>
      <c r="CP34" s="29">
        <v>25631</v>
      </c>
      <c r="CQ34" s="29">
        <v>25631</v>
      </c>
      <c r="CR34" s="29">
        <v>25631</v>
      </c>
      <c r="CS34" s="29">
        <v>25631</v>
      </c>
      <c r="CT34" s="29">
        <v>15307</v>
      </c>
      <c r="CU34" s="29">
        <v>15307</v>
      </c>
      <c r="CV34" s="35">
        <v>22662.5</v>
      </c>
      <c r="CW34" s="35">
        <v>22662.5</v>
      </c>
      <c r="CX34" s="35">
        <v>52428</v>
      </c>
      <c r="CY34" s="35">
        <v>52428</v>
      </c>
      <c r="CZ34" s="35">
        <v>52428</v>
      </c>
      <c r="DA34" s="78">
        <v>5.81</v>
      </c>
      <c r="DB34" s="34" t="s">
        <v>46</v>
      </c>
      <c r="DC34" s="34" t="s">
        <v>46</v>
      </c>
      <c r="DD34" s="34" t="s">
        <v>46</v>
      </c>
      <c r="DE34" s="34" t="s">
        <v>46</v>
      </c>
      <c r="DF34" s="31" t="s">
        <v>46</v>
      </c>
      <c r="DG34" s="31" t="s">
        <v>46</v>
      </c>
      <c r="DH34" s="31" t="s">
        <v>46</v>
      </c>
      <c r="DI34" s="31" t="s">
        <v>46</v>
      </c>
    </row>
    <row r="35" spans="1:113" x14ac:dyDescent="0.2">
      <c r="A35" s="3" t="s">
        <v>34</v>
      </c>
      <c r="B35" s="4">
        <v>2011</v>
      </c>
      <c r="C35" s="2" t="s">
        <v>12</v>
      </c>
      <c r="D35" s="29" t="s">
        <v>46</v>
      </c>
      <c r="E35" s="29" t="s">
        <v>46</v>
      </c>
      <c r="F35" s="29" t="s">
        <v>46</v>
      </c>
      <c r="G35" s="30">
        <v>686</v>
      </c>
      <c r="H35" s="29">
        <v>2649</v>
      </c>
      <c r="I35" s="31" t="s">
        <v>46</v>
      </c>
      <c r="J35" s="31" t="s">
        <v>46</v>
      </c>
      <c r="K35" s="31" t="s">
        <v>46</v>
      </c>
      <c r="L35" s="31" t="s">
        <v>46</v>
      </c>
      <c r="M35" s="31" t="s">
        <v>46</v>
      </c>
      <c r="N35" s="33" t="s">
        <v>46</v>
      </c>
      <c r="O35" s="31" t="s">
        <v>46</v>
      </c>
      <c r="P35" s="33" t="s">
        <v>237</v>
      </c>
      <c r="Q35" s="36" t="s">
        <v>237</v>
      </c>
      <c r="R35" s="30" t="s">
        <v>46</v>
      </c>
      <c r="S35" s="29">
        <v>8928</v>
      </c>
      <c r="T35" s="29">
        <v>9356</v>
      </c>
      <c r="U35" s="29">
        <v>7198</v>
      </c>
      <c r="V35" s="29">
        <v>1730</v>
      </c>
      <c r="W35" s="29">
        <v>3429</v>
      </c>
      <c r="X35" s="29">
        <v>586</v>
      </c>
      <c r="Y35" s="32">
        <v>959.58973243508319</v>
      </c>
      <c r="Z35" s="32">
        <v>1085.2395940394365</v>
      </c>
      <c r="AA35" s="35">
        <v>2447</v>
      </c>
      <c r="AB35" s="29" t="s">
        <v>46</v>
      </c>
      <c r="AC35" s="29" t="s">
        <v>46</v>
      </c>
      <c r="AD35" s="29">
        <v>847</v>
      </c>
      <c r="AE35" s="34" t="s">
        <v>46</v>
      </c>
      <c r="AF35" s="30" t="s">
        <v>46</v>
      </c>
      <c r="AG35" s="29">
        <v>7435</v>
      </c>
      <c r="AH35" s="34" t="s">
        <v>46</v>
      </c>
      <c r="AI35" s="34" t="s">
        <v>46</v>
      </c>
      <c r="AJ35" s="34" t="s">
        <v>46</v>
      </c>
      <c r="AK35" s="29">
        <v>956</v>
      </c>
      <c r="AL35" s="29">
        <v>674</v>
      </c>
      <c r="AM35" s="29">
        <v>368</v>
      </c>
      <c r="AN35" s="29">
        <v>1257</v>
      </c>
      <c r="AO35" s="29" t="s">
        <v>46</v>
      </c>
      <c r="AP35" s="29" t="s">
        <v>46</v>
      </c>
      <c r="AQ35" s="30" t="s">
        <v>46</v>
      </c>
      <c r="AR35" s="29">
        <v>4972</v>
      </c>
      <c r="AS35" s="29">
        <v>1686</v>
      </c>
      <c r="AT35" s="29">
        <v>719</v>
      </c>
      <c r="AU35" s="29">
        <v>304</v>
      </c>
      <c r="AV35" s="29">
        <v>566</v>
      </c>
      <c r="AW35" s="31" t="s">
        <v>46</v>
      </c>
      <c r="AX35" s="29" t="s">
        <v>46</v>
      </c>
      <c r="AY35" s="29" t="s">
        <v>46</v>
      </c>
      <c r="AZ35" s="31" t="s">
        <v>46</v>
      </c>
      <c r="BA35" s="30" t="s">
        <v>46</v>
      </c>
      <c r="BB35" s="29">
        <v>3625</v>
      </c>
      <c r="BC35" s="31" t="s">
        <v>46</v>
      </c>
      <c r="BD35" s="31" t="s">
        <v>46</v>
      </c>
      <c r="BE35" s="31" t="s">
        <v>46</v>
      </c>
      <c r="BF35" s="52" t="s">
        <v>46</v>
      </c>
      <c r="BG35" s="29">
        <v>8874</v>
      </c>
      <c r="BH35" s="29">
        <v>189</v>
      </c>
      <c r="BI35" s="49">
        <v>2509</v>
      </c>
      <c r="BJ35" s="29">
        <v>1138</v>
      </c>
      <c r="BK35" s="29">
        <v>270</v>
      </c>
      <c r="BL35" s="29" t="s">
        <v>46</v>
      </c>
      <c r="BM35" s="29" t="s">
        <v>46</v>
      </c>
      <c r="BN35" s="29">
        <v>583</v>
      </c>
      <c r="BO35" s="30">
        <v>168</v>
      </c>
      <c r="BP35" s="32">
        <v>2604</v>
      </c>
      <c r="BQ35" s="32">
        <v>2044.8293264745198</v>
      </c>
      <c r="BR35" s="35">
        <v>2813</v>
      </c>
      <c r="BS35" s="29">
        <v>4134</v>
      </c>
      <c r="BT35" s="29" t="s">
        <v>46</v>
      </c>
      <c r="BU35" s="29">
        <v>736</v>
      </c>
      <c r="BV35" s="29">
        <v>3538</v>
      </c>
      <c r="BW35" s="29">
        <v>1866</v>
      </c>
      <c r="BX35" s="32" t="s">
        <v>46</v>
      </c>
      <c r="BY35" s="76" t="s">
        <v>46</v>
      </c>
      <c r="BZ35" s="29">
        <v>28554</v>
      </c>
      <c r="CA35" s="29">
        <v>18284</v>
      </c>
      <c r="CB35" s="29">
        <v>15680</v>
      </c>
      <c r="CC35" s="29">
        <v>2604</v>
      </c>
      <c r="CD35" s="29">
        <v>1059</v>
      </c>
      <c r="CE35" s="29">
        <v>11580</v>
      </c>
      <c r="CF35" s="29">
        <v>38</v>
      </c>
      <c r="CG35" s="29" t="s">
        <v>46</v>
      </c>
      <c r="CH35" s="29" t="s">
        <v>46</v>
      </c>
      <c r="CI35" s="29" t="s">
        <v>46</v>
      </c>
      <c r="CJ35" s="29" t="s">
        <v>46</v>
      </c>
      <c r="CK35" s="29" t="s">
        <v>46</v>
      </c>
      <c r="CL35" s="29" t="s">
        <v>46</v>
      </c>
      <c r="CM35" s="29" t="s">
        <v>46</v>
      </c>
      <c r="CN35" s="29">
        <v>736</v>
      </c>
      <c r="CO35" s="30">
        <v>2688</v>
      </c>
      <c r="CP35" s="29">
        <v>20770</v>
      </c>
      <c r="CQ35" s="29">
        <v>20770</v>
      </c>
      <c r="CR35" s="29">
        <v>20770</v>
      </c>
      <c r="CS35" s="29">
        <v>20770</v>
      </c>
      <c r="CT35" s="29">
        <v>9473</v>
      </c>
      <c r="CU35" s="29">
        <v>9473</v>
      </c>
      <c r="CV35" s="35">
        <v>20601.2</v>
      </c>
      <c r="CW35" s="35">
        <v>20601.2</v>
      </c>
      <c r="CX35" s="35">
        <v>43417</v>
      </c>
      <c r="CY35" s="35">
        <v>43417</v>
      </c>
      <c r="CZ35" s="35">
        <v>43417</v>
      </c>
      <c r="DA35" s="78">
        <v>5.29</v>
      </c>
      <c r="DB35" s="34" t="s">
        <v>46</v>
      </c>
      <c r="DC35" s="34" t="s">
        <v>46</v>
      </c>
      <c r="DD35" s="34" t="s">
        <v>46</v>
      </c>
      <c r="DE35" s="34" t="s">
        <v>46</v>
      </c>
      <c r="DF35" s="31" t="s">
        <v>46</v>
      </c>
      <c r="DG35" s="31" t="s">
        <v>46</v>
      </c>
      <c r="DH35" s="31" t="s">
        <v>46</v>
      </c>
      <c r="DI35" s="31" t="s">
        <v>46</v>
      </c>
    </row>
    <row r="36" spans="1:113" x14ac:dyDescent="0.2">
      <c r="A36" s="3" t="s">
        <v>35</v>
      </c>
      <c r="B36" s="4">
        <v>2011</v>
      </c>
      <c r="C36" s="2" t="s">
        <v>228</v>
      </c>
      <c r="D36" s="29" t="s">
        <v>46</v>
      </c>
      <c r="E36" s="29" t="s">
        <v>46</v>
      </c>
      <c r="F36" s="29" t="s">
        <v>46</v>
      </c>
      <c r="G36" s="30">
        <v>786</v>
      </c>
      <c r="H36" s="29">
        <v>1951</v>
      </c>
      <c r="I36" s="31" t="s">
        <v>46</v>
      </c>
      <c r="J36" s="31" t="s">
        <v>46</v>
      </c>
      <c r="K36" s="31" t="s">
        <v>46</v>
      </c>
      <c r="L36" s="31" t="s">
        <v>46</v>
      </c>
      <c r="M36" s="31" t="s">
        <v>46</v>
      </c>
      <c r="N36" s="33" t="s">
        <v>46</v>
      </c>
      <c r="O36" s="31" t="s">
        <v>46</v>
      </c>
      <c r="P36" s="33" t="s">
        <v>237</v>
      </c>
      <c r="Q36" s="36" t="s">
        <v>237</v>
      </c>
      <c r="R36" s="30" t="s">
        <v>46</v>
      </c>
      <c r="S36" s="29">
        <v>8741</v>
      </c>
      <c r="T36" s="29">
        <v>9120</v>
      </c>
      <c r="U36" s="29">
        <v>6880</v>
      </c>
      <c r="V36" s="29">
        <v>1861</v>
      </c>
      <c r="W36" s="29">
        <v>3287</v>
      </c>
      <c r="X36" s="29">
        <v>559</v>
      </c>
      <c r="Y36" s="32">
        <v>1012.6847831801537</v>
      </c>
      <c r="Z36" s="32">
        <v>815.55966785044814</v>
      </c>
      <c r="AA36" s="35">
        <v>2424</v>
      </c>
      <c r="AB36" s="29" t="s">
        <v>46</v>
      </c>
      <c r="AC36" s="29" t="s">
        <v>46</v>
      </c>
      <c r="AD36" s="29">
        <v>797</v>
      </c>
      <c r="AE36" s="34" t="s">
        <v>46</v>
      </c>
      <c r="AF36" s="30" t="s">
        <v>46</v>
      </c>
      <c r="AG36" s="29">
        <v>7791</v>
      </c>
      <c r="AH36" s="34" t="s">
        <v>46</v>
      </c>
      <c r="AI36" s="34" t="s">
        <v>46</v>
      </c>
      <c r="AJ36" s="34" t="s">
        <v>46</v>
      </c>
      <c r="AK36" s="29">
        <v>928</v>
      </c>
      <c r="AL36" s="29">
        <v>581</v>
      </c>
      <c r="AM36" s="29">
        <v>320</v>
      </c>
      <c r="AN36" s="29">
        <v>1005</v>
      </c>
      <c r="AO36" s="29" t="s">
        <v>46</v>
      </c>
      <c r="AP36" s="29" t="s">
        <v>46</v>
      </c>
      <c r="AQ36" s="30" t="s">
        <v>46</v>
      </c>
      <c r="AR36" s="29">
        <v>4862</v>
      </c>
      <c r="AS36" s="29">
        <v>1657</v>
      </c>
      <c r="AT36" s="29">
        <v>757</v>
      </c>
      <c r="AU36" s="29">
        <v>326</v>
      </c>
      <c r="AV36" s="29">
        <v>463</v>
      </c>
      <c r="AW36" s="31" t="s">
        <v>46</v>
      </c>
      <c r="AX36" s="29" t="s">
        <v>46</v>
      </c>
      <c r="AY36" s="29" t="s">
        <v>46</v>
      </c>
      <c r="AZ36" s="31" t="s">
        <v>46</v>
      </c>
      <c r="BA36" s="30" t="s">
        <v>46</v>
      </c>
      <c r="BB36" s="29">
        <v>3643</v>
      </c>
      <c r="BC36" s="31" t="s">
        <v>46</v>
      </c>
      <c r="BD36" s="31" t="s">
        <v>46</v>
      </c>
      <c r="BE36" s="31" t="s">
        <v>46</v>
      </c>
      <c r="BF36" s="52" t="s">
        <v>46</v>
      </c>
      <c r="BG36" s="29">
        <v>9336</v>
      </c>
      <c r="BH36" s="29">
        <v>185</v>
      </c>
      <c r="BI36" s="49">
        <v>2464</v>
      </c>
      <c r="BJ36" s="29">
        <v>1154</v>
      </c>
      <c r="BK36" s="29">
        <v>255</v>
      </c>
      <c r="BL36" s="29" t="s">
        <v>46</v>
      </c>
      <c r="BM36" s="29" t="s">
        <v>46</v>
      </c>
      <c r="BN36" s="29">
        <v>621</v>
      </c>
      <c r="BO36" s="30">
        <v>169</v>
      </c>
      <c r="BP36" s="32">
        <v>2743</v>
      </c>
      <c r="BQ36" s="32">
        <v>1828.2444510306018</v>
      </c>
      <c r="BR36" s="35">
        <v>2943</v>
      </c>
      <c r="BS36" s="29">
        <v>3324</v>
      </c>
      <c r="BT36" s="29" t="s">
        <v>46</v>
      </c>
      <c r="BU36" s="29">
        <v>610</v>
      </c>
      <c r="BV36" s="29">
        <v>2771</v>
      </c>
      <c r="BW36" s="29">
        <v>1415</v>
      </c>
      <c r="BX36" s="32" t="s">
        <v>46</v>
      </c>
      <c r="BY36" s="76" t="s">
        <v>46</v>
      </c>
      <c r="BZ36" s="29">
        <v>28547</v>
      </c>
      <c r="CA36" s="29">
        <v>17861</v>
      </c>
      <c r="CB36" s="29">
        <v>15118</v>
      </c>
      <c r="CC36" s="29">
        <v>2743</v>
      </c>
      <c r="CD36" s="29">
        <v>956</v>
      </c>
      <c r="CE36" s="29">
        <v>11179</v>
      </c>
      <c r="CF36" s="29">
        <v>39</v>
      </c>
      <c r="CG36" s="29" t="s">
        <v>46</v>
      </c>
      <c r="CH36" s="29" t="s">
        <v>46</v>
      </c>
      <c r="CI36" s="29" t="s">
        <v>46</v>
      </c>
      <c r="CJ36" s="29" t="s">
        <v>46</v>
      </c>
      <c r="CK36" s="29" t="s">
        <v>46</v>
      </c>
      <c r="CL36" s="29" t="s">
        <v>46</v>
      </c>
      <c r="CM36" s="29" t="s">
        <v>46</v>
      </c>
      <c r="CN36" s="29">
        <v>610</v>
      </c>
      <c r="CO36" s="30">
        <v>2134</v>
      </c>
      <c r="CP36" s="29">
        <v>20587</v>
      </c>
      <c r="CQ36" s="29">
        <v>20587</v>
      </c>
      <c r="CR36" s="29">
        <v>20587</v>
      </c>
      <c r="CS36" s="29">
        <v>20587</v>
      </c>
      <c r="CT36" s="29">
        <v>7143</v>
      </c>
      <c r="CU36" s="29">
        <v>7143</v>
      </c>
      <c r="CV36" s="35">
        <v>22363.599999999999</v>
      </c>
      <c r="CW36" s="35">
        <v>22363.599999999999</v>
      </c>
      <c r="CX36" s="35">
        <v>44180</v>
      </c>
      <c r="CY36" s="35">
        <v>44180</v>
      </c>
      <c r="CZ36" s="35">
        <v>44180</v>
      </c>
      <c r="DA36" s="78">
        <v>5.27</v>
      </c>
      <c r="DB36" s="34" t="s">
        <v>46</v>
      </c>
      <c r="DC36" s="34" t="s">
        <v>46</v>
      </c>
      <c r="DD36" s="34" t="s">
        <v>46</v>
      </c>
      <c r="DE36" s="34" t="s">
        <v>46</v>
      </c>
      <c r="DF36" s="31" t="s">
        <v>46</v>
      </c>
      <c r="DG36" s="31" t="s">
        <v>46</v>
      </c>
      <c r="DH36" s="31" t="s">
        <v>46</v>
      </c>
      <c r="DI36" s="31" t="s">
        <v>46</v>
      </c>
    </row>
    <row r="37" spans="1:113" x14ac:dyDescent="0.2">
      <c r="A37" s="3" t="s">
        <v>36</v>
      </c>
      <c r="B37" s="4">
        <v>2011</v>
      </c>
      <c r="C37" s="2" t="s">
        <v>13</v>
      </c>
      <c r="D37" s="29" t="s">
        <v>46</v>
      </c>
      <c r="E37" s="29" t="s">
        <v>46</v>
      </c>
      <c r="F37" s="29" t="s">
        <v>46</v>
      </c>
      <c r="G37" s="30" t="s">
        <v>46</v>
      </c>
      <c r="H37" s="29">
        <v>470</v>
      </c>
      <c r="I37" s="31" t="s">
        <v>46</v>
      </c>
      <c r="J37" s="31" t="s">
        <v>46</v>
      </c>
      <c r="K37" s="31" t="s">
        <v>46</v>
      </c>
      <c r="L37" s="31" t="s">
        <v>46</v>
      </c>
      <c r="M37" s="31" t="s">
        <v>46</v>
      </c>
      <c r="N37" s="33" t="s">
        <v>46</v>
      </c>
      <c r="O37" s="31" t="s">
        <v>46</v>
      </c>
      <c r="P37" s="33" t="s">
        <v>237</v>
      </c>
      <c r="Q37" s="36" t="s">
        <v>237</v>
      </c>
      <c r="R37" s="30" t="s">
        <v>46</v>
      </c>
      <c r="S37" s="29">
        <v>2820</v>
      </c>
      <c r="T37" s="29">
        <v>2942</v>
      </c>
      <c r="U37" s="29">
        <v>2351</v>
      </c>
      <c r="V37" s="29">
        <v>469</v>
      </c>
      <c r="W37" s="29">
        <v>1173</v>
      </c>
      <c r="X37" s="29">
        <v>212</v>
      </c>
      <c r="Y37" s="32">
        <v>275.25994464174136</v>
      </c>
      <c r="Z37" s="32">
        <v>224.32493080217668</v>
      </c>
      <c r="AA37" s="35">
        <v>2646</v>
      </c>
      <c r="AB37" s="29" t="s">
        <v>46</v>
      </c>
      <c r="AC37" s="29" t="s">
        <v>46</v>
      </c>
      <c r="AD37" s="29">
        <v>233</v>
      </c>
      <c r="AE37" s="34" t="s">
        <v>46</v>
      </c>
      <c r="AF37" s="30" t="s">
        <v>46</v>
      </c>
      <c r="AG37" s="29">
        <v>2452</v>
      </c>
      <c r="AH37" s="34" t="s">
        <v>46</v>
      </c>
      <c r="AI37" s="34" t="s">
        <v>46</v>
      </c>
      <c r="AJ37" s="34" t="s">
        <v>46</v>
      </c>
      <c r="AK37" s="29">
        <v>264</v>
      </c>
      <c r="AL37" s="29">
        <v>134</v>
      </c>
      <c r="AM37" s="29">
        <v>89</v>
      </c>
      <c r="AN37" s="29">
        <v>239</v>
      </c>
      <c r="AO37" s="29" t="s">
        <v>46</v>
      </c>
      <c r="AP37" s="29" t="s">
        <v>46</v>
      </c>
      <c r="AQ37" s="30" t="s">
        <v>46</v>
      </c>
      <c r="AR37" s="29">
        <v>1304</v>
      </c>
      <c r="AS37" s="29">
        <v>418</v>
      </c>
      <c r="AT37" s="29">
        <v>184</v>
      </c>
      <c r="AU37" s="29">
        <v>78</v>
      </c>
      <c r="AV37" s="29">
        <v>96</v>
      </c>
      <c r="AW37" s="31" t="s">
        <v>46</v>
      </c>
      <c r="AX37" s="29" t="s">
        <v>46</v>
      </c>
      <c r="AY37" s="29" t="s">
        <v>46</v>
      </c>
      <c r="AZ37" s="31" t="s">
        <v>46</v>
      </c>
      <c r="BA37" s="30" t="s">
        <v>46</v>
      </c>
      <c r="BB37" s="29">
        <v>1238</v>
      </c>
      <c r="BC37" s="31" t="s">
        <v>46</v>
      </c>
      <c r="BD37" s="31" t="s">
        <v>46</v>
      </c>
      <c r="BE37" s="31" t="s">
        <v>46</v>
      </c>
      <c r="BF37" s="52" t="s">
        <v>46</v>
      </c>
      <c r="BG37" s="29">
        <v>3250</v>
      </c>
      <c r="BH37" s="29">
        <v>28</v>
      </c>
      <c r="BI37" s="49">
        <v>921</v>
      </c>
      <c r="BJ37" s="29">
        <v>411</v>
      </c>
      <c r="BK37" s="29">
        <v>93</v>
      </c>
      <c r="BL37" s="29" t="s">
        <v>46</v>
      </c>
      <c r="BM37" s="29" t="s">
        <v>46</v>
      </c>
      <c r="BN37" s="29" t="s">
        <v>46</v>
      </c>
      <c r="BO37" s="30">
        <v>36</v>
      </c>
      <c r="BP37" s="32">
        <v>743</v>
      </c>
      <c r="BQ37" s="32">
        <v>499.58487544391801</v>
      </c>
      <c r="BR37" s="35">
        <v>3004</v>
      </c>
      <c r="BS37" s="29">
        <v>755</v>
      </c>
      <c r="BT37" s="29" t="s">
        <v>46</v>
      </c>
      <c r="BU37" s="29">
        <v>154</v>
      </c>
      <c r="BV37" s="29">
        <v>632</v>
      </c>
      <c r="BW37" s="29">
        <v>364</v>
      </c>
      <c r="BX37" s="32" t="s">
        <v>46</v>
      </c>
      <c r="BY37" s="76" t="s">
        <v>46</v>
      </c>
      <c r="BZ37" s="29">
        <v>8819</v>
      </c>
      <c r="CA37" s="29">
        <v>5762</v>
      </c>
      <c r="CB37" s="29">
        <v>5019</v>
      </c>
      <c r="CC37" s="29">
        <v>743</v>
      </c>
      <c r="CD37" s="29">
        <v>348</v>
      </c>
      <c r="CE37" s="29">
        <v>3620</v>
      </c>
      <c r="CF37" s="29">
        <v>7</v>
      </c>
      <c r="CG37" s="29" t="s">
        <v>46</v>
      </c>
      <c r="CH37" s="29" t="s">
        <v>46</v>
      </c>
      <c r="CI37" s="29" t="s">
        <v>46</v>
      </c>
      <c r="CJ37" s="29" t="s">
        <v>46</v>
      </c>
      <c r="CK37" s="29" t="s">
        <v>46</v>
      </c>
      <c r="CL37" s="29" t="s">
        <v>46</v>
      </c>
      <c r="CM37" s="29" t="s">
        <v>46</v>
      </c>
      <c r="CN37" s="29">
        <v>154</v>
      </c>
      <c r="CO37" s="30">
        <v>488</v>
      </c>
      <c r="CP37" s="29">
        <v>6616</v>
      </c>
      <c r="CQ37" s="29">
        <v>6616</v>
      </c>
      <c r="CR37" s="29">
        <v>6616</v>
      </c>
      <c r="CS37" s="29">
        <v>6616</v>
      </c>
      <c r="CT37" s="29">
        <v>2231</v>
      </c>
      <c r="CU37" s="29">
        <v>2231</v>
      </c>
      <c r="CV37" s="35">
        <v>7122.4</v>
      </c>
      <c r="CW37" s="35">
        <v>7122.4</v>
      </c>
      <c r="CX37" s="35">
        <v>14074</v>
      </c>
      <c r="CY37" s="35">
        <v>14074</v>
      </c>
      <c r="CZ37" s="35">
        <v>14074</v>
      </c>
      <c r="DA37" s="78">
        <v>5.16</v>
      </c>
      <c r="DB37" s="34" t="s">
        <v>46</v>
      </c>
      <c r="DC37" s="34" t="s">
        <v>46</v>
      </c>
      <c r="DD37" s="34" t="s">
        <v>46</v>
      </c>
      <c r="DE37" s="34" t="s">
        <v>46</v>
      </c>
      <c r="DF37" s="31" t="s">
        <v>46</v>
      </c>
      <c r="DG37" s="31" t="s">
        <v>46</v>
      </c>
      <c r="DH37" s="31" t="s">
        <v>46</v>
      </c>
      <c r="DI37" s="31" t="s">
        <v>46</v>
      </c>
    </row>
    <row r="38" spans="1:113" x14ac:dyDescent="0.2">
      <c r="A38" s="3" t="s">
        <v>37</v>
      </c>
      <c r="B38" s="4">
        <v>2011</v>
      </c>
      <c r="C38" s="2" t="s">
        <v>14</v>
      </c>
      <c r="D38" s="29" t="s">
        <v>46</v>
      </c>
      <c r="E38" s="29" t="s">
        <v>46</v>
      </c>
      <c r="F38" s="29" t="s">
        <v>46</v>
      </c>
      <c r="G38" s="30" t="s">
        <v>46</v>
      </c>
      <c r="H38" s="29">
        <v>2007</v>
      </c>
      <c r="I38" s="31" t="s">
        <v>46</v>
      </c>
      <c r="J38" s="31" t="s">
        <v>46</v>
      </c>
      <c r="K38" s="31" t="s">
        <v>46</v>
      </c>
      <c r="L38" s="31" t="s">
        <v>46</v>
      </c>
      <c r="M38" s="31" t="s">
        <v>46</v>
      </c>
      <c r="N38" s="33" t="s">
        <v>46</v>
      </c>
      <c r="O38" s="31" t="s">
        <v>46</v>
      </c>
      <c r="P38" s="33" t="s">
        <v>237</v>
      </c>
      <c r="Q38" s="36" t="s">
        <v>237</v>
      </c>
      <c r="R38" s="30" t="s">
        <v>46</v>
      </c>
      <c r="S38" s="29">
        <v>4668</v>
      </c>
      <c r="T38" s="29">
        <v>4840</v>
      </c>
      <c r="U38" s="29">
        <v>3833</v>
      </c>
      <c r="V38" s="29">
        <v>835</v>
      </c>
      <c r="W38" s="29">
        <v>1773</v>
      </c>
      <c r="X38" s="29">
        <v>340</v>
      </c>
      <c r="Y38" s="32">
        <v>532.00485699116518</v>
      </c>
      <c r="Z38" s="32">
        <v>583.74976934058895</v>
      </c>
      <c r="AA38" s="35">
        <v>2545</v>
      </c>
      <c r="AB38" s="29" t="s">
        <v>46</v>
      </c>
      <c r="AC38" s="29" t="s">
        <v>46</v>
      </c>
      <c r="AD38" s="29">
        <v>438</v>
      </c>
      <c r="AE38" s="34" t="s">
        <v>46</v>
      </c>
      <c r="AF38" s="30" t="s">
        <v>46</v>
      </c>
      <c r="AG38" s="29">
        <v>3945</v>
      </c>
      <c r="AH38" s="34" t="s">
        <v>46</v>
      </c>
      <c r="AI38" s="34" t="s">
        <v>46</v>
      </c>
      <c r="AJ38" s="34" t="s">
        <v>46</v>
      </c>
      <c r="AK38" s="29">
        <v>482</v>
      </c>
      <c r="AL38" s="29">
        <v>404</v>
      </c>
      <c r="AM38" s="29">
        <v>200</v>
      </c>
      <c r="AN38" s="29">
        <v>677</v>
      </c>
      <c r="AO38" s="29" t="s">
        <v>46</v>
      </c>
      <c r="AP38" s="29" t="s">
        <v>46</v>
      </c>
      <c r="AQ38" s="30" t="s">
        <v>46</v>
      </c>
      <c r="AR38" s="29">
        <v>2641</v>
      </c>
      <c r="AS38" s="29">
        <v>792</v>
      </c>
      <c r="AT38" s="29">
        <v>335</v>
      </c>
      <c r="AU38" s="29">
        <v>162</v>
      </c>
      <c r="AV38" s="29">
        <v>303</v>
      </c>
      <c r="AW38" s="31" t="s">
        <v>46</v>
      </c>
      <c r="AX38" s="29" t="s">
        <v>46</v>
      </c>
      <c r="AY38" s="29" t="s">
        <v>46</v>
      </c>
      <c r="AZ38" s="31" t="s">
        <v>46</v>
      </c>
      <c r="BA38" s="30" t="s">
        <v>46</v>
      </c>
      <c r="BB38" s="29">
        <v>2049</v>
      </c>
      <c r="BC38" s="31" t="s">
        <v>46</v>
      </c>
      <c r="BD38" s="31" t="s">
        <v>46</v>
      </c>
      <c r="BE38" s="31" t="s">
        <v>46</v>
      </c>
      <c r="BF38" s="52" t="s">
        <v>46</v>
      </c>
      <c r="BG38" s="29">
        <v>5001</v>
      </c>
      <c r="BH38" s="29">
        <v>146</v>
      </c>
      <c r="BI38" s="49">
        <v>1524</v>
      </c>
      <c r="BJ38" s="29">
        <v>724</v>
      </c>
      <c r="BK38" s="29">
        <v>188</v>
      </c>
      <c r="BL38" s="29" t="s">
        <v>46</v>
      </c>
      <c r="BM38" s="29" t="s">
        <v>46</v>
      </c>
      <c r="BN38" s="29" t="s">
        <v>46</v>
      </c>
      <c r="BO38" s="30">
        <v>103</v>
      </c>
      <c r="BP38" s="32">
        <v>1312</v>
      </c>
      <c r="BQ38" s="32">
        <v>1115.754626331754</v>
      </c>
      <c r="BR38" s="35">
        <v>2853</v>
      </c>
      <c r="BS38" s="29">
        <v>2389</v>
      </c>
      <c r="BT38" s="29" t="s">
        <v>46</v>
      </c>
      <c r="BU38" s="29">
        <v>385</v>
      </c>
      <c r="BV38" s="29">
        <v>2068</v>
      </c>
      <c r="BW38" s="29">
        <v>1077</v>
      </c>
      <c r="BX38" s="32" t="s">
        <v>46</v>
      </c>
      <c r="BY38" s="76" t="s">
        <v>46</v>
      </c>
      <c r="BZ38" s="29">
        <v>15412</v>
      </c>
      <c r="CA38" s="29">
        <v>9508</v>
      </c>
      <c r="CB38" s="29">
        <v>8196</v>
      </c>
      <c r="CC38" s="29">
        <v>1312</v>
      </c>
      <c r="CD38" s="29">
        <v>620</v>
      </c>
      <c r="CE38" s="29">
        <v>6034</v>
      </c>
      <c r="CF38" s="29">
        <v>22</v>
      </c>
      <c r="CG38" s="29" t="s">
        <v>46</v>
      </c>
      <c r="CH38" s="29" t="s">
        <v>46</v>
      </c>
      <c r="CI38" s="29" t="s">
        <v>46</v>
      </c>
      <c r="CJ38" s="29" t="s">
        <v>46</v>
      </c>
      <c r="CK38" s="29" t="s">
        <v>46</v>
      </c>
      <c r="CL38" s="29" t="s">
        <v>46</v>
      </c>
      <c r="CM38" s="29" t="s">
        <v>46</v>
      </c>
      <c r="CN38" s="29">
        <v>385</v>
      </c>
      <c r="CO38" s="30">
        <v>1566</v>
      </c>
      <c r="CP38" s="29">
        <v>11278</v>
      </c>
      <c r="CQ38" s="29">
        <v>11278</v>
      </c>
      <c r="CR38" s="29">
        <v>11278</v>
      </c>
      <c r="CS38" s="29">
        <v>11278</v>
      </c>
      <c r="CT38" s="29">
        <v>5971</v>
      </c>
      <c r="CU38" s="29">
        <v>5971</v>
      </c>
      <c r="CV38" s="35">
        <v>10515.2</v>
      </c>
      <c r="CW38" s="35">
        <v>10515.2</v>
      </c>
      <c r="CX38" s="35">
        <v>23605</v>
      </c>
      <c r="CY38" s="35">
        <v>23605</v>
      </c>
      <c r="CZ38" s="35">
        <v>23605</v>
      </c>
      <c r="DA38" s="78">
        <v>5.42</v>
      </c>
      <c r="DB38" s="34" t="s">
        <v>46</v>
      </c>
      <c r="DC38" s="34" t="s">
        <v>46</v>
      </c>
      <c r="DD38" s="34" t="s">
        <v>46</v>
      </c>
      <c r="DE38" s="34" t="s">
        <v>46</v>
      </c>
      <c r="DF38" s="31" t="s">
        <v>46</v>
      </c>
      <c r="DG38" s="31" t="s">
        <v>46</v>
      </c>
      <c r="DH38" s="31" t="s">
        <v>46</v>
      </c>
      <c r="DI38" s="31" t="s">
        <v>46</v>
      </c>
    </row>
    <row r="39" spans="1:113" x14ac:dyDescent="0.2">
      <c r="A39" s="3" t="s">
        <v>38</v>
      </c>
      <c r="B39" s="4">
        <v>2011</v>
      </c>
      <c r="C39" s="2" t="s">
        <v>15</v>
      </c>
      <c r="D39" s="29" t="s">
        <v>46</v>
      </c>
      <c r="E39" s="29" t="s">
        <v>46</v>
      </c>
      <c r="F39" s="29" t="s">
        <v>46</v>
      </c>
      <c r="G39" s="30">
        <v>450</v>
      </c>
      <c r="H39" s="29">
        <v>2573</v>
      </c>
      <c r="I39" s="31" t="s">
        <v>46</v>
      </c>
      <c r="J39" s="31" t="s">
        <v>46</v>
      </c>
      <c r="K39" s="31" t="s">
        <v>46</v>
      </c>
      <c r="L39" s="31" t="s">
        <v>46</v>
      </c>
      <c r="M39" s="31" t="s">
        <v>46</v>
      </c>
      <c r="N39" s="33" t="s">
        <v>46</v>
      </c>
      <c r="O39" s="31" t="s">
        <v>46</v>
      </c>
      <c r="P39" s="33" t="s">
        <v>237</v>
      </c>
      <c r="Q39" s="36" t="s">
        <v>237</v>
      </c>
      <c r="R39" s="30" t="s">
        <v>46</v>
      </c>
      <c r="S39" s="29">
        <v>6503</v>
      </c>
      <c r="T39" s="29">
        <v>6905</v>
      </c>
      <c r="U39" s="29">
        <v>5247</v>
      </c>
      <c r="V39" s="29">
        <v>1256</v>
      </c>
      <c r="W39" s="29">
        <v>2422</v>
      </c>
      <c r="X39" s="29">
        <v>461</v>
      </c>
      <c r="Y39" s="32">
        <v>799.32978779334189</v>
      </c>
      <c r="Z39" s="32">
        <v>806.16975088783602</v>
      </c>
      <c r="AA39" s="35">
        <v>2459</v>
      </c>
      <c r="AB39" s="29" t="s">
        <v>46</v>
      </c>
      <c r="AC39" s="29" t="s">
        <v>46</v>
      </c>
      <c r="AD39" s="29">
        <v>699</v>
      </c>
      <c r="AE39" s="34" t="s">
        <v>46</v>
      </c>
      <c r="AF39" s="30" t="s">
        <v>46</v>
      </c>
      <c r="AG39" s="29">
        <v>5516</v>
      </c>
      <c r="AH39" s="34" t="s">
        <v>46</v>
      </c>
      <c r="AI39" s="34" t="s">
        <v>46</v>
      </c>
      <c r="AJ39" s="34" t="s">
        <v>46</v>
      </c>
      <c r="AK39" s="29">
        <v>783</v>
      </c>
      <c r="AL39" s="29">
        <v>651</v>
      </c>
      <c r="AM39" s="29">
        <v>367</v>
      </c>
      <c r="AN39" s="29">
        <v>1151</v>
      </c>
      <c r="AO39" s="29" t="s">
        <v>46</v>
      </c>
      <c r="AP39" s="29" t="s">
        <v>46</v>
      </c>
      <c r="AQ39" s="30" t="s">
        <v>46</v>
      </c>
      <c r="AR39" s="29">
        <v>3542</v>
      </c>
      <c r="AS39" s="29">
        <v>1134</v>
      </c>
      <c r="AT39" s="29">
        <v>474</v>
      </c>
      <c r="AU39" s="29">
        <v>222</v>
      </c>
      <c r="AV39" s="29">
        <v>472</v>
      </c>
      <c r="AW39" s="31" t="s">
        <v>46</v>
      </c>
      <c r="AX39" s="29" t="s">
        <v>46</v>
      </c>
      <c r="AY39" s="29" t="s">
        <v>46</v>
      </c>
      <c r="AZ39" s="31" t="s">
        <v>46</v>
      </c>
      <c r="BA39" s="30" t="s">
        <v>46</v>
      </c>
      <c r="BB39" s="29">
        <v>3455</v>
      </c>
      <c r="BC39" s="31" t="s">
        <v>46</v>
      </c>
      <c r="BD39" s="31" t="s">
        <v>46</v>
      </c>
      <c r="BE39" s="31" t="s">
        <v>46</v>
      </c>
      <c r="BF39" s="52" t="s">
        <v>46</v>
      </c>
      <c r="BG39" s="29">
        <v>7036</v>
      </c>
      <c r="BH39" s="29">
        <v>187</v>
      </c>
      <c r="BI39" s="49">
        <v>2241</v>
      </c>
      <c r="BJ39" s="29">
        <v>1106</v>
      </c>
      <c r="BK39" s="29">
        <v>251</v>
      </c>
      <c r="BL39" s="29" t="s">
        <v>46</v>
      </c>
      <c r="BM39" s="29" t="s">
        <v>46</v>
      </c>
      <c r="BN39" s="29">
        <v>380</v>
      </c>
      <c r="BO39" s="30">
        <v>116</v>
      </c>
      <c r="BP39" s="32">
        <v>1960</v>
      </c>
      <c r="BQ39" s="32">
        <v>1605.4995386811779</v>
      </c>
      <c r="BR39" s="35">
        <v>2888</v>
      </c>
      <c r="BS39" s="29">
        <v>3666</v>
      </c>
      <c r="BT39" s="29" t="s">
        <v>46</v>
      </c>
      <c r="BU39" s="29">
        <v>681</v>
      </c>
      <c r="BV39" s="29">
        <v>3115</v>
      </c>
      <c r="BW39" s="29">
        <v>1645</v>
      </c>
      <c r="BX39" s="32" t="s">
        <v>46</v>
      </c>
      <c r="BY39" s="76" t="s">
        <v>46</v>
      </c>
      <c r="BZ39" s="29">
        <v>21072</v>
      </c>
      <c r="CA39" s="29">
        <v>13408</v>
      </c>
      <c r="CB39" s="29">
        <v>11448</v>
      </c>
      <c r="CC39" s="29">
        <v>1960</v>
      </c>
      <c r="CD39" s="29">
        <v>746</v>
      </c>
      <c r="CE39" s="29">
        <v>8508</v>
      </c>
      <c r="CF39" s="29">
        <v>39</v>
      </c>
      <c r="CG39" s="29" t="s">
        <v>46</v>
      </c>
      <c r="CH39" s="29" t="s">
        <v>46</v>
      </c>
      <c r="CI39" s="29" t="s">
        <v>46</v>
      </c>
      <c r="CJ39" s="29" t="s">
        <v>46</v>
      </c>
      <c r="CK39" s="29" t="s">
        <v>46</v>
      </c>
      <c r="CL39" s="29" t="s">
        <v>46</v>
      </c>
      <c r="CM39" s="29" t="s">
        <v>46</v>
      </c>
      <c r="CN39" s="29">
        <v>681</v>
      </c>
      <c r="CO39" s="30">
        <v>2328</v>
      </c>
      <c r="CP39" s="29">
        <v>16627</v>
      </c>
      <c r="CQ39" s="29">
        <v>16627</v>
      </c>
      <c r="CR39" s="29">
        <v>16627</v>
      </c>
      <c r="CS39" s="29">
        <v>16627</v>
      </c>
      <c r="CT39" s="29">
        <v>10268</v>
      </c>
      <c r="CU39" s="29">
        <v>10268</v>
      </c>
      <c r="CV39" s="35">
        <v>14856.1</v>
      </c>
      <c r="CW39" s="35">
        <v>14856.1</v>
      </c>
      <c r="CX39" s="35">
        <v>32599</v>
      </c>
      <c r="CY39" s="35">
        <v>32599</v>
      </c>
      <c r="CZ39" s="35">
        <v>32599</v>
      </c>
      <c r="DA39" s="78">
        <v>5.08</v>
      </c>
      <c r="DB39" s="34" t="s">
        <v>46</v>
      </c>
      <c r="DC39" s="34" t="s">
        <v>46</v>
      </c>
      <c r="DD39" s="34" t="s">
        <v>46</v>
      </c>
      <c r="DE39" s="34" t="s">
        <v>46</v>
      </c>
      <c r="DF39" s="31" t="s">
        <v>46</v>
      </c>
      <c r="DG39" s="31" t="s">
        <v>46</v>
      </c>
      <c r="DH39" s="31" t="s">
        <v>46</v>
      </c>
      <c r="DI39" s="31" t="s">
        <v>46</v>
      </c>
    </row>
    <row r="40" spans="1:113" x14ac:dyDescent="0.2">
      <c r="A40" s="3" t="s">
        <v>39</v>
      </c>
      <c r="B40" s="4">
        <v>2011</v>
      </c>
      <c r="C40" s="2" t="s">
        <v>16</v>
      </c>
      <c r="D40" s="29" t="s">
        <v>46</v>
      </c>
      <c r="E40" s="29" t="s">
        <v>46</v>
      </c>
      <c r="F40" s="29" t="s">
        <v>46</v>
      </c>
      <c r="G40" s="30">
        <v>417</v>
      </c>
      <c r="H40" s="29">
        <v>1054</v>
      </c>
      <c r="I40" s="31" t="s">
        <v>46</v>
      </c>
      <c r="J40" s="31" t="s">
        <v>46</v>
      </c>
      <c r="K40" s="31" t="s">
        <v>46</v>
      </c>
      <c r="L40" s="31" t="s">
        <v>46</v>
      </c>
      <c r="M40" s="31" t="s">
        <v>46</v>
      </c>
      <c r="N40" s="33" t="s">
        <v>46</v>
      </c>
      <c r="O40" s="31" t="s">
        <v>46</v>
      </c>
      <c r="P40" s="33" t="s">
        <v>237</v>
      </c>
      <c r="Q40" s="36" t="s">
        <v>237</v>
      </c>
      <c r="R40" s="30" t="s">
        <v>46</v>
      </c>
      <c r="S40" s="29">
        <v>4724</v>
      </c>
      <c r="T40" s="29">
        <v>4919</v>
      </c>
      <c r="U40" s="29">
        <v>3901</v>
      </c>
      <c r="V40" s="29">
        <v>823</v>
      </c>
      <c r="W40" s="29">
        <v>1918</v>
      </c>
      <c r="X40" s="29">
        <v>284</v>
      </c>
      <c r="Y40" s="32">
        <v>442.93987083072983</v>
      </c>
      <c r="Z40" s="32">
        <v>425.39477395377719</v>
      </c>
      <c r="AA40" s="35">
        <v>2551</v>
      </c>
      <c r="AB40" s="29" t="s">
        <v>46</v>
      </c>
      <c r="AC40" s="29" t="s">
        <v>46</v>
      </c>
      <c r="AD40" s="29">
        <v>371</v>
      </c>
      <c r="AE40" s="34" t="s">
        <v>46</v>
      </c>
      <c r="AF40" s="30" t="s">
        <v>46</v>
      </c>
      <c r="AG40" s="29">
        <v>4223</v>
      </c>
      <c r="AH40" s="34" t="s">
        <v>46</v>
      </c>
      <c r="AI40" s="34" t="s">
        <v>46</v>
      </c>
      <c r="AJ40" s="34" t="s">
        <v>46</v>
      </c>
      <c r="AK40" s="29">
        <v>445</v>
      </c>
      <c r="AL40" s="29">
        <v>207</v>
      </c>
      <c r="AM40" s="29">
        <v>126</v>
      </c>
      <c r="AN40" s="29">
        <v>383</v>
      </c>
      <c r="AO40" s="29" t="s">
        <v>46</v>
      </c>
      <c r="AP40" s="29" t="s">
        <v>46</v>
      </c>
      <c r="AQ40" s="30" t="s">
        <v>46</v>
      </c>
      <c r="AR40" s="29">
        <v>2456</v>
      </c>
      <c r="AS40" s="29">
        <v>817</v>
      </c>
      <c r="AT40" s="29">
        <v>389</v>
      </c>
      <c r="AU40" s="29">
        <v>175</v>
      </c>
      <c r="AV40" s="29">
        <v>189</v>
      </c>
      <c r="AW40" s="31" t="s">
        <v>46</v>
      </c>
      <c r="AX40" s="29" t="s">
        <v>46</v>
      </c>
      <c r="AY40" s="29" t="s">
        <v>46</v>
      </c>
      <c r="AZ40" s="31" t="s">
        <v>46</v>
      </c>
      <c r="BA40" s="30" t="s">
        <v>46</v>
      </c>
      <c r="BB40" s="29">
        <v>2428</v>
      </c>
      <c r="BC40" s="31" t="s">
        <v>46</v>
      </c>
      <c r="BD40" s="31" t="s">
        <v>46</v>
      </c>
      <c r="BE40" s="31" t="s">
        <v>46</v>
      </c>
      <c r="BF40" s="52" t="s">
        <v>46</v>
      </c>
      <c r="BG40" s="29">
        <v>4232</v>
      </c>
      <c r="BH40" s="29">
        <v>68</v>
      </c>
      <c r="BI40" s="49">
        <v>1187</v>
      </c>
      <c r="BJ40" s="29">
        <v>529</v>
      </c>
      <c r="BK40" s="29">
        <v>118</v>
      </c>
      <c r="BL40" s="29" t="s">
        <v>46</v>
      </c>
      <c r="BM40" s="29" t="s">
        <v>46</v>
      </c>
      <c r="BN40" s="29">
        <v>344</v>
      </c>
      <c r="BO40" s="30">
        <v>42</v>
      </c>
      <c r="BP40" s="32">
        <v>1237</v>
      </c>
      <c r="BQ40" s="32">
        <v>868.33464478450696</v>
      </c>
      <c r="BR40" s="35">
        <v>2960</v>
      </c>
      <c r="BS40" s="29">
        <v>1269</v>
      </c>
      <c r="BT40" s="29" t="s">
        <v>46</v>
      </c>
      <c r="BU40" s="29">
        <v>237</v>
      </c>
      <c r="BV40" s="29">
        <v>1060</v>
      </c>
      <c r="BW40" s="29">
        <v>573</v>
      </c>
      <c r="BX40" s="32" t="s">
        <v>46</v>
      </c>
      <c r="BY40" s="76" t="s">
        <v>46</v>
      </c>
      <c r="BZ40" s="29">
        <v>15574</v>
      </c>
      <c r="CA40" s="29">
        <v>9643</v>
      </c>
      <c r="CB40" s="29">
        <v>8406</v>
      </c>
      <c r="CC40" s="29">
        <v>1237</v>
      </c>
      <c r="CD40" s="29">
        <v>582</v>
      </c>
      <c r="CE40" s="29">
        <v>6165</v>
      </c>
      <c r="CF40" s="29">
        <v>7</v>
      </c>
      <c r="CG40" s="29" t="s">
        <v>46</v>
      </c>
      <c r="CH40" s="29" t="s">
        <v>46</v>
      </c>
      <c r="CI40" s="29" t="s">
        <v>46</v>
      </c>
      <c r="CJ40" s="29" t="s">
        <v>46</v>
      </c>
      <c r="CK40" s="29" t="s">
        <v>46</v>
      </c>
      <c r="CL40" s="29" t="s">
        <v>46</v>
      </c>
      <c r="CM40" s="29" t="s">
        <v>46</v>
      </c>
      <c r="CN40" s="29">
        <v>237</v>
      </c>
      <c r="CO40" s="30">
        <v>818</v>
      </c>
      <c r="CP40" s="29">
        <v>9893</v>
      </c>
      <c r="CQ40" s="29">
        <v>9893</v>
      </c>
      <c r="CR40" s="29">
        <v>9893</v>
      </c>
      <c r="CS40" s="29">
        <v>9893</v>
      </c>
      <c r="CT40" s="29">
        <v>3074</v>
      </c>
      <c r="CU40" s="29">
        <v>3074</v>
      </c>
      <c r="CV40" s="35">
        <v>10706.900000000001</v>
      </c>
      <c r="CW40" s="35">
        <v>10706.900000000001</v>
      </c>
      <c r="CX40" s="35">
        <v>23226</v>
      </c>
      <c r="CY40" s="35">
        <v>23226</v>
      </c>
      <c r="CZ40" s="35">
        <v>23226</v>
      </c>
      <c r="DA40" s="78">
        <v>5.38</v>
      </c>
      <c r="DB40" s="34" t="s">
        <v>46</v>
      </c>
      <c r="DC40" s="34" t="s">
        <v>46</v>
      </c>
      <c r="DD40" s="34" t="s">
        <v>46</v>
      </c>
      <c r="DE40" s="34" t="s">
        <v>46</v>
      </c>
      <c r="DF40" s="31" t="s">
        <v>46</v>
      </c>
      <c r="DG40" s="31" t="s">
        <v>46</v>
      </c>
      <c r="DH40" s="31" t="s">
        <v>46</v>
      </c>
      <c r="DI40" s="31" t="s">
        <v>46</v>
      </c>
    </row>
    <row r="41" spans="1:113" x14ac:dyDescent="0.2">
      <c r="A41" s="3" t="s">
        <v>40</v>
      </c>
      <c r="B41" s="4">
        <v>2011</v>
      </c>
      <c r="C41" s="2" t="s">
        <v>17</v>
      </c>
      <c r="D41" s="29" t="s">
        <v>46</v>
      </c>
      <c r="E41" s="29" t="s">
        <v>46</v>
      </c>
      <c r="F41" s="29" t="s">
        <v>46</v>
      </c>
      <c r="G41" s="30">
        <v>622</v>
      </c>
      <c r="H41" s="29">
        <v>1373</v>
      </c>
      <c r="I41" s="31" t="s">
        <v>46</v>
      </c>
      <c r="J41" s="31" t="s">
        <v>46</v>
      </c>
      <c r="K41" s="31" t="s">
        <v>46</v>
      </c>
      <c r="L41" s="31" t="s">
        <v>46</v>
      </c>
      <c r="M41" s="31" t="s">
        <v>46</v>
      </c>
      <c r="N41" s="33" t="s">
        <v>46</v>
      </c>
      <c r="O41" s="31" t="s">
        <v>46</v>
      </c>
      <c r="P41" s="33" t="s">
        <v>237</v>
      </c>
      <c r="Q41" s="36" t="s">
        <v>237</v>
      </c>
      <c r="R41" s="30" t="s">
        <v>46</v>
      </c>
      <c r="S41" s="29">
        <v>5563</v>
      </c>
      <c r="T41" s="29">
        <v>5490</v>
      </c>
      <c r="U41" s="29">
        <v>4427</v>
      </c>
      <c r="V41" s="29">
        <v>1136</v>
      </c>
      <c r="W41" s="29">
        <v>2149</v>
      </c>
      <c r="X41" s="29">
        <v>385</v>
      </c>
      <c r="Y41" s="32">
        <v>585.16489389667095</v>
      </c>
      <c r="Z41" s="32">
        <v>517.39477395377719</v>
      </c>
      <c r="AA41" s="35">
        <v>2544</v>
      </c>
      <c r="AB41" s="29" t="s">
        <v>46</v>
      </c>
      <c r="AC41" s="29" t="s">
        <v>46</v>
      </c>
      <c r="AD41" s="29">
        <v>528</v>
      </c>
      <c r="AE41" s="34" t="s">
        <v>46</v>
      </c>
      <c r="AF41" s="30" t="s">
        <v>46</v>
      </c>
      <c r="AG41" s="29">
        <v>4856</v>
      </c>
      <c r="AH41" s="34" t="s">
        <v>46</v>
      </c>
      <c r="AI41" s="34" t="s">
        <v>46</v>
      </c>
      <c r="AJ41" s="34" t="s">
        <v>46</v>
      </c>
      <c r="AK41" s="29">
        <v>606</v>
      </c>
      <c r="AL41" s="29">
        <v>379</v>
      </c>
      <c r="AM41" s="29">
        <v>206</v>
      </c>
      <c r="AN41" s="29">
        <v>668</v>
      </c>
      <c r="AO41" s="29" t="s">
        <v>46</v>
      </c>
      <c r="AP41" s="29" t="s">
        <v>46</v>
      </c>
      <c r="AQ41" s="30" t="s">
        <v>46</v>
      </c>
      <c r="AR41" s="29">
        <v>2893</v>
      </c>
      <c r="AS41" s="29">
        <v>830</v>
      </c>
      <c r="AT41" s="29">
        <v>374</v>
      </c>
      <c r="AU41" s="29">
        <v>168</v>
      </c>
      <c r="AV41" s="29">
        <v>293</v>
      </c>
      <c r="AW41" s="31" t="s">
        <v>46</v>
      </c>
      <c r="AX41" s="29" t="s">
        <v>46</v>
      </c>
      <c r="AY41" s="29" t="s">
        <v>46</v>
      </c>
      <c r="AZ41" s="31" t="s">
        <v>46</v>
      </c>
      <c r="BA41" s="30" t="s">
        <v>46</v>
      </c>
      <c r="BB41" s="29">
        <v>2889</v>
      </c>
      <c r="BC41" s="31" t="s">
        <v>46</v>
      </c>
      <c r="BD41" s="31" t="s">
        <v>46</v>
      </c>
      <c r="BE41" s="31" t="s">
        <v>46</v>
      </c>
      <c r="BF41" s="52" t="s">
        <v>46</v>
      </c>
      <c r="BG41" s="29">
        <v>7240</v>
      </c>
      <c r="BH41" s="29">
        <v>99</v>
      </c>
      <c r="BI41" s="49">
        <v>2274</v>
      </c>
      <c r="BJ41" s="29">
        <v>1052</v>
      </c>
      <c r="BK41" s="29">
        <v>219</v>
      </c>
      <c r="BL41" s="29" t="s">
        <v>46</v>
      </c>
      <c r="BM41" s="29" t="s">
        <v>46</v>
      </c>
      <c r="BN41" s="29">
        <v>527</v>
      </c>
      <c r="BO41" s="30">
        <v>113</v>
      </c>
      <c r="BP41" s="32">
        <v>1702</v>
      </c>
      <c r="BQ41" s="32">
        <v>1102.559667850448</v>
      </c>
      <c r="BR41" s="35">
        <v>2875</v>
      </c>
      <c r="BS41" s="29">
        <v>2317</v>
      </c>
      <c r="BT41" s="29" t="s">
        <v>46</v>
      </c>
      <c r="BU41" s="29">
        <v>466</v>
      </c>
      <c r="BV41" s="29">
        <v>1962</v>
      </c>
      <c r="BW41" s="29">
        <v>1085</v>
      </c>
      <c r="BX41" s="32" t="s">
        <v>46</v>
      </c>
      <c r="BY41" s="76" t="s">
        <v>46</v>
      </c>
      <c r="BZ41" s="29">
        <v>18121</v>
      </c>
      <c r="CA41" s="29">
        <v>11053</v>
      </c>
      <c r="CB41" s="29">
        <v>9351</v>
      </c>
      <c r="CC41" s="29">
        <v>1702</v>
      </c>
      <c r="CD41" s="29">
        <v>646</v>
      </c>
      <c r="CE41" s="29">
        <v>6759</v>
      </c>
      <c r="CF41" s="29">
        <v>16</v>
      </c>
      <c r="CG41" s="29" t="s">
        <v>46</v>
      </c>
      <c r="CH41" s="29" t="s">
        <v>46</v>
      </c>
      <c r="CI41" s="29" t="s">
        <v>46</v>
      </c>
      <c r="CJ41" s="29" t="s">
        <v>46</v>
      </c>
      <c r="CK41" s="29" t="s">
        <v>46</v>
      </c>
      <c r="CL41" s="29" t="s">
        <v>46</v>
      </c>
      <c r="CM41" s="29" t="s">
        <v>46</v>
      </c>
      <c r="CN41" s="29">
        <v>466</v>
      </c>
      <c r="CO41" s="30">
        <v>1550</v>
      </c>
      <c r="CP41" s="29">
        <v>14491</v>
      </c>
      <c r="CQ41" s="29">
        <v>14491</v>
      </c>
      <c r="CR41" s="29">
        <v>14491</v>
      </c>
      <c r="CS41" s="29">
        <v>14491</v>
      </c>
      <c r="CT41" s="29">
        <v>5558</v>
      </c>
      <c r="CU41" s="29">
        <v>5558</v>
      </c>
      <c r="CV41" s="35">
        <v>14931.1</v>
      </c>
      <c r="CW41" s="35">
        <v>14931.1</v>
      </c>
      <c r="CX41" s="35">
        <v>29214</v>
      </c>
      <c r="CY41" s="35">
        <v>29214</v>
      </c>
      <c r="CZ41" s="35">
        <v>29214</v>
      </c>
      <c r="DA41" s="78">
        <v>5.16</v>
      </c>
      <c r="DB41" s="34" t="s">
        <v>46</v>
      </c>
      <c r="DC41" s="34" t="s">
        <v>46</v>
      </c>
      <c r="DD41" s="34" t="s">
        <v>46</v>
      </c>
      <c r="DE41" s="34" t="s">
        <v>46</v>
      </c>
      <c r="DF41" s="31" t="s">
        <v>46</v>
      </c>
      <c r="DG41" s="31" t="s">
        <v>46</v>
      </c>
      <c r="DH41" s="31" t="s">
        <v>46</v>
      </c>
      <c r="DI41" s="31" t="s">
        <v>46</v>
      </c>
    </row>
    <row r="42" spans="1:113" x14ac:dyDescent="0.2">
      <c r="A42" s="3" t="s">
        <v>41</v>
      </c>
      <c r="B42" s="4">
        <v>2011</v>
      </c>
      <c r="C42" s="2" t="s">
        <v>18</v>
      </c>
      <c r="D42" s="29" t="s">
        <v>46</v>
      </c>
      <c r="E42" s="29" t="s">
        <v>46</v>
      </c>
      <c r="F42" s="29" t="s">
        <v>46</v>
      </c>
      <c r="G42" s="30">
        <v>377</v>
      </c>
      <c r="H42" s="29">
        <v>804</v>
      </c>
      <c r="I42" s="31" t="s">
        <v>46</v>
      </c>
      <c r="J42" s="31" t="s">
        <v>46</v>
      </c>
      <c r="K42" s="31" t="s">
        <v>46</v>
      </c>
      <c r="L42" s="31" t="s">
        <v>46</v>
      </c>
      <c r="M42" s="31" t="s">
        <v>46</v>
      </c>
      <c r="N42" s="33" t="s">
        <v>46</v>
      </c>
      <c r="O42" s="31" t="s">
        <v>46</v>
      </c>
      <c r="P42" s="33" t="s">
        <v>237</v>
      </c>
      <c r="Q42" s="36" t="s">
        <v>237</v>
      </c>
      <c r="R42" s="30" t="s">
        <v>46</v>
      </c>
      <c r="S42" s="29">
        <v>3932</v>
      </c>
      <c r="T42" s="29">
        <v>4281</v>
      </c>
      <c r="U42" s="29">
        <v>3124</v>
      </c>
      <c r="V42" s="29">
        <v>808</v>
      </c>
      <c r="W42" s="29">
        <v>1537</v>
      </c>
      <c r="X42" s="29">
        <v>222</v>
      </c>
      <c r="Y42" s="32">
        <v>463.42483853841225</v>
      </c>
      <c r="Z42" s="32">
        <v>397.42483853841225</v>
      </c>
      <c r="AA42" s="35">
        <v>2397</v>
      </c>
      <c r="AB42" s="29" t="s">
        <v>46</v>
      </c>
      <c r="AC42" s="29" t="s">
        <v>46</v>
      </c>
      <c r="AD42" s="29">
        <v>353</v>
      </c>
      <c r="AE42" s="34" t="s">
        <v>46</v>
      </c>
      <c r="AF42" s="30" t="s">
        <v>46</v>
      </c>
      <c r="AG42" s="29">
        <v>3748</v>
      </c>
      <c r="AH42" s="34" t="s">
        <v>46</v>
      </c>
      <c r="AI42" s="34" t="s">
        <v>46</v>
      </c>
      <c r="AJ42" s="34" t="s">
        <v>46</v>
      </c>
      <c r="AK42" s="29">
        <v>405</v>
      </c>
      <c r="AL42" s="29">
        <v>231</v>
      </c>
      <c r="AM42" s="29">
        <v>120</v>
      </c>
      <c r="AN42" s="29">
        <v>443</v>
      </c>
      <c r="AO42" s="29" t="s">
        <v>46</v>
      </c>
      <c r="AP42" s="29" t="s">
        <v>46</v>
      </c>
      <c r="AQ42" s="30" t="s">
        <v>46</v>
      </c>
      <c r="AR42" s="29">
        <v>2174</v>
      </c>
      <c r="AS42" s="29">
        <v>742</v>
      </c>
      <c r="AT42" s="29">
        <v>326</v>
      </c>
      <c r="AU42" s="29">
        <v>140</v>
      </c>
      <c r="AV42" s="29">
        <v>184</v>
      </c>
      <c r="AW42" s="31" t="s">
        <v>46</v>
      </c>
      <c r="AX42" s="29" t="s">
        <v>46</v>
      </c>
      <c r="AY42" s="29" t="s">
        <v>46</v>
      </c>
      <c r="AZ42" s="31" t="s">
        <v>46</v>
      </c>
      <c r="BA42" s="30" t="s">
        <v>46</v>
      </c>
      <c r="BB42" s="29">
        <v>1585</v>
      </c>
      <c r="BC42" s="31" t="s">
        <v>46</v>
      </c>
      <c r="BD42" s="31" t="s">
        <v>46</v>
      </c>
      <c r="BE42" s="31" t="s">
        <v>46</v>
      </c>
      <c r="BF42" s="52" t="s">
        <v>46</v>
      </c>
      <c r="BG42" s="29">
        <v>4054</v>
      </c>
      <c r="BH42" s="29">
        <v>62</v>
      </c>
      <c r="BI42" s="49">
        <v>1167</v>
      </c>
      <c r="BJ42" s="29">
        <v>509</v>
      </c>
      <c r="BK42" s="29">
        <v>118</v>
      </c>
      <c r="BL42" s="29" t="s">
        <v>46</v>
      </c>
      <c r="BM42" s="29" t="s">
        <v>46</v>
      </c>
      <c r="BN42" s="29">
        <v>311</v>
      </c>
      <c r="BO42" s="30">
        <v>62</v>
      </c>
      <c r="BP42" s="32">
        <v>1197</v>
      </c>
      <c r="BQ42" s="32">
        <v>860.84967707682449</v>
      </c>
      <c r="BR42" s="35">
        <v>2871</v>
      </c>
      <c r="BS42" s="29">
        <v>1445</v>
      </c>
      <c r="BT42" s="29" t="s">
        <v>46</v>
      </c>
      <c r="BU42" s="29">
        <v>253</v>
      </c>
      <c r="BV42" s="29">
        <v>1187</v>
      </c>
      <c r="BW42" s="29">
        <v>617</v>
      </c>
      <c r="BX42" s="32" t="s">
        <v>46</v>
      </c>
      <c r="BY42" s="76" t="s">
        <v>46</v>
      </c>
      <c r="BZ42" s="29">
        <v>13009</v>
      </c>
      <c r="CA42" s="29">
        <v>8213</v>
      </c>
      <c r="CB42" s="29">
        <v>7016</v>
      </c>
      <c r="CC42" s="29">
        <v>1197</v>
      </c>
      <c r="CD42" s="29">
        <v>477</v>
      </c>
      <c r="CE42" s="29">
        <v>5228</v>
      </c>
      <c r="CF42" s="29">
        <v>17</v>
      </c>
      <c r="CG42" s="29" t="s">
        <v>46</v>
      </c>
      <c r="CH42" s="29" t="s">
        <v>46</v>
      </c>
      <c r="CI42" s="29" t="s">
        <v>46</v>
      </c>
      <c r="CJ42" s="29" t="s">
        <v>46</v>
      </c>
      <c r="CK42" s="29" t="s">
        <v>46</v>
      </c>
      <c r="CL42" s="29" t="s">
        <v>46</v>
      </c>
      <c r="CM42" s="29" t="s">
        <v>46</v>
      </c>
      <c r="CN42" s="29">
        <v>253</v>
      </c>
      <c r="CO42" s="30">
        <v>940</v>
      </c>
      <c r="CP42" s="29">
        <v>8970</v>
      </c>
      <c r="CQ42" s="29">
        <v>8970</v>
      </c>
      <c r="CR42" s="29">
        <v>8970</v>
      </c>
      <c r="CS42" s="29">
        <v>8970</v>
      </c>
      <c r="CT42" s="29">
        <v>2066</v>
      </c>
      <c r="CU42" s="29">
        <v>2066</v>
      </c>
      <c r="CV42" s="35">
        <v>10072.299999999999</v>
      </c>
      <c r="CW42" s="35">
        <v>10072.299999999999</v>
      </c>
      <c r="CX42" s="35">
        <v>20077</v>
      </c>
      <c r="CY42" s="35">
        <v>20077</v>
      </c>
      <c r="CZ42" s="35">
        <v>20077</v>
      </c>
      <c r="DA42" s="78">
        <v>4.93</v>
      </c>
      <c r="DB42" s="34" t="s">
        <v>46</v>
      </c>
      <c r="DC42" s="34" t="s">
        <v>46</v>
      </c>
      <c r="DD42" s="34" t="s">
        <v>46</v>
      </c>
      <c r="DE42" s="34" t="s">
        <v>46</v>
      </c>
      <c r="DF42" s="31" t="s">
        <v>46</v>
      </c>
      <c r="DG42" s="31" t="s">
        <v>46</v>
      </c>
      <c r="DH42" s="31" t="s">
        <v>46</v>
      </c>
      <c r="DI42" s="31" t="s">
        <v>46</v>
      </c>
    </row>
    <row r="43" spans="1:113" x14ac:dyDescent="0.2">
      <c r="A43" s="3" t="s">
        <v>42</v>
      </c>
      <c r="B43" s="4">
        <v>2011</v>
      </c>
      <c r="C43" s="2" t="s">
        <v>19</v>
      </c>
      <c r="D43" s="29" t="s">
        <v>46</v>
      </c>
      <c r="E43" s="29" t="s">
        <v>46</v>
      </c>
      <c r="F43" s="29" t="s">
        <v>46</v>
      </c>
      <c r="G43" s="30">
        <v>444</v>
      </c>
      <c r="H43" s="29">
        <v>1288</v>
      </c>
      <c r="I43" s="31" t="s">
        <v>46</v>
      </c>
      <c r="J43" s="31" t="s">
        <v>46</v>
      </c>
      <c r="K43" s="31" t="s">
        <v>46</v>
      </c>
      <c r="L43" s="31" t="s">
        <v>46</v>
      </c>
      <c r="M43" s="31" t="s">
        <v>46</v>
      </c>
      <c r="N43" s="33" t="s">
        <v>46</v>
      </c>
      <c r="O43" s="31" t="s">
        <v>46</v>
      </c>
      <c r="P43" s="33" t="s">
        <v>237</v>
      </c>
      <c r="Q43" s="36" t="s">
        <v>237</v>
      </c>
      <c r="R43" s="30" t="s">
        <v>46</v>
      </c>
      <c r="S43" s="29">
        <v>5854</v>
      </c>
      <c r="T43" s="29">
        <v>5733</v>
      </c>
      <c r="U43" s="29">
        <v>4757</v>
      </c>
      <c r="V43" s="29">
        <v>1097</v>
      </c>
      <c r="W43" s="29">
        <v>2237</v>
      </c>
      <c r="X43" s="29">
        <v>374</v>
      </c>
      <c r="Y43" s="32">
        <v>623.71484776478871</v>
      </c>
      <c r="Z43" s="32">
        <v>466.97479240653007</v>
      </c>
      <c r="AA43" s="35">
        <v>2629</v>
      </c>
      <c r="AB43" s="29" t="s">
        <v>46</v>
      </c>
      <c r="AC43" s="29" t="s">
        <v>46</v>
      </c>
      <c r="AD43" s="29">
        <v>520</v>
      </c>
      <c r="AE43" s="34" t="s">
        <v>46</v>
      </c>
      <c r="AF43" s="30" t="s">
        <v>46</v>
      </c>
      <c r="AG43" s="29">
        <v>5297</v>
      </c>
      <c r="AH43" s="34" t="s">
        <v>46</v>
      </c>
      <c r="AI43" s="34" t="s">
        <v>46</v>
      </c>
      <c r="AJ43" s="34" t="s">
        <v>46</v>
      </c>
      <c r="AK43" s="29">
        <v>604</v>
      </c>
      <c r="AL43" s="29">
        <v>222</v>
      </c>
      <c r="AM43" s="29">
        <v>132</v>
      </c>
      <c r="AN43" s="29">
        <v>367</v>
      </c>
      <c r="AO43" s="29" t="s">
        <v>46</v>
      </c>
      <c r="AP43" s="29" t="s">
        <v>46</v>
      </c>
      <c r="AQ43" s="30" t="s">
        <v>46</v>
      </c>
      <c r="AR43" s="29">
        <v>2858</v>
      </c>
      <c r="AS43" s="29">
        <v>784</v>
      </c>
      <c r="AT43" s="29">
        <v>348</v>
      </c>
      <c r="AU43" s="29">
        <v>147</v>
      </c>
      <c r="AV43" s="29">
        <v>136</v>
      </c>
      <c r="AW43" s="31" t="s">
        <v>46</v>
      </c>
      <c r="AX43" s="29" t="s">
        <v>46</v>
      </c>
      <c r="AY43" s="29" t="s">
        <v>46</v>
      </c>
      <c r="AZ43" s="31" t="s">
        <v>46</v>
      </c>
      <c r="BA43" s="30" t="s">
        <v>46</v>
      </c>
      <c r="BB43" s="29">
        <v>2157</v>
      </c>
      <c r="BC43" s="31" t="s">
        <v>46</v>
      </c>
      <c r="BD43" s="31" t="s">
        <v>46</v>
      </c>
      <c r="BE43" s="31" t="s">
        <v>46</v>
      </c>
      <c r="BF43" s="52" t="s">
        <v>46</v>
      </c>
      <c r="BG43" s="29">
        <v>6193</v>
      </c>
      <c r="BH43" s="29">
        <v>81</v>
      </c>
      <c r="BI43" s="49">
        <v>1683</v>
      </c>
      <c r="BJ43" s="29">
        <v>760</v>
      </c>
      <c r="BK43" s="29">
        <v>180</v>
      </c>
      <c r="BL43" s="29" t="s">
        <v>46</v>
      </c>
      <c r="BM43" s="29" t="s">
        <v>46</v>
      </c>
      <c r="BN43" s="29">
        <v>350</v>
      </c>
      <c r="BO43" s="30">
        <v>61</v>
      </c>
      <c r="BP43" s="32">
        <v>1663</v>
      </c>
      <c r="BQ43" s="32">
        <v>1090.6896401713188</v>
      </c>
      <c r="BR43" s="35">
        <v>3140</v>
      </c>
      <c r="BS43" s="29">
        <v>1273</v>
      </c>
      <c r="BT43" s="29" t="s">
        <v>46</v>
      </c>
      <c r="BU43" s="29">
        <v>255</v>
      </c>
      <c r="BV43" s="29">
        <v>1062</v>
      </c>
      <c r="BW43" s="29">
        <v>579</v>
      </c>
      <c r="BX43" s="32" t="s">
        <v>46</v>
      </c>
      <c r="BY43" s="76" t="s">
        <v>46</v>
      </c>
      <c r="BZ43" s="29">
        <v>18601</v>
      </c>
      <c r="CA43" s="29">
        <v>11587</v>
      </c>
      <c r="CB43" s="29">
        <v>9924</v>
      </c>
      <c r="CC43" s="29">
        <v>1663</v>
      </c>
      <c r="CD43" s="29">
        <v>770</v>
      </c>
      <c r="CE43" s="29">
        <v>7266</v>
      </c>
      <c r="CF43" s="29">
        <v>9</v>
      </c>
      <c r="CG43" s="34" t="s">
        <v>46</v>
      </c>
      <c r="CH43" s="29" t="s">
        <v>46</v>
      </c>
      <c r="CI43" s="29" t="s">
        <v>46</v>
      </c>
      <c r="CJ43" s="29" t="s">
        <v>46</v>
      </c>
      <c r="CK43" s="29" t="s">
        <v>46</v>
      </c>
      <c r="CL43" s="29" t="s">
        <v>46</v>
      </c>
      <c r="CM43" s="29" t="s">
        <v>46</v>
      </c>
      <c r="CN43" s="29">
        <v>255</v>
      </c>
      <c r="CO43" s="30">
        <v>825</v>
      </c>
      <c r="CP43" s="29">
        <v>13317</v>
      </c>
      <c r="CQ43" s="29">
        <v>13317</v>
      </c>
      <c r="CR43" s="29">
        <v>13317</v>
      </c>
      <c r="CS43" s="29">
        <v>13317</v>
      </c>
      <c r="CT43" s="29">
        <v>3709</v>
      </c>
      <c r="CU43" s="29">
        <v>3709</v>
      </c>
      <c r="CV43" s="35">
        <v>15440.6</v>
      </c>
      <c r="CW43" s="35">
        <v>15440.6</v>
      </c>
      <c r="CX43" s="35">
        <v>29056</v>
      </c>
      <c r="CY43" s="35">
        <v>29056</v>
      </c>
      <c r="CZ43" s="35">
        <v>29056</v>
      </c>
      <c r="DA43" s="78">
        <v>5.68</v>
      </c>
      <c r="DB43" s="34" t="s">
        <v>46</v>
      </c>
      <c r="DC43" s="34" t="s">
        <v>46</v>
      </c>
      <c r="DD43" s="34" t="s">
        <v>46</v>
      </c>
      <c r="DE43" s="34" t="s">
        <v>46</v>
      </c>
      <c r="DF43" s="31" t="s">
        <v>46</v>
      </c>
      <c r="DG43" s="31" t="s">
        <v>46</v>
      </c>
      <c r="DH43" s="31" t="s">
        <v>46</v>
      </c>
      <c r="DI43" s="31" t="s">
        <v>46</v>
      </c>
    </row>
    <row r="44" spans="1:113" x14ac:dyDescent="0.2">
      <c r="A44" s="3" t="s">
        <v>43</v>
      </c>
      <c r="B44" s="4">
        <v>2011</v>
      </c>
      <c r="C44" s="2" t="s">
        <v>20</v>
      </c>
      <c r="D44" s="29" t="s">
        <v>46</v>
      </c>
      <c r="E44" s="29" t="s">
        <v>46</v>
      </c>
      <c r="F44" s="29" t="s">
        <v>46</v>
      </c>
      <c r="G44" s="30" t="s">
        <v>46</v>
      </c>
      <c r="H44" s="29">
        <v>503</v>
      </c>
      <c r="I44" s="31" t="s">
        <v>46</v>
      </c>
      <c r="J44" s="31" t="s">
        <v>46</v>
      </c>
      <c r="K44" s="31" t="s">
        <v>46</v>
      </c>
      <c r="L44" s="31" t="s">
        <v>46</v>
      </c>
      <c r="M44" s="31" t="s">
        <v>46</v>
      </c>
      <c r="N44" s="33" t="s">
        <v>46</v>
      </c>
      <c r="O44" s="31" t="s">
        <v>46</v>
      </c>
      <c r="P44" s="33" t="s">
        <v>237</v>
      </c>
      <c r="Q44" s="36" t="s">
        <v>237</v>
      </c>
      <c r="R44" s="30" t="s">
        <v>46</v>
      </c>
      <c r="S44" s="29">
        <v>2631</v>
      </c>
      <c r="T44" s="29">
        <v>2627</v>
      </c>
      <c r="U44" s="29">
        <v>2138</v>
      </c>
      <c r="V44" s="29">
        <v>493</v>
      </c>
      <c r="W44" s="29">
        <v>1062</v>
      </c>
      <c r="X44" s="29">
        <v>232</v>
      </c>
      <c r="Y44" s="32">
        <v>294.38991696261201</v>
      </c>
      <c r="Z44" s="32">
        <v>191.32493080217668</v>
      </c>
      <c r="AA44" s="35">
        <v>2538</v>
      </c>
      <c r="AB44" s="29" t="s">
        <v>46</v>
      </c>
      <c r="AC44" s="29" t="s">
        <v>46</v>
      </c>
      <c r="AD44" s="29">
        <v>248</v>
      </c>
      <c r="AE44" s="34" t="s">
        <v>46</v>
      </c>
      <c r="AF44" s="30" t="s">
        <v>46</v>
      </c>
      <c r="AG44" s="29">
        <v>2578</v>
      </c>
      <c r="AH44" s="34" t="s">
        <v>46</v>
      </c>
      <c r="AI44" s="34" t="s">
        <v>46</v>
      </c>
      <c r="AJ44" s="34" t="s">
        <v>46</v>
      </c>
      <c r="AK44" s="29">
        <v>289</v>
      </c>
      <c r="AL44" s="29">
        <v>132</v>
      </c>
      <c r="AM44" s="29">
        <v>65</v>
      </c>
      <c r="AN44" s="29">
        <v>274</v>
      </c>
      <c r="AO44" s="29" t="s">
        <v>46</v>
      </c>
      <c r="AP44" s="29" t="s">
        <v>46</v>
      </c>
      <c r="AQ44" s="30" t="s">
        <v>46</v>
      </c>
      <c r="AR44" s="29">
        <v>1451</v>
      </c>
      <c r="AS44" s="29">
        <v>352</v>
      </c>
      <c r="AT44" s="29">
        <v>169</v>
      </c>
      <c r="AU44" s="29">
        <v>67</v>
      </c>
      <c r="AV44" s="29">
        <v>99</v>
      </c>
      <c r="AW44" s="31" t="s">
        <v>46</v>
      </c>
      <c r="AX44" s="29" t="s">
        <v>46</v>
      </c>
      <c r="AY44" s="29" t="s">
        <v>46</v>
      </c>
      <c r="AZ44" s="31" t="s">
        <v>46</v>
      </c>
      <c r="BA44" s="30" t="s">
        <v>46</v>
      </c>
      <c r="BB44" s="29">
        <v>1266</v>
      </c>
      <c r="BC44" s="31" t="s">
        <v>46</v>
      </c>
      <c r="BD44" s="31" t="s">
        <v>46</v>
      </c>
      <c r="BE44" s="31" t="s">
        <v>46</v>
      </c>
      <c r="BF44" s="52" t="s">
        <v>46</v>
      </c>
      <c r="BG44" s="29">
        <v>3260</v>
      </c>
      <c r="BH44" s="29">
        <v>40</v>
      </c>
      <c r="BI44" s="49">
        <v>936</v>
      </c>
      <c r="BJ44" s="29">
        <v>386</v>
      </c>
      <c r="BK44" s="29">
        <v>82</v>
      </c>
      <c r="BL44" s="29" t="s">
        <v>46</v>
      </c>
      <c r="BM44" s="29" t="s">
        <v>46</v>
      </c>
      <c r="BN44" s="29" t="s">
        <v>46</v>
      </c>
      <c r="BO44" s="30">
        <v>39</v>
      </c>
      <c r="BP44" s="32">
        <v>751</v>
      </c>
      <c r="BQ44" s="32">
        <v>485.71484776478871</v>
      </c>
      <c r="BR44" s="35">
        <v>3117</v>
      </c>
      <c r="BS44" s="29">
        <v>876</v>
      </c>
      <c r="BT44" s="29" t="s">
        <v>46</v>
      </c>
      <c r="BU44" s="29">
        <v>147</v>
      </c>
      <c r="BV44" s="29">
        <v>687</v>
      </c>
      <c r="BW44" s="29">
        <v>368</v>
      </c>
      <c r="BX44" s="32" t="s">
        <v>46</v>
      </c>
      <c r="BY44" s="76" t="s">
        <v>46</v>
      </c>
      <c r="BZ44" s="29">
        <v>8981</v>
      </c>
      <c r="CA44" s="29">
        <v>5258</v>
      </c>
      <c r="CB44" s="29">
        <v>4507</v>
      </c>
      <c r="CC44" s="29">
        <v>751</v>
      </c>
      <c r="CD44" s="29">
        <v>271</v>
      </c>
      <c r="CE44" s="29">
        <v>3199</v>
      </c>
      <c r="CF44" s="29">
        <v>8</v>
      </c>
      <c r="CG44" s="34" t="s">
        <v>46</v>
      </c>
      <c r="CH44" s="29" t="s">
        <v>46</v>
      </c>
      <c r="CI44" s="29" t="s">
        <v>46</v>
      </c>
      <c r="CJ44" s="29" t="s">
        <v>46</v>
      </c>
      <c r="CK44" s="29" t="s">
        <v>46</v>
      </c>
      <c r="CL44" s="29" t="s">
        <v>46</v>
      </c>
      <c r="CM44" s="29" t="s">
        <v>46</v>
      </c>
      <c r="CN44" s="29">
        <v>147</v>
      </c>
      <c r="CO44" s="30">
        <v>562</v>
      </c>
      <c r="CP44" s="29">
        <v>6768</v>
      </c>
      <c r="CQ44" s="29">
        <v>6768</v>
      </c>
      <c r="CR44" s="29">
        <v>6768</v>
      </c>
      <c r="CS44" s="29">
        <v>6768</v>
      </c>
      <c r="CT44" s="29">
        <v>2384</v>
      </c>
      <c r="CU44" s="29">
        <v>2384</v>
      </c>
      <c r="CV44" s="35">
        <v>7393.7</v>
      </c>
      <c r="CW44" s="35">
        <v>7393.7</v>
      </c>
      <c r="CX44" s="35">
        <v>14301</v>
      </c>
      <c r="CY44" s="35">
        <v>14301</v>
      </c>
      <c r="CZ44" s="35">
        <v>14301</v>
      </c>
      <c r="DA44" s="78">
        <v>5.23</v>
      </c>
      <c r="DB44" s="34" t="s">
        <v>46</v>
      </c>
      <c r="DC44" s="34" t="s">
        <v>46</v>
      </c>
      <c r="DD44" s="34" t="s">
        <v>46</v>
      </c>
      <c r="DE44" s="34" t="s">
        <v>46</v>
      </c>
      <c r="DF44" s="31" t="s">
        <v>46</v>
      </c>
      <c r="DG44" s="31" t="s">
        <v>46</v>
      </c>
      <c r="DH44" s="31" t="s">
        <v>46</v>
      </c>
      <c r="DI44" s="31" t="s">
        <v>46</v>
      </c>
    </row>
    <row r="45" spans="1:113" x14ac:dyDescent="0.2">
      <c r="A45" s="3" t="s">
        <v>44</v>
      </c>
      <c r="B45" s="4">
        <v>2011</v>
      </c>
      <c r="C45" s="2" t="s">
        <v>21</v>
      </c>
      <c r="D45" s="29" t="s">
        <v>46</v>
      </c>
      <c r="E45" s="29" t="s">
        <v>46</v>
      </c>
      <c r="F45" s="29" t="s">
        <v>46</v>
      </c>
      <c r="G45" s="30">
        <v>557</v>
      </c>
      <c r="H45" s="29">
        <v>2403</v>
      </c>
      <c r="I45" s="31" t="s">
        <v>46</v>
      </c>
      <c r="J45" s="31" t="s">
        <v>46</v>
      </c>
      <c r="K45" s="31" t="s">
        <v>46</v>
      </c>
      <c r="L45" s="31" t="s">
        <v>46</v>
      </c>
      <c r="M45" s="31" t="s">
        <v>46</v>
      </c>
      <c r="N45" s="33" t="s">
        <v>46</v>
      </c>
      <c r="O45" s="31" t="s">
        <v>46</v>
      </c>
      <c r="P45" s="33" t="s">
        <v>237</v>
      </c>
      <c r="Q45" s="36" t="s">
        <v>237</v>
      </c>
      <c r="R45" s="30" t="s">
        <v>46</v>
      </c>
      <c r="S45" s="29">
        <v>8111</v>
      </c>
      <c r="T45" s="29">
        <v>8360</v>
      </c>
      <c r="U45" s="29">
        <v>6474</v>
      </c>
      <c r="V45" s="29">
        <v>1637</v>
      </c>
      <c r="W45" s="29">
        <v>2977</v>
      </c>
      <c r="X45" s="29">
        <v>547</v>
      </c>
      <c r="Y45" s="32">
        <v>908.45976011421249</v>
      </c>
      <c r="Z45" s="32">
        <v>883.13968630320096</v>
      </c>
      <c r="AA45" s="35">
        <v>2513</v>
      </c>
      <c r="AB45" s="29" t="s">
        <v>46</v>
      </c>
      <c r="AC45" s="29" t="s">
        <v>46</v>
      </c>
      <c r="AD45" s="29">
        <v>772</v>
      </c>
      <c r="AE45" s="34" t="s">
        <v>46</v>
      </c>
      <c r="AF45" s="30" t="s">
        <v>46</v>
      </c>
      <c r="AG45" s="29">
        <v>7127</v>
      </c>
      <c r="AH45" s="34" t="s">
        <v>46</v>
      </c>
      <c r="AI45" s="34" t="s">
        <v>46</v>
      </c>
      <c r="AJ45" s="34" t="s">
        <v>46</v>
      </c>
      <c r="AK45" s="29">
        <v>886</v>
      </c>
      <c r="AL45" s="29">
        <v>501</v>
      </c>
      <c r="AM45" s="29">
        <v>272</v>
      </c>
      <c r="AN45" s="29">
        <v>885</v>
      </c>
      <c r="AO45" s="29" t="s">
        <v>46</v>
      </c>
      <c r="AP45" s="29" t="s">
        <v>46</v>
      </c>
      <c r="AQ45" s="30" t="s">
        <v>46</v>
      </c>
      <c r="AR45" s="29">
        <v>4627</v>
      </c>
      <c r="AS45" s="29">
        <v>1473</v>
      </c>
      <c r="AT45" s="29">
        <v>653</v>
      </c>
      <c r="AU45" s="29">
        <v>278</v>
      </c>
      <c r="AV45" s="29">
        <v>386</v>
      </c>
      <c r="AW45" s="31" t="s">
        <v>46</v>
      </c>
      <c r="AX45" s="29" t="s">
        <v>46</v>
      </c>
      <c r="AY45" s="29" t="s">
        <v>46</v>
      </c>
      <c r="AZ45" s="31" t="s">
        <v>46</v>
      </c>
      <c r="BA45" s="30" t="s">
        <v>46</v>
      </c>
      <c r="BB45" s="29">
        <v>3917</v>
      </c>
      <c r="BC45" s="31" t="s">
        <v>46</v>
      </c>
      <c r="BD45" s="31" t="s">
        <v>46</v>
      </c>
      <c r="BE45" s="31" t="s">
        <v>46</v>
      </c>
      <c r="BF45" s="52" t="s">
        <v>46</v>
      </c>
      <c r="BG45" s="29">
        <v>8651</v>
      </c>
      <c r="BH45" s="29">
        <v>154</v>
      </c>
      <c r="BI45" s="49">
        <v>2556</v>
      </c>
      <c r="BJ45" s="29">
        <v>1280</v>
      </c>
      <c r="BK45" s="29">
        <v>279</v>
      </c>
      <c r="BL45" s="29" t="s">
        <v>46</v>
      </c>
      <c r="BM45" s="29" t="s">
        <v>46</v>
      </c>
      <c r="BN45" s="29">
        <v>462</v>
      </c>
      <c r="BO45" s="30">
        <v>150</v>
      </c>
      <c r="BP45" s="32">
        <v>2426</v>
      </c>
      <c r="BQ45" s="32">
        <v>1791.5994464174134</v>
      </c>
      <c r="BR45" s="35">
        <v>2953</v>
      </c>
      <c r="BS45" s="29">
        <v>2885</v>
      </c>
      <c r="BT45" s="29" t="s">
        <v>46</v>
      </c>
      <c r="BU45" s="29">
        <v>497</v>
      </c>
      <c r="BV45" s="29">
        <v>2405</v>
      </c>
      <c r="BW45" s="29">
        <v>1207</v>
      </c>
      <c r="BX45" s="32" t="s">
        <v>46</v>
      </c>
      <c r="BY45" s="76" t="s">
        <v>46</v>
      </c>
      <c r="BZ45" s="29">
        <v>26917</v>
      </c>
      <c r="CA45" s="29">
        <v>16471</v>
      </c>
      <c r="CB45" s="29">
        <v>14045</v>
      </c>
      <c r="CC45" s="29">
        <v>2426</v>
      </c>
      <c r="CD45" s="29">
        <v>925</v>
      </c>
      <c r="CE45" s="29">
        <v>10290</v>
      </c>
      <c r="CF45" s="29">
        <v>34</v>
      </c>
      <c r="CG45" s="34" t="s">
        <v>46</v>
      </c>
      <c r="CH45" s="29" t="s">
        <v>46</v>
      </c>
      <c r="CI45" s="29" t="s">
        <v>46</v>
      </c>
      <c r="CJ45" s="29" t="s">
        <v>46</v>
      </c>
      <c r="CK45" s="29" t="s">
        <v>46</v>
      </c>
      <c r="CL45" s="29" t="s">
        <v>46</v>
      </c>
      <c r="CM45" s="29" t="s">
        <v>46</v>
      </c>
      <c r="CN45" s="29">
        <v>497</v>
      </c>
      <c r="CO45" s="30">
        <v>1846</v>
      </c>
      <c r="CP45" s="29">
        <v>20069</v>
      </c>
      <c r="CQ45" s="29">
        <v>20069</v>
      </c>
      <c r="CR45" s="29">
        <v>20069</v>
      </c>
      <c r="CS45" s="29">
        <v>20069</v>
      </c>
      <c r="CT45" s="29">
        <v>8302</v>
      </c>
      <c r="CU45" s="29">
        <v>8302</v>
      </c>
      <c r="CV45" s="35">
        <v>20110.3</v>
      </c>
      <c r="CW45" s="35">
        <v>20110.3</v>
      </c>
      <c r="CX45" s="35">
        <v>41252</v>
      </c>
      <c r="CY45" s="35">
        <v>41252</v>
      </c>
      <c r="CZ45" s="35">
        <v>41252</v>
      </c>
      <c r="DA45" s="78">
        <v>5.31</v>
      </c>
      <c r="DB45" s="34" t="s">
        <v>46</v>
      </c>
      <c r="DC45" s="34" t="s">
        <v>46</v>
      </c>
      <c r="DD45" s="34" t="s">
        <v>46</v>
      </c>
      <c r="DE45" s="34" t="s">
        <v>46</v>
      </c>
      <c r="DF45" s="31" t="s">
        <v>46</v>
      </c>
      <c r="DG45" s="31" t="s">
        <v>46</v>
      </c>
      <c r="DH45" s="31" t="s">
        <v>46</v>
      </c>
      <c r="DI45" s="31" t="s">
        <v>46</v>
      </c>
    </row>
    <row r="46" spans="1:113" x14ac:dyDescent="0.2">
      <c r="A46" s="3" t="s">
        <v>45</v>
      </c>
      <c r="B46" s="4">
        <v>2011</v>
      </c>
      <c r="C46" s="2" t="s">
        <v>22</v>
      </c>
      <c r="D46" s="29" t="s">
        <v>46</v>
      </c>
      <c r="E46" s="29" t="s">
        <v>46</v>
      </c>
      <c r="F46" s="29" t="s">
        <v>46</v>
      </c>
      <c r="G46" s="30">
        <v>21397</v>
      </c>
      <c r="H46" s="29">
        <v>113145</v>
      </c>
      <c r="I46" s="31" t="s">
        <v>46</v>
      </c>
      <c r="J46" s="31" t="s">
        <v>46</v>
      </c>
      <c r="K46" s="31" t="s">
        <v>46</v>
      </c>
      <c r="L46" s="31" t="s">
        <v>46</v>
      </c>
      <c r="M46" s="11">
        <v>187</v>
      </c>
      <c r="N46" s="33" t="s">
        <v>46</v>
      </c>
      <c r="O46" s="31" t="s">
        <v>46</v>
      </c>
      <c r="P46" s="33">
        <v>6338.2386714017921</v>
      </c>
      <c r="Q46" s="36">
        <v>2321</v>
      </c>
      <c r="R46" s="30" t="s">
        <v>46</v>
      </c>
      <c r="S46" s="29">
        <v>223798</v>
      </c>
      <c r="T46" s="29">
        <v>227359</v>
      </c>
      <c r="U46" s="29">
        <v>182633</v>
      </c>
      <c r="V46" s="29">
        <v>41165</v>
      </c>
      <c r="W46" s="29">
        <v>78937</v>
      </c>
      <c r="X46" s="29">
        <v>19855</v>
      </c>
      <c r="Y46" s="32">
        <v>23881.153578441998</v>
      </c>
      <c r="Z46" s="32">
        <v>24855.361262621511</v>
      </c>
      <c r="AA46" s="35">
        <v>2640</v>
      </c>
      <c r="AB46" s="29" t="s">
        <v>46</v>
      </c>
      <c r="AC46" s="29" t="s">
        <v>46</v>
      </c>
      <c r="AD46" s="29">
        <v>23586</v>
      </c>
      <c r="AE46" s="34" t="s">
        <v>46</v>
      </c>
      <c r="AF46" s="30" t="s">
        <v>46</v>
      </c>
      <c r="AG46" s="29">
        <v>181750</v>
      </c>
      <c r="AH46" s="34" t="s">
        <v>46</v>
      </c>
      <c r="AI46" s="34" t="s">
        <v>46</v>
      </c>
      <c r="AJ46" s="34" t="s">
        <v>46</v>
      </c>
      <c r="AK46" s="29">
        <v>26246</v>
      </c>
      <c r="AL46" s="29">
        <v>20645</v>
      </c>
      <c r="AM46" s="29">
        <v>10781</v>
      </c>
      <c r="AN46" s="29">
        <v>35690</v>
      </c>
      <c r="AO46" s="29" t="s">
        <v>46</v>
      </c>
      <c r="AP46" s="29" t="s">
        <v>46</v>
      </c>
      <c r="AQ46" s="30" t="s">
        <v>46</v>
      </c>
      <c r="AR46" s="29">
        <v>121492</v>
      </c>
      <c r="AS46" s="29">
        <v>36530</v>
      </c>
      <c r="AT46" s="29">
        <v>14589</v>
      </c>
      <c r="AU46" s="29">
        <v>6800</v>
      </c>
      <c r="AV46" s="29">
        <v>15990</v>
      </c>
      <c r="AW46" s="31" t="s">
        <v>46</v>
      </c>
      <c r="AX46" s="29" t="s">
        <v>46</v>
      </c>
      <c r="AY46" s="29" t="s">
        <v>46</v>
      </c>
      <c r="AZ46" s="11">
        <v>632</v>
      </c>
      <c r="BA46" s="30" t="s">
        <v>46</v>
      </c>
      <c r="BB46" s="29">
        <v>103549</v>
      </c>
      <c r="BC46" s="31" t="s">
        <v>46</v>
      </c>
      <c r="BD46" s="31" t="s">
        <v>46</v>
      </c>
      <c r="BE46" s="31" t="s">
        <v>46</v>
      </c>
      <c r="BF46" s="52" t="s">
        <v>46</v>
      </c>
      <c r="BG46" s="29">
        <v>235347</v>
      </c>
      <c r="BH46" s="29">
        <v>8999</v>
      </c>
      <c r="BI46" s="64">
        <v>74237</v>
      </c>
      <c r="BJ46" s="29">
        <v>38828</v>
      </c>
      <c r="BK46" s="29">
        <v>8132</v>
      </c>
      <c r="BL46" s="29">
        <v>24492</v>
      </c>
      <c r="BM46" s="29">
        <v>23274</v>
      </c>
      <c r="BN46" s="29">
        <v>17004</v>
      </c>
      <c r="BO46" s="30">
        <v>5556</v>
      </c>
      <c r="BP46" s="32">
        <v>66853</v>
      </c>
      <c r="BQ46" s="32">
        <v>48736.514841063508</v>
      </c>
      <c r="BR46" s="35">
        <v>2941</v>
      </c>
      <c r="BS46" s="29">
        <v>130881</v>
      </c>
      <c r="BT46" s="29">
        <v>57912</v>
      </c>
      <c r="BU46" s="29">
        <v>23301</v>
      </c>
      <c r="BV46" s="29">
        <v>110875</v>
      </c>
      <c r="BW46" s="29">
        <v>61203</v>
      </c>
      <c r="BX46" s="32" t="s">
        <v>46</v>
      </c>
      <c r="BY46" s="76" t="s">
        <v>46</v>
      </c>
      <c r="BZ46" s="29">
        <v>740657</v>
      </c>
      <c r="CA46" s="29">
        <v>451157</v>
      </c>
      <c r="CB46" s="29">
        <v>384304</v>
      </c>
      <c r="CC46" s="29">
        <v>66853</v>
      </c>
      <c r="CD46" s="29">
        <v>28008</v>
      </c>
      <c r="CE46" s="29">
        <v>282802</v>
      </c>
      <c r="CF46" s="29">
        <v>1227</v>
      </c>
      <c r="CG46" s="29" t="s">
        <v>46</v>
      </c>
      <c r="CH46" s="29" t="s">
        <v>46</v>
      </c>
      <c r="CI46" s="29" t="s">
        <v>46</v>
      </c>
      <c r="CJ46" s="29" t="s">
        <v>46</v>
      </c>
      <c r="CK46" s="29" t="s">
        <v>46</v>
      </c>
      <c r="CL46" s="29" t="s">
        <v>46</v>
      </c>
      <c r="CM46" s="29" t="s">
        <v>46</v>
      </c>
      <c r="CN46" s="29">
        <v>23301</v>
      </c>
      <c r="CO46" s="30">
        <v>86192</v>
      </c>
      <c r="CP46" s="29">
        <v>581008</v>
      </c>
      <c r="CQ46" s="29">
        <v>581008</v>
      </c>
      <c r="CR46" s="29">
        <v>581008</v>
      </c>
      <c r="CS46" s="29">
        <v>581008</v>
      </c>
      <c r="CT46" s="29">
        <v>377841</v>
      </c>
      <c r="CU46" s="29">
        <v>377841</v>
      </c>
      <c r="CV46" s="35">
        <v>514757.39999999997</v>
      </c>
      <c r="CW46" s="35">
        <v>514757.39999999997</v>
      </c>
      <c r="CX46" s="35">
        <v>1125196</v>
      </c>
      <c r="CY46" s="35">
        <v>1125196</v>
      </c>
      <c r="CZ46" s="35">
        <v>1125196</v>
      </c>
      <c r="DA46" s="78" t="s">
        <v>46</v>
      </c>
      <c r="DB46" s="29">
        <v>1355</v>
      </c>
      <c r="DC46" s="29">
        <v>4529</v>
      </c>
      <c r="DD46" s="29">
        <v>6795</v>
      </c>
      <c r="DE46" s="29">
        <v>632</v>
      </c>
      <c r="DF46" s="31" t="s">
        <v>46</v>
      </c>
      <c r="DG46" s="31" t="s">
        <v>46</v>
      </c>
      <c r="DH46" s="31" t="s">
        <v>46</v>
      </c>
      <c r="DI46" s="31" t="s">
        <v>46</v>
      </c>
    </row>
    <row r="47" spans="1:113" x14ac:dyDescent="0.2">
      <c r="A47" s="3" t="s">
        <v>24</v>
      </c>
      <c r="B47" s="4">
        <v>2012</v>
      </c>
      <c r="C47" s="2" t="s">
        <v>229</v>
      </c>
      <c r="D47" s="29" t="s">
        <v>46</v>
      </c>
      <c r="E47" s="29" t="s">
        <v>46</v>
      </c>
      <c r="F47" s="29" t="s">
        <v>46</v>
      </c>
      <c r="G47" s="30" t="s">
        <v>46</v>
      </c>
      <c r="H47" s="29">
        <v>83839</v>
      </c>
      <c r="I47" s="31" t="s">
        <v>46</v>
      </c>
      <c r="J47" s="31" t="s">
        <v>46</v>
      </c>
      <c r="K47" s="31" t="s">
        <v>46</v>
      </c>
      <c r="L47" s="31" t="s">
        <v>46</v>
      </c>
      <c r="M47" s="31">
        <v>99</v>
      </c>
      <c r="N47" s="32">
        <v>7810</v>
      </c>
      <c r="O47" s="29">
        <v>7810</v>
      </c>
      <c r="P47" s="33">
        <v>4139.8336197260096</v>
      </c>
      <c r="Q47" s="36">
        <v>2442.1167664670656</v>
      </c>
      <c r="R47" s="30" t="s">
        <v>46</v>
      </c>
      <c r="S47" s="29">
        <v>105951</v>
      </c>
      <c r="T47" s="29">
        <v>106921</v>
      </c>
      <c r="U47" s="29">
        <v>88010</v>
      </c>
      <c r="V47" s="29">
        <v>17941</v>
      </c>
      <c r="W47" s="29">
        <v>35281</v>
      </c>
      <c r="X47" s="29">
        <v>12735</v>
      </c>
      <c r="Y47" s="32">
        <v>10245.994297687095</v>
      </c>
      <c r="Z47" s="32">
        <v>12190.168098630049</v>
      </c>
      <c r="AA47" s="35">
        <v>2850.4020887728461</v>
      </c>
      <c r="AB47" s="29" t="s">
        <v>46</v>
      </c>
      <c r="AC47" s="29" t="s">
        <v>46</v>
      </c>
      <c r="AD47" s="29">
        <v>12075</v>
      </c>
      <c r="AE47" s="34" t="s">
        <v>46</v>
      </c>
      <c r="AF47" s="30" t="s">
        <v>46</v>
      </c>
      <c r="AG47" s="29">
        <v>77982</v>
      </c>
      <c r="AH47" s="34" t="s">
        <v>46</v>
      </c>
      <c r="AI47" s="34" t="s">
        <v>46</v>
      </c>
      <c r="AJ47" s="34" t="s">
        <v>46</v>
      </c>
      <c r="AK47" s="29">
        <v>13215</v>
      </c>
      <c r="AL47" s="29">
        <v>12026</v>
      </c>
      <c r="AM47" s="29">
        <v>6327</v>
      </c>
      <c r="AN47" s="29">
        <v>21118</v>
      </c>
      <c r="AO47" s="29" t="s">
        <v>46</v>
      </c>
      <c r="AP47" s="29" t="s">
        <v>46</v>
      </c>
      <c r="AQ47" s="30" t="s">
        <v>46</v>
      </c>
      <c r="AR47" s="29">
        <v>58201</v>
      </c>
      <c r="AS47" s="29">
        <v>17528</v>
      </c>
      <c r="AT47" s="29">
        <v>6630</v>
      </c>
      <c r="AU47" s="29">
        <v>3330</v>
      </c>
      <c r="AV47" s="29">
        <v>9406</v>
      </c>
      <c r="AW47" s="29">
        <v>2325</v>
      </c>
      <c r="AX47" s="29">
        <v>2325</v>
      </c>
      <c r="AY47" s="29" t="s">
        <v>46</v>
      </c>
      <c r="AZ47" s="31">
        <v>319</v>
      </c>
      <c r="BA47" s="30" t="s">
        <v>46</v>
      </c>
      <c r="BB47" s="31" t="s">
        <v>46</v>
      </c>
      <c r="BC47" s="31" t="s">
        <v>46</v>
      </c>
      <c r="BD47" s="31" t="s">
        <v>46</v>
      </c>
      <c r="BE47" s="31" t="s">
        <v>46</v>
      </c>
      <c r="BF47" s="52" t="s">
        <v>46</v>
      </c>
      <c r="BG47" s="29">
        <v>100185</v>
      </c>
      <c r="BH47" s="29">
        <v>6657</v>
      </c>
      <c r="BI47" s="49">
        <v>35537</v>
      </c>
      <c r="BJ47" s="29">
        <v>20546</v>
      </c>
      <c r="BK47" s="29">
        <v>4302</v>
      </c>
      <c r="BL47" s="29" t="s">
        <v>46</v>
      </c>
      <c r="BM47" s="29" t="s">
        <v>46</v>
      </c>
      <c r="BN47" s="29" t="s">
        <v>46</v>
      </c>
      <c r="BO47" s="30">
        <v>3383</v>
      </c>
      <c r="BP47" s="32">
        <v>30946</v>
      </c>
      <c r="BQ47" s="32">
        <v>22436.162396317144</v>
      </c>
      <c r="BR47" s="35">
        <v>3040.3267762771579</v>
      </c>
      <c r="BS47" s="29">
        <v>81097</v>
      </c>
      <c r="BT47" s="29" t="s">
        <v>46</v>
      </c>
      <c r="BU47" s="29">
        <v>13627</v>
      </c>
      <c r="BV47" s="29">
        <v>67573</v>
      </c>
      <c r="BW47" s="29">
        <v>38186</v>
      </c>
      <c r="BX47" s="32">
        <v>8867397</v>
      </c>
      <c r="BY47" s="76" t="s">
        <v>46</v>
      </c>
      <c r="BZ47" s="29">
        <v>354075</v>
      </c>
      <c r="CA47" s="29">
        <v>212872</v>
      </c>
      <c r="CB47" s="29">
        <v>181926</v>
      </c>
      <c r="CC47" s="29">
        <v>30946</v>
      </c>
      <c r="CD47" s="29">
        <v>13880</v>
      </c>
      <c r="CE47" s="29">
        <v>133725</v>
      </c>
      <c r="CF47" s="29">
        <v>878</v>
      </c>
      <c r="CG47" s="29" t="s">
        <v>46</v>
      </c>
      <c r="CH47" s="29">
        <v>27572</v>
      </c>
      <c r="CI47" s="29">
        <v>22538</v>
      </c>
      <c r="CJ47" s="29">
        <v>5034</v>
      </c>
      <c r="CK47" s="29">
        <v>11690</v>
      </c>
      <c r="CL47" s="29">
        <v>27572</v>
      </c>
      <c r="CM47" s="29">
        <v>15503</v>
      </c>
      <c r="CN47" s="29">
        <v>13627</v>
      </c>
      <c r="CO47" s="30">
        <v>53322</v>
      </c>
      <c r="CP47" s="29">
        <v>290418</v>
      </c>
      <c r="CQ47" s="29">
        <v>290418</v>
      </c>
      <c r="CR47" s="29">
        <v>290418</v>
      </c>
      <c r="CS47" s="29">
        <v>290418</v>
      </c>
      <c r="CT47" s="29">
        <v>246119</v>
      </c>
      <c r="CU47" s="29">
        <v>246119</v>
      </c>
      <c r="CV47" s="35">
        <v>222653.7</v>
      </c>
      <c r="CW47" s="35">
        <v>222653.7</v>
      </c>
      <c r="CX47" s="35">
        <v>519478</v>
      </c>
      <c r="CY47" s="35">
        <v>519478</v>
      </c>
      <c r="CZ47" s="35">
        <v>519478</v>
      </c>
      <c r="DA47" s="78" t="s">
        <v>46</v>
      </c>
      <c r="DB47" s="34">
        <v>639</v>
      </c>
      <c r="DC47" s="34">
        <v>1592</v>
      </c>
      <c r="DD47" s="34">
        <v>2277</v>
      </c>
      <c r="DE47" s="34">
        <v>319</v>
      </c>
      <c r="DF47" s="31" t="s">
        <v>46</v>
      </c>
      <c r="DG47" s="31" t="s">
        <v>46</v>
      </c>
      <c r="DH47" s="31" t="s">
        <v>46</v>
      </c>
      <c r="DI47" s="31" t="s">
        <v>46</v>
      </c>
    </row>
    <row r="48" spans="1:113" x14ac:dyDescent="0.2">
      <c r="A48" s="3" t="s">
        <v>25</v>
      </c>
      <c r="B48" s="4">
        <v>2012</v>
      </c>
      <c r="C48" s="2" t="s">
        <v>3</v>
      </c>
      <c r="D48" s="29" t="s">
        <v>46</v>
      </c>
      <c r="E48" s="29" t="s">
        <v>46</v>
      </c>
      <c r="F48" s="29" t="s">
        <v>46</v>
      </c>
      <c r="G48" s="30" t="s">
        <v>46</v>
      </c>
      <c r="H48" s="29">
        <v>1882</v>
      </c>
      <c r="I48" s="31" t="s">
        <v>46</v>
      </c>
      <c r="J48" s="31" t="s">
        <v>46</v>
      </c>
      <c r="K48" s="31" t="s">
        <v>46</v>
      </c>
      <c r="L48" s="31" t="s">
        <v>46</v>
      </c>
      <c r="M48" s="31" t="s">
        <v>46</v>
      </c>
      <c r="N48" s="32">
        <v>134</v>
      </c>
      <c r="O48" s="29">
        <v>134</v>
      </c>
      <c r="P48" s="33" t="s">
        <v>237</v>
      </c>
      <c r="Q48" s="36" t="s">
        <v>237</v>
      </c>
      <c r="R48" s="30" t="s">
        <v>46</v>
      </c>
      <c r="S48" s="29">
        <v>6569</v>
      </c>
      <c r="T48" s="29">
        <v>6922</v>
      </c>
      <c r="U48" s="29">
        <v>5321</v>
      </c>
      <c r="V48" s="29">
        <v>1248</v>
      </c>
      <c r="W48" s="29">
        <v>2667</v>
      </c>
      <c r="X48" s="29">
        <v>537</v>
      </c>
      <c r="Y48" s="32">
        <v>755.10279643197964</v>
      </c>
      <c r="Z48" s="32">
        <v>697.86541164701521</v>
      </c>
      <c r="AA48" s="35">
        <v>2502.705882352941</v>
      </c>
      <c r="AB48" s="29" t="s">
        <v>46</v>
      </c>
      <c r="AC48" s="29" t="s">
        <v>46</v>
      </c>
      <c r="AD48" s="29">
        <v>632</v>
      </c>
      <c r="AE48" s="34" t="s">
        <v>46</v>
      </c>
      <c r="AF48" s="30" t="s">
        <v>46</v>
      </c>
      <c r="AG48" s="29">
        <v>5357</v>
      </c>
      <c r="AH48" s="34" t="s">
        <v>46</v>
      </c>
      <c r="AI48" s="34" t="s">
        <v>46</v>
      </c>
      <c r="AJ48" s="34" t="s">
        <v>46</v>
      </c>
      <c r="AK48" s="29">
        <v>729</v>
      </c>
      <c r="AL48" s="29">
        <v>456</v>
      </c>
      <c r="AM48" s="29">
        <v>281</v>
      </c>
      <c r="AN48" s="29">
        <v>843</v>
      </c>
      <c r="AO48" s="29" t="s">
        <v>46</v>
      </c>
      <c r="AP48" s="29" t="s">
        <v>46</v>
      </c>
      <c r="AQ48" s="30" t="s">
        <v>46</v>
      </c>
      <c r="AR48" s="29">
        <v>3551</v>
      </c>
      <c r="AS48" s="29">
        <v>1169</v>
      </c>
      <c r="AT48" s="29">
        <v>524</v>
      </c>
      <c r="AU48" s="29">
        <v>229</v>
      </c>
      <c r="AV48" s="29">
        <v>356</v>
      </c>
      <c r="AW48" s="29">
        <v>96</v>
      </c>
      <c r="AX48" s="29">
        <v>96</v>
      </c>
      <c r="AY48" s="29" t="s">
        <v>46</v>
      </c>
      <c r="AZ48" s="31" t="s">
        <v>46</v>
      </c>
      <c r="BA48" s="30" t="s">
        <v>46</v>
      </c>
      <c r="BB48" s="31" t="s">
        <v>46</v>
      </c>
      <c r="BC48" s="31" t="s">
        <v>46</v>
      </c>
      <c r="BD48" s="31" t="s">
        <v>46</v>
      </c>
      <c r="BE48" s="31" t="s">
        <v>46</v>
      </c>
      <c r="BF48" s="52" t="s">
        <v>46</v>
      </c>
      <c r="BG48" s="29">
        <v>8091</v>
      </c>
      <c r="BH48" s="29">
        <v>114</v>
      </c>
      <c r="BI48" s="49">
        <v>2558</v>
      </c>
      <c r="BJ48" s="29">
        <v>1080</v>
      </c>
      <c r="BK48" s="29">
        <v>230</v>
      </c>
      <c r="BL48" s="29" t="s">
        <v>46</v>
      </c>
      <c r="BM48" s="29" t="s">
        <v>46</v>
      </c>
      <c r="BN48" s="29" t="s">
        <v>46</v>
      </c>
      <c r="BO48" s="30">
        <v>93</v>
      </c>
      <c r="BP48" s="32">
        <v>1875</v>
      </c>
      <c r="BQ48" s="32">
        <v>1452.9682080789948</v>
      </c>
      <c r="BR48" s="35">
        <v>2990.1907216494847</v>
      </c>
      <c r="BS48" s="29">
        <v>2667</v>
      </c>
      <c r="BT48" s="29" t="s">
        <v>46</v>
      </c>
      <c r="BU48" s="29">
        <v>465</v>
      </c>
      <c r="BV48" s="29">
        <v>2206</v>
      </c>
      <c r="BW48" s="29">
        <v>1190</v>
      </c>
      <c r="BX48" s="32">
        <v>554390</v>
      </c>
      <c r="BY48" s="76" t="s">
        <v>46</v>
      </c>
      <c r="BZ48" s="29">
        <v>21248</v>
      </c>
      <c r="CA48" s="29">
        <v>13491</v>
      </c>
      <c r="CB48" s="29">
        <v>11616</v>
      </c>
      <c r="CC48" s="29">
        <v>1875</v>
      </c>
      <c r="CD48" s="29">
        <v>818</v>
      </c>
      <c r="CE48" s="29">
        <v>8405</v>
      </c>
      <c r="CF48" s="29">
        <v>27</v>
      </c>
      <c r="CG48" s="29" t="s">
        <v>46</v>
      </c>
      <c r="CH48" s="29">
        <v>934</v>
      </c>
      <c r="CI48" s="29">
        <v>630</v>
      </c>
      <c r="CJ48" s="29">
        <v>304</v>
      </c>
      <c r="CK48" s="29">
        <v>305</v>
      </c>
      <c r="CL48" s="29">
        <v>934</v>
      </c>
      <c r="CM48" s="29">
        <v>444</v>
      </c>
      <c r="CN48" s="29">
        <v>465</v>
      </c>
      <c r="CO48" s="30">
        <v>1710</v>
      </c>
      <c r="CP48" s="29">
        <v>16774</v>
      </c>
      <c r="CQ48" s="29">
        <v>16774</v>
      </c>
      <c r="CR48" s="29">
        <v>16774</v>
      </c>
      <c r="CS48" s="29">
        <v>16774</v>
      </c>
      <c r="CT48" s="29">
        <v>6994</v>
      </c>
      <c r="CU48" s="29">
        <v>6994</v>
      </c>
      <c r="CV48" s="35">
        <v>16802.899999999998</v>
      </c>
      <c r="CW48" s="35">
        <v>16802.899999999998</v>
      </c>
      <c r="CX48" s="35">
        <v>33580</v>
      </c>
      <c r="CY48" s="35">
        <v>33580</v>
      </c>
      <c r="CZ48" s="35">
        <v>33580</v>
      </c>
      <c r="DA48" s="78" t="s">
        <v>46</v>
      </c>
      <c r="DB48" s="34" t="s">
        <v>46</v>
      </c>
      <c r="DC48" s="34" t="s">
        <v>46</v>
      </c>
      <c r="DD48" s="34" t="s">
        <v>46</v>
      </c>
      <c r="DE48" s="34" t="s">
        <v>46</v>
      </c>
      <c r="DF48" s="31" t="s">
        <v>46</v>
      </c>
      <c r="DG48" s="31" t="s">
        <v>46</v>
      </c>
      <c r="DH48" s="31" t="s">
        <v>46</v>
      </c>
      <c r="DI48" s="31" t="s">
        <v>46</v>
      </c>
    </row>
    <row r="49" spans="1:113" x14ac:dyDescent="0.2">
      <c r="A49" s="3" t="s">
        <v>26</v>
      </c>
      <c r="B49" s="4">
        <v>2012</v>
      </c>
      <c r="C49" s="2" t="s">
        <v>4</v>
      </c>
      <c r="D49" s="29" t="s">
        <v>46</v>
      </c>
      <c r="E49" s="29" t="s">
        <v>46</v>
      </c>
      <c r="F49" s="29" t="s">
        <v>46</v>
      </c>
      <c r="G49" s="30" t="s">
        <v>46</v>
      </c>
      <c r="H49" s="29">
        <v>1834</v>
      </c>
      <c r="I49" s="31" t="s">
        <v>46</v>
      </c>
      <c r="J49" s="31" t="s">
        <v>46</v>
      </c>
      <c r="K49" s="31" t="s">
        <v>46</v>
      </c>
      <c r="L49" s="31" t="s">
        <v>46</v>
      </c>
      <c r="M49" s="31" t="s">
        <v>46</v>
      </c>
      <c r="N49" s="32">
        <v>177</v>
      </c>
      <c r="O49" s="29">
        <v>177</v>
      </c>
      <c r="P49" s="33" t="s">
        <v>237</v>
      </c>
      <c r="Q49" s="36" t="s">
        <v>237</v>
      </c>
      <c r="R49" s="30" t="s">
        <v>46</v>
      </c>
      <c r="S49" s="29">
        <v>5931</v>
      </c>
      <c r="T49" s="29">
        <v>5981</v>
      </c>
      <c r="U49" s="29">
        <v>4754</v>
      </c>
      <c r="V49" s="29">
        <v>1177</v>
      </c>
      <c r="W49" s="29">
        <v>2135</v>
      </c>
      <c r="X49" s="29">
        <v>366</v>
      </c>
      <c r="Y49" s="32">
        <v>652.62990157374611</v>
      </c>
      <c r="Z49" s="32">
        <v>641.49718793245677</v>
      </c>
      <c r="AA49" s="35">
        <v>2532.8170731707319</v>
      </c>
      <c r="AB49" s="29" t="s">
        <v>46</v>
      </c>
      <c r="AC49" s="29" t="s">
        <v>46</v>
      </c>
      <c r="AD49" s="29">
        <v>558</v>
      </c>
      <c r="AE49" s="34" t="s">
        <v>46</v>
      </c>
      <c r="AF49" s="30" t="s">
        <v>46</v>
      </c>
      <c r="AG49" s="29">
        <v>4797</v>
      </c>
      <c r="AH49" s="34" t="s">
        <v>46</v>
      </c>
      <c r="AI49" s="34" t="s">
        <v>46</v>
      </c>
      <c r="AJ49" s="34" t="s">
        <v>46</v>
      </c>
      <c r="AK49" s="29">
        <v>631</v>
      </c>
      <c r="AL49" s="29">
        <v>399</v>
      </c>
      <c r="AM49" s="29">
        <v>228</v>
      </c>
      <c r="AN49" s="29">
        <v>681</v>
      </c>
      <c r="AO49" s="29" t="s">
        <v>46</v>
      </c>
      <c r="AP49" s="29" t="s">
        <v>46</v>
      </c>
      <c r="AQ49" s="30" t="s">
        <v>46</v>
      </c>
      <c r="AR49" s="29">
        <v>2982</v>
      </c>
      <c r="AS49" s="29">
        <v>1037</v>
      </c>
      <c r="AT49" s="29">
        <v>505</v>
      </c>
      <c r="AU49" s="29">
        <v>216</v>
      </c>
      <c r="AV49" s="29">
        <v>316</v>
      </c>
      <c r="AW49" s="29">
        <v>88</v>
      </c>
      <c r="AX49" s="29">
        <v>88</v>
      </c>
      <c r="AY49" s="29" t="s">
        <v>46</v>
      </c>
      <c r="AZ49" s="31" t="s">
        <v>46</v>
      </c>
      <c r="BA49" s="30" t="s">
        <v>46</v>
      </c>
      <c r="BB49" s="31" t="s">
        <v>46</v>
      </c>
      <c r="BC49" s="31" t="s">
        <v>46</v>
      </c>
      <c r="BD49" s="31" t="s">
        <v>46</v>
      </c>
      <c r="BE49" s="31" t="s">
        <v>46</v>
      </c>
      <c r="BF49" s="52" t="s">
        <v>46</v>
      </c>
      <c r="BG49" s="29">
        <v>6828</v>
      </c>
      <c r="BH49" s="29">
        <v>159</v>
      </c>
      <c r="BI49" s="49">
        <v>2202</v>
      </c>
      <c r="BJ49" s="29">
        <v>1048</v>
      </c>
      <c r="BK49" s="29">
        <v>212</v>
      </c>
      <c r="BL49" s="29" t="s">
        <v>46</v>
      </c>
      <c r="BM49" s="29" t="s">
        <v>46</v>
      </c>
      <c r="BN49" s="29" t="s">
        <v>46</v>
      </c>
      <c r="BO49" s="30">
        <v>93</v>
      </c>
      <c r="BP49" s="32">
        <v>1800</v>
      </c>
      <c r="BQ49" s="32">
        <v>1294.127089506203</v>
      </c>
      <c r="BR49" s="35">
        <v>2893.1356589147285</v>
      </c>
      <c r="BS49" s="29">
        <v>2551</v>
      </c>
      <c r="BT49" s="29" t="s">
        <v>46</v>
      </c>
      <c r="BU49" s="29">
        <v>497</v>
      </c>
      <c r="BV49" s="29">
        <v>2141</v>
      </c>
      <c r="BW49" s="29">
        <v>1210</v>
      </c>
      <c r="BX49" s="32">
        <v>653714</v>
      </c>
      <c r="BY49" s="76" t="s">
        <v>46</v>
      </c>
      <c r="BZ49" s="29">
        <v>19037</v>
      </c>
      <c r="CA49" s="29">
        <v>11912</v>
      </c>
      <c r="CB49" s="29">
        <v>10112</v>
      </c>
      <c r="CC49" s="29">
        <v>1800</v>
      </c>
      <c r="CD49" s="29">
        <v>718</v>
      </c>
      <c r="CE49" s="29">
        <v>7602</v>
      </c>
      <c r="CF49" s="29">
        <v>33</v>
      </c>
      <c r="CG49" s="29" t="s">
        <v>46</v>
      </c>
      <c r="CH49" s="29">
        <v>1073</v>
      </c>
      <c r="CI49" s="29">
        <v>814</v>
      </c>
      <c r="CJ49" s="29">
        <v>259</v>
      </c>
      <c r="CK49" s="29">
        <v>493</v>
      </c>
      <c r="CL49" s="29">
        <v>1073</v>
      </c>
      <c r="CM49" s="29">
        <v>545</v>
      </c>
      <c r="CN49" s="29">
        <v>497</v>
      </c>
      <c r="CO49" s="30">
        <v>1711</v>
      </c>
      <c r="CP49" s="29">
        <v>14692</v>
      </c>
      <c r="CQ49" s="29">
        <v>14692</v>
      </c>
      <c r="CR49" s="29">
        <v>14692</v>
      </c>
      <c r="CS49" s="29">
        <v>14692</v>
      </c>
      <c r="CT49" s="29">
        <v>6964</v>
      </c>
      <c r="CU49" s="29">
        <v>6964</v>
      </c>
      <c r="CV49" s="35">
        <v>14644</v>
      </c>
      <c r="CW49" s="35">
        <v>14644</v>
      </c>
      <c r="CX49" s="35">
        <v>29754</v>
      </c>
      <c r="CY49" s="35">
        <v>29754</v>
      </c>
      <c r="CZ49" s="35">
        <v>29754</v>
      </c>
      <c r="DA49" s="78" t="s">
        <v>46</v>
      </c>
      <c r="DB49" s="34" t="s">
        <v>46</v>
      </c>
      <c r="DC49" s="34" t="s">
        <v>46</v>
      </c>
      <c r="DD49" s="34" t="s">
        <v>46</v>
      </c>
      <c r="DE49" s="34" t="s">
        <v>46</v>
      </c>
      <c r="DF49" s="31" t="s">
        <v>46</v>
      </c>
      <c r="DG49" s="31" t="s">
        <v>46</v>
      </c>
      <c r="DH49" s="31" t="s">
        <v>46</v>
      </c>
      <c r="DI49" s="31" t="s">
        <v>46</v>
      </c>
    </row>
    <row r="50" spans="1:113" x14ac:dyDescent="0.2">
      <c r="A50" s="3" t="s">
        <v>27</v>
      </c>
      <c r="B50" s="4">
        <v>2012</v>
      </c>
      <c r="C50" s="2" t="s">
        <v>5</v>
      </c>
      <c r="D50" s="29" t="s">
        <v>46</v>
      </c>
      <c r="E50" s="29" t="s">
        <v>46</v>
      </c>
      <c r="F50" s="29" t="s">
        <v>46</v>
      </c>
      <c r="G50" s="30" t="s">
        <v>46</v>
      </c>
      <c r="H50" s="29">
        <v>935</v>
      </c>
      <c r="I50" s="31" t="s">
        <v>46</v>
      </c>
      <c r="J50" s="31" t="s">
        <v>46</v>
      </c>
      <c r="K50" s="31" t="s">
        <v>46</v>
      </c>
      <c r="L50" s="31" t="s">
        <v>46</v>
      </c>
      <c r="M50" s="31" t="s">
        <v>46</v>
      </c>
      <c r="N50" s="32">
        <v>54</v>
      </c>
      <c r="O50" s="29">
        <v>54</v>
      </c>
      <c r="P50" s="33" t="s">
        <v>237</v>
      </c>
      <c r="Q50" s="36" t="s">
        <v>237</v>
      </c>
      <c r="R50" s="30" t="s">
        <v>46</v>
      </c>
      <c r="S50" s="29">
        <v>4154</v>
      </c>
      <c r="T50" s="29">
        <v>4064</v>
      </c>
      <c r="U50" s="29">
        <v>3387</v>
      </c>
      <c r="V50" s="29">
        <v>767</v>
      </c>
      <c r="W50" s="29">
        <v>1654</v>
      </c>
      <c r="X50" s="29">
        <v>300</v>
      </c>
      <c r="Y50" s="32">
        <v>341.78878300095431</v>
      </c>
      <c r="Z50" s="32">
        <v>326.0504608601421</v>
      </c>
      <c r="AA50" s="35">
        <v>2715.9761904761904</v>
      </c>
      <c r="AB50" s="29" t="s">
        <v>46</v>
      </c>
      <c r="AC50" s="29" t="s">
        <v>46</v>
      </c>
      <c r="AD50" s="29">
        <v>430</v>
      </c>
      <c r="AE50" s="34" t="s">
        <v>46</v>
      </c>
      <c r="AF50" s="30" t="s">
        <v>46</v>
      </c>
      <c r="AG50" s="29">
        <v>3719</v>
      </c>
      <c r="AH50" s="34" t="s">
        <v>46</v>
      </c>
      <c r="AI50" s="34" t="s">
        <v>46</v>
      </c>
      <c r="AJ50" s="34" t="s">
        <v>46</v>
      </c>
      <c r="AK50" s="29">
        <v>478</v>
      </c>
      <c r="AL50" s="29">
        <v>159</v>
      </c>
      <c r="AM50" s="29">
        <v>97</v>
      </c>
      <c r="AN50" s="29">
        <v>279</v>
      </c>
      <c r="AO50" s="29" t="s">
        <v>46</v>
      </c>
      <c r="AP50" s="29" t="s">
        <v>46</v>
      </c>
      <c r="AQ50" s="30" t="s">
        <v>46</v>
      </c>
      <c r="AR50" s="29">
        <v>2034</v>
      </c>
      <c r="AS50" s="29">
        <v>612</v>
      </c>
      <c r="AT50" s="29">
        <v>285</v>
      </c>
      <c r="AU50" s="29">
        <v>120</v>
      </c>
      <c r="AV50" s="29">
        <v>107</v>
      </c>
      <c r="AW50" s="29">
        <v>31</v>
      </c>
      <c r="AX50" s="29">
        <v>31</v>
      </c>
      <c r="AY50" s="29" t="s">
        <v>46</v>
      </c>
      <c r="AZ50" s="31" t="s">
        <v>46</v>
      </c>
      <c r="BA50" s="30" t="s">
        <v>46</v>
      </c>
      <c r="BB50" s="31" t="s">
        <v>46</v>
      </c>
      <c r="BC50" s="31" t="s">
        <v>46</v>
      </c>
      <c r="BD50" s="31" t="s">
        <v>46</v>
      </c>
      <c r="BE50" s="31" t="s">
        <v>46</v>
      </c>
      <c r="BF50" s="52" t="s">
        <v>46</v>
      </c>
      <c r="BG50" s="29">
        <v>4950</v>
      </c>
      <c r="BH50" s="29">
        <v>74</v>
      </c>
      <c r="BI50" s="49">
        <v>1541</v>
      </c>
      <c r="BJ50" s="29">
        <v>631</v>
      </c>
      <c r="BK50" s="29">
        <v>134</v>
      </c>
      <c r="BL50" s="29" t="s">
        <v>46</v>
      </c>
      <c r="BM50" s="29" t="s">
        <v>46</v>
      </c>
      <c r="BN50" s="29" t="s">
        <v>46</v>
      </c>
      <c r="BO50" s="30">
        <v>52</v>
      </c>
      <c r="BP50" s="32">
        <v>1152</v>
      </c>
      <c r="BQ50" s="32">
        <v>667.83924386109641</v>
      </c>
      <c r="BR50" s="35">
        <v>3151.1578947368421</v>
      </c>
      <c r="BS50" s="29">
        <v>1024</v>
      </c>
      <c r="BT50" s="29" t="s">
        <v>46</v>
      </c>
      <c r="BU50" s="29">
        <v>193</v>
      </c>
      <c r="BV50" s="29">
        <v>823</v>
      </c>
      <c r="BW50" s="29">
        <v>454</v>
      </c>
      <c r="BX50" s="32">
        <v>447709</v>
      </c>
      <c r="BY50" s="76" t="s">
        <v>46</v>
      </c>
      <c r="BZ50" s="29">
        <v>12803</v>
      </c>
      <c r="CA50" s="29">
        <v>8218</v>
      </c>
      <c r="CB50" s="29">
        <v>7066</v>
      </c>
      <c r="CC50" s="29">
        <v>1152</v>
      </c>
      <c r="CD50" s="29">
        <v>526</v>
      </c>
      <c r="CE50" s="29">
        <v>5102</v>
      </c>
      <c r="CF50" s="29">
        <v>13</v>
      </c>
      <c r="CG50" s="29" t="s">
        <v>46</v>
      </c>
      <c r="CH50" s="29">
        <v>369</v>
      </c>
      <c r="CI50" s="29">
        <v>222</v>
      </c>
      <c r="CJ50" s="29">
        <v>147</v>
      </c>
      <c r="CK50" s="29">
        <v>128</v>
      </c>
      <c r="CL50" s="29">
        <v>369</v>
      </c>
      <c r="CM50" s="29">
        <v>158</v>
      </c>
      <c r="CN50" s="29">
        <v>193</v>
      </c>
      <c r="CO50" s="30">
        <v>671</v>
      </c>
      <c r="CP50" s="29">
        <v>9482</v>
      </c>
      <c r="CQ50" s="29">
        <v>9482</v>
      </c>
      <c r="CR50" s="29">
        <v>9482</v>
      </c>
      <c r="CS50" s="29">
        <v>9482</v>
      </c>
      <c r="CT50" s="29">
        <v>3044</v>
      </c>
      <c r="CU50" s="29">
        <v>3044</v>
      </c>
      <c r="CV50" s="35">
        <v>11045</v>
      </c>
      <c r="CW50" s="35">
        <v>11045</v>
      </c>
      <c r="CX50" s="35">
        <v>20741</v>
      </c>
      <c r="CY50" s="35">
        <v>20741</v>
      </c>
      <c r="CZ50" s="35">
        <v>20741</v>
      </c>
      <c r="DA50" s="78" t="s">
        <v>46</v>
      </c>
      <c r="DB50" s="34" t="s">
        <v>46</v>
      </c>
      <c r="DC50" s="34" t="s">
        <v>46</v>
      </c>
      <c r="DD50" s="34" t="s">
        <v>46</v>
      </c>
      <c r="DE50" s="34" t="s">
        <v>46</v>
      </c>
      <c r="DF50" s="31" t="s">
        <v>46</v>
      </c>
      <c r="DG50" s="31" t="s">
        <v>46</v>
      </c>
      <c r="DH50" s="31" t="s">
        <v>46</v>
      </c>
      <c r="DI50" s="31" t="s">
        <v>46</v>
      </c>
    </row>
    <row r="51" spans="1:113" x14ac:dyDescent="0.2">
      <c r="A51" s="3" t="s">
        <v>28</v>
      </c>
      <c r="B51" s="4">
        <v>2012</v>
      </c>
      <c r="C51" s="2" t="s">
        <v>6</v>
      </c>
      <c r="D51" s="29" t="s">
        <v>46</v>
      </c>
      <c r="E51" s="29" t="s">
        <v>46</v>
      </c>
      <c r="F51" s="29" t="s">
        <v>46</v>
      </c>
      <c r="G51" s="30" t="s">
        <v>46</v>
      </c>
      <c r="H51" s="29">
        <v>7309</v>
      </c>
      <c r="I51" s="31" t="s">
        <v>46</v>
      </c>
      <c r="J51" s="31" t="s">
        <v>46</v>
      </c>
      <c r="K51" s="31" t="s">
        <v>46</v>
      </c>
      <c r="L51" s="31" t="s">
        <v>46</v>
      </c>
      <c r="M51" s="31" t="s">
        <v>46</v>
      </c>
      <c r="N51" s="32">
        <v>633</v>
      </c>
      <c r="O51" s="29">
        <v>633</v>
      </c>
      <c r="P51" s="33">
        <v>534.49906264415222</v>
      </c>
      <c r="Q51" s="36">
        <v>2250.5</v>
      </c>
      <c r="R51" s="30" t="s">
        <v>46</v>
      </c>
      <c r="S51" s="29">
        <v>12147</v>
      </c>
      <c r="T51" s="29">
        <v>13315</v>
      </c>
      <c r="U51" s="29">
        <v>9726</v>
      </c>
      <c r="V51" s="29">
        <v>2421</v>
      </c>
      <c r="W51" s="29">
        <v>4378</v>
      </c>
      <c r="X51" s="29">
        <v>876</v>
      </c>
      <c r="Y51" s="32">
        <v>1489.6280268620508</v>
      </c>
      <c r="Z51" s="32">
        <v>1533.8897047212386</v>
      </c>
      <c r="AA51" s="35">
        <v>2510.5</v>
      </c>
      <c r="AB51" s="29" t="s">
        <v>46</v>
      </c>
      <c r="AC51" s="29" t="s">
        <v>46</v>
      </c>
      <c r="AD51" s="29">
        <v>1265</v>
      </c>
      <c r="AE51" s="34" t="s">
        <v>46</v>
      </c>
      <c r="AF51" s="30" t="s">
        <v>46</v>
      </c>
      <c r="AG51" s="29">
        <v>10107</v>
      </c>
      <c r="AH51" s="34" t="s">
        <v>46</v>
      </c>
      <c r="AI51" s="34" t="s">
        <v>46</v>
      </c>
      <c r="AJ51" s="34" t="s">
        <v>46</v>
      </c>
      <c r="AK51" s="29">
        <v>1426</v>
      </c>
      <c r="AL51" s="29">
        <v>1215</v>
      </c>
      <c r="AM51" s="29">
        <v>621</v>
      </c>
      <c r="AN51" s="29">
        <v>2190</v>
      </c>
      <c r="AO51" s="29" t="s">
        <v>46</v>
      </c>
      <c r="AP51" s="29" t="s">
        <v>46</v>
      </c>
      <c r="AQ51" s="30" t="s">
        <v>46</v>
      </c>
      <c r="AR51" s="29">
        <v>6954</v>
      </c>
      <c r="AS51" s="29">
        <v>2473</v>
      </c>
      <c r="AT51" s="29">
        <v>1080</v>
      </c>
      <c r="AU51" s="29">
        <v>496</v>
      </c>
      <c r="AV51" s="29">
        <v>942</v>
      </c>
      <c r="AW51" s="29">
        <v>291</v>
      </c>
      <c r="AX51" s="29">
        <v>291</v>
      </c>
      <c r="AY51" s="29" t="s">
        <v>46</v>
      </c>
      <c r="AZ51" s="31" t="s">
        <v>46</v>
      </c>
      <c r="BA51" s="30" t="s">
        <v>46</v>
      </c>
      <c r="BB51" s="31" t="s">
        <v>46</v>
      </c>
      <c r="BC51" s="31" t="s">
        <v>46</v>
      </c>
      <c r="BD51" s="31" t="s">
        <v>46</v>
      </c>
      <c r="BE51" s="31" t="s">
        <v>46</v>
      </c>
      <c r="BF51" s="52" t="s">
        <v>46</v>
      </c>
      <c r="BG51" s="29">
        <v>14423</v>
      </c>
      <c r="BH51" s="29">
        <v>454</v>
      </c>
      <c r="BI51" s="49">
        <v>4446</v>
      </c>
      <c r="BJ51" s="29">
        <v>1919</v>
      </c>
      <c r="BK51" s="29">
        <v>441</v>
      </c>
      <c r="BL51" s="29" t="s">
        <v>46</v>
      </c>
      <c r="BM51" s="29" t="s">
        <v>46</v>
      </c>
      <c r="BN51" s="29" t="s">
        <v>46</v>
      </c>
      <c r="BO51" s="30">
        <v>237</v>
      </c>
      <c r="BP51" s="32">
        <v>3762</v>
      </c>
      <c r="BQ51" s="32">
        <v>3023.5177315832893</v>
      </c>
      <c r="BR51" s="35">
        <v>2964.8364928909955</v>
      </c>
      <c r="BS51" s="29">
        <v>6836</v>
      </c>
      <c r="BT51" s="29" t="s">
        <v>46</v>
      </c>
      <c r="BU51" s="29">
        <v>1183</v>
      </c>
      <c r="BV51" s="29">
        <v>5881</v>
      </c>
      <c r="BW51" s="29">
        <v>2839</v>
      </c>
      <c r="BX51" s="32">
        <v>962183</v>
      </c>
      <c r="BY51" s="76" t="s">
        <v>46</v>
      </c>
      <c r="BZ51" s="29">
        <v>39169</v>
      </c>
      <c r="CA51" s="29">
        <v>25462</v>
      </c>
      <c r="CB51" s="29">
        <v>21700</v>
      </c>
      <c r="CC51" s="29">
        <v>3762</v>
      </c>
      <c r="CD51" s="29">
        <v>1672</v>
      </c>
      <c r="CE51" s="29">
        <v>16428</v>
      </c>
      <c r="CF51" s="29">
        <v>71</v>
      </c>
      <c r="CG51" s="29" t="s">
        <v>46</v>
      </c>
      <c r="CH51" s="29">
        <v>2431</v>
      </c>
      <c r="CI51" s="29">
        <v>1737</v>
      </c>
      <c r="CJ51" s="29">
        <v>694</v>
      </c>
      <c r="CK51" s="29">
        <v>1049</v>
      </c>
      <c r="CL51" s="29">
        <v>2431</v>
      </c>
      <c r="CM51" s="29">
        <v>1429</v>
      </c>
      <c r="CN51" s="29">
        <v>1183</v>
      </c>
      <c r="CO51" s="30">
        <v>4192</v>
      </c>
      <c r="CP51" s="29">
        <v>29553</v>
      </c>
      <c r="CQ51" s="29">
        <v>29553</v>
      </c>
      <c r="CR51" s="29">
        <v>29553</v>
      </c>
      <c r="CS51" s="29">
        <v>29553</v>
      </c>
      <c r="CT51" s="29">
        <v>16605</v>
      </c>
      <c r="CU51" s="29">
        <v>16605</v>
      </c>
      <c r="CV51" s="35">
        <v>27768.9</v>
      </c>
      <c r="CW51" s="35">
        <v>27768.9</v>
      </c>
      <c r="CX51" s="35">
        <v>61620</v>
      </c>
      <c r="CY51" s="35">
        <v>61620</v>
      </c>
      <c r="CZ51" s="35">
        <v>61620</v>
      </c>
      <c r="DA51" s="78" t="s">
        <v>46</v>
      </c>
      <c r="DB51" s="34" t="s">
        <v>46</v>
      </c>
      <c r="DC51" s="34" t="s">
        <v>46</v>
      </c>
      <c r="DD51" s="34" t="s">
        <v>46</v>
      </c>
      <c r="DE51" s="34" t="s">
        <v>46</v>
      </c>
      <c r="DF51" s="31" t="s">
        <v>46</v>
      </c>
      <c r="DG51" s="31" t="s">
        <v>46</v>
      </c>
      <c r="DH51" s="31" t="s">
        <v>46</v>
      </c>
      <c r="DI51" s="31" t="s">
        <v>46</v>
      </c>
    </row>
    <row r="52" spans="1:113" x14ac:dyDescent="0.2">
      <c r="A52" s="3" t="s">
        <v>29</v>
      </c>
      <c r="B52" s="4">
        <v>2012</v>
      </c>
      <c r="C52" s="2" t="s">
        <v>7</v>
      </c>
      <c r="D52" s="29" t="s">
        <v>46</v>
      </c>
      <c r="E52" s="29" t="s">
        <v>46</v>
      </c>
      <c r="F52" s="29" t="s">
        <v>46</v>
      </c>
      <c r="G52" s="30" t="s">
        <v>46</v>
      </c>
      <c r="H52" s="29">
        <v>977</v>
      </c>
      <c r="I52" s="31" t="s">
        <v>46</v>
      </c>
      <c r="J52" s="31" t="s">
        <v>46</v>
      </c>
      <c r="K52" s="31" t="s">
        <v>46</v>
      </c>
      <c r="L52" s="31" t="s">
        <v>46</v>
      </c>
      <c r="M52" s="31" t="s">
        <v>46</v>
      </c>
      <c r="N52" s="32">
        <v>65</v>
      </c>
      <c r="O52" s="29">
        <v>65</v>
      </c>
      <c r="P52" s="33" t="s">
        <v>237</v>
      </c>
      <c r="Q52" s="36" t="s">
        <v>237</v>
      </c>
      <c r="R52" s="30" t="s">
        <v>46</v>
      </c>
      <c r="S52" s="29">
        <v>2923</v>
      </c>
      <c r="T52" s="29">
        <v>2865</v>
      </c>
      <c r="U52" s="29">
        <v>2392</v>
      </c>
      <c r="V52" s="29">
        <v>531</v>
      </c>
      <c r="W52" s="29">
        <v>1158</v>
      </c>
      <c r="X52" s="29">
        <v>246</v>
      </c>
      <c r="Y52" s="32">
        <v>272.15700671551269</v>
      </c>
      <c r="Z52" s="32">
        <v>252.55139821598982</v>
      </c>
      <c r="AA52" s="35">
        <v>2707.0789473684213</v>
      </c>
      <c r="AB52" s="29" t="s">
        <v>46</v>
      </c>
      <c r="AC52" s="29" t="s">
        <v>46</v>
      </c>
      <c r="AD52" s="29">
        <v>300</v>
      </c>
      <c r="AE52" s="34" t="s">
        <v>46</v>
      </c>
      <c r="AF52" s="30" t="s">
        <v>46</v>
      </c>
      <c r="AG52" s="29">
        <v>2528</v>
      </c>
      <c r="AH52" s="34" t="s">
        <v>46</v>
      </c>
      <c r="AI52" s="34" t="s">
        <v>46</v>
      </c>
      <c r="AJ52" s="34" t="s">
        <v>46</v>
      </c>
      <c r="AK52" s="29">
        <v>348</v>
      </c>
      <c r="AL52" s="29">
        <v>139</v>
      </c>
      <c r="AM52" s="29">
        <v>74</v>
      </c>
      <c r="AN52" s="29">
        <v>266</v>
      </c>
      <c r="AO52" s="29" t="s">
        <v>46</v>
      </c>
      <c r="AP52" s="29" t="s">
        <v>46</v>
      </c>
      <c r="AQ52" s="30" t="s">
        <v>46</v>
      </c>
      <c r="AR52" s="29">
        <v>1544</v>
      </c>
      <c r="AS52" s="29">
        <v>411</v>
      </c>
      <c r="AT52" s="29">
        <v>180</v>
      </c>
      <c r="AU52" s="29">
        <v>84</v>
      </c>
      <c r="AV52" s="29">
        <v>94</v>
      </c>
      <c r="AW52" s="29">
        <v>26</v>
      </c>
      <c r="AX52" s="29">
        <v>26</v>
      </c>
      <c r="AY52" s="29" t="s">
        <v>46</v>
      </c>
      <c r="AZ52" s="31" t="s">
        <v>46</v>
      </c>
      <c r="BA52" s="30" t="s">
        <v>46</v>
      </c>
      <c r="BB52" s="31" t="s">
        <v>46</v>
      </c>
      <c r="BC52" s="31" t="s">
        <v>46</v>
      </c>
      <c r="BD52" s="31" t="s">
        <v>46</v>
      </c>
      <c r="BE52" s="31" t="s">
        <v>46</v>
      </c>
      <c r="BF52" s="52" t="s">
        <v>46</v>
      </c>
      <c r="BG52" s="29">
        <v>3392</v>
      </c>
      <c r="BH52" s="29">
        <v>30</v>
      </c>
      <c r="BI52" s="49">
        <v>1213</v>
      </c>
      <c r="BJ52" s="29">
        <v>565</v>
      </c>
      <c r="BK52" s="29">
        <v>116</v>
      </c>
      <c r="BL52" s="29" t="s">
        <v>46</v>
      </c>
      <c r="BM52" s="29" t="s">
        <v>46</v>
      </c>
      <c r="BN52" s="29" t="s">
        <v>46</v>
      </c>
      <c r="BO52" s="30">
        <v>55</v>
      </c>
      <c r="BP52" s="32">
        <v>796</v>
      </c>
      <c r="BQ52" s="32">
        <v>524.70840493150251</v>
      </c>
      <c r="BR52" s="35">
        <v>3141.3163265306121</v>
      </c>
      <c r="BS52" s="29">
        <v>847</v>
      </c>
      <c r="BT52" s="29" t="s">
        <v>46</v>
      </c>
      <c r="BU52" s="29">
        <v>126</v>
      </c>
      <c r="BV52" s="29">
        <v>692</v>
      </c>
      <c r="BW52" s="29">
        <v>370</v>
      </c>
      <c r="BX52" s="32">
        <v>298174</v>
      </c>
      <c r="BY52" s="76" t="s">
        <v>46</v>
      </c>
      <c r="BZ52" s="29">
        <v>9366</v>
      </c>
      <c r="CA52" s="29">
        <v>5788</v>
      </c>
      <c r="CB52" s="29">
        <v>4992</v>
      </c>
      <c r="CC52" s="29">
        <v>796</v>
      </c>
      <c r="CD52" s="29">
        <v>342</v>
      </c>
      <c r="CE52" s="29">
        <v>3588</v>
      </c>
      <c r="CF52" s="29">
        <v>11</v>
      </c>
      <c r="CG52" s="29" t="s">
        <v>46</v>
      </c>
      <c r="CH52" s="29">
        <v>350</v>
      </c>
      <c r="CI52" s="29">
        <v>206</v>
      </c>
      <c r="CJ52" s="29">
        <v>144</v>
      </c>
      <c r="CK52" s="29">
        <v>114</v>
      </c>
      <c r="CL52" s="29">
        <v>350</v>
      </c>
      <c r="CM52" s="29">
        <v>146</v>
      </c>
      <c r="CN52" s="29">
        <v>126</v>
      </c>
      <c r="CO52" s="30">
        <v>551</v>
      </c>
      <c r="CP52" s="29">
        <v>7295</v>
      </c>
      <c r="CQ52" s="29">
        <v>7295</v>
      </c>
      <c r="CR52" s="29">
        <v>7295</v>
      </c>
      <c r="CS52" s="29">
        <v>7295</v>
      </c>
      <c r="CT52" s="29">
        <v>3650</v>
      </c>
      <c r="CU52" s="29">
        <v>3650</v>
      </c>
      <c r="CV52" s="35">
        <v>7485.3</v>
      </c>
      <c r="CW52" s="35">
        <v>7485.3</v>
      </c>
      <c r="CX52" s="35">
        <v>14775</v>
      </c>
      <c r="CY52" s="35">
        <v>14775</v>
      </c>
      <c r="CZ52" s="35">
        <v>14775</v>
      </c>
      <c r="DA52" s="78" t="s">
        <v>46</v>
      </c>
      <c r="DB52" s="34" t="s">
        <v>46</v>
      </c>
      <c r="DC52" s="34" t="s">
        <v>46</v>
      </c>
      <c r="DD52" s="34" t="s">
        <v>46</v>
      </c>
      <c r="DE52" s="34" t="s">
        <v>46</v>
      </c>
      <c r="DF52" s="31" t="s">
        <v>46</v>
      </c>
      <c r="DG52" s="31" t="s">
        <v>46</v>
      </c>
      <c r="DH52" s="31" t="s">
        <v>46</v>
      </c>
      <c r="DI52" s="31" t="s">
        <v>46</v>
      </c>
    </row>
    <row r="53" spans="1:113" x14ac:dyDescent="0.2">
      <c r="A53" s="3" t="s">
        <v>30</v>
      </c>
      <c r="B53" s="4">
        <v>2012</v>
      </c>
      <c r="C53" s="2" t="s">
        <v>8</v>
      </c>
      <c r="D53" s="29" t="s">
        <v>46</v>
      </c>
      <c r="E53" s="29" t="s">
        <v>46</v>
      </c>
      <c r="F53" s="29" t="s">
        <v>46</v>
      </c>
      <c r="G53" s="30" t="s">
        <v>46</v>
      </c>
      <c r="H53" s="29">
        <v>1131</v>
      </c>
      <c r="I53" s="31" t="s">
        <v>46</v>
      </c>
      <c r="J53" s="31" t="s">
        <v>46</v>
      </c>
      <c r="K53" s="31" t="s">
        <v>46</v>
      </c>
      <c r="L53" s="31" t="s">
        <v>46</v>
      </c>
      <c r="M53" s="31" t="s">
        <v>46</v>
      </c>
      <c r="N53" s="32">
        <v>49</v>
      </c>
      <c r="O53" s="29">
        <v>49</v>
      </c>
      <c r="P53" s="33" t="s">
        <v>237</v>
      </c>
      <c r="Q53" s="36" t="s">
        <v>237</v>
      </c>
      <c r="R53" s="30" t="s">
        <v>46</v>
      </c>
      <c r="S53" s="29">
        <v>3713</v>
      </c>
      <c r="T53" s="29">
        <v>3501</v>
      </c>
      <c r="U53" s="29">
        <v>3074</v>
      </c>
      <c r="V53" s="29">
        <v>639</v>
      </c>
      <c r="W53" s="29">
        <v>1548</v>
      </c>
      <c r="X53" s="29">
        <v>291</v>
      </c>
      <c r="Y53" s="32">
        <v>315.44672707231473</v>
      </c>
      <c r="Z53" s="32">
        <v>264.26167785918778</v>
      </c>
      <c r="AA53" s="35">
        <v>2808.108695652174</v>
      </c>
      <c r="AB53" s="29" t="s">
        <v>46</v>
      </c>
      <c r="AC53" s="29" t="s">
        <v>46</v>
      </c>
      <c r="AD53" s="29">
        <v>376</v>
      </c>
      <c r="AE53" s="34" t="s">
        <v>46</v>
      </c>
      <c r="AF53" s="30" t="s">
        <v>46</v>
      </c>
      <c r="AG53" s="29">
        <v>3244</v>
      </c>
      <c r="AH53" s="34" t="s">
        <v>46</v>
      </c>
      <c r="AI53" s="34" t="s">
        <v>46</v>
      </c>
      <c r="AJ53" s="34" t="s">
        <v>46</v>
      </c>
      <c r="AK53" s="29">
        <v>420</v>
      </c>
      <c r="AL53" s="29">
        <v>146</v>
      </c>
      <c r="AM53" s="29">
        <v>90</v>
      </c>
      <c r="AN53" s="29">
        <v>267</v>
      </c>
      <c r="AO53" s="29" t="s">
        <v>46</v>
      </c>
      <c r="AP53" s="29" t="s">
        <v>46</v>
      </c>
      <c r="AQ53" s="30" t="s">
        <v>46</v>
      </c>
      <c r="AR53" s="29">
        <v>1789</v>
      </c>
      <c r="AS53" s="29">
        <v>408</v>
      </c>
      <c r="AT53" s="29">
        <v>170</v>
      </c>
      <c r="AU53" s="29">
        <v>65</v>
      </c>
      <c r="AV53" s="29">
        <v>112</v>
      </c>
      <c r="AW53" s="29">
        <v>27</v>
      </c>
      <c r="AX53" s="29">
        <v>27</v>
      </c>
      <c r="AY53" s="29" t="s">
        <v>46</v>
      </c>
      <c r="AZ53" s="31" t="s">
        <v>46</v>
      </c>
      <c r="BA53" s="30" t="s">
        <v>46</v>
      </c>
      <c r="BB53" s="31" t="s">
        <v>46</v>
      </c>
      <c r="BC53" s="31" t="s">
        <v>46</v>
      </c>
      <c r="BD53" s="31" t="s">
        <v>46</v>
      </c>
      <c r="BE53" s="31" t="s">
        <v>46</v>
      </c>
      <c r="BF53" s="52" t="s">
        <v>46</v>
      </c>
      <c r="BG53" s="29">
        <v>4507</v>
      </c>
      <c r="BH53" s="29">
        <v>61</v>
      </c>
      <c r="BI53" s="49">
        <v>1532</v>
      </c>
      <c r="BJ53" s="29">
        <v>655</v>
      </c>
      <c r="BK53" s="29">
        <v>146</v>
      </c>
      <c r="BL53" s="29" t="s">
        <v>46</v>
      </c>
      <c r="BM53" s="29" t="s">
        <v>46</v>
      </c>
      <c r="BN53" s="29" t="s">
        <v>46</v>
      </c>
      <c r="BO53" s="30">
        <v>52</v>
      </c>
      <c r="BP53" s="32">
        <v>1004</v>
      </c>
      <c r="BQ53" s="32">
        <v>579.70840493150251</v>
      </c>
      <c r="BR53" s="35">
        <v>3237.5833333333335</v>
      </c>
      <c r="BS53" s="29">
        <v>1077</v>
      </c>
      <c r="BT53" s="29" t="s">
        <v>46</v>
      </c>
      <c r="BU53" s="29">
        <v>224</v>
      </c>
      <c r="BV53" s="29">
        <v>897</v>
      </c>
      <c r="BW53" s="29">
        <v>547</v>
      </c>
      <c r="BX53" s="32">
        <v>401601</v>
      </c>
      <c r="BY53" s="76" t="s">
        <v>46</v>
      </c>
      <c r="BZ53" s="29">
        <v>11811</v>
      </c>
      <c r="CA53" s="29">
        <v>7214</v>
      </c>
      <c r="CB53" s="29">
        <v>6210</v>
      </c>
      <c r="CC53" s="29">
        <v>1004</v>
      </c>
      <c r="CD53" s="29">
        <v>475</v>
      </c>
      <c r="CE53" s="29">
        <v>4366</v>
      </c>
      <c r="CF53" s="29">
        <v>13</v>
      </c>
      <c r="CG53" s="29" t="s">
        <v>46</v>
      </c>
      <c r="CH53" s="29">
        <v>413</v>
      </c>
      <c r="CI53" s="29">
        <v>282</v>
      </c>
      <c r="CJ53" s="29">
        <v>131</v>
      </c>
      <c r="CK53" s="29">
        <v>186</v>
      </c>
      <c r="CL53" s="29">
        <v>413</v>
      </c>
      <c r="CM53" s="29">
        <v>167</v>
      </c>
      <c r="CN53" s="29">
        <v>224</v>
      </c>
      <c r="CO53" s="30">
        <v>749</v>
      </c>
      <c r="CP53" s="29">
        <v>8956</v>
      </c>
      <c r="CQ53" s="29">
        <v>8956</v>
      </c>
      <c r="CR53" s="29">
        <v>8956</v>
      </c>
      <c r="CS53" s="29">
        <v>8956</v>
      </c>
      <c r="CT53" s="29">
        <v>3677</v>
      </c>
      <c r="CU53" s="29">
        <v>3677</v>
      </c>
      <c r="CV53" s="35">
        <v>9464.9</v>
      </c>
      <c r="CW53" s="35">
        <v>9464.9</v>
      </c>
      <c r="CX53" s="35">
        <v>18904</v>
      </c>
      <c r="CY53" s="35">
        <v>18904</v>
      </c>
      <c r="CZ53" s="35">
        <v>18904</v>
      </c>
      <c r="DA53" s="78" t="s">
        <v>46</v>
      </c>
      <c r="DB53" s="34" t="s">
        <v>46</v>
      </c>
      <c r="DC53" s="34" t="s">
        <v>46</v>
      </c>
      <c r="DD53" s="34" t="s">
        <v>46</v>
      </c>
      <c r="DE53" s="34" t="s">
        <v>46</v>
      </c>
      <c r="DF53" s="31" t="s">
        <v>46</v>
      </c>
      <c r="DG53" s="31" t="s">
        <v>46</v>
      </c>
      <c r="DH53" s="31" t="s">
        <v>46</v>
      </c>
      <c r="DI53" s="31" t="s">
        <v>46</v>
      </c>
    </row>
    <row r="54" spans="1:113" x14ac:dyDescent="0.2">
      <c r="A54" s="3" t="s">
        <v>31</v>
      </c>
      <c r="B54" s="4">
        <v>2012</v>
      </c>
      <c r="C54" s="2" t="s">
        <v>9</v>
      </c>
      <c r="D54" s="29" t="s">
        <v>46</v>
      </c>
      <c r="E54" s="29" t="s">
        <v>46</v>
      </c>
      <c r="F54" s="29" t="s">
        <v>46</v>
      </c>
      <c r="G54" s="30" t="s">
        <v>46</v>
      </c>
      <c r="H54" s="29">
        <v>1576</v>
      </c>
      <c r="I54" s="31" t="s">
        <v>46</v>
      </c>
      <c r="J54" s="31" t="s">
        <v>46</v>
      </c>
      <c r="K54" s="31" t="s">
        <v>46</v>
      </c>
      <c r="L54" s="31" t="s">
        <v>46</v>
      </c>
      <c r="M54" s="31" t="s">
        <v>46</v>
      </c>
      <c r="N54" s="32">
        <v>92</v>
      </c>
      <c r="O54" s="29">
        <v>92</v>
      </c>
      <c r="P54" s="33" t="s">
        <v>237</v>
      </c>
      <c r="Q54" s="36" t="s">
        <v>237</v>
      </c>
      <c r="R54" s="30" t="s">
        <v>46</v>
      </c>
      <c r="S54" s="29">
        <v>4645</v>
      </c>
      <c r="T54" s="29">
        <v>4359</v>
      </c>
      <c r="U54" s="29">
        <v>3859</v>
      </c>
      <c r="V54" s="29">
        <v>786</v>
      </c>
      <c r="W54" s="29">
        <v>1777</v>
      </c>
      <c r="X54" s="29">
        <v>298</v>
      </c>
      <c r="Y54" s="32">
        <v>466.28784564510659</v>
      </c>
      <c r="Z54" s="32">
        <v>358.34018121694413</v>
      </c>
      <c r="AA54" s="35">
        <v>2780.3076923076924</v>
      </c>
      <c r="AB54" s="29" t="s">
        <v>46</v>
      </c>
      <c r="AC54" s="29" t="s">
        <v>46</v>
      </c>
      <c r="AD54" s="29">
        <v>384</v>
      </c>
      <c r="AE54" s="34" t="s">
        <v>46</v>
      </c>
      <c r="AF54" s="30" t="s">
        <v>46</v>
      </c>
      <c r="AG54" s="29">
        <v>3837</v>
      </c>
      <c r="AH54" s="34" t="s">
        <v>46</v>
      </c>
      <c r="AI54" s="34" t="s">
        <v>46</v>
      </c>
      <c r="AJ54" s="34" t="s">
        <v>46</v>
      </c>
      <c r="AK54" s="29">
        <v>432</v>
      </c>
      <c r="AL54" s="29">
        <v>156</v>
      </c>
      <c r="AM54" s="29">
        <v>85</v>
      </c>
      <c r="AN54" s="29">
        <v>281</v>
      </c>
      <c r="AO54" s="29" t="s">
        <v>46</v>
      </c>
      <c r="AP54" s="29" t="s">
        <v>46</v>
      </c>
      <c r="AQ54" s="30" t="s">
        <v>46</v>
      </c>
      <c r="AR54" s="29">
        <v>2099</v>
      </c>
      <c r="AS54" s="29">
        <v>611</v>
      </c>
      <c r="AT54" s="29">
        <v>265</v>
      </c>
      <c r="AU54" s="29">
        <v>104</v>
      </c>
      <c r="AV54" s="29">
        <v>103</v>
      </c>
      <c r="AW54" s="29">
        <v>41</v>
      </c>
      <c r="AX54" s="29">
        <v>41</v>
      </c>
      <c r="AY54" s="29" t="s">
        <v>46</v>
      </c>
      <c r="AZ54" s="31" t="s">
        <v>46</v>
      </c>
      <c r="BA54" s="30" t="s">
        <v>46</v>
      </c>
      <c r="BB54" s="31" t="s">
        <v>46</v>
      </c>
      <c r="BC54" s="31" t="s">
        <v>46</v>
      </c>
      <c r="BD54" s="31" t="s">
        <v>46</v>
      </c>
      <c r="BE54" s="31" t="s">
        <v>46</v>
      </c>
      <c r="BF54" s="52" t="s">
        <v>46</v>
      </c>
      <c r="BG54" s="29">
        <v>5580</v>
      </c>
      <c r="BH54" s="29">
        <v>68</v>
      </c>
      <c r="BI54" s="49">
        <v>1627</v>
      </c>
      <c r="BJ54" s="29">
        <v>680</v>
      </c>
      <c r="BK54" s="29">
        <v>153</v>
      </c>
      <c r="BL54" s="29" t="s">
        <v>46</v>
      </c>
      <c r="BM54" s="29" t="s">
        <v>46</v>
      </c>
      <c r="BN54" s="29" t="s">
        <v>46</v>
      </c>
      <c r="BO54" s="30">
        <v>61</v>
      </c>
      <c r="BP54" s="32">
        <v>1289</v>
      </c>
      <c r="BQ54" s="32">
        <v>824.62802686205066</v>
      </c>
      <c r="BR54" s="35">
        <v>3249.1607142857142</v>
      </c>
      <c r="BS54" s="29">
        <v>1019</v>
      </c>
      <c r="BT54" s="29" t="s">
        <v>46</v>
      </c>
      <c r="BU54" s="29">
        <v>190</v>
      </c>
      <c r="BV54" s="29">
        <v>821</v>
      </c>
      <c r="BW54" s="29">
        <v>447</v>
      </c>
      <c r="BX54" s="32">
        <v>592958</v>
      </c>
      <c r="BY54" s="76" t="s">
        <v>46</v>
      </c>
      <c r="BZ54" s="29">
        <v>14588</v>
      </c>
      <c r="CA54" s="29">
        <v>9004</v>
      </c>
      <c r="CB54" s="29">
        <v>7715</v>
      </c>
      <c r="CC54" s="29">
        <v>1289</v>
      </c>
      <c r="CD54" s="29">
        <v>629</v>
      </c>
      <c r="CE54" s="29">
        <v>5637</v>
      </c>
      <c r="CF54" s="29">
        <v>13</v>
      </c>
      <c r="CG54" s="29" t="s">
        <v>46</v>
      </c>
      <c r="CH54" s="29">
        <v>482</v>
      </c>
      <c r="CI54" s="29">
        <v>274</v>
      </c>
      <c r="CJ54" s="29">
        <v>208</v>
      </c>
      <c r="CK54" s="29">
        <v>160</v>
      </c>
      <c r="CL54" s="29">
        <v>482</v>
      </c>
      <c r="CM54" s="29">
        <v>199</v>
      </c>
      <c r="CN54" s="29">
        <v>190</v>
      </c>
      <c r="CO54" s="30">
        <v>670</v>
      </c>
      <c r="CP54" s="29">
        <v>10850</v>
      </c>
      <c r="CQ54" s="29">
        <v>10850</v>
      </c>
      <c r="CR54" s="29">
        <v>10850</v>
      </c>
      <c r="CS54" s="29">
        <v>10850</v>
      </c>
      <c r="CT54" s="29">
        <v>3722</v>
      </c>
      <c r="CU54" s="29">
        <v>3722</v>
      </c>
      <c r="CV54" s="35">
        <v>12578.8</v>
      </c>
      <c r="CW54" s="35">
        <v>12578.8</v>
      </c>
      <c r="CX54" s="35">
        <v>23306</v>
      </c>
      <c r="CY54" s="35">
        <v>23306</v>
      </c>
      <c r="CZ54" s="35">
        <v>23306</v>
      </c>
      <c r="DA54" s="78" t="s">
        <v>46</v>
      </c>
      <c r="DB54" s="34" t="s">
        <v>46</v>
      </c>
      <c r="DC54" s="34" t="s">
        <v>46</v>
      </c>
      <c r="DD54" s="34" t="s">
        <v>46</v>
      </c>
      <c r="DE54" s="34" t="s">
        <v>46</v>
      </c>
      <c r="DF54" s="31" t="s">
        <v>46</v>
      </c>
      <c r="DG54" s="31" t="s">
        <v>46</v>
      </c>
      <c r="DH54" s="31" t="s">
        <v>46</v>
      </c>
      <c r="DI54" s="31" t="s">
        <v>46</v>
      </c>
    </row>
    <row r="55" spans="1:113" x14ac:dyDescent="0.2">
      <c r="A55" s="3" t="s">
        <v>32</v>
      </c>
      <c r="B55" s="4">
        <v>2012</v>
      </c>
      <c r="C55" s="2" t="s">
        <v>10</v>
      </c>
      <c r="D55" s="29" t="s">
        <v>46</v>
      </c>
      <c r="E55" s="29" t="s">
        <v>46</v>
      </c>
      <c r="F55" s="29" t="s">
        <v>46</v>
      </c>
      <c r="G55" s="30" t="s">
        <v>46</v>
      </c>
      <c r="H55" s="29">
        <v>4500</v>
      </c>
      <c r="I55" s="31" t="s">
        <v>46</v>
      </c>
      <c r="J55" s="31" t="s">
        <v>46</v>
      </c>
      <c r="K55" s="31" t="s">
        <v>46</v>
      </c>
      <c r="L55" s="31" t="s">
        <v>46</v>
      </c>
      <c r="M55" s="31" t="s">
        <v>46</v>
      </c>
      <c r="N55" s="32">
        <v>378</v>
      </c>
      <c r="O55" s="29">
        <v>378</v>
      </c>
      <c r="P55" s="33">
        <v>238.76261521503551</v>
      </c>
      <c r="Q55" s="36">
        <v>2228.625</v>
      </c>
      <c r="R55" s="30" t="s">
        <v>46</v>
      </c>
      <c r="S55" s="29">
        <v>7990</v>
      </c>
      <c r="T55" s="29">
        <v>8210</v>
      </c>
      <c r="U55" s="29">
        <v>6637</v>
      </c>
      <c r="V55" s="29">
        <v>1353</v>
      </c>
      <c r="W55" s="29">
        <v>3176</v>
      </c>
      <c r="X55" s="29">
        <v>779</v>
      </c>
      <c r="Y55" s="32">
        <v>830.10279643197964</v>
      </c>
      <c r="Z55" s="32">
        <v>879.73269800572575</v>
      </c>
      <c r="AA55" s="35">
        <v>2611.125</v>
      </c>
      <c r="AB55" s="29" t="s">
        <v>46</v>
      </c>
      <c r="AC55" s="29" t="s">
        <v>46</v>
      </c>
      <c r="AD55" s="29">
        <v>833</v>
      </c>
      <c r="AE55" s="34" t="s">
        <v>46</v>
      </c>
      <c r="AF55" s="30" t="s">
        <v>46</v>
      </c>
      <c r="AG55" s="29">
        <v>6528</v>
      </c>
      <c r="AH55" s="34" t="s">
        <v>46</v>
      </c>
      <c r="AI55" s="34" t="s">
        <v>46</v>
      </c>
      <c r="AJ55" s="34" t="s">
        <v>46</v>
      </c>
      <c r="AK55" s="29">
        <v>939</v>
      </c>
      <c r="AL55" s="29">
        <v>881</v>
      </c>
      <c r="AM55" s="29">
        <v>455</v>
      </c>
      <c r="AN55" s="29">
        <v>1629</v>
      </c>
      <c r="AO55" s="29" t="s">
        <v>46</v>
      </c>
      <c r="AP55" s="29" t="s">
        <v>46</v>
      </c>
      <c r="AQ55" s="30" t="s">
        <v>46</v>
      </c>
      <c r="AR55" s="29">
        <v>4008</v>
      </c>
      <c r="AS55" s="29">
        <v>1285</v>
      </c>
      <c r="AT55" s="29">
        <v>548</v>
      </c>
      <c r="AU55" s="29">
        <v>265</v>
      </c>
      <c r="AV55" s="29">
        <v>687</v>
      </c>
      <c r="AW55" s="29">
        <v>107</v>
      </c>
      <c r="AX55" s="29">
        <v>107</v>
      </c>
      <c r="AY55" s="29" t="s">
        <v>46</v>
      </c>
      <c r="AZ55" s="31" t="s">
        <v>46</v>
      </c>
      <c r="BA55" s="30" t="s">
        <v>46</v>
      </c>
      <c r="BB55" s="31" t="s">
        <v>46</v>
      </c>
      <c r="BC55" s="31" t="s">
        <v>46</v>
      </c>
      <c r="BD55" s="31" t="s">
        <v>46</v>
      </c>
      <c r="BE55" s="31" t="s">
        <v>46</v>
      </c>
      <c r="BF55" s="52" t="s">
        <v>46</v>
      </c>
      <c r="BG55" s="29">
        <v>9591</v>
      </c>
      <c r="BH55" s="29">
        <v>343</v>
      </c>
      <c r="BI55" s="49">
        <v>2870</v>
      </c>
      <c r="BJ55" s="29">
        <v>1400</v>
      </c>
      <c r="BK55" s="29">
        <v>284</v>
      </c>
      <c r="BL55" s="29" t="s">
        <v>46</v>
      </c>
      <c r="BM55" s="29" t="s">
        <v>46</v>
      </c>
      <c r="BN55" s="29" t="s">
        <v>46</v>
      </c>
      <c r="BO55" s="30">
        <v>181</v>
      </c>
      <c r="BP55" s="32">
        <v>2300</v>
      </c>
      <c r="BQ55" s="32">
        <v>1709.8354944377054</v>
      </c>
      <c r="BR55" s="35">
        <v>2918.5</v>
      </c>
      <c r="BS55" s="29">
        <v>5318</v>
      </c>
      <c r="BT55" s="29" t="s">
        <v>46</v>
      </c>
      <c r="BU55" s="29">
        <v>1028</v>
      </c>
      <c r="BV55" s="29">
        <v>4603</v>
      </c>
      <c r="BW55" s="29">
        <v>2302</v>
      </c>
      <c r="BX55" s="32">
        <v>611904</v>
      </c>
      <c r="BY55" s="76" t="s">
        <v>46</v>
      </c>
      <c r="BZ55" s="29">
        <v>25743</v>
      </c>
      <c r="CA55" s="29">
        <v>16200</v>
      </c>
      <c r="CB55" s="29">
        <v>13900</v>
      </c>
      <c r="CC55" s="29">
        <v>2300</v>
      </c>
      <c r="CD55" s="29">
        <v>1105</v>
      </c>
      <c r="CE55" s="29">
        <v>9938</v>
      </c>
      <c r="CF55" s="29">
        <v>48</v>
      </c>
      <c r="CG55" s="29" t="s">
        <v>46</v>
      </c>
      <c r="CH55" s="29">
        <v>1478</v>
      </c>
      <c r="CI55" s="29">
        <v>1116</v>
      </c>
      <c r="CJ55" s="29">
        <v>362</v>
      </c>
      <c r="CK55" s="29">
        <v>697</v>
      </c>
      <c r="CL55" s="29">
        <v>1478</v>
      </c>
      <c r="CM55" s="29">
        <v>802</v>
      </c>
      <c r="CN55" s="29">
        <v>1028</v>
      </c>
      <c r="CO55" s="30">
        <v>3346</v>
      </c>
      <c r="CP55" s="29">
        <v>19657</v>
      </c>
      <c r="CQ55" s="29">
        <v>19657</v>
      </c>
      <c r="CR55" s="29">
        <v>19657</v>
      </c>
      <c r="CS55" s="29">
        <v>19657</v>
      </c>
      <c r="CT55" s="29">
        <v>12476</v>
      </c>
      <c r="CU55" s="29">
        <v>12476</v>
      </c>
      <c r="CV55" s="35">
        <v>17683.400000000001</v>
      </c>
      <c r="CW55" s="35">
        <v>17683.400000000001</v>
      </c>
      <c r="CX55" s="35">
        <v>40673</v>
      </c>
      <c r="CY55" s="35">
        <v>40673</v>
      </c>
      <c r="CZ55" s="35">
        <v>40673</v>
      </c>
      <c r="DA55" s="78" t="s">
        <v>46</v>
      </c>
      <c r="DB55" s="34" t="s">
        <v>46</v>
      </c>
      <c r="DC55" s="34" t="s">
        <v>46</v>
      </c>
      <c r="DD55" s="34" t="s">
        <v>46</v>
      </c>
      <c r="DE55" s="34" t="s">
        <v>46</v>
      </c>
      <c r="DF55" s="31" t="s">
        <v>46</v>
      </c>
      <c r="DG55" s="31" t="s">
        <v>46</v>
      </c>
      <c r="DH55" s="31" t="s">
        <v>46</v>
      </c>
      <c r="DI55" s="31" t="s">
        <v>46</v>
      </c>
    </row>
    <row r="56" spans="1:113" x14ac:dyDescent="0.2">
      <c r="A56" s="3" t="s">
        <v>33</v>
      </c>
      <c r="B56" s="4">
        <v>2012</v>
      </c>
      <c r="C56" s="2" t="s">
        <v>11</v>
      </c>
      <c r="D56" s="29" t="s">
        <v>46</v>
      </c>
      <c r="E56" s="29" t="s">
        <v>46</v>
      </c>
      <c r="F56" s="29" t="s">
        <v>46</v>
      </c>
      <c r="G56" s="30" t="s">
        <v>46</v>
      </c>
      <c r="H56" s="29">
        <v>5835</v>
      </c>
      <c r="I56" s="31" t="s">
        <v>46</v>
      </c>
      <c r="J56" s="31" t="s">
        <v>46</v>
      </c>
      <c r="K56" s="31" t="s">
        <v>46</v>
      </c>
      <c r="L56" s="31" t="s">
        <v>46</v>
      </c>
      <c r="M56" s="31" t="s">
        <v>46</v>
      </c>
      <c r="N56" s="32">
        <v>489</v>
      </c>
      <c r="O56" s="29">
        <v>489</v>
      </c>
      <c r="P56" s="33">
        <v>373.78878300095431</v>
      </c>
      <c r="Q56" s="36">
        <v>2322.5588235294117</v>
      </c>
      <c r="R56" s="30" t="s">
        <v>46</v>
      </c>
      <c r="S56" s="29">
        <v>10980</v>
      </c>
      <c r="T56" s="29">
        <v>11474</v>
      </c>
      <c r="U56" s="29">
        <v>9071</v>
      </c>
      <c r="V56" s="29">
        <v>1909</v>
      </c>
      <c r="W56" s="29">
        <v>4003</v>
      </c>
      <c r="X56" s="29">
        <v>930</v>
      </c>
      <c r="Y56" s="32">
        <v>1248.7326980057258</v>
      </c>
      <c r="Z56" s="32">
        <v>1321.127089506203</v>
      </c>
      <c r="AA56" s="35">
        <v>2554.3961038961038</v>
      </c>
      <c r="AB56" s="29" t="s">
        <v>46</v>
      </c>
      <c r="AC56" s="29" t="s">
        <v>46</v>
      </c>
      <c r="AD56" s="29">
        <v>1099</v>
      </c>
      <c r="AE56" s="34" t="s">
        <v>46</v>
      </c>
      <c r="AF56" s="30" t="s">
        <v>46</v>
      </c>
      <c r="AG56" s="29">
        <v>9013</v>
      </c>
      <c r="AH56" s="34" t="s">
        <v>46</v>
      </c>
      <c r="AI56" s="34" t="s">
        <v>46</v>
      </c>
      <c r="AJ56" s="34" t="s">
        <v>46</v>
      </c>
      <c r="AK56" s="29">
        <v>1240</v>
      </c>
      <c r="AL56" s="29">
        <v>960</v>
      </c>
      <c r="AM56" s="29">
        <v>499</v>
      </c>
      <c r="AN56" s="29">
        <v>1712</v>
      </c>
      <c r="AO56" s="29" t="s">
        <v>46</v>
      </c>
      <c r="AP56" s="29" t="s">
        <v>46</v>
      </c>
      <c r="AQ56" s="30" t="s">
        <v>46</v>
      </c>
      <c r="AR56" s="29">
        <v>5474</v>
      </c>
      <c r="AS56" s="29">
        <v>1893</v>
      </c>
      <c r="AT56" s="29">
        <v>750</v>
      </c>
      <c r="AU56" s="29">
        <v>338</v>
      </c>
      <c r="AV56" s="29">
        <v>673</v>
      </c>
      <c r="AW56" s="29">
        <v>204</v>
      </c>
      <c r="AX56" s="29">
        <v>204</v>
      </c>
      <c r="AY56" s="29" t="s">
        <v>46</v>
      </c>
      <c r="AZ56" s="31" t="s">
        <v>46</v>
      </c>
      <c r="BA56" s="30" t="s">
        <v>46</v>
      </c>
      <c r="BB56" s="31" t="s">
        <v>46</v>
      </c>
      <c r="BC56" s="31" t="s">
        <v>46</v>
      </c>
      <c r="BD56" s="31" t="s">
        <v>46</v>
      </c>
      <c r="BE56" s="31" t="s">
        <v>46</v>
      </c>
      <c r="BF56" s="52" t="s">
        <v>46</v>
      </c>
      <c r="BG56" s="29">
        <v>11328</v>
      </c>
      <c r="BH56" s="29">
        <v>311</v>
      </c>
      <c r="BI56" s="49">
        <v>3891</v>
      </c>
      <c r="BJ56" s="29">
        <v>1977</v>
      </c>
      <c r="BK56" s="29">
        <v>417</v>
      </c>
      <c r="BL56" s="29" t="s">
        <v>46</v>
      </c>
      <c r="BM56" s="29" t="s">
        <v>46</v>
      </c>
      <c r="BN56" s="29" t="s">
        <v>46</v>
      </c>
      <c r="BO56" s="30">
        <v>226</v>
      </c>
      <c r="BP56" s="32">
        <v>3072</v>
      </c>
      <c r="BQ56" s="32">
        <v>2569.8597875119285</v>
      </c>
      <c r="BR56" s="35">
        <v>2885.4526066350709</v>
      </c>
      <c r="BS56" s="29">
        <v>5489</v>
      </c>
      <c r="BT56" s="29" t="s">
        <v>46</v>
      </c>
      <c r="BU56" s="29">
        <v>1016</v>
      </c>
      <c r="BV56" s="29">
        <v>4783</v>
      </c>
      <c r="BW56" s="29">
        <v>2442</v>
      </c>
      <c r="BX56" s="32">
        <v>840035</v>
      </c>
      <c r="BY56" s="76" t="s">
        <v>46</v>
      </c>
      <c r="BZ56" s="29">
        <v>34164</v>
      </c>
      <c r="CA56" s="29">
        <v>22454</v>
      </c>
      <c r="CB56" s="29">
        <v>19382</v>
      </c>
      <c r="CC56" s="29">
        <v>3072</v>
      </c>
      <c r="CD56" s="29">
        <v>1597</v>
      </c>
      <c r="CE56" s="29">
        <v>14437</v>
      </c>
      <c r="CF56" s="29">
        <v>70</v>
      </c>
      <c r="CG56" s="29" t="s">
        <v>46</v>
      </c>
      <c r="CH56" s="29">
        <v>2067</v>
      </c>
      <c r="CI56" s="29">
        <v>1459</v>
      </c>
      <c r="CJ56" s="29">
        <v>608</v>
      </c>
      <c r="CK56" s="29">
        <v>805</v>
      </c>
      <c r="CL56" s="29">
        <v>2067</v>
      </c>
      <c r="CM56" s="29">
        <v>1063</v>
      </c>
      <c r="CN56" s="29">
        <v>1016</v>
      </c>
      <c r="CO56" s="30">
        <v>3466</v>
      </c>
      <c r="CP56" s="29">
        <v>25828</v>
      </c>
      <c r="CQ56" s="29">
        <v>25828</v>
      </c>
      <c r="CR56" s="29">
        <v>25828</v>
      </c>
      <c r="CS56" s="29">
        <v>25828</v>
      </c>
      <c r="CT56" s="29">
        <v>15381</v>
      </c>
      <c r="CU56" s="29">
        <v>15381</v>
      </c>
      <c r="CV56" s="35">
        <v>22891.599999999999</v>
      </c>
      <c r="CW56" s="35">
        <v>22891.599999999999</v>
      </c>
      <c r="CX56" s="35">
        <v>52914</v>
      </c>
      <c r="CY56" s="35">
        <v>52914</v>
      </c>
      <c r="CZ56" s="35">
        <v>52914</v>
      </c>
      <c r="DA56" s="78" t="s">
        <v>46</v>
      </c>
      <c r="DB56" s="34" t="s">
        <v>46</v>
      </c>
      <c r="DC56" s="34" t="s">
        <v>46</v>
      </c>
      <c r="DD56" s="34" t="s">
        <v>46</v>
      </c>
      <c r="DE56" s="34" t="s">
        <v>46</v>
      </c>
      <c r="DF56" s="31" t="s">
        <v>46</v>
      </c>
      <c r="DG56" s="31" t="s">
        <v>46</v>
      </c>
      <c r="DH56" s="31" t="s">
        <v>46</v>
      </c>
      <c r="DI56" s="31" t="s">
        <v>46</v>
      </c>
    </row>
    <row r="57" spans="1:113" x14ac:dyDescent="0.2">
      <c r="A57" s="3" t="s">
        <v>34</v>
      </c>
      <c r="B57" s="4">
        <v>2012</v>
      </c>
      <c r="C57" s="2" t="s">
        <v>12</v>
      </c>
      <c r="D57" s="29" t="s">
        <v>46</v>
      </c>
      <c r="E57" s="29" t="s">
        <v>46</v>
      </c>
      <c r="F57" s="29" t="s">
        <v>46</v>
      </c>
      <c r="G57" s="30" t="s">
        <v>46</v>
      </c>
      <c r="H57" s="29">
        <v>2995</v>
      </c>
      <c r="I57" s="31" t="s">
        <v>46</v>
      </c>
      <c r="J57" s="31" t="s">
        <v>46</v>
      </c>
      <c r="K57" s="31" t="s">
        <v>46</v>
      </c>
      <c r="L57" s="31" t="s">
        <v>46</v>
      </c>
      <c r="M57" s="31" t="s">
        <v>46</v>
      </c>
      <c r="N57" s="32">
        <v>261</v>
      </c>
      <c r="O57" s="29">
        <v>261</v>
      </c>
      <c r="P57" s="33" t="s">
        <v>237</v>
      </c>
      <c r="Q57" s="36" t="s">
        <v>237</v>
      </c>
      <c r="R57" s="30" t="s">
        <v>46</v>
      </c>
      <c r="S57" s="29">
        <v>9065</v>
      </c>
      <c r="T57" s="29">
        <v>9618</v>
      </c>
      <c r="U57" s="29">
        <v>7405</v>
      </c>
      <c r="V57" s="29">
        <v>1660</v>
      </c>
      <c r="W57" s="29">
        <v>3553</v>
      </c>
      <c r="X57" s="29">
        <v>651</v>
      </c>
      <c r="Y57" s="32">
        <v>986.49718793245677</v>
      </c>
      <c r="Z57" s="32">
        <v>1033.7850335775634</v>
      </c>
      <c r="AA57" s="35">
        <v>2477.2543859649122</v>
      </c>
      <c r="AB57" s="29" t="s">
        <v>46</v>
      </c>
      <c r="AC57" s="29" t="s">
        <v>46</v>
      </c>
      <c r="AD57" s="29">
        <v>859</v>
      </c>
      <c r="AE57" s="34" t="s">
        <v>46</v>
      </c>
      <c r="AF57" s="30" t="s">
        <v>46</v>
      </c>
      <c r="AG57" s="29">
        <v>7325</v>
      </c>
      <c r="AH57" s="34" t="s">
        <v>46</v>
      </c>
      <c r="AI57" s="34" t="s">
        <v>46</v>
      </c>
      <c r="AJ57" s="34" t="s">
        <v>46</v>
      </c>
      <c r="AK57" s="29">
        <v>961</v>
      </c>
      <c r="AL57" s="29">
        <v>656</v>
      </c>
      <c r="AM57" s="29">
        <v>366</v>
      </c>
      <c r="AN57" s="29">
        <v>1234</v>
      </c>
      <c r="AO57" s="29" t="s">
        <v>46</v>
      </c>
      <c r="AP57" s="29" t="s">
        <v>46</v>
      </c>
      <c r="AQ57" s="30" t="s">
        <v>46</v>
      </c>
      <c r="AR57" s="29">
        <v>4965</v>
      </c>
      <c r="AS57" s="29">
        <v>1803</v>
      </c>
      <c r="AT57" s="29">
        <v>765</v>
      </c>
      <c r="AU57" s="29">
        <v>342</v>
      </c>
      <c r="AV57" s="29">
        <v>568</v>
      </c>
      <c r="AW57" s="29">
        <v>170</v>
      </c>
      <c r="AX57" s="29">
        <v>170</v>
      </c>
      <c r="AY57" s="29" t="s">
        <v>46</v>
      </c>
      <c r="AZ57" s="31" t="s">
        <v>46</v>
      </c>
      <c r="BA57" s="30" t="s">
        <v>46</v>
      </c>
      <c r="BB57" s="31" t="s">
        <v>46</v>
      </c>
      <c r="BC57" s="31" t="s">
        <v>46</v>
      </c>
      <c r="BD57" s="31" t="s">
        <v>46</v>
      </c>
      <c r="BE57" s="31" t="s">
        <v>46</v>
      </c>
      <c r="BF57" s="52" t="s">
        <v>46</v>
      </c>
      <c r="BG57" s="29">
        <v>8899</v>
      </c>
      <c r="BH57" s="29">
        <v>201</v>
      </c>
      <c r="BI57" s="49">
        <v>2696</v>
      </c>
      <c r="BJ57" s="29">
        <v>1195</v>
      </c>
      <c r="BK57" s="29">
        <v>276</v>
      </c>
      <c r="BL57" s="29" t="s">
        <v>46</v>
      </c>
      <c r="BM57" s="29" t="s">
        <v>46</v>
      </c>
      <c r="BN57" s="29" t="s">
        <v>46</v>
      </c>
      <c r="BO57" s="30">
        <v>156</v>
      </c>
      <c r="BP57" s="32">
        <v>2561</v>
      </c>
      <c r="BQ57" s="32">
        <v>2020.2822215100202</v>
      </c>
      <c r="BR57" s="35">
        <v>2891.5130718954247</v>
      </c>
      <c r="BS57" s="29">
        <v>4092</v>
      </c>
      <c r="BT57" s="29" t="s">
        <v>46</v>
      </c>
      <c r="BU57" s="29">
        <v>673</v>
      </c>
      <c r="BV57" s="29">
        <v>3512</v>
      </c>
      <c r="BW57" s="29">
        <v>1862</v>
      </c>
      <c r="BX57" s="32">
        <v>701810</v>
      </c>
      <c r="BY57" s="76" t="s">
        <v>46</v>
      </c>
      <c r="BZ57" s="29">
        <v>28643</v>
      </c>
      <c r="CA57" s="29">
        <v>18683</v>
      </c>
      <c r="CB57" s="29">
        <v>16122</v>
      </c>
      <c r="CC57" s="29">
        <v>2561</v>
      </c>
      <c r="CD57" s="29">
        <v>1074</v>
      </c>
      <c r="CE57" s="29">
        <v>11911</v>
      </c>
      <c r="CF57" s="29">
        <v>38</v>
      </c>
      <c r="CG57" s="29" t="s">
        <v>46</v>
      </c>
      <c r="CH57" s="29">
        <v>1595</v>
      </c>
      <c r="CI57" s="29">
        <v>1238</v>
      </c>
      <c r="CJ57" s="29">
        <v>357</v>
      </c>
      <c r="CK57" s="29">
        <v>614</v>
      </c>
      <c r="CL57" s="29">
        <v>1595</v>
      </c>
      <c r="CM57" s="29">
        <v>890</v>
      </c>
      <c r="CN57" s="29">
        <v>673</v>
      </c>
      <c r="CO57" s="30">
        <v>2657</v>
      </c>
      <c r="CP57" s="29">
        <v>20824</v>
      </c>
      <c r="CQ57" s="29">
        <v>20824</v>
      </c>
      <c r="CR57" s="29">
        <v>20824</v>
      </c>
      <c r="CS57" s="29">
        <v>20824</v>
      </c>
      <c r="CT57" s="29">
        <v>9474</v>
      </c>
      <c r="CU57" s="29">
        <v>9474</v>
      </c>
      <c r="CV57" s="35">
        <v>20680.099999999999</v>
      </c>
      <c r="CW57" s="35">
        <v>20680.099999999999</v>
      </c>
      <c r="CX57" s="35">
        <v>43405</v>
      </c>
      <c r="CY57" s="35">
        <v>43405</v>
      </c>
      <c r="CZ57" s="35">
        <v>43405</v>
      </c>
      <c r="DA57" s="78" t="s">
        <v>46</v>
      </c>
      <c r="DB57" s="34" t="s">
        <v>46</v>
      </c>
      <c r="DC57" s="34" t="s">
        <v>46</v>
      </c>
      <c r="DD57" s="34" t="s">
        <v>46</v>
      </c>
      <c r="DE57" s="34" t="s">
        <v>46</v>
      </c>
      <c r="DF57" s="31" t="s">
        <v>46</v>
      </c>
      <c r="DG57" s="31" t="s">
        <v>46</v>
      </c>
      <c r="DH57" s="31" t="s">
        <v>46</v>
      </c>
      <c r="DI57" s="31" t="s">
        <v>46</v>
      </c>
    </row>
    <row r="58" spans="1:113" x14ac:dyDescent="0.2">
      <c r="A58" s="3" t="s">
        <v>35</v>
      </c>
      <c r="B58" s="4">
        <v>2012</v>
      </c>
      <c r="C58" s="2" t="s">
        <v>228</v>
      </c>
      <c r="D58" s="29" t="s">
        <v>46</v>
      </c>
      <c r="E58" s="29" t="s">
        <v>46</v>
      </c>
      <c r="F58" s="29" t="s">
        <v>46</v>
      </c>
      <c r="G58" s="30" t="s">
        <v>46</v>
      </c>
      <c r="H58" s="29">
        <v>2207</v>
      </c>
      <c r="I58" s="31" t="s">
        <v>46</v>
      </c>
      <c r="J58" s="31" t="s">
        <v>46</v>
      </c>
      <c r="K58" s="31" t="s">
        <v>46</v>
      </c>
      <c r="L58" s="31" t="s">
        <v>46</v>
      </c>
      <c r="M58" s="31" t="s">
        <v>46</v>
      </c>
      <c r="N58" s="32">
        <v>178</v>
      </c>
      <c r="O58" s="29">
        <v>178</v>
      </c>
      <c r="P58" s="33" t="s">
        <v>237</v>
      </c>
      <c r="Q58" s="36" t="s">
        <v>237</v>
      </c>
      <c r="R58" s="30" t="s">
        <v>46</v>
      </c>
      <c r="S58" s="29">
        <v>8834</v>
      </c>
      <c r="T58" s="29">
        <v>9263</v>
      </c>
      <c r="U58" s="29">
        <v>7077</v>
      </c>
      <c r="V58" s="29">
        <v>1757</v>
      </c>
      <c r="W58" s="29">
        <v>3416</v>
      </c>
      <c r="X58" s="29">
        <v>574</v>
      </c>
      <c r="Y58" s="32">
        <v>1008.3925167887817</v>
      </c>
      <c r="Z58" s="32">
        <v>840.54952350429437</v>
      </c>
      <c r="AA58" s="35">
        <v>2470.7127659574467</v>
      </c>
      <c r="AB58" s="29" t="s">
        <v>46</v>
      </c>
      <c r="AC58" s="29" t="s">
        <v>46</v>
      </c>
      <c r="AD58" s="29">
        <v>800</v>
      </c>
      <c r="AE58" s="34" t="s">
        <v>46</v>
      </c>
      <c r="AF58" s="30" t="s">
        <v>46</v>
      </c>
      <c r="AG58" s="29">
        <v>7653</v>
      </c>
      <c r="AH58" s="34" t="s">
        <v>46</v>
      </c>
      <c r="AI58" s="34" t="s">
        <v>46</v>
      </c>
      <c r="AJ58" s="34" t="s">
        <v>46</v>
      </c>
      <c r="AK58" s="29">
        <v>928</v>
      </c>
      <c r="AL58" s="29">
        <v>561</v>
      </c>
      <c r="AM58" s="29">
        <v>322</v>
      </c>
      <c r="AN58" s="29">
        <v>1023</v>
      </c>
      <c r="AO58" s="29" t="s">
        <v>46</v>
      </c>
      <c r="AP58" s="29" t="s">
        <v>46</v>
      </c>
      <c r="AQ58" s="30" t="s">
        <v>46</v>
      </c>
      <c r="AR58" s="29">
        <v>4815</v>
      </c>
      <c r="AS58" s="29">
        <v>1743</v>
      </c>
      <c r="AT58" s="29">
        <v>811</v>
      </c>
      <c r="AU58" s="29">
        <v>366</v>
      </c>
      <c r="AV58" s="29">
        <v>426</v>
      </c>
      <c r="AW58" s="29">
        <v>148</v>
      </c>
      <c r="AX58" s="29">
        <v>148</v>
      </c>
      <c r="AY58" s="29" t="s">
        <v>46</v>
      </c>
      <c r="AZ58" s="31" t="s">
        <v>46</v>
      </c>
      <c r="BA58" s="30" t="s">
        <v>46</v>
      </c>
      <c r="BB58" s="31" t="s">
        <v>46</v>
      </c>
      <c r="BC58" s="31" t="s">
        <v>46</v>
      </c>
      <c r="BD58" s="31" t="s">
        <v>46</v>
      </c>
      <c r="BE58" s="31" t="s">
        <v>46</v>
      </c>
      <c r="BF58" s="52" t="s">
        <v>46</v>
      </c>
      <c r="BG58" s="29">
        <v>9463</v>
      </c>
      <c r="BH58" s="29">
        <v>196</v>
      </c>
      <c r="BI58" s="49">
        <v>2763</v>
      </c>
      <c r="BJ58" s="29">
        <v>1212</v>
      </c>
      <c r="BK58" s="29">
        <v>277</v>
      </c>
      <c r="BL58" s="29" t="s">
        <v>46</v>
      </c>
      <c r="BM58" s="29" t="s">
        <v>46</v>
      </c>
      <c r="BN58" s="29" t="s">
        <v>46</v>
      </c>
      <c r="BO58" s="30">
        <v>164</v>
      </c>
      <c r="BP58" s="32">
        <v>2658</v>
      </c>
      <c r="BQ58" s="32">
        <v>1848.9420402930759</v>
      </c>
      <c r="BR58" s="35">
        <v>3000.8597122302158</v>
      </c>
      <c r="BS58" s="29">
        <v>3335</v>
      </c>
      <c r="BT58" s="29" t="s">
        <v>46</v>
      </c>
      <c r="BU58" s="29">
        <v>581</v>
      </c>
      <c r="BV58" s="29">
        <v>2758</v>
      </c>
      <c r="BW58" s="29">
        <v>1406</v>
      </c>
      <c r="BX58" s="32">
        <v>733385</v>
      </c>
      <c r="BY58" s="76" t="s">
        <v>46</v>
      </c>
      <c r="BZ58" s="29">
        <v>28381</v>
      </c>
      <c r="CA58" s="29">
        <v>18097</v>
      </c>
      <c r="CB58" s="29">
        <v>15439</v>
      </c>
      <c r="CC58" s="29">
        <v>2658</v>
      </c>
      <c r="CD58" s="29">
        <v>1013</v>
      </c>
      <c r="CE58" s="29">
        <v>11430</v>
      </c>
      <c r="CF58" s="29">
        <v>49</v>
      </c>
      <c r="CG58" s="29" t="s">
        <v>46</v>
      </c>
      <c r="CH58" s="29">
        <v>1335</v>
      </c>
      <c r="CI58" s="29">
        <v>876</v>
      </c>
      <c r="CJ58" s="29">
        <v>459</v>
      </c>
      <c r="CK58" s="29">
        <v>398</v>
      </c>
      <c r="CL58" s="29">
        <v>1335</v>
      </c>
      <c r="CM58" s="29">
        <v>635</v>
      </c>
      <c r="CN58" s="29">
        <v>581</v>
      </c>
      <c r="CO58" s="30">
        <v>2116</v>
      </c>
      <c r="CP58" s="29">
        <v>20686</v>
      </c>
      <c r="CQ58" s="29">
        <v>20686</v>
      </c>
      <c r="CR58" s="29">
        <v>20686</v>
      </c>
      <c r="CS58" s="29">
        <v>20686</v>
      </c>
      <c r="CT58" s="29">
        <v>7157</v>
      </c>
      <c r="CU58" s="29">
        <v>7157</v>
      </c>
      <c r="CV58" s="35">
        <v>22494</v>
      </c>
      <c r="CW58" s="35">
        <v>22494</v>
      </c>
      <c r="CX58" s="35">
        <v>44021</v>
      </c>
      <c r="CY58" s="35">
        <v>44021</v>
      </c>
      <c r="CZ58" s="35">
        <v>44021</v>
      </c>
      <c r="DA58" s="78" t="s">
        <v>46</v>
      </c>
      <c r="DB58" s="34" t="s">
        <v>46</v>
      </c>
      <c r="DC58" s="34" t="s">
        <v>46</v>
      </c>
      <c r="DD58" s="34" t="s">
        <v>46</v>
      </c>
      <c r="DE58" s="34" t="s">
        <v>46</v>
      </c>
      <c r="DF58" s="31" t="s">
        <v>46</v>
      </c>
      <c r="DG58" s="31" t="s">
        <v>46</v>
      </c>
      <c r="DH58" s="31" t="s">
        <v>46</v>
      </c>
      <c r="DI58" s="31" t="s">
        <v>46</v>
      </c>
    </row>
    <row r="59" spans="1:113" x14ac:dyDescent="0.2">
      <c r="A59" s="3" t="s">
        <v>36</v>
      </c>
      <c r="B59" s="4">
        <v>2012</v>
      </c>
      <c r="C59" s="2" t="s">
        <v>13</v>
      </c>
      <c r="D59" s="29" t="s">
        <v>46</v>
      </c>
      <c r="E59" s="29" t="s">
        <v>46</v>
      </c>
      <c r="F59" s="29" t="s">
        <v>46</v>
      </c>
      <c r="G59" s="30" t="s">
        <v>46</v>
      </c>
      <c r="H59" s="29">
        <v>569</v>
      </c>
      <c r="I59" s="31" t="s">
        <v>46</v>
      </c>
      <c r="J59" s="31" t="s">
        <v>46</v>
      </c>
      <c r="K59" s="31" t="s">
        <v>46</v>
      </c>
      <c r="L59" s="31" t="s">
        <v>46</v>
      </c>
      <c r="M59" s="31" t="s">
        <v>46</v>
      </c>
      <c r="N59" s="32">
        <v>20</v>
      </c>
      <c r="O59" s="29">
        <v>20</v>
      </c>
      <c r="P59" s="33" t="s">
        <v>237</v>
      </c>
      <c r="Q59" s="36" t="s">
        <v>237</v>
      </c>
      <c r="R59" s="30" t="s">
        <v>46</v>
      </c>
      <c r="S59" s="29">
        <v>2886</v>
      </c>
      <c r="T59" s="29">
        <v>3007</v>
      </c>
      <c r="U59" s="29">
        <v>2407</v>
      </c>
      <c r="V59" s="29">
        <v>479</v>
      </c>
      <c r="W59" s="29">
        <v>1226</v>
      </c>
      <c r="X59" s="29">
        <v>225</v>
      </c>
      <c r="Y59" s="32">
        <v>282.78878300095431</v>
      </c>
      <c r="Z59" s="32">
        <v>241.84111857279186</v>
      </c>
      <c r="AA59" s="35">
        <v>2705.8571428571427</v>
      </c>
      <c r="AB59" s="29" t="s">
        <v>46</v>
      </c>
      <c r="AC59" s="29" t="s">
        <v>46</v>
      </c>
      <c r="AD59" s="29">
        <v>240</v>
      </c>
      <c r="AE59" s="34" t="s">
        <v>46</v>
      </c>
      <c r="AF59" s="30" t="s">
        <v>46</v>
      </c>
      <c r="AG59" s="29">
        <v>2441</v>
      </c>
      <c r="AH59" s="34" t="s">
        <v>46</v>
      </c>
      <c r="AI59" s="34" t="s">
        <v>46</v>
      </c>
      <c r="AJ59" s="34" t="s">
        <v>46</v>
      </c>
      <c r="AK59" s="29">
        <v>268</v>
      </c>
      <c r="AL59" s="29">
        <v>130</v>
      </c>
      <c r="AM59" s="29">
        <v>79</v>
      </c>
      <c r="AN59" s="29">
        <v>229</v>
      </c>
      <c r="AO59" s="29" t="s">
        <v>46</v>
      </c>
      <c r="AP59" s="29" t="s">
        <v>46</v>
      </c>
      <c r="AQ59" s="30" t="s">
        <v>46</v>
      </c>
      <c r="AR59" s="29">
        <v>1335</v>
      </c>
      <c r="AS59" s="29">
        <v>446</v>
      </c>
      <c r="AT59" s="29">
        <v>205</v>
      </c>
      <c r="AU59" s="29">
        <v>90</v>
      </c>
      <c r="AV59" s="29">
        <v>80</v>
      </c>
      <c r="AW59" s="29">
        <v>22</v>
      </c>
      <c r="AX59" s="29">
        <v>22</v>
      </c>
      <c r="AY59" s="29" t="s">
        <v>46</v>
      </c>
      <c r="AZ59" s="31" t="s">
        <v>46</v>
      </c>
      <c r="BA59" s="30" t="s">
        <v>46</v>
      </c>
      <c r="BB59" s="31" t="s">
        <v>46</v>
      </c>
      <c r="BC59" s="31" t="s">
        <v>46</v>
      </c>
      <c r="BD59" s="31" t="s">
        <v>46</v>
      </c>
      <c r="BE59" s="31" t="s">
        <v>46</v>
      </c>
      <c r="BF59" s="52" t="s">
        <v>46</v>
      </c>
      <c r="BG59" s="29">
        <v>3320</v>
      </c>
      <c r="BH59" s="29">
        <v>32</v>
      </c>
      <c r="BI59" s="49">
        <v>1011</v>
      </c>
      <c r="BJ59" s="29">
        <v>421</v>
      </c>
      <c r="BK59" s="29">
        <v>99</v>
      </c>
      <c r="BL59" s="29" t="s">
        <v>46</v>
      </c>
      <c r="BM59" s="29" t="s">
        <v>46</v>
      </c>
      <c r="BN59" s="29" t="s">
        <v>46</v>
      </c>
      <c r="BO59" s="30">
        <v>34</v>
      </c>
      <c r="BP59" s="32">
        <v>779</v>
      </c>
      <c r="BQ59" s="32">
        <v>524.62990157374611</v>
      </c>
      <c r="BR59" s="35">
        <v>3068.3571428571427</v>
      </c>
      <c r="BS59" s="29">
        <v>773</v>
      </c>
      <c r="BT59" s="29" t="s">
        <v>46</v>
      </c>
      <c r="BU59" s="29">
        <v>142</v>
      </c>
      <c r="BV59" s="29">
        <v>636</v>
      </c>
      <c r="BW59" s="29">
        <v>368</v>
      </c>
      <c r="BX59" s="32">
        <v>285744</v>
      </c>
      <c r="BY59" s="76" t="s">
        <v>46</v>
      </c>
      <c r="BZ59" s="29">
        <v>8894</v>
      </c>
      <c r="CA59" s="29">
        <v>5893</v>
      </c>
      <c r="CB59" s="29">
        <v>5114</v>
      </c>
      <c r="CC59" s="29">
        <v>779</v>
      </c>
      <c r="CD59" s="29">
        <v>352</v>
      </c>
      <c r="CE59" s="29">
        <v>3658</v>
      </c>
      <c r="CF59" s="29">
        <v>14</v>
      </c>
      <c r="CG59" s="29" t="s">
        <v>46</v>
      </c>
      <c r="CH59" s="29">
        <v>282</v>
      </c>
      <c r="CI59" s="29">
        <v>184</v>
      </c>
      <c r="CJ59" s="29">
        <v>98</v>
      </c>
      <c r="CK59" s="29">
        <v>104</v>
      </c>
      <c r="CL59" s="29">
        <v>282</v>
      </c>
      <c r="CM59" s="29">
        <v>109</v>
      </c>
      <c r="CN59" s="29">
        <v>142</v>
      </c>
      <c r="CO59" s="30">
        <v>512</v>
      </c>
      <c r="CP59" s="29">
        <v>6616</v>
      </c>
      <c r="CQ59" s="29">
        <v>6616</v>
      </c>
      <c r="CR59" s="29">
        <v>6616</v>
      </c>
      <c r="CS59" s="29">
        <v>6616</v>
      </c>
      <c r="CT59" s="29">
        <v>2231</v>
      </c>
      <c r="CU59" s="29">
        <v>2231</v>
      </c>
      <c r="CV59" s="35">
        <v>7122.4</v>
      </c>
      <c r="CW59" s="35">
        <v>7122.4</v>
      </c>
      <c r="CX59" s="35">
        <v>14179</v>
      </c>
      <c r="CY59" s="35">
        <v>14179</v>
      </c>
      <c r="CZ59" s="35">
        <v>14179</v>
      </c>
      <c r="DA59" s="78" t="s">
        <v>46</v>
      </c>
      <c r="DB59" s="34" t="s">
        <v>46</v>
      </c>
      <c r="DC59" s="34" t="s">
        <v>46</v>
      </c>
      <c r="DD59" s="34" t="s">
        <v>46</v>
      </c>
      <c r="DE59" s="34" t="s">
        <v>46</v>
      </c>
      <c r="DF59" s="31" t="s">
        <v>46</v>
      </c>
      <c r="DG59" s="31" t="s">
        <v>46</v>
      </c>
      <c r="DH59" s="31" t="s">
        <v>46</v>
      </c>
      <c r="DI59" s="31" t="s">
        <v>46</v>
      </c>
    </row>
    <row r="60" spans="1:113" x14ac:dyDescent="0.2">
      <c r="A60" s="3" t="s">
        <v>37</v>
      </c>
      <c r="B60" s="4">
        <v>2012</v>
      </c>
      <c r="C60" s="2" t="s">
        <v>14</v>
      </c>
      <c r="D60" s="29" t="s">
        <v>46</v>
      </c>
      <c r="E60" s="29" t="s">
        <v>46</v>
      </c>
      <c r="F60" s="29" t="s">
        <v>46</v>
      </c>
      <c r="G60" s="30" t="s">
        <v>46</v>
      </c>
      <c r="H60" s="29">
        <v>2249</v>
      </c>
      <c r="I60" s="31" t="s">
        <v>46</v>
      </c>
      <c r="J60" s="31" t="s">
        <v>46</v>
      </c>
      <c r="K60" s="31" t="s">
        <v>46</v>
      </c>
      <c r="L60" s="31" t="s">
        <v>46</v>
      </c>
      <c r="M60" s="31" t="s">
        <v>46</v>
      </c>
      <c r="N60" s="32">
        <v>176</v>
      </c>
      <c r="O60" s="29">
        <v>176</v>
      </c>
      <c r="P60" s="33" t="s">
        <v>237</v>
      </c>
      <c r="Q60" s="36" t="s">
        <v>237</v>
      </c>
      <c r="R60" s="30" t="s">
        <v>46</v>
      </c>
      <c r="S60" s="29">
        <v>4785</v>
      </c>
      <c r="T60" s="29">
        <v>5065</v>
      </c>
      <c r="U60" s="29">
        <v>3972</v>
      </c>
      <c r="V60" s="29">
        <v>813</v>
      </c>
      <c r="W60" s="29">
        <v>1856</v>
      </c>
      <c r="X60" s="29">
        <v>400</v>
      </c>
      <c r="Y60" s="32">
        <v>558.28784564510659</v>
      </c>
      <c r="Z60" s="32">
        <v>603.39251678878168</v>
      </c>
      <c r="AA60" s="35">
        <v>2575.5</v>
      </c>
      <c r="AB60" s="29" t="s">
        <v>46</v>
      </c>
      <c r="AC60" s="29" t="s">
        <v>46</v>
      </c>
      <c r="AD60" s="29">
        <v>454</v>
      </c>
      <c r="AE60" s="34" t="s">
        <v>46</v>
      </c>
      <c r="AF60" s="30" t="s">
        <v>46</v>
      </c>
      <c r="AG60" s="29">
        <v>3968</v>
      </c>
      <c r="AH60" s="34" t="s">
        <v>46</v>
      </c>
      <c r="AI60" s="34" t="s">
        <v>46</v>
      </c>
      <c r="AJ60" s="34" t="s">
        <v>46</v>
      </c>
      <c r="AK60" s="29">
        <v>504</v>
      </c>
      <c r="AL60" s="29">
        <v>407</v>
      </c>
      <c r="AM60" s="29">
        <v>211</v>
      </c>
      <c r="AN60" s="29">
        <v>721</v>
      </c>
      <c r="AO60" s="29" t="s">
        <v>46</v>
      </c>
      <c r="AP60" s="29" t="s">
        <v>46</v>
      </c>
      <c r="AQ60" s="30" t="s">
        <v>46</v>
      </c>
      <c r="AR60" s="29">
        <v>2627</v>
      </c>
      <c r="AS60" s="29">
        <v>883</v>
      </c>
      <c r="AT60" s="29">
        <v>403</v>
      </c>
      <c r="AU60" s="29">
        <v>188</v>
      </c>
      <c r="AV60" s="29">
        <v>310</v>
      </c>
      <c r="AW60" s="29">
        <v>59</v>
      </c>
      <c r="AX60" s="29">
        <v>59</v>
      </c>
      <c r="AY60" s="29" t="s">
        <v>46</v>
      </c>
      <c r="AZ60" s="31" t="s">
        <v>46</v>
      </c>
      <c r="BA60" s="30" t="s">
        <v>46</v>
      </c>
      <c r="BB60" s="31" t="s">
        <v>46</v>
      </c>
      <c r="BC60" s="31" t="s">
        <v>46</v>
      </c>
      <c r="BD60" s="31" t="s">
        <v>46</v>
      </c>
      <c r="BE60" s="31" t="s">
        <v>46</v>
      </c>
      <c r="BF60" s="52" t="s">
        <v>46</v>
      </c>
      <c r="BG60" s="29">
        <v>5031</v>
      </c>
      <c r="BH60" s="29">
        <v>154</v>
      </c>
      <c r="BI60" s="49">
        <v>1630</v>
      </c>
      <c r="BJ60" s="29">
        <v>760</v>
      </c>
      <c r="BK60" s="29">
        <v>196</v>
      </c>
      <c r="BL60" s="29" t="s">
        <v>46</v>
      </c>
      <c r="BM60" s="29" t="s">
        <v>46</v>
      </c>
      <c r="BN60" s="29" t="s">
        <v>46</v>
      </c>
      <c r="BO60" s="30">
        <v>110</v>
      </c>
      <c r="BP60" s="32">
        <v>1317</v>
      </c>
      <c r="BQ60" s="32">
        <v>1161.6803624338881</v>
      </c>
      <c r="BR60" s="35">
        <v>2905.75</v>
      </c>
      <c r="BS60" s="29">
        <v>2403</v>
      </c>
      <c r="BT60" s="29" t="s">
        <v>46</v>
      </c>
      <c r="BU60" s="29">
        <v>405</v>
      </c>
      <c r="BV60" s="29">
        <v>2067</v>
      </c>
      <c r="BW60" s="29">
        <v>1075</v>
      </c>
      <c r="BX60" s="32">
        <v>380502</v>
      </c>
      <c r="BY60" s="76" t="s">
        <v>46</v>
      </c>
      <c r="BZ60" s="29">
        <v>15522</v>
      </c>
      <c r="CA60" s="29">
        <v>9850</v>
      </c>
      <c r="CB60" s="29">
        <v>8533</v>
      </c>
      <c r="CC60" s="29">
        <v>1317</v>
      </c>
      <c r="CD60" s="29">
        <v>643</v>
      </c>
      <c r="CE60" s="29">
        <v>6270</v>
      </c>
      <c r="CF60" s="29">
        <v>19</v>
      </c>
      <c r="CG60" s="29" t="s">
        <v>46</v>
      </c>
      <c r="CH60" s="29">
        <v>825</v>
      </c>
      <c r="CI60" s="29">
        <v>620</v>
      </c>
      <c r="CJ60" s="29">
        <v>205</v>
      </c>
      <c r="CK60" s="29">
        <v>414</v>
      </c>
      <c r="CL60" s="29">
        <v>825</v>
      </c>
      <c r="CM60" s="29">
        <v>437</v>
      </c>
      <c r="CN60" s="29">
        <v>405</v>
      </c>
      <c r="CO60" s="30">
        <v>1528</v>
      </c>
      <c r="CP60" s="29">
        <v>11329</v>
      </c>
      <c r="CQ60" s="29">
        <v>11329</v>
      </c>
      <c r="CR60" s="29">
        <v>11329</v>
      </c>
      <c r="CS60" s="29">
        <v>11329</v>
      </c>
      <c r="CT60" s="29">
        <v>5976</v>
      </c>
      <c r="CU60" s="29">
        <v>5976</v>
      </c>
      <c r="CV60" s="35">
        <v>10590.1</v>
      </c>
      <c r="CW60" s="35">
        <v>10590.1</v>
      </c>
      <c r="CX60" s="35">
        <v>23723</v>
      </c>
      <c r="CY60" s="35">
        <v>23723</v>
      </c>
      <c r="CZ60" s="35">
        <v>23723</v>
      </c>
      <c r="DA60" s="78" t="s">
        <v>46</v>
      </c>
      <c r="DB60" s="34" t="s">
        <v>46</v>
      </c>
      <c r="DC60" s="34" t="s">
        <v>46</v>
      </c>
      <c r="DD60" s="34" t="s">
        <v>46</v>
      </c>
      <c r="DE60" s="34" t="s">
        <v>46</v>
      </c>
      <c r="DF60" s="31" t="s">
        <v>46</v>
      </c>
      <c r="DG60" s="31" t="s">
        <v>46</v>
      </c>
      <c r="DH60" s="31" t="s">
        <v>46</v>
      </c>
      <c r="DI60" s="31" t="s">
        <v>46</v>
      </c>
    </row>
    <row r="61" spans="1:113" x14ac:dyDescent="0.2">
      <c r="A61" s="3" t="s">
        <v>38</v>
      </c>
      <c r="B61" s="4">
        <v>2012</v>
      </c>
      <c r="C61" s="2" t="s">
        <v>15</v>
      </c>
      <c r="D61" s="29" t="s">
        <v>46</v>
      </c>
      <c r="E61" s="29" t="s">
        <v>46</v>
      </c>
      <c r="F61" s="29" t="s">
        <v>46</v>
      </c>
      <c r="G61" s="30" t="s">
        <v>46</v>
      </c>
      <c r="H61" s="29">
        <v>3002</v>
      </c>
      <c r="I61" s="31" t="s">
        <v>46</v>
      </c>
      <c r="J61" s="31" t="s">
        <v>46</v>
      </c>
      <c r="K61" s="31" t="s">
        <v>46</v>
      </c>
      <c r="L61" s="31" t="s">
        <v>46</v>
      </c>
      <c r="M61" s="31" t="s">
        <v>46</v>
      </c>
      <c r="N61" s="32">
        <v>237</v>
      </c>
      <c r="O61" s="29">
        <v>237</v>
      </c>
      <c r="P61" s="33" t="s">
        <v>237</v>
      </c>
      <c r="Q61" s="36" t="s">
        <v>237</v>
      </c>
      <c r="R61" s="30" t="s">
        <v>46</v>
      </c>
      <c r="S61" s="29">
        <v>6652</v>
      </c>
      <c r="T61" s="29">
        <v>7168</v>
      </c>
      <c r="U61" s="29">
        <v>5454</v>
      </c>
      <c r="V61" s="29">
        <v>1198</v>
      </c>
      <c r="W61" s="29">
        <v>2561</v>
      </c>
      <c r="X61" s="29">
        <v>490</v>
      </c>
      <c r="Y61" s="32">
        <v>769.39251678878168</v>
      </c>
      <c r="Z61" s="32">
        <v>815.86541164701521</v>
      </c>
      <c r="AA61" s="35">
        <v>2529.7857142857142</v>
      </c>
      <c r="AB61" s="29" t="s">
        <v>46</v>
      </c>
      <c r="AC61" s="29" t="s">
        <v>46</v>
      </c>
      <c r="AD61" s="29">
        <v>701</v>
      </c>
      <c r="AE61" s="34" t="s">
        <v>46</v>
      </c>
      <c r="AF61" s="30" t="s">
        <v>46</v>
      </c>
      <c r="AG61" s="29">
        <v>5476</v>
      </c>
      <c r="AH61" s="34" t="s">
        <v>46</v>
      </c>
      <c r="AI61" s="34" t="s">
        <v>46</v>
      </c>
      <c r="AJ61" s="34" t="s">
        <v>46</v>
      </c>
      <c r="AK61" s="29">
        <v>786</v>
      </c>
      <c r="AL61" s="29">
        <v>649</v>
      </c>
      <c r="AM61" s="29">
        <v>366</v>
      </c>
      <c r="AN61" s="29">
        <v>1158</v>
      </c>
      <c r="AO61" s="29" t="s">
        <v>46</v>
      </c>
      <c r="AP61" s="29" t="s">
        <v>46</v>
      </c>
      <c r="AQ61" s="30" t="s">
        <v>46</v>
      </c>
      <c r="AR61" s="29">
        <v>3604</v>
      </c>
      <c r="AS61" s="29">
        <v>1203</v>
      </c>
      <c r="AT61" s="29">
        <v>520</v>
      </c>
      <c r="AU61" s="29">
        <v>228</v>
      </c>
      <c r="AV61" s="29">
        <v>432</v>
      </c>
      <c r="AW61" s="29">
        <v>115</v>
      </c>
      <c r="AX61" s="29">
        <v>115</v>
      </c>
      <c r="AY61" s="29" t="s">
        <v>46</v>
      </c>
      <c r="AZ61" s="31" t="s">
        <v>46</v>
      </c>
      <c r="BA61" s="30" t="s">
        <v>46</v>
      </c>
      <c r="BB61" s="31" t="s">
        <v>46</v>
      </c>
      <c r="BC61" s="31" t="s">
        <v>46</v>
      </c>
      <c r="BD61" s="31" t="s">
        <v>46</v>
      </c>
      <c r="BE61" s="31" t="s">
        <v>46</v>
      </c>
      <c r="BF61" s="52" t="s">
        <v>46</v>
      </c>
      <c r="BG61" s="29">
        <v>7101</v>
      </c>
      <c r="BH61" s="29">
        <v>186</v>
      </c>
      <c r="BI61" s="49">
        <v>2397</v>
      </c>
      <c r="BJ61" s="29">
        <v>1133</v>
      </c>
      <c r="BK61" s="29">
        <v>252</v>
      </c>
      <c r="BL61" s="29" t="s">
        <v>46</v>
      </c>
      <c r="BM61" s="29" t="s">
        <v>46</v>
      </c>
      <c r="BN61" s="29" t="s">
        <v>46</v>
      </c>
      <c r="BO61" s="30">
        <v>128</v>
      </c>
      <c r="BP61" s="32">
        <v>1883</v>
      </c>
      <c r="BQ61" s="32">
        <v>1585.2579284357969</v>
      </c>
      <c r="BR61" s="35">
        <v>2960.6785714285716</v>
      </c>
      <c r="BS61" s="29">
        <v>3656</v>
      </c>
      <c r="BT61" s="29" t="s">
        <v>46</v>
      </c>
      <c r="BU61" s="29">
        <v>647</v>
      </c>
      <c r="BV61" s="29">
        <v>3114</v>
      </c>
      <c r="BW61" s="29">
        <v>1620</v>
      </c>
      <c r="BX61" s="32">
        <v>522081</v>
      </c>
      <c r="BY61" s="76" t="s">
        <v>46</v>
      </c>
      <c r="BZ61" s="29">
        <v>21320</v>
      </c>
      <c r="CA61" s="29">
        <v>13820</v>
      </c>
      <c r="CB61" s="29">
        <v>11937</v>
      </c>
      <c r="CC61" s="29">
        <v>1883</v>
      </c>
      <c r="CD61" s="29">
        <v>825</v>
      </c>
      <c r="CE61" s="29">
        <v>8868</v>
      </c>
      <c r="CF61" s="29">
        <v>50</v>
      </c>
      <c r="CG61" s="29" t="s">
        <v>46</v>
      </c>
      <c r="CH61" s="29">
        <v>1233</v>
      </c>
      <c r="CI61" s="29">
        <v>895</v>
      </c>
      <c r="CJ61" s="29">
        <v>338</v>
      </c>
      <c r="CK61" s="29">
        <v>403</v>
      </c>
      <c r="CL61" s="29">
        <v>1233</v>
      </c>
      <c r="CM61" s="29">
        <v>638</v>
      </c>
      <c r="CN61" s="29">
        <v>647</v>
      </c>
      <c r="CO61" s="30">
        <v>2312</v>
      </c>
      <c r="CP61" s="29">
        <v>16672</v>
      </c>
      <c r="CQ61" s="29">
        <v>16672</v>
      </c>
      <c r="CR61" s="29">
        <v>16672</v>
      </c>
      <c r="CS61" s="29">
        <v>16672</v>
      </c>
      <c r="CT61" s="29">
        <v>10287</v>
      </c>
      <c r="CU61" s="29">
        <v>10287</v>
      </c>
      <c r="CV61" s="35">
        <v>14913.2</v>
      </c>
      <c r="CW61" s="35">
        <v>14913.2</v>
      </c>
      <c r="CX61" s="35">
        <v>32904</v>
      </c>
      <c r="CY61" s="35">
        <v>32904</v>
      </c>
      <c r="CZ61" s="35">
        <v>32904</v>
      </c>
      <c r="DA61" s="78" t="s">
        <v>46</v>
      </c>
      <c r="DB61" s="34" t="s">
        <v>46</v>
      </c>
      <c r="DC61" s="34" t="s">
        <v>46</v>
      </c>
      <c r="DD61" s="34" t="s">
        <v>46</v>
      </c>
      <c r="DE61" s="34" t="s">
        <v>46</v>
      </c>
      <c r="DF61" s="31" t="s">
        <v>46</v>
      </c>
      <c r="DG61" s="31" t="s">
        <v>46</v>
      </c>
      <c r="DH61" s="31" t="s">
        <v>46</v>
      </c>
      <c r="DI61" s="31" t="s">
        <v>46</v>
      </c>
    </row>
    <row r="62" spans="1:113" x14ac:dyDescent="0.2">
      <c r="A62" s="3" t="s">
        <v>39</v>
      </c>
      <c r="B62" s="4">
        <v>2012</v>
      </c>
      <c r="C62" s="2" t="s">
        <v>16</v>
      </c>
      <c r="D62" s="29" t="s">
        <v>46</v>
      </c>
      <c r="E62" s="29" t="s">
        <v>46</v>
      </c>
      <c r="F62" s="29" t="s">
        <v>46</v>
      </c>
      <c r="G62" s="30" t="s">
        <v>46</v>
      </c>
      <c r="H62" s="29">
        <v>1207</v>
      </c>
      <c r="I62" s="31" t="s">
        <v>46</v>
      </c>
      <c r="J62" s="31" t="s">
        <v>46</v>
      </c>
      <c r="K62" s="31" t="s">
        <v>46</v>
      </c>
      <c r="L62" s="31" t="s">
        <v>46</v>
      </c>
      <c r="M62" s="31" t="s">
        <v>46</v>
      </c>
      <c r="N62" s="32">
        <v>61</v>
      </c>
      <c r="O62" s="29">
        <v>61</v>
      </c>
      <c r="P62" s="33" t="s">
        <v>237</v>
      </c>
      <c r="Q62" s="36" t="s">
        <v>237</v>
      </c>
      <c r="R62" s="30" t="s">
        <v>46</v>
      </c>
      <c r="S62" s="29">
        <v>4838</v>
      </c>
      <c r="T62" s="29">
        <v>5017</v>
      </c>
      <c r="U62" s="29">
        <v>4028</v>
      </c>
      <c r="V62" s="29">
        <v>810</v>
      </c>
      <c r="W62" s="29">
        <v>2030</v>
      </c>
      <c r="X62" s="29">
        <v>295</v>
      </c>
      <c r="Y62" s="32">
        <v>463.18317450143144</v>
      </c>
      <c r="Z62" s="32">
        <v>425.68223714558371</v>
      </c>
      <c r="AA62" s="35">
        <v>2574.6379310344828</v>
      </c>
      <c r="AB62" s="29" t="s">
        <v>46</v>
      </c>
      <c r="AC62" s="29" t="s">
        <v>46</v>
      </c>
      <c r="AD62" s="29">
        <v>379</v>
      </c>
      <c r="AE62" s="34" t="s">
        <v>46</v>
      </c>
      <c r="AF62" s="30" t="s">
        <v>46</v>
      </c>
      <c r="AG62" s="29">
        <v>4208</v>
      </c>
      <c r="AH62" s="34" t="s">
        <v>46</v>
      </c>
      <c r="AI62" s="34" t="s">
        <v>46</v>
      </c>
      <c r="AJ62" s="34" t="s">
        <v>46</v>
      </c>
      <c r="AK62" s="29">
        <v>447</v>
      </c>
      <c r="AL62" s="29">
        <v>205</v>
      </c>
      <c r="AM62" s="29">
        <v>125</v>
      </c>
      <c r="AN62" s="29">
        <v>390</v>
      </c>
      <c r="AO62" s="29" t="s">
        <v>46</v>
      </c>
      <c r="AP62" s="29" t="s">
        <v>46</v>
      </c>
      <c r="AQ62" s="30" t="s">
        <v>46</v>
      </c>
      <c r="AR62" s="29">
        <v>2438</v>
      </c>
      <c r="AS62" s="29">
        <v>853</v>
      </c>
      <c r="AT62" s="29">
        <v>413</v>
      </c>
      <c r="AU62" s="29">
        <v>187</v>
      </c>
      <c r="AV62" s="29">
        <v>177</v>
      </c>
      <c r="AW62" s="29">
        <v>66</v>
      </c>
      <c r="AX62" s="29">
        <v>66</v>
      </c>
      <c r="AY62" s="29" t="s">
        <v>46</v>
      </c>
      <c r="AZ62" s="31" t="s">
        <v>46</v>
      </c>
      <c r="BA62" s="30" t="s">
        <v>46</v>
      </c>
      <c r="BB62" s="31" t="s">
        <v>46</v>
      </c>
      <c r="BC62" s="31" t="s">
        <v>46</v>
      </c>
      <c r="BD62" s="31" t="s">
        <v>46</v>
      </c>
      <c r="BE62" s="31" t="s">
        <v>46</v>
      </c>
      <c r="BF62" s="52" t="s">
        <v>46</v>
      </c>
      <c r="BG62" s="29">
        <v>4269</v>
      </c>
      <c r="BH62" s="29">
        <v>81</v>
      </c>
      <c r="BI62" s="49">
        <v>1311</v>
      </c>
      <c r="BJ62" s="29">
        <v>574</v>
      </c>
      <c r="BK62" s="29">
        <v>129</v>
      </c>
      <c r="BL62" s="29" t="s">
        <v>46</v>
      </c>
      <c r="BM62" s="29" t="s">
        <v>46</v>
      </c>
      <c r="BN62" s="29" t="s">
        <v>46</v>
      </c>
      <c r="BO62" s="30">
        <v>50</v>
      </c>
      <c r="BP62" s="32">
        <v>1219</v>
      </c>
      <c r="BQ62" s="32">
        <v>888.86541164701521</v>
      </c>
      <c r="BR62" s="35">
        <v>3013.4746835443038</v>
      </c>
      <c r="BS62" s="29">
        <v>1290</v>
      </c>
      <c r="BT62" s="29" t="s">
        <v>46</v>
      </c>
      <c r="BU62" s="29">
        <v>224</v>
      </c>
      <c r="BV62" s="29">
        <v>1050</v>
      </c>
      <c r="BW62" s="29">
        <v>557</v>
      </c>
      <c r="BX62" s="32">
        <v>390387</v>
      </c>
      <c r="BY62" s="76" t="s">
        <v>46</v>
      </c>
      <c r="BZ62" s="29">
        <v>15620</v>
      </c>
      <c r="CA62" s="29">
        <v>9855</v>
      </c>
      <c r="CB62" s="29">
        <v>8636</v>
      </c>
      <c r="CC62" s="29">
        <v>1219</v>
      </c>
      <c r="CD62" s="29">
        <v>606</v>
      </c>
      <c r="CE62" s="29">
        <v>6301</v>
      </c>
      <c r="CF62" s="29">
        <v>11</v>
      </c>
      <c r="CG62" s="29" t="s">
        <v>46</v>
      </c>
      <c r="CH62" s="29">
        <v>542</v>
      </c>
      <c r="CI62" s="29">
        <v>372</v>
      </c>
      <c r="CJ62" s="29">
        <v>170</v>
      </c>
      <c r="CK62" s="29">
        <v>187</v>
      </c>
      <c r="CL62" s="29">
        <v>542</v>
      </c>
      <c r="CM62" s="29">
        <v>261</v>
      </c>
      <c r="CN62" s="29">
        <v>224</v>
      </c>
      <c r="CO62" s="30">
        <v>819</v>
      </c>
      <c r="CP62" s="29">
        <v>9980</v>
      </c>
      <c r="CQ62" s="29">
        <v>9980</v>
      </c>
      <c r="CR62" s="29">
        <v>9980</v>
      </c>
      <c r="CS62" s="29">
        <v>9980</v>
      </c>
      <c r="CT62" s="29">
        <v>3104</v>
      </c>
      <c r="CU62" s="29">
        <v>3104</v>
      </c>
      <c r="CV62" s="35">
        <v>10816.5</v>
      </c>
      <c r="CW62" s="35">
        <v>10816.5</v>
      </c>
      <c r="CX62" s="35">
        <v>23259</v>
      </c>
      <c r="CY62" s="35">
        <v>23259</v>
      </c>
      <c r="CZ62" s="35">
        <v>23259</v>
      </c>
      <c r="DA62" s="78" t="s">
        <v>46</v>
      </c>
      <c r="DB62" s="34" t="s">
        <v>46</v>
      </c>
      <c r="DC62" s="34" t="s">
        <v>46</v>
      </c>
      <c r="DD62" s="34" t="s">
        <v>46</v>
      </c>
      <c r="DE62" s="34" t="s">
        <v>46</v>
      </c>
      <c r="DF62" s="31" t="s">
        <v>46</v>
      </c>
      <c r="DG62" s="31" t="s">
        <v>46</v>
      </c>
      <c r="DH62" s="31" t="s">
        <v>46</v>
      </c>
      <c r="DI62" s="31" t="s">
        <v>46</v>
      </c>
    </row>
    <row r="63" spans="1:113" x14ac:dyDescent="0.2">
      <c r="A63" s="3" t="s">
        <v>40</v>
      </c>
      <c r="B63" s="4">
        <v>2012</v>
      </c>
      <c r="C63" s="2" t="s">
        <v>17</v>
      </c>
      <c r="D63" s="29" t="s">
        <v>46</v>
      </c>
      <c r="E63" s="29" t="s">
        <v>46</v>
      </c>
      <c r="F63" s="29" t="s">
        <v>46</v>
      </c>
      <c r="G63" s="30" t="s">
        <v>46</v>
      </c>
      <c r="H63" s="29">
        <v>1614</v>
      </c>
      <c r="I63" s="31" t="s">
        <v>46</v>
      </c>
      <c r="J63" s="31" t="s">
        <v>46</v>
      </c>
      <c r="K63" s="31" t="s">
        <v>46</v>
      </c>
      <c r="L63" s="31" t="s">
        <v>46</v>
      </c>
      <c r="M63" s="31" t="s">
        <v>46</v>
      </c>
      <c r="N63" s="32">
        <v>156</v>
      </c>
      <c r="O63" s="29">
        <v>156</v>
      </c>
      <c r="P63" s="33" t="s">
        <v>237</v>
      </c>
      <c r="Q63" s="36" t="s">
        <v>237</v>
      </c>
      <c r="R63" s="30" t="s">
        <v>46</v>
      </c>
      <c r="S63" s="29">
        <v>5597</v>
      </c>
      <c r="T63" s="29">
        <v>5605</v>
      </c>
      <c r="U63" s="29">
        <v>4497</v>
      </c>
      <c r="V63" s="29">
        <v>1100</v>
      </c>
      <c r="W63" s="29">
        <v>2239</v>
      </c>
      <c r="X63" s="29">
        <v>447</v>
      </c>
      <c r="Y63" s="32">
        <v>557.65606935966491</v>
      </c>
      <c r="Z63" s="32">
        <v>522.76074050334</v>
      </c>
      <c r="AA63" s="35">
        <v>2591.6290322580644</v>
      </c>
      <c r="AB63" s="29" t="s">
        <v>46</v>
      </c>
      <c r="AC63" s="29" t="s">
        <v>46</v>
      </c>
      <c r="AD63" s="29">
        <v>545</v>
      </c>
      <c r="AE63" s="34" t="s">
        <v>46</v>
      </c>
      <c r="AF63" s="30" t="s">
        <v>46</v>
      </c>
      <c r="AG63" s="29">
        <v>4773</v>
      </c>
      <c r="AH63" s="34" t="s">
        <v>46</v>
      </c>
      <c r="AI63" s="34" t="s">
        <v>46</v>
      </c>
      <c r="AJ63" s="34" t="s">
        <v>46</v>
      </c>
      <c r="AK63" s="29">
        <v>633</v>
      </c>
      <c r="AL63" s="29">
        <v>377</v>
      </c>
      <c r="AM63" s="29">
        <v>195</v>
      </c>
      <c r="AN63" s="29">
        <v>709</v>
      </c>
      <c r="AO63" s="29" t="s">
        <v>46</v>
      </c>
      <c r="AP63" s="29" t="s">
        <v>46</v>
      </c>
      <c r="AQ63" s="30" t="s">
        <v>46</v>
      </c>
      <c r="AR63" s="29">
        <v>2899</v>
      </c>
      <c r="AS63" s="29">
        <v>875</v>
      </c>
      <c r="AT63" s="29">
        <v>410</v>
      </c>
      <c r="AU63" s="29">
        <v>179</v>
      </c>
      <c r="AV63" s="29">
        <v>298</v>
      </c>
      <c r="AW63" s="29">
        <v>104</v>
      </c>
      <c r="AX63" s="29">
        <v>104</v>
      </c>
      <c r="AY63" s="29" t="s">
        <v>46</v>
      </c>
      <c r="AZ63" s="31" t="s">
        <v>46</v>
      </c>
      <c r="BA63" s="30" t="s">
        <v>46</v>
      </c>
      <c r="BB63" s="31" t="s">
        <v>46</v>
      </c>
      <c r="BC63" s="31" t="s">
        <v>46</v>
      </c>
      <c r="BD63" s="31" t="s">
        <v>46</v>
      </c>
      <c r="BE63" s="31" t="s">
        <v>46</v>
      </c>
      <c r="BF63" s="52" t="s">
        <v>46</v>
      </c>
      <c r="BG63" s="29">
        <v>7247</v>
      </c>
      <c r="BH63" s="29">
        <v>120</v>
      </c>
      <c r="BI63" s="49">
        <v>2439</v>
      </c>
      <c r="BJ63" s="29">
        <v>1085</v>
      </c>
      <c r="BK63" s="29">
        <v>243</v>
      </c>
      <c r="BL63" s="29" t="s">
        <v>46</v>
      </c>
      <c r="BM63" s="29" t="s">
        <v>46</v>
      </c>
      <c r="BN63" s="29" t="s">
        <v>46</v>
      </c>
      <c r="BO63" s="30">
        <v>108</v>
      </c>
      <c r="BP63" s="32">
        <v>1644</v>
      </c>
      <c r="BQ63" s="32">
        <v>1080.416809863005</v>
      </c>
      <c r="BR63" s="35">
        <v>2946.5176991150443</v>
      </c>
      <c r="BS63" s="29">
        <v>2347</v>
      </c>
      <c r="BT63" s="29" t="s">
        <v>46</v>
      </c>
      <c r="BU63" s="29">
        <v>438</v>
      </c>
      <c r="BV63" s="29">
        <v>1979</v>
      </c>
      <c r="BW63" s="29">
        <v>1056</v>
      </c>
      <c r="BX63" s="32">
        <v>462862</v>
      </c>
      <c r="BY63" s="76" t="s">
        <v>46</v>
      </c>
      <c r="BZ63" s="29">
        <v>18080</v>
      </c>
      <c r="CA63" s="29">
        <v>11202</v>
      </c>
      <c r="CB63" s="29">
        <v>9558</v>
      </c>
      <c r="CC63" s="29">
        <v>1644</v>
      </c>
      <c r="CD63" s="29">
        <v>669</v>
      </c>
      <c r="CE63" s="29">
        <v>6865</v>
      </c>
      <c r="CF63" s="29">
        <v>52</v>
      </c>
      <c r="CG63" s="29" t="s">
        <v>46</v>
      </c>
      <c r="CH63" s="29">
        <v>1081</v>
      </c>
      <c r="CI63" s="29">
        <v>680</v>
      </c>
      <c r="CJ63" s="29">
        <v>401</v>
      </c>
      <c r="CK63" s="29">
        <v>453</v>
      </c>
      <c r="CL63" s="29">
        <v>1081</v>
      </c>
      <c r="CM63" s="29">
        <v>467</v>
      </c>
      <c r="CN63" s="29">
        <v>438</v>
      </c>
      <c r="CO63" s="30">
        <v>1518</v>
      </c>
      <c r="CP63" s="29">
        <v>14536</v>
      </c>
      <c r="CQ63" s="29">
        <v>14536</v>
      </c>
      <c r="CR63" s="29">
        <v>14536</v>
      </c>
      <c r="CS63" s="29">
        <v>14536</v>
      </c>
      <c r="CT63" s="29">
        <v>5563</v>
      </c>
      <c r="CU63" s="29">
        <v>5563</v>
      </c>
      <c r="CV63" s="35">
        <v>14999.6</v>
      </c>
      <c r="CW63" s="35">
        <v>14999.6</v>
      </c>
      <c r="CX63" s="35">
        <v>29118</v>
      </c>
      <c r="CY63" s="35">
        <v>29118</v>
      </c>
      <c r="CZ63" s="35">
        <v>29118</v>
      </c>
      <c r="DA63" s="78" t="s">
        <v>46</v>
      </c>
      <c r="DB63" s="34" t="s">
        <v>46</v>
      </c>
      <c r="DC63" s="34" t="s">
        <v>46</v>
      </c>
      <c r="DD63" s="34" t="s">
        <v>46</v>
      </c>
      <c r="DE63" s="34" t="s">
        <v>46</v>
      </c>
      <c r="DF63" s="31" t="s">
        <v>46</v>
      </c>
      <c r="DG63" s="31" t="s">
        <v>46</v>
      </c>
      <c r="DH63" s="31" t="s">
        <v>46</v>
      </c>
      <c r="DI63" s="31" t="s">
        <v>46</v>
      </c>
    </row>
    <row r="64" spans="1:113" x14ac:dyDescent="0.2">
      <c r="A64" s="3" t="s">
        <v>41</v>
      </c>
      <c r="B64" s="4">
        <v>2012</v>
      </c>
      <c r="C64" s="2" t="s">
        <v>18</v>
      </c>
      <c r="D64" s="29" t="s">
        <v>46</v>
      </c>
      <c r="E64" s="29" t="s">
        <v>46</v>
      </c>
      <c r="F64" s="29" t="s">
        <v>46</v>
      </c>
      <c r="G64" s="30" t="s">
        <v>46</v>
      </c>
      <c r="H64" s="29">
        <v>913</v>
      </c>
      <c r="I64" s="31" t="s">
        <v>46</v>
      </c>
      <c r="J64" s="31" t="s">
        <v>46</v>
      </c>
      <c r="K64" s="31" t="s">
        <v>46</v>
      </c>
      <c r="L64" s="31" t="s">
        <v>46</v>
      </c>
      <c r="M64" s="31" t="s">
        <v>46</v>
      </c>
      <c r="N64" s="32">
        <v>64</v>
      </c>
      <c r="O64" s="29">
        <v>64</v>
      </c>
      <c r="P64" s="33" t="s">
        <v>237</v>
      </c>
      <c r="Q64" s="36" t="s">
        <v>237</v>
      </c>
      <c r="R64" s="30" t="s">
        <v>46</v>
      </c>
      <c r="S64" s="29">
        <v>4039</v>
      </c>
      <c r="T64" s="29">
        <v>4385</v>
      </c>
      <c r="U64" s="29">
        <v>3205</v>
      </c>
      <c r="V64" s="29">
        <v>834</v>
      </c>
      <c r="W64" s="29">
        <v>1617</v>
      </c>
      <c r="X64" s="29">
        <v>231</v>
      </c>
      <c r="Y64" s="32">
        <v>462.55139821598982</v>
      </c>
      <c r="Z64" s="32">
        <v>395.36634900286288</v>
      </c>
      <c r="AA64" s="35">
        <v>2445.0652173913045</v>
      </c>
      <c r="AB64" s="29" t="s">
        <v>46</v>
      </c>
      <c r="AC64" s="29" t="s">
        <v>46</v>
      </c>
      <c r="AD64" s="29">
        <v>355</v>
      </c>
      <c r="AE64" s="34" t="s">
        <v>46</v>
      </c>
      <c r="AF64" s="30" t="s">
        <v>46</v>
      </c>
      <c r="AG64" s="29">
        <v>3697</v>
      </c>
      <c r="AH64" s="34" t="s">
        <v>46</v>
      </c>
      <c r="AI64" s="34" t="s">
        <v>46</v>
      </c>
      <c r="AJ64" s="34" t="s">
        <v>46</v>
      </c>
      <c r="AK64" s="29">
        <v>419</v>
      </c>
      <c r="AL64" s="29">
        <v>218</v>
      </c>
      <c r="AM64" s="29">
        <v>123</v>
      </c>
      <c r="AN64" s="29">
        <v>403</v>
      </c>
      <c r="AO64" s="29" t="s">
        <v>46</v>
      </c>
      <c r="AP64" s="29" t="s">
        <v>46</v>
      </c>
      <c r="AQ64" s="30" t="s">
        <v>46</v>
      </c>
      <c r="AR64" s="29">
        <v>2164</v>
      </c>
      <c r="AS64" s="29">
        <v>758</v>
      </c>
      <c r="AT64" s="29">
        <v>353</v>
      </c>
      <c r="AU64" s="29">
        <v>141</v>
      </c>
      <c r="AV64" s="29">
        <v>184</v>
      </c>
      <c r="AW64" s="29">
        <v>55</v>
      </c>
      <c r="AX64" s="29">
        <v>55</v>
      </c>
      <c r="AY64" s="29" t="s">
        <v>46</v>
      </c>
      <c r="AZ64" s="31" t="s">
        <v>46</v>
      </c>
      <c r="BA64" s="30" t="s">
        <v>46</v>
      </c>
      <c r="BB64" s="31" t="s">
        <v>46</v>
      </c>
      <c r="BC64" s="31" t="s">
        <v>46</v>
      </c>
      <c r="BD64" s="31" t="s">
        <v>46</v>
      </c>
      <c r="BE64" s="31" t="s">
        <v>46</v>
      </c>
      <c r="BF64" s="52" t="s">
        <v>46</v>
      </c>
      <c r="BG64" s="29">
        <v>4025</v>
      </c>
      <c r="BH64" s="29">
        <v>69</v>
      </c>
      <c r="BI64" s="49">
        <v>1261</v>
      </c>
      <c r="BJ64" s="29">
        <v>523</v>
      </c>
      <c r="BK64" s="29">
        <v>125</v>
      </c>
      <c r="BL64" s="29" t="s">
        <v>46</v>
      </c>
      <c r="BM64" s="29" t="s">
        <v>46</v>
      </c>
      <c r="BN64" s="29" t="s">
        <v>46</v>
      </c>
      <c r="BO64" s="30">
        <v>55</v>
      </c>
      <c r="BP64" s="32">
        <v>1242</v>
      </c>
      <c r="BQ64" s="32">
        <v>857.9177472188527</v>
      </c>
      <c r="BR64" s="35">
        <v>2931.4027777777778</v>
      </c>
      <c r="BS64" s="29">
        <v>1382</v>
      </c>
      <c r="BT64" s="29" t="s">
        <v>46</v>
      </c>
      <c r="BU64" s="29">
        <v>256</v>
      </c>
      <c r="BV64" s="29">
        <v>1146</v>
      </c>
      <c r="BW64" s="29">
        <v>609</v>
      </c>
      <c r="BX64" s="32">
        <v>309131</v>
      </c>
      <c r="BY64" s="76" t="s">
        <v>46</v>
      </c>
      <c r="BZ64" s="29">
        <v>12989</v>
      </c>
      <c r="CA64" s="29">
        <v>8424</v>
      </c>
      <c r="CB64" s="29">
        <v>7182</v>
      </c>
      <c r="CC64" s="29">
        <v>1242</v>
      </c>
      <c r="CD64" s="29">
        <v>482</v>
      </c>
      <c r="CE64" s="29">
        <v>5331</v>
      </c>
      <c r="CF64" s="29">
        <v>18</v>
      </c>
      <c r="CG64" s="29" t="s">
        <v>46</v>
      </c>
      <c r="CH64" s="29">
        <v>620</v>
      </c>
      <c r="CI64" s="29">
        <v>438</v>
      </c>
      <c r="CJ64" s="29">
        <v>182</v>
      </c>
      <c r="CK64" s="29">
        <v>312</v>
      </c>
      <c r="CL64" s="29">
        <v>620</v>
      </c>
      <c r="CM64" s="29">
        <v>290</v>
      </c>
      <c r="CN64" s="29">
        <v>256</v>
      </c>
      <c r="CO64" s="30">
        <v>910</v>
      </c>
      <c r="CP64" s="29">
        <v>9013</v>
      </c>
      <c r="CQ64" s="29">
        <v>9013</v>
      </c>
      <c r="CR64" s="29">
        <v>9013</v>
      </c>
      <c r="CS64" s="29">
        <v>9013</v>
      </c>
      <c r="CT64" s="29">
        <v>2077</v>
      </c>
      <c r="CU64" s="29">
        <v>2077</v>
      </c>
      <c r="CV64" s="35">
        <v>10130.9</v>
      </c>
      <c r="CW64" s="35">
        <v>10130.9</v>
      </c>
      <c r="CX64" s="35">
        <v>19965</v>
      </c>
      <c r="CY64" s="35">
        <v>19965</v>
      </c>
      <c r="CZ64" s="35">
        <v>19965</v>
      </c>
      <c r="DA64" s="78" t="s">
        <v>46</v>
      </c>
      <c r="DB64" s="34" t="s">
        <v>46</v>
      </c>
      <c r="DC64" s="34" t="s">
        <v>46</v>
      </c>
      <c r="DD64" s="34" t="s">
        <v>46</v>
      </c>
      <c r="DE64" s="34" t="s">
        <v>46</v>
      </c>
      <c r="DF64" s="31" t="s">
        <v>46</v>
      </c>
      <c r="DG64" s="31" t="s">
        <v>46</v>
      </c>
      <c r="DH64" s="31" t="s">
        <v>46</v>
      </c>
      <c r="DI64" s="31" t="s">
        <v>46</v>
      </c>
    </row>
    <row r="65" spans="1:113" x14ac:dyDescent="0.2">
      <c r="A65" s="3" t="s">
        <v>42</v>
      </c>
      <c r="B65" s="4">
        <v>2012</v>
      </c>
      <c r="C65" s="2" t="s">
        <v>19</v>
      </c>
      <c r="D65" s="29" t="s">
        <v>46</v>
      </c>
      <c r="E65" s="29" t="s">
        <v>46</v>
      </c>
      <c r="F65" s="29" t="s">
        <v>46</v>
      </c>
      <c r="G65" s="30" t="s">
        <v>46</v>
      </c>
      <c r="H65" s="29">
        <v>1519</v>
      </c>
      <c r="I65" s="31" t="s">
        <v>46</v>
      </c>
      <c r="J65" s="31" t="s">
        <v>46</v>
      </c>
      <c r="K65" s="31" t="s">
        <v>46</v>
      </c>
      <c r="L65" s="31" t="s">
        <v>46</v>
      </c>
      <c r="M65" s="31" t="s">
        <v>46</v>
      </c>
      <c r="N65" s="32">
        <v>76</v>
      </c>
      <c r="O65" s="29">
        <v>76</v>
      </c>
      <c r="P65" s="33" t="s">
        <v>237</v>
      </c>
      <c r="Q65" s="36" t="s">
        <v>237</v>
      </c>
      <c r="R65" s="30" t="s">
        <v>46</v>
      </c>
      <c r="S65" s="29">
        <v>6012</v>
      </c>
      <c r="T65" s="29">
        <v>5866</v>
      </c>
      <c r="U65" s="29">
        <v>4935</v>
      </c>
      <c r="V65" s="29">
        <v>1077</v>
      </c>
      <c r="W65" s="29">
        <v>2360</v>
      </c>
      <c r="X65" s="29">
        <v>402</v>
      </c>
      <c r="Y65" s="32">
        <v>621.31401343102539</v>
      </c>
      <c r="Z65" s="32">
        <v>439.68223714558371</v>
      </c>
      <c r="AA65" s="35">
        <v>2718</v>
      </c>
      <c r="AB65" s="29" t="s">
        <v>46</v>
      </c>
      <c r="AC65" s="29" t="s">
        <v>46</v>
      </c>
      <c r="AD65" s="29">
        <v>498</v>
      </c>
      <c r="AE65" s="34" t="s">
        <v>46</v>
      </c>
      <c r="AF65" s="30" t="s">
        <v>46</v>
      </c>
      <c r="AG65" s="29">
        <v>5219</v>
      </c>
      <c r="AH65" s="34" t="s">
        <v>46</v>
      </c>
      <c r="AI65" s="34" t="s">
        <v>46</v>
      </c>
      <c r="AJ65" s="34" t="s">
        <v>46</v>
      </c>
      <c r="AK65" s="29">
        <v>574</v>
      </c>
      <c r="AL65" s="29">
        <v>209</v>
      </c>
      <c r="AM65" s="29">
        <v>125</v>
      </c>
      <c r="AN65" s="29">
        <v>376</v>
      </c>
      <c r="AO65" s="29" t="s">
        <v>46</v>
      </c>
      <c r="AP65" s="29" t="s">
        <v>46</v>
      </c>
      <c r="AQ65" s="30" t="s">
        <v>46</v>
      </c>
      <c r="AR65" s="29">
        <v>2931</v>
      </c>
      <c r="AS65" s="29">
        <v>855</v>
      </c>
      <c r="AT65" s="29">
        <v>375</v>
      </c>
      <c r="AU65" s="29">
        <v>166</v>
      </c>
      <c r="AV65" s="29">
        <v>144</v>
      </c>
      <c r="AW65" s="29">
        <v>40</v>
      </c>
      <c r="AX65" s="29">
        <v>40</v>
      </c>
      <c r="AY65" s="29" t="s">
        <v>46</v>
      </c>
      <c r="AZ65" s="31" t="s">
        <v>46</v>
      </c>
      <c r="BA65" s="30" t="s">
        <v>46</v>
      </c>
      <c r="BB65" s="31" t="s">
        <v>46</v>
      </c>
      <c r="BC65" s="31" t="s">
        <v>46</v>
      </c>
      <c r="BD65" s="31" t="s">
        <v>46</v>
      </c>
      <c r="BE65" s="31" t="s">
        <v>46</v>
      </c>
      <c r="BF65" s="52" t="s">
        <v>46</v>
      </c>
      <c r="BG65" s="29">
        <v>6266</v>
      </c>
      <c r="BH65" s="29">
        <v>89</v>
      </c>
      <c r="BI65" s="49">
        <v>1855</v>
      </c>
      <c r="BJ65" s="29">
        <v>793</v>
      </c>
      <c r="BK65" s="29">
        <v>184</v>
      </c>
      <c r="BL65" s="29" t="s">
        <v>46</v>
      </c>
      <c r="BM65" s="29" t="s">
        <v>46</v>
      </c>
      <c r="BN65" s="29" t="s">
        <v>46</v>
      </c>
      <c r="BO65" s="30">
        <v>71</v>
      </c>
      <c r="BP65" s="32">
        <v>1612</v>
      </c>
      <c r="BQ65" s="32">
        <v>1060.9962505766091</v>
      </c>
      <c r="BR65" s="35">
        <v>3231.2065217391305</v>
      </c>
      <c r="BS65" s="29">
        <v>1280</v>
      </c>
      <c r="BT65" s="29" t="s">
        <v>46</v>
      </c>
      <c r="BU65" s="29">
        <v>246</v>
      </c>
      <c r="BV65" s="29">
        <v>1050</v>
      </c>
      <c r="BW65" s="29">
        <v>567</v>
      </c>
      <c r="BX65" s="32">
        <v>652378</v>
      </c>
      <c r="BY65" s="76" t="s">
        <v>46</v>
      </c>
      <c r="BZ65" s="29">
        <v>18807</v>
      </c>
      <c r="CA65" s="29">
        <v>11878</v>
      </c>
      <c r="CB65" s="29">
        <v>10266</v>
      </c>
      <c r="CC65" s="29">
        <v>1612</v>
      </c>
      <c r="CD65" s="29">
        <v>782</v>
      </c>
      <c r="CE65" s="29">
        <v>7500</v>
      </c>
      <c r="CF65" s="29">
        <v>18</v>
      </c>
      <c r="CG65" s="34" t="s">
        <v>46</v>
      </c>
      <c r="CH65" s="29">
        <v>606</v>
      </c>
      <c r="CI65" s="29">
        <v>333</v>
      </c>
      <c r="CJ65" s="29">
        <v>273</v>
      </c>
      <c r="CK65" s="29">
        <v>222</v>
      </c>
      <c r="CL65" s="29">
        <v>606</v>
      </c>
      <c r="CM65" s="29">
        <v>225</v>
      </c>
      <c r="CN65" s="29">
        <v>246</v>
      </c>
      <c r="CO65" s="30">
        <v>815</v>
      </c>
      <c r="CP65" s="29">
        <v>13429</v>
      </c>
      <c r="CQ65" s="29">
        <v>13429</v>
      </c>
      <c r="CR65" s="29">
        <v>13429</v>
      </c>
      <c r="CS65" s="29">
        <v>13429</v>
      </c>
      <c r="CT65" s="29">
        <v>3752</v>
      </c>
      <c r="CU65" s="29">
        <v>3752</v>
      </c>
      <c r="CV65" s="35">
        <v>15584.2</v>
      </c>
      <c r="CW65" s="35">
        <v>15584.2</v>
      </c>
      <c r="CX65" s="35">
        <v>29256</v>
      </c>
      <c r="CY65" s="35">
        <v>29256</v>
      </c>
      <c r="CZ65" s="35">
        <v>29256</v>
      </c>
      <c r="DA65" s="78" t="s">
        <v>46</v>
      </c>
      <c r="DB65" s="34" t="s">
        <v>46</v>
      </c>
      <c r="DC65" s="34" t="s">
        <v>46</v>
      </c>
      <c r="DD65" s="34" t="s">
        <v>46</v>
      </c>
      <c r="DE65" s="34" t="s">
        <v>46</v>
      </c>
      <c r="DF65" s="31" t="s">
        <v>46</v>
      </c>
      <c r="DG65" s="31" t="s">
        <v>46</v>
      </c>
      <c r="DH65" s="31" t="s">
        <v>46</v>
      </c>
      <c r="DI65" s="31" t="s">
        <v>46</v>
      </c>
    </row>
    <row r="66" spans="1:113" x14ac:dyDescent="0.2">
      <c r="A66" s="3" t="s">
        <v>43</v>
      </c>
      <c r="B66" s="4">
        <v>2012</v>
      </c>
      <c r="C66" s="2" t="s">
        <v>20</v>
      </c>
      <c r="D66" s="29" t="s">
        <v>46</v>
      </c>
      <c r="E66" s="29" t="s">
        <v>46</v>
      </c>
      <c r="F66" s="29" t="s">
        <v>46</v>
      </c>
      <c r="G66" s="30" t="s">
        <v>46</v>
      </c>
      <c r="H66" s="29">
        <v>616</v>
      </c>
      <c r="I66" s="31" t="s">
        <v>46</v>
      </c>
      <c r="J66" s="31" t="s">
        <v>46</v>
      </c>
      <c r="K66" s="31" t="s">
        <v>46</v>
      </c>
      <c r="L66" s="31" t="s">
        <v>46</v>
      </c>
      <c r="M66" s="31" t="s">
        <v>46</v>
      </c>
      <c r="N66" s="32">
        <v>40</v>
      </c>
      <c r="O66" s="29">
        <v>40</v>
      </c>
      <c r="P66" s="33" t="s">
        <v>237</v>
      </c>
      <c r="Q66" s="36" t="s">
        <v>237</v>
      </c>
      <c r="R66" s="30" t="s">
        <v>46</v>
      </c>
      <c r="S66" s="29">
        <v>2699</v>
      </c>
      <c r="T66" s="29">
        <v>2697</v>
      </c>
      <c r="U66" s="29">
        <v>2221</v>
      </c>
      <c r="V66" s="29">
        <v>478</v>
      </c>
      <c r="W66" s="29">
        <v>1117</v>
      </c>
      <c r="X66" s="29">
        <v>226</v>
      </c>
      <c r="Y66" s="32">
        <v>278.47289485823347</v>
      </c>
      <c r="Z66" s="32">
        <v>193.86728635871063</v>
      </c>
      <c r="AA66" s="35">
        <v>2628</v>
      </c>
      <c r="AB66" s="29" t="s">
        <v>46</v>
      </c>
      <c r="AC66" s="29" t="s">
        <v>46</v>
      </c>
      <c r="AD66" s="29">
        <v>261</v>
      </c>
      <c r="AE66" s="34" t="s">
        <v>46</v>
      </c>
      <c r="AF66" s="30" t="s">
        <v>46</v>
      </c>
      <c r="AG66" s="29">
        <v>2522</v>
      </c>
      <c r="AH66" s="34" t="s">
        <v>46</v>
      </c>
      <c r="AI66" s="34" t="s">
        <v>46</v>
      </c>
      <c r="AJ66" s="34" t="s">
        <v>46</v>
      </c>
      <c r="AK66" s="29">
        <v>300</v>
      </c>
      <c r="AL66" s="29">
        <v>124</v>
      </c>
      <c r="AM66" s="29">
        <v>62</v>
      </c>
      <c r="AN66" s="29">
        <v>272</v>
      </c>
      <c r="AO66" s="29" t="s">
        <v>46</v>
      </c>
      <c r="AP66" s="29" t="s">
        <v>46</v>
      </c>
      <c r="AQ66" s="30" t="s">
        <v>46</v>
      </c>
      <c r="AR66" s="29">
        <v>1435</v>
      </c>
      <c r="AS66" s="29">
        <v>361</v>
      </c>
      <c r="AT66" s="29">
        <v>167</v>
      </c>
      <c r="AU66" s="29">
        <v>66</v>
      </c>
      <c r="AV66" s="29">
        <v>92</v>
      </c>
      <c r="AW66" s="29">
        <v>27</v>
      </c>
      <c r="AX66" s="29">
        <v>27</v>
      </c>
      <c r="AY66" s="29" t="s">
        <v>46</v>
      </c>
      <c r="AZ66" s="31" t="s">
        <v>46</v>
      </c>
      <c r="BA66" s="30" t="s">
        <v>46</v>
      </c>
      <c r="BB66" s="31" t="s">
        <v>46</v>
      </c>
      <c r="BC66" s="31" t="s">
        <v>46</v>
      </c>
      <c r="BD66" s="31" t="s">
        <v>46</v>
      </c>
      <c r="BE66" s="31" t="s">
        <v>46</v>
      </c>
      <c r="BF66" s="52" t="s">
        <v>46</v>
      </c>
      <c r="BG66" s="29">
        <v>3248</v>
      </c>
      <c r="BH66" s="29">
        <v>50</v>
      </c>
      <c r="BI66" s="49">
        <v>985</v>
      </c>
      <c r="BJ66" s="29">
        <v>391</v>
      </c>
      <c r="BK66" s="29">
        <v>86</v>
      </c>
      <c r="BL66" s="29" t="s">
        <v>46</v>
      </c>
      <c r="BM66" s="29" t="s">
        <v>46</v>
      </c>
      <c r="BN66" s="29" t="s">
        <v>46</v>
      </c>
      <c r="BO66" s="30">
        <v>33</v>
      </c>
      <c r="BP66" s="32">
        <v>744</v>
      </c>
      <c r="BQ66" s="32">
        <v>472.34018121694413</v>
      </c>
      <c r="BR66" s="35">
        <v>3210.3214285714284</v>
      </c>
      <c r="BS66" s="29">
        <v>872</v>
      </c>
      <c r="BT66" s="29" t="s">
        <v>46</v>
      </c>
      <c r="BU66" s="29">
        <v>132</v>
      </c>
      <c r="BV66" s="29">
        <v>677</v>
      </c>
      <c r="BW66" s="29">
        <v>355</v>
      </c>
      <c r="BX66" s="32">
        <v>273001</v>
      </c>
      <c r="BY66" s="76" t="s">
        <v>46</v>
      </c>
      <c r="BZ66" s="29">
        <v>8950</v>
      </c>
      <c r="CA66" s="29">
        <v>5396</v>
      </c>
      <c r="CB66" s="29">
        <v>4652</v>
      </c>
      <c r="CC66" s="29">
        <v>744</v>
      </c>
      <c r="CD66" s="29">
        <v>297</v>
      </c>
      <c r="CE66" s="29">
        <v>3308</v>
      </c>
      <c r="CF66" s="29">
        <v>6</v>
      </c>
      <c r="CG66" s="34" t="s">
        <v>46</v>
      </c>
      <c r="CH66" s="29">
        <v>335</v>
      </c>
      <c r="CI66" s="29">
        <v>206</v>
      </c>
      <c r="CJ66" s="29">
        <v>129</v>
      </c>
      <c r="CK66" s="29">
        <v>114</v>
      </c>
      <c r="CL66" s="29">
        <v>335</v>
      </c>
      <c r="CM66" s="29">
        <v>142</v>
      </c>
      <c r="CN66" s="29">
        <v>132</v>
      </c>
      <c r="CO66" s="30">
        <v>550</v>
      </c>
      <c r="CP66" s="29">
        <v>6798</v>
      </c>
      <c r="CQ66" s="29">
        <v>6798</v>
      </c>
      <c r="CR66" s="29">
        <v>6798</v>
      </c>
      <c r="CS66" s="29">
        <v>6798</v>
      </c>
      <c r="CT66" s="29">
        <v>2394</v>
      </c>
      <c r="CU66" s="29">
        <v>2394</v>
      </c>
      <c r="CV66" s="35">
        <v>7430.4000000000005</v>
      </c>
      <c r="CW66" s="35">
        <v>7430.4000000000005</v>
      </c>
      <c r="CX66" s="35">
        <v>14190</v>
      </c>
      <c r="CY66" s="35">
        <v>14190</v>
      </c>
      <c r="CZ66" s="35">
        <v>14190</v>
      </c>
      <c r="DA66" s="78" t="s">
        <v>46</v>
      </c>
      <c r="DB66" s="34" t="s">
        <v>46</v>
      </c>
      <c r="DC66" s="34" t="s">
        <v>46</v>
      </c>
      <c r="DD66" s="34" t="s">
        <v>46</v>
      </c>
      <c r="DE66" s="34" t="s">
        <v>46</v>
      </c>
      <c r="DF66" s="31" t="s">
        <v>46</v>
      </c>
      <c r="DG66" s="31" t="s">
        <v>46</v>
      </c>
      <c r="DH66" s="31" t="s">
        <v>46</v>
      </c>
      <c r="DI66" s="31" t="s">
        <v>46</v>
      </c>
    </row>
    <row r="67" spans="1:113" x14ac:dyDescent="0.2">
      <c r="A67" s="3" t="s">
        <v>44</v>
      </c>
      <c r="B67" s="4">
        <v>2012</v>
      </c>
      <c r="C67" s="2" t="s">
        <v>21</v>
      </c>
      <c r="D67" s="29" t="s">
        <v>46</v>
      </c>
      <c r="E67" s="29" t="s">
        <v>46</v>
      </c>
      <c r="F67" s="29" t="s">
        <v>46</v>
      </c>
      <c r="G67" s="30" t="s">
        <v>46</v>
      </c>
      <c r="H67" s="29">
        <v>2758</v>
      </c>
      <c r="I67" s="31" t="s">
        <v>46</v>
      </c>
      <c r="J67" s="31" t="s">
        <v>46</v>
      </c>
      <c r="K67" s="31" t="s">
        <v>46</v>
      </c>
      <c r="L67" s="31" t="s">
        <v>46</v>
      </c>
      <c r="M67" s="31" t="s">
        <v>46</v>
      </c>
      <c r="N67" s="32">
        <v>200</v>
      </c>
      <c r="O67" s="29">
        <v>200</v>
      </c>
      <c r="P67" s="33" t="s">
        <v>237</v>
      </c>
      <c r="Q67" s="36" t="s">
        <v>237</v>
      </c>
      <c r="R67" s="30" t="s">
        <v>46</v>
      </c>
      <c r="S67" s="29">
        <v>8342</v>
      </c>
      <c r="T67" s="29">
        <v>8597</v>
      </c>
      <c r="U67" s="29">
        <v>6734</v>
      </c>
      <c r="V67" s="29">
        <v>1608</v>
      </c>
      <c r="W67" s="29">
        <v>3191</v>
      </c>
      <c r="X67" s="29">
        <v>587</v>
      </c>
      <c r="Y67" s="32">
        <v>908.34018121694407</v>
      </c>
      <c r="Z67" s="32">
        <v>894.02241836252779</v>
      </c>
      <c r="AA67" s="35">
        <v>2568.5232558139537</v>
      </c>
      <c r="AB67" s="29" t="s">
        <v>46</v>
      </c>
      <c r="AC67" s="29" t="s">
        <v>46</v>
      </c>
      <c r="AD67" s="29">
        <v>759</v>
      </c>
      <c r="AE67" s="34" t="s">
        <v>46</v>
      </c>
      <c r="AF67" s="30" t="s">
        <v>46</v>
      </c>
      <c r="AG67" s="29">
        <v>7048</v>
      </c>
      <c r="AH67" s="34" t="s">
        <v>46</v>
      </c>
      <c r="AI67" s="34" t="s">
        <v>46</v>
      </c>
      <c r="AJ67" s="34" t="s">
        <v>46</v>
      </c>
      <c r="AK67" s="29">
        <v>867</v>
      </c>
      <c r="AL67" s="29">
        <v>498</v>
      </c>
      <c r="AM67" s="29">
        <v>270</v>
      </c>
      <c r="AN67" s="29">
        <v>973</v>
      </c>
      <c r="AO67" s="29" t="s">
        <v>46</v>
      </c>
      <c r="AP67" s="29" t="s">
        <v>46</v>
      </c>
      <c r="AQ67" s="30" t="s">
        <v>46</v>
      </c>
      <c r="AR67" s="29">
        <v>4546</v>
      </c>
      <c r="AS67" s="29">
        <v>1548</v>
      </c>
      <c r="AT67" s="29">
        <v>696</v>
      </c>
      <c r="AU67" s="29">
        <v>296</v>
      </c>
      <c r="AV67" s="29">
        <v>394</v>
      </c>
      <c r="AW67" s="29">
        <v>101</v>
      </c>
      <c r="AX67" s="29">
        <v>101</v>
      </c>
      <c r="AY67" s="29" t="s">
        <v>46</v>
      </c>
      <c r="AZ67" s="31" t="s">
        <v>46</v>
      </c>
      <c r="BA67" s="30" t="s">
        <v>46</v>
      </c>
      <c r="BB67" s="31" t="s">
        <v>46</v>
      </c>
      <c r="BC67" s="31" t="s">
        <v>46</v>
      </c>
      <c r="BD67" s="31" t="s">
        <v>46</v>
      </c>
      <c r="BE67" s="31" t="s">
        <v>46</v>
      </c>
      <c r="BF67" s="52" t="s">
        <v>46</v>
      </c>
      <c r="BG67" s="29">
        <v>8704</v>
      </c>
      <c r="BH67" s="29">
        <v>168</v>
      </c>
      <c r="BI67" s="49">
        <v>2728</v>
      </c>
      <c r="BJ67" s="29">
        <v>1297</v>
      </c>
      <c r="BK67" s="29">
        <v>283</v>
      </c>
      <c r="BL67" s="29" t="s">
        <v>46</v>
      </c>
      <c r="BM67" s="29" t="s">
        <v>46</v>
      </c>
      <c r="BN67" s="29" t="s">
        <v>46</v>
      </c>
      <c r="BO67" s="30">
        <v>141</v>
      </c>
      <c r="BP67" s="32">
        <v>2424</v>
      </c>
      <c r="BQ67" s="32">
        <v>1802.3625995794719</v>
      </c>
      <c r="BR67" s="35">
        <v>3016.3940397350993</v>
      </c>
      <c r="BS67" s="29">
        <v>2974</v>
      </c>
      <c r="BT67" s="29" t="s">
        <v>46</v>
      </c>
      <c r="BU67" s="29">
        <v>467</v>
      </c>
      <c r="BV67" s="29">
        <v>2399</v>
      </c>
      <c r="BW67" s="29">
        <v>1179</v>
      </c>
      <c r="BX67" s="32">
        <v>708163</v>
      </c>
      <c r="BY67" s="76" t="s">
        <v>46</v>
      </c>
      <c r="BZ67" s="29">
        <v>26871</v>
      </c>
      <c r="CA67" s="29">
        <v>16939</v>
      </c>
      <c r="CB67" s="29">
        <v>14515</v>
      </c>
      <c r="CC67" s="29">
        <v>2424</v>
      </c>
      <c r="CD67" s="29">
        <v>1008</v>
      </c>
      <c r="CE67" s="29">
        <v>10710</v>
      </c>
      <c r="CF67" s="29">
        <v>39</v>
      </c>
      <c r="CG67" s="34" t="s">
        <v>46</v>
      </c>
      <c r="CH67" s="29">
        <v>1073</v>
      </c>
      <c r="CI67" s="29">
        <v>635</v>
      </c>
      <c r="CJ67" s="29">
        <v>438</v>
      </c>
      <c r="CK67" s="29">
        <v>354</v>
      </c>
      <c r="CL67" s="29">
        <v>1073</v>
      </c>
      <c r="CM67" s="29">
        <v>521</v>
      </c>
      <c r="CN67" s="29">
        <v>467</v>
      </c>
      <c r="CO67" s="30">
        <v>1833</v>
      </c>
      <c r="CP67" s="29">
        <v>20126</v>
      </c>
      <c r="CQ67" s="29">
        <v>20126</v>
      </c>
      <c r="CR67" s="29">
        <v>20126</v>
      </c>
      <c r="CS67" s="29">
        <v>20126</v>
      </c>
      <c r="CT67" s="29">
        <v>8307</v>
      </c>
      <c r="CU67" s="29">
        <v>8307</v>
      </c>
      <c r="CV67" s="35">
        <v>20196.400000000001</v>
      </c>
      <c r="CW67" s="35">
        <v>20196.400000000001</v>
      </c>
      <c r="CX67" s="35">
        <v>41188</v>
      </c>
      <c r="CY67" s="35">
        <v>41188</v>
      </c>
      <c r="CZ67" s="35">
        <v>41188</v>
      </c>
      <c r="DA67" s="78" t="s">
        <v>46</v>
      </c>
      <c r="DB67" s="34" t="s">
        <v>46</v>
      </c>
      <c r="DC67" s="34" t="s">
        <v>46</v>
      </c>
      <c r="DD67" s="34" t="s">
        <v>46</v>
      </c>
      <c r="DE67" s="34" t="s">
        <v>46</v>
      </c>
      <c r="DF67" s="31" t="s">
        <v>46</v>
      </c>
      <c r="DG67" s="31" t="s">
        <v>46</v>
      </c>
      <c r="DH67" s="31" t="s">
        <v>46</v>
      </c>
      <c r="DI67" s="31" t="s">
        <v>46</v>
      </c>
    </row>
    <row r="68" spans="1:113" x14ac:dyDescent="0.2">
      <c r="A68" s="3" t="s">
        <v>45</v>
      </c>
      <c r="B68" s="4">
        <v>2012</v>
      </c>
      <c r="C68" s="2" t="s">
        <v>22</v>
      </c>
      <c r="D68" s="29" t="s">
        <v>46</v>
      </c>
      <c r="E68" s="29" t="s">
        <v>46</v>
      </c>
      <c r="F68" s="29" t="s">
        <v>46</v>
      </c>
      <c r="G68" s="30" t="s">
        <v>46</v>
      </c>
      <c r="H68" s="29">
        <v>129467</v>
      </c>
      <c r="I68" s="31" t="s">
        <v>46</v>
      </c>
      <c r="J68" s="31" t="s">
        <v>46</v>
      </c>
      <c r="K68" s="31" t="s">
        <v>46</v>
      </c>
      <c r="L68" s="31" t="s">
        <v>46</v>
      </c>
      <c r="M68" s="29">
        <v>163</v>
      </c>
      <c r="N68" s="32">
        <v>11350</v>
      </c>
      <c r="O68" s="29">
        <v>11350</v>
      </c>
      <c r="P68" s="33">
        <v>6844.2223870914004</v>
      </c>
      <c r="Q68" s="36">
        <v>2371.706225680934</v>
      </c>
      <c r="R68" s="30" t="s">
        <v>46</v>
      </c>
      <c r="S68" s="29">
        <v>228752</v>
      </c>
      <c r="T68" s="29">
        <v>233900</v>
      </c>
      <c r="U68" s="29">
        <v>188166</v>
      </c>
      <c r="V68" s="29">
        <v>40586</v>
      </c>
      <c r="W68" s="29">
        <v>82943</v>
      </c>
      <c r="X68" s="29">
        <v>21886</v>
      </c>
      <c r="Y68" s="32">
        <v>23514.747461165836</v>
      </c>
      <c r="Z68" s="32">
        <v>24872.298781204008</v>
      </c>
      <c r="AA68" s="35">
        <v>2717.0175718849841</v>
      </c>
      <c r="AB68" s="29" t="s">
        <v>46</v>
      </c>
      <c r="AC68" s="29" t="s">
        <v>46</v>
      </c>
      <c r="AD68" s="29">
        <v>23803</v>
      </c>
      <c r="AE68" s="34" t="s">
        <v>46</v>
      </c>
      <c r="AF68" s="30" t="s">
        <v>46</v>
      </c>
      <c r="AG68" s="29">
        <v>181442</v>
      </c>
      <c r="AH68" s="34" t="s">
        <v>46</v>
      </c>
      <c r="AI68" s="34" t="s">
        <v>46</v>
      </c>
      <c r="AJ68" s="34" t="s">
        <v>46</v>
      </c>
      <c r="AK68" s="29">
        <v>26545</v>
      </c>
      <c r="AL68" s="29">
        <v>20571</v>
      </c>
      <c r="AM68" s="29">
        <v>11001</v>
      </c>
      <c r="AN68" s="29">
        <v>36754</v>
      </c>
      <c r="AO68" s="29" t="s">
        <v>46</v>
      </c>
      <c r="AP68" s="29" t="s">
        <v>46</v>
      </c>
      <c r="AQ68" s="30" t="s">
        <v>46</v>
      </c>
      <c r="AR68" s="29">
        <v>122395</v>
      </c>
      <c r="AS68" s="29">
        <v>38755</v>
      </c>
      <c r="AT68" s="29">
        <v>16055</v>
      </c>
      <c r="AU68" s="29">
        <v>7496</v>
      </c>
      <c r="AV68" s="29">
        <v>15901</v>
      </c>
      <c r="AW68" s="29">
        <v>4143</v>
      </c>
      <c r="AX68" s="29">
        <v>4143</v>
      </c>
      <c r="AY68" s="29" t="s">
        <v>46</v>
      </c>
      <c r="AZ68" s="11">
        <v>614</v>
      </c>
      <c r="BA68" s="30" t="s">
        <v>46</v>
      </c>
      <c r="BB68" s="31" t="s">
        <v>46</v>
      </c>
      <c r="BC68" s="31" t="s">
        <v>46</v>
      </c>
      <c r="BD68" s="31" t="s">
        <v>46</v>
      </c>
      <c r="BE68" s="31" t="s">
        <v>46</v>
      </c>
      <c r="BF68" s="52" t="s">
        <v>46</v>
      </c>
      <c r="BG68" s="29">
        <v>236448</v>
      </c>
      <c r="BH68" s="29">
        <v>9617</v>
      </c>
      <c r="BI68" s="49">
        <v>78493</v>
      </c>
      <c r="BJ68" s="29">
        <v>39885</v>
      </c>
      <c r="BK68" s="29">
        <v>8585</v>
      </c>
      <c r="BL68" s="29" t="s">
        <v>46</v>
      </c>
      <c r="BM68" s="29" t="s">
        <v>46</v>
      </c>
      <c r="BN68" s="29" t="s">
        <v>46</v>
      </c>
      <c r="BO68" s="30">
        <v>5483</v>
      </c>
      <c r="BP68" s="32">
        <v>66079</v>
      </c>
      <c r="BQ68" s="32">
        <v>48387.046242369841</v>
      </c>
      <c r="BR68" s="35">
        <v>3013.6209935897436</v>
      </c>
      <c r="BS68" s="29">
        <v>132329</v>
      </c>
      <c r="BT68" s="29">
        <v>56653</v>
      </c>
      <c r="BU68" s="29">
        <v>22760</v>
      </c>
      <c r="BV68" s="29">
        <v>110808</v>
      </c>
      <c r="BW68" s="29">
        <v>60641</v>
      </c>
      <c r="BX68" s="32">
        <v>19649508</v>
      </c>
      <c r="BY68" s="76" t="s">
        <v>46</v>
      </c>
      <c r="BZ68" s="29">
        <v>746081</v>
      </c>
      <c r="CA68" s="29">
        <v>462652</v>
      </c>
      <c r="CB68" s="29">
        <v>396573</v>
      </c>
      <c r="CC68" s="29">
        <v>66079</v>
      </c>
      <c r="CD68" s="29">
        <v>29513</v>
      </c>
      <c r="CE68" s="29">
        <v>291380</v>
      </c>
      <c r="CF68" s="29">
        <v>1491</v>
      </c>
      <c r="CG68" s="29" t="s">
        <v>46</v>
      </c>
      <c r="CH68" s="29">
        <v>46696</v>
      </c>
      <c r="CI68" s="29">
        <v>35755</v>
      </c>
      <c r="CJ68" s="29">
        <v>10941</v>
      </c>
      <c r="CK68" s="29">
        <v>19202</v>
      </c>
      <c r="CL68" s="29">
        <v>46696</v>
      </c>
      <c r="CM68" s="29">
        <v>25071</v>
      </c>
      <c r="CN68" s="29">
        <v>22760</v>
      </c>
      <c r="CO68" s="30">
        <v>85958</v>
      </c>
      <c r="CP68" s="29">
        <v>583514</v>
      </c>
      <c r="CQ68" s="29">
        <v>583514</v>
      </c>
      <c r="CR68" s="29">
        <v>583514</v>
      </c>
      <c r="CS68" s="29">
        <v>583514</v>
      </c>
      <c r="CT68" s="29">
        <v>378954</v>
      </c>
      <c r="CU68" s="29">
        <v>378954</v>
      </c>
      <c r="CV68" s="35">
        <v>517976.5</v>
      </c>
      <c r="CW68" s="35">
        <v>517976.5</v>
      </c>
      <c r="CX68" s="35">
        <v>1130953</v>
      </c>
      <c r="CY68" s="35">
        <v>1130953</v>
      </c>
      <c r="CZ68" s="35">
        <v>1130953</v>
      </c>
      <c r="DA68" s="78" t="s">
        <v>46</v>
      </c>
      <c r="DB68" s="34">
        <v>1506</v>
      </c>
      <c r="DC68" s="29">
        <v>4530</v>
      </c>
      <c r="DD68" s="29">
        <v>4919</v>
      </c>
      <c r="DE68" s="29">
        <v>614</v>
      </c>
      <c r="DF68" s="31" t="s">
        <v>46</v>
      </c>
      <c r="DG68" s="31" t="s">
        <v>46</v>
      </c>
      <c r="DH68" s="31" t="s">
        <v>46</v>
      </c>
      <c r="DI68" s="31" t="s">
        <v>46</v>
      </c>
    </row>
    <row r="69" spans="1:113" x14ac:dyDescent="0.2">
      <c r="A69" s="3" t="s">
        <v>24</v>
      </c>
      <c r="B69" s="4">
        <v>2013</v>
      </c>
      <c r="C69" s="2" t="s">
        <v>229</v>
      </c>
      <c r="D69" s="29" t="s">
        <v>46</v>
      </c>
      <c r="E69" s="29" t="s">
        <v>46</v>
      </c>
      <c r="F69" s="29" t="s">
        <v>46</v>
      </c>
      <c r="G69" s="30">
        <v>11035</v>
      </c>
      <c r="H69" s="29">
        <v>79168</v>
      </c>
      <c r="I69" s="31" t="s">
        <v>46</v>
      </c>
      <c r="J69" s="31" t="s">
        <v>46</v>
      </c>
      <c r="K69" s="31" t="s">
        <v>46</v>
      </c>
      <c r="L69" s="31" t="s">
        <v>46</v>
      </c>
      <c r="M69" s="31">
        <v>71</v>
      </c>
      <c r="N69" s="32">
        <v>8059</v>
      </c>
      <c r="O69" s="29">
        <v>8059</v>
      </c>
      <c r="P69" s="32">
        <v>4326.0005046658853</v>
      </c>
      <c r="Q69" s="35">
        <v>2501.7422360248447</v>
      </c>
      <c r="R69" s="30" t="s">
        <v>46</v>
      </c>
      <c r="S69" s="29">
        <v>107476</v>
      </c>
      <c r="T69" s="29">
        <v>108883</v>
      </c>
      <c r="U69" s="29">
        <v>89385</v>
      </c>
      <c r="V69" s="29">
        <v>18091</v>
      </c>
      <c r="W69" s="29">
        <v>35936</v>
      </c>
      <c r="X69" s="29">
        <v>13180</v>
      </c>
      <c r="Y69" s="32">
        <v>10138.130806728435</v>
      </c>
      <c r="Z69" s="32">
        <v>11979.239055336637</v>
      </c>
      <c r="AA69" s="35">
        <v>2930.6122931442083</v>
      </c>
      <c r="AB69" s="29" t="s">
        <v>46</v>
      </c>
      <c r="AC69" s="29" t="s">
        <v>46</v>
      </c>
      <c r="AD69" s="29">
        <v>12025</v>
      </c>
      <c r="AE69" s="34" t="s">
        <v>46</v>
      </c>
      <c r="AF69" s="30" t="s">
        <v>46</v>
      </c>
      <c r="AG69" s="29">
        <v>78743</v>
      </c>
      <c r="AH69" s="34" t="s">
        <v>46</v>
      </c>
      <c r="AI69" s="34" t="s">
        <v>46</v>
      </c>
      <c r="AJ69" s="34" t="s">
        <v>46</v>
      </c>
      <c r="AK69" s="29">
        <v>13253</v>
      </c>
      <c r="AL69" s="29">
        <v>12191</v>
      </c>
      <c r="AM69" s="29">
        <v>6447</v>
      </c>
      <c r="AN69" s="29">
        <v>22000</v>
      </c>
      <c r="AO69" s="29" t="s">
        <v>46</v>
      </c>
      <c r="AP69" s="29" t="s">
        <v>46</v>
      </c>
      <c r="AQ69" s="30" t="s">
        <v>46</v>
      </c>
      <c r="AR69" s="29">
        <v>59069</v>
      </c>
      <c r="AS69" s="29">
        <v>16803</v>
      </c>
      <c r="AT69" s="29">
        <v>6091</v>
      </c>
      <c r="AU69" s="29">
        <v>2955</v>
      </c>
      <c r="AV69" s="29">
        <v>9415</v>
      </c>
      <c r="AW69" s="29">
        <v>2303</v>
      </c>
      <c r="AX69" s="29">
        <v>2303</v>
      </c>
      <c r="AY69" s="29" t="s">
        <v>46</v>
      </c>
      <c r="AZ69" s="31">
        <v>267</v>
      </c>
      <c r="BA69" s="30" t="s">
        <v>46</v>
      </c>
      <c r="BB69" s="29">
        <v>48242</v>
      </c>
      <c r="BC69" s="31">
        <v>1814</v>
      </c>
      <c r="BD69" s="31">
        <v>701</v>
      </c>
      <c r="BE69" s="31">
        <v>581</v>
      </c>
      <c r="BF69" s="52">
        <v>256</v>
      </c>
      <c r="BG69" s="29">
        <v>100382</v>
      </c>
      <c r="BH69" s="29">
        <v>7106</v>
      </c>
      <c r="BI69" s="49">
        <v>36694</v>
      </c>
      <c r="BJ69" s="29">
        <v>21118</v>
      </c>
      <c r="BK69" s="29">
        <v>4611</v>
      </c>
      <c r="BL69" s="29">
        <v>11583</v>
      </c>
      <c r="BM69" s="29">
        <v>11516</v>
      </c>
      <c r="BN69" s="29">
        <v>8267</v>
      </c>
      <c r="BO69" s="30">
        <v>3327</v>
      </c>
      <c r="BP69" s="32">
        <v>31790</v>
      </c>
      <c r="BQ69" s="32">
        <v>22117.369862065072</v>
      </c>
      <c r="BR69" s="35">
        <v>3134.2313003452246</v>
      </c>
      <c r="BS69" s="29">
        <v>83057</v>
      </c>
      <c r="BT69" s="29" t="s">
        <v>46</v>
      </c>
      <c r="BU69" s="29">
        <v>13686</v>
      </c>
      <c r="BV69" s="29">
        <v>68698</v>
      </c>
      <c r="BW69" s="29">
        <v>38316</v>
      </c>
      <c r="BX69" s="32">
        <v>9261938</v>
      </c>
      <c r="BY69" s="76" t="s">
        <v>46</v>
      </c>
      <c r="BZ69" s="29">
        <v>358315</v>
      </c>
      <c r="CA69" s="29">
        <v>216359</v>
      </c>
      <c r="CB69" s="29">
        <v>184569</v>
      </c>
      <c r="CC69" s="29">
        <v>31790</v>
      </c>
      <c r="CD69" s="29">
        <v>14549</v>
      </c>
      <c r="CE69" s="29">
        <v>135124</v>
      </c>
      <c r="CF69" s="29">
        <v>937</v>
      </c>
      <c r="CG69" s="29">
        <v>160678</v>
      </c>
      <c r="CH69" s="29">
        <v>26930</v>
      </c>
      <c r="CI69" s="29">
        <v>21673</v>
      </c>
      <c r="CJ69" s="29">
        <v>5257</v>
      </c>
      <c r="CK69" s="29">
        <v>11699</v>
      </c>
      <c r="CL69" s="29">
        <v>26930</v>
      </c>
      <c r="CM69" s="29">
        <v>15049</v>
      </c>
      <c r="CN69" s="29">
        <v>13686</v>
      </c>
      <c r="CO69" s="30">
        <v>53951</v>
      </c>
      <c r="CP69" s="29">
        <v>291067</v>
      </c>
      <c r="CQ69" s="29">
        <v>291067</v>
      </c>
      <c r="CR69" s="29">
        <v>291067</v>
      </c>
      <c r="CS69" s="29">
        <v>291067</v>
      </c>
      <c r="CT69" s="29">
        <v>246551</v>
      </c>
      <c r="CU69" s="29">
        <v>246551</v>
      </c>
      <c r="CV69" s="35">
        <v>223438.40000000002</v>
      </c>
      <c r="CW69" s="35">
        <v>223438.40000000002</v>
      </c>
      <c r="CX69" s="35">
        <v>524450</v>
      </c>
      <c r="CY69" s="35">
        <v>524450</v>
      </c>
      <c r="CZ69" s="35">
        <v>524450</v>
      </c>
      <c r="DA69" s="78">
        <v>6.02</v>
      </c>
      <c r="DB69" s="34">
        <v>588</v>
      </c>
      <c r="DC69" s="34">
        <v>1599</v>
      </c>
      <c r="DD69" s="34">
        <v>2289</v>
      </c>
      <c r="DE69" s="34">
        <v>267</v>
      </c>
      <c r="DF69" s="31">
        <v>1814</v>
      </c>
      <c r="DG69" s="56">
        <v>701</v>
      </c>
      <c r="DH69" s="56">
        <v>581</v>
      </c>
      <c r="DI69" s="57">
        <v>256</v>
      </c>
    </row>
    <row r="70" spans="1:113" x14ac:dyDescent="0.2">
      <c r="A70" s="3" t="s">
        <v>25</v>
      </c>
      <c r="B70" s="4">
        <v>2013</v>
      </c>
      <c r="C70" s="2" t="s">
        <v>3</v>
      </c>
      <c r="D70" s="29" t="s">
        <v>46</v>
      </c>
      <c r="E70" s="29" t="s">
        <v>46</v>
      </c>
      <c r="F70" s="29" t="s">
        <v>46</v>
      </c>
      <c r="G70" s="30">
        <v>722</v>
      </c>
      <c r="H70" s="29">
        <v>1954</v>
      </c>
      <c r="I70" s="31" t="s">
        <v>46</v>
      </c>
      <c r="J70" s="31" t="s">
        <v>46</v>
      </c>
      <c r="K70" s="31" t="s">
        <v>46</v>
      </c>
      <c r="L70" s="31" t="s">
        <v>46</v>
      </c>
      <c r="M70" s="31" t="s">
        <v>46</v>
      </c>
      <c r="N70" s="32">
        <v>141</v>
      </c>
      <c r="O70" s="29">
        <v>141</v>
      </c>
      <c r="P70" s="32" t="s">
        <v>237</v>
      </c>
      <c r="Q70" s="35" t="s">
        <v>237</v>
      </c>
      <c r="R70" s="30" t="s">
        <v>46</v>
      </c>
      <c r="S70" s="29">
        <v>6587</v>
      </c>
      <c r="T70" s="29">
        <v>7006</v>
      </c>
      <c r="U70" s="29">
        <v>5345</v>
      </c>
      <c r="V70" s="29">
        <v>1242</v>
      </c>
      <c r="W70" s="29">
        <v>2646</v>
      </c>
      <c r="X70" s="29">
        <v>553</v>
      </c>
      <c r="Y70" s="32">
        <v>748.30117837260025</v>
      </c>
      <c r="Z70" s="32">
        <v>664.33350155529513</v>
      </c>
      <c r="AA70" s="35">
        <v>2539.1363636363635</v>
      </c>
      <c r="AB70" s="29" t="s">
        <v>46</v>
      </c>
      <c r="AC70" s="29" t="s">
        <v>46</v>
      </c>
      <c r="AD70" s="29">
        <v>644</v>
      </c>
      <c r="AE70" s="34">
        <v>285</v>
      </c>
      <c r="AF70" s="30" t="s">
        <v>46</v>
      </c>
      <c r="AG70" s="29">
        <v>5276</v>
      </c>
      <c r="AH70" s="34">
        <v>206</v>
      </c>
      <c r="AI70" s="34">
        <v>820</v>
      </c>
      <c r="AJ70" s="34" t="s">
        <v>46</v>
      </c>
      <c r="AK70" s="29">
        <v>732</v>
      </c>
      <c r="AL70" s="29">
        <v>470</v>
      </c>
      <c r="AM70" s="29">
        <v>288</v>
      </c>
      <c r="AN70" s="29">
        <v>898</v>
      </c>
      <c r="AO70" s="29" t="s">
        <v>46</v>
      </c>
      <c r="AP70" s="29" t="s">
        <v>46</v>
      </c>
      <c r="AQ70" s="30" t="s">
        <v>46</v>
      </c>
      <c r="AR70" s="29">
        <v>3536</v>
      </c>
      <c r="AS70" s="29">
        <v>1149</v>
      </c>
      <c r="AT70" s="29">
        <v>506</v>
      </c>
      <c r="AU70" s="29">
        <v>214</v>
      </c>
      <c r="AV70" s="29">
        <v>369</v>
      </c>
      <c r="AW70" s="29">
        <v>113</v>
      </c>
      <c r="AX70" s="29">
        <v>113</v>
      </c>
      <c r="AY70" s="29" t="s">
        <v>46</v>
      </c>
      <c r="AZ70" s="31" t="s">
        <v>46</v>
      </c>
      <c r="BA70" s="30" t="s">
        <v>46</v>
      </c>
      <c r="BB70" s="29">
        <v>3211</v>
      </c>
      <c r="BC70" s="31">
        <v>182</v>
      </c>
      <c r="BD70" s="31">
        <v>25</v>
      </c>
      <c r="BE70" s="31">
        <v>75</v>
      </c>
      <c r="BF70" s="52">
        <v>22</v>
      </c>
      <c r="BG70" s="29">
        <v>8109</v>
      </c>
      <c r="BH70" s="29">
        <v>138</v>
      </c>
      <c r="BI70" s="49">
        <v>2742</v>
      </c>
      <c r="BJ70" s="29">
        <v>1133</v>
      </c>
      <c r="BK70" s="29">
        <v>265</v>
      </c>
      <c r="BL70" s="29" t="s">
        <v>46</v>
      </c>
      <c r="BM70" s="29" t="s">
        <v>46</v>
      </c>
      <c r="BN70" s="29">
        <v>600</v>
      </c>
      <c r="BO70" s="30">
        <v>111</v>
      </c>
      <c r="BP70" s="32">
        <v>1894</v>
      </c>
      <c r="BQ70" s="32">
        <v>1412.6346799278954</v>
      </c>
      <c r="BR70" s="35">
        <v>3045.7586206896553</v>
      </c>
      <c r="BS70" s="29">
        <v>2810</v>
      </c>
      <c r="BT70" s="29" t="s">
        <v>46</v>
      </c>
      <c r="BU70" s="29">
        <v>438</v>
      </c>
      <c r="BV70" s="29">
        <v>2285</v>
      </c>
      <c r="BW70" s="29">
        <v>1206</v>
      </c>
      <c r="BX70" s="32">
        <v>580893</v>
      </c>
      <c r="BY70" s="76" t="s">
        <v>46</v>
      </c>
      <c r="BZ70" s="29">
        <v>21425</v>
      </c>
      <c r="CA70" s="29">
        <v>13593</v>
      </c>
      <c r="CB70" s="29">
        <v>11699</v>
      </c>
      <c r="CC70" s="29">
        <v>1894</v>
      </c>
      <c r="CD70" s="29">
        <v>852</v>
      </c>
      <c r="CE70" s="29">
        <v>8487</v>
      </c>
      <c r="CF70" s="29">
        <v>37</v>
      </c>
      <c r="CG70" s="29">
        <v>4045</v>
      </c>
      <c r="CH70" s="29">
        <v>939</v>
      </c>
      <c r="CI70" s="29">
        <v>592</v>
      </c>
      <c r="CJ70" s="29">
        <v>347</v>
      </c>
      <c r="CK70" s="29">
        <v>291</v>
      </c>
      <c r="CL70" s="29">
        <v>939</v>
      </c>
      <c r="CM70" s="29">
        <v>441</v>
      </c>
      <c r="CN70" s="29">
        <v>438</v>
      </c>
      <c r="CO70" s="30">
        <v>1774</v>
      </c>
      <c r="CP70" s="29">
        <v>16843</v>
      </c>
      <c r="CQ70" s="29">
        <v>16843</v>
      </c>
      <c r="CR70" s="29">
        <v>16843</v>
      </c>
      <c r="CS70" s="29">
        <v>16843</v>
      </c>
      <c r="CT70" s="29">
        <v>7003</v>
      </c>
      <c r="CU70" s="29">
        <v>7003</v>
      </c>
      <c r="CV70" s="35">
        <v>16892.5</v>
      </c>
      <c r="CW70" s="35">
        <v>16892.5</v>
      </c>
      <c r="CX70" s="35">
        <v>33711</v>
      </c>
      <c r="CY70" s="35">
        <v>33711</v>
      </c>
      <c r="CZ70" s="35">
        <v>33711</v>
      </c>
      <c r="DA70" s="78">
        <v>5.2</v>
      </c>
      <c r="DB70" s="34" t="s">
        <v>46</v>
      </c>
      <c r="DC70" s="34" t="s">
        <v>46</v>
      </c>
      <c r="DD70" s="34" t="s">
        <v>46</v>
      </c>
      <c r="DE70" s="34" t="s">
        <v>46</v>
      </c>
      <c r="DF70" s="31">
        <v>182</v>
      </c>
      <c r="DG70" s="56">
        <v>25</v>
      </c>
      <c r="DH70" s="56">
        <v>75</v>
      </c>
      <c r="DI70" s="56">
        <v>22</v>
      </c>
    </row>
    <row r="71" spans="1:113" x14ac:dyDescent="0.2">
      <c r="A71" s="3" t="s">
        <v>26</v>
      </c>
      <c r="B71" s="4">
        <v>2013</v>
      </c>
      <c r="C71" s="2" t="s">
        <v>4</v>
      </c>
      <c r="D71" s="29" t="s">
        <v>46</v>
      </c>
      <c r="E71" s="29" t="s">
        <v>46</v>
      </c>
      <c r="F71" s="29" t="s">
        <v>46</v>
      </c>
      <c r="G71" s="30">
        <v>617</v>
      </c>
      <c r="H71" s="29">
        <v>1781</v>
      </c>
      <c r="I71" s="31" t="s">
        <v>46</v>
      </c>
      <c r="J71" s="31" t="s">
        <v>46</v>
      </c>
      <c r="K71" s="31" t="s">
        <v>46</v>
      </c>
      <c r="L71" s="31" t="s">
        <v>46</v>
      </c>
      <c r="M71" s="31" t="s">
        <v>46</v>
      </c>
      <c r="N71" s="32">
        <v>173</v>
      </c>
      <c r="O71" s="29">
        <v>173</v>
      </c>
      <c r="P71" s="32" t="s">
        <v>237</v>
      </c>
      <c r="Q71" s="35" t="s">
        <v>237</v>
      </c>
      <c r="R71" s="30" t="s">
        <v>46</v>
      </c>
      <c r="S71" s="29">
        <v>6070</v>
      </c>
      <c r="T71" s="29">
        <v>6088</v>
      </c>
      <c r="U71" s="29">
        <v>4859</v>
      </c>
      <c r="V71" s="29">
        <v>1211</v>
      </c>
      <c r="W71" s="29">
        <v>2221</v>
      </c>
      <c r="X71" s="29">
        <v>381</v>
      </c>
      <c r="Y71" s="32">
        <v>646.43021877043714</v>
      </c>
      <c r="Z71" s="32">
        <v>636.21523555168994</v>
      </c>
      <c r="AA71" s="35">
        <v>2613.8333333333335</v>
      </c>
      <c r="AB71" s="29" t="s">
        <v>46</v>
      </c>
      <c r="AC71" s="29" t="s">
        <v>46</v>
      </c>
      <c r="AD71" s="29">
        <v>573</v>
      </c>
      <c r="AE71" s="34" t="s">
        <v>46</v>
      </c>
      <c r="AF71" s="30" t="s">
        <v>46</v>
      </c>
      <c r="AG71" s="29">
        <v>4871</v>
      </c>
      <c r="AH71" s="34" t="s">
        <v>46</v>
      </c>
      <c r="AI71" s="34" t="s">
        <v>46</v>
      </c>
      <c r="AJ71" s="34" t="s">
        <v>46</v>
      </c>
      <c r="AK71" s="29">
        <v>643</v>
      </c>
      <c r="AL71" s="29">
        <v>398</v>
      </c>
      <c r="AM71" s="29">
        <v>235</v>
      </c>
      <c r="AN71" s="29">
        <v>708</v>
      </c>
      <c r="AO71" s="29" t="s">
        <v>46</v>
      </c>
      <c r="AP71" s="29" t="s">
        <v>46</v>
      </c>
      <c r="AQ71" s="30" t="s">
        <v>46</v>
      </c>
      <c r="AR71" s="29">
        <v>2920</v>
      </c>
      <c r="AS71" s="29">
        <v>1002</v>
      </c>
      <c r="AT71" s="29">
        <v>430</v>
      </c>
      <c r="AU71" s="29">
        <v>196</v>
      </c>
      <c r="AV71" s="29">
        <v>311</v>
      </c>
      <c r="AW71" s="29">
        <v>97</v>
      </c>
      <c r="AX71" s="29">
        <v>97</v>
      </c>
      <c r="AY71" s="29" t="s">
        <v>46</v>
      </c>
      <c r="AZ71" s="31" t="s">
        <v>46</v>
      </c>
      <c r="BA71" s="30" t="s">
        <v>46</v>
      </c>
      <c r="BB71" s="29">
        <v>2575</v>
      </c>
      <c r="BC71" s="31">
        <v>162</v>
      </c>
      <c r="BD71" s="31">
        <v>9</v>
      </c>
      <c r="BE71" s="31">
        <v>82</v>
      </c>
      <c r="BF71" s="52">
        <v>7</v>
      </c>
      <c r="BG71" s="29">
        <v>6975</v>
      </c>
      <c r="BH71" s="29">
        <v>183</v>
      </c>
      <c r="BI71" s="49">
        <v>2407</v>
      </c>
      <c r="BJ71" s="29">
        <v>1121</v>
      </c>
      <c r="BK71" s="29">
        <v>238</v>
      </c>
      <c r="BL71" s="29" t="s">
        <v>46</v>
      </c>
      <c r="BM71" s="29" t="s">
        <v>46</v>
      </c>
      <c r="BN71" s="29">
        <v>501</v>
      </c>
      <c r="BO71" s="30">
        <v>99</v>
      </c>
      <c r="BP71" s="32">
        <v>1827</v>
      </c>
      <c r="BQ71" s="32">
        <v>1282.6454543221271</v>
      </c>
      <c r="BR71" s="35">
        <v>2992.8529411764707</v>
      </c>
      <c r="BS71" s="29">
        <v>2613</v>
      </c>
      <c r="BT71" s="29" t="s">
        <v>46</v>
      </c>
      <c r="BU71" s="29">
        <v>515</v>
      </c>
      <c r="BV71" s="29">
        <v>2157</v>
      </c>
      <c r="BW71" s="29">
        <v>1209</v>
      </c>
      <c r="BX71" s="32">
        <v>563682</v>
      </c>
      <c r="BY71" s="76" t="s">
        <v>46</v>
      </c>
      <c r="BZ71" s="29">
        <v>19136</v>
      </c>
      <c r="CA71" s="29">
        <v>12158</v>
      </c>
      <c r="CB71" s="29">
        <v>10331</v>
      </c>
      <c r="CC71" s="29">
        <v>1827</v>
      </c>
      <c r="CD71" s="29">
        <v>774</v>
      </c>
      <c r="CE71" s="29">
        <v>7707</v>
      </c>
      <c r="CF71" s="29">
        <v>45</v>
      </c>
      <c r="CG71" s="29">
        <v>2930</v>
      </c>
      <c r="CH71" s="29">
        <v>1121</v>
      </c>
      <c r="CI71" s="29">
        <v>798</v>
      </c>
      <c r="CJ71" s="29">
        <v>323</v>
      </c>
      <c r="CK71" s="29">
        <v>486</v>
      </c>
      <c r="CL71" s="29">
        <v>1121</v>
      </c>
      <c r="CM71" s="29">
        <v>574</v>
      </c>
      <c r="CN71" s="29">
        <v>515</v>
      </c>
      <c r="CO71" s="30">
        <v>1722</v>
      </c>
      <c r="CP71" s="29">
        <v>14774</v>
      </c>
      <c r="CQ71" s="29">
        <v>14774</v>
      </c>
      <c r="CR71" s="29">
        <v>14774</v>
      </c>
      <c r="CS71" s="29">
        <v>14774</v>
      </c>
      <c r="CT71" s="29">
        <v>6977</v>
      </c>
      <c r="CU71" s="29">
        <v>6977</v>
      </c>
      <c r="CV71" s="35">
        <v>14765.3</v>
      </c>
      <c r="CW71" s="35">
        <v>14765.3</v>
      </c>
      <c r="CX71" s="35">
        <v>30071</v>
      </c>
      <c r="CY71" s="35">
        <v>30071</v>
      </c>
      <c r="CZ71" s="35">
        <v>30071</v>
      </c>
      <c r="DA71" s="78">
        <v>5.49</v>
      </c>
      <c r="DB71" s="34" t="s">
        <v>46</v>
      </c>
      <c r="DC71" s="34" t="s">
        <v>46</v>
      </c>
      <c r="DD71" s="34" t="s">
        <v>46</v>
      </c>
      <c r="DE71" s="34" t="s">
        <v>46</v>
      </c>
      <c r="DF71" s="31">
        <v>162</v>
      </c>
      <c r="DG71" s="56">
        <v>9</v>
      </c>
      <c r="DH71" s="56">
        <v>82</v>
      </c>
      <c r="DI71" s="56">
        <v>7</v>
      </c>
    </row>
    <row r="72" spans="1:113" x14ac:dyDescent="0.2">
      <c r="A72" s="3" t="s">
        <v>27</v>
      </c>
      <c r="B72" s="4">
        <v>2013</v>
      </c>
      <c r="C72" s="2" t="s">
        <v>5</v>
      </c>
      <c r="D72" s="29" t="s">
        <v>46</v>
      </c>
      <c r="E72" s="29" t="s">
        <v>46</v>
      </c>
      <c r="F72" s="29" t="s">
        <v>46</v>
      </c>
      <c r="G72" s="30">
        <v>455</v>
      </c>
      <c r="H72" s="29">
        <v>912</v>
      </c>
      <c r="I72" s="31" t="s">
        <v>46</v>
      </c>
      <c r="J72" s="31" t="s">
        <v>46</v>
      </c>
      <c r="K72" s="31" t="s">
        <v>46</v>
      </c>
      <c r="L72" s="31" t="s">
        <v>46</v>
      </c>
      <c r="M72" s="31" t="s">
        <v>46</v>
      </c>
      <c r="N72" s="32">
        <v>75</v>
      </c>
      <c r="O72" s="29">
        <v>75</v>
      </c>
      <c r="P72" s="32" t="s">
        <v>237</v>
      </c>
      <c r="Q72" s="35" t="s">
        <v>237</v>
      </c>
      <c r="R72" s="30" t="s">
        <v>46</v>
      </c>
      <c r="S72" s="29">
        <v>4206</v>
      </c>
      <c r="T72" s="29">
        <v>4118</v>
      </c>
      <c r="U72" s="29">
        <v>3460</v>
      </c>
      <c r="V72" s="29">
        <v>746</v>
      </c>
      <c r="W72" s="29">
        <v>1683</v>
      </c>
      <c r="X72" s="29">
        <v>286</v>
      </c>
      <c r="Y72" s="32">
        <v>347.64520198918433</v>
      </c>
      <c r="Z72" s="32">
        <v>304.79579117548445</v>
      </c>
      <c r="AA72" s="35">
        <v>2794.5</v>
      </c>
      <c r="AB72" s="29" t="s">
        <v>46</v>
      </c>
      <c r="AC72" s="29" t="s">
        <v>46</v>
      </c>
      <c r="AD72" s="29">
        <v>414</v>
      </c>
      <c r="AE72" s="34">
        <v>353</v>
      </c>
      <c r="AF72" s="30" t="s">
        <v>46</v>
      </c>
      <c r="AG72" s="29">
        <v>3693</v>
      </c>
      <c r="AH72" s="34">
        <v>202</v>
      </c>
      <c r="AI72" s="34">
        <v>696</v>
      </c>
      <c r="AJ72" s="34" t="s">
        <v>46</v>
      </c>
      <c r="AK72" s="29">
        <v>455</v>
      </c>
      <c r="AL72" s="29">
        <v>169</v>
      </c>
      <c r="AM72" s="29">
        <v>111</v>
      </c>
      <c r="AN72" s="29">
        <v>339</v>
      </c>
      <c r="AO72" s="29" t="s">
        <v>46</v>
      </c>
      <c r="AP72" s="29" t="s">
        <v>46</v>
      </c>
      <c r="AQ72" s="30" t="s">
        <v>46</v>
      </c>
      <c r="AR72" s="29">
        <v>2018</v>
      </c>
      <c r="AS72" s="29">
        <v>603</v>
      </c>
      <c r="AT72" s="29">
        <v>255</v>
      </c>
      <c r="AU72" s="29">
        <v>101</v>
      </c>
      <c r="AV72" s="29">
        <v>99</v>
      </c>
      <c r="AW72" s="29">
        <v>35</v>
      </c>
      <c r="AX72" s="29">
        <v>35</v>
      </c>
      <c r="AY72" s="29" t="s">
        <v>46</v>
      </c>
      <c r="AZ72" s="31" t="s">
        <v>46</v>
      </c>
      <c r="BA72" s="30" t="s">
        <v>46</v>
      </c>
      <c r="BB72" s="29">
        <v>1644</v>
      </c>
      <c r="BC72" s="31">
        <v>117</v>
      </c>
      <c r="BD72" s="31">
        <v>9</v>
      </c>
      <c r="BE72" s="31">
        <v>43</v>
      </c>
      <c r="BF72" s="52">
        <v>9</v>
      </c>
      <c r="BG72" s="29">
        <v>5043</v>
      </c>
      <c r="BH72" s="29">
        <v>88</v>
      </c>
      <c r="BI72" s="49">
        <v>1690</v>
      </c>
      <c r="BJ72" s="29">
        <v>676</v>
      </c>
      <c r="BK72" s="29">
        <v>148</v>
      </c>
      <c r="BL72" s="29" t="s">
        <v>46</v>
      </c>
      <c r="BM72" s="29" t="s">
        <v>46</v>
      </c>
      <c r="BN72" s="29">
        <v>379</v>
      </c>
      <c r="BO72" s="30">
        <v>46</v>
      </c>
      <c r="BP72" s="32">
        <v>1175</v>
      </c>
      <c r="BQ72" s="32">
        <v>652.44099316466873</v>
      </c>
      <c r="BR72" s="35">
        <v>3237.0740740740739</v>
      </c>
      <c r="BS72" s="29">
        <v>1125</v>
      </c>
      <c r="BT72" s="29" t="s">
        <v>46</v>
      </c>
      <c r="BU72" s="29">
        <v>185</v>
      </c>
      <c r="BV72" s="29">
        <v>847</v>
      </c>
      <c r="BW72" s="29">
        <v>451</v>
      </c>
      <c r="BX72" s="32">
        <v>463799</v>
      </c>
      <c r="BY72" s="76" t="s">
        <v>46</v>
      </c>
      <c r="BZ72" s="29">
        <v>12734</v>
      </c>
      <c r="CA72" s="29">
        <v>8324</v>
      </c>
      <c r="CB72" s="29">
        <v>7149</v>
      </c>
      <c r="CC72" s="29">
        <v>1175</v>
      </c>
      <c r="CD72" s="29">
        <v>563</v>
      </c>
      <c r="CE72" s="29">
        <v>5044</v>
      </c>
      <c r="CF72" s="29">
        <v>19</v>
      </c>
      <c r="CG72" s="29">
        <v>6025</v>
      </c>
      <c r="CH72" s="29">
        <v>414</v>
      </c>
      <c r="CI72" s="29">
        <v>248</v>
      </c>
      <c r="CJ72" s="29">
        <v>166</v>
      </c>
      <c r="CK72" s="29">
        <v>122</v>
      </c>
      <c r="CL72" s="29">
        <v>414</v>
      </c>
      <c r="CM72" s="29">
        <v>171</v>
      </c>
      <c r="CN72" s="29">
        <v>185</v>
      </c>
      <c r="CO72" s="30">
        <v>698</v>
      </c>
      <c r="CP72" s="29">
        <v>9547</v>
      </c>
      <c r="CQ72" s="29">
        <v>9547</v>
      </c>
      <c r="CR72" s="29">
        <v>9547</v>
      </c>
      <c r="CS72" s="29">
        <v>9547</v>
      </c>
      <c r="CT72" s="29">
        <v>3082</v>
      </c>
      <c r="CU72" s="29">
        <v>3082</v>
      </c>
      <c r="CV72" s="35">
        <v>11129.6</v>
      </c>
      <c r="CW72" s="35">
        <v>11129.6</v>
      </c>
      <c r="CX72" s="35">
        <v>20734</v>
      </c>
      <c r="CY72" s="35">
        <v>20734</v>
      </c>
      <c r="CZ72" s="35">
        <v>20734</v>
      </c>
      <c r="DA72" s="78">
        <v>5.74</v>
      </c>
      <c r="DB72" s="34" t="s">
        <v>46</v>
      </c>
      <c r="DC72" s="34" t="s">
        <v>46</v>
      </c>
      <c r="DD72" s="34" t="s">
        <v>46</v>
      </c>
      <c r="DE72" s="34" t="s">
        <v>46</v>
      </c>
      <c r="DF72" s="31">
        <v>117</v>
      </c>
      <c r="DG72" s="56">
        <v>9</v>
      </c>
      <c r="DH72" s="56">
        <v>43</v>
      </c>
      <c r="DI72" s="56">
        <v>9</v>
      </c>
    </row>
    <row r="73" spans="1:113" x14ac:dyDescent="0.2">
      <c r="A73" s="3" t="s">
        <v>28</v>
      </c>
      <c r="B73" s="4">
        <v>2013</v>
      </c>
      <c r="C73" s="2" t="s">
        <v>6</v>
      </c>
      <c r="D73" s="29" t="s">
        <v>46</v>
      </c>
      <c r="E73" s="29" t="s">
        <v>46</v>
      </c>
      <c r="F73" s="29" t="s">
        <v>46</v>
      </c>
      <c r="G73" s="30">
        <v>1279</v>
      </c>
      <c r="H73" s="29">
        <v>7013</v>
      </c>
      <c r="I73" s="31" t="s">
        <v>46</v>
      </c>
      <c r="J73" s="31" t="s">
        <v>46</v>
      </c>
      <c r="K73" s="31" t="s">
        <v>46</v>
      </c>
      <c r="L73" s="31" t="s">
        <v>46</v>
      </c>
      <c r="M73" s="31" t="s">
        <v>46</v>
      </c>
      <c r="N73" s="32">
        <v>694</v>
      </c>
      <c r="O73" s="29">
        <v>694</v>
      </c>
      <c r="P73" s="32">
        <v>566.90328278485799</v>
      </c>
      <c r="Q73" s="35">
        <v>2258.5357142857142</v>
      </c>
      <c r="R73" s="30" t="s">
        <v>46</v>
      </c>
      <c r="S73" s="29">
        <v>12314</v>
      </c>
      <c r="T73" s="29">
        <v>13466</v>
      </c>
      <c r="U73" s="29">
        <v>9872</v>
      </c>
      <c r="V73" s="29">
        <v>2442</v>
      </c>
      <c r="W73" s="29">
        <v>4498</v>
      </c>
      <c r="X73" s="29">
        <v>864</v>
      </c>
      <c r="Y73" s="32">
        <v>1463.3658247379901</v>
      </c>
      <c r="Z73" s="32">
        <v>1503.774494719964</v>
      </c>
      <c r="AA73" s="35">
        <v>2584.09375</v>
      </c>
      <c r="AB73" s="29" t="s">
        <v>46</v>
      </c>
      <c r="AC73" s="29" t="s">
        <v>46</v>
      </c>
      <c r="AD73" s="29">
        <v>1230</v>
      </c>
      <c r="AE73" s="34">
        <v>1073</v>
      </c>
      <c r="AF73" s="30" t="s">
        <v>46</v>
      </c>
      <c r="AG73" s="29">
        <v>10052</v>
      </c>
      <c r="AH73" s="34">
        <v>379</v>
      </c>
      <c r="AI73" s="34">
        <v>1645</v>
      </c>
      <c r="AJ73" s="34" t="s">
        <v>46</v>
      </c>
      <c r="AK73" s="29">
        <v>1371</v>
      </c>
      <c r="AL73" s="29">
        <v>1227</v>
      </c>
      <c r="AM73" s="29">
        <v>617</v>
      </c>
      <c r="AN73" s="29">
        <v>2245</v>
      </c>
      <c r="AO73" s="29" t="s">
        <v>46</v>
      </c>
      <c r="AP73" s="29" t="s">
        <v>46</v>
      </c>
      <c r="AQ73" s="30" t="s">
        <v>46</v>
      </c>
      <c r="AR73" s="29">
        <v>6913</v>
      </c>
      <c r="AS73" s="29">
        <v>2390</v>
      </c>
      <c r="AT73" s="29">
        <v>994</v>
      </c>
      <c r="AU73" s="29">
        <v>425</v>
      </c>
      <c r="AV73" s="29">
        <v>954</v>
      </c>
      <c r="AW73" s="29">
        <v>314</v>
      </c>
      <c r="AX73" s="29">
        <v>314</v>
      </c>
      <c r="AY73" s="29" t="s">
        <v>46</v>
      </c>
      <c r="AZ73" s="31" t="s">
        <v>46</v>
      </c>
      <c r="BA73" s="30" t="s">
        <v>46</v>
      </c>
      <c r="BB73" s="29">
        <v>5762</v>
      </c>
      <c r="BC73" s="31">
        <v>386</v>
      </c>
      <c r="BD73" s="31">
        <v>87</v>
      </c>
      <c r="BE73" s="31">
        <v>138</v>
      </c>
      <c r="BF73" s="52">
        <v>47</v>
      </c>
      <c r="BG73" s="29">
        <v>14573</v>
      </c>
      <c r="BH73" s="29">
        <v>478</v>
      </c>
      <c r="BI73" s="49">
        <v>4891</v>
      </c>
      <c r="BJ73" s="29">
        <v>2041</v>
      </c>
      <c r="BK73" s="29">
        <v>495</v>
      </c>
      <c r="BL73" s="29" t="s">
        <v>46</v>
      </c>
      <c r="BM73" s="29" t="s">
        <v>46</v>
      </c>
      <c r="BN73" s="29">
        <v>1088</v>
      </c>
      <c r="BO73" s="30">
        <v>214</v>
      </c>
      <c r="BP73" s="32">
        <v>3855</v>
      </c>
      <c r="BQ73" s="32">
        <v>2967.1403194579539</v>
      </c>
      <c r="BR73" s="35">
        <v>3081.0128205128203</v>
      </c>
      <c r="BS73" s="29">
        <v>7025</v>
      </c>
      <c r="BT73" s="29" t="s">
        <v>46</v>
      </c>
      <c r="BU73" s="29">
        <v>1192</v>
      </c>
      <c r="BV73" s="29">
        <v>6017</v>
      </c>
      <c r="BW73" s="29">
        <v>2924</v>
      </c>
      <c r="BX73" s="32">
        <v>1002485</v>
      </c>
      <c r="BY73" s="76" t="s">
        <v>46</v>
      </c>
      <c r="BZ73" s="29">
        <v>39296</v>
      </c>
      <c r="CA73" s="29">
        <v>25780</v>
      </c>
      <c r="CB73" s="29">
        <v>21925</v>
      </c>
      <c r="CC73" s="29">
        <v>3855</v>
      </c>
      <c r="CD73" s="29">
        <v>1790</v>
      </c>
      <c r="CE73" s="29">
        <v>16533</v>
      </c>
      <c r="CF73" s="29">
        <v>92</v>
      </c>
      <c r="CG73" s="29">
        <v>9994</v>
      </c>
      <c r="CH73" s="29">
        <v>2539</v>
      </c>
      <c r="CI73" s="29">
        <v>1765</v>
      </c>
      <c r="CJ73" s="29">
        <v>774</v>
      </c>
      <c r="CK73" s="29">
        <v>997</v>
      </c>
      <c r="CL73" s="29">
        <v>2539</v>
      </c>
      <c r="CM73" s="29">
        <v>1443</v>
      </c>
      <c r="CN73" s="29">
        <v>1192</v>
      </c>
      <c r="CO73" s="30">
        <v>4302</v>
      </c>
      <c r="CP73" s="29">
        <v>29628</v>
      </c>
      <c r="CQ73" s="29">
        <v>29628</v>
      </c>
      <c r="CR73" s="29">
        <v>29628</v>
      </c>
      <c r="CS73" s="29">
        <v>29628</v>
      </c>
      <c r="CT73" s="29">
        <v>16625</v>
      </c>
      <c r="CU73" s="29">
        <v>16625</v>
      </c>
      <c r="CV73" s="35">
        <v>27872.9</v>
      </c>
      <c r="CW73" s="35">
        <v>27872.9</v>
      </c>
      <c r="CX73" s="35">
        <v>61888</v>
      </c>
      <c r="CY73" s="35">
        <v>61888</v>
      </c>
      <c r="CZ73" s="35">
        <v>61888</v>
      </c>
      <c r="DA73" s="78">
        <v>5.42</v>
      </c>
      <c r="DB73" s="34" t="s">
        <v>46</v>
      </c>
      <c r="DC73" s="34" t="s">
        <v>46</v>
      </c>
      <c r="DD73" s="34" t="s">
        <v>46</v>
      </c>
      <c r="DE73" s="34" t="s">
        <v>46</v>
      </c>
      <c r="DF73" s="31">
        <v>386</v>
      </c>
      <c r="DG73" s="56">
        <v>87</v>
      </c>
      <c r="DH73" s="56">
        <v>138</v>
      </c>
      <c r="DI73" s="56">
        <v>47</v>
      </c>
    </row>
    <row r="74" spans="1:113" x14ac:dyDescent="0.2">
      <c r="A74" s="3" t="s">
        <v>29</v>
      </c>
      <c r="B74" s="4">
        <v>2013</v>
      </c>
      <c r="C74" s="2" t="s">
        <v>7</v>
      </c>
      <c r="D74" s="29" t="s">
        <v>46</v>
      </c>
      <c r="E74" s="29" t="s">
        <v>46</v>
      </c>
      <c r="F74" s="29" t="s">
        <v>46</v>
      </c>
      <c r="G74" s="30" t="s">
        <v>46</v>
      </c>
      <c r="H74" s="29">
        <v>893</v>
      </c>
      <c r="I74" s="31" t="s">
        <v>46</v>
      </c>
      <c r="J74" s="31" t="s">
        <v>46</v>
      </c>
      <c r="K74" s="31" t="s">
        <v>46</v>
      </c>
      <c r="L74" s="31" t="s">
        <v>46</v>
      </c>
      <c r="M74" s="31" t="s">
        <v>46</v>
      </c>
      <c r="N74" s="32">
        <v>77</v>
      </c>
      <c r="O74" s="29">
        <v>77</v>
      </c>
      <c r="P74" s="32" t="s">
        <v>237</v>
      </c>
      <c r="Q74" s="35" t="s">
        <v>237</v>
      </c>
      <c r="R74" s="30" t="s">
        <v>46</v>
      </c>
      <c r="S74" s="29">
        <v>2975</v>
      </c>
      <c r="T74" s="29">
        <v>2925</v>
      </c>
      <c r="U74" s="29">
        <v>2447</v>
      </c>
      <c r="V74" s="29">
        <v>528</v>
      </c>
      <c r="W74" s="29">
        <v>1199</v>
      </c>
      <c r="X74" s="29">
        <v>235</v>
      </c>
      <c r="Y74" s="32">
        <v>264.76346799278951</v>
      </c>
      <c r="Z74" s="32">
        <v>242.39789558774223</v>
      </c>
      <c r="AA74" s="35">
        <v>2806.75</v>
      </c>
      <c r="AB74" s="29" t="s">
        <v>46</v>
      </c>
      <c r="AC74" s="29" t="s">
        <v>46</v>
      </c>
      <c r="AD74" s="29">
        <v>299</v>
      </c>
      <c r="AE74" s="34">
        <v>148</v>
      </c>
      <c r="AF74" s="30" t="s">
        <v>46</v>
      </c>
      <c r="AG74" s="29">
        <v>2538</v>
      </c>
      <c r="AH74" s="34">
        <v>137</v>
      </c>
      <c r="AI74" s="34">
        <v>425</v>
      </c>
      <c r="AJ74" s="34" t="s">
        <v>46</v>
      </c>
      <c r="AK74" s="29">
        <v>342</v>
      </c>
      <c r="AL74" s="29">
        <v>131</v>
      </c>
      <c r="AM74" s="29">
        <v>67</v>
      </c>
      <c r="AN74" s="29">
        <v>273</v>
      </c>
      <c r="AO74" s="29" t="s">
        <v>46</v>
      </c>
      <c r="AP74" s="29" t="s">
        <v>46</v>
      </c>
      <c r="AQ74" s="30" t="s">
        <v>46</v>
      </c>
      <c r="AR74" s="29">
        <v>1497</v>
      </c>
      <c r="AS74" s="29">
        <v>421</v>
      </c>
      <c r="AT74" s="29">
        <v>187</v>
      </c>
      <c r="AU74" s="29">
        <v>78</v>
      </c>
      <c r="AV74" s="29">
        <v>84</v>
      </c>
      <c r="AW74" s="29">
        <v>20</v>
      </c>
      <c r="AX74" s="29">
        <v>20</v>
      </c>
      <c r="AY74" s="29" t="s">
        <v>46</v>
      </c>
      <c r="AZ74" s="31" t="s">
        <v>46</v>
      </c>
      <c r="BA74" s="30" t="s">
        <v>46</v>
      </c>
      <c r="BB74" s="29">
        <v>1286</v>
      </c>
      <c r="BC74" s="31">
        <v>67</v>
      </c>
      <c r="BD74" s="31">
        <v>35</v>
      </c>
      <c r="BE74" s="31">
        <v>25</v>
      </c>
      <c r="BF74" s="52">
        <v>12</v>
      </c>
      <c r="BG74" s="29">
        <v>3499</v>
      </c>
      <c r="BH74" s="29">
        <v>41</v>
      </c>
      <c r="BI74" s="49">
        <v>1248</v>
      </c>
      <c r="BJ74" s="29">
        <v>581</v>
      </c>
      <c r="BK74" s="29">
        <v>131</v>
      </c>
      <c r="BL74" s="29" t="s">
        <v>46</v>
      </c>
      <c r="BM74" s="29" t="s">
        <v>46</v>
      </c>
      <c r="BN74" s="29" t="s">
        <v>46</v>
      </c>
      <c r="BO74" s="30">
        <v>48</v>
      </c>
      <c r="BP74" s="32">
        <v>815</v>
      </c>
      <c r="BQ74" s="32">
        <v>507.16136358053177</v>
      </c>
      <c r="BR74" s="35">
        <v>3232.318181818182</v>
      </c>
      <c r="BS74" s="29">
        <v>854</v>
      </c>
      <c r="BT74" s="29" t="s">
        <v>46</v>
      </c>
      <c r="BU74" s="29">
        <v>136</v>
      </c>
      <c r="BV74" s="29">
        <v>668</v>
      </c>
      <c r="BW74" s="29">
        <v>348</v>
      </c>
      <c r="BX74" s="32">
        <v>313151</v>
      </c>
      <c r="BY74" s="76" t="s">
        <v>46</v>
      </c>
      <c r="BZ74" s="29">
        <v>9281</v>
      </c>
      <c r="CA74" s="29">
        <v>5900</v>
      </c>
      <c r="CB74" s="29">
        <v>5085</v>
      </c>
      <c r="CC74" s="29">
        <v>815</v>
      </c>
      <c r="CD74" s="29">
        <v>376</v>
      </c>
      <c r="CE74" s="29">
        <v>3642</v>
      </c>
      <c r="CF74" s="29">
        <v>14</v>
      </c>
      <c r="CG74" s="29">
        <v>2244</v>
      </c>
      <c r="CH74" s="29">
        <v>351</v>
      </c>
      <c r="CI74" s="29">
        <v>203</v>
      </c>
      <c r="CJ74" s="29">
        <v>148</v>
      </c>
      <c r="CK74" s="29">
        <v>114</v>
      </c>
      <c r="CL74" s="29">
        <v>351</v>
      </c>
      <c r="CM74" s="29">
        <v>146</v>
      </c>
      <c r="CN74" s="29">
        <v>136</v>
      </c>
      <c r="CO74" s="30">
        <v>540</v>
      </c>
      <c r="CP74" s="29">
        <v>7327</v>
      </c>
      <c r="CQ74" s="29">
        <v>7327</v>
      </c>
      <c r="CR74" s="29">
        <v>7327</v>
      </c>
      <c r="CS74" s="29">
        <v>7327</v>
      </c>
      <c r="CT74" s="29">
        <v>3672</v>
      </c>
      <c r="CU74" s="29">
        <v>3672</v>
      </c>
      <c r="CV74" s="35">
        <v>7521.1</v>
      </c>
      <c r="CW74" s="35">
        <v>7521.1</v>
      </c>
      <c r="CX74" s="35">
        <v>14814</v>
      </c>
      <c r="CY74" s="35">
        <v>14814</v>
      </c>
      <c r="CZ74" s="35">
        <v>14814</v>
      </c>
      <c r="DA74" s="78">
        <v>5.56</v>
      </c>
      <c r="DB74" s="34" t="s">
        <v>46</v>
      </c>
      <c r="DC74" s="34" t="s">
        <v>46</v>
      </c>
      <c r="DD74" s="34" t="s">
        <v>46</v>
      </c>
      <c r="DE74" s="34" t="s">
        <v>46</v>
      </c>
      <c r="DF74" s="31">
        <v>67</v>
      </c>
      <c r="DG74" s="56">
        <v>35</v>
      </c>
      <c r="DH74" s="56">
        <v>25</v>
      </c>
      <c r="DI74" s="56">
        <v>12</v>
      </c>
    </row>
    <row r="75" spans="1:113" x14ac:dyDescent="0.2">
      <c r="A75" s="3" t="s">
        <v>30</v>
      </c>
      <c r="B75" s="4">
        <v>2013</v>
      </c>
      <c r="C75" s="2" t="s">
        <v>8</v>
      </c>
      <c r="D75" s="29" t="s">
        <v>46</v>
      </c>
      <c r="E75" s="29" t="s">
        <v>46</v>
      </c>
      <c r="F75" s="29" t="s">
        <v>46</v>
      </c>
      <c r="G75" s="30" t="s">
        <v>46</v>
      </c>
      <c r="H75" s="29">
        <v>1072</v>
      </c>
      <c r="I75" s="31" t="s">
        <v>46</v>
      </c>
      <c r="J75" s="31" t="s">
        <v>46</v>
      </c>
      <c r="K75" s="31" t="s">
        <v>46</v>
      </c>
      <c r="L75" s="31" t="s">
        <v>46</v>
      </c>
      <c r="M75" s="31" t="s">
        <v>46</v>
      </c>
      <c r="N75" s="32">
        <v>62</v>
      </c>
      <c r="O75" s="29">
        <v>62</v>
      </c>
      <c r="P75" s="32" t="s">
        <v>237</v>
      </c>
      <c r="Q75" s="35" t="s">
        <v>237</v>
      </c>
      <c r="R75" s="30" t="s">
        <v>46</v>
      </c>
      <c r="S75" s="29">
        <v>3787</v>
      </c>
      <c r="T75" s="29">
        <v>3546</v>
      </c>
      <c r="U75" s="29">
        <v>3123</v>
      </c>
      <c r="V75" s="29">
        <v>664</v>
      </c>
      <c r="W75" s="29">
        <v>1570</v>
      </c>
      <c r="X75" s="29">
        <v>303</v>
      </c>
      <c r="Y75" s="32">
        <v>328.02154878846324</v>
      </c>
      <c r="Z75" s="32">
        <v>246.78501678125281</v>
      </c>
      <c r="AA75" s="35">
        <v>2946.3333333333335</v>
      </c>
      <c r="AB75" s="29" t="s">
        <v>46</v>
      </c>
      <c r="AC75" s="29" t="s">
        <v>46</v>
      </c>
      <c r="AD75" s="29">
        <v>374</v>
      </c>
      <c r="AE75" s="34">
        <v>309</v>
      </c>
      <c r="AF75" s="30" t="s">
        <v>46</v>
      </c>
      <c r="AG75" s="29">
        <v>3240</v>
      </c>
      <c r="AH75" s="34">
        <v>150</v>
      </c>
      <c r="AI75" s="34">
        <v>542</v>
      </c>
      <c r="AJ75" s="34" t="s">
        <v>46</v>
      </c>
      <c r="AK75" s="29">
        <v>413</v>
      </c>
      <c r="AL75" s="29">
        <v>155</v>
      </c>
      <c r="AM75" s="29">
        <v>91</v>
      </c>
      <c r="AN75" s="29">
        <v>288</v>
      </c>
      <c r="AO75" s="29" t="s">
        <v>46</v>
      </c>
      <c r="AP75" s="29" t="s">
        <v>46</v>
      </c>
      <c r="AQ75" s="30" t="s">
        <v>46</v>
      </c>
      <c r="AR75" s="29">
        <v>1786</v>
      </c>
      <c r="AS75" s="29">
        <v>447</v>
      </c>
      <c r="AT75" s="29">
        <v>176</v>
      </c>
      <c r="AU75" s="29">
        <v>67</v>
      </c>
      <c r="AV75" s="29">
        <v>111</v>
      </c>
      <c r="AW75" s="29">
        <v>22</v>
      </c>
      <c r="AX75" s="29">
        <v>22</v>
      </c>
      <c r="AY75" s="29" t="s">
        <v>46</v>
      </c>
      <c r="AZ75" s="31" t="s">
        <v>46</v>
      </c>
      <c r="BA75" s="30" t="s">
        <v>46</v>
      </c>
      <c r="BB75" s="29">
        <v>1604</v>
      </c>
      <c r="BC75" s="31">
        <v>69</v>
      </c>
      <c r="BD75" s="31">
        <v>19</v>
      </c>
      <c r="BE75" s="31">
        <v>32</v>
      </c>
      <c r="BF75" s="52">
        <v>11</v>
      </c>
      <c r="BG75" s="29">
        <v>4503</v>
      </c>
      <c r="BH75" s="29">
        <v>73</v>
      </c>
      <c r="BI75" s="49">
        <v>1589</v>
      </c>
      <c r="BJ75" s="29">
        <v>669</v>
      </c>
      <c r="BK75" s="29">
        <v>154</v>
      </c>
      <c r="BL75" s="29" t="s">
        <v>46</v>
      </c>
      <c r="BM75" s="29" t="s">
        <v>46</v>
      </c>
      <c r="BN75" s="29" t="s">
        <v>46</v>
      </c>
      <c r="BO75" s="30">
        <v>49</v>
      </c>
      <c r="BP75" s="32">
        <v>1040</v>
      </c>
      <c r="BQ75" s="32">
        <v>574.8065655697161</v>
      </c>
      <c r="BR75" s="35">
        <v>3367.6568627450979</v>
      </c>
      <c r="BS75" s="29">
        <v>1156</v>
      </c>
      <c r="BT75" s="29" t="s">
        <v>46</v>
      </c>
      <c r="BU75" s="29">
        <v>227</v>
      </c>
      <c r="BV75" s="29">
        <v>942</v>
      </c>
      <c r="BW75" s="29">
        <v>559</v>
      </c>
      <c r="BX75" s="32">
        <v>421967</v>
      </c>
      <c r="BY75" s="76" t="s">
        <v>46</v>
      </c>
      <c r="BZ75" s="29">
        <v>11836</v>
      </c>
      <c r="CA75" s="29">
        <v>7333</v>
      </c>
      <c r="CB75" s="29">
        <v>6293</v>
      </c>
      <c r="CC75" s="29">
        <v>1040</v>
      </c>
      <c r="CD75" s="29">
        <v>528</v>
      </c>
      <c r="CE75" s="29">
        <v>4418</v>
      </c>
      <c r="CF75" s="29">
        <v>14</v>
      </c>
      <c r="CG75" s="29">
        <v>2832</v>
      </c>
      <c r="CH75" s="29">
        <v>428</v>
      </c>
      <c r="CI75" s="29">
        <v>282</v>
      </c>
      <c r="CJ75" s="29">
        <v>146</v>
      </c>
      <c r="CK75" s="29">
        <v>163</v>
      </c>
      <c r="CL75" s="29">
        <v>428</v>
      </c>
      <c r="CM75" s="29">
        <v>185</v>
      </c>
      <c r="CN75" s="29">
        <v>227</v>
      </c>
      <c r="CO75" s="30">
        <v>795</v>
      </c>
      <c r="CP75" s="29">
        <v>8976</v>
      </c>
      <c r="CQ75" s="29">
        <v>8976</v>
      </c>
      <c r="CR75" s="29">
        <v>8976</v>
      </c>
      <c r="CS75" s="29">
        <v>8976</v>
      </c>
      <c r="CT75" s="29">
        <v>3678</v>
      </c>
      <c r="CU75" s="29">
        <v>3678</v>
      </c>
      <c r="CV75" s="35">
        <v>9497.3000000000011</v>
      </c>
      <c r="CW75" s="35">
        <v>9497.3000000000011</v>
      </c>
      <c r="CX75" s="35">
        <v>18934</v>
      </c>
      <c r="CY75" s="35">
        <v>18934</v>
      </c>
      <c r="CZ75" s="35">
        <v>18934</v>
      </c>
      <c r="DA75" s="78">
        <v>5.58</v>
      </c>
      <c r="DB75" s="34" t="s">
        <v>46</v>
      </c>
      <c r="DC75" s="34" t="s">
        <v>46</v>
      </c>
      <c r="DD75" s="34" t="s">
        <v>46</v>
      </c>
      <c r="DE75" s="34" t="s">
        <v>46</v>
      </c>
      <c r="DF75" s="31">
        <v>69</v>
      </c>
      <c r="DG75" s="56">
        <v>19</v>
      </c>
      <c r="DH75" s="56">
        <v>32</v>
      </c>
      <c r="DI75" s="56">
        <v>11</v>
      </c>
    </row>
    <row r="76" spans="1:113" x14ac:dyDescent="0.2">
      <c r="A76" s="3" t="s">
        <v>31</v>
      </c>
      <c r="B76" s="4">
        <v>2013</v>
      </c>
      <c r="C76" s="2" t="s">
        <v>9</v>
      </c>
      <c r="D76" s="29" t="s">
        <v>46</v>
      </c>
      <c r="E76" s="29" t="s">
        <v>46</v>
      </c>
      <c r="F76" s="29" t="s">
        <v>46</v>
      </c>
      <c r="G76" s="30" t="s">
        <v>46</v>
      </c>
      <c r="H76" s="29">
        <v>1459</v>
      </c>
      <c r="I76" s="31" t="s">
        <v>46</v>
      </c>
      <c r="J76" s="31" t="s">
        <v>46</v>
      </c>
      <c r="K76" s="31" t="s">
        <v>46</v>
      </c>
      <c r="L76" s="31" t="s">
        <v>46</v>
      </c>
      <c r="M76" s="31" t="s">
        <v>46</v>
      </c>
      <c r="N76" s="32">
        <v>84</v>
      </c>
      <c r="O76" s="29">
        <v>84</v>
      </c>
      <c r="P76" s="32" t="s">
        <v>237</v>
      </c>
      <c r="Q76" s="35" t="s">
        <v>237</v>
      </c>
      <c r="R76" s="30" t="s">
        <v>46</v>
      </c>
      <c r="S76" s="29">
        <v>4696</v>
      </c>
      <c r="T76" s="29">
        <v>4460</v>
      </c>
      <c r="U76" s="29">
        <v>3915</v>
      </c>
      <c r="V76" s="29">
        <v>781</v>
      </c>
      <c r="W76" s="29">
        <v>1786</v>
      </c>
      <c r="X76" s="29">
        <v>305</v>
      </c>
      <c r="Y76" s="32">
        <v>459.91405717908964</v>
      </c>
      <c r="Z76" s="32">
        <v>349.92483157332128</v>
      </c>
      <c r="AA76" s="35">
        <v>2858.3947368421054</v>
      </c>
      <c r="AB76" s="29" t="s">
        <v>46</v>
      </c>
      <c r="AC76" s="29" t="s">
        <v>46</v>
      </c>
      <c r="AD76" s="29">
        <v>384</v>
      </c>
      <c r="AE76" s="34">
        <v>423</v>
      </c>
      <c r="AF76" s="30" t="s">
        <v>46</v>
      </c>
      <c r="AG76" s="29">
        <v>3837</v>
      </c>
      <c r="AH76" s="34">
        <v>200</v>
      </c>
      <c r="AI76" s="34">
        <v>679</v>
      </c>
      <c r="AJ76" s="34" t="s">
        <v>46</v>
      </c>
      <c r="AK76" s="29">
        <v>430</v>
      </c>
      <c r="AL76" s="29">
        <v>148</v>
      </c>
      <c r="AM76" s="29">
        <v>83</v>
      </c>
      <c r="AN76" s="29">
        <v>296</v>
      </c>
      <c r="AO76" s="29" t="s">
        <v>46</v>
      </c>
      <c r="AP76" s="29" t="s">
        <v>46</v>
      </c>
      <c r="AQ76" s="30" t="s">
        <v>46</v>
      </c>
      <c r="AR76" s="29">
        <v>2085</v>
      </c>
      <c r="AS76" s="29">
        <v>562</v>
      </c>
      <c r="AT76" s="29">
        <v>241</v>
      </c>
      <c r="AU76" s="29">
        <v>79</v>
      </c>
      <c r="AV76" s="29">
        <v>102</v>
      </c>
      <c r="AW76" s="29">
        <v>33</v>
      </c>
      <c r="AX76" s="29">
        <v>33</v>
      </c>
      <c r="AY76" s="29" t="s">
        <v>46</v>
      </c>
      <c r="AZ76" s="31" t="s">
        <v>46</v>
      </c>
      <c r="BA76" s="30" t="s">
        <v>46</v>
      </c>
      <c r="BB76" s="29">
        <v>1828</v>
      </c>
      <c r="BC76" s="31">
        <v>59</v>
      </c>
      <c r="BD76" s="31">
        <v>10</v>
      </c>
      <c r="BE76" s="31">
        <v>29</v>
      </c>
      <c r="BF76" s="52">
        <v>7</v>
      </c>
      <c r="BG76" s="29">
        <v>5696</v>
      </c>
      <c r="BH76" s="29">
        <v>68</v>
      </c>
      <c r="BI76" s="49">
        <v>1738</v>
      </c>
      <c r="BJ76" s="29">
        <v>700</v>
      </c>
      <c r="BK76" s="29">
        <v>183</v>
      </c>
      <c r="BL76" s="29" t="s">
        <v>46</v>
      </c>
      <c r="BM76" s="29" t="s">
        <v>46</v>
      </c>
      <c r="BN76" s="29" t="s">
        <v>46</v>
      </c>
      <c r="BO76" s="30">
        <v>60</v>
      </c>
      <c r="BP76" s="32">
        <v>1265</v>
      </c>
      <c r="BQ76" s="32">
        <v>809.83888875241098</v>
      </c>
      <c r="BR76" s="35">
        <v>3318.2083333333335</v>
      </c>
      <c r="BS76" s="29">
        <v>1018</v>
      </c>
      <c r="BT76" s="29" t="s">
        <v>46</v>
      </c>
      <c r="BU76" s="29">
        <v>196</v>
      </c>
      <c r="BV76" s="29">
        <v>816</v>
      </c>
      <c r="BW76" s="29">
        <v>430</v>
      </c>
      <c r="BX76" s="32">
        <v>595116</v>
      </c>
      <c r="BY76" s="76" t="s">
        <v>46</v>
      </c>
      <c r="BZ76" s="29">
        <v>14586</v>
      </c>
      <c r="CA76" s="29">
        <v>9156</v>
      </c>
      <c r="CB76" s="29">
        <v>7891</v>
      </c>
      <c r="CC76" s="29">
        <v>1265</v>
      </c>
      <c r="CD76" s="29">
        <v>612</v>
      </c>
      <c r="CE76" s="29">
        <v>5778</v>
      </c>
      <c r="CF76" s="29">
        <v>20</v>
      </c>
      <c r="CG76" s="29">
        <v>7586</v>
      </c>
      <c r="CH76" s="29">
        <v>482</v>
      </c>
      <c r="CI76" s="29">
        <v>268</v>
      </c>
      <c r="CJ76" s="29">
        <v>214</v>
      </c>
      <c r="CK76" s="29">
        <v>185</v>
      </c>
      <c r="CL76" s="29">
        <v>482</v>
      </c>
      <c r="CM76" s="29">
        <v>190</v>
      </c>
      <c r="CN76" s="29">
        <v>196</v>
      </c>
      <c r="CO76" s="30">
        <v>654</v>
      </c>
      <c r="CP76" s="29">
        <v>10888</v>
      </c>
      <c r="CQ76" s="29">
        <v>10888</v>
      </c>
      <c r="CR76" s="29">
        <v>10888</v>
      </c>
      <c r="CS76" s="29">
        <v>10888</v>
      </c>
      <c r="CT76" s="29">
        <v>3725</v>
      </c>
      <c r="CU76" s="29">
        <v>3725</v>
      </c>
      <c r="CV76" s="35">
        <v>12645.5</v>
      </c>
      <c r="CW76" s="35">
        <v>12645.5</v>
      </c>
      <c r="CX76" s="35">
        <v>23438</v>
      </c>
      <c r="CY76" s="35">
        <v>23438</v>
      </c>
      <c r="CZ76" s="35">
        <v>23438</v>
      </c>
      <c r="DA76" s="78">
        <v>5.95</v>
      </c>
      <c r="DB76" s="34" t="s">
        <v>46</v>
      </c>
      <c r="DC76" s="34" t="s">
        <v>46</v>
      </c>
      <c r="DD76" s="34" t="s">
        <v>46</v>
      </c>
      <c r="DE76" s="34" t="s">
        <v>46</v>
      </c>
      <c r="DF76" s="31">
        <v>59</v>
      </c>
      <c r="DG76" s="56">
        <v>10</v>
      </c>
      <c r="DH76" s="56">
        <v>29</v>
      </c>
      <c r="DI76" s="56">
        <v>7</v>
      </c>
    </row>
    <row r="77" spans="1:113" x14ac:dyDescent="0.2">
      <c r="A77" s="3" t="s">
        <v>32</v>
      </c>
      <c r="B77" s="4">
        <v>2013</v>
      </c>
      <c r="C77" s="2" t="s">
        <v>10</v>
      </c>
      <c r="D77" s="29" t="s">
        <v>46</v>
      </c>
      <c r="E77" s="29" t="s">
        <v>46</v>
      </c>
      <c r="F77" s="29" t="s">
        <v>46</v>
      </c>
      <c r="G77" s="30">
        <v>745</v>
      </c>
      <c r="H77" s="29">
        <v>4317</v>
      </c>
      <c r="I77" s="31" t="s">
        <v>46</v>
      </c>
      <c r="J77" s="31" t="s">
        <v>46</v>
      </c>
      <c r="K77" s="31" t="s">
        <v>46</v>
      </c>
      <c r="L77" s="31" t="s">
        <v>46</v>
      </c>
      <c r="M77" s="31" t="s">
        <v>46</v>
      </c>
      <c r="N77" s="32">
        <v>422</v>
      </c>
      <c r="O77" s="29">
        <v>422</v>
      </c>
      <c r="P77" s="32">
        <v>268.51616159134744</v>
      </c>
      <c r="Q77" s="35">
        <v>2248.7142857142858</v>
      </c>
      <c r="R77" s="30" t="s">
        <v>46</v>
      </c>
      <c r="S77" s="29">
        <v>8103</v>
      </c>
      <c r="T77" s="29">
        <v>8277</v>
      </c>
      <c r="U77" s="29">
        <v>6714</v>
      </c>
      <c r="V77" s="29">
        <v>1389</v>
      </c>
      <c r="W77" s="29">
        <v>3246</v>
      </c>
      <c r="X77" s="29">
        <v>788</v>
      </c>
      <c r="Y77" s="32">
        <v>871.32272716106354</v>
      </c>
      <c r="Z77" s="32">
        <v>827.21523555168994</v>
      </c>
      <c r="AA77" s="35">
        <v>2688</v>
      </c>
      <c r="AB77" s="29" t="s">
        <v>46</v>
      </c>
      <c r="AC77" s="29" t="s">
        <v>46</v>
      </c>
      <c r="AD77" s="29">
        <v>855</v>
      </c>
      <c r="AE77" s="34" t="s">
        <v>46</v>
      </c>
      <c r="AF77" s="30" t="s">
        <v>46</v>
      </c>
      <c r="AG77" s="29">
        <v>6539</v>
      </c>
      <c r="AH77" s="34" t="s">
        <v>46</v>
      </c>
      <c r="AI77" s="34" t="s">
        <v>46</v>
      </c>
      <c r="AJ77" s="34" t="s">
        <v>46</v>
      </c>
      <c r="AK77" s="29">
        <v>942</v>
      </c>
      <c r="AL77" s="29">
        <v>888</v>
      </c>
      <c r="AM77" s="29">
        <v>461</v>
      </c>
      <c r="AN77" s="29">
        <v>1653</v>
      </c>
      <c r="AO77" s="29" t="s">
        <v>46</v>
      </c>
      <c r="AP77" s="29" t="s">
        <v>46</v>
      </c>
      <c r="AQ77" s="30" t="s">
        <v>46</v>
      </c>
      <c r="AR77" s="29">
        <v>3923</v>
      </c>
      <c r="AS77" s="29">
        <v>1186</v>
      </c>
      <c r="AT77" s="29">
        <v>477</v>
      </c>
      <c r="AU77" s="29">
        <v>219</v>
      </c>
      <c r="AV77" s="29">
        <v>663</v>
      </c>
      <c r="AW77" s="29">
        <v>102</v>
      </c>
      <c r="AX77" s="29">
        <v>102</v>
      </c>
      <c r="AY77" s="29" t="s">
        <v>46</v>
      </c>
      <c r="AZ77" s="31" t="s">
        <v>46</v>
      </c>
      <c r="BA77" s="30" t="s">
        <v>46</v>
      </c>
      <c r="BB77" s="29">
        <v>4191</v>
      </c>
      <c r="BC77" s="31">
        <v>236</v>
      </c>
      <c r="BD77" s="31">
        <v>35</v>
      </c>
      <c r="BE77" s="31">
        <v>120</v>
      </c>
      <c r="BF77" s="52">
        <v>35</v>
      </c>
      <c r="BG77" s="29">
        <v>9858</v>
      </c>
      <c r="BH77" s="29">
        <v>375</v>
      </c>
      <c r="BI77" s="49">
        <v>3131</v>
      </c>
      <c r="BJ77" s="29">
        <v>1455</v>
      </c>
      <c r="BK77" s="29">
        <v>309</v>
      </c>
      <c r="BL77" s="29" t="s">
        <v>46</v>
      </c>
      <c r="BM77" s="29" t="s">
        <v>46</v>
      </c>
      <c r="BN77" s="29">
        <v>601</v>
      </c>
      <c r="BO77" s="30">
        <v>196</v>
      </c>
      <c r="BP77" s="32">
        <v>2356</v>
      </c>
      <c r="BQ77" s="32">
        <v>1698.5379627127534</v>
      </c>
      <c r="BR77" s="35">
        <v>3044.6860465116279</v>
      </c>
      <c r="BS77" s="29">
        <v>5462</v>
      </c>
      <c r="BT77" s="29" t="s">
        <v>46</v>
      </c>
      <c r="BU77" s="29">
        <v>1019</v>
      </c>
      <c r="BV77" s="29">
        <v>4740</v>
      </c>
      <c r="BW77" s="29">
        <v>2364</v>
      </c>
      <c r="BX77" s="32">
        <v>636272</v>
      </c>
      <c r="BY77" s="76" t="s">
        <v>46</v>
      </c>
      <c r="BZ77" s="29">
        <v>25673</v>
      </c>
      <c r="CA77" s="29">
        <v>16380</v>
      </c>
      <c r="CB77" s="29">
        <v>14024</v>
      </c>
      <c r="CC77" s="29">
        <v>2356</v>
      </c>
      <c r="CD77" s="29">
        <v>1165</v>
      </c>
      <c r="CE77" s="29">
        <v>9976</v>
      </c>
      <c r="CF77" s="29">
        <v>68</v>
      </c>
      <c r="CG77" s="29">
        <v>11843</v>
      </c>
      <c r="CH77" s="29">
        <v>1551</v>
      </c>
      <c r="CI77" s="29">
        <v>1180</v>
      </c>
      <c r="CJ77" s="29">
        <v>371</v>
      </c>
      <c r="CK77" s="29">
        <v>586</v>
      </c>
      <c r="CL77" s="29">
        <v>1551</v>
      </c>
      <c r="CM77" s="29">
        <v>853</v>
      </c>
      <c r="CN77" s="29">
        <v>1019</v>
      </c>
      <c r="CO77" s="30">
        <v>3434</v>
      </c>
      <c r="CP77" s="29">
        <v>19695</v>
      </c>
      <c r="CQ77" s="29">
        <v>19695</v>
      </c>
      <c r="CR77" s="29">
        <v>19695</v>
      </c>
      <c r="CS77" s="29">
        <v>19695</v>
      </c>
      <c r="CT77" s="29">
        <v>12485</v>
      </c>
      <c r="CU77" s="29">
        <v>12485</v>
      </c>
      <c r="CV77" s="35">
        <v>17731</v>
      </c>
      <c r="CW77" s="35">
        <v>17731</v>
      </c>
      <c r="CX77" s="35">
        <v>40876</v>
      </c>
      <c r="CY77" s="35">
        <v>40876</v>
      </c>
      <c r="CZ77" s="35">
        <v>40876</v>
      </c>
      <c r="DA77" s="78">
        <v>5.61</v>
      </c>
      <c r="DB77" s="34" t="s">
        <v>46</v>
      </c>
      <c r="DC77" s="34" t="s">
        <v>46</v>
      </c>
      <c r="DD77" s="34" t="s">
        <v>46</v>
      </c>
      <c r="DE77" s="34" t="s">
        <v>46</v>
      </c>
      <c r="DF77" s="31">
        <v>236</v>
      </c>
      <c r="DG77" s="56">
        <v>35</v>
      </c>
      <c r="DH77" s="56">
        <v>120</v>
      </c>
      <c r="DI77" s="56">
        <v>35</v>
      </c>
    </row>
    <row r="78" spans="1:113" x14ac:dyDescent="0.2">
      <c r="A78" s="3" t="s">
        <v>33</v>
      </c>
      <c r="B78" s="4">
        <v>2013</v>
      </c>
      <c r="C78" s="2" t="s">
        <v>11</v>
      </c>
      <c r="D78" s="29" t="s">
        <v>46</v>
      </c>
      <c r="E78" s="29" t="s">
        <v>46</v>
      </c>
      <c r="F78" s="29" t="s">
        <v>46</v>
      </c>
      <c r="G78" s="30">
        <v>1084</v>
      </c>
      <c r="H78" s="29">
        <v>5567</v>
      </c>
      <c r="I78" s="31" t="s">
        <v>46</v>
      </c>
      <c r="J78" s="31" t="s">
        <v>46</v>
      </c>
      <c r="K78" s="31" t="s">
        <v>46</v>
      </c>
      <c r="L78" s="31" t="s">
        <v>46</v>
      </c>
      <c r="M78" s="31" t="s">
        <v>46</v>
      </c>
      <c r="N78" s="32">
        <v>558</v>
      </c>
      <c r="O78" s="29">
        <v>558</v>
      </c>
      <c r="P78" s="32">
        <v>364.65597638341592</v>
      </c>
      <c r="Q78" s="35">
        <v>3197.1165413533836</v>
      </c>
      <c r="R78" s="30" t="s">
        <v>46</v>
      </c>
      <c r="S78" s="29">
        <v>11168</v>
      </c>
      <c r="T78" s="29">
        <v>11702</v>
      </c>
      <c r="U78" s="29">
        <v>9256</v>
      </c>
      <c r="V78" s="29">
        <v>1912</v>
      </c>
      <c r="W78" s="29">
        <v>4157</v>
      </c>
      <c r="X78" s="29">
        <v>998</v>
      </c>
      <c r="Y78" s="32">
        <v>1208.1077439423163</v>
      </c>
      <c r="Z78" s="32">
        <v>1262.2691075228481</v>
      </c>
      <c r="AA78" s="35">
        <v>2622.6938775510203</v>
      </c>
      <c r="AB78" s="29" t="s">
        <v>46</v>
      </c>
      <c r="AC78" s="29" t="s">
        <v>46</v>
      </c>
      <c r="AD78" s="29">
        <v>1072</v>
      </c>
      <c r="AE78" s="34" t="s">
        <v>46</v>
      </c>
      <c r="AF78" s="30" t="s">
        <v>46</v>
      </c>
      <c r="AG78" s="29">
        <v>9136</v>
      </c>
      <c r="AH78" s="34" t="s">
        <v>46</v>
      </c>
      <c r="AI78" s="34" t="s">
        <v>46</v>
      </c>
      <c r="AJ78" s="34" t="s">
        <v>46</v>
      </c>
      <c r="AK78" s="29">
        <v>1199</v>
      </c>
      <c r="AL78" s="29">
        <v>958</v>
      </c>
      <c r="AM78" s="29">
        <v>475</v>
      </c>
      <c r="AN78" s="29">
        <v>1752</v>
      </c>
      <c r="AO78" s="29" t="s">
        <v>46</v>
      </c>
      <c r="AP78" s="29" t="s">
        <v>46</v>
      </c>
      <c r="AQ78" s="30" t="s">
        <v>46</v>
      </c>
      <c r="AR78" s="29">
        <v>5389</v>
      </c>
      <c r="AS78" s="29">
        <v>1851</v>
      </c>
      <c r="AT78" s="29">
        <v>699</v>
      </c>
      <c r="AU78" s="29">
        <v>312</v>
      </c>
      <c r="AV78" s="29">
        <v>663</v>
      </c>
      <c r="AW78" s="29">
        <v>161</v>
      </c>
      <c r="AX78" s="29">
        <v>161</v>
      </c>
      <c r="AY78" s="29" t="s">
        <v>46</v>
      </c>
      <c r="AZ78" s="31" t="s">
        <v>46</v>
      </c>
      <c r="BA78" s="30" t="s">
        <v>46</v>
      </c>
      <c r="BB78" s="29">
        <v>4959</v>
      </c>
      <c r="BC78" s="31">
        <v>339</v>
      </c>
      <c r="BD78" s="31">
        <v>39</v>
      </c>
      <c r="BE78" s="31">
        <v>131</v>
      </c>
      <c r="BF78" s="52">
        <v>28</v>
      </c>
      <c r="BG78" s="29">
        <v>11433</v>
      </c>
      <c r="BH78" s="29">
        <v>353</v>
      </c>
      <c r="BI78" s="49">
        <v>4035</v>
      </c>
      <c r="BJ78" s="29">
        <v>1980</v>
      </c>
      <c r="BK78" s="29">
        <v>439</v>
      </c>
      <c r="BL78" s="29" t="s">
        <v>46</v>
      </c>
      <c r="BM78" s="29" t="s">
        <v>46</v>
      </c>
      <c r="BN78" s="29">
        <v>906</v>
      </c>
      <c r="BO78" s="30">
        <v>236</v>
      </c>
      <c r="BP78" s="32">
        <v>3143</v>
      </c>
      <c r="BQ78" s="32">
        <v>2470.3768514651642</v>
      </c>
      <c r="BR78" s="35">
        <v>2983.8726415094338</v>
      </c>
      <c r="BS78" s="29">
        <v>5649</v>
      </c>
      <c r="BT78" s="29" t="s">
        <v>46</v>
      </c>
      <c r="BU78" s="29">
        <v>964</v>
      </c>
      <c r="BV78" s="29">
        <v>4847</v>
      </c>
      <c r="BW78" s="29">
        <v>2486</v>
      </c>
      <c r="BX78" s="32">
        <v>879534</v>
      </c>
      <c r="BY78" s="76" t="s">
        <v>46</v>
      </c>
      <c r="BZ78" s="29">
        <v>34337</v>
      </c>
      <c r="CA78" s="29">
        <v>22870</v>
      </c>
      <c r="CB78" s="29">
        <v>19727</v>
      </c>
      <c r="CC78" s="29">
        <v>3143</v>
      </c>
      <c r="CD78" s="29">
        <v>1718</v>
      </c>
      <c r="CE78" s="29">
        <v>14552</v>
      </c>
      <c r="CF78" s="29">
        <v>70</v>
      </c>
      <c r="CG78" s="29">
        <v>25721</v>
      </c>
      <c r="CH78" s="29">
        <v>2087</v>
      </c>
      <c r="CI78" s="29">
        <v>1539</v>
      </c>
      <c r="CJ78" s="29">
        <v>548</v>
      </c>
      <c r="CK78" s="29">
        <v>873</v>
      </c>
      <c r="CL78" s="29">
        <v>2087</v>
      </c>
      <c r="CM78" s="29">
        <v>1089</v>
      </c>
      <c r="CN78" s="29">
        <v>964</v>
      </c>
      <c r="CO78" s="30">
        <v>3544</v>
      </c>
      <c r="CP78" s="29">
        <v>25984</v>
      </c>
      <c r="CQ78" s="29">
        <v>25984</v>
      </c>
      <c r="CR78" s="29">
        <v>25984</v>
      </c>
      <c r="CS78" s="29">
        <v>25984</v>
      </c>
      <c r="CT78" s="29">
        <v>15420</v>
      </c>
      <c r="CU78" s="29">
        <v>15420</v>
      </c>
      <c r="CV78" s="35">
        <v>23084.399999999998</v>
      </c>
      <c r="CW78" s="35">
        <v>23084.399999999998</v>
      </c>
      <c r="CX78" s="35">
        <v>53236</v>
      </c>
      <c r="CY78" s="35">
        <v>53236</v>
      </c>
      <c r="CZ78" s="35">
        <v>53236</v>
      </c>
      <c r="DA78" s="78">
        <v>5.74</v>
      </c>
      <c r="DB78" s="34" t="s">
        <v>46</v>
      </c>
      <c r="DC78" s="34" t="s">
        <v>46</v>
      </c>
      <c r="DD78" s="34" t="s">
        <v>46</v>
      </c>
      <c r="DE78" s="34" t="s">
        <v>46</v>
      </c>
      <c r="DF78" s="31">
        <v>339</v>
      </c>
      <c r="DG78" s="56">
        <v>39</v>
      </c>
      <c r="DH78" s="56">
        <v>131</v>
      </c>
      <c r="DI78" s="56">
        <v>28</v>
      </c>
    </row>
    <row r="79" spans="1:113" x14ac:dyDescent="0.2">
      <c r="A79" s="3" t="s">
        <v>34</v>
      </c>
      <c r="B79" s="4">
        <v>2013</v>
      </c>
      <c r="C79" s="2" t="s">
        <v>12</v>
      </c>
      <c r="D79" s="29" t="s">
        <v>46</v>
      </c>
      <c r="E79" s="29" t="s">
        <v>46</v>
      </c>
      <c r="F79" s="29" t="s">
        <v>46</v>
      </c>
      <c r="G79" s="30">
        <v>660</v>
      </c>
      <c r="H79" s="29">
        <v>3034</v>
      </c>
      <c r="I79" s="31" t="s">
        <v>46</v>
      </c>
      <c r="J79" s="31" t="s">
        <v>46</v>
      </c>
      <c r="K79" s="31" t="s">
        <v>46</v>
      </c>
      <c r="L79" s="31" t="s">
        <v>46</v>
      </c>
      <c r="M79" s="31" t="s">
        <v>46</v>
      </c>
      <c r="N79" s="32">
        <v>305</v>
      </c>
      <c r="O79" s="29">
        <v>305</v>
      </c>
      <c r="P79" s="32" t="s">
        <v>237</v>
      </c>
      <c r="Q79" s="35" t="s">
        <v>237</v>
      </c>
      <c r="R79" s="30" t="s">
        <v>46</v>
      </c>
      <c r="S79" s="29">
        <v>9108</v>
      </c>
      <c r="T79" s="29">
        <v>9698</v>
      </c>
      <c r="U79" s="29">
        <v>7479</v>
      </c>
      <c r="V79" s="29">
        <v>1629</v>
      </c>
      <c r="W79" s="29">
        <v>3631</v>
      </c>
      <c r="X79" s="29">
        <v>703</v>
      </c>
      <c r="Y79" s="32">
        <v>973.07542075962147</v>
      </c>
      <c r="Z79" s="32">
        <v>1040.3658247379901</v>
      </c>
      <c r="AA79" s="35">
        <v>2550.5</v>
      </c>
      <c r="AB79" s="29" t="s">
        <v>46</v>
      </c>
      <c r="AC79" s="29" t="s">
        <v>46</v>
      </c>
      <c r="AD79" s="29">
        <v>839</v>
      </c>
      <c r="AE79" s="34" t="s">
        <v>46</v>
      </c>
      <c r="AF79" s="30" t="s">
        <v>46</v>
      </c>
      <c r="AG79" s="29">
        <v>7346</v>
      </c>
      <c r="AH79" s="34" t="s">
        <v>46</v>
      </c>
      <c r="AI79" s="34" t="s">
        <v>46</v>
      </c>
      <c r="AJ79" s="34" t="s">
        <v>46</v>
      </c>
      <c r="AK79" s="29">
        <v>935</v>
      </c>
      <c r="AL79" s="29">
        <v>665</v>
      </c>
      <c r="AM79" s="29">
        <v>379</v>
      </c>
      <c r="AN79" s="29">
        <v>1290</v>
      </c>
      <c r="AO79" s="29" t="s">
        <v>46</v>
      </c>
      <c r="AP79" s="29" t="s">
        <v>46</v>
      </c>
      <c r="AQ79" s="30" t="s">
        <v>46</v>
      </c>
      <c r="AR79" s="29">
        <v>4951</v>
      </c>
      <c r="AS79" s="29">
        <v>1741</v>
      </c>
      <c r="AT79" s="29">
        <v>744</v>
      </c>
      <c r="AU79" s="29">
        <v>310</v>
      </c>
      <c r="AV79" s="29">
        <v>612</v>
      </c>
      <c r="AW79" s="29">
        <v>166</v>
      </c>
      <c r="AX79" s="29">
        <v>166</v>
      </c>
      <c r="AY79" s="29" t="s">
        <v>46</v>
      </c>
      <c r="AZ79" s="31" t="s">
        <v>46</v>
      </c>
      <c r="BA79" s="30" t="s">
        <v>46</v>
      </c>
      <c r="BB79" s="29">
        <v>3720</v>
      </c>
      <c r="BC79" s="31">
        <v>277</v>
      </c>
      <c r="BD79" s="31">
        <v>41</v>
      </c>
      <c r="BE79" s="31">
        <v>131</v>
      </c>
      <c r="BF79" s="52">
        <v>32</v>
      </c>
      <c r="BG79" s="29">
        <v>9009</v>
      </c>
      <c r="BH79" s="29">
        <v>224</v>
      </c>
      <c r="BI79" s="49">
        <v>2872</v>
      </c>
      <c r="BJ79" s="29">
        <v>1239</v>
      </c>
      <c r="BK79" s="29">
        <v>286</v>
      </c>
      <c r="BL79" s="29" t="s">
        <v>46</v>
      </c>
      <c r="BM79" s="29" t="s">
        <v>46</v>
      </c>
      <c r="BN79" s="29">
        <v>555</v>
      </c>
      <c r="BO79" s="30">
        <v>157</v>
      </c>
      <c r="BP79" s="32">
        <v>2525</v>
      </c>
      <c r="BQ79" s="32">
        <v>2013.4412454976114</v>
      </c>
      <c r="BR79" s="35">
        <v>2974.5384615384614</v>
      </c>
      <c r="BS79" s="29">
        <v>4288</v>
      </c>
      <c r="BT79" s="29" t="s">
        <v>46</v>
      </c>
      <c r="BU79" s="29">
        <v>709</v>
      </c>
      <c r="BV79" s="29">
        <v>3644</v>
      </c>
      <c r="BW79" s="29">
        <v>1906</v>
      </c>
      <c r="BX79" s="32">
        <v>733194</v>
      </c>
      <c r="BY79" s="76" t="s">
        <v>46</v>
      </c>
      <c r="BZ79" s="29">
        <v>28894</v>
      </c>
      <c r="CA79" s="29">
        <v>18806</v>
      </c>
      <c r="CB79" s="29">
        <v>16281</v>
      </c>
      <c r="CC79" s="29">
        <v>2525</v>
      </c>
      <c r="CD79" s="29">
        <v>1151</v>
      </c>
      <c r="CE79" s="29">
        <v>11930</v>
      </c>
      <c r="CF79" s="29">
        <v>52</v>
      </c>
      <c r="CG79" s="29">
        <v>8016</v>
      </c>
      <c r="CH79" s="29">
        <v>1547</v>
      </c>
      <c r="CI79" s="29">
        <v>1203</v>
      </c>
      <c r="CJ79" s="29">
        <v>344</v>
      </c>
      <c r="CK79" s="29">
        <v>639</v>
      </c>
      <c r="CL79" s="29">
        <v>1547</v>
      </c>
      <c r="CM79" s="29">
        <v>843</v>
      </c>
      <c r="CN79" s="29">
        <v>709</v>
      </c>
      <c r="CO79" s="30">
        <v>2774</v>
      </c>
      <c r="CP79" s="29">
        <v>20976</v>
      </c>
      <c r="CQ79" s="29">
        <v>20976</v>
      </c>
      <c r="CR79" s="29">
        <v>20976</v>
      </c>
      <c r="CS79" s="29">
        <v>20976</v>
      </c>
      <c r="CT79" s="29">
        <v>9592</v>
      </c>
      <c r="CU79" s="29">
        <v>9592</v>
      </c>
      <c r="CV79" s="35">
        <v>20768.2</v>
      </c>
      <c r="CW79" s="35">
        <v>20768.2</v>
      </c>
      <c r="CX79" s="35">
        <v>43782</v>
      </c>
      <c r="CY79" s="35">
        <v>43782</v>
      </c>
      <c r="CZ79" s="35">
        <v>43782</v>
      </c>
      <c r="DA79" s="78">
        <v>5.34</v>
      </c>
      <c r="DB79" s="34" t="s">
        <v>46</v>
      </c>
      <c r="DC79" s="34" t="s">
        <v>46</v>
      </c>
      <c r="DD79" s="34" t="s">
        <v>46</v>
      </c>
      <c r="DE79" s="34" t="s">
        <v>46</v>
      </c>
      <c r="DF79" s="31">
        <v>277</v>
      </c>
      <c r="DG79" s="56">
        <v>41</v>
      </c>
      <c r="DH79" s="56">
        <v>131</v>
      </c>
      <c r="DI79" s="56">
        <v>32</v>
      </c>
    </row>
    <row r="80" spans="1:113" x14ac:dyDescent="0.2">
      <c r="A80" s="3" t="s">
        <v>35</v>
      </c>
      <c r="B80" s="4">
        <v>2013</v>
      </c>
      <c r="C80" s="2" t="s">
        <v>228</v>
      </c>
      <c r="D80" s="29" t="s">
        <v>46</v>
      </c>
      <c r="E80" s="29" t="s">
        <v>46</v>
      </c>
      <c r="F80" s="29" t="s">
        <v>46</v>
      </c>
      <c r="G80" s="30">
        <v>834</v>
      </c>
      <c r="H80" s="29">
        <v>2148</v>
      </c>
      <c r="I80" s="31" t="s">
        <v>46</v>
      </c>
      <c r="J80" s="31" t="s">
        <v>46</v>
      </c>
      <c r="K80" s="31" t="s">
        <v>46</v>
      </c>
      <c r="L80" s="31" t="s">
        <v>46</v>
      </c>
      <c r="M80" s="31" t="s">
        <v>46</v>
      </c>
      <c r="N80" s="32">
        <v>163</v>
      </c>
      <c r="O80" s="29">
        <v>163</v>
      </c>
      <c r="P80" s="32" t="s">
        <v>237</v>
      </c>
      <c r="Q80" s="35" t="s">
        <v>237</v>
      </c>
      <c r="R80" s="30" t="s">
        <v>46</v>
      </c>
      <c r="S80" s="29">
        <v>8784</v>
      </c>
      <c r="T80" s="29">
        <v>9209</v>
      </c>
      <c r="U80" s="29">
        <v>7094</v>
      </c>
      <c r="V80" s="29">
        <v>1690</v>
      </c>
      <c r="W80" s="29">
        <v>3467</v>
      </c>
      <c r="X80" s="29">
        <v>581</v>
      </c>
      <c r="Y80" s="32">
        <v>997.95715475601617</v>
      </c>
      <c r="Z80" s="32">
        <v>834.45176755890031</v>
      </c>
      <c r="AA80" s="35">
        <v>2547.6153846153848</v>
      </c>
      <c r="AB80" s="29" t="s">
        <v>46</v>
      </c>
      <c r="AC80" s="29" t="s">
        <v>46</v>
      </c>
      <c r="AD80" s="29">
        <v>802</v>
      </c>
      <c r="AE80" s="34">
        <v>643</v>
      </c>
      <c r="AF80" s="30" t="s">
        <v>46</v>
      </c>
      <c r="AG80" s="29">
        <v>7596</v>
      </c>
      <c r="AH80" s="34">
        <v>336</v>
      </c>
      <c r="AI80" s="34">
        <v>1152</v>
      </c>
      <c r="AJ80" s="34" t="s">
        <v>46</v>
      </c>
      <c r="AK80" s="29">
        <v>935</v>
      </c>
      <c r="AL80" s="29">
        <v>571</v>
      </c>
      <c r="AM80" s="29">
        <v>314</v>
      </c>
      <c r="AN80" s="29">
        <v>1100</v>
      </c>
      <c r="AO80" s="29" t="s">
        <v>46</v>
      </c>
      <c r="AP80" s="29" t="s">
        <v>46</v>
      </c>
      <c r="AQ80" s="30" t="s">
        <v>46</v>
      </c>
      <c r="AR80" s="29">
        <v>4790</v>
      </c>
      <c r="AS80" s="29">
        <v>1602</v>
      </c>
      <c r="AT80" s="29">
        <v>716</v>
      </c>
      <c r="AU80" s="29">
        <v>304</v>
      </c>
      <c r="AV80" s="29">
        <v>445</v>
      </c>
      <c r="AW80" s="29">
        <v>142</v>
      </c>
      <c r="AX80" s="29">
        <v>142</v>
      </c>
      <c r="AY80" s="29" t="s">
        <v>46</v>
      </c>
      <c r="AZ80" s="31" t="s">
        <v>46</v>
      </c>
      <c r="BA80" s="30" t="s">
        <v>46</v>
      </c>
      <c r="BB80" s="29">
        <v>3807</v>
      </c>
      <c r="BC80" s="31">
        <v>245</v>
      </c>
      <c r="BD80" s="31">
        <v>42</v>
      </c>
      <c r="BE80" s="31">
        <v>109</v>
      </c>
      <c r="BF80" s="52">
        <v>25</v>
      </c>
      <c r="BG80" s="29">
        <v>9606</v>
      </c>
      <c r="BH80" s="29">
        <v>213</v>
      </c>
      <c r="BI80" s="49">
        <v>3011</v>
      </c>
      <c r="BJ80" s="29">
        <v>1260</v>
      </c>
      <c r="BK80" s="29">
        <v>311</v>
      </c>
      <c r="BL80" s="29" t="s">
        <v>46</v>
      </c>
      <c r="BM80" s="29" t="s">
        <v>46</v>
      </c>
      <c r="BN80" s="29">
        <v>663</v>
      </c>
      <c r="BO80" s="30">
        <v>171</v>
      </c>
      <c r="BP80" s="32">
        <v>2559</v>
      </c>
      <c r="BQ80" s="32">
        <v>1832.4089223149165</v>
      </c>
      <c r="BR80" s="35">
        <v>3086.6888111888111</v>
      </c>
      <c r="BS80" s="29">
        <v>3474</v>
      </c>
      <c r="BT80" s="29" t="s">
        <v>46</v>
      </c>
      <c r="BU80" s="29">
        <v>598</v>
      </c>
      <c r="BV80" s="29">
        <v>2845</v>
      </c>
      <c r="BW80" s="29">
        <v>1426</v>
      </c>
      <c r="BX80" s="32">
        <v>764358</v>
      </c>
      <c r="BY80" s="76" t="s">
        <v>46</v>
      </c>
      <c r="BZ80" s="29">
        <v>28393</v>
      </c>
      <c r="CA80" s="29">
        <v>17993</v>
      </c>
      <c r="CB80" s="29">
        <v>15434</v>
      </c>
      <c r="CC80" s="29">
        <v>2559</v>
      </c>
      <c r="CD80" s="29">
        <v>1016</v>
      </c>
      <c r="CE80" s="29">
        <v>11367</v>
      </c>
      <c r="CF80" s="29">
        <v>49</v>
      </c>
      <c r="CG80" s="29">
        <v>3982</v>
      </c>
      <c r="CH80" s="29">
        <v>1288</v>
      </c>
      <c r="CI80" s="29">
        <v>866</v>
      </c>
      <c r="CJ80" s="29">
        <v>422</v>
      </c>
      <c r="CK80" s="29">
        <v>493</v>
      </c>
      <c r="CL80" s="29">
        <v>1288</v>
      </c>
      <c r="CM80" s="29">
        <v>620</v>
      </c>
      <c r="CN80" s="29">
        <v>598</v>
      </c>
      <c r="CO80" s="30">
        <v>2161</v>
      </c>
      <c r="CP80" s="29">
        <v>20743</v>
      </c>
      <c r="CQ80" s="29">
        <v>20743</v>
      </c>
      <c r="CR80" s="29">
        <v>20743</v>
      </c>
      <c r="CS80" s="29">
        <v>20743</v>
      </c>
      <c r="CT80" s="29">
        <v>7162</v>
      </c>
      <c r="CU80" s="29">
        <v>7162</v>
      </c>
      <c r="CV80" s="35">
        <v>22576.9</v>
      </c>
      <c r="CW80" s="35">
        <v>22576.9</v>
      </c>
      <c r="CX80" s="35">
        <v>44071</v>
      </c>
      <c r="CY80" s="35">
        <v>44071</v>
      </c>
      <c r="CZ80" s="35">
        <v>44071</v>
      </c>
      <c r="DA80" s="78">
        <v>5.12</v>
      </c>
      <c r="DB80" s="34" t="s">
        <v>46</v>
      </c>
      <c r="DC80" s="34" t="s">
        <v>46</v>
      </c>
      <c r="DD80" s="34" t="s">
        <v>46</v>
      </c>
      <c r="DE80" s="34" t="s">
        <v>46</v>
      </c>
      <c r="DF80" s="31">
        <v>245</v>
      </c>
      <c r="DG80" s="56">
        <v>42</v>
      </c>
      <c r="DH80" s="56">
        <v>109</v>
      </c>
      <c r="DI80" s="56">
        <v>25</v>
      </c>
    </row>
    <row r="81" spans="1:113" x14ac:dyDescent="0.2">
      <c r="A81" s="3" t="s">
        <v>36</v>
      </c>
      <c r="B81" s="4">
        <v>2013</v>
      </c>
      <c r="C81" s="2" t="s">
        <v>13</v>
      </c>
      <c r="D81" s="29" t="s">
        <v>46</v>
      </c>
      <c r="E81" s="29" t="s">
        <v>46</v>
      </c>
      <c r="F81" s="29" t="s">
        <v>46</v>
      </c>
      <c r="G81" s="30" t="s">
        <v>46</v>
      </c>
      <c r="H81" s="29">
        <v>581</v>
      </c>
      <c r="I81" s="31" t="s">
        <v>46</v>
      </c>
      <c r="J81" s="31" t="s">
        <v>46</v>
      </c>
      <c r="K81" s="31" t="s">
        <v>46</v>
      </c>
      <c r="L81" s="31" t="s">
        <v>46</v>
      </c>
      <c r="M81" s="31" t="s">
        <v>46</v>
      </c>
      <c r="N81" s="32">
        <v>30</v>
      </c>
      <c r="O81" s="29">
        <v>30</v>
      </c>
      <c r="P81" s="32" t="s">
        <v>237</v>
      </c>
      <c r="Q81" s="35" t="s">
        <v>237</v>
      </c>
      <c r="R81" s="30" t="s">
        <v>46</v>
      </c>
      <c r="S81" s="29">
        <v>2959</v>
      </c>
      <c r="T81" s="29">
        <v>3052</v>
      </c>
      <c r="U81" s="29">
        <v>2468</v>
      </c>
      <c r="V81" s="29">
        <v>491</v>
      </c>
      <c r="W81" s="29">
        <v>1276</v>
      </c>
      <c r="X81" s="29">
        <v>219</v>
      </c>
      <c r="Y81" s="32">
        <v>279.8925083906264</v>
      </c>
      <c r="Z81" s="32">
        <v>249.78501678125281</v>
      </c>
      <c r="AA81" s="35">
        <v>2793.1470588235293</v>
      </c>
      <c r="AB81" s="29" t="s">
        <v>46</v>
      </c>
      <c r="AC81" s="29" t="s">
        <v>46</v>
      </c>
      <c r="AD81" s="29">
        <v>245</v>
      </c>
      <c r="AE81" s="34">
        <v>215</v>
      </c>
      <c r="AF81" s="30" t="s">
        <v>46</v>
      </c>
      <c r="AG81" s="29">
        <v>2426</v>
      </c>
      <c r="AH81" s="34">
        <v>96</v>
      </c>
      <c r="AI81" s="34">
        <v>496</v>
      </c>
      <c r="AJ81" s="34" t="s">
        <v>46</v>
      </c>
      <c r="AK81" s="29">
        <v>269</v>
      </c>
      <c r="AL81" s="29">
        <v>115</v>
      </c>
      <c r="AM81" s="29">
        <v>72</v>
      </c>
      <c r="AN81" s="29">
        <v>221</v>
      </c>
      <c r="AO81" s="29" t="s">
        <v>46</v>
      </c>
      <c r="AP81" s="29" t="s">
        <v>46</v>
      </c>
      <c r="AQ81" s="30" t="s">
        <v>46</v>
      </c>
      <c r="AR81" s="29">
        <v>1363</v>
      </c>
      <c r="AS81" s="29">
        <v>439</v>
      </c>
      <c r="AT81" s="29">
        <v>195</v>
      </c>
      <c r="AU81" s="29">
        <v>82</v>
      </c>
      <c r="AV81" s="29">
        <v>85</v>
      </c>
      <c r="AW81" s="29">
        <v>22</v>
      </c>
      <c r="AX81" s="29">
        <v>22</v>
      </c>
      <c r="AY81" s="29" t="s">
        <v>46</v>
      </c>
      <c r="AZ81" s="31" t="s">
        <v>46</v>
      </c>
      <c r="BA81" s="30" t="s">
        <v>46</v>
      </c>
      <c r="BB81" s="29">
        <v>1244</v>
      </c>
      <c r="BC81" s="31">
        <v>49</v>
      </c>
      <c r="BD81" s="31">
        <v>12</v>
      </c>
      <c r="BE81" s="31">
        <v>23</v>
      </c>
      <c r="BF81" s="52">
        <v>8</v>
      </c>
      <c r="BG81" s="29">
        <v>3350</v>
      </c>
      <c r="BH81" s="29">
        <v>35</v>
      </c>
      <c r="BI81" s="49">
        <v>1080</v>
      </c>
      <c r="BJ81" s="29">
        <v>451</v>
      </c>
      <c r="BK81" s="29">
        <v>106</v>
      </c>
      <c r="BL81" s="29" t="s">
        <v>46</v>
      </c>
      <c r="BM81" s="29" t="s">
        <v>46</v>
      </c>
      <c r="BN81" s="29" t="s">
        <v>46</v>
      </c>
      <c r="BO81" s="30">
        <v>35</v>
      </c>
      <c r="BP81" s="32">
        <v>793</v>
      </c>
      <c r="BQ81" s="32">
        <v>529.67752517187921</v>
      </c>
      <c r="BR81" s="35">
        <v>3158.0396825396824</v>
      </c>
      <c r="BS81" s="29">
        <v>769</v>
      </c>
      <c r="BT81" s="29" t="s">
        <v>46</v>
      </c>
      <c r="BU81" s="29">
        <v>137</v>
      </c>
      <c r="BV81" s="29">
        <v>617</v>
      </c>
      <c r="BW81" s="29">
        <v>360</v>
      </c>
      <c r="BX81" s="32">
        <v>303631</v>
      </c>
      <c r="BY81" s="76" t="s">
        <v>46</v>
      </c>
      <c r="BZ81" s="29">
        <v>8963</v>
      </c>
      <c r="CA81" s="29">
        <v>6011</v>
      </c>
      <c r="CB81" s="29">
        <v>5218</v>
      </c>
      <c r="CC81" s="29">
        <v>793</v>
      </c>
      <c r="CD81" s="29">
        <v>377</v>
      </c>
      <c r="CE81" s="29">
        <v>3719</v>
      </c>
      <c r="CF81" s="29">
        <v>13</v>
      </c>
      <c r="CG81" s="29">
        <v>2494</v>
      </c>
      <c r="CH81" s="29">
        <v>289</v>
      </c>
      <c r="CI81" s="29">
        <v>180</v>
      </c>
      <c r="CJ81" s="29">
        <v>109</v>
      </c>
      <c r="CK81" s="29">
        <v>93</v>
      </c>
      <c r="CL81" s="29">
        <v>289</v>
      </c>
      <c r="CM81" s="29">
        <v>113</v>
      </c>
      <c r="CN81" s="29">
        <v>137</v>
      </c>
      <c r="CO81" s="30">
        <v>513</v>
      </c>
      <c r="CP81" s="29">
        <v>6727</v>
      </c>
      <c r="CQ81" s="29">
        <v>6727</v>
      </c>
      <c r="CR81" s="29">
        <v>6727</v>
      </c>
      <c r="CS81" s="29">
        <v>6727</v>
      </c>
      <c r="CT81" s="29">
        <v>2259</v>
      </c>
      <c r="CU81" s="29">
        <v>2259</v>
      </c>
      <c r="CV81" s="35">
        <v>7263.0999999999995</v>
      </c>
      <c r="CW81" s="35">
        <v>7263.0999999999995</v>
      </c>
      <c r="CX81" s="35">
        <v>14263</v>
      </c>
      <c r="CY81" s="35">
        <v>14263</v>
      </c>
      <c r="CZ81" s="35">
        <v>14263</v>
      </c>
      <c r="DA81" s="78">
        <v>5.5</v>
      </c>
      <c r="DB81" s="34" t="s">
        <v>46</v>
      </c>
      <c r="DC81" s="34" t="s">
        <v>46</v>
      </c>
      <c r="DD81" s="34" t="s">
        <v>46</v>
      </c>
      <c r="DE81" s="34" t="s">
        <v>46</v>
      </c>
      <c r="DF81" s="31">
        <v>49</v>
      </c>
      <c r="DG81" s="56">
        <v>12</v>
      </c>
      <c r="DH81" s="56">
        <v>23</v>
      </c>
      <c r="DI81" s="56">
        <v>8</v>
      </c>
    </row>
    <row r="82" spans="1:113" x14ac:dyDescent="0.2">
      <c r="A82" s="3" t="s">
        <v>37</v>
      </c>
      <c r="B82" s="4">
        <v>2013</v>
      </c>
      <c r="C82" s="2" t="s">
        <v>14</v>
      </c>
      <c r="D82" s="29" t="s">
        <v>46</v>
      </c>
      <c r="E82" s="29" t="s">
        <v>46</v>
      </c>
      <c r="F82" s="29" t="s">
        <v>46</v>
      </c>
      <c r="G82" s="30">
        <v>484</v>
      </c>
      <c r="H82" s="29">
        <v>2180</v>
      </c>
      <c r="I82" s="31" t="s">
        <v>46</v>
      </c>
      <c r="J82" s="31" t="s">
        <v>46</v>
      </c>
      <c r="K82" s="31" t="s">
        <v>46</v>
      </c>
      <c r="L82" s="31" t="s">
        <v>46</v>
      </c>
      <c r="M82" s="31" t="s">
        <v>46</v>
      </c>
      <c r="N82" s="32">
        <v>190</v>
      </c>
      <c r="O82" s="29">
        <v>190</v>
      </c>
      <c r="P82" s="32" t="s">
        <v>237</v>
      </c>
      <c r="Q82" s="35" t="s">
        <v>237</v>
      </c>
      <c r="R82" s="30" t="s">
        <v>46</v>
      </c>
      <c r="S82" s="29">
        <v>4871</v>
      </c>
      <c r="T82" s="29">
        <v>5143</v>
      </c>
      <c r="U82" s="29">
        <v>4016</v>
      </c>
      <c r="V82" s="29">
        <v>855</v>
      </c>
      <c r="W82" s="29">
        <v>1865</v>
      </c>
      <c r="X82" s="29">
        <v>384</v>
      </c>
      <c r="Y82" s="32">
        <v>553.05387197115817</v>
      </c>
      <c r="Z82" s="32">
        <v>622.19368676322665</v>
      </c>
      <c r="AA82" s="35">
        <v>2663</v>
      </c>
      <c r="AB82" s="29" t="s">
        <v>46</v>
      </c>
      <c r="AC82" s="29" t="s">
        <v>46</v>
      </c>
      <c r="AD82" s="29">
        <v>444</v>
      </c>
      <c r="AE82" s="34">
        <v>197</v>
      </c>
      <c r="AF82" s="30" t="s">
        <v>46</v>
      </c>
      <c r="AG82" s="29">
        <v>3985</v>
      </c>
      <c r="AH82" s="34">
        <v>172</v>
      </c>
      <c r="AI82" s="34">
        <v>629</v>
      </c>
      <c r="AJ82" s="34" t="s">
        <v>46</v>
      </c>
      <c r="AK82" s="29">
        <v>490</v>
      </c>
      <c r="AL82" s="29">
        <v>425</v>
      </c>
      <c r="AM82" s="29">
        <v>213</v>
      </c>
      <c r="AN82" s="29">
        <v>786</v>
      </c>
      <c r="AO82" s="29" t="s">
        <v>46</v>
      </c>
      <c r="AP82" s="29" t="s">
        <v>46</v>
      </c>
      <c r="AQ82" s="30" t="s">
        <v>46</v>
      </c>
      <c r="AR82" s="29">
        <v>2641</v>
      </c>
      <c r="AS82" s="29">
        <v>879</v>
      </c>
      <c r="AT82" s="29">
        <v>350</v>
      </c>
      <c r="AU82" s="29">
        <v>163</v>
      </c>
      <c r="AV82" s="29">
        <v>325</v>
      </c>
      <c r="AW82" s="29">
        <v>84</v>
      </c>
      <c r="AX82" s="29">
        <v>84</v>
      </c>
      <c r="AY82" s="29" t="s">
        <v>46</v>
      </c>
      <c r="AZ82" s="31" t="s">
        <v>46</v>
      </c>
      <c r="BA82" s="30" t="s">
        <v>46</v>
      </c>
      <c r="BB82" s="29">
        <v>2098</v>
      </c>
      <c r="BC82" s="31">
        <v>118</v>
      </c>
      <c r="BD82" s="31">
        <v>33</v>
      </c>
      <c r="BE82" s="31">
        <v>51</v>
      </c>
      <c r="BF82" s="52">
        <v>21</v>
      </c>
      <c r="BG82" s="29">
        <v>5016</v>
      </c>
      <c r="BH82" s="29">
        <v>168</v>
      </c>
      <c r="BI82" s="49">
        <v>1729</v>
      </c>
      <c r="BJ82" s="29">
        <v>791</v>
      </c>
      <c r="BK82" s="29">
        <v>211</v>
      </c>
      <c r="BL82" s="29" t="s">
        <v>46</v>
      </c>
      <c r="BM82" s="29" t="s">
        <v>46</v>
      </c>
      <c r="BN82" s="29">
        <v>413</v>
      </c>
      <c r="BO82" s="30">
        <v>105</v>
      </c>
      <c r="BP82" s="32">
        <v>1370</v>
      </c>
      <c r="BQ82" s="32">
        <v>1175.2475587343847</v>
      </c>
      <c r="BR82" s="35">
        <v>2969.7771084337351</v>
      </c>
      <c r="BS82" s="29">
        <v>2560</v>
      </c>
      <c r="BT82" s="29" t="s">
        <v>46</v>
      </c>
      <c r="BU82" s="29">
        <v>445</v>
      </c>
      <c r="BV82" s="29">
        <v>2193</v>
      </c>
      <c r="BW82" s="29">
        <v>1107</v>
      </c>
      <c r="BX82" s="32">
        <v>403891</v>
      </c>
      <c r="BY82" s="76" t="s">
        <v>46</v>
      </c>
      <c r="BZ82" s="29">
        <v>15721</v>
      </c>
      <c r="CA82" s="29">
        <v>10014</v>
      </c>
      <c r="CB82" s="29">
        <v>8644</v>
      </c>
      <c r="CC82" s="29">
        <v>1370</v>
      </c>
      <c r="CD82" s="29">
        <v>665</v>
      </c>
      <c r="CE82" s="29">
        <v>6382</v>
      </c>
      <c r="CF82" s="29">
        <v>18</v>
      </c>
      <c r="CG82" s="29">
        <v>3131</v>
      </c>
      <c r="CH82" s="29">
        <v>911</v>
      </c>
      <c r="CI82" s="29">
        <v>648</v>
      </c>
      <c r="CJ82" s="29">
        <v>263</v>
      </c>
      <c r="CK82" s="29">
        <v>385</v>
      </c>
      <c r="CL82" s="29">
        <v>911</v>
      </c>
      <c r="CM82" s="29">
        <v>464</v>
      </c>
      <c r="CN82" s="29">
        <v>445</v>
      </c>
      <c r="CO82" s="30">
        <v>1606</v>
      </c>
      <c r="CP82" s="29">
        <v>11384</v>
      </c>
      <c r="CQ82" s="29">
        <v>11384</v>
      </c>
      <c r="CR82" s="29">
        <v>11384</v>
      </c>
      <c r="CS82" s="29">
        <v>11384</v>
      </c>
      <c r="CT82" s="29">
        <v>5995</v>
      </c>
      <c r="CU82" s="29">
        <v>5995</v>
      </c>
      <c r="CV82" s="35">
        <v>10657.300000000001</v>
      </c>
      <c r="CW82" s="35">
        <v>10657.300000000001</v>
      </c>
      <c r="CX82" s="35">
        <v>23908</v>
      </c>
      <c r="CY82" s="35">
        <v>23908</v>
      </c>
      <c r="CZ82" s="35">
        <v>23908</v>
      </c>
      <c r="DA82" s="78">
        <v>5.51</v>
      </c>
      <c r="DB82" s="34" t="s">
        <v>46</v>
      </c>
      <c r="DC82" s="34" t="s">
        <v>46</v>
      </c>
      <c r="DD82" s="34" t="s">
        <v>46</v>
      </c>
      <c r="DE82" s="34" t="s">
        <v>46</v>
      </c>
      <c r="DF82" s="31">
        <v>118</v>
      </c>
      <c r="DG82" s="56">
        <v>33</v>
      </c>
      <c r="DH82" s="56">
        <v>51</v>
      </c>
      <c r="DI82" s="56">
        <v>21</v>
      </c>
    </row>
    <row r="83" spans="1:113" x14ac:dyDescent="0.2">
      <c r="A83" s="3" t="s">
        <v>38</v>
      </c>
      <c r="B83" s="4">
        <v>2013</v>
      </c>
      <c r="C83" s="2" t="s">
        <v>15</v>
      </c>
      <c r="D83" s="29" t="s">
        <v>46</v>
      </c>
      <c r="E83" s="29" t="s">
        <v>46</v>
      </c>
      <c r="F83" s="29" t="s">
        <v>46</v>
      </c>
      <c r="G83" s="30">
        <v>511</v>
      </c>
      <c r="H83" s="29">
        <v>2965</v>
      </c>
      <c r="I83" s="31" t="s">
        <v>46</v>
      </c>
      <c r="J83" s="31" t="s">
        <v>46</v>
      </c>
      <c r="K83" s="31" t="s">
        <v>46</v>
      </c>
      <c r="L83" s="31" t="s">
        <v>46</v>
      </c>
      <c r="M83" s="31" t="s">
        <v>46</v>
      </c>
      <c r="N83" s="32">
        <v>281</v>
      </c>
      <c r="O83" s="29">
        <v>281</v>
      </c>
      <c r="P83" s="32">
        <v>210.01077439423162</v>
      </c>
      <c r="Q83" s="35">
        <v>2357.6428571428573</v>
      </c>
      <c r="R83" s="30" t="s">
        <v>46</v>
      </c>
      <c r="S83" s="29">
        <v>6702</v>
      </c>
      <c r="T83" s="29">
        <v>7386</v>
      </c>
      <c r="U83" s="29">
        <v>5524</v>
      </c>
      <c r="V83" s="29">
        <v>1178</v>
      </c>
      <c r="W83" s="29">
        <v>2652</v>
      </c>
      <c r="X83" s="29">
        <v>533</v>
      </c>
      <c r="Y83" s="32">
        <v>781.6882995661108</v>
      </c>
      <c r="Z83" s="32">
        <v>833.82811435817928</v>
      </c>
      <c r="AA83" s="35">
        <v>2543.1470588235293</v>
      </c>
      <c r="AB83" s="29" t="s">
        <v>46</v>
      </c>
      <c r="AC83" s="29" t="s">
        <v>46</v>
      </c>
      <c r="AD83" s="29">
        <v>702</v>
      </c>
      <c r="AE83" s="34">
        <v>835</v>
      </c>
      <c r="AF83" s="30" t="s">
        <v>46</v>
      </c>
      <c r="AG83" s="29">
        <v>5521</v>
      </c>
      <c r="AH83" s="34">
        <v>244</v>
      </c>
      <c r="AI83" s="34">
        <v>889</v>
      </c>
      <c r="AJ83" s="34" t="s">
        <v>46</v>
      </c>
      <c r="AK83" s="29">
        <v>793</v>
      </c>
      <c r="AL83" s="29">
        <v>635</v>
      </c>
      <c r="AM83" s="29">
        <v>344</v>
      </c>
      <c r="AN83" s="29">
        <v>1170</v>
      </c>
      <c r="AO83" s="29" t="s">
        <v>46</v>
      </c>
      <c r="AP83" s="29" t="s">
        <v>46</v>
      </c>
      <c r="AQ83" s="30" t="s">
        <v>46</v>
      </c>
      <c r="AR83" s="29">
        <v>3563</v>
      </c>
      <c r="AS83" s="29">
        <v>1208</v>
      </c>
      <c r="AT83" s="29">
        <v>462</v>
      </c>
      <c r="AU83" s="29">
        <v>187</v>
      </c>
      <c r="AV83" s="29">
        <v>451</v>
      </c>
      <c r="AW83" s="29">
        <v>154</v>
      </c>
      <c r="AX83" s="29">
        <v>154</v>
      </c>
      <c r="AY83" s="29" t="s">
        <v>46</v>
      </c>
      <c r="AZ83" s="31" t="s">
        <v>46</v>
      </c>
      <c r="BA83" s="30" t="s">
        <v>46</v>
      </c>
      <c r="BB83" s="29">
        <v>3117</v>
      </c>
      <c r="BC83" s="31">
        <v>202</v>
      </c>
      <c r="BD83" s="31">
        <v>12</v>
      </c>
      <c r="BE83" s="31">
        <v>66</v>
      </c>
      <c r="BF83" s="52">
        <v>8</v>
      </c>
      <c r="BG83" s="29">
        <v>7072</v>
      </c>
      <c r="BH83" s="29">
        <v>212</v>
      </c>
      <c r="BI83" s="49">
        <v>2457</v>
      </c>
      <c r="BJ83" s="29">
        <v>1104</v>
      </c>
      <c r="BK83" s="29">
        <v>253</v>
      </c>
      <c r="BL83" s="29" t="s">
        <v>46</v>
      </c>
      <c r="BM83" s="29" t="s">
        <v>46</v>
      </c>
      <c r="BN83" s="29">
        <v>438</v>
      </c>
      <c r="BO83" s="30">
        <v>129</v>
      </c>
      <c r="BP83" s="32">
        <v>1904</v>
      </c>
      <c r="BQ83" s="32">
        <v>1615.5164139242902</v>
      </c>
      <c r="BR83" s="35">
        <v>3005.1296296296296</v>
      </c>
      <c r="BS83" s="29">
        <v>3771</v>
      </c>
      <c r="BT83" s="29" t="s">
        <v>46</v>
      </c>
      <c r="BU83" s="29">
        <v>651</v>
      </c>
      <c r="BV83" s="29">
        <v>3187</v>
      </c>
      <c r="BW83" s="29">
        <v>1626</v>
      </c>
      <c r="BX83" s="32">
        <v>546079</v>
      </c>
      <c r="BY83" s="76" t="s">
        <v>46</v>
      </c>
      <c r="BZ83" s="29">
        <v>21519</v>
      </c>
      <c r="CA83" s="29">
        <v>14088</v>
      </c>
      <c r="CB83" s="29">
        <v>12184</v>
      </c>
      <c r="CC83" s="29">
        <v>1904</v>
      </c>
      <c r="CD83" s="29">
        <v>910</v>
      </c>
      <c r="CE83" s="29">
        <v>8978</v>
      </c>
      <c r="CF83" s="29">
        <v>52</v>
      </c>
      <c r="CG83" s="29">
        <v>3692</v>
      </c>
      <c r="CH83" s="29">
        <v>1338</v>
      </c>
      <c r="CI83" s="29">
        <v>988</v>
      </c>
      <c r="CJ83" s="29">
        <v>350</v>
      </c>
      <c r="CK83" s="29">
        <v>476</v>
      </c>
      <c r="CL83" s="29">
        <v>1338</v>
      </c>
      <c r="CM83" s="29">
        <v>702</v>
      </c>
      <c r="CN83" s="29">
        <v>651</v>
      </c>
      <c r="CO83" s="30">
        <v>2389</v>
      </c>
      <c r="CP83" s="29">
        <v>16755</v>
      </c>
      <c r="CQ83" s="29">
        <v>16755</v>
      </c>
      <c r="CR83" s="29">
        <v>16755</v>
      </c>
      <c r="CS83" s="29">
        <v>16755</v>
      </c>
      <c r="CT83" s="29">
        <v>10310</v>
      </c>
      <c r="CU83" s="29">
        <v>10310</v>
      </c>
      <c r="CV83" s="35">
        <v>15026.1</v>
      </c>
      <c r="CW83" s="35">
        <v>15026.1</v>
      </c>
      <c r="CX83" s="35">
        <v>33079</v>
      </c>
      <c r="CY83" s="35">
        <v>33079</v>
      </c>
      <c r="CZ83" s="35">
        <v>33079</v>
      </c>
      <c r="DA83" s="78">
        <v>5.25</v>
      </c>
      <c r="DB83" s="34" t="s">
        <v>46</v>
      </c>
      <c r="DC83" s="34" t="s">
        <v>46</v>
      </c>
      <c r="DD83" s="34" t="s">
        <v>46</v>
      </c>
      <c r="DE83" s="34" t="s">
        <v>46</v>
      </c>
      <c r="DF83" s="31">
        <v>202</v>
      </c>
      <c r="DG83" s="56">
        <v>12</v>
      </c>
      <c r="DH83" s="56">
        <v>66</v>
      </c>
      <c r="DI83" s="56">
        <v>8</v>
      </c>
    </row>
    <row r="84" spans="1:113" x14ac:dyDescent="0.2">
      <c r="A84" s="3" t="s">
        <v>39</v>
      </c>
      <c r="B84" s="4">
        <v>2013</v>
      </c>
      <c r="C84" s="2" t="s">
        <v>16</v>
      </c>
      <c r="D84" s="29" t="s">
        <v>46</v>
      </c>
      <c r="E84" s="29" t="s">
        <v>46</v>
      </c>
      <c r="F84" s="29" t="s">
        <v>46</v>
      </c>
      <c r="G84" s="30">
        <v>395</v>
      </c>
      <c r="H84" s="29">
        <v>1226</v>
      </c>
      <c r="I84" s="31" t="s">
        <v>46</v>
      </c>
      <c r="J84" s="31" t="s">
        <v>46</v>
      </c>
      <c r="K84" s="31" t="s">
        <v>46</v>
      </c>
      <c r="L84" s="31" t="s">
        <v>46</v>
      </c>
      <c r="M84" s="31" t="s">
        <v>46</v>
      </c>
      <c r="N84" s="32">
        <v>78</v>
      </c>
      <c r="O84" s="29">
        <v>78</v>
      </c>
      <c r="P84" s="32" t="s">
        <v>237</v>
      </c>
      <c r="Q84" s="35" t="s">
        <v>237</v>
      </c>
      <c r="R84" s="30" t="s">
        <v>46</v>
      </c>
      <c r="S84" s="29">
        <v>4851</v>
      </c>
      <c r="T84" s="29">
        <v>5069</v>
      </c>
      <c r="U84" s="29">
        <v>4037</v>
      </c>
      <c r="V84" s="29">
        <v>814</v>
      </c>
      <c r="W84" s="29">
        <v>1993</v>
      </c>
      <c r="X84" s="29">
        <v>314</v>
      </c>
      <c r="Y84" s="32">
        <v>448.03232318269488</v>
      </c>
      <c r="Z84" s="32">
        <v>421.6882995661108</v>
      </c>
      <c r="AA84" s="35">
        <v>2671.712121212121</v>
      </c>
      <c r="AB84" s="29" t="s">
        <v>46</v>
      </c>
      <c r="AC84" s="29" t="s">
        <v>46</v>
      </c>
      <c r="AD84" s="29">
        <v>370</v>
      </c>
      <c r="AE84" s="34">
        <v>286</v>
      </c>
      <c r="AF84" s="30" t="s">
        <v>46</v>
      </c>
      <c r="AG84" s="29">
        <v>4156</v>
      </c>
      <c r="AH84" s="34">
        <v>212</v>
      </c>
      <c r="AI84" s="34">
        <v>684</v>
      </c>
      <c r="AJ84" s="34" t="s">
        <v>46</v>
      </c>
      <c r="AK84" s="29">
        <v>434</v>
      </c>
      <c r="AL84" s="29">
        <v>210</v>
      </c>
      <c r="AM84" s="29">
        <v>127</v>
      </c>
      <c r="AN84" s="29">
        <v>391</v>
      </c>
      <c r="AO84" s="29" t="s">
        <v>46</v>
      </c>
      <c r="AP84" s="29" t="s">
        <v>46</v>
      </c>
      <c r="AQ84" s="30" t="s">
        <v>46</v>
      </c>
      <c r="AR84" s="29">
        <v>2447</v>
      </c>
      <c r="AS84" s="29">
        <v>819</v>
      </c>
      <c r="AT84" s="29">
        <v>367</v>
      </c>
      <c r="AU84" s="29">
        <v>151</v>
      </c>
      <c r="AV84" s="29">
        <v>155</v>
      </c>
      <c r="AW84" s="29">
        <v>53</v>
      </c>
      <c r="AX84" s="29">
        <v>53</v>
      </c>
      <c r="AY84" s="29" t="s">
        <v>46</v>
      </c>
      <c r="AZ84" s="31" t="s">
        <v>46</v>
      </c>
      <c r="BA84" s="30" t="s">
        <v>46</v>
      </c>
      <c r="BB84" s="29">
        <v>2428</v>
      </c>
      <c r="BC84" s="31">
        <v>138</v>
      </c>
      <c r="BD84" s="31">
        <v>33</v>
      </c>
      <c r="BE84" s="31">
        <v>64</v>
      </c>
      <c r="BF84" s="52">
        <v>14</v>
      </c>
      <c r="BG84" s="29">
        <v>4270</v>
      </c>
      <c r="BH84" s="29">
        <v>85</v>
      </c>
      <c r="BI84" s="49">
        <v>1403</v>
      </c>
      <c r="BJ84" s="29">
        <v>582</v>
      </c>
      <c r="BK84" s="29">
        <v>136</v>
      </c>
      <c r="BL84" s="29" t="s">
        <v>46</v>
      </c>
      <c r="BM84" s="29" t="s">
        <v>46</v>
      </c>
      <c r="BN84" s="29">
        <v>334</v>
      </c>
      <c r="BO84" s="30">
        <v>53</v>
      </c>
      <c r="BP84" s="32">
        <v>1228</v>
      </c>
      <c r="BQ84" s="32">
        <v>869.72062274880568</v>
      </c>
      <c r="BR84" s="35">
        <v>3107.1666666666665</v>
      </c>
      <c r="BS84" s="29">
        <v>1346</v>
      </c>
      <c r="BT84" s="29" t="s">
        <v>46</v>
      </c>
      <c r="BU84" s="29">
        <v>217</v>
      </c>
      <c r="BV84" s="29">
        <v>1089</v>
      </c>
      <c r="BW84" s="29">
        <v>595</v>
      </c>
      <c r="BX84" s="32">
        <v>417818</v>
      </c>
      <c r="BY84" s="76" t="s">
        <v>46</v>
      </c>
      <c r="BZ84" s="29">
        <v>15791</v>
      </c>
      <c r="CA84" s="29">
        <v>9920</v>
      </c>
      <c r="CB84" s="29">
        <v>8692</v>
      </c>
      <c r="CC84" s="29">
        <v>1228</v>
      </c>
      <c r="CD84" s="29">
        <v>656</v>
      </c>
      <c r="CE84" s="29">
        <v>6372</v>
      </c>
      <c r="CF84" s="29">
        <v>21</v>
      </c>
      <c r="CG84" s="29">
        <v>3706</v>
      </c>
      <c r="CH84" s="29">
        <v>531</v>
      </c>
      <c r="CI84" s="29">
        <v>369</v>
      </c>
      <c r="CJ84" s="29">
        <v>162</v>
      </c>
      <c r="CK84" s="29">
        <v>219</v>
      </c>
      <c r="CL84" s="29">
        <v>531</v>
      </c>
      <c r="CM84" s="29">
        <v>257</v>
      </c>
      <c r="CN84" s="29">
        <v>217</v>
      </c>
      <c r="CO84" s="30">
        <v>870</v>
      </c>
      <c r="CP84" s="29">
        <v>10025</v>
      </c>
      <c r="CQ84" s="29">
        <v>10025</v>
      </c>
      <c r="CR84" s="29">
        <v>10025</v>
      </c>
      <c r="CS84" s="29">
        <v>10025</v>
      </c>
      <c r="CT84" s="29">
        <v>3118</v>
      </c>
      <c r="CU84" s="29">
        <v>3118</v>
      </c>
      <c r="CV84" s="35">
        <v>10876.599999999999</v>
      </c>
      <c r="CW84" s="35">
        <v>10876.599999999999</v>
      </c>
      <c r="CX84" s="35">
        <v>23384</v>
      </c>
      <c r="CY84" s="35">
        <v>23384</v>
      </c>
      <c r="CZ84" s="35">
        <v>23384</v>
      </c>
      <c r="DA84" s="78">
        <v>5.35</v>
      </c>
      <c r="DB84" s="34" t="s">
        <v>46</v>
      </c>
      <c r="DC84" s="34" t="s">
        <v>46</v>
      </c>
      <c r="DD84" s="34" t="s">
        <v>46</v>
      </c>
      <c r="DE84" s="34" t="s">
        <v>46</v>
      </c>
      <c r="DF84" s="31">
        <v>138</v>
      </c>
      <c r="DG84" s="56">
        <v>33</v>
      </c>
      <c r="DH84" s="56">
        <v>64</v>
      </c>
      <c r="DI84" s="56">
        <v>14</v>
      </c>
    </row>
    <row r="85" spans="1:113" x14ac:dyDescent="0.2">
      <c r="A85" s="3" t="s">
        <v>40</v>
      </c>
      <c r="B85" s="4">
        <v>2013</v>
      </c>
      <c r="C85" s="2" t="s">
        <v>17</v>
      </c>
      <c r="D85" s="29" t="s">
        <v>46</v>
      </c>
      <c r="E85" s="29" t="s">
        <v>46</v>
      </c>
      <c r="F85" s="29" t="s">
        <v>46</v>
      </c>
      <c r="G85" s="30">
        <v>681</v>
      </c>
      <c r="H85" s="29">
        <v>1575</v>
      </c>
      <c r="I85" s="31" t="s">
        <v>46</v>
      </c>
      <c r="J85" s="31" t="s">
        <v>46</v>
      </c>
      <c r="K85" s="31" t="s">
        <v>46</v>
      </c>
      <c r="L85" s="31" t="s">
        <v>46</v>
      </c>
      <c r="M85" s="31" t="s">
        <v>46</v>
      </c>
      <c r="N85" s="32">
        <v>152</v>
      </c>
      <c r="O85" s="29">
        <v>152</v>
      </c>
      <c r="P85" s="32" t="s">
        <v>237</v>
      </c>
      <c r="Q85" s="35" t="s">
        <v>237</v>
      </c>
      <c r="R85" s="30" t="s">
        <v>46</v>
      </c>
      <c r="S85" s="29">
        <v>5618</v>
      </c>
      <c r="T85" s="29">
        <v>5653</v>
      </c>
      <c r="U85" s="29">
        <v>4569</v>
      </c>
      <c r="V85" s="29">
        <v>1049</v>
      </c>
      <c r="W85" s="29">
        <v>2322</v>
      </c>
      <c r="X85" s="29">
        <v>452</v>
      </c>
      <c r="Y85" s="32">
        <v>537.16136358053177</v>
      </c>
      <c r="Z85" s="32">
        <v>564.33350155529513</v>
      </c>
      <c r="AA85" s="35">
        <v>2683.8333333333335</v>
      </c>
      <c r="AB85" s="29" t="s">
        <v>46</v>
      </c>
      <c r="AC85" s="29" t="s">
        <v>46</v>
      </c>
      <c r="AD85" s="29">
        <v>511</v>
      </c>
      <c r="AE85" s="34" t="s">
        <v>46</v>
      </c>
      <c r="AF85" s="30" t="s">
        <v>46</v>
      </c>
      <c r="AG85" s="29">
        <v>4762</v>
      </c>
      <c r="AH85" s="34" t="s">
        <v>46</v>
      </c>
      <c r="AI85" s="34" t="s">
        <v>46</v>
      </c>
      <c r="AJ85" s="34" t="s">
        <v>46</v>
      </c>
      <c r="AK85" s="29">
        <v>597</v>
      </c>
      <c r="AL85" s="29">
        <v>362</v>
      </c>
      <c r="AM85" s="29">
        <v>192</v>
      </c>
      <c r="AN85" s="29">
        <v>718</v>
      </c>
      <c r="AO85" s="29" t="s">
        <v>46</v>
      </c>
      <c r="AP85" s="29" t="s">
        <v>46</v>
      </c>
      <c r="AQ85" s="30" t="s">
        <v>46</v>
      </c>
      <c r="AR85" s="29">
        <v>2928</v>
      </c>
      <c r="AS85" s="29">
        <v>890</v>
      </c>
      <c r="AT85" s="29">
        <v>399</v>
      </c>
      <c r="AU85" s="29">
        <v>148</v>
      </c>
      <c r="AV85" s="29">
        <v>290</v>
      </c>
      <c r="AW85" s="29">
        <v>106</v>
      </c>
      <c r="AX85" s="29">
        <v>106</v>
      </c>
      <c r="AY85" s="29" t="s">
        <v>46</v>
      </c>
      <c r="AZ85" s="31" t="s">
        <v>46</v>
      </c>
      <c r="BA85" s="30" t="s">
        <v>46</v>
      </c>
      <c r="BB85" s="29">
        <v>2854</v>
      </c>
      <c r="BC85" s="31">
        <v>172</v>
      </c>
      <c r="BD85" s="31">
        <v>31</v>
      </c>
      <c r="BE85" s="31">
        <v>72</v>
      </c>
      <c r="BF85" s="52">
        <v>22</v>
      </c>
      <c r="BG85" s="29">
        <v>7264</v>
      </c>
      <c r="BH85" s="29">
        <v>129</v>
      </c>
      <c r="BI85" s="49">
        <v>2541</v>
      </c>
      <c r="BJ85" s="29">
        <v>1105</v>
      </c>
      <c r="BK85" s="29">
        <v>258</v>
      </c>
      <c r="BL85" s="29" t="s">
        <v>46</v>
      </c>
      <c r="BM85" s="29" t="s">
        <v>46</v>
      </c>
      <c r="BN85" s="29">
        <v>581</v>
      </c>
      <c r="BO85" s="30">
        <v>104</v>
      </c>
      <c r="BP85" s="32">
        <v>1615</v>
      </c>
      <c r="BQ85" s="32">
        <v>1101.4948651358268</v>
      </c>
      <c r="BR85" s="35">
        <v>2996.6904761904761</v>
      </c>
      <c r="BS85" s="29">
        <v>2399</v>
      </c>
      <c r="BT85" s="29" t="s">
        <v>46</v>
      </c>
      <c r="BU85" s="29">
        <v>421</v>
      </c>
      <c r="BV85" s="29">
        <v>1972</v>
      </c>
      <c r="BW85" s="29">
        <v>1062</v>
      </c>
      <c r="BX85" s="32">
        <v>477574</v>
      </c>
      <c r="BY85" s="76" t="s">
        <v>46</v>
      </c>
      <c r="BZ85" s="29">
        <v>18077</v>
      </c>
      <c r="CA85" s="29">
        <v>11271</v>
      </c>
      <c r="CB85" s="29">
        <v>9656</v>
      </c>
      <c r="CC85" s="29">
        <v>1615</v>
      </c>
      <c r="CD85" s="29">
        <v>689</v>
      </c>
      <c r="CE85" s="29">
        <v>6871</v>
      </c>
      <c r="CF85" s="29">
        <v>43</v>
      </c>
      <c r="CG85" s="29">
        <v>3389</v>
      </c>
      <c r="CH85" s="29">
        <v>1002</v>
      </c>
      <c r="CI85" s="29">
        <v>663</v>
      </c>
      <c r="CJ85" s="29">
        <v>339</v>
      </c>
      <c r="CK85" s="29">
        <v>428</v>
      </c>
      <c r="CL85" s="29">
        <v>1002</v>
      </c>
      <c r="CM85" s="29">
        <v>435</v>
      </c>
      <c r="CN85" s="29">
        <v>421</v>
      </c>
      <c r="CO85" s="30">
        <v>1552</v>
      </c>
      <c r="CP85" s="29">
        <v>14582</v>
      </c>
      <c r="CQ85" s="29">
        <v>14582</v>
      </c>
      <c r="CR85" s="29">
        <v>14582</v>
      </c>
      <c r="CS85" s="29">
        <v>14582</v>
      </c>
      <c r="CT85" s="29">
        <v>5587</v>
      </c>
      <c r="CU85" s="29">
        <v>5587</v>
      </c>
      <c r="CV85" s="35">
        <v>15060.1</v>
      </c>
      <c r="CW85" s="35">
        <v>15060.1</v>
      </c>
      <c r="CX85" s="35">
        <v>29092</v>
      </c>
      <c r="CY85" s="35">
        <v>29092</v>
      </c>
      <c r="CZ85" s="35">
        <v>29092</v>
      </c>
      <c r="DA85" s="78">
        <v>5.12</v>
      </c>
      <c r="DB85" s="34" t="s">
        <v>46</v>
      </c>
      <c r="DC85" s="34" t="s">
        <v>46</v>
      </c>
      <c r="DD85" s="34" t="s">
        <v>46</v>
      </c>
      <c r="DE85" s="34" t="s">
        <v>46</v>
      </c>
      <c r="DF85" s="31">
        <v>172</v>
      </c>
      <c r="DG85" s="56">
        <v>31</v>
      </c>
      <c r="DH85" s="56">
        <v>72</v>
      </c>
      <c r="DI85" s="56">
        <v>22</v>
      </c>
    </row>
    <row r="86" spans="1:113" x14ac:dyDescent="0.2">
      <c r="A86" s="3" t="s">
        <v>41</v>
      </c>
      <c r="B86" s="4">
        <v>2013</v>
      </c>
      <c r="C86" s="2" t="s">
        <v>18</v>
      </c>
      <c r="D86" s="29" t="s">
        <v>46</v>
      </c>
      <c r="E86" s="29" t="s">
        <v>46</v>
      </c>
      <c r="F86" s="29" t="s">
        <v>46</v>
      </c>
      <c r="G86" s="30">
        <v>391</v>
      </c>
      <c r="H86" s="29">
        <v>921</v>
      </c>
      <c r="I86" s="31" t="s">
        <v>46</v>
      </c>
      <c r="J86" s="31" t="s">
        <v>46</v>
      </c>
      <c r="K86" s="31" t="s">
        <v>46</v>
      </c>
      <c r="L86" s="31" t="s">
        <v>46</v>
      </c>
      <c r="M86" s="31" t="s">
        <v>46</v>
      </c>
      <c r="N86" s="32">
        <v>77</v>
      </c>
      <c r="O86" s="29">
        <v>77</v>
      </c>
      <c r="P86" s="32" t="s">
        <v>237</v>
      </c>
      <c r="Q86" s="35" t="s">
        <v>237</v>
      </c>
      <c r="R86" s="30" t="s">
        <v>46</v>
      </c>
      <c r="S86" s="29">
        <v>4135</v>
      </c>
      <c r="T86" s="29">
        <v>4445</v>
      </c>
      <c r="U86" s="29">
        <v>3284</v>
      </c>
      <c r="V86" s="29">
        <v>851</v>
      </c>
      <c r="W86" s="29">
        <v>1638</v>
      </c>
      <c r="X86" s="29">
        <v>240</v>
      </c>
      <c r="Y86" s="32">
        <v>455.79579117548445</v>
      </c>
      <c r="Z86" s="32">
        <v>405.06464636538976</v>
      </c>
      <c r="AA86" s="35">
        <v>2535.7272727272725</v>
      </c>
      <c r="AB86" s="29" t="s">
        <v>46</v>
      </c>
      <c r="AC86" s="29" t="s">
        <v>46</v>
      </c>
      <c r="AD86" s="29">
        <v>379</v>
      </c>
      <c r="AE86" s="34">
        <v>175</v>
      </c>
      <c r="AF86" s="30" t="s">
        <v>46</v>
      </c>
      <c r="AG86" s="29">
        <v>3688</v>
      </c>
      <c r="AH86" s="34">
        <v>132</v>
      </c>
      <c r="AI86" s="34">
        <v>681</v>
      </c>
      <c r="AJ86" s="34" t="s">
        <v>46</v>
      </c>
      <c r="AK86" s="29">
        <v>437</v>
      </c>
      <c r="AL86" s="29">
        <v>234</v>
      </c>
      <c r="AM86" s="29">
        <v>124</v>
      </c>
      <c r="AN86" s="29">
        <v>446</v>
      </c>
      <c r="AO86" s="29" t="s">
        <v>46</v>
      </c>
      <c r="AP86" s="29" t="s">
        <v>46</v>
      </c>
      <c r="AQ86" s="30" t="s">
        <v>46</v>
      </c>
      <c r="AR86" s="29">
        <v>2167</v>
      </c>
      <c r="AS86" s="29">
        <v>745</v>
      </c>
      <c r="AT86" s="29">
        <v>345</v>
      </c>
      <c r="AU86" s="29">
        <v>129</v>
      </c>
      <c r="AV86" s="29">
        <v>190</v>
      </c>
      <c r="AW86" s="29">
        <v>56</v>
      </c>
      <c r="AX86" s="29">
        <v>56</v>
      </c>
      <c r="AY86" s="29" t="s">
        <v>46</v>
      </c>
      <c r="AZ86" s="31" t="s">
        <v>46</v>
      </c>
      <c r="BA86" s="30" t="s">
        <v>46</v>
      </c>
      <c r="BB86" s="29">
        <v>1590</v>
      </c>
      <c r="BC86" s="31">
        <v>140</v>
      </c>
      <c r="BD86" s="31">
        <v>21</v>
      </c>
      <c r="BE86" s="31">
        <v>56</v>
      </c>
      <c r="BF86" s="52">
        <v>15</v>
      </c>
      <c r="BG86" s="29">
        <v>4138</v>
      </c>
      <c r="BH86" s="29">
        <v>75</v>
      </c>
      <c r="BI86" s="49">
        <v>1311</v>
      </c>
      <c r="BJ86" s="29">
        <v>545</v>
      </c>
      <c r="BK86" s="29">
        <v>134</v>
      </c>
      <c r="BL86" s="29" t="s">
        <v>46</v>
      </c>
      <c r="BM86" s="29" t="s">
        <v>46</v>
      </c>
      <c r="BN86" s="29">
        <v>331</v>
      </c>
      <c r="BO86" s="30">
        <v>66</v>
      </c>
      <c r="BP86" s="32">
        <v>1290</v>
      </c>
      <c r="BQ86" s="32">
        <v>860.86043754087416</v>
      </c>
      <c r="BR86" s="35">
        <v>3027.5270270270271</v>
      </c>
      <c r="BS86" s="29">
        <v>1439</v>
      </c>
      <c r="BT86" s="29" t="s">
        <v>46</v>
      </c>
      <c r="BU86" s="29">
        <v>242</v>
      </c>
      <c r="BV86" s="29">
        <v>1210</v>
      </c>
      <c r="BW86" s="29">
        <v>616</v>
      </c>
      <c r="BX86" s="32">
        <v>325882</v>
      </c>
      <c r="BY86" s="76" t="s">
        <v>46</v>
      </c>
      <c r="BZ86" s="29">
        <v>13030</v>
      </c>
      <c r="CA86" s="29">
        <v>8580</v>
      </c>
      <c r="CB86" s="29">
        <v>7290</v>
      </c>
      <c r="CC86" s="29">
        <v>1290</v>
      </c>
      <c r="CD86" s="29">
        <v>513</v>
      </c>
      <c r="CE86" s="29">
        <v>5403</v>
      </c>
      <c r="CF86" s="29">
        <v>19</v>
      </c>
      <c r="CG86" s="29">
        <v>1472</v>
      </c>
      <c r="CH86" s="29">
        <v>650</v>
      </c>
      <c r="CI86" s="29">
        <v>441</v>
      </c>
      <c r="CJ86" s="29">
        <v>209</v>
      </c>
      <c r="CK86" s="29">
        <v>248</v>
      </c>
      <c r="CL86" s="29">
        <v>650</v>
      </c>
      <c r="CM86" s="29">
        <v>299</v>
      </c>
      <c r="CN86" s="29">
        <v>242</v>
      </c>
      <c r="CO86" s="30">
        <v>918</v>
      </c>
      <c r="CP86" s="29">
        <v>9046</v>
      </c>
      <c r="CQ86" s="29">
        <v>9046</v>
      </c>
      <c r="CR86" s="29">
        <v>9046</v>
      </c>
      <c r="CS86" s="29">
        <v>9046</v>
      </c>
      <c r="CT86" s="29">
        <v>2085</v>
      </c>
      <c r="CU86" s="29">
        <v>2085</v>
      </c>
      <c r="CV86" s="35">
        <v>10170.200000000001</v>
      </c>
      <c r="CW86" s="35">
        <v>10170.200000000001</v>
      </c>
      <c r="CX86" s="35">
        <v>20105</v>
      </c>
      <c r="CY86" s="35">
        <v>20105</v>
      </c>
      <c r="CZ86" s="35">
        <v>20105</v>
      </c>
      <c r="DA86" s="78">
        <v>5.08</v>
      </c>
      <c r="DB86" s="34" t="s">
        <v>46</v>
      </c>
      <c r="DC86" s="34" t="s">
        <v>46</v>
      </c>
      <c r="DD86" s="34" t="s">
        <v>46</v>
      </c>
      <c r="DE86" s="34" t="s">
        <v>46</v>
      </c>
      <c r="DF86" s="31">
        <v>140</v>
      </c>
      <c r="DG86" s="56">
        <v>21</v>
      </c>
      <c r="DH86" s="56">
        <v>56</v>
      </c>
      <c r="DI86" s="56">
        <v>15</v>
      </c>
    </row>
    <row r="87" spans="1:113" x14ac:dyDescent="0.2">
      <c r="A87" s="3" t="s">
        <v>42</v>
      </c>
      <c r="B87" s="4">
        <v>2013</v>
      </c>
      <c r="C87" s="2" t="s">
        <v>19</v>
      </c>
      <c r="D87" s="29" t="s">
        <v>46</v>
      </c>
      <c r="E87" s="29" t="s">
        <v>46</v>
      </c>
      <c r="F87" s="29" t="s">
        <v>46</v>
      </c>
      <c r="G87" s="30" t="s">
        <v>46</v>
      </c>
      <c r="H87" s="29">
        <v>1437</v>
      </c>
      <c r="I87" s="31" t="s">
        <v>46</v>
      </c>
      <c r="J87" s="31" t="s">
        <v>46</v>
      </c>
      <c r="K87" s="31" t="s">
        <v>46</v>
      </c>
      <c r="L87" s="31" t="s">
        <v>46</v>
      </c>
      <c r="M87" s="31" t="s">
        <v>46</v>
      </c>
      <c r="N87" s="32">
        <v>74</v>
      </c>
      <c r="O87" s="29">
        <v>74</v>
      </c>
      <c r="P87" s="32" t="s">
        <v>237</v>
      </c>
      <c r="Q87" s="35" t="s">
        <v>237</v>
      </c>
      <c r="R87" s="30" t="s">
        <v>46</v>
      </c>
      <c r="S87" s="29">
        <v>6077</v>
      </c>
      <c r="T87" s="29">
        <v>5943</v>
      </c>
      <c r="U87" s="29">
        <v>5013</v>
      </c>
      <c r="V87" s="29">
        <v>1064</v>
      </c>
      <c r="W87" s="29">
        <v>2404</v>
      </c>
      <c r="X87" s="29">
        <v>406</v>
      </c>
      <c r="Y87" s="32">
        <v>578.7957911754844</v>
      </c>
      <c r="Z87" s="32">
        <v>459.40866998197384</v>
      </c>
      <c r="AA87" s="35">
        <v>2795.3717948717949</v>
      </c>
      <c r="AB87" s="29" t="s">
        <v>46</v>
      </c>
      <c r="AC87" s="29" t="s">
        <v>46</v>
      </c>
      <c r="AD87" s="29">
        <v>509</v>
      </c>
      <c r="AE87" s="34">
        <v>640</v>
      </c>
      <c r="AF87" s="30" t="s">
        <v>46</v>
      </c>
      <c r="AG87" s="29">
        <v>5229</v>
      </c>
      <c r="AH87" s="34">
        <v>246</v>
      </c>
      <c r="AI87" s="34">
        <v>874</v>
      </c>
      <c r="AJ87" s="34" t="s">
        <v>46</v>
      </c>
      <c r="AK87" s="29">
        <v>595</v>
      </c>
      <c r="AL87" s="29">
        <v>225</v>
      </c>
      <c r="AM87" s="29">
        <v>139</v>
      </c>
      <c r="AN87" s="29">
        <v>420</v>
      </c>
      <c r="AO87" s="29" t="s">
        <v>46</v>
      </c>
      <c r="AP87" s="29" t="s">
        <v>46</v>
      </c>
      <c r="AQ87" s="30" t="s">
        <v>46</v>
      </c>
      <c r="AR87" s="29">
        <v>2970</v>
      </c>
      <c r="AS87" s="29">
        <v>836</v>
      </c>
      <c r="AT87" s="29">
        <v>359</v>
      </c>
      <c r="AU87" s="29">
        <v>154</v>
      </c>
      <c r="AV87" s="29">
        <v>139</v>
      </c>
      <c r="AW87" s="29">
        <v>39</v>
      </c>
      <c r="AX87" s="29">
        <v>39</v>
      </c>
      <c r="AY87" s="29" t="s">
        <v>46</v>
      </c>
      <c r="AZ87" s="31" t="s">
        <v>46</v>
      </c>
      <c r="BA87" s="30" t="s">
        <v>46</v>
      </c>
      <c r="BB87" s="29">
        <v>2167</v>
      </c>
      <c r="BC87" s="31">
        <v>146</v>
      </c>
      <c r="BD87" s="31">
        <v>11</v>
      </c>
      <c r="BE87" s="31">
        <v>54</v>
      </c>
      <c r="BF87" s="52">
        <v>4</v>
      </c>
      <c r="BG87" s="29">
        <v>6341</v>
      </c>
      <c r="BH87" s="29">
        <v>92</v>
      </c>
      <c r="BI87" s="49">
        <v>2011</v>
      </c>
      <c r="BJ87" s="29">
        <v>839</v>
      </c>
      <c r="BK87" s="29">
        <v>202</v>
      </c>
      <c r="BL87" s="29" t="s">
        <v>46</v>
      </c>
      <c r="BM87" s="29" t="s">
        <v>46</v>
      </c>
      <c r="BN87" s="29" t="s">
        <v>46</v>
      </c>
      <c r="BO87" s="30">
        <v>73</v>
      </c>
      <c r="BP87" s="32">
        <v>1647</v>
      </c>
      <c r="BQ87" s="32">
        <v>1038.2044611574584</v>
      </c>
      <c r="BR87" s="35">
        <v>3307.318181818182</v>
      </c>
      <c r="BS87" s="29">
        <v>1344</v>
      </c>
      <c r="BT87" s="29" t="s">
        <v>46</v>
      </c>
      <c r="BU87" s="29">
        <v>263</v>
      </c>
      <c r="BV87" s="29">
        <v>1069</v>
      </c>
      <c r="BW87" s="29">
        <v>573</v>
      </c>
      <c r="BX87" s="32">
        <v>659262</v>
      </c>
      <c r="BY87" s="76" t="s">
        <v>46</v>
      </c>
      <c r="BZ87" s="29">
        <v>18913</v>
      </c>
      <c r="CA87" s="29">
        <v>12020</v>
      </c>
      <c r="CB87" s="29">
        <v>10373</v>
      </c>
      <c r="CC87" s="29">
        <v>1647</v>
      </c>
      <c r="CD87" s="29">
        <v>834</v>
      </c>
      <c r="CE87" s="29">
        <v>7523</v>
      </c>
      <c r="CF87" s="29">
        <v>17</v>
      </c>
      <c r="CG87" s="29">
        <v>4179</v>
      </c>
      <c r="CH87" s="29">
        <v>609</v>
      </c>
      <c r="CI87" s="29">
        <v>318</v>
      </c>
      <c r="CJ87" s="29">
        <v>291</v>
      </c>
      <c r="CK87" s="29">
        <v>210</v>
      </c>
      <c r="CL87" s="29">
        <v>609</v>
      </c>
      <c r="CM87" s="29">
        <v>204</v>
      </c>
      <c r="CN87" s="29">
        <v>263</v>
      </c>
      <c r="CO87" s="30">
        <v>832</v>
      </c>
      <c r="CP87" s="29">
        <v>13508</v>
      </c>
      <c r="CQ87" s="29">
        <v>13508</v>
      </c>
      <c r="CR87" s="29">
        <v>13508</v>
      </c>
      <c r="CS87" s="29">
        <v>13508</v>
      </c>
      <c r="CT87" s="29">
        <v>3767</v>
      </c>
      <c r="CU87" s="29">
        <v>3767</v>
      </c>
      <c r="CV87" s="35">
        <v>15699</v>
      </c>
      <c r="CW87" s="35">
        <v>15699</v>
      </c>
      <c r="CX87" s="35">
        <v>29396</v>
      </c>
      <c r="CY87" s="35">
        <v>29396</v>
      </c>
      <c r="CZ87" s="35">
        <v>29396</v>
      </c>
      <c r="DA87" s="78">
        <v>5.74</v>
      </c>
      <c r="DB87" s="34" t="s">
        <v>46</v>
      </c>
      <c r="DC87" s="34" t="s">
        <v>46</v>
      </c>
      <c r="DD87" s="34" t="s">
        <v>46</v>
      </c>
      <c r="DE87" s="34" t="s">
        <v>46</v>
      </c>
      <c r="DF87" s="31">
        <v>146</v>
      </c>
      <c r="DG87" s="56">
        <v>11</v>
      </c>
      <c r="DH87" s="56">
        <v>54</v>
      </c>
      <c r="DI87" s="56">
        <v>4</v>
      </c>
    </row>
    <row r="88" spans="1:113" x14ac:dyDescent="0.2">
      <c r="A88" s="3" t="s">
        <v>43</v>
      </c>
      <c r="B88" s="4">
        <v>2013</v>
      </c>
      <c r="C88" s="2" t="s">
        <v>20</v>
      </c>
      <c r="D88" s="29" t="s">
        <v>46</v>
      </c>
      <c r="E88" s="29" t="s">
        <v>46</v>
      </c>
      <c r="F88" s="29" t="s">
        <v>46</v>
      </c>
      <c r="G88" s="30" t="s">
        <v>46</v>
      </c>
      <c r="H88" s="29">
        <v>568</v>
      </c>
      <c r="I88" s="31" t="s">
        <v>46</v>
      </c>
      <c r="J88" s="31" t="s">
        <v>46</v>
      </c>
      <c r="K88" s="31" t="s">
        <v>46</v>
      </c>
      <c r="L88" s="31" t="s">
        <v>46</v>
      </c>
      <c r="M88" s="31" t="s">
        <v>46</v>
      </c>
      <c r="N88" s="32">
        <v>42</v>
      </c>
      <c r="O88" s="29">
        <v>42</v>
      </c>
      <c r="P88" s="32" t="s">
        <v>237</v>
      </c>
      <c r="Q88" s="35" t="s">
        <v>237</v>
      </c>
      <c r="R88" s="30" t="s">
        <v>46</v>
      </c>
      <c r="S88" s="29">
        <v>2712</v>
      </c>
      <c r="T88" s="29">
        <v>2708</v>
      </c>
      <c r="U88" s="29">
        <v>2233</v>
      </c>
      <c r="V88" s="29">
        <v>479</v>
      </c>
      <c r="W88" s="29">
        <v>1131</v>
      </c>
      <c r="X88" s="29">
        <v>230</v>
      </c>
      <c r="Y88" s="32">
        <v>279.26885518990537</v>
      </c>
      <c r="Z88" s="32">
        <v>203.27962958413698</v>
      </c>
      <c r="AA88" s="35">
        <v>2705.5</v>
      </c>
      <c r="AB88" s="29" t="s">
        <v>46</v>
      </c>
      <c r="AC88" s="29" t="s">
        <v>46</v>
      </c>
      <c r="AD88" s="29">
        <v>267</v>
      </c>
      <c r="AE88" s="34">
        <v>204</v>
      </c>
      <c r="AF88" s="30" t="s">
        <v>46</v>
      </c>
      <c r="AG88" s="29">
        <v>2450</v>
      </c>
      <c r="AH88" s="34">
        <v>117</v>
      </c>
      <c r="AI88" s="34">
        <v>523</v>
      </c>
      <c r="AJ88" s="34" t="s">
        <v>46</v>
      </c>
      <c r="AK88" s="29">
        <v>301</v>
      </c>
      <c r="AL88" s="29">
        <v>131</v>
      </c>
      <c r="AM88" s="29">
        <v>68</v>
      </c>
      <c r="AN88" s="29">
        <v>275</v>
      </c>
      <c r="AO88" s="29" t="s">
        <v>46</v>
      </c>
      <c r="AP88" s="29" t="s">
        <v>46</v>
      </c>
      <c r="AQ88" s="30" t="s">
        <v>46</v>
      </c>
      <c r="AR88" s="29">
        <v>1423</v>
      </c>
      <c r="AS88" s="29">
        <v>347</v>
      </c>
      <c r="AT88" s="29">
        <v>144</v>
      </c>
      <c r="AU88" s="29">
        <v>55</v>
      </c>
      <c r="AV88" s="29">
        <v>99</v>
      </c>
      <c r="AW88" s="29">
        <v>25</v>
      </c>
      <c r="AX88" s="29">
        <v>25</v>
      </c>
      <c r="AY88" s="29" t="s">
        <v>46</v>
      </c>
      <c r="AZ88" s="31" t="s">
        <v>46</v>
      </c>
      <c r="BA88" s="30" t="s">
        <v>46</v>
      </c>
      <c r="BB88" s="29">
        <v>1289</v>
      </c>
      <c r="BC88" s="31">
        <v>59</v>
      </c>
      <c r="BD88" s="31">
        <v>10</v>
      </c>
      <c r="BE88" s="31">
        <v>22</v>
      </c>
      <c r="BF88" s="52">
        <v>4</v>
      </c>
      <c r="BG88" s="29">
        <v>3357</v>
      </c>
      <c r="BH88" s="29">
        <v>53</v>
      </c>
      <c r="BI88" s="49">
        <v>1068</v>
      </c>
      <c r="BJ88" s="29">
        <v>412</v>
      </c>
      <c r="BK88" s="29">
        <v>99</v>
      </c>
      <c r="BL88" s="29" t="s">
        <v>46</v>
      </c>
      <c r="BM88" s="29" t="s">
        <v>46</v>
      </c>
      <c r="BN88" s="29" t="s">
        <v>46</v>
      </c>
      <c r="BO88" s="30">
        <v>31</v>
      </c>
      <c r="BP88" s="32">
        <v>744</v>
      </c>
      <c r="BQ88" s="32">
        <v>482.54848477404232</v>
      </c>
      <c r="BR88" s="35">
        <v>3256.125</v>
      </c>
      <c r="BS88" s="29">
        <v>883</v>
      </c>
      <c r="BT88" s="29" t="s">
        <v>46</v>
      </c>
      <c r="BU88" s="29">
        <v>131</v>
      </c>
      <c r="BV88" s="29">
        <v>679</v>
      </c>
      <c r="BW88" s="29">
        <v>363</v>
      </c>
      <c r="BX88" s="32">
        <v>283427</v>
      </c>
      <c r="BY88" s="76" t="s">
        <v>46</v>
      </c>
      <c r="BZ88" s="29">
        <v>8958</v>
      </c>
      <c r="CA88" s="29">
        <v>5420</v>
      </c>
      <c r="CB88" s="29">
        <v>4676</v>
      </c>
      <c r="CC88" s="29">
        <v>744</v>
      </c>
      <c r="CD88" s="29">
        <v>333</v>
      </c>
      <c r="CE88" s="29">
        <v>3313</v>
      </c>
      <c r="CF88" s="29">
        <v>13</v>
      </c>
      <c r="CG88" s="29">
        <v>1597</v>
      </c>
      <c r="CH88" s="29">
        <v>301</v>
      </c>
      <c r="CI88" s="29">
        <v>191</v>
      </c>
      <c r="CJ88" s="29">
        <v>110</v>
      </c>
      <c r="CK88" s="29">
        <v>115</v>
      </c>
      <c r="CL88" s="29">
        <v>301</v>
      </c>
      <c r="CM88" s="29">
        <v>130</v>
      </c>
      <c r="CN88" s="29">
        <v>131</v>
      </c>
      <c r="CO88" s="30">
        <v>555</v>
      </c>
      <c r="CP88" s="29">
        <v>6821</v>
      </c>
      <c r="CQ88" s="29">
        <v>6821</v>
      </c>
      <c r="CR88" s="29">
        <v>6821</v>
      </c>
      <c r="CS88" s="29">
        <v>6821</v>
      </c>
      <c r="CT88" s="29">
        <v>2395</v>
      </c>
      <c r="CU88" s="29">
        <v>2395</v>
      </c>
      <c r="CV88" s="35">
        <v>7465.6</v>
      </c>
      <c r="CW88" s="35">
        <v>7465.6</v>
      </c>
      <c r="CX88" s="35">
        <v>14257</v>
      </c>
      <c r="CY88" s="35">
        <v>14257</v>
      </c>
      <c r="CZ88" s="35">
        <v>14257</v>
      </c>
      <c r="DA88" s="78">
        <v>5.2</v>
      </c>
      <c r="DB88" s="34" t="s">
        <v>46</v>
      </c>
      <c r="DC88" s="34" t="s">
        <v>46</v>
      </c>
      <c r="DD88" s="34" t="s">
        <v>46</v>
      </c>
      <c r="DE88" s="34" t="s">
        <v>46</v>
      </c>
      <c r="DF88" s="31">
        <v>59</v>
      </c>
      <c r="DG88" s="56">
        <v>10</v>
      </c>
      <c r="DH88" s="56">
        <v>22</v>
      </c>
      <c r="DI88" s="56">
        <v>4</v>
      </c>
    </row>
    <row r="89" spans="1:113" x14ac:dyDescent="0.2">
      <c r="A89" s="3" t="s">
        <v>44</v>
      </c>
      <c r="B89" s="4">
        <v>2013</v>
      </c>
      <c r="C89" s="2" t="s">
        <v>21</v>
      </c>
      <c r="D89" s="29" t="s">
        <v>46</v>
      </c>
      <c r="E89" s="29" t="s">
        <v>46</v>
      </c>
      <c r="F89" s="29" t="s">
        <v>46</v>
      </c>
      <c r="G89" s="30">
        <v>639</v>
      </c>
      <c r="H89" s="29">
        <v>2639</v>
      </c>
      <c r="I89" s="31" t="s">
        <v>46</v>
      </c>
      <c r="J89" s="31" t="s">
        <v>46</v>
      </c>
      <c r="K89" s="31" t="s">
        <v>46</v>
      </c>
      <c r="L89" s="31" t="s">
        <v>46</v>
      </c>
      <c r="M89" s="31" t="s">
        <v>46</v>
      </c>
      <c r="N89" s="32">
        <v>222</v>
      </c>
      <c r="O89" s="29">
        <v>222</v>
      </c>
      <c r="P89" s="32" t="s">
        <v>237</v>
      </c>
      <c r="Q89" s="35" t="s">
        <v>237</v>
      </c>
      <c r="R89" s="30" t="s">
        <v>46</v>
      </c>
      <c r="S89" s="29">
        <v>8394</v>
      </c>
      <c r="T89" s="29">
        <v>8618</v>
      </c>
      <c r="U89" s="29">
        <v>6796</v>
      </c>
      <c r="V89" s="29">
        <v>1598</v>
      </c>
      <c r="W89" s="29">
        <v>3209</v>
      </c>
      <c r="X89" s="29">
        <v>601</v>
      </c>
      <c r="Y89" s="32">
        <v>888.8065655697161</v>
      </c>
      <c r="Z89" s="32">
        <v>899.74217153726897</v>
      </c>
      <c r="AA89" s="35">
        <v>2654.9444444444443</v>
      </c>
      <c r="AB89" s="29" t="s">
        <v>46</v>
      </c>
      <c r="AC89" s="29" t="s">
        <v>46</v>
      </c>
      <c r="AD89" s="29">
        <v>770</v>
      </c>
      <c r="AE89" s="34">
        <v>738</v>
      </c>
      <c r="AF89" s="30" t="s">
        <v>46</v>
      </c>
      <c r="AG89" s="29">
        <v>7005</v>
      </c>
      <c r="AH89" s="34">
        <v>303</v>
      </c>
      <c r="AI89" s="34">
        <v>1196</v>
      </c>
      <c r="AJ89" s="34" t="s">
        <v>46</v>
      </c>
      <c r="AK89" s="29">
        <v>870</v>
      </c>
      <c r="AL89" s="29">
        <v>497</v>
      </c>
      <c r="AM89" s="29">
        <v>282</v>
      </c>
      <c r="AN89" s="29">
        <v>982</v>
      </c>
      <c r="AO89" s="29" t="s">
        <v>46</v>
      </c>
      <c r="AP89" s="29" t="s">
        <v>46</v>
      </c>
      <c r="AQ89" s="30" t="s">
        <v>46</v>
      </c>
      <c r="AR89" s="29">
        <v>4471</v>
      </c>
      <c r="AS89" s="29">
        <v>1436</v>
      </c>
      <c r="AT89" s="29">
        <v>561</v>
      </c>
      <c r="AU89" s="29">
        <v>242</v>
      </c>
      <c r="AV89" s="29">
        <v>394</v>
      </c>
      <c r="AW89" s="29">
        <v>116</v>
      </c>
      <c r="AX89" s="29">
        <v>116</v>
      </c>
      <c r="AY89" s="29" t="s">
        <v>46</v>
      </c>
      <c r="AZ89" s="31" t="s">
        <v>46</v>
      </c>
      <c r="BA89" s="30" t="s">
        <v>46</v>
      </c>
      <c r="BB89" s="29">
        <v>3917</v>
      </c>
      <c r="BC89" s="31">
        <v>204</v>
      </c>
      <c r="BD89" s="31">
        <v>47</v>
      </c>
      <c r="BE89" s="31">
        <v>70</v>
      </c>
      <c r="BF89" s="52">
        <v>26</v>
      </c>
      <c r="BG89" s="29">
        <v>8771</v>
      </c>
      <c r="BH89" s="29">
        <v>182</v>
      </c>
      <c r="BI89" s="49">
        <v>2870</v>
      </c>
      <c r="BJ89" s="29">
        <v>1333</v>
      </c>
      <c r="BK89" s="29">
        <v>280</v>
      </c>
      <c r="BL89" s="29" t="s">
        <v>46</v>
      </c>
      <c r="BM89" s="29" t="s">
        <v>46</v>
      </c>
      <c r="BN89" s="29">
        <v>508</v>
      </c>
      <c r="BO89" s="30">
        <v>150</v>
      </c>
      <c r="BP89" s="32">
        <v>2417</v>
      </c>
      <c r="BQ89" s="32">
        <v>1788.5487371069851</v>
      </c>
      <c r="BR89" s="35">
        <v>3095.5450450450448</v>
      </c>
      <c r="BS89" s="29">
        <v>3023</v>
      </c>
      <c r="BT89" s="29" t="s">
        <v>46</v>
      </c>
      <c r="BU89" s="29">
        <v>462</v>
      </c>
      <c r="BV89" s="29">
        <v>2385</v>
      </c>
      <c r="BW89" s="29">
        <v>1178</v>
      </c>
      <c r="BX89" s="32">
        <v>742714</v>
      </c>
      <c r="BY89" s="76" t="s">
        <v>46</v>
      </c>
      <c r="BZ89" s="29">
        <v>26854</v>
      </c>
      <c r="CA89" s="29">
        <v>17012</v>
      </c>
      <c r="CB89" s="29">
        <v>14595</v>
      </c>
      <c r="CC89" s="29">
        <v>2417</v>
      </c>
      <c r="CD89" s="29">
        <v>1044</v>
      </c>
      <c r="CE89" s="29">
        <v>10741</v>
      </c>
      <c r="CF89" s="29">
        <v>49</v>
      </c>
      <c r="CG89" s="29">
        <v>6840</v>
      </c>
      <c r="CH89" s="29">
        <v>1129</v>
      </c>
      <c r="CI89" s="29">
        <v>672</v>
      </c>
      <c r="CJ89" s="29">
        <v>457</v>
      </c>
      <c r="CK89" s="29">
        <v>381</v>
      </c>
      <c r="CL89" s="29">
        <v>1129</v>
      </c>
      <c r="CM89" s="29">
        <v>545</v>
      </c>
      <c r="CN89" s="29">
        <v>462</v>
      </c>
      <c r="CO89" s="30">
        <v>1859</v>
      </c>
      <c r="CP89" s="29">
        <v>20196</v>
      </c>
      <c r="CQ89" s="29">
        <v>20196</v>
      </c>
      <c r="CR89" s="29">
        <v>20196</v>
      </c>
      <c r="CS89" s="29">
        <v>20196</v>
      </c>
      <c r="CT89" s="29">
        <v>8335</v>
      </c>
      <c r="CU89" s="29">
        <v>8335</v>
      </c>
      <c r="CV89" s="35">
        <v>20276.5</v>
      </c>
      <c r="CW89" s="35">
        <v>20276.5</v>
      </c>
      <c r="CX89" s="35">
        <v>41211</v>
      </c>
      <c r="CY89" s="35">
        <v>41211</v>
      </c>
      <c r="CZ89" s="35">
        <v>41211</v>
      </c>
      <c r="DA89" s="78">
        <v>5.26</v>
      </c>
      <c r="DB89" s="34" t="s">
        <v>46</v>
      </c>
      <c r="DC89" s="34" t="s">
        <v>46</v>
      </c>
      <c r="DD89" s="34" t="s">
        <v>46</v>
      </c>
      <c r="DE89" s="34" t="s">
        <v>46</v>
      </c>
      <c r="DF89" s="31">
        <v>204</v>
      </c>
      <c r="DG89" s="56">
        <v>47</v>
      </c>
      <c r="DH89" s="56">
        <v>70</v>
      </c>
      <c r="DI89" s="56">
        <v>26</v>
      </c>
    </row>
    <row r="90" spans="1:113" x14ac:dyDescent="0.2">
      <c r="A90" s="3" t="s">
        <v>45</v>
      </c>
      <c r="B90" s="4">
        <v>2013</v>
      </c>
      <c r="C90" s="2" t="s">
        <v>22</v>
      </c>
      <c r="D90" s="29" t="s">
        <v>46</v>
      </c>
      <c r="E90" s="29" t="s">
        <v>46</v>
      </c>
      <c r="F90" s="29" t="s">
        <v>46</v>
      </c>
      <c r="G90" s="30">
        <v>22675</v>
      </c>
      <c r="H90" s="29">
        <v>123410</v>
      </c>
      <c r="I90" s="31" t="s">
        <v>46</v>
      </c>
      <c r="J90" s="31" t="s">
        <v>46</v>
      </c>
      <c r="K90" s="31" t="s">
        <v>46</v>
      </c>
      <c r="L90" s="31" t="s">
        <v>46</v>
      </c>
      <c r="M90" s="29">
        <v>144</v>
      </c>
      <c r="N90" s="32">
        <v>11959</v>
      </c>
      <c r="O90" s="29">
        <v>11959</v>
      </c>
      <c r="P90" s="32">
        <v>7281.6890565649392</v>
      </c>
      <c r="Q90" s="35">
        <v>2371.706225680934</v>
      </c>
      <c r="R90" s="30" t="s">
        <v>46</v>
      </c>
      <c r="S90" s="29">
        <v>231593</v>
      </c>
      <c r="T90" s="29">
        <v>237395</v>
      </c>
      <c r="U90" s="29">
        <v>190889</v>
      </c>
      <c r="V90" s="29">
        <v>40704</v>
      </c>
      <c r="W90" s="29">
        <v>84530</v>
      </c>
      <c r="X90" s="29">
        <v>22556</v>
      </c>
      <c r="Y90" s="32">
        <v>23249.530720979721</v>
      </c>
      <c r="Z90" s="32">
        <v>24551.09149414565</v>
      </c>
      <c r="AA90" s="35">
        <v>2797.0724381625441</v>
      </c>
      <c r="AB90" s="29" t="s">
        <v>46</v>
      </c>
      <c r="AC90" s="29" t="s">
        <v>46</v>
      </c>
      <c r="AD90" s="29">
        <v>23708</v>
      </c>
      <c r="AE90" s="34">
        <v>6524</v>
      </c>
      <c r="AF90" s="30" t="s">
        <v>46</v>
      </c>
      <c r="AG90" s="29">
        <v>182089</v>
      </c>
      <c r="AH90" s="34">
        <v>3132</v>
      </c>
      <c r="AI90" s="34">
        <v>11931</v>
      </c>
      <c r="AJ90" s="34" t="s">
        <v>46</v>
      </c>
      <c r="AK90" s="29">
        <v>26436</v>
      </c>
      <c r="AL90" s="29">
        <v>20805</v>
      </c>
      <c r="AM90" s="29">
        <v>11129</v>
      </c>
      <c r="AN90" s="29">
        <v>38251</v>
      </c>
      <c r="AO90" s="29" t="s">
        <v>46</v>
      </c>
      <c r="AP90" s="29" t="s">
        <v>46</v>
      </c>
      <c r="AQ90" s="30" t="s">
        <v>46</v>
      </c>
      <c r="AR90" s="29">
        <v>122850</v>
      </c>
      <c r="AS90" s="29">
        <v>37356</v>
      </c>
      <c r="AT90" s="29">
        <v>14698</v>
      </c>
      <c r="AU90" s="29">
        <v>6571</v>
      </c>
      <c r="AV90" s="29">
        <v>15956</v>
      </c>
      <c r="AW90" s="29">
        <v>4163</v>
      </c>
      <c r="AX90" s="29">
        <v>4163</v>
      </c>
      <c r="AY90" s="29">
        <v>4508</v>
      </c>
      <c r="AZ90" s="11">
        <v>544</v>
      </c>
      <c r="BA90" s="30" t="s">
        <v>46</v>
      </c>
      <c r="BB90" s="29">
        <v>103533</v>
      </c>
      <c r="BC90" s="8">
        <v>5237</v>
      </c>
      <c r="BD90" s="8">
        <v>1349</v>
      </c>
      <c r="BE90" s="31">
        <v>1994</v>
      </c>
      <c r="BF90" s="52">
        <v>660</v>
      </c>
      <c r="BG90" s="29">
        <v>238265</v>
      </c>
      <c r="BH90" s="29">
        <v>10371</v>
      </c>
      <c r="BI90" s="64">
        <v>82518</v>
      </c>
      <c r="BJ90" s="29">
        <v>41135</v>
      </c>
      <c r="BK90" s="29">
        <v>9249</v>
      </c>
      <c r="BL90" s="29">
        <v>26177</v>
      </c>
      <c r="BM90" s="29">
        <v>25472</v>
      </c>
      <c r="BN90" s="29">
        <v>18014</v>
      </c>
      <c r="BO90" s="30">
        <v>5460</v>
      </c>
      <c r="BP90" s="32">
        <v>67252</v>
      </c>
      <c r="BQ90" s="32">
        <v>47800.622215125368</v>
      </c>
      <c r="BR90" s="35">
        <v>3103.193223928004</v>
      </c>
      <c r="BS90" s="29">
        <v>136065</v>
      </c>
      <c r="BT90" s="29">
        <v>56192</v>
      </c>
      <c r="BU90" s="29">
        <v>22834</v>
      </c>
      <c r="BV90" s="29">
        <v>112907</v>
      </c>
      <c r="BW90" s="29">
        <v>61105</v>
      </c>
      <c r="BX90" s="32">
        <v>20376667</v>
      </c>
      <c r="BY90" s="76" t="s">
        <v>46</v>
      </c>
      <c r="BZ90" s="29">
        <v>751732</v>
      </c>
      <c r="CA90" s="29">
        <v>468988</v>
      </c>
      <c r="CB90" s="29">
        <v>401736</v>
      </c>
      <c r="CC90" s="29">
        <v>67252</v>
      </c>
      <c r="CD90" s="29">
        <v>31115</v>
      </c>
      <c r="CE90" s="29">
        <v>293860</v>
      </c>
      <c r="CF90" s="29">
        <v>1662</v>
      </c>
      <c r="CG90" s="29">
        <v>112143</v>
      </c>
      <c r="CH90" s="29">
        <v>46437</v>
      </c>
      <c r="CI90" s="29">
        <v>35087</v>
      </c>
      <c r="CJ90" s="29">
        <v>11350</v>
      </c>
      <c r="CK90" s="29">
        <v>19203</v>
      </c>
      <c r="CL90" s="29">
        <v>46437</v>
      </c>
      <c r="CM90" s="29">
        <v>24753</v>
      </c>
      <c r="CN90" s="29">
        <v>22834</v>
      </c>
      <c r="CO90" s="30">
        <v>87443</v>
      </c>
      <c r="CP90" s="29">
        <v>585492</v>
      </c>
      <c r="CQ90" s="29">
        <v>585492</v>
      </c>
      <c r="CR90" s="29">
        <v>585492</v>
      </c>
      <c r="CS90" s="29">
        <v>585492</v>
      </c>
      <c r="CT90" s="29">
        <v>379823</v>
      </c>
      <c r="CU90" s="29">
        <v>379823</v>
      </c>
      <c r="CV90" s="35">
        <v>520417.4</v>
      </c>
      <c r="CW90" s="35">
        <v>520417.4</v>
      </c>
      <c r="CX90" s="35">
        <v>1138700</v>
      </c>
      <c r="CY90" s="35">
        <v>1138700</v>
      </c>
      <c r="CZ90" s="35">
        <v>1138700</v>
      </c>
      <c r="DA90" s="78" t="s">
        <v>46</v>
      </c>
      <c r="DB90" s="34">
        <v>1396</v>
      </c>
      <c r="DC90" s="29">
        <v>4613</v>
      </c>
      <c r="DD90" s="29">
        <v>4649</v>
      </c>
      <c r="DE90" s="29">
        <v>544</v>
      </c>
      <c r="DF90" s="29">
        <v>5237</v>
      </c>
      <c r="DG90" s="57">
        <v>1349</v>
      </c>
      <c r="DH90" s="56">
        <v>1994</v>
      </c>
      <c r="DI90" s="57">
        <v>660</v>
      </c>
    </row>
    <row r="91" spans="1:113" x14ac:dyDescent="0.2">
      <c r="A91" s="3" t="s">
        <v>24</v>
      </c>
      <c r="B91" s="4">
        <v>2014</v>
      </c>
      <c r="C91" s="2" t="s">
        <v>229</v>
      </c>
      <c r="D91" s="29" t="s">
        <v>46</v>
      </c>
      <c r="E91" s="29" t="s">
        <v>46</v>
      </c>
      <c r="F91" s="29" t="s">
        <v>46</v>
      </c>
      <c r="G91" s="30" t="s">
        <v>46</v>
      </c>
      <c r="H91" s="29">
        <v>82653</v>
      </c>
      <c r="I91" s="31" t="s">
        <v>46</v>
      </c>
      <c r="J91" s="31" t="s">
        <v>46</v>
      </c>
      <c r="K91" s="31" t="s">
        <v>46</v>
      </c>
      <c r="L91" s="31" t="s">
        <v>46</v>
      </c>
      <c r="M91" s="31">
        <v>74</v>
      </c>
      <c r="N91" s="32">
        <v>8583</v>
      </c>
      <c r="O91" s="29">
        <v>8583</v>
      </c>
      <c r="P91" s="32">
        <v>4739.2911792082696</v>
      </c>
      <c r="Q91" s="35">
        <v>2521.1395348837209</v>
      </c>
      <c r="R91" s="30" t="s">
        <v>46</v>
      </c>
      <c r="S91" s="29">
        <v>109600</v>
      </c>
      <c r="T91" s="29">
        <v>112005</v>
      </c>
      <c r="U91" s="29">
        <v>91295</v>
      </c>
      <c r="V91" s="29">
        <v>18305</v>
      </c>
      <c r="W91" s="29">
        <v>37326</v>
      </c>
      <c r="X91" s="29">
        <v>14325</v>
      </c>
      <c r="Y91" s="32">
        <v>10129.210700273292</v>
      </c>
      <c r="Z91" s="32">
        <v>12478.808390020837</v>
      </c>
      <c r="AA91" s="35">
        <v>3006.8237221494101</v>
      </c>
      <c r="AB91" s="29" t="s">
        <v>46</v>
      </c>
      <c r="AC91" s="29" t="s">
        <v>46</v>
      </c>
      <c r="AD91" s="29">
        <v>12114</v>
      </c>
      <c r="AE91" s="34" t="s">
        <v>46</v>
      </c>
      <c r="AF91" s="30">
        <v>8527</v>
      </c>
      <c r="AG91" s="29">
        <v>80044</v>
      </c>
      <c r="AH91" s="34" t="s">
        <v>46</v>
      </c>
      <c r="AI91" s="34" t="s">
        <v>46</v>
      </c>
      <c r="AJ91" s="34" t="s">
        <v>46</v>
      </c>
      <c r="AK91" s="29">
        <v>13250</v>
      </c>
      <c r="AL91" s="29">
        <v>12421</v>
      </c>
      <c r="AM91" s="29">
        <v>6554</v>
      </c>
      <c r="AN91" s="29">
        <v>22730</v>
      </c>
      <c r="AO91" s="29" t="s">
        <v>46</v>
      </c>
      <c r="AP91" s="29" t="s">
        <v>46</v>
      </c>
      <c r="AQ91" s="30" t="s">
        <v>46</v>
      </c>
      <c r="AR91" s="29">
        <v>59893</v>
      </c>
      <c r="AS91" s="29">
        <v>17300</v>
      </c>
      <c r="AT91" s="29">
        <v>6454</v>
      </c>
      <c r="AU91" s="29">
        <v>3156</v>
      </c>
      <c r="AV91" s="29">
        <v>9508</v>
      </c>
      <c r="AW91" s="29">
        <v>2132</v>
      </c>
      <c r="AX91" s="29">
        <v>2132</v>
      </c>
      <c r="AY91" s="31" t="s">
        <v>46</v>
      </c>
      <c r="AZ91" s="31">
        <v>275</v>
      </c>
      <c r="BA91" s="30" t="s">
        <v>46</v>
      </c>
      <c r="BB91" s="31" t="s">
        <v>46</v>
      </c>
      <c r="BC91" s="31">
        <v>2644</v>
      </c>
      <c r="BD91" s="31">
        <v>1053</v>
      </c>
      <c r="BE91" s="31">
        <v>921</v>
      </c>
      <c r="BF91" s="52">
        <v>413</v>
      </c>
      <c r="BG91" s="29">
        <v>100672</v>
      </c>
      <c r="BH91" s="29">
        <v>7451</v>
      </c>
      <c r="BI91" s="49">
        <v>37611</v>
      </c>
      <c r="BJ91" s="29">
        <v>21418</v>
      </c>
      <c r="BK91" s="29">
        <v>4806</v>
      </c>
      <c r="BL91" s="29" t="s">
        <v>46</v>
      </c>
      <c r="BM91" s="29" t="s">
        <v>46</v>
      </c>
      <c r="BN91" s="29" t="s">
        <v>46</v>
      </c>
      <c r="BO91" s="30">
        <v>3305</v>
      </c>
      <c r="BP91" s="32">
        <v>32347</v>
      </c>
      <c r="BQ91" s="32">
        <v>22608.019090294129</v>
      </c>
      <c r="BR91" s="35">
        <v>3211.6061151079139</v>
      </c>
      <c r="BS91" s="29">
        <v>84005</v>
      </c>
      <c r="BT91" s="29">
        <v>46367</v>
      </c>
      <c r="BU91" s="29">
        <v>13345</v>
      </c>
      <c r="BV91" s="29">
        <v>69838</v>
      </c>
      <c r="BW91" s="29">
        <v>38365</v>
      </c>
      <c r="BX91" s="32">
        <v>9693754</v>
      </c>
      <c r="BY91" s="76" t="s">
        <v>46</v>
      </c>
      <c r="BZ91" s="29">
        <v>361156</v>
      </c>
      <c r="CA91" s="29">
        <v>221605</v>
      </c>
      <c r="CB91" s="29">
        <v>189258</v>
      </c>
      <c r="CC91" s="29">
        <v>32347</v>
      </c>
      <c r="CD91" s="29">
        <v>15146</v>
      </c>
      <c r="CE91" s="29">
        <v>136106</v>
      </c>
      <c r="CF91" s="29">
        <v>892</v>
      </c>
      <c r="CG91" s="29">
        <v>164892</v>
      </c>
      <c r="CH91" s="29">
        <v>27267</v>
      </c>
      <c r="CI91" s="29">
        <v>22205</v>
      </c>
      <c r="CJ91" s="29">
        <v>5062</v>
      </c>
      <c r="CK91" s="29">
        <v>12193</v>
      </c>
      <c r="CL91" s="29">
        <v>27267</v>
      </c>
      <c r="CM91" s="29">
        <v>15244</v>
      </c>
      <c r="CN91" s="29">
        <v>13345</v>
      </c>
      <c r="CO91" s="30">
        <v>53824</v>
      </c>
      <c r="CP91" s="29">
        <v>292121</v>
      </c>
      <c r="CQ91" s="29">
        <v>292121</v>
      </c>
      <c r="CR91" s="29">
        <v>292121</v>
      </c>
      <c r="CS91" s="29">
        <v>292121</v>
      </c>
      <c r="CT91" s="29">
        <v>247333</v>
      </c>
      <c r="CU91" s="29">
        <v>247333</v>
      </c>
      <c r="CV91" s="35">
        <v>224445.80000000002</v>
      </c>
      <c r="CW91" s="35">
        <v>224445.80000000002</v>
      </c>
      <c r="CX91" s="35">
        <v>528879</v>
      </c>
      <c r="CY91" s="35">
        <v>528879</v>
      </c>
      <c r="CZ91" s="35">
        <v>528879</v>
      </c>
      <c r="DA91" s="78" t="s">
        <v>46</v>
      </c>
      <c r="DB91" s="34">
        <v>605</v>
      </c>
      <c r="DC91" s="34">
        <v>1686</v>
      </c>
      <c r="DD91" s="34">
        <v>2333</v>
      </c>
      <c r="DE91" s="34">
        <v>275</v>
      </c>
      <c r="DF91" s="29">
        <v>2644</v>
      </c>
      <c r="DG91" s="29">
        <v>1053</v>
      </c>
      <c r="DH91" s="34">
        <v>921</v>
      </c>
      <c r="DI91" s="34">
        <v>413</v>
      </c>
    </row>
    <row r="92" spans="1:113" x14ac:dyDescent="0.2">
      <c r="A92" s="3" t="s">
        <v>25</v>
      </c>
      <c r="B92" s="4">
        <v>2014</v>
      </c>
      <c r="C92" s="2" t="s">
        <v>3</v>
      </c>
      <c r="D92" s="29" t="s">
        <v>46</v>
      </c>
      <c r="E92" s="29" t="s">
        <v>46</v>
      </c>
      <c r="F92" s="29" t="s">
        <v>46</v>
      </c>
      <c r="G92" s="30" t="s">
        <v>46</v>
      </c>
      <c r="H92" s="29">
        <v>2183</v>
      </c>
      <c r="I92" s="31" t="s">
        <v>46</v>
      </c>
      <c r="J92" s="31" t="s">
        <v>46</v>
      </c>
      <c r="K92" s="31" t="s">
        <v>46</v>
      </c>
      <c r="L92" s="31" t="s">
        <v>46</v>
      </c>
      <c r="M92" s="31" t="s">
        <v>46</v>
      </c>
      <c r="N92" s="32">
        <v>164</v>
      </c>
      <c r="O92" s="29">
        <v>164</v>
      </c>
      <c r="P92" s="32" t="s">
        <v>237</v>
      </c>
      <c r="Q92" s="35" t="s">
        <v>237</v>
      </c>
      <c r="R92" s="30" t="s">
        <v>46</v>
      </c>
      <c r="S92" s="29">
        <v>6750</v>
      </c>
      <c r="T92" s="29">
        <v>7082</v>
      </c>
      <c r="U92" s="29">
        <v>5531</v>
      </c>
      <c r="V92" s="29">
        <v>1219</v>
      </c>
      <c r="W92" s="29">
        <v>2809</v>
      </c>
      <c r="X92" s="29">
        <v>559</v>
      </c>
      <c r="Y92" s="32">
        <v>717.56704819114111</v>
      </c>
      <c r="Z92" s="32">
        <v>709.56321535838958</v>
      </c>
      <c r="AA92" s="35">
        <v>2609.6463414634145</v>
      </c>
      <c r="AB92" s="29" t="s">
        <v>46</v>
      </c>
      <c r="AC92" s="29" t="s">
        <v>46</v>
      </c>
      <c r="AD92" s="29">
        <v>630</v>
      </c>
      <c r="AE92" s="34">
        <v>341</v>
      </c>
      <c r="AF92" s="30">
        <v>897</v>
      </c>
      <c r="AG92" s="29">
        <v>5217</v>
      </c>
      <c r="AH92" s="34">
        <v>252</v>
      </c>
      <c r="AI92" s="34">
        <v>797</v>
      </c>
      <c r="AJ92" s="34">
        <v>78</v>
      </c>
      <c r="AK92" s="29">
        <v>716</v>
      </c>
      <c r="AL92" s="29">
        <v>483</v>
      </c>
      <c r="AM92" s="29">
        <v>299</v>
      </c>
      <c r="AN92" s="29">
        <v>931</v>
      </c>
      <c r="AO92" s="29" t="s">
        <v>46</v>
      </c>
      <c r="AP92" s="29" t="s">
        <v>46</v>
      </c>
      <c r="AQ92" s="30" t="s">
        <v>46</v>
      </c>
      <c r="AR92" s="29">
        <v>3534</v>
      </c>
      <c r="AS92" s="29">
        <v>1143</v>
      </c>
      <c r="AT92" s="29">
        <v>517</v>
      </c>
      <c r="AU92" s="29">
        <v>216</v>
      </c>
      <c r="AV92" s="29">
        <v>382</v>
      </c>
      <c r="AW92" s="29">
        <v>102</v>
      </c>
      <c r="AX92" s="29">
        <v>102</v>
      </c>
      <c r="AY92" s="31" t="s">
        <v>46</v>
      </c>
      <c r="AZ92" s="31" t="s">
        <v>46</v>
      </c>
      <c r="BA92" s="30" t="s">
        <v>46</v>
      </c>
      <c r="BB92" s="31" t="s">
        <v>46</v>
      </c>
      <c r="BC92" s="31">
        <v>178</v>
      </c>
      <c r="BD92" s="31">
        <v>35</v>
      </c>
      <c r="BE92" s="31">
        <v>76</v>
      </c>
      <c r="BF92" s="52">
        <v>35</v>
      </c>
      <c r="BG92" s="29">
        <v>8202</v>
      </c>
      <c r="BH92" s="29">
        <v>135</v>
      </c>
      <c r="BI92" s="49">
        <v>2861</v>
      </c>
      <c r="BJ92" s="29">
        <v>1220</v>
      </c>
      <c r="BK92" s="29">
        <v>281</v>
      </c>
      <c r="BL92" s="29" t="s">
        <v>46</v>
      </c>
      <c r="BM92" s="29" t="s">
        <v>46</v>
      </c>
      <c r="BN92" s="29" t="s">
        <v>46</v>
      </c>
      <c r="BO92" s="30">
        <v>121</v>
      </c>
      <c r="BP92" s="32">
        <v>1878</v>
      </c>
      <c r="BQ92" s="32">
        <v>1427.1302635495308</v>
      </c>
      <c r="BR92" s="35">
        <v>3108.020325203252</v>
      </c>
      <c r="BS92" s="29">
        <v>2908</v>
      </c>
      <c r="BT92" s="29">
        <v>1304</v>
      </c>
      <c r="BU92" s="29">
        <v>451</v>
      </c>
      <c r="BV92" s="29">
        <v>2338</v>
      </c>
      <c r="BW92" s="29">
        <v>1234</v>
      </c>
      <c r="BX92" s="32">
        <v>595190</v>
      </c>
      <c r="BY92" s="76" t="s">
        <v>46</v>
      </c>
      <c r="BZ92" s="29">
        <v>21466</v>
      </c>
      <c r="CA92" s="29">
        <v>13832</v>
      </c>
      <c r="CB92" s="29">
        <v>11954</v>
      </c>
      <c r="CC92" s="29">
        <v>1878</v>
      </c>
      <c r="CD92" s="29">
        <v>857</v>
      </c>
      <c r="CE92" s="29">
        <v>8508</v>
      </c>
      <c r="CF92" s="29">
        <v>43</v>
      </c>
      <c r="CG92" s="29">
        <v>4173</v>
      </c>
      <c r="CH92" s="29">
        <v>960</v>
      </c>
      <c r="CI92" s="29">
        <v>649</v>
      </c>
      <c r="CJ92" s="29">
        <v>311</v>
      </c>
      <c r="CK92" s="29">
        <v>333</v>
      </c>
      <c r="CL92" s="29">
        <v>960</v>
      </c>
      <c r="CM92" s="29">
        <v>483</v>
      </c>
      <c r="CN92" s="29">
        <v>451</v>
      </c>
      <c r="CO92" s="30">
        <v>1842</v>
      </c>
      <c r="CP92" s="29">
        <v>16912</v>
      </c>
      <c r="CQ92" s="29">
        <v>16912</v>
      </c>
      <c r="CR92" s="29">
        <v>16912</v>
      </c>
      <c r="CS92" s="29">
        <v>16912</v>
      </c>
      <c r="CT92" s="29">
        <v>7033</v>
      </c>
      <c r="CU92" s="29">
        <v>7033</v>
      </c>
      <c r="CV92" s="35">
        <v>16980.599999999999</v>
      </c>
      <c r="CW92" s="35">
        <v>16980.599999999999</v>
      </c>
      <c r="CX92" s="35">
        <v>33791</v>
      </c>
      <c r="CY92" s="35">
        <v>33791</v>
      </c>
      <c r="CZ92" s="35">
        <v>33791</v>
      </c>
      <c r="DA92" s="78" t="s">
        <v>46</v>
      </c>
      <c r="DB92" s="34" t="s">
        <v>46</v>
      </c>
      <c r="DC92" s="34" t="s">
        <v>46</v>
      </c>
      <c r="DD92" s="34" t="s">
        <v>46</v>
      </c>
      <c r="DE92" s="34" t="s">
        <v>46</v>
      </c>
      <c r="DF92" s="34">
        <v>178</v>
      </c>
      <c r="DG92" s="34">
        <v>35</v>
      </c>
      <c r="DH92" s="34">
        <v>76</v>
      </c>
      <c r="DI92" s="34">
        <v>35</v>
      </c>
    </row>
    <row r="93" spans="1:113" x14ac:dyDescent="0.2">
      <c r="A93" s="3" t="s">
        <v>26</v>
      </c>
      <c r="B93" s="4">
        <v>2014</v>
      </c>
      <c r="C93" s="2" t="s">
        <v>4</v>
      </c>
      <c r="D93" s="29" t="s">
        <v>46</v>
      </c>
      <c r="E93" s="29" t="s">
        <v>46</v>
      </c>
      <c r="F93" s="29" t="s">
        <v>46</v>
      </c>
      <c r="G93" s="30" t="s">
        <v>46</v>
      </c>
      <c r="H93" s="29">
        <v>1997</v>
      </c>
      <c r="I93" s="31" t="s">
        <v>46</v>
      </c>
      <c r="J93" s="31" t="s">
        <v>46</v>
      </c>
      <c r="K93" s="31" t="s">
        <v>46</v>
      </c>
      <c r="L93" s="31" t="s">
        <v>46</v>
      </c>
      <c r="M93" s="31" t="s">
        <v>46</v>
      </c>
      <c r="N93" s="32">
        <v>186</v>
      </c>
      <c r="O93" s="29">
        <v>186</v>
      </c>
      <c r="P93" s="32" t="s">
        <v>237</v>
      </c>
      <c r="Q93" s="35" t="s">
        <v>237</v>
      </c>
      <c r="R93" s="30" t="s">
        <v>46</v>
      </c>
      <c r="S93" s="29">
        <v>6154</v>
      </c>
      <c r="T93" s="29">
        <v>6176</v>
      </c>
      <c r="U93" s="29">
        <v>4951</v>
      </c>
      <c r="V93" s="29">
        <v>1203</v>
      </c>
      <c r="W93" s="29">
        <v>2265</v>
      </c>
      <c r="X93" s="29">
        <v>396</v>
      </c>
      <c r="Y93" s="32">
        <v>656.31034337202698</v>
      </c>
      <c r="Z93" s="32">
        <v>640.22221987715466</v>
      </c>
      <c r="AA93" s="35">
        <v>2686.8636363636365</v>
      </c>
      <c r="AB93" s="29" t="s">
        <v>46</v>
      </c>
      <c r="AC93" s="29" t="s">
        <v>46</v>
      </c>
      <c r="AD93" s="29">
        <v>564</v>
      </c>
      <c r="AE93" s="34" t="s">
        <v>46</v>
      </c>
      <c r="AF93" s="30">
        <v>1067</v>
      </c>
      <c r="AG93" s="29">
        <v>4949</v>
      </c>
      <c r="AH93" s="34" t="s">
        <v>46</v>
      </c>
      <c r="AI93" s="34" t="s">
        <v>46</v>
      </c>
      <c r="AJ93" s="34" t="s">
        <v>46</v>
      </c>
      <c r="AK93" s="29">
        <v>633</v>
      </c>
      <c r="AL93" s="29">
        <v>414</v>
      </c>
      <c r="AM93" s="29">
        <v>242</v>
      </c>
      <c r="AN93" s="29">
        <v>743</v>
      </c>
      <c r="AO93" s="29" t="s">
        <v>46</v>
      </c>
      <c r="AP93" s="29" t="s">
        <v>46</v>
      </c>
      <c r="AQ93" s="30" t="s">
        <v>46</v>
      </c>
      <c r="AR93" s="29">
        <v>2892</v>
      </c>
      <c r="AS93" s="29">
        <v>940</v>
      </c>
      <c r="AT93" s="29">
        <v>403</v>
      </c>
      <c r="AU93" s="29">
        <v>175</v>
      </c>
      <c r="AV93" s="29">
        <v>318</v>
      </c>
      <c r="AW93" s="29">
        <v>94</v>
      </c>
      <c r="AX93" s="29">
        <v>94</v>
      </c>
      <c r="AY93" s="31" t="s">
        <v>46</v>
      </c>
      <c r="AZ93" s="31" t="s">
        <v>46</v>
      </c>
      <c r="BA93" s="30" t="s">
        <v>46</v>
      </c>
      <c r="BB93" s="31" t="s">
        <v>46</v>
      </c>
      <c r="BC93" s="31">
        <v>182</v>
      </c>
      <c r="BD93" s="31">
        <v>30</v>
      </c>
      <c r="BE93" s="31">
        <v>89</v>
      </c>
      <c r="BF93" s="52">
        <v>22</v>
      </c>
      <c r="BG93" s="29">
        <v>7089</v>
      </c>
      <c r="BH93" s="29">
        <v>193</v>
      </c>
      <c r="BI93" s="49">
        <v>2483</v>
      </c>
      <c r="BJ93" s="29">
        <v>1155</v>
      </c>
      <c r="BK93" s="29">
        <v>275</v>
      </c>
      <c r="BL93" s="29" t="s">
        <v>46</v>
      </c>
      <c r="BM93" s="29" t="s">
        <v>46</v>
      </c>
      <c r="BN93" s="29" t="s">
        <v>46</v>
      </c>
      <c r="BO93" s="30">
        <v>115</v>
      </c>
      <c r="BP93" s="32">
        <v>1849</v>
      </c>
      <c r="BQ93" s="32">
        <v>1296.5325632491815</v>
      </c>
      <c r="BR93" s="35">
        <v>3063.1315789473683</v>
      </c>
      <c r="BS93" s="29">
        <v>2764</v>
      </c>
      <c r="BT93" s="29">
        <v>1411</v>
      </c>
      <c r="BU93" s="29">
        <v>475</v>
      </c>
      <c r="BV93" s="29">
        <v>2222</v>
      </c>
      <c r="BW93" s="29">
        <v>1242</v>
      </c>
      <c r="BX93" s="32">
        <v>579581</v>
      </c>
      <c r="BY93" s="76" t="s">
        <v>46</v>
      </c>
      <c r="BZ93" s="29">
        <v>19194</v>
      </c>
      <c r="CA93" s="29">
        <v>12330</v>
      </c>
      <c r="CB93" s="29">
        <v>10481</v>
      </c>
      <c r="CC93" s="29">
        <v>1849</v>
      </c>
      <c r="CD93" s="29">
        <v>797</v>
      </c>
      <c r="CE93" s="29">
        <v>7696</v>
      </c>
      <c r="CF93" s="29">
        <v>31</v>
      </c>
      <c r="CG93" s="29">
        <v>3043</v>
      </c>
      <c r="CH93" s="29">
        <v>1108</v>
      </c>
      <c r="CI93" s="29">
        <v>810</v>
      </c>
      <c r="CJ93" s="29">
        <v>298</v>
      </c>
      <c r="CK93" s="29">
        <v>524</v>
      </c>
      <c r="CL93" s="29">
        <v>1108</v>
      </c>
      <c r="CM93" s="29">
        <v>552</v>
      </c>
      <c r="CN93" s="29">
        <v>475</v>
      </c>
      <c r="CO93" s="30">
        <v>1828</v>
      </c>
      <c r="CP93" s="29">
        <v>14855</v>
      </c>
      <c r="CQ93" s="29">
        <v>14855</v>
      </c>
      <c r="CR93" s="29">
        <v>14855</v>
      </c>
      <c r="CS93" s="29">
        <v>14855</v>
      </c>
      <c r="CT93" s="29">
        <v>7017</v>
      </c>
      <c r="CU93" s="29">
        <v>7017</v>
      </c>
      <c r="CV93" s="35">
        <v>14861.3</v>
      </c>
      <c r="CW93" s="35">
        <v>14861.3</v>
      </c>
      <c r="CX93" s="35">
        <v>30332</v>
      </c>
      <c r="CY93" s="35">
        <v>30332</v>
      </c>
      <c r="CZ93" s="35">
        <v>30332</v>
      </c>
      <c r="DA93" s="78" t="s">
        <v>46</v>
      </c>
      <c r="DB93" s="34" t="s">
        <v>46</v>
      </c>
      <c r="DC93" s="34" t="s">
        <v>46</v>
      </c>
      <c r="DD93" s="34" t="s">
        <v>46</v>
      </c>
      <c r="DE93" s="34" t="s">
        <v>46</v>
      </c>
      <c r="DF93" s="34">
        <v>182</v>
      </c>
      <c r="DG93" s="34">
        <v>30</v>
      </c>
      <c r="DH93" s="34">
        <v>89</v>
      </c>
      <c r="DI93" s="34">
        <v>22</v>
      </c>
    </row>
    <row r="94" spans="1:113" x14ac:dyDescent="0.2">
      <c r="A94" s="3" t="s">
        <v>27</v>
      </c>
      <c r="B94" s="4">
        <v>2014</v>
      </c>
      <c r="C94" s="2" t="s">
        <v>5</v>
      </c>
      <c r="D94" s="29" t="s">
        <v>46</v>
      </c>
      <c r="E94" s="29" t="s">
        <v>46</v>
      </c>
      <c r="F94" s="29" t="s">
        <v>46</v>
      </c>
      <c r="G94" s="30" t="s">
        <v>46</v>
      </c>
      <c r="H94" s="29">
        <v>999</v>
      </c>
      <c r="I94" s="31" t="s">
        <v>46</v>
      </c>
      <c r="J94" s="31" t="s">
        <v>46</v>
      </c>
      <c r="K94" s="31" t="s">
        <v>46</v>
      </c>
      <c r="L94" s="31" t="s">
        <v>46</v>
      </c>
      <c r="M94" s="31" t="s">
        <v>46</v>
      </c>
      <c r="N94" s="32">
        <v>85</v>
      </c>
      <c r="O94" s="29">
        <v>85</v>
      </c>
      <c r="P94" s="32" t="s">
        <v>237</v>
      </c>
      <c r="Q94" s="35" t="s">
        <v>237</v>
      </c>
      <c r="R94" s="30" t="s">
        <v>46</v>
      </c>
      <c r="S94" s="29">
        <v>4253</v>
      </c>
      <c r="T94" s="29">
        <v>4175</v>
      </c>
      <c r="U94" s="29">
        <v>3476</v>
      </c>
      <c r="V94" s="29">
        <v>777</v>
      </c>
      <c r="W94" s="29">
        <v>1728</v>
      </c>
      <c r="X94" s="29">
        <v>296</v>
      </c>
      <c r="Y94" s="32">
        <v>358.22605270990613</v>
      </c>
      <c r="Z94" s="32">
        <v>305.68199096246997</v>
      </c>
      <c r="AA94" s="35">
        <v>2874.4583333333335</v>
      </c>
      <c r="AB94" s="29" t="s">
        <v>46</v>
      </c>
      <c r="AC94" s="29" t="s">
        <v>46</v>
      </c>
      <c r="AD94" s="29">
        <v>386</v>
      </c>
      <c r="AE94" s="34">
        <v>450</v>
      </c>
      <c r="AF94" s="30">
        <v>631</v>
      </c>
      <c r="AG94" s="29">
        <v>3663</v>
      </c>
      <c r="AH94" s="34">
        <v>209</v>
      </c>
      <c r="AI94" s="34">
        <v>691</v>
      </c>
      <c r="AJ94" s="34">
        <v>233</v>
      </c>
      <c r="AK94" s="29">
        <v>420</v>
      </c>
      <c r="AL94" s="29">
        <v>175</v>
      </c>
      <c r="AM94" s="29">
        <v>101</v>
      </c>
      <c r="AN94" s="29">
        <v>350</v>
      </c>
      <c r="AO94" s="29" t="s">
        <v>46</v>
      </c>
      <c r="AP94" s="29" t="s">
        <v>46</v>
      </c>
      <c r="AQ94" s="30" t="s">
        <v>46</v>
      </c>
      <c r="AR94" s="29">
        <v>2075</v>
      </c>
      <c r="AS94" s="29">
        <v>601</v>
      </c>
      <c r="AT94" s="29">
        <v>279</v>
      </c>
      <c r="AU94" s="29">
        <v>102</v>
      </c>
      <c r="AV94" s="29">
        <v>119</v>
      </c>
      <c r="AW94" s="29">
        <v>30</v>
      </c>
      <c r="AX94" s="29">
        <v>30</v>
      </c>
      <c r="AY94" s="31" t="s">
        <v>46</v>
      </c>
      <c r="AZ94" s="31" t="s">
        <v>46</v>
      </c>
      <c r="BA94" s="30" t="s">
        <v>46</v>
      </c>
      <c r="BB94" s="31" t="s">
        <v>46</v>
      </c>
      <c r="BC94" s="31">
        <v>132</v>
      </c>
      <c r="BD94" s="31">
        <v>6</v>
      </c>
      <c r="BE94" s="31">
        <v>43</v>
      </c>
      <c r="BF94" s="52">
        <v>4</v>
      </c>
      <c r="BG94" s="29">
        <v>5136</v>
      </c>
      <c r="BH94" s="29">
        <v>97</v>
      </c>
      <c r="BI94" s="49">
        <v>1771</v>
      </c>
      <c r="BJ94" s="29">
        <v>722</v>
      </c>
      <c r="BK94" s="29">
        <v>163</v>
      </c>
      <c r="BL94" s="29" t="s">
        <v>46</v>
      </c>
      <c r="BM94" s="29" t="s">
        <v>46</v>
      </c>
      <c r="BN94" s="29" t="s">
        <v>46</v>
      </c>
      <c r="BO94" s="30">
        <v>48</v>
      </c>
      <c r="BP94" s="32">
        <v>1219</v>
      </c>
      <c r="BQ94" s="32">
        <v>663.90804367237604</v>
      </c>
      <c r="BR94" s="35">
        <v>3322.8958333333335</v>
      </c>
      <c r="BS94" s="29">
        <v>1174</v>
      </c>
      <c r="BT94" s="29">
        <v>518</v>
      </c>
      <c r="BU94" s="29">
        <v>202</v>
      </c>
      <c r="BV94" s="29">
        <v>918</v>
      </c>
      <c r="BW94" s="29">
        <v>469</v>
      </c>
      <c r="BX94" s="32">
        <v>489883</v>
      </c>
      <c r="BY94" s="76" t="s">
        <v>46</v>
      </c>
      <c r="BZ94" s="29">
        <v>12750</v>
      </c>
      <c r="CA94" s="29">
        <v>8428</v>
      </c>
      <c r="CB94" s="29">
        <v>7209</v>
      </c>
      <c r="CC94" s="29">
        <v>1219</v>
      </c>
      <c r="CD94" s="29">
        <v>585</v>
      </c>
      <c r="CE94" s="29">
        <v>5041</v>
      </c>
      <c r="CF94" s="29">
        <v>15</v>
      </c>
      <c r="CG94" s="29">
        <v>6393</v>
      </c>
      <c r="CH94" s="29">
        <v>435</v>
      </c>
      <c r="CI94" s="29">
        <v>276</v>
      </c>
      <c r="CJ94" s="29">
        <v>159</v>
      </c>
      <c r="CK94" s="29">
        <v>159</v>
      </c>
      <c r="CL94" s="29">
        <v>435</v>
      </c>
      <c r="CM94" s="29">
        <v>193</v>
      </c>
      <c r="CN94" s="29">
        <v>202</v>
      </c>
      <c r="CO94" s="30">
        <v>727</v>
      </c>
      <c r="CP94" s="29">
        <v>9635</v>
      </c>
      <c r="CQ94" s="29">
        <v>9635</v>
      </c>
      <c r="CR94" s="29">
        <v>9635</v>
      </c>
      <c r="CS94" s="29">
        <v>9635</v>
      </c>
      <c r="CT94" s="29">
        <v>3133</v>
      </c>
      <c r="CU94" s="29">
        <v>3133</v>
      </c>
      <c r="CV94" s="35">
        <v>11212.2</v>
      </c>
      <c r="CW94" s="35">
        <v>11212.2</v>
      </c>
      <c r="CX94" s="35">
        <v>20803</v>
      </c>
      <c r="CY94" s="35">
        <v>20803</v>
      </c>
      <c r="CZ94" s="35">
        <v>20803</v>
      </c>
      <c r="DA94" s="78" t="s">
        <v>46</v>
      </c>
      <c r="DB94" s="34" t="s">
        <v>46</v>
      </c>
      <c r="DC94" s="34" t="s">
        <v>46</v>
      </c>
      <c r="DD94" s="34" t="s">
        <v>46</v>
      </c>
      <c r="DE94" s="34" t="s">
        <v>46</v>
      </c>
      <c r="DF94" s="34">
        <v>132</v>
      </c>
      <c r="DG94" s="34">
        <v>6</v>
      </c>
      <c r="DH94" s="34">
        <v>43</v>
      </c>
      <c r="DI94" s="34">
        <v>4</v>
      </c>
    </row>
    <row r="95" spans="1:113" x14ac:dyDescent="0.2">
      <c r="A95" s="3" t="s">
        <v>28</v>
      </c>
      <c r="B95" s="4">
        <v>2014</v>
      </c>
      <c r="C95" s="2" t="s">
        <v>6</v>
      </c>
      <c r="D95" s="29" t="s">
        <v>46</v>
      </c>
      <c r="E95" s="29" t="s">
        <v>46</v>
      </c>
      <c r="F95" s="29" t="s">
        <v>46</v>
      </c>
      <c r="G95" s="30" t="s">
        <v>46</v>
      </c>
      <c r="H95" s="29">
        <v>7371</v>
      </c>
      <c r="I95" s="31" t="s">
        <v>46</v>
      </c>
      <c r="J95" s="31" t="s">
        <v>46</v>
      </c>
      <c r="K95" s="31" t="s">
        <v>46</v>
      </c>
      <c r="L95" s="31" t="s">
        <v>46</v>
      </c>
      <c r="M95" s="31" t="s">
        <v>46</v>
      </c>
      <c r="N95" s="32">
        <v>696</v>
      </c>
      <c r="O95" s="29">
        <v>696</v>
      </c>
      <c r="P95" s="32">
        <v>615.59770030034906</v>
      </c>
      <c r="Q95" s="35">
        <v>2243.9210526315787</v>
      </c>
      <c r="R95" s="30" t="s">
        <v>46</v>
      </c>
      <c r="S95" s="29">
        <v>12471</v>
      </c>
      <c r="T95" s="29">
        <v>13604</v>
      </c>
      <c r="U95" s="29">
        <v>10055</v>
      </c>
      <c r="V95" s="29">
        <v>2416</v>
      </c>
      <c r="W95" s="29">
        <v>4595</v>
      </c>
      <c r="X95" s="29">
        <v>915</v>
      </c>
      <c r="Y95" s="32">
        <v>1508.7624487918392</v>
      </c>
      <c r="Z95" s="32">
        <v>1568.9578493925374</v>
      </c>
      <c r="AA95" s="35">
        <v>2636.046875</v>
      </c>
      <c r="AB95" s="29" t="s">
        <v>46</v>
      </c>
      <c r="AC95" s="29" t="s">
        <v>46</v>
      </c>
      <c r="AD95" s="29">
        <v>1217</v>
      </c>
      <c r="AE95" s="34">
        <v>1086</v>
      </c>
      <c r="AF95" s="30">
        <v>388</v>
      </c>
      <c r="AG95" s="29">
        <v>9957</v>
      </c>
      <c r="AH95" s="34">
        <v>419</v>
      </c>
      <c r="AI95" s="34">
        <v>1646</v>
      </c>
      <c r="AJ95" s="34">
        <v>504</v>
      </c>
      <c r="AK95" s="29">
        <v>1371</v>
      </c>
      <c r="AL95" s="29">
        <v>1235</v>
      </c>
      <c r="AM95" s="29">
        <v>619</v>
      </c>
      <c r="AN95" s="29">
        <v>2285</v>
      </c>
      <c r="AO95" s="29" t="s">
        <v>46</v>
      </c>
      <c r="AP95" s="29" t="s">
        <v>46</v>
      </c>
      <c r="AQ95" s="30" t="s">
        <v>46</v>
      </c>
      <c r="AR95" s="29">
        <v>6835</v>
      </c>
      <c r="AS95" s="29">
        <v>2416</v>
      </c>
      <c r="AT95" s="29">
        <v>1043</v>
      </c>
      <c r="AU95" s="29">
        <v>441</v>
      </c>
      <c r="AV95" s="29">
        <v>944</v>
      </c>
      <c r="AW95" s="29">
        <v>299</v>
      </c>
      <c r="AX95" s="29">
        <v>299</v>
      </c>
      <c r="AY95" s="31" t="s">
        <v>46</v>
      </c>
      <c r="AZ95" s="31" t="s">
        <v>46</v>
      </c>
      <c r="BA95" s="30" t="s">
        <v>46</v>
      </c>
      <c r="BB95" s="31" t="s">
        <v>46</v>
      </c>
      <c r="BC95" s="31">
        <v>420</v>
      </c>
      <c r="BD95" s="31">
        <v>196</v>
      </c>
      <c r="BE95" s="31">
        <v>170</v>
      </c>
      <c r="BF95" s="52">
        <v>88</v>
      </c>
      <c r="BG95" s="29">
        <v>14697</v>
      </c>
      <c r="BH95" s="29">
        <v>493</v>
      </c>
      <c r="BI95" s="49">
        <v>5104</v>
      </c>
      <c r="BJ95" s="29">
        <v>2251</v>
      </c>
      <c r="BK95" s="29">
        <v>557</v>
      </c>
      <c r="BL95" s="29" t="s">
        <v>46</v>
      </c>
      <c r="BM95" s="29" t="s">
        <v>46</v>
      </c>
      <c r="BN95" s="29" t="s">
        <v>46</v>
      </c>
      <c r="BO95" s="30">
        <v>225</v>
      </c>
      <c r="BP95" s="32">
        <v>3832</v>
      </c>
      <c r="BQ95" s="32">
        <v>3077.7202981843766</v>
      </c>
      <c r="BR95" s="35">
        <v>3134.0164835164837</v>
      </c>
      <c r="BS95" s="29">
        <v>7151</v>
      </c>
      <c r="BT95" s="29">
        <v>3605</v>
      </c>
      <c r="BU95" s="29">
        <v>1202</v>
      </c>
      <c r="BV95" s="29">
        <v>6131</v>
      </c>
      <c r="BW95" s="29">
        <v>2936</v>
      </c>
      <c r="BX95" s="32">
        <v>1044919</v>
      </c>
      <c r="BY95" s="76" t="s">
        <v>46</v>
      </c>
      <c r="BZ95" s="29">
        <v>39243</v>
      </c>
      <c r="CA95" s="29">
        <v>26075</v>
      </c>
      <c r="CB95" s="29">
        <v>22243</v>
      </c>
      <c r="CC95" s="29">
        <v>3832</v>
      </c>
      <c r="CD95" s="29">
        <v>1756</v>
      </c>
      <c r="CE95" s="29">
        <v>16579</v>
      </c>
      <c r="CF95" s="29">
        <v>106</v>
      </c>
      <c r="CG95" s="29">
        <v>9282</v>
      </c>
      <c r="CH95" s="29">
        <v>2468</v>
      </c>
      <c r="CI95" s="29">
        <v>1746</v>
      </c>
      <c r="CJ95" s="29">
        <v>722</v>
      </c>
      <c r="CK95" s="29">
        <v>1035</v>
      </c>
      <c r="CL95" s="29">
        <v>2468</v>
      </c>
      <c r="CM95" s="29">
        <v>1442</v>
      </c>
      <c r="CN95" s="29">
        <v>1202</v>
      </c>
      <c r="CO95" s="30">
        <v>4373</v>
      </c>
      <c r="CP95" s="29">
        <v>29680</v>
      </c>
      <c r="CQ95" s="29">
        <v>29680</v>
      </c>
      <c r="CR95" s="29">
        <v>29680</v>
      </c>
      <c r="CS95" s="29">
        <v>29680</v>
      </c>
      <c r="CT95" s="29">
        <v>16641</v>
      </c>
      <c r="CU95" s="29">
        <v>16641</v>
      </c>
      <c r="CV95" s="35">
        <v>27944.300000000003</v>
      </c>
      <c r="CW95" s="35">
        <v>27944.300000000003</v>
      </c>
      <c r="CX95" s="35">
        <v>61929</v>
      </c>
      <c r="CY95" s="35">
        <v>61929</v>
      </c>
      <c r="CZ95" s="35">
        <v>61929</v>
      </c>
      <c r="DA95" s="78" t="s">
        <v>46</v>
      </c>
      <c r="DB95" s="34" t="s">
        <v>46</v>
      </c>
      <c r="DC95" s="34" t="s">
        <v>46</v>
      </c>
      <c r="DD95" s="34" t="s">
        <v>46</v>
      </c>
      <c r="DE95" s="34" t="s">
        <v>46</v>
      </c>
      <c r="DF95" s="34">
        <v>420</v>
      </c>
      <c r="DG95" s="34">
        <v>196</v>
      </c>
      <c r="DH95" s="34">
        <v>170</v>
      </c>
      <c r="DI95" s="34">
        <v>88</v>
      </c>
    </row>
    <row r="96" spans="1:113" x14ac:dyDescent="0.2">
      <c r="A96" s="3" t="s">
        <v>29</v>
      </c>
      <c r="B96" s="4">
        <v>2014</v>
      </c>
      <c r="C96" s="2" t="s">
        <v>7</v>
      </c>
      <c r="D96" s="29" t="s">
        <v>46</v>
      </c>
      <c r="E96" s="29" t="s">
        <v>46</v>
      </c>
      <c r="F96" s="29" t="s">
        <v>46</v>
      </c>
      <c r="G96" s="30" t="s">
        <v>46</v>
      </c>
      <c r="H96" s="29">
        <v>1009</v>
      </c>
      <c r="I96" s="31" t="s">
        <v>46</v>
      </c>
      <c r="J96" s="31" t="s">
        <v>46</v>
      </c>
      <c r="K96" s="31" t="s">
        <v>46</v>
      </c>
      <c r="L96" s="31" t="s">
        <v>46</v>
      </c>
      <c r="M96" s="31" t="s">
        <v>46</v>
      </c>
      <c r="N96" s="32">
        <v>63</v>
      </c>
      <c r="O96" s="29">
        <v>63</v>
      </c>
      <c r="P96" s="32" t="s">
        <v>237</v>
      </c>
      <c r="Q96" s="35" t="s">
        <v>237</v>
      </c>
      <c r="R96" s="30" t="s">
        <v>46</v>
      </c>
      <c r="S96" s="29">
        <v>2960</v>
      </c>
      <c r="T96" s="29">
        <v>2914</v>
      </c>
      <c r="U96" s="29">
        <v>2450</v>
      </c>
      <c r="V96" s="29">
        <v>510</v>
      </c>
      <c r="W96" s="29">
        <v>1208</v>
      </c>
      <c r="X96" s="29">
        <v>229</v>
      </c>
      <c r="Y96" s="32">
        <v>259.08429066212085</v>
      </c>
      <c r="Z96" s="32">
        <v>246.91187650512762</v>
      </c>
      <c r="AA96" s="35">
        <v>2899.1842105263158</v>
      </c>
      <c r="AB96" s="29" t="s">
        <v>46</v>
      </c>
      <c r="AC96" s="29" t="s">
        <v>46</v>
      </c>
      <c r="AD96" s="29">
        <v>290</v>
      </c>
      <c r="AE96" s="34">
        <v>136</v>
      </c>
      <c r="AF96" s="30">
        <v>0</v>
      </c>
      <c r="AG96" s="29">
        <v>2552</v>
      </c>
      <c r="AH96" s="34">
        <v>147</v>
      </c>
      <c r="AI96" s="34">
        <v>432</v>
      </c>
      <c r="AJ96" s="34">
        <v>69</v>
      </c>
      <c r="AK96" s="29">
        <v>323</v>
      </c>
      <c r="AL96" s="29">
        <v>152</v>
      </c>
      <c r="AM96" s="29">
        <v>78</v>
      </c>
      <c r="AN96" s="29">
        <v>335</v>
      </c>
      <c r="AO96" s="29" t="s">
        <v>46</v>
      </c>
      <c r="AP96" s="29" t="s">
        <v>46</v>
      </c>
      <c r="AQ96" s="30" t="s">
        <v>46</v>
      </c>
      <c r="AR96" s="29">
        <v>1504</v>
      </c>
      <c r="AS96" s="29">
        <v>419</v>
      </c>
      <c r="AT96" s="29">
        <v>194</v>
      </c>
      <c r="AU96" s="29">
        <v>83</v>
      </c>
      <c r="AV96" s="29">
        <v>105</v>
      </c>
      <c r="AW96" s="29">
        <v>36</v>
      </c>
      <c r="AX96" s="29">
        <v>36</v>
      </c>
      <c r="AY96" s="31" t="s">
        <v>46</v>
      </c>
      <c r="AZ96" s="31" t="s">
        <v>46</v>
      </c>
      <c r="BA96" s="30" t="s">
        <v>46</v>
      </c>
      <c r="BB96" s="31" t="s">
        <v>46</v>
      </c>
      <c r="BC96" s="31">
        <v>60</v>
      </c>
      <c r="BD96" s="31">
        <v>36</v>
      </c>
      <c r="BE96" s="31">
        <v>20</v>
      </c>
      <c r="BF96" s="52">
        <v>12</v>
      </c>
      <c r="BG96" s="29">
        <v>3589</v>
      </c>
      <c r="BH96" s="29">
        <v>46</v>
      </c>
      <c r="BI96" s="49">
        <v>1291</v>
      </c>
      <c r="BJ96" s="29">
        <v>625</v>
      </c>
      <c r="BK96" s="29">
        <v>143</v>
      </c>
      <c r="BL96" s="29" t="s">
        <v>46</v>
      </c>
      <c r="BM96" s="29" t="s">
        <v>46</v>
      </c>
      <c r="BN96" s="29" t="s">
        <v>46</v>
      </c>
      <c r="BO96" s="30">
        <v>39</v>
      </c>
      <c r="BP96" s="32">
        <v>791</v>
      </c>
      <c r="BQ96" s="32">
        <v>505.99616716724847</v>
      </c>
      <c r="BR96" s="35">
        <v>3298.1415094339623</v>
      </c>
      <c r="BS96" s="29">
        <v>973</v>
      </c>
      <c r="BT96" s="29">
        <v>416</v>
      </c>
      <c r="BU96" s="29">
        <v>135</v>
      </c>
      <c r="BV96" s="29">
        <v>755</v>
      </c>
      <c r="BW96" s="29">
        <v>375</v>
      </c>
      <c r="BX96" s="32">
        <v>326711</v>
      </c>
      <c r="BY96" s="76" t="s">
        <v>46</v>
      </c>
      <c r="BZ96" s="29">
        <v>9290</v>
      </c>
      <c r="CA96" s="29">
        <v>5874</v>
      </c>
      <c r="CB96" s="29">
        <v>5083</v>
      </c>
      <c r="CC96" s="29">
        <v>791</v>
      </c>
      <c r="CD96" s="29">
        <v>371</v>
      </c>
      <c r="CE96" s="29">
        <v>3627</v>
      </c>
      <c r="CF96" s="29">
        <v>8</v>
      </c>
      <c r="CG96" s="29">
        <v>2276</v>
      </c>
      <c r="CH96" s="29">
        <v>341</v>
      </c>
      <c r="CI96" s="29">
        <v>198</v>
      </c>
      <c r="CJ96" s="29">
        <v>143</v>
      </c>
      <c r="CK96" s="29">
        <v>109</v>
      </c>
      <c r="CL96" s="29">
        <v>341</v>
      </c>
      <c r="CM96" s="29">
        <v>140</v>
      </c>
      <c r="CN96" s="29">
        <v>135</v>
      </c>
      <c r="CO96" s="30">
        <v>592</v>
      </c>
      <c r="CP96" s="29">
        <v>7389</v>
      </c>
      <c r="CQ96" s="29">
        <v>7389</v>
      </c>
      <c r="CR96" s="29">
        <v>7389</v>
      </c>
      <c r="CS96" s="29">
        <v>7389</v>
      </c>
      <c r="CT96" s="29">
        <v>3706</v>
      </c>
      <c r="CU96" s="29">
        <v>3706</v>
      </c>
      <c r="CV96" s="35">
        <v>7592.1</v>
      </c>
      <c r="CW96" s="35">
        <v>7592.1</v>
      </c>
      <c r="CX96" s="35">
        <v>14952</v>
      </c>
      <c r="CY96" s="35">
        <v>14952</v>
      </c>
      <c r="CZ96" s="35">
        <v>14952</v>
      </c>
      <c r="DA96" s="78" t="s">
        <v>46</v>
      </c>
      <c r="DB96" s="34" t="s">
        <v>46</v>
      </c>
      <c r="DC96" s="34" t="s">
        <v>46</v>
      </c>
      <c r="DD96" s="34" t="s">
        <v>46</v>
      </c>
      <c r="DE96" s="34" t="s">
        <v>46</v>
      </c>
      <c r="DF96" s="34">
        <v>60</v>
      </c>
      <c r="DG96" s="34">
        <v>36</v>
      </c>
      <c r="DH96" s="34">
        <v>20</v>
      </c>
      <c r="DI96" s="34">
        <v>12</v>
      </c>
    </row>
    <row r="97" spans="1:113" x14ac:dyDescent="0.2">
      <c r="A97" s="3" t="s">
        <v>30</v>
      </c>
      <c r="B97" s="4">
        <v>2014</v>
      </c>
      <c r="C97" s="2" t="s">
        <v>8</v>
      </c>
      <c r="D97" s="29" t="s">
        <v>46</v>
      </c>
      <c r="E97" s="29" t="s">
        <v>46</v>
      </c>
      <c r="F97" s="29" t="s">
        <v>46</v>
      </c>
      <c r="G97" s="30" t="s">
        <v>46</v>
      </c>
      <c r="H97" s="29">
        <v>1215</v>
      </c>
      <c r="I97" s="31" t="s">
        <v>46</v>
      </c>
      <c r="J97" s="31" t="s">
        <v>46</v>
      </c>
      <c r="K97" s="31" t="s">
        <v>46</v>
      </c>
      <c r="L97" s="31" t="s">
        <v>46</v>
      </c>
      <c r="M97" s="31" t="s">
        <v>46</v>
      </c>
      <c r="N97" s="32">
        <v>70</v>
      </c>
      <c r="O97" s="29">
        <v>70</v>
      </c>
      <c r="P97" s="32" t="s">
        <v>237</v>
      </c>
      <c r="Q97" s="35" t="s">
        <v>237</v>
      </c>
      <c r="R97" s="30" t="s">
        <v>46</v>
      </c>
      <c r="S97" s="29">
        <v>3808</v>
      </c>
      <c r="T97" s="29">
        <v>3678</v>
      </c>
      <c r="U97" s="29">
        <v>3182</v>
      </c>
      <c r="V97" s="29">
        <v>626</v>
      </c>
      <c r="W97" s="29">
        <v>1618</v>
      </c>
      <c r="X97" s="29">
        <v>347</v>
      </c>
      <c r="Y97" s="32">
        <v>317.54022891468469</v>
      </c>
      <c r="Z97" s="32">
        <v>265.73946234813434</v>
      </c>
      <c r="AA97" s="35">
        <v>3010.0238095238096</v>
      </c>
      <c r="AB97" s="29" t="s">
        <v>46</v>
      </c>
      <c r="AC97" s="29" t="s">
        <v>46</v>
      </c>
      <c r="AD97" s="29">
        <v>359</v>
      </c>
      <c r="AE97" s="34">
        <v>346</v>
      </c>
      <c r="AF97" s="30">
        <v>0</v>
      </c>
      <c r="AG97" s="29">
        <v>3305</v>
      </c>
      <c r="AH97" s="34">
        <v>158</v>
      </c>
      <c r="AI97" s="34">
        <v>540</v>
      </c>
      <c r="AJ97" s="34">
        <v>212</v>
      </c>
      <c r="AK97" s="29">
        <v>396</v>
      </c>
      <c r="AL97" s="29">
        <v>148</v>
      </c>
      <c r="AM97" s="29">
        <v>89</v>
      </c>
      <c r="AN97" s="29">
        <v>302</v>
      </c>
      <c r="AO97" s="29" t="s">
        <v>46</v>
      </c>
      <c r="AP97" s="29" t="s">
        <v>46</v>
      </c>
      <c r="AQ97" s="30" t="s">
        <v>46</v>
      </c>
      <c r="AR97" s="29">
        <v>1830</v>
      </c>
      <c r="AS97" s="29">
        <v>465</v>
      </c>
      <c r="AT97" s="29">
        <v>225</v>
      </c>
      <c r="AU97" s="29">
        <v>92</v>
      </c>
      <c r="AV97" s="29">
        <v>111</v>
      </c>
      <c r="AW97" s="29">
        <v>29</v>
      </c>
      <c r="AX97" s="29">
        <v>29</v>
      </c>
      <c r="AY97" s="31" t="s">
        <v>46</v>
      </c>
      <c r="AZ97" s="31" t="s">
        <v>46</v>
      </c>
      <c r="BA97" s="30" t="s">
        <v>46</v>
      </c>
      <c r="BB97" s="31" t="s">
        <v>46</v>
      </c>
      <c r="BC97" s="31">
        <v>65</v>
      </c>
      <c r="BD97" s="31">
        <v>24</v>
      </c>
      <c r="BE97" s="31">
        <v>24</v>
      </c>
      <c r="BF97" s="52">
        <v>13</v>
      </c>
      <c r="BG97" s="29">
        <v>4537</v>
      </c>
      <c r="BH97" s="29">
        <v>80</v>
      </c>
      <c r="BI97" s="49">
        <v>1659</v>
      </c>
      <c r="BJ97" s="29">
        <v>723</v>
      </c>
      <c r="BK97" s="29">
        <v>173</v>
      </c>
      <c r="BL97" s="29" t="s">
        <v>46</v>
      </c>
      <c r="BM97" s="29" t="s">
        <v>46</v>
      </c>
      <c r="BN97" s="29" t="s">
        <v>46</v>
      </c>
      <c r="BO97" s="30">
        <v>48</v>
      </c>
      <c r="BP97" s="32">
        <v>1016</v>
      </c>
      <c r="BQ97" s="32">
        <v>583.27969126281903</v>
      </c>
      <c r="BR97" s="35">
        <v>3463.5</v>
      </c>
      <c r="BS97" s="29">
        <v>1187</v>
      </c>
      <c r="BT97" s="29">
        <v>592</v>
      </c>
      <c r="BU97" s="29">
        <v>198</v>
      </c>
      <c r="BV97" s="29">
        <v>939</v>
      </c>
      <c r="BW97" s="29">
        <v>561</v>
      </c>
      <c r="BX97" s="32">
        <v>436092</v>
      </c>
      <c r="BY97" s="76" t="s">
        <v>46</v>
      </c>
      <c r="BZ97" s="29">
        <v>11971</v>
      </c>
      <c r="CA97" s="29">
        <v>7486</v>
      </c>
      <c r="CB97" s="29">
        <v>6470</v>
      </c>
      <c r="CC97" s="29">
        <v>1016</v>
      </c>
      <c r="CD97" s="29">
        <v>553</v>
      </c>
      <c r="CE97" s="29">
        <v>4482</v>
      </c>
      <c r="CF97" s="29">
        <v>16</v>
      </c>
      <c r="CG97" s="29">
        <v>2884</v>
      </c>
      <c r="CH97" s="29">
        <v>419</v>
      </c>
      <c r="CI97" s="29">
        <v>286</v>
      </c>
      <c r="CJ97" s="29">
        <v>133</v>
      </c>
      <c r="CK97" s="29">
        <v>167</v>
      </c>
      <c r="CL97" s="29">
        <v>419</v>
      </c>
      <c r="CM97" s="29">
        <v>199</v>
      </c>
      <c r="CN97" s="29">
        <v>198</v>
      </c>
      <c r="CO97" s="30">
        <v>805</v>
      </c>
      <c r="CP97" s="29">
        <v>9061</v>
      </c>
      <c r="CQ97" s="29">
        <v>9061</v>
      </c>
      <c r="CR97" s="29">
        <v>9061</v>
      </c>
      <c r="CS97" s="29">
        <v>9061</v>
      </c>
      <c r="CT97" s="29">
        <v>3707</v>
      </c>
      <c r="CU97" s="29">
        <v>3707</v>
      </c>
      <c r="CV97" s="35">
        <v>9622.7000000000007</v>
      </c>
      <c r="CW97" s="35">
        <v>9622.7000000000007</v>
      </c>
      <c r="CX97" s="35">
        <v>19159</v>
      </c>
      <c r="CY97" s="35">
        <v>19159</v>
      </c>
      <c r="CZ97" s="35">
        <v>19159</v>
      </c>
      <c r="DA97" s="78" t="s">
        <v>46</v>
      </c>
      <c r="DB97" s="34" t="s">
        <v>46</v>
      </c>
      <c r="DC97" s="34" t="s">
        <v>46</v>
      </c>
      <c r="DD97" s="34" t="s">
        <v>46</v>
      </c>
      <c r="DE97" s="34" t="s">
        <v>46</v>
      </c>
      <c r="DF97" s="34">
        <v>65</v>
      </c>
      <c r="DG97" s="34">
        <v>24</v>
      </c>
      <c r="DH97" s="34">
        <v>24</v>
      </c>
      <c r="DI97" s="34">
        <v>13</v>
      </c>
    </row>
    <row r="98" spans="1:113" x14ac:dyDescent="0.2">
      <c r="A98" s="3" t="s">
        <v>31</v>
      </c>
      <c r="B98" s="4">
        <v>2014</v>
      </c>
      <c r="C98" s="2" t="s">
        <v>9</v>
      </c>
      <c r="D98" s="29" t="s">
        <v>46</v>
      </c>
      <c r="E98" s="29" t="s">
        <v>46</v>
      </c>
      <c r="F98" s="29" t="s">
        <v>46</v>
      </c>
      <c r="G98" s="30" t="s">
        <v>46</v>
      </c>
      <c r="H98" s="29">
        <v>1589</v>
      </c>
      <c r="I98" s="31" t="s">
        <v>46</v>
      </c>
      <c r="J98" s="31" t="s">
        <v>46</v>
      </c>
      <c r="K98" s="31" t="s">
        <v>46</v>
      </c>
      <c r="L98" s="31" t="s">
        <v>46</v>
      </c>
      <c r="M98" s="31" t="s">
        <v>46</v>
      </c>
      <c r="N98" s="32">
        <v>98</v>
      </c>
      <c r="O98" s="29">
        <v>98</v>
      </c>
      <c r="P98" s="32" t="s">
        <v>237</v>
      </c>
      <c r="Q98" s="35" t="s">
        <v>237</v>
      </c>
      <c r="R98" s="30" t="s">
        <v>46</v>
      </c>
      <c r="S98" s="29">
        <v>4747</v>
      </c>
      <c r="T98" s="29">
        <v>4537</v>
      </c>
      <c r="U98" s="29">
        <v>3971</v>
      </c>
      <c r="V98" s="29">
        <v>776</v>
      </c>
      <c r="W98" s="29">
        <v>1882</v>
      </c>
      <c r="X98" s="29">
        <v>333</v>
      </c>
      <c r="Y98" s="32">
        <v>419.1685813242417</v>
      </c>
      <c r="Z98" s="32">
        <v>385.0536385529129</v>
      </c>
      <c r="AA98" s="35">
        <v>2992.1666666666665</v>
      </c>
      <c r="AB98" s="29" t="s">
        <v>46</v>
      </c>
      <c r="AC98" s="29" t="s">
        <v>46</v>
      </c>
      <c r="AD98" s="29">
        <v>380</v>
      </c>
      <c r="AE98" s="34">
        <v>466</v>
      </c>
      <c r="AF98" s="30">
        <v>0</v>
      </c>
      <c r="AG98" s="29">
        <v>3886</v>
      </c>
      <c r="AH98" s="34">
        <v>227</v>
      </c>
      <c r="AI98" s="34">
        <v>652</v>
      </c>
      <c r="AJ98" s="34">
        <v>229</v>
      </c>
      <c r="AK98" s="29">
        <v>432</v>
      </c>
      <c r="AL98" s="29">
        <v>132</v>
      </c>
      <c r="AM98" s="29">
        <v>70</v>
      </c>
      <c r="AN98" s="29">
        <v>265</v>
      </c>
      <c r="AO98" s="29" t="s">
        <v>46</v>
      </c>
      <c r="AP98" s="29" t="s">
        <v>46</v>
      </c>
      <c r="AQ98" s="30" t="s">
        <v>46</v>
      </c>
      <c r="AR98" s="29">
        <v>2130</v>
      </c>
      <c r="AS98" s="29">
        <v>554</v>
      </c>
      <c r="AT98" s="29">
        <v>247</v>
      </c>
      <c r="AU98" s="29">
        <v>85</v>
      </c>
      <c r="AV98" s="29">
        <v>103</v>
      </c>
      <c r="AW98" s="29">
        <v>39</v>
      </c>
      <c r="AX98" s="29">
        <v>39</v>
      </c>
      <c r="AY98" s="31" t="s">
        <v>46</v>
      </c>
      <c r="AZ98" s="31" t="s">
        <v>46</v>
      </c>
      <c r="BA98" s="30" t="s">
        <v>46</v>
      </c>
      <c r="BB98" s="31" t="s">
        <v>46</v>
      </c>
      <c r="BC98" s="31">
        <v>64</v>
      </c>
      <c r="BD98" s="31">
        <v>13</v>
      </c>
      <c r="BE98" s="31">
        <v>33</v>
      </c>
      <c r="BF98" s="52">
        <v>8</v>
      </c>
      <c r="BG98" s="29">
        <v>5829</v>
      </c>
      <c r="BH98" s="29">
        <v>73</v>
      </c>
      <c r="BI98" s="49">
        <v>1832</v>
      </c>
      <c r="BJ98" s="29">
        <v>747</v>
      </c>
      <c r="BK98" s="29">
        <v>198</v>
      </c>
      <c r="BL98" s="29" t="s">
        <v>46</v>
      </c>
      <c r="BM98" s="29" t="s">
        <v>46</v>
      </c>
      <c r="BN98" s="29" t="s">
        <v>46</v>
      </c>
      <c r="BO98" s="30">
        <v>58</v>
      </c>
      <c r="BP98" s="32">
        <v>1269</v>
      </c>
      <c r="BQ98" s="32">
        <v>804.22221987715466</v>
      </c>
      <c r="BR98" s="35">
        <v>3406.3333333333335</v>
      </c>
      <c r="BS98" s="29">
        <v>1011</v>
      </c>
      <c r="BT98" s="29">
        <v>492</v>
      </c>
      <c r="BU98" s="29">
        <v>185</v>
      </c>
      <c r="BV98" s="29">
        <v>766</v>
      </c>
      <c r="BW98" s="29">
        <v>416</v>
      </c>
      <c r="BX98" s="32">
        <v>635375</v>
      </c>
      <c r="BY98" s="76" t="s">
        <v>46</v>
      </c>
      <c r="BZ98" s="29">
        <v>14659</v>
      </c>
      <c r="CA98" s="29">
        <v>9284</v>
      </c>
      <c r="CB98" s="29">
        <v>8015</v>
      </c>
      <c r="CC98" s="29">
        <v>1269</v>
      </c>
      <c r="CD98" s="29">
        <v>656</v>
      </c>
      <c r="CE98" s="29">
        <v>5761</v>
      </c>
      <c r="CF98" s="29">
        <v>9</v>
      </c>
      <c r="CG98" s="29">
        <v>8102</v>
      </c>
      <c r="CH98" s="29">
        <v>500</v>
      </c>
      <c r="CI98" s="29">
        <v>270</v>
      </c>
      <c r="CJ98" s="29">
        <v>230</v>
      </c>
      <c r="CK98" s="29">
        <v>198</v>
      </c>
      <c r="CL98" s="29">
        <v>500</v>
      </c>
      <c r="CM98" s="29">
        <v>198</v>
      </c>
      <c r="CN98" s="29">
        <v>185</v>
      </c>
      <c r="CO98" s="30">
        <v>673</v>
      </c>
      <c r="CP98" s="29">
        <v>10999</v>
      </c>
      <c r="CQ98" s="29">
        <v>10999</v>
      </c>
      <c r="CR98" s="29">
        <v>10999</v>
      </c>
      <c r="CS98" s="29">
        <v>10999</v>
      </c>
      <c r="CT98" s="29">
        <v>3768</v>
      </c>
      <c r="CU98" s="29">
        <v>3768</v>
      </c>
      <c r="CV98" s="35">
        <v>12815</v>
      </c>
      <c r="CW98" s="35">
        <v>12815</v>
      </c>
      <c r="CX98" s="35">
        <v>23669</v>
      </c>
      <c r="CY98" s="35">
        <v>23669</v>
      </c>
      <c r="CZ98" s="35">
        <v>23669</v>
      </c>
      <c r="DA98" s="78" t="s">
        <v>46</v>
      </c>
      <c r="DB98" s="34" t="s">
        <v>46</v>
      </c>
      <c r="DC98" s="34" t="s">
        <v>46</v>
      </c>
      <c r="DD98" s="34" t="s">
        <v>46</v>
      </c>
      <c r="DE98" s="34" t="s">
        <v>46</v>
      </c>
      <c r="DF98" s="34">
        <v>64</v>
      </c>
      <c r="DG98" s="34">
        <v>13</v>
      </c>
      <c r="DH98" s="34">
        <v>33</v>
      </c>
      <c r="DI98" s="34">
        <v>8</v>
      </c>
    </row>
    <row r="99" spans="1:113" x14ac:dyDescent="0.2">
      <c r="A99" s="3" t="s">
        <v>32</v>
      </c>
      <c r="B99" s="4">
        <v>2014</v>
      </c>
      <c r="C99" s="2" t="s">
        <v>10</v>
      </c>
      <c r="D99" s="29" t="s">
        <v>46</v>
      </c>
      <c r="E99" s="29" t="s">
        <v>46</v>
      </c>
      <c r="F99" s="29" t="s">
        <v>46</v>
      </c>
      <c r="G99" s="30" t="s">
        <v>46</v>
      </c>
      <c r="H99" s="29">
        <v>4813</v>
      </c>
      <c r="I99" s="31" t="s">
        <v>46</v>
      </c>
      <c r="J99" s="31" t="s">
        <v>46</v>
      </c>
      <c r="K99" s="31" t="s">
        <v>46</v>
      </c>
      <c r="L99" s="31" t="s">
        <v>46</v>
      </c>
      <c r="M99" s="31" t="s">
        <v>46</v>
      </c>
      <c r="N99" s="32">
        <v>476</v>
      </c>
      <c r="O99" s="29">
        <v>476</v>
      </c>
      <c r="P99" s="32">
        <v>274.28352409557056</v>
      </c>
      <c r="Q99" s="35">
        <v>2290.0833333333335</v>
      </c>
      <c r="R99" s="30" t="s">
        <v>46</v>
      </c>
      <c r="S99" s="29">
        <v>8209</v>
      </c>
      <c r="T99" s="29">
        <v>8353</v>
      </c>
      <c r="U99" s="29">
        <v>6785</v>
      </c>
      <c r="V99" s="29">
        <v>1424</v>
      </c>
      <c r="W99" s="29">
        <v>3259</v>
      </c>
      <c r="X99" s="29">
        <v>856</v>
      </c>
      <c r="Y99" s="32">
        <v>822.13792921503375</v>
      </c>
      <c r="Z99" s="32">
        <v>876.01915361095337</v>
      </c>
      <c r="AA99" s="35">
        <v>2771.9285714285716</v>
      </c>
      <c r="AB99" s="29" t="s">
        <v>46</v>
      </c>
      <c r="AC99" s="29" t="s">
        <v>46</v>
      </c>
      <c r="AD99" s="29">
        <v>843</v>
      </c>
      <c r="AE99" s="34" t="s">
        <v>46</v>
      </c>
      <c r="AF99" s="30">
        <v>708</v>
      </c>
      <c r="AG99" s="29">
        <v>6646</v>
      </c>
      <c r="AH99" s="34" t="s">
        <v>46</v>
      </c>
      <c r="AI99" s="34" t="s">
        <v>46</v>
      </c>
      <c r="AJ99" s="34" t="s">
        <v>46</v>
      </c>
      <c r="AK99" s="29">
        <v>927</v>
      </c>
      <c r="AL99" s="29">
        <v>947</v>
      </c>
      <c r="AM99" s="29">
        <v>491</v>
      </c>
      <c r="AN99" s="29">
        <v>1753</v>
      </c>
      <c r="AO99" s="29" t="s">
        <v>46</v>
      </c>
      <c r="AP99" s="29" t="s">
        <v>46</v>
      </c>
      <c r="AQ99" s="30" t="s">
        <v>46</v>
      </c>
      <c r="AR99" s="29">
        <v>3994</v>
      </c>
      <c r="AS99" s="29">
        <v>1206</v>
      </c>
      <c r="AT99" s="29">
        <v>497</v>
      </c>
      <c r="AU99" s="29">
        <v>221</v>
      </c>
      <c r="AV99" s="29">
        <v>702</v>
      </c>
      <c r="AW99" s="29">
        <v>105</v>
      </c>
      <c r="AX99" s="29">
        <v>105</v>
      </c>
      <c r="AY99" s="31" t="s">
        <v>46</v>
      </c>
      <c r="AZ99" s="31" t="s">
        <v>46</v>
      </c>
      <c r="BA99" s="30" t="s">
        <v>46</v>
      </c>
      <c r="BB99" s="31" t="s">
        <v>46</v>
      </c>
      <c r="BC99" s="31">
        <v>264</v>
      </c>
      <c r="BD99" s="31">
        <v>87</v>
      </c>
      <c r="BE99" s="31">
        <v>107</v>
      </c>
      <c r="BF99" s="52">
        <v>41</v>
      </c>
      <c r="BG99" s="29">
        <v>10056</v>
      </c>
      <c r="BH99" s="29">
        <v>386</v>
      </c>
      <c r="BI99" s="49">
        <v>3219</v>
      </c>
      <c r="BJ99" s="29">
        <v>1591</v>
      </c>
      <c r="BK99" s="29">
        <v>368</v>
      </c>
      <c r="BL99" s="29" t="s">
        <v>46</v>
      </c>
      <c r="BM99" s="29" t="s">
        <v>46</v>
      </c>
      <c r="BN99" s="29" t="s">
        <v>46</v>
      </c>
      <c r="BO99" s="30">
        <v>212</v>
      </c>
      <c r="BP99" s="32">
        <v>2400</v>
      </c>
      <c r="BQ99" s="32">
        <v>1698.1570828259871</v>
      </c>
      <c r="BR99" s="35">
        <v>3068.5555555555557</v>
      </c>
      <c r="BS99" s="29">
        <v>5741</v>
      </c>
      <c r="BT99" s="29">
        <v>3004</v>
      </c>
      <c r="BU99" s="29">
        <v>992</v>
      </c>
      <c r="BV99" s="29">
        <v>4937</v>
      </c>
      <c r="BW99" s="29">
        <v>2449</v>
      </c>
      <c r="BX99" s="32">
        <v>663159</v>
      </c>
      <c r="BY99" s="76" t="s">
        <v>46</v>
      </c>
      <c r="BZ99" s="29">
        <v>25828</v>
      </c>
      <c r="CA99" s="29">
        <v>16562</v>
      </c>
      <c r="CB99" s="29">
        <v>14162</v>
      </c>
      <c r="CC99" s="29">
        <v>2400</v>
      </c>
      <c r="CD99" s="29">
        <v>1171</v>
      </c>
      <c r="CE99" s="29">
        <v>9985</v>
      </c>
      <c r="CF99" s="29">
        <v>74</v>
      </c>
      <c r="CG99" s="29">
        <v>12097</v>
      </c>
      <c r="CH99" s="29">
        <v>1646</v>
      </c>
      <c r="CI99" s="29">
        <v>1261</v>
      </c>
      <c r="CJ99" s="29">
        <v>385</v>
      </c>
      <c r="CK99" s="29">
        <v>618</v>
      </c>
      <c r="CL99" s="29">
        <v>1646</v>
      </c>
      <c r="CM99" s="29">
        <v>910</v>
      </c>
      <c r="CN99" s="29">
        <v>992</v>
      </c>
      <c r="CO99" s="30">
        <v>3602</v>
      </c>
      <c r="CP99" s="29">
        <v>19754</v>
      </c>
      <c r="CQ99" s="29">
        <v>19754</v>
      </c>
      <c r="CR99" s="29">
        <v>19754</v>
      </c>
      <c r="CS99" s="29">
        <v>19754</v>
      </c>
      <c r="CT99" s="29">
        <v>12482</v>
      </c>
      <c r="CU99" s="29">
        <v>12482</v>
      </c>
      <c r="CV99" s="35">
        <v>17820.300000000003</v>
      </c>
      <c r="CW99" s="35">
        <v>17820.300000000003</v>
      </c>
      <c r="CX99" s="35">
        <v>41282</v>
      </c>
      <c r="CY99" s="35">
        <v>41282</v>
      </c>
      <c r="CZ99" s="35">
        <v>41282</v>
      </c>
      <c r="DA99" s="78" t="s">
        <v>46</v>
      </c>
      <c r="DB99" s="34" t="s">
        <v>46</v>
      </c>
      <c r="DC99" s="34" t="s">
        <v>46</v>
      </c>
      <c r="DD99" s="34" t="s">
        <v>46</v>
      </c>
      <c r="DE99" s="34" t="s">
        <v>46</v>
      </c>
      <c r="DF99" s="34">
        <v>264</v>
      </c>
      <c r="DG99" s="34">
        <v>87</v>
      </c>
      <c r="DH99" s="34">
        <v>107</v>
      </c>
      <c r="DI99" s="34">
        <v>41</v>
      </c>
    </row>
    <row r="100" spans="1:113" x14ac:dyDescent="0.2">
      <c r="A100" s="3" t="s">
        <v>33</v>
      </c>
      <c r="B100" s="4">
        <v>2014</v>
      </c>
      <c r="C100" s="2" t="s">
        <v>11</v>
      </c>
      <c r="D100" s="29" t="s">
        <v>46</v>
      </c>
      <c r="E100" s="29" t="s">
        <v>46</v>
      </c>
      <c r="F100" s="29" t="s">
        <v>46</v>
      </c>
      <c r="G100" s="30" t="s">
        <v>46</v>
      </c>
      <c r="H100" s="29">
        <v>5931</v>
      </c>
      <c r="I100" s="31" t="s">
        <v>46</v>
      </c>
      <c r="J100" s="31" t="s">
        <v>46</v>
      </c>
      <c r="K100" s="31" t="s">
        <v>46</v>
      </c>
      <c r="L100" s="31" t="s">
        <v>46</v>
      </c>
      <c r="M100" s="31" t="s">
        <v>46</v>
      </c>
      <c r="N100" s="32">
        <v>609</v>
      </c>
      <c r="O100" s="29">
        <v>609</v>
      </c>
      <c r="P100" s="32">
        <v>416.08429066212085</v>
      </c>
      <c r="Q100" s="35">
        <v>2355.5</v>
      </c>
      <c r="R100" s="30" t="s">
        <v>46</v>
      </c>
      <c r="S100" s="29">
        <v>11371</v>
      </c>
      <c r="T100" s="29">
        <v>11980</v>
      </c>
      <c r="U100" s="29">
        <v>9427</v>
      </c>
      <c r="V100" s="29">
        <v>1944</v>
      </c>
      <c r="W100" s="29">
        <v>4287</v>
      </c>
      <c r="X100" s="29">
        <v>1059</v>
      </c>
      <c r="Y100" s="32">
        <v>1206.8199201775037</v>
      </c>
      <c r="Z100" s="32">
        <v>1372.8467394539603</v>
      </c>
      <c r="AA100" s="35">
        <v>2702.0822784810125</v>
      </c>
      <c r="AB100" s="29" t="s">
        <v>46</v>
      </c>
      <c r="AC100" s="29" t="s">
        <v>46</v>
      </c>
      <c r="AD100" s="29">
        <v>1077</v>
      </c>
      <c r="AE100" s="34" t="s">
        <v>46</v>
      </c>
      <c r="AF100" s="30">
        <v>586</v>
      </c>
      <c r="AG100" s="29">
        <v>9196</v>
      </c>
      <c r="AH100" s="34" t="s">
        <v>46</v>
      </c>
      <c r="AI100" s="34" t="s">
        <v>46</v>
      </c>
      <c r="AJ100" s="34" t="s">
        <v>46</v>
      </c>
      <c r="AK100" s="29">
        <v>1205</v>
      </c>
      <c r="AL100" s="29">
        <v>979</v>
      </c>
      <c r="AM100" s="29">
        <v>478</v>
      </c>
      <c r="AN100" s="29">
        <v>1821</v>
      </c>
      <c r="AO100" s="29" t="s">
        <v>46</v>
      </c>
      <c r="AP100" s="29" t="s">
        <v>46</v>
      </c>
      <c r="AQ100" s="30" t="s">
        <v>46</v>
      </c>
      <c r="AR100" s="29">
        <v>5476</v>
      </c>
      <c r="AS100" s="29">
        <v>1791</v>
      </c>
      <c r="AT100" s="29">
        <v>708</v>
      </c>
      <c r="AU100" s="29">
        <v>332</v>
      </c>
      <c r="AV100" s="29">
        <v>686</v>
      </c>
      <c r="AW100" s="29">
        <v>156</v>
      </c>
      <c r="AX100" s="29">
        <v>156</v>
      </c>
      <c r="AY100" s="31" t="s">
        <v>46</v>
      </c>
      <c r="AZ100" s="31" t="s">
        <v>46</v>
      </c>
      <c r="BA100" s="30" t="s">
        <v>46</v>
      </c>
      <c r="BB100" s="31" t="s">
        <v>46</v>
      </c>
      <c r="BC100" s="31">
        <v>327</v>
      </c>
      <c r="BD100" s="31">
        <v>67</v>
      </c>
      <c r="BE100" s="31">
        <v>131</v>
      </c>
      <c r="BF100" s="52">
        <v>42</v>
      </c>
      <c r="BG100" s="29">
        <v>11546</v>
      </c>
      <c r="BH100" s="29">
        <v>375</v>
      </c>
      <c r="BI100" s="49">
        <v>4137</v>
      </c>
      <c r="BJ100" s="29">
        <v>2036</v>
      </c>
      <c r="BK100" s="29">
        <v>450</v>
      </c>
      <c r="BL100" s="29" t="s">
        <v>46</v>
      </c>
      <c r="BM100" s="29" t="s">
        <v>46</v>
      </c>
      <c r="BN100" s="29" t="s">
        <v>46</v>
      </c>
      <c r="BO100" s="30">
        <v>250</v>
      </c>
      <c r="BP100" s="32">
        <v>3215</v>
      </c>
      <c r="BQ100" s="32">
        <v>2579.666659631464</v>
      </c>
      <c r="BR100" s="35">
        <v>3042.2431192660551</v>
      </c>
      <c r="BS100" s="29">
        <v>5862</v>
      </c>
      <c r="BT100" s="29">
        <v>2927</v>
      </c>
      <c r="BU100" s="29">
        <v>1000</v>
      </c>
      <c r="BV100" s="29">
        <v>5008</v>
      </c>
      <c r="BW100" s="29">
        <v>2516</v>
      </c>
      <c r="BX100" s="32">
        <v>931719</v>
      </c>
      <c r="BY100" s="76" t="s">
        <v>46</v>
      </c>
      <c r="BZ100" s="29">
        <v>34602</v>
      </c>
      <c r="CA100" s="29">
        <v>23351</v>
      </c>
      <c r="CB100" s="29">
        <v>20136</v>
      </c>
      <c r="CC100" s="29">
        <v>3215</v>
      </c>
      <c r="CD100" s="29">
        <v>1779</v>
      </c>
      <c r="CE100" s="29">
        <v>14635</v>
      </c>
      <c r="CF100" s="29">
        <v>77</v>
      </c>
      <c r="CG100" s="29">
        <v>26278</v>
      </c>
      <c r="CH100" s="29">
        <v>2064</v>
      </c>
      <c r="CI100" s="29">
        <v>1535</v>
      </c>
      <c r="CJ100" s="29">
        <v>529</v>
      </c>
      <c r="CK100" s="29">
        <v>855</v>
      </c>
      <c r="CL100" s="29">
        <v>2064</v>
      </c>
      <c r="CM100" s="29">
        <v>1063</v>
      </c>
      <c r="CN100" s="29">
        <v>1000</v>
      </c>
      <c r="CO100" s="30">
        <v>3666</v>
      </c>
      <c r="CP100" s="29">
        <v>26162</v>
      </c>
      <c r="CQ100" s="29">
        <v>26162</v>
      </c>
      <c r="CR100" s="29">
        <v>26162</v>
      </c>
      <c r="CS100" s="29">
        <v>26162</v>
      </c>
      <c r="CT100" s="29">
        <v>15531</v>
      </c>
      <c r="CU100" s="29">
        <v>15531</v>
      </c>
      <c r="CV100" s="35">
        <v>23289.699999999997</v>
      </c>
      <c r="CW100" s="35">
        <v>23289.699999999997</v>
      </c>
      <c r="CX100" s="35">
        <v>53717</v>
      </c>
      <c r="CY100" s="35">
        <v>53717</v>
      </c>
      <c r="CZ100" s="35">
        <v>53717</v>
      </c>
      <c r="DA100" s="78" t="s">
        <v>46</v>
      </c>
      <c r="DB100" s="34" t="s">
        <v>46</v>
      </c>
      <c r="DC100" s="34" t="s">
        <v>46</v>
      </c>
      <c r="DD100" s="34" t="s">
        <v>46</v>
      </c>
      <c r="DE100" s="34" t="s">
        <v>46</v>
      </c>
      <c r="DF100" s="34">
        <v>327</v>
      </c>
      <c r="DG100" s="34">
        <v>67</v>
      </c>
      <c r="DH100" s="34">
        <v>131</v>
      </c>
      <c r="DI100" s="34">
        <v>42</v>
      </c>
    </row>
    <row r="101" spans="1:113" x14ac:dyDescent="0.2">
      <c r="A101" s="3" t="s">
        <v>34</v>
      </c>
      <c r="B101" s="4">
        <v>2014</v>
      </c>
      <c r="C101" s="2" t="s">
        <v>12</v>
      </c>
      <c r="D101" s="29" t="s">
        <v>46</v>
      </c>
      <c r="E101" s="29" t="s">
        <v>46</v>
      </c>
      <c r="F101" s="29" t="s">
        <v>46</v>
      </c>
      <c r="G101" s="30" t="s">
        <v>46</v>
      </c>
      <c r="H101" s="29">
        <v>3334</v>
      </c>
      <c r="I101" s="31" t="s">
        <v>46</v>
      </c>
      <c r="J101" s="31" t="s">
        <v>46</v>
      </c>
      <c r="K101" s="31" t="s">
        <v>46</v>
      </c>
      <c r="L101" s="31" t="s">
        <v>46</v>
      </c>
      <c r="M101" s="31" t="s">
        <v>46</v>
      </c>
      <c r="N101" s="32">
        <v>327</v>
      </c>
      <c r="O101" s="29">
        <v>327</v>
      </c>
      <c r="P101" s="32">
        <v>270.51340963822821</v>
      </c>
      <c r="Q101" s="35">
        <v>2000.5</v>
      </c>
      <c r="R101" s="30" t="s">
        <v>46</v>
      </c>
      <c r="S101" s="29">
        <v>9290</v>
      </c>
      <c r="T101" s="29">
        <v>9859</v>
      </c>
      <c r="U101" s="29">
        <v>7705</v>
      </c>
      <c r="V101" s="29">
        <v>1585</v>
      </c>
      <c r="W101" s="29">
        <v>3736</v>
      </c>
      <c r="X101" s="29">
        <v>738</v>
      </c>
      <c r="Y101" s="32">
        <v>979.39463403414788</v>
      </c>
      <c r="Z101" s="32">
        <v>1056.333329815732</v>
      </c>
      <c r="AA101" s="35">
        <v>2598.9375</v>
      </c>
      <c r="AB101" s="29" t="s">
        <v>46</v>
      </c>
      <c r="AC101" s="29" t="s">
        <v>46</v>
      </c>
      <c r="AD101" s="29">
        <v>832</v>
      </c>
      <c r="AE101" s="34" t="s">
        <v>46</v>
      </c>
      <c r="AF101" s="30">
        <v>886</v>
      </c>
      <c r="AG101" s="29">
        <v>7316</v>
      </c>
      <c r="AH101" s="34" t="s">
        <v>46</v>
      </c>
      <c r="AI101" s="34" t="s">
        <v>46</v>
      </c>
      <c r="AJ101" s="34" t="s">
        <v>46</v>
      </c>
      <c r="AK101" s="29">
        <v>927</v>
      </c>
      <c r="AL101" s="29">
        <v>666</v>
      </c>
      <c r="AM101" s="29">
        <v>356</v>
      </c>
      <c r="AN101" s="29">
        <v>1334</v>
      </c>
      <c r="AO101" s="29" t="s">
        <v>46</v>
      </c>
      <c r="AP101" s="29" t="s">
        <v>46</v>
      </c>
      <c r="AQ101" s="30" t="s">
        <v>46</v>
      </c>
      <c r="AR101" s="29">
        <v>4917</v>
      </c>
      <c r="AS101" s="29">
        <v>1769</v>
      </c>
      <c r="AT101" s="29">
        <v>793</v>
      </c>
      <c r="AU101" s="29">
        <v>351</v>
      </c>
      <c r="AV101" s="29">
        <v>586</v>
      </c>
      <c r="AW101" s="29">
        <v>176</v>
      </c>
      <c r="AX101" s="29">
        <v>176</v>
      </c>
      <c r="AY101" s="31" t="s">
        <v>46</v>
      </c>
      <c r="AZ101" s="31" t="s">
        <v>46</v>
      </c>
      <c r="BA101" s="30" t="s">
        <v>46</v>
      </c>
      <c r="BB101" s="31" t="s">
        <v>46</v>
      </c>
      <c r="BC101" s="31">
        <v>278</v>
      </c>
      <c r="BD101" s="31">
        <v>48</v>
      </c>
      <c r="BE101" s="31">
        <v>133</v>
      </c>
      <c r="BF101" s="52">
        <v>37</v>
      </c>
      <c r="BG101" s="29">
        <v>9181</v>
      </c>
      <c r="BH101" s="29">
        <v>253</v>
      </c>
      <c r="BI101" s="49">
        <v>3119</v>
      </c>
      <c r="BJ101" s="29">
        <v>1439</v>
      </c>
      <c r="BK101" s="29">
        <v>347</v>
      </c>
      <c r="BL101" s="29" t="s">
        <v>46</v>
      </c>
      <c r="BM101" s="29" t="s">
        <v>46</v>
      </c>
      <c r="BN101" s="29" t="s">
        <v>46</v>
      </c>
      <c r="BO101" s="30">
        <v>157</v>
      </c>
      <c r="BP101" s="32">
        <v>2526</v>
      </c>
      <c r="BQ101" s="32">
        <v>2035.7279638498799</v>
      </c>
      <c r="BR101" s="35">
        <v>3020.34375</v>
      </c>
      <c r="BS101" s="29">
        <v>4401</v>
      </c>
      <c r="BT101" s="29">
        <v>2167</v>
      </c>
      <c r="BU101" s="29">
        <v>669</v>
      </c>
      <c r="BV101" s="29">
        <v>3640</v>
      </c>
      <c r="BW101" s="29">
        <v>1885</v>
      </c>
      <c r="BX101" s="32">
        <v>755479</v>
      </c>
      <c r="BY101" s="76" t="s">
        <v>46</v>
      </c>
      <c r="BZ101" s="29">
        <v>28910</v>
      </c>
      <c r="CA101" s="29">
        <v>19149</v>
      </c>
      <c r="CB101" s="29">
        <v>16623</v>
      </c>
      <c r="CC101" s="29">
        <v>2526</v>
      </c>
      <c r="CD101" s="29">
        <v>1250</v>
      </c>
      <c r="CE101" s="29">
        <v>12030</v>
      </c>
      <c r="CF101" s="29">
        <v>53</v>
      </c>
      <c r="CG101" s="29">
        <v>8062</v>
      </c>
      <c r="CH101" s="29">
        <v>1548</v>
      </c>
      <c r="CI101" s="29">
        <v>1209</v>
      </c>
      <c r="CJ101" s="29">
        <v>339</v>
      </c>
      <c r="CK101" s="29">
        <v>630</v>
      </c>
      <c r="CL101" s="29">
        <v>1548</v>
      </c>
      <c r="CM101" s="29">
        <v>871</v>
      </c>
      <c r="CN101" s="29">
        <v>669</v>
      </c>
      <c r="CO101" s="30">
        <v>2814</v>
      </c>
      <c r="CP101" s="29">
        <v>21020</v>
      </c>
      <c r="CQ101" s="29">
        <v>21020</v>
      </c>
      <c r="CR101" s="29">
        <v>21020</v>
      </c>
      <c r="CS101" s="29">
        <v>21020</v>
      </c>
      <c r="CT101" s="29">
        <v>9610</v>
      </c>
      <c r="CU101" s="29">
        <v>9610</v>
      </c>
      <c r="CV101" s="35">
        <v>20830.7</v>
      </c>
      <c r="CW101" s="35">
        <v>20830.7</v>
      </c>
      <c r="CX101" s="35">
        <v>43935</v>
      </c>
      <c r="CY101" s="35">
        <v>43935</v>
      </c>
      <c r="CZ101" s="35">
        <v>43935</v>
      </c>
      <c r="DA101" s="78" t="s">
        <v>46</v>
      </c>
      <c r="DB101" s="34" t="s">
        <v>46</v>
      </c>
      <c r="DC101" s="34" t="s">
        <v>46</v>
      </c>
      <c r="DD101" s="34" t="s">
        <v>46</v>
      </c>
      <c r="DE101" s="34" t="s">
        <v>46</v>
      </c>
      <c r="DF101" s="34">
        <v>278</v>
      </c>
      <c r="DG101" s="34">
        <v>48</v>
      </c>
      <c r="DH101" s="34">
        <v>133</v>
      </c>
      <c r="DI101" s="34">
        <v>37</v>
      </c>
    </row>
    <row r="102" spans="1:113" x14ac:dyDescent="0.2">
      <c r="A102" s="3" t="s">
        <v>35</v>
      </c>
      <c r="B102" s="4">
        <v>2014</v>
      </c>
      <c r="C102" s="2" t="s">
        <v>228</v>
      </c>
      <c r="D102" s="29" t="s">
        <v>46</v>
      </c>
      <c r="E102" s="29" t="s">
        <v>46</v>
      </c>
      <c r="F102" s="29" t="s">
        <v>46</v>
      </c>
      <c r="G102" s="30" t="s">
        <v>46</v>
      </c>
      <c r="H102" s="29">
        <v>2389</v>
      </c>
      <c r="I102" s="31" t="s">
        <v>46</v>
      </c>
      <c r="J102" s="31" t="s">
        <v>46</v>
      </c>
      <c r="K102" s="31" t="s">
        <v>46</v>
      </c>
      <c r="L102" s="31" t="s">
        <v>46</v>
      </c>
      <c r="M102" s="31" t="s">
        <v>46</v>
      </c>
      <c r="N102" s="32">
        <v>211</v>
      </c>
      <c r="O102" s="29">
        <v>211</v>
      </c>
      <c r="P102" s="32" t="s">
        <v>237</v>
      </c>
      <c r="Q102" s="35" t="s">
        <v>237</v>
      </c>
      <c r="R102" s="30" t="s">
        <v>46</v>
      </c>
      <c r="S102" s="29">
        <v>8984</v>
      </c>
      <c r="T102" s="29">
        <v>9367</v>
      </c>
      <c r="U102" s="29">
        <v>7287</v>
      </c>
      <c r="V102" s="29">
        <v>1697</v>
      </c>
      <c r="W102" s="29">
        <v>3632</v>
      </c>
      <c r="X102" s="29">
        <v>626</v>
      </c>
      <c r="Y102" s="32">
        <v>980.59386746759753</v>
      </c>
      <c r="Z102" s="32">
        <v>814.70497740617486</v>
      </c>
      <c r="AA102" s="35">
        <v>2635.5</v>
      </c>
      <c r="AB102" s="29" t="s">
        <v>46</v>
      </c>
      <c r="AC102" s="29" t="s">
        <v>46</v>
      </c>
      <c r="AD102" s="29">
        <v>789</v>
      </c>
      <c r="AE102" s="34">
        <v>695</v>
      </c>
      <c r="AF102" s="30">
        <v>0</v>
      </c>
      <c r="AG102" s="29">
        <v>7588</v>
      </c>
      <c r="AH102" s="34">
        <v>368</v>
      </c>
      <c r="AI102" s="34">
        <v>1125</v>
      </c>
      <c r="AJ102" s="34">
        <v>436</v>
      </c>
      <c r="AK102" s="29">
        <v>928</v>
      </c>
      <c r="AL102" s="29">
        <v>603</v>
      </c>
      <c r="AM102" s="29">
        <v>332</v>
      </c>
      <c r="AN102" s="29">
        <v>1193</v>
      </c>
      <c r="AO102" s="29" t="s">
        <v>46</v>
      </c>
      <c r="AP102" s="29" t="s">
        <v>46</v>
      </c>
      <c r="AQ102" s="30" t="s">
        <v>46</v>
      </c>
      <c r="AR102" s="29">
        <v>4806</v>
      </c>
      <c r="AS102" s="29">
        <v>1681</v>
      </c>
      <c r="AT102" s="29">
        <v>781</v>
      </c>
      <c r="AU102" s="29">
        <v>330</v>
      </c>
      <c r="AV102" s="29">
        <v>502</v>
      </c>
      <c r="AW102" s="29">
        <v>147</v>
      </c>
      <c r="AX102" s="29">
        <v>147</v>
      </c>
      <c r="AY102" s="31" t="s">
        <v>46</v>
      </c>
      <c r="AZ102" s="31" t="s">
        <v>46</v>
      </c>
      <c r="BA102" s="30" t="s">
        <v>46</v>
      </c>
      <c r="BB102" s="31" t="s">
        <v>46</v>
      </c>
      <c r="BC102" s="31">
        <v>229</v>
      </c>
      <c r="BD102" s="31">
        <v>66</v>
      </c>
      <c r="BE102" s="31">
        <v>103</v>
      </c>
      <c r="BF102" s="52">
        <v>40</v>
      </c>
      <c r="BG102" s="29">
        <v>9767</v>
      </c>
      <c r="BH102" s="29">
        <v>232</v>
      </c>
      <c r="BI102" s="49">
        <v>3231</v>
      </c>
      <c r="BJ102" s="29">
        <v>1402</v>
      </c>
      <c r="BK102" s="29">
        <v>333</v>
      </c>
      <c r="BL102" s="29" t="s">
        <v>46</v>
      </c>
      <c r="BM102" s="29" t="s">
        <v>46</v>
      </c>
      <c r="BN102" s="29" t="s">
        <v>46</v>
      </c>
      <c r="BO102" s="30">
        <v>186</v>
      </c>
      <c r="BP102" s="32">
        <v>2589</v>
      </c>
      <c r="BQ102" s="32">
        <v>1795.2988448737724</v>
      </c>
      <c r="BR102" s="35">
        <v>3176.4740259740261</v>
      </c>
      <c r="BS102" s="29">
        <v>3747</v>
      </c>
      <c r="BT102" s="29">
        <v>1736</v>
      </c>
      <c r="BU102" s="29">
        <v>579</v>
      </c>
      <c r="BV102" s="29">
        <v>3029</v>
      </c>
      <c r="BW102" s="29">
        <v>1508</v>
      </c>
      <c r="BX102" s="32">
        <v>799315</v>
      </c>
      <c r="BY102" s="76" t="s">
        <v>46</v>
      </c>
      <c r="BZ102" s="29">
        <v>28417</v>
      </c>
      <c r="CA102" s="29">
        <v>18351</v>
      </c>
      <c r="CB102" s="29">
        <v>15762</v>
      </c>
      <c r="CC102" s="29">
        <v>2589</v>
      </c>
      <c r="CD102" s="29">
        <v>1130</v>
      </c>
      <c r="CE102" s="29">
        <v>11405</v>
      </c>
      <c r="CF102" s="29">
        <v>59</v>
      </c>
      <c r="CG102" s="29">
        <v>4078</v>
      </c>
      <c r="CH102" s="29">
        <v>1323</v>
      </c>
      <c r="CI102" s="29">
        <v>887</v>
      </c>
      <c r="CJ102" s="29">
        <v>436</v>
      </c>
      <c r="CK102" s="29">
        <v>455</v>
      </c>
      <c r="CL102" s="29">
        <v>1323</v>
      </c>
      <c r="CM102" s="29">
        <v>623</v>
      </c>
      <c r="CN102" s="29">
        <v>579</v>
      </c>
      <c r="CO102" s="30">
        <v>2322</v>
      </c>
      <c r="CP102" s="29">
        <v>20819</v>
      </c>
      <c r="CQ102" s="29">
        <v>20819</v>
      </c>
      <c r="CR102" s="29">
        <v>20819</v>
      </c>
      <c r="CS102" s="29">
        <v>20819</v>
      </c>
      <c r="CT102" s="29">
        <v>7179</v>
      </c>
      <c r="CU102" s="29">
        <v>7179</v>
      </c>
      <c r="CV102" s="35">
        <v>22668.899999999998</v>
      </c>
      <c r="CW102" s="35">
        <v>22668.899999999998</v>
      </c>
      <c r="CX102" s="35">
        <v>44178</v>
      </c>
      <c r="CY102" s="35">
        <v>44178</v>
      </c>
      <c r="CZ102" s="35">
        <v>44178</v>
      </c>
      <c r="DA102" s="78" t="s">
        <v>46</v>
      </c>
      <c r="DB102" s="34" t="s">
        <v>46</v>
      </c>
      <c r="DC102" s="34" t="s">
        <v>46</v>
      </c>
      <c r="DD102" s="34" t="s">
        <v>46</v>
      </c>
      <c r="DE102" s="34" t="s">
        <v>46</v>
      </c>
      <c r="DF102" s="34">
        <v>229</v>
      </c>
      <c r="DG102" s="34">
        <v>66</v>
      </c>
      <c r="DH102" s="34">
        <v>103</v>
      </c>
      <c r="DI102" s="34">
        <v>40</v>
      </c>
    </row>
    <row r="103" spans="1:113" x14ac:dyDescent="0.2">
      <c r="A103" s="3" t="s">
        <v>36</v>
      </c>
      <c r="B103" s="4">
        <v>2014</v>
      </c>
      <c r="C103" s="2" t="s">
        <v>13</v>
      </c>
      <c r="D103" s="29" t="s">
        <v>46</v>
      </c>
      <c r="E103" s="29" t="s">
        <v>46</v>
      </c>
      <c r="F103" s="29" t="s">
        <v>46</v>
      </c>
      <c r="G103" s="30" t="s">
        <v>46</v>
      </c>
      <c r="H103" s="29">
        <v>662</v>
      </c>
      <c r="I103" s="31" t="s">
        <v>46</v>
      </c>
      <c r="J103" s="31" t="s">
        <v>46</v>
      </c>
      <c r="K103" s="31" t="s">
        <v>46</v>
      </c>
      <c r="L103" s="31" t="s">
        <v>46</v>
      </c>
      <c r="M103" s="31" t="s">
        <v>46</v>
      </c>
      <c r="N103" s="32">
        <v>31</v>
      </c>
      <c r="O103" s="29">
        <v>31</v>
      </c>
      <c r="P103" s="32" t="s">
        <v>237</v>
      </c>
      <c r="Q103" s="35" t="s">
        <v>237</v>
      </c>
      <c r="R103" s="30" t="s">
        <v>46</v>
      </c>
      <c r="S103" s="29">
        <v>2982</v>
      </c>
      <c r="T103" s="29">
        <v>3096</v>
      </c>
      <c r="U103" s="29">
        <v>2516</v>
      </c>
      <c r="V103" s="29">
        <v>466</v>
      </c>
      <c r="W103" s="29">
        <v>1314</v>
      </c>
      <c r="X103" s="29">
        <v>220</v>
      </c>
      <c r="Y103" s="32">
        <v>263.02681927645642</v>
      </c>
      <c r="Z103" s="32">
        <v>251.48275752902026</v>
      </c>
      <c r="AA103" s="35">
        <v>2828.3846153846152</v>
      </c>
      <c r="AB103" s="29" t="s">
        <v>46</v>
      </c>
      <c r="AC103" s="29" t="s">
        <v>46</v>
      </c>
      <c r="AD103" s="29">
        <v>255</v>
      </c>
      <c r="AE103" s="34">
        <v>228</v>
      </c>
      <c r="AF103" s="30">
        <v>443</v>
      </c>
      <c r="AG103" s="29">
        <v>2518</v>
      </c>
      <c r="AH103" s="34">
        <v>112</v>
      </c>
      <c r="AI103" s="34">
        <v>525</v>
      </c>
      <c r="AJ103" s="34">
        <v>115</v>
      </c>
      <c r="AK103" s="29">
        <v>279</v>
      </c>
      <c r="AL103" s="29">
        <v>129</v>
      </c>
      <c r="AM103" s="29">
        <v>71</v>
      </c>
      <c r="AN103" s="29">
        <v>252</v>
      </c>
      <c r="AO103" s="29" t="s">
        <v>46</v>
      </c>
      <c r="AP103" s="29" t="s">
        <v>46</v>
      </c>
      <c r="AQ103" s="30" t="s">
        <v>46</v>
      </c>
      <c r="AR103" s="29">
        <v>1391</v>
      </c>
      <c r="AS103" s="29">
        <v>458</v>
      </c>
      <c r="AT103" s="29">
        <v>224</v>
      </c>
      <c r="AU103" s="29">
        <v>92</v>
      </c>
      <c r="AV103" s="29">
        <v>81</v>
      </c>
      <c r="AW103" s="29">
        <v>18</v>
      </c>
      <c r="AX103" s="29">
        <v>18</v>
      </c>
      <c r="AY103" s="31" t="s">
        <v>46</v>
      </c>
      <c r="AZ103" s="31" t="s">
        <v>46</v>
      </c>
      <c r="BA103" s="30" t="s">
        <v>46</v>
      </c>
      <c r="BB103" s="31" t="s">
        <v>46</v>
      </c>
      <c r="BC103" s="31">
        <v>53</v>
      </c>
      <c r="BD103" s="31">
        <v>16</v>
      </c>
      <c r="BE103" s="31">
        <v>24</v>
      </c>
      <c r="BF103" s="52">
        <v>8</v>
      </c>
      <c r="BG103" s="29">
        <v>3420</v>
      </c>
      <c r="BH103" s="29">
        <v>34</v>
      </c>
      <c r="BI103" s="49">
        <v>1117</v>
      </c>
      <c r="BJ103" s="29">
        <v>490</v>
      </c>
      <c r="BK103" s="29">
        <v>114</v>
      </c>
      <c r="BL103" s="29" t="s">
        <v>46</v>
      </c>
      <c r="BM103" s="29" t="s">
        <v>46</v>
      </c>
      <c r="BN103" s="29" t="s">
        <v>46</v>
      </c>
      <c r="BO103" s="30">
        <v>23</v>
      </c>
      <c r="BP103" s="32">
        <v>773</v>
      </c>
      <c r="BQ103" s="32">
        <v>514.50957680547674</v>
      </c>
      <c r="BR103" s="35">
        <v>3219.25</v>
      </c>
      <c r="BS103" s="29">
        <v>829</v>
      </c>
      <c r="BT103" s="29">
        <v>384</v>
      </c>
      <c r="BU103" s="29">
        <v>137</v>
      </c>
      <c r="BV103" s="29">
        <v>666</v>
      </c>
      <c r="BW103" s="29">
        <v>359</v>
      </c>
      <c r="BX103" s="32">
        <v>321456</v>
      </c>
      <c r="BY103" s="76" t="s">
        <v>46</v>
      </c>
      <c r="BZ103" s="29">
        <v>9048</v>
      </c>
      <c r="CA103" s="29">
        <v>6078</v>
      </c>
      <c r="CB103" s="29">
        <v>5305</v>
      </c>
      <c r="CC103" s="29">
        <v>773</v>
      </c>
      <c r="CD103" s="29">
        <v>421</v>
      </c>
      <c r="CE103" s="29">
        <v>3751</v>
      </c>
      <c r="CF103" s="29">
        <v>15</v>
      </c>
      <c r="CG103" s="29">
        <v>2546</v>
      </c>
      <c r="CH103" s="29">
        <v>297</v>
      </c>
      <c r="CI103" s="29">
        <v>174</v>
      </c>
      <c r="CJ103" s="29">
        <v>123</v>
      </c>
      <c r="CK103" s="29">
        <v>97</v>
      </c>
      <c r="CL103" s="29">
        <v>297</v>
      </c>
      <c r="CM103" s="29">
        <v>111</v>
      </c>
      <c r="CN103" s="29">
        <v>137</v>
      </c>
      <c r="CO103" s="30">
        <v>543</v>
      </c>
      <c r="CP103" s="29">
        <v>6810</v>
      </c>
      <c r="CQ103" s="29">
        <v>6810</v>
      </c>
      <c r="CR103" s="29">
        <v>6810</v>
      </c>
      <c r="CS103" s="29">
        <v>6810</v>
      </c>
      <c r="CT103" s="29">
        <v>2262</v>
      </c>
      <c r="CU103" s="29">
        <v>2262</v>
      </c>
      <c r="CV103" s="35">
        <v>7382.9</v>
      </c>
      <c r="CW103" s="35">
        <v>7382.9</v>
      </c>
      <c r="CX103" s="35">
        <v>14496</v>
      </c>
      <c r="CY103" s="35">
        <v>14496</v>
      </c>
      <c r="CZ103" s="35">
        <v>14496</v>
      </c>
      <c r="DA103" s="78" t="s">
        <v>46</v>
      </c>
      <c r="DB103" s="34" t="s">
        <v>46</v>
      </c>
      <c r="DC103" s="34" t="s">
        <v>46</v>
      </c>
      <c r="DD103" s="34" t="s">
        <v>46</v>
      </c>
      <c r="DE103" s="34" t="s">
        <v>46</v>
      </c>
      <c r="DF103" s="34">
        <v>53</v>
      </c>
      <c r="DG103" s="34">
        <v>16</v>
      </c>
      <c r="DH103" s="34">
        <v>24</v>
      </c>
      <c r="DI103" s="34">
        <v>8</v>
      </c>
    </row>
    <row r="104" spans="1:113" x14ac:dyDescent="0.2">
      <c r="A104" s="3" t="s">
        <v>37</v>
      </c>
      <c r="B104" s="4">
        <v>2014</v>
      </c>
      <c r="C104" s="2" t="s">
        <v>14</v>
      </c>
      <c r="D104" s="29" t="s">
        <v>46</v>
      </c>
      <c r="E104" s="29" t="s">
        <v>46</v>
      </c>
      <c r="F104" s="29" t="s">
        <v>46</v>
      </c>
      <c r="G104" s="30" t="s">
        <v>46</v>
      </c>
      <c r="H104" s="29">
        <v>2334</v>
      </c>
      <c r="I104" s="31" t="s">
        <v>46</v>
      </c>
      <c r="J104" s="31" t="s">
        <v>46</v>
      </c>
      <c r="K104" s="31" t="s">
        <v>46</v>
      </c>
      <c r="L104" s="31" t="s">
        <v>46</v>
      </c>
      <c r="M104" s="31" t="s">
        <v>46</v>
      </c>
      <c r="N104" s="32">
        <v>210</v>
      </c>
      <c r="O104" s="29">
        <v>210</v>
      </c>
      <c r="P104" s="32" t="s">
        <v>237</v>
      </c>
      <c r="Q104" s="35" t="s">
        <v>237</v>
      </c>
      <c r="R104" s="30" t="s">
        <v>46</v>
      </c>
      <c r="S104" s="29">
        <v>4917</v>
      </c>
      <c r="T104" s="29">
        <v>5162</v>
      </c>
      <c r="U104" s="29">
        <v>4048</v>
      </c>
      <c r="V104" s="29">
        <v>869</v>
      </c>
      <c r="W104" s="29">
        <v>1900</v>
      </c>
      <c r="X104" s="29">
        <v>429</v>
      </c>
      <c r="Y104" s="32">
        <v>573.50957680547674</v>
      </c>
      <c r="Z104" s="32">
        <v>623.65133885326202</v>
      </c>
      <c r="AA104" s="35">
        <v>2671.5</v>
      </c>
      <c r="AB104" s="29" t="s">
        <v>46</v>
      </c>
      <c r="AC104" s="29" t="s">
        <v>46</v>
      </c>
      <c r="AD104" s="29">
        <v>426</v>
      </c>
      <c r="AE104" s="34">
        <v>215</v>
      </c>
      <c r="AF104" s="30">
        <v>0</v>
      </c>
      <c r="AG104" s="29">
        <v>3971</v>
      </c>
      <c r="AH104" s="34">
        <v>202</v>
      </c>
      <c r="AI104" s="34">
        <v>613</v>
      </c>
      <c r="AJ104" s="34">
        <v>228</v>
      </c>
      <c r="AK104" s="29">
        <v>471</v>
      </c>
      <c r="AL104" s="29">
        <v>427</v>
      </c>
      <c r="AM104" s="29">
        <v>197</v>
      </c>
      <c r="AN104" s="29">
        <v>815</v>
      </c>
      <c r="AO104" s="29" t="s">
        <v>46</v>
      </c>
      <c r="AP104" s="29" t="s">
        <v>46</v>
      </c>
      <c r="AQ104" s="30" t="s">
        <v>46</v>
      </c>
      <c r="AR104" s="29">
        <v>2600</v>
      </c>
      <c r="AS104" s="29">
        <v>855</v>
      </c>
      <c r="AT104" s="29">
        <v>368</v>
      </c>
      <c r="AU104" s="29">
        <v>151</v>
      </c>
      <c r="AV104" s="29">
        <v>338</v>
      </c>
      <c r="AW104" s="29">
        <v>71</v>
      </c>
      <c r="AX104" s="29">
        <v>71</v>
      </c>
      <c r="AY104" s="31" t="s">
        <v>46</v>
      </c>
      <c r="AZ104" s="31" t="s">
        <v>46</v>
      </c>
      <c r="BA104" s="30" t="s">
        <v>46</v>
      </c>
      <c r="BB104" s="31" t="s">
        <v>46</v>
      </c>
      <c r="BC104" s="31">
        <v>128</v>
      </c>
      <c r="BD104" s="31">
        <v>56</v>
      </c>
      <c r="BE104" s="31">
        <v>51</v>
      </c>
      <c r="BF104" s="52">
        <v>25</v>
      </c>
      <c r="BG104" s="29">
        <v>5113</v>
      </c>
      <c r="BH104" s="29">
        <v>178</v>
      </c>
      <c r="BI104" s="49">
        <v>1781</v>
      </c>
      <c r="BJ104" s="29">
        <v>851</v>
      </c>
      <c r="BK104" s="29">
        <v>243</v>
      </c>
      <c r="BL104" s="29" t="s">
        <v>46</v>
      </c>
      <c r="BM104" s="29" t="s">
        <v>46</v>
      </c>
      <c r="BN104" s="29" t="s">
        <v>46</v>
      </c>
      <c r="BO104" s="30">
        <v>102</v>
      </c>
      <c r="BP104" s="32">
        <v>1358</v>
      </c>
      <c r="BQ104" s="32">
        <v>1197.1609156587388</v>
      </c>
      <c r="BR104" s="35">
        <v>3038.8838383838383</v>
      </c>
      <c r="BS104" s="29">
        <v>2693</v>
      </c>
      <c r="BT104" s="29">
        <v>1355</v>
      </c>
      <c r="BU104" s="29">
        <v>462</v>
      </c>
      <c r="BV104" s="29">
        <v>2297</v>
      </c>
      <c r="BW104" s="29">
        <v>1147</v>
      </c>
      <c r="BX104" s="32">
        <v>414966</v>
      </c>
      <c r="BY104" s="76" t="s">
        <v>46</v>
      </c>
      <c r="BZ104" s="29">
        <v>15702</v>
      </c>
      <c r="CA104" s="29">
        <v>10079</v>
      </c>
      <c r="CB104" s="29">
        <v>8721</v>
      </c>
      <c r="CC104" s="29">
        <v>1358</v>
      </c>
      <c r="CD104" s="29">
        <v>665</v>
      </c>
      <c r="CE104" s="29">
        <v>6329</v>
      </c>
      <c r="CF104" s="29">
        <v>44</v>
      </c>
      <c r="CG104" s="29">
        <v>3201</v>
      </c>
      <c r="CH104" s="29">
        <v>931</v>
      </c>
      <c r="CI104" s="29">
        <v>693</v>
      </c>
      <c r="CJ104" s="29">
        <v>238</v>
      </c>
      <c r="CK104" s="29">
        <v>397</v>
      </c>
      <c r="CL104" s="29">
        <v>931</v>
      </c>
      <c r="CM104" s="29">
        <v>475</v>
      </c>
      <c r="CN104" s="29">
        <v>462</v>
      </c>
      <c r="CO104" s="30">
        <v>1700</v>
      </c>
      <c r="CP104" s="29">
        <v>11404</v>
      </c>
      <c r="CQ104" s="29">
        <v>11404</v>
      </c>
      <c r="CR104" s="29">
        <v>11404</v>
      </c>
      <c r="CS104" s="29">
        <v>11404</v>
      </c>
      <c r="CT104" s="29">
        <v>5995</v>
      </c>
      <c r="CU104" s="29">
        <v>5995</v>
      </c>
      <c r="CV104" s="35">
        <v>10686.6</v>
      </c>
      <c r="CW104" s="35">
        <v>10686.6</v>
      </c>
      <c r="CX104" s="35">
        <v>24007</v>
      </c>
      <c r="CY104" s="35">
        <v>24007</v>
      </c>
      <c r="CZ104" s="35">
        <v>24007</v>
      </c>
      <c r="DA104" s="78" t="s">
        <v>46</v>
      </c>
      <c r="DB104" s="34" t="s">
        <v>46</v>
      </c>
      <c r="DC104" s="34" t="s">
        <v>46</v>
      </c>
      <c r="DD104" s="34" t="s">
        <v>46</v>
      </c>
      <c r="DE104" s="34" t="s">
        <v>46</v>
      </c>
      <c r="DF104" s="34">
        <v>128</v>
      </c>
      <c r="DG104" s="34">
        <v>56</v>
      </c>
      <c r="DH104" s="34">
        <v>51</v>
      </c>
      <c r="DI104" s="34">
        <v>25</v>
      </c>
    </row>
    <row r="105" spans="1:113" x14ac:dyDescent="0.2">
      <c r="A105" s="3" t="s">
        <v>38</v>
      </c>
      <c r="B105" s="4">
        <v>2014</v>
      </c>
      <c r="C105" s="2" t="s">
        <v>15</v>
      </c>
      <c r="D105" s="29" t="s">
        <v>46</v>
      </c>
      <c r="E105" s="29" t="s">
        <v>46</v>
      </c>
      <c r="F105" s="29" t="s">
        <v>46</v>
      </c>
      <c r="G105" s="30" t="s">
        <v>46</v>
      </c>
      <c r="H105" s="29">
        <v>3282</v>
      </c>
      <c r="I105" s="31" t="s">
        <v>46</v>
      </c>
      <c r="J105" s="31" t="s">
        <v>46</v>
      </c>
      <c r="K105" s="31" t="s">
        <v>46</v>
      </c>
      <c r="L105" s="31" t="s">
        <v>46</v>
      </c>
      <c r="M105" s="31" t="s">
        <v>46</v>
      </c>
      <c r="N105" s="32">
        <v>315</v>
      </c>
      <c r="O105" s="29">
        <v>315</v>
      </c>
      <c r="P105" s="32">
        <v>257.65517168601349</v>
      </c>
      <c r="Q105" s="35">
        <v>2283.8333333333335</v>
      </c>
      <c r="R105" s="30" t="s">
        <v>46</v>
      </c>
      <c r="S105" s="29">
        <v>6788</v>
      </c>
      <c r="T105" s="29">
        <v>7562</v>
      </c>
      <c r="U105" s="29">
        <v>5688</v>
      </c>
      <c r="V105" s="29">
        <v>1100</v>
      </c>
      <c r="W105" s="29">
        <v>2720</v>
      </c>
      <c r="X105" s="29">
        <v>577</v>
      </c>
      <c r="Y105" s="32">
        <v>804.3371626484834</v>
      </c>
      <c r="Z105" s="32">
        <v>896.87739156316809</v>
      </c>
      <c r="AA105" s="35">
        <v>2595.6754385964914</v>
      </c>
      <c r="AB105" s="29" t="s">
        <v>46</v>
      </c>
      <c r="AC105" s="29" t="s">
        <v>46</v>
      </c>
      <c r="AD105" s="29">
        <v>704</v>
      </c>
      <c r="AE105" s="34">
        <v>876</v>
      </c>
      <c r="AF105" s="30">
        <v>0</v>
      </c>
      <c r="AG105" s="29">
        <v>5501</v>
      </c>
      <c r="AH105" s="34">
        <v>289</v>
      </c>
      <c r="AI105" s="34">
        <v>901</v>
      </c>
      <c r="AJ105" s="34">
        <v>188</v>
      </c>
      <c r="AK105" s="29">
        <v>797</v>
      </c>
      <c r="AL105" s="29">
        <v>653</v>
      </c>
      <c r="AM105" s="29">
        <v>359</v>
      </c>
      <c r="AN105" s="29">
        <v>1243</v>
      </c>
      <c r="AO105" s="29" t="s">
        <v>46</v>
      </c>
      <c r="AP105" s="29" t="s">
        <v>46</v>
      </c>
      <c r="AQ105" s="30" t="s">
        <v>46</v>
      </c>
      <c r="AR105" s="29">
        <v>3623</v>
      </c>
      <c r="AS105" s="29">
        <v>1219</v>
      </c>
      <c r="AT105" s="29">
        <v>516</v>
      </c>
      <c r="AU105" s="29">
        <v>211</v>
      </c>
      <c r="AV105" s="29">
        <v>472</v>
      </c>
      <c r="AW105" s="29">
        <v>136</v>
      </c>
      <c r="AX105" s="29">
        <v>136</v>
      </c>
      <c r="AY105" s="31" t="s">
        <v>46</v>
      </c>
      <c r="AZ105" s="31" t="s">
        <v>46</v>
      </c>
      <c r="BA105" s="30" t="s">
        <v>46</v>
      </c>
      <c r="BB105" s="31" t="s">
        <v>46</v>
      </c>
      <c r="BC105" s="31">
        <v>201</v>
      </c>
      <c r="BD105" s="31">
        <v>21</v>
      </c>
      <c r="BE105" s="31">
        <v>65</v>
      </c>
      <c r="BF105" s="52">
        <v>14</v>
      </c>
      <c r="BG105" s="29">
        <v>7148</v>
      </c>
      <c r="BH105" s="29">
        <v>230</v>
      </c>
      <c r="BI105" s="49">
        <v>2562</v>
      </c>
      <c r="BJ105" s="29">
        <v>1182</v>
      </c>
      <c r="BK105" s="29">
        <v>270</v>
      </c>
      <c r="BL105" s="29" t="s">
        <v>46</v>
      </c>
      <c r="BM105" s="29" t="s">
        <v>46</v>
      </c>
      <c r="BN105" s="29" t="s">
        <v>46</v>
      </c>
      <c r="BO105" s="30">
        <v>118</v>
      </c>
      <c r="BP105" s="32">
        <v>1857</v>
      </c>
      <c r="BQ105" s="32">
        <v>1701.2145542116516</v>
      </c>
      <c r="BR105" s="35">
        <v>3056.8559322033898</v>
      </c>
      <c r="BS105" s="29">
        <v>3964</v>
      </c>
      <c r="BT105" s="29">
        <v>1866</v>
      </c>
      <c r="BU105" s="29">
        <v>720</v>
      </c>
      <c r="BV105" s="29">
        <v>3310</v>
      </c>
      <c r="BW105" s="29">
        <v>1686</v>
      </c>
      <c r="BX105" s="32">
        <v>571887</v>
      </c>
      <c r="BY105" s="76" t="s">
        <v>46</v>
      </c>
      <c r="BZ105" s="29">
        <v>21797</v>
      </c>
      <c r="CA105" s="29">
        <v>14350</v>
      </c>
      <c r="CB105" s="29">
        <v>12493</v>
      </c>
      <c r="CC105" s="29">
        <v>1857</v>
      </c>
      <c r="CD105" s="29">
        <v>930</v>
      </c>
      <c r="CE105" s="29">
        <v>9117</v>
      </c>
      <c r="CF105" s="29">
        <v>54</v>
      </c>
      <c r="CG105" s="29">
        <v>3656</v>
      </c>
      <c r="CH105" s="29">
        <v>1280</v>
      </c>
      <c r="CI105" s="29">
        <v>949</v>
      </c>
      <c r="CJ105" s="29">
        <v>331</v>
      </c>
      <c r="CK105" s="29">
        <v>487</v>
      </c>
      <c r="CL105" s="29">
        <v>1280</v>
      </c>
      <c r="CM105" s="29">
        <v>695</v>
      </c>
      <c r="CN105" s="29">
        <v>720</v>
      </c>
      <c r="CO105" s="30">
        <v>2491</v>
      </c>
      <c r="CP105" s="29">
        <v>16811</v>
      </c>
      <c r="CQ105" s="29">
        <v>16811</v>
      </c>
      <c r="CR105" s="29">
        <v>16811</v>
      </c>
      <c r="CS105" s="29">
        <v>16811</v>
      </c>
      <c r="CT105" s="29">
        <v>10329</v>
      </c>
      <c r="CU105" s="29">
        <v>10329</v>
      </c>
      <c r="CV105" s="35">
        <v>15100.400000000001</v>
      </c>
      <c r="CW105" s="35">
        <v>15100.400000000001</v>
      </c>
      <c r="CX105" s="35">
        <v>33451</v>
      </c>
      <c r="CY105" s="35">
        <v>33451</v>
      </c>
      <c r="CZ105" s="35">
        <v>33451</v>
      </c>
      <c r="DA105" s="78" t="s">
        <v>46</v>
      </c>
      <c r="DB105" s="34" t="s">
        <v>46</v>
      </c>
      <c r="DC105" s="34" t="s">
        <v>46</v>
      </c>
      <c r="DD105" s="34" t="s">
        <v>46</v>
      </c>
      <c r="DE105" s="34" t="s">
        <v>46</v>
      </c>
      <c r="DF105" s="34">
        <v>201</v>
      </c>
      <c r="DG105" s="34">
        <v>21</v>
      </c>
      <c r="DH105" s="34">
        <v>65</v>
      </c>
      <c r="DI105" s="34">
        <v>14</v>
      </c>
    </row>
    <row r="106" spans="1:113" x14ac:dyDescent="0.2">
      <c r="A106" s="3" t="s">
        <v>39</v>
      </c>
      <c r="B106" s="4">
        <v>2014</v>
      </c>
      <c r="C106" s="2" t="s">
        <v>16</v>
      </c>
      <c r="D106" s="29" t="s">
        <v>46</v>
      </c>
      <c r="E106" s="29" t="s">
        <v>46</v>
      </c>
      <c r="F106" s="29" t="s">
        <v>46</v>
      </c>
      <c r="G106" s="30" t="s">
        <v>46</v>
      </c>
      <c r="H106" s="29">
        <v>1210</v>
      </c>
      <c r="I106" s="31" t="s">
        <v>46</v>
      </c>
      <c r="J106" s="31" t="s">
        <v>46</v>
      </c>
      <c r="K106" s="31" t="s">
        <v>46</v>
      </c>
      <c r="L106" s="31" t="s">
        <v>46</v>
      </c>
      <c r="M106" s="31" t="s">
        <v>46</v>
      </c>
      <c r="N106" s="32">
        <v>72</v>
      </c>
      <c r="O106" s="29">
        <v>72</v>
      </c>
      <c r="P106" s="32" t="s">
        <v>237</v>
      </c>
      <c r="Q106" s="35" t="s">
        <v>237</v>
      </c>
      <c r="R106" s="30" t="s">
        <v>46</v>
      </c>
      <c r="S106" s="29">
        <v>4887</v>
      </c>
      <c r="T106" s="29">
        <v>5166</v>
      </c>
      <c r="U106" s="29">
        <v>4092</v>
      </c>
      <c r="V106" s="29">
        <v>795</v>
      </c>
      <c r="W106" s="29">
        <v>2052</v>
      </c>
      <c r="X106" s="29">
        <v>338</v>
      </c>
      <c r="Y106" s="32">
        <v>460.85440511946319</v>
      </c>
      <c r="Z106" s="32">
        <v>426.39463403414788</v>
      </c>
      <c r="AA106" s="35">
        <v>2746.7962962962961</v>
      </c>
      <c r="AB106" s="29" t="s">
        <v>46</v>
      </c>
      <c r="AC106" s="29" t="s">
        <v>46</v>
      </c>
      <c r="AD106" s="29">
        <v>366</v>
      </c>
      <c r="AE106" s="34">
        <v>282</v>
      </c>
      <c r="AF106" s="30">
        <v>440</v>
      </c>
      <c r="AG106" s="29">
        <v>4129</v>
      </c>
      <c r="AH106" s="34">
        <v>215</v>
      </c>
      <c r="AI106" s="34">
        <v>681</v>
      </c>
      <c r="AJ106" s="34">
        <v>96</v>
      </c>
      <c r="AK106" s="29">
        <v>422</v>
      </c>
      <c r="AL106" s="29">
        <v>225</v>
      </c>
      <c r="AM106" s="29">
        <v>132</v>
      </c>
      <c r="AN106" s="29">
        <v>426</v>
      </c>
      <c r="AO106" s="29" t="s">
        <v>46</v>
      </c>
      <c r="AP106" s="29" t="s">
        <v>46</v>
      </c>
      <c r="AQ106" s="30" t="s">
        <v>46</v>
      </c>
      <c r="AR106" s="29">
        <v>2417</v>
      </c>
      <c r="AS106" s="29">
        <v>847</v>
      </c>
      <c r="AT106" s="29">
        <v>369</v>
      </c>
      <c r="AU106" s="29">
        <v>133</v>
      </c>
      <c r="AV106" s="29">
        <v>161</v>
      </c>
      <c r="AW106" s="29">
        <v>57</v>
      </c>
      <c r="AX106" s="29">
        <v>57</v>
      </c>
      <c r="AY106" s="31" t="s">
        <v>46</v>
      </c>
      <c r="AZ106" s="31" t="s">
        <v>46</v>
      </c>
      <c r="BA106" s="30" t="s">
        <v>46</v>
      </c>
      <c r="BB106" s="31" t="s">
        <v>46</v>
      </c>
      <c r="BC106" s="31">
        <v>137</v>
      </c>
      <c r="BD106" s="31">
        <v>47</v>
      </c>
      <c r="BE106" s="31">
        <v>56</v>
      </c>
      <c r="BF106" s="52">
        <v>17</v>
      </c>
      <c r="BG106" s="29">
        <v>4325</v>
      </c>
      <c r="BH106" s="29">
        <v>87</v>
      </c>
      <c r="BI106" s="49">
        <v>1430</v>
      </c>
      <c r="BJ106" s="29">
        <v>615</v>
      </c>
      <c r="BK106" s="29">
        <v>147</v>
      </c>
      <c r="BL106" s="29" t="s">
        <v>46</v>
      </c>
      <c r="BM106" s="29" t="s">
        <v>46</v>
      </c>
      <c r="BN106" s="29" t="s">
        <v>46</v>
      </c>
      <c r="BO106" s="30">
        <v>52</v>
      </c>
      <c r="BP106" s="32">
        <v>1220</v>
      </c>
      <c r="BQ106" s="32">
        <v>887.24903915361108</v>
      </c>
      <c r="BR106" s="35">
        <v>3180.4019607843138</v>
      </c>
      <c r="BS106" s="29">
        <v>1425</v>
      </c>
      <c r="BT106" s="29">
        <v>701</v>
      </c>
      <c r="BU106" s="29">
        <v>228</v>
      </c>
      <c r="BV106" s="29">
        <v>1143</v>
      </c>
      <c r="BW106" s="29">
        <v>604</v>
      </c>
      <c r="BX106" s="32">
        <v>424156</v>
      </c>
      <c r="BY106" s="76" t="s">
        <v>46</v>
      </c>
      <c r="BZ106" s="29">
        <v>15704</v>
      </c>
      <c r="CA106" s="29">
        <v>10053</v>
      </c>
      <c r="CB106" s="29">
        <v>8833</v>
      </c>
      <c r="CC106" s="29">
        <v>1220</v>
      </c>
      <c r="CD106" s="29">
        <v>656</v>
      </c>
      <c r="CE106" s="29">
        <v>6383</v>
      </c>
      <c r="CF106" s="29">
        <v>25</v>
      </c>
      <c r="CG106" s="29">
        <v>3878</v>
      </c>
      <c r="CH106" s="29">
        <v>532</v>
      </c>
      <c r="CI106" s="29">
        <v>354</v>
      </c>
      <c r="CJ106" s="29">
        <v>178</v>
      </c>
      <c r="CK106" s="29">
        <v>198</v>
      </c>
      <c r="CL106" s="29">
        <v>532</v>
      </c>
      <c r="CM106" s="29">
        <v>243</v>
      </c>
      <c r="CN106" s="29">
        <v>228</v>
      </c>
      <c r="CO106" s="30">
        <v>912</v>
      </c>
      <c r="CP106" s="29">
        <v>10129</v>
      </c>
      <c r="CQ106" s="29">
        <v>10129</v>
      </c>
      <c r="CR106" s="29">
        <v>10129</v>
      </c>
      <c r="CS106" s="29">
        <v>10129</v>
      </c>
      <c r="CT106" s="29">
        <v>3164</v>
      </c>
      <c r="CU106" s="29">
        <v>3164</v>
      </c>
      <c r="CV106" s="35">
        <v>11007.900000000001</v>
      </c>
      <c r="CW106" s="35">
        <v>11007.900000000001</v>
      </c>
      <c r="CX106" s="35">
        <v>23328</v>
      </c>
      <c r="CY106" s="35">
        <v>23328</v>
      </c>
      <c r="CZ106" s="35">
        <v>23328</v>
      </c>
      <c r="DA106" s="78" t="s">
        <v>46</v>
      </c>
      <c r="DB106" s="34" t="s">
        <v>46</v>
      </c>
      <c r="DC106" s="34" t="s">
        <v>46</v>
      </c>
      <c r="DD106" s="34" t="s">
        <v>46</v>
      </c>
      <c r="DE106" s="34" t="s">
        <v>46</v>
      </c>
      <c r="DF106" s="34">
        <v>137</v>
      </c>
      <c r="DG106" s="34">
        <v>47</v>
      </c>
      <c r="DH106" s="34">
        <v>56</v>
      </c>
      <c r="DI106" s="34">
        <v>17</v>
      </c>
    </row>
    <row r="107" spans="1:113" x14ac:dyDescent="0.2">
      <c r="A107" s="3" t="s">
        <v>40</v>
      </c>
      <c r="B107" s="4">
        <v>2014</v>
      </c>
      <c r="C107" s="2" t="s">
        <v>17</v>
      </c>
      <c r="D107" s="29" t="s">
        <v>46</v>
      </c>
      <c r="E107" s="29" t="s">
        <v>46</v>
      </c>
      <c r="F107" s="29" t="s">
        <v>46</v>
      </c>
      <c r="G107" s="30" t="s">
        <v>46</v>
      </c>
      <c r="H107" s="29">
        <v>1679</v>
      </c>
      <c r="I107" s="31" t="s">
        <v>46</v>
      </c>
      <c r="J107" s="31" t="s">
        <v>46</v>
      </c>
      <c r="K107" s="31" t="s">
        <v>46</v>
      </c>
      <c r="L107" s="31" t="s">
        <v>46</v>
      </c>
      <c r="M107" s="31" t="s">
        <v>46</v>
      </c>
      <c r="N107" s="32">
        <v>160</v>
      </c>
      <c r="O107" s="29">
        <v>160</v>
      </c>
      <c r="P107" s="32" t="s">
        <v>237</v>
      </c>
      <c r="Q107" s="35" t="s">
        <v>237</v>
      </c>
      <c r="R107" s="30" t="s">
        <v>46</v>
      </c>
      <c r="S107" s="29">
        <v>5698</v>
      </c>
      <c r="T107" s="29">
        <v>5714</v>
      </c>
      <c r="U107" s="29">
        <v>4658</v>
      </c>
      <c r="V107" s="29">
        <v>1040</v>
      </c>
      <c r="W107" s="29">
        <v>2368</v>
      </c>
      <c r="X107" s="29">
        <v>496</v>
      </c>
      <c r="Y107" s="32">
        <v>558.54022891468469</v>
      </c>
      <c r="Z107" s="32">
        <v>594.59386746759753</v>
      </c>
      <c r="AA107" s="35">
        <v>2728.7258064516127</v>
      </c>
      <c r="AB107" s="29" t="s">
        <v>46</v>
      </c>
      <c r="AC107" s="29" t="s">
        <v>46</v>
      </c>
      <c r="AD107" s="29">
        <v>524</v>
      </c>
      <c r="AE107" s="34">
        <v>263</v>
      </c>
      <c r="AF107" s="30">
        <v>1009</v>
      </c>
      <c r="AG107" s="29">
        <v>4690</v>
      </c>
      <c r="AH107" s="34">
        <v>182</v>
      </c>
      <c r="AI107" s="34">
        <v>767</v>
      </c>
      <c r="AJ107" s="34">
        <v>92</v>
      </c>
      <c r="AK107" s="29">
        <v>607</v>
      </c>
      <c r="AL107" s="29">
        <v>374</v>
      </c>
      <c r="AM107" s="29">
        <v>207</v>
      </c>
      <c r="AN107" s="29">
        <v>763</v>
      </c>
      <c r="AO107" s="29" t="s">
        <v>46</v>
      </c>
      <c r="AP107" s="29" t="s">
        <v>46</v>
      </c>
      <c r="AQ107" s="30" t="s">
        <v>46</v>
      </c>
      <c r="AR107" s="29">
        <v>2943</v>
      </c>
      <c r="AS107" s="29">
        <v>894</v>
      </c>
      <c r="AT107" s="29">
        <v>412</v>
      </c>
      <c r="AU107" s="29">
        <v>174</v>
      </c>
      <c r="AV107" s="29">
        <v>281</v>
      </c>
      <c r="AW107" s="29">
        <v>75</v>
      </c>
      <c r="AX107" s="29">
        <v>75</v>
      </c>
      <c r="AY107" s="31" t="s">
        <v>46</v>
      </c>
      <c r="AZ107" s="31" t="s">
        <v>46</v>
      </c>
      <c r="BA107" s="30" t="s">
        <v>46</v>
      </c>
      <c r="BB107" s="31" t="s">
        <v>46</v>
      </c>
      <c r="BC107" s="31">
        <v>158</v>
      </c>
      <c r="BD107" s="31">
        <v>35</v>
      </c>
      <c r="BE107" s="31">
        <v>58</v>
      </c>
      <c r="BF107" s="52">
        <v>28</v>
      </c>
      <c r="BG107" s="29">
        <v>7282</v>
      </c>
      <c r="BH107" s="29">
        <v>132</v>
      </c>
      <c r="BI107" s="49">
        <v>2616</v>
      </c>
      <c r="BJ107" s="29">
        <v>1156</v>
      </c>
      <c r="BK107" s="29">
        <v>276</v>
      </c>
      <c r="BL107" s="29" t="s">
        <v>46</v>
      </c>
      <c r="BM107" s="29" t="s">
        <v>46</v>
      </c>
      <c r="BN107" s="29" t="s">
        <v>46</v>
      </c>
      <c r="BO107" s="30">
        <v>117</v>
      </c>
      <c r="BP107" s="32">
        <v>1619</v>
      </c>
      <c r="BQ107" s="32">
        <v>1153.1340963822822</v>
      </c>
      <c r="BR107" s="35">
        <v>3056.75</v>
      </c>
      <c r="BS107" s="29">
        <v>2467</v>
      </c>
      <c r="BT107" s="29">
        <v>1149</v>
      </c>
      <c r="BU107" s="29">
        <v>425</v>
      </c>
      <c r="BV107" s="29">
        <v>2005</v>
      </c>
      <c r="BW107" s="29">
        <v>1058</v>
      </c>
      <c r="BX107" s="32">
        <v>488150</v>
      </c>
      <c r="BY107" s="76" t="s">
        <v>46</v>
      </c>
      <c r="BZ107" s="29">
        <v>18131</v>
      </c>
      <c r="CA107" s="29">
        <v>11412</v>
      </c>
      <c r="CB107" s="29">
        <v>9793</v>
      </c>
      <c r="CC107" s="29">
        <v>1619</v>
      </c>
      <c r="CD107" s="29">
        <v>707</v>
      </c>
      <c r="CE107" s="29">
        <v>6864</v>
      </c>
      <c r="CF107" s="29">
        <v>29</v>
      </c>
      <c r="CG107" s="29">
        <v>3531</v>
      </c>
      <c r="CH107" s="29">
        <v>1004</v>
      </c>
      <c r="CI107" s="29">
        <v>677</v>
      </c>
      <c r="CJ107" s="29">
        <v>327</v>
      </c>
      <c r="CK107" s="29">
        <v>423</v>
      </c>
      <c r="CL107" s="29">
        <v>1004</v>
      </c>
      <c r="CM107" s="29">
        <v>453</v>
      </c>
      <c r="CN107" s="29">
        <v>425</v>
      </c>
      <c r="CO107" s="30">
        <v>1572</v>
      </c>
      <c r="CP107" s="29">
        <v>14609</v>
      </c>
      <c r="CQ107" s="29">
        <v>14609</v>
      </c>
      <c r="CR107" s="29">
        <v>14609</v>
      </c>
      <c r="CS107" s="29">
        <v>14609</v>
      </c>
      <c r="CT107" s="29">
        <v>5595</v>
      </c>
      <c r="CU107" s="29">
        <v>5595</v>
      </c>
      <c r="CV107" s="35">
        <v>15099.6</v>
      </c>
      <c r="CW107" s="35">
        <v>15099.6</v>
      </c>
      <c r="CX107" s="35">
        <v>29107</v>
      </c>
      <c r="CY107" s="35">
        <v>29107</v>
      </c>
      <c r="CZ107" s="35">
        <v>29107</v>
      </c>
      <c r="DA107" s="78" t="s">
        <v>46</v>
      </c>
      <c r="DB107" s="34" t="s">
        <v>46</v>
      </c>
      <c r="DC107" s="34" t="s">
        <v>46</v>
      </c>
      <c r="DD107" s="34" t="s">
        <v>46</v>
      </c>
      <c r="DE107" s="34" t="s">
        <v>46</v>
      </c>
      <c r="DF107" s="34">
        <v>158</v>
      </c>
      <c r="DG107" s="34">
        <v>35</v>
      </c>
      <c r="DH107" s="34">
        <v>58</v>
      </c>
      <c r="DI107" s="34">
        <v>28</v>
      </c>
    </row>
    <row r="108" spans="1:113" x14ac:dyDescent="0.2">
      <c r="A108" s="3" t="s">
        <v>41</v>
      </c>
      <c r="B108" s="4">
        <v>2014</v>
      </c>
      <c r="C108" s="2" t="s">
        <v>18</v>
      </c>
      <c r="D108" s="29" t="s">
        <v>46</v>
      </c>
      <c r="E108" s="29" t="s">
        <v>46</v>
      </c>
      <c r="F108" s="29" t="s">
        <v>46</v>
      </c>
      <c r="G108" s="30" t="s">
        <v>46</v>
      </c>
      <c r="H108" s="29">
        <v>979</v>
      </c>
      <c r="I108" s="31" t="s">
        <v>46</v>
      </c>
      <c r="J108" s="31" t="s">
        <v>46</v>
      </c>
      <c r="K108" s="31" t="s">
        <v>46</v>
      </c>
      <c r="L108" s="31" t="s">
        <v>46</v>
      </c>
      <c r="M108" s="31" t="s">
        <v>46</v>
      </c>
      <c r="N108" s="32">
        <v>90</v>
      </c>
      <c r="O108" s="29">
        <v>90</v>
      </c>
      <c r="P108" s="32" t="s">
        <v>237</v>
      </c>
      <c r="Q108" s="35" t="s">
        <v>237</v>
      </c>
      <c r="R108" s="30" t="s">
        <v>46</v>
      </c>
      <c r="S108" s="29">
        <v>4199</v>
      </c>
      <c r="T108" s="29">
        <v>4479</v>
      </c>
      <c r="U108" s="29">
        <v>3371</v>
      </c>
      <c r="V108" s="29">
        <v>828</v>
      </c>
      <c r="W108" s="29">
        <v>1681</v>
      </c>
      <c r="X108" s="29">
        <v>267</v>
      </c>
      <c r="Y108" s="32">
        <v>463.85440511946319</v>
      </c>
      <c r="Z108" s="32">
        <v>410.56704819114111</v>
      </c>
      <c r="AA108" s="35">
        <v>2631.4523809523807</v>
      </c>
      <c r="AB108" s="29" t="s">
        <v>46</v>
      </c>
      <c r="AC108" s="29" t="s">
        <v>46</v>
      </c>
      <c r="AD108" s="29">
        <v>374</v>
      </c>
      <c r="AE108" s="34">
        <v>192</v>
      </c>
      <c r="AF108" s="30">
        <v>623</v>
      </c>
      <c r="AG108" s="29">
        <v>3636</v>
      </c>
      <c r="AH108" s="34">
        <v>147</v>
      </c>
      <c r="AI108" s="34">
        <v>659</v>
      </c>
      <c r="AJ108" s="34">
        <v>135</v>
      </c>
      <c r="AK108" s="29">
        <v>440</v>
      </c>
      <c r="AL108" s="29">
        <v>255</v>
      </c>
      <c r="AM108" s="29">
        <v>141</v>
      </c>
      <c r="AN108" s="29">
        <v>497</v>
      </c>
      <c r="AO108" s="29" t="s">
        <v>46</v>
      </c>
      <c r="AP108" s="29" t="s">
        <v>46</v>
      </c>
      <c r="AQ108" s="30" t="s">
        <v>46</v>
      </c>
      <c r="AR108" s="29">
        <v>2174</v>
      </c>
      <c r="AS108" s="29">
        <v>772</v>
      </c>
      <c r="AT108" s="29">
        <v>366</v>
      </c>
      <c r="AU108" s="29">
        <v>151</v>
      </c>
      <c r="AV108" s="29">
        <v>212</v>
      </c>
      <c r="AW108" s="29">
        <v>74</v>
      </c>
      <c r="AX108" s="29">
        <v>74</v>
      </c>
      <c r="AY108" s="31" t="s">
        <v>46</v>
      </c>
      <c r="AZ108" s="31" t="s">
        <v>46</v>
      </c>
      <c r="BA108" s="30" t="s">
        <v>46</v>
      </c>
      <c r="BB108" s="31" t="s">
        <v>46</v>
      </c>
      <c r="BC108" s="31">
        <v>136</v>
      </c>
      <c r="BD108" s="31">
        <v>25</v>
      </c>
      <c r="BE108" s="31">
        <v>51</v>
      </c>
      <c r="BF108" s="52">
        <v>13</v>
      </c>
      <c r="BG108" s="29">
        <v>4210</v>
      </c>
      <c r="BH108" s="29">
        <v>72</v>
      </c>
      <c r="BI108" s="49">
        <v>1382</v>
      </c>
      <c r="BJ108" s="29">
        <v>574</v>
      </c>
      <c r="BK108" s="29">
        <v>151</v>
      </c>
      <c r="BL108" s="29" t="s">
        <v>46</v>
      </c>
      <c r="BM108" s="29" t="s">
        <v>46</v>
      </c>
      <c r="BN108" s="29" t="s">
        <v>46</v>
      </c>
      <c r="BO108" s="30">
        <v>64</v>
      </c>
      <c r="BP108" s="32">
        <v>1252</v>
      </c>
      <c r="BQ108" s="32">
        <v>874.42145331060431</v>
      </c>
      <c r="BR108" s="35">
        <v>3086.6842105263158</v>
      </c>
      <c r="BS108" s="29">
        <v>1538</v>
      </c>
      <c r="BT108" s="29">
        <v>727</v>
      </c>
      <c r="BU108" s="29">
        <v>236</v>
      </c>
      <c r="BV108" s="29">
        <v>1268</v>
      </c>
      <c r="BW108" s="29">
        <v>633</v>
      </c>
      <c r="BX108" s="32">
        <v>336684</v>
      </c>
      <c r="BY108" s="76" t="s">
        <v>46</v>
      </c>
      <c r="BZ108" s="29">
        <v>13003</v>
      </c>
      <c r="CA108" s="29">
        <v>8678</v>
      </c>
      <c r="CB108" s="29">
        <v>7426</v>
      </c>
      <c r="CC108" s="29">
        <v>1252</v>
      </c>
      <c r="CD108" s="29">
        <v>520</v>
      </c>
      <c r="CE108" s="29">
        <v>5439</v>
      </c>
      <c r="CF108" s="29">
        <v>18</v>
      </c>
      <c r="CG108" s="29">
        <v>1536</v>
      </c>
      <c r="CH108" s="29">
        <v>662</v>
      </c>
      <c r="CI108" s="29">
        <v>462</v>
      </c>
      <c r="CJ108" s="29">
        <v>200</v>
      </c>
      <c r="CK108" s="29">
        <v>298</v>
      </c>
      <c r="CL108" s="29">
        <v>662</v>
      </c>
      <c r="CM108" s="29">
        <v>310</v>
      </c>
      <c r="CN108" s="29">
        <v>236</v>
      </c>
      <c r="CO108" s="30">
        <v>969</v>
      </c>
      <c r="CP108" s="29">
        <v>9077</v>
      </c>
      <c r="CQ108" s="29">
        <v>9077</v>
      </c>
      <c r="CR108" s="29">
        <v>9077</v>
      </c>
      <c r="CS108" s="29">
        <v>9077</v>
      </c>
      <c r="CT108" s="29">
        <v>2086</v>
      </c>
      <c r="CU108" s="29">
        <v>2086</v>
      </c>
      <c r="CV108" s="35">
        <v>10217.1</v>
      </c>
      <c r="CW108" s="35">
        <v>10217.1</v>
      </c>
      <c r="CX108" s="35">
        <v>20106</v>
      </c>
      <c r="CY108" s="35">
        <v>20106</v>
      </c>
      <c r="CZ108" s="35">
        <v>20106</v>
      </c>
      <c r="DA108" s="78" t="s">
        <v>46</v>
      </c>
      <c r="DB108" s="34" t="s">
        <v>46</v>
      </c>
      <c r="DC108" s="34" t="s">
        <v>46</v>
      </c>
      <c r="DD108" s="34" t="s">
        <v>46</v>
      </c>
      <c r="DE108" s="34" t="s">
        <v>46</v>
      </c>
      <c r="DF108" s="34">
        <v>136</v>
      </c>
      <c r="DG108" s="34">
        <v>25</v>
      </c>
      <c r="DH108" s="34">
        <v>51</v>
      </c>
      <c r="DI108" s="34">
        <v>13</v>
      </c>
    </row>
    <row r="109" spans="1:113" x14ac:dyDescent="0.2">
      <c r="A109" s="3" t="s">
        <v>42</v>
      </c>
      <c r="B109" s="4">
        <v>2014</v>
      </c>
      <c r="C109" s="2" t="s">
        <v>19</v>
      </c>
      <c r="D109" s="29" t="s">
        <v>46</v>
      </c>
      <c r="E109" s="29" t="s">
        <v>46</v>
      </c>
      <c r="F109" s="29" t="s">
        <v>46</v>
      </c>
      <c r="G109" s="30" t="s">
        <v>46</v>
      </c>
      <c r="H109" s="29">
        <v>1610</v>
      </c>
      <c r="I109" s="31" t="s">
        <v>46</v>
      </c>
      <c r="J109" s="31" t="s">
        <v>46</v>
      </c>
      <c r="K109" s="31" t="s">
        <v>46</v>
      </c>
      <c r="L109" s="31" t="s">
        <v>46</v>
      </c>
      <c r="M109" s="31" t="s">
        <v>46</v>
      </c>
      <c r="N109" s="32">
        <v>103</v>
      </c>
      <c r="O109" s="29">
        <v>103</v>
      </c>
      <c r="P109" s="32" t="s">
        <v>237</v>
      </c>
      <c r="Q109" s="35" t="s">
        <v>237</v>
      </c>
      <c r="R109" s="30" t="s">
        <v>46</v>
      </c>
      <c r="S109" s="29">
        <v>6247</v>
      </c>
      <c r="T109" s="29">
        <v>6028</v>
      </c>
      <c r="U109" s="29">
        <v>5173</v>
      </c>
      <c r="V109" s="29">
        <v>1074</v>
      </c>
      <c r="W109" s="29">
        <v>2527</v>
      </c>
      <c r="X109" s="29">
        <v>436</v>
      </c>
      <c r="Y109" s="32">
        <v>582.9386957815841</v>
      </c>
      <c r="Z109" s="32">
        <v>479.9080436723761</v>
      </c>
      <c r="AA109" s="35">
        <v>2872.4512195121952</v>
      </c>
      <c r="AB109" s="29" t="s">
        <v>46</v>
      </c>
      <c r="AC109" s="29" t="s">
        <v>46</v>
      </c>
      <c r="AD109" s="29">
        <v>518</v>
      </c>
      <c r="AE109" s="34">
        <v>702</v>
      </c>
      <c r="AF109" s="30">
        <v>0</v>
      </c>
      <c r="AG109" s="29">
        <v>5220</v>
      </c>
      <c r="AH109" s="34">
        <v>285</v>
      </c>
      <c r="AI109" s="34">
        <v>879</v>
      </c>
      <c r="AJ109" s="34">
        <v>467</v>
      </c>
      <c r="AK109" s="29">
        <v>607</v>
      </c>
      <c r="AL109" s="29">
        <v>210</v>
      </c>
      <c r="AM109" s="29">
        <v>130</v>
      </c>
      <c r="AN109" s="29">
        <v>452</v>
      </c>
      <c r="AO109" s="29" t="s">
        <v>46</v>
      </c>
      <c r="AP109" s="29" t="s">
        <v>46</v>
      </c>
      <c r="AQ109" s="30" t="s">
        <v>46</v>
      </c>
      <c r="AR109" s="29">
        <v>3047</v>
      </c>
      <c r="AS109" s="29">
        <v>852</v>
      </c>
      <c r="AT109" s="29">
        <v>406</v>
      </c>
      <c r="AU109" s="29">
        <v>167</v>
      </c>
      <c r="AV109" s="29">
        <v>137</v>
      </c>
      <c r="AW109" s="29">
        <v>41</v>
      </c>
      <c r="AX109" s="29">
        <v>41</v>
      </c>
      <c r="AY109" s="31" t="s">
        <v>46</v>
      </c>
      <c r="AZ109" s="31" t="s">
        <v>46</v>
      </c>
      <c r="BA109" s="30" t="s">
        <v>46</v>
      </c>
      <c r="BB109" s="31" t="s">
        <v>46</v>
      </c>
      <c r="BC109" s="31">
        <v>147</v>
      </c>
      <c r="BD109" s="31">
        <v>31</v>
      </c>
      <c r="BE109" s="31">
        <v>41</v>
      </c>
      <c r="BF109" s="52">
        <v>8</v>
      </c>
      <c r="BG109" s="29">
        <v>6394</v>
      </c>
      <c r="BH109" s="29">
        <v>106</v>
      </c>
      <c r="BI109" s="49">
        <v>2132</v>
      </c>
      <c r="BJ109" s="29">
        <v>906</v>
      </c>
      <c r="BK109" s="29">
        <v>223</v>
      </c>
      <c r="BL109" s="29" t="s">
        <v>46</v>
      </c>
      <c r="BM109" s="29" t="s">
        <v>46</v>
      </c>
      <c r="BN109" s="29" t="s">
        <v>46</v>
      </c>
      <c r="BO109" s="30">
        <v>76</v>
      </c>
      <c r="BP109" s="32">
        <v>1657</v>
      </c>
      <c r="BQ109" s="32">
        <v>1062.8467394539603</v>
      </c>
      <c r="BR109" s="35">
        <v>3388.3048780487807</v>
      </c>
      <c r="BS109" s="29">
        <v>1463</v>
      </c>
      <c r="BT109" s="29">
        <v>683</v>
      </c>
      <c r="BU109" s="29">
        <v>250</v>
      </c>
      <c r="BV109" s="29">
        <v>1087</v>
      </c>
      <c r="BW109" s="29">
        <v>578</v>
      </c>
      <c r="BX109" s="32">
        <v>701298</v>
      </c>
      <c r="BY109" s="76" t="s">
        <v>46</v>
      </c>
      <c r="BZ109" s="29">
        <v>19061</v>
      </c>
      <c r="CA109" s="29">
        <v>12275</v>
      </c>
      <c r="CB109" s="29">
        <v>10618</v>
      </c>
      <c r="CC109" s="29">
        <v>1657</v>
      </c>
      <c r="CD109" s="29">
        <v>882</v>
      </c>
      <c r="CE109" s="29">
        <v>7607</v>
      </c>
      <c r="CF109" s="29">
        <v>17</v>
      </c>
      <c r="CG109" s="29">
        <v>4250</v>
      </c>
      <c r="CH109" s="29">
        <v>644</v>
      </c>
      <c r="CI109" s="29">
        <v>364</v>
      </c>
      <c r="CJ109" s="29">
        <v>280</v>
      </c>
      <c r="CK109" s="29">
        <v>241</v>
      </c>
      <c r="CL109" s="29">
        <v>644</v>
      </c>
      <c r="CM109" s="29">
        <v>235</v>
      </c>
      <c r="CN109" s="29">
        <v>250</v>
      </c>
      <c r="CO109" s="30">
        <v>905</v>
      </c>
      <c r="CP109" s="29">
        <v>13634</v>
      </c>
      <c r="CQ109" s="29">
        <v>13634</v>
      </c>
      <c r="CR109" s="29">
        <v>13634</v>
      </c>
      <c r="CS109" s="29">
        <v>13634</v>
      </c>
      <c r="CT109" s="29">
        <v>3801</v>
      </c>
      <c r="CU109" s="29">
        <v>3801</v>
      </c>
      <c r="CV109" s="35">
        <v>15878.5</v>
      </c>
      <c r="CW109" s="35">
        <v>15878.5</v>
      </c>
      <c r="CX109" s="35">
        <v>29598</v>
      </c>
      <c r="CY109" s="35">
        <v>29598</v>
      </c>
      <c r="CZ109" s="35">
        <v>29598</v>
      </c>
      <c r="DA109" s="78" t="s">
        <v>46</v>
      </c>
      <c r="DB109" s="34" t="s">
        <v>46</v>
      </c>
      <c r="DC109" s="34" t="s">
        <v>46</v>
      </c>
      <c r="DD109" s="34" t="s">
        <v>46</v>
      </c>
      <c r="DE109" s="34" t="s">
        <v>46</v>
      </c>
      <c r="DF109" s="34">
        <v>147</v>
      </c>
      <c r="DG109" s="34">
        <v>31</v>
      </c>
      <c r="DH109" s="34">
        <v>41</v>
      </c>
      <c r="DI109" s="34">
        <v>8</v>
      </c>
    </row>
    <row r="110" spans="1:113" x14ac:dyDescent="0.2">
      <c r="A110" s="3" t="s">
        <v>43</v>
      </c>
      <c r="B110" s="4">
        <v>2014</v>
      </c>
      <c r="C110" s="2" t="s">
        <v>20</v>
      </c>
      <c r="D110" s="29" t="s">
        <v>46</v>
      </c>
      <c r="E110" s="29" t="s">
        <v>46</v>
      </c>
      <c r="F110" s="29" t="s">
        <v>46</v>
      </c>
      <c r="G110" s="30" t="s">
        <v>46</v>
      </c>
      <c r="H110" s="29">
        <v>634</v>
      </c>
      <c r="I110" s="31" t="s">
        <v>46</v>
      </c>
      <c r="J110" s="31" t="s">
        <v>46</v>
      </c>
      <c r="K110" s="31" t="s">
        <v>46</v>
      </c>
      <c r="L110" s="31" t="s">
        <v>46</v>
      </c>
      <c r="M110" s="31" t="s">
        <v>46</v>
      </c>
      <c r="N110" s="32">
        <v>49</v>
      </c>
      <c r="O110" s="29">
        <v>49</v>
      </c>
      <c r="P110" s="32" t="s">
        <v>237</v>
      </c>
      <c r="Q110" s="35" t="s">
        <v>237</v>
      </c>
      <c r="R110" s="30" t="s">
        <v>46</v>
      </c>
      <c r="S110" s="29">
        <v>2757</v>
      </c>
      <c r="T110" s="29">
        <v>2742</v>
      </c>
      <c r="U110" s="29">
        <v>2288</v>
      </c>
      <c r="V110" s="29">
        <v>469</v>
      </c>
      <c r="W110" s="29">
        <v>1179</v>
      </c>
      <c r="X110" s="29">
        <v>237</v>
      </c>
      <c r="Y110" s="32">
        <v>273.39846686689941</v>
      </c>
      <c r="Z110" s="32">
        <v>220.02681927645645</v>
      </c>
      <c r="AA110" s="35">
        <v>2744.25</v>
      </c>
      <c r="AB110" s="29" t="s">
        <v>46</v>
      </c>
      <c r="AC110" s="29" t="s">
        <v>46</v>
      </c>
      <c r="AD110" s="29">
        <v>245</v>
      </c>
      <c r="AE110" s="34">
        <v>229</v>
      </c>
      <c r="AF110" s="30">
        <v>0</v>
      </c>
      <c r="AG110" s="29">
        <v>2392</v>
      </c>
      <c r="AH110" s="34">
        <v>107</v>
      </c>
      <c r="AI110" s="34">
        <v>529</v>
      </c>
      <c r="AJ110" s="34">
        <v>184</v>
      </c>
      <c r="AK110" s="29">
        <v>285</v>
      </c>
      <c r="AL110" s="29">
        <v>127</v>
      </c>
      <c r="AM110" s="29">
        <v>71</v>
      </c>
      <c r="AN110" s="29">
        <v>264</v>
      </c>
      <c r="AO110" s="29" t="s">
        <v>46</v>
      </c>
      <c r="AP110" s="29" t="s">
        <v>46</v>
      </c>
      <c r="AQ110" s="30" t="s">
        <v>46</v>
      </c>
      <c r="AR110" s="29">
        <v>1449</v>
      </c>
      <c r="AS110" s="29">
        <v>349</v>
      </c>
      <c r="AT110" s="29">
        <v>150</v>
      </c>
      <c r="AU110" s="29">
        <v>55</v>
      </c>
      <c r="AV110" s="29">
        <v>107</v>
      </c>
      <c r="AW110" s="29">
        <v>30</v>
      </c>
      <c r="AX110" s="29">
        <v>30</v>
      </c>
      <c r="AY110" s="31" t="s">
        <v>46</v>
      </c>
      <c r="AZ110" s="31" t="s">
        <v>46</v>
      </c>
      <c r="BA110" s="30" t="s">
        <v>46</v>
      </c>
      <c r="BB110" s="31" t="s">
        <v>46</v>
      </c>
      <c r="BC110" s="31">
        <v>50</v>
      </c>
      <c r="BD110" s="31">
        <v>8</v>
      </c>
      <c r="BE110" s="31">
        <v>24</v>
      </c>
      <c r="BF110" s="52">
        <v>8</v>
      </c>
      <c r="BG110" s="29">
        <v>3420</v>
      </c>
      <c r="BH110" s="29">
        <v>47</v>
      </c>
      <c r="BI110" s="49">
        <v>1100</v>
      </c>
      <c r="BJ110" s="29">
        <v>437</v>
      </c>
      <c r="BK110" s="29">
        <v>105</v>
      </c>
      <c r="BL110" s="29" t="s">
        <v>46</v>
      </c>
      <c r="BM110" s="29" t="s">
        <v>46</v>
      </c>
      <c r="BN110" s="29" t="s">
        <v>46</v>
      </c>
      <c r="BO110" s="30">
        <v>29</v>
      </c>
      <c r="BP110" s="32">
        <v>746</v>
      </c>
      <c r="BQ110" s="32">
        <v>493.42528614335583</v>
      </c>
      <c r="BR110" s="35">
        <v>3331.75</v>
      </c>
      <c r="BS110" s="29">
        <v>878</v>
      </c>
      <c r="BT110" s="29">
        <v>416</v>
      </c>
      <c r="BU110" s="29">
        <v>142</v>
      </c>
      <c r="BV110" s="29">
        <v>697</v>
      </c>
      <c r="BW110" s="29">
        <v>378</v>
      </c>
      <c r="BX110" s="32">
        <v>294156</v>
      </c>
      <c r="BY110" s="76" t="s">
        <v>46</v>
      </c>
      <c r="BZ110" s="29">
        <v>8934</v>
      </c>
      <c r="CA110" s="29">
        <v>5499</v>
      </c>
      <c r="CB110" s="29">
        <v>4753</v>
      </c>
      <c r="CC110" s="29">
        <v>746</v>
      </c>
      <c r="CD110" s="29">
        <v>327</v>
      </c>
      <c r="CE110" s="29">
        <v>3319</v>
      </c>
      <c r="CF110" s="29">
        <v>9</v>
      </c>
      <c r="CG110" s="29">
        <v>1669</v>
      </c>
      <c r="CH110" s="29">
        <v>313</v>
      </c>
      <c r="CI110" s="29">
        <v>194</v>
      </c>
      <c r="CJ110" s="29">
        <v>119</v>
      </c>
      <c r="CK110" s="29">
        <v>113</v>
      </c>
      <c r="CL110" s="29">
        <v>313</v>
      </c>
      <c r="CM110" s="29">
        <v>145</v>
      </c>
      <c r="CN110" s="29">
        <v>142</v>
      </c>
      <c r="CO110" s="30">
        <v>567</v>
      </c>
      <c r="CP110" s="29">
        <v>6854</v>
      </c>
      <c r="CQ110" s="29">
        <v>6854</v>
      </c>
      <c r="CR110" s="29">
        <v>6854</v>
      </c>
      <c r="CS110" s="29">
        <v>6854</v>
      </c>
      <c r="CT110" s="29">
        <v>2407</v>
      </c>
      <c r="CU110" s="29">
        <v>2407</v>
      </c>
      <c r="CV110" s="35">
        <v>7506.4000000000005</v>
      </c>
      <c r="CW110" s="35">
        <v>7506.4000000000005</v>
      </c>
      <c r="CX110" s="35">
        <v>14232</v>
      </c>
      <c r="CY110" s="35">
        <v>14232</v>
      </c>
      <c r="CZ110" s="35">
        <v>14232</v>
      </c>
      <c r="DA110" s="78" t="s">
        <v>46</v>
      </c>
      <c r="DB110" s="34" t="s">
        <v>46</v>
      </c>
      <c r="DC110" s="34" t="s">
        <v>46</v>
      </c>
      <c r="DD110" s="34" t="s">
        <v>46</v>
      </c>
      <c r="DE110" s="34" t="s">
        <v>46</v>
      </c>
      <c r="DF110" s="34">
        <v>50</v>
      </c>
      <c r="DG110" s="34">
        <v>8</v>
      </c>
      <c r="DH110" s="34">
        <v>24</v>
      </c>
      <c r="DI110" s="34">
        <v>8</v>
      </c>
    </row>
    <row r="111" spans="1:113" x14ac:dyDescent="0.2">
      <c r="A111" s="3" t="s">
        <v>44</v>
      </c>
      <c r="B111" s="4">
        <v>2014</v>
      </c>
      <c r="C111" s="2" t="s">
        <v>21</v>
      </c>
      <c r="D111" s="29" t="s">
        <v>46</v>
      </c>
      <c r="E111" s="29" t="s">
        <v>46</v>
      </c>
      <c r="F111" s="29" t="s">
        <v>46</v>
      </c>
      <c r="G111" s="30" t="s">
        <v>46</v>
      </c>
      <c r="H111" s="29">
        <v>2815</v>
      </c>
      <c r="I111" s="31" t="s">
        <v>46</v>
      </c>
      <c r="J111" s="31" t="s">
        <v>46</v>
      </c>
      <c r="K111" s="31" t="s">
        <v>46</v>
      </c>
      <c r="L111" s="31" t="s">
        <v>46</v>
      </c>
      <c r="M111" s="31" t="s">
        <v>46</v>
      </c>
      <c r="N111" s="32">
        <v>216</v>
      </c>
      <c r="O111" s="29">
        <v>216</v>
      </c>
      <c r="P111" s="32">
        <v>221.19923343344971</v>
      </c>
      <c r="Q111" s="35">
        <v>2180.5</v>
      </c>
      <c r="R111" s="30" t="s">
        <v>46</v>
      </c>
      <c r="S111" s="29">
        <v>8491</v>
      </c>
      <c r="T111" s="29">
        <v>8682</v>
      </c>
      <c r="U111" s="29">
        <v>6904</v>
      </c>
      <c r="V111" s="29">
        <v>1587</v>
      </c>
      <c r="W111" s="29">
        <v>3349</v>
      </c>
      <c r="X111" s="29">
        <v>639</v>
      </c>
      <c r="Y111" s="32">
        <v>897.16474849149017</v>
      </c>
      <c r="Z111" s="32">
        <v>952.39080120139636</v>
      </c>
      <c r="AA111" s="35">
        <v>2724.9897959183672</v>
      </c>
      <c r="AB111" s="29" t="s">
        <v>46</v>
      </c>
      <c r="AC111" s="29" t="s">
        <v>46</v>
      </c>
      <c r="AD111" s="29">
        <v>765</v>
      </c>
      <c r="AE111" s="34">
        <v>782</v>
      </c>
      <c r="AF111" s="30">
        <v>0</v>
      </c>
      <c r="AG111" s="29">
        <v>6919</v>
      </c>
      <c r="AH111" s="34">
        <v>427</v>
      </c>
      <c r="AI111" s="34">
        <v>1227</v>
      </c>
      <c r="AJ111" s="34">
        <v>323</v>
      </c>
      <c r="AK111" s="29">
        <v>867</v>
      </c>
      <c r="AL111" s="29">
        <v>495</v>
      </c>
      <c r="AM111" s="29">
        <v>267</v>
      </c>
      <c r="AN111" s="29">
        <v>1018</v>
      </c>
      <c r="AO111" s="29" t="s">
        <v>46</v>
      </c>
      <c r="AP111" s="29" t="s">
        <v>46</v>
      </c>
      <c r="AQ111" s="30" t="s">
        <v>46</v>
      </c>
      <c r="AR111" s="29">
        <v>4451</v>
      </c>
      <c r="AS111" s="29">
        <v>1470</v>
      </c>
      <c r="AT111" s="29">
        <v>624</v>
      </c>
      <c r="AU111" s="29">
        <v>267</v>
      </c>
      <c r="AV111" s="29">
        <v>378</v>
      </c>
      <c r="AW111" s="29">
        <v>129</v>
      </c>
      <c r="AX111" s="29">
        <v>129</v>
      </c>
      <c r="AY111" s="31" t="s">
        <v>46</v>
      </c>
      <c r="AZ111" s="31" t="s">
        <v>46</v>
      </c>
      <c r="BA111" s="30" t="s">
        <v>46</v>
      </c>
      <c r="BB111" s="31" t="s">
        <v>46</v>
      </c>
      <c r="BC111" s="31">
        <v>218</v>
      </c>
      <c r="BD111" s="31">
        <v>64</v>
      </c>
      <c r="BE111" s="31">
        <v>86</v>
      </c>
      <c r="BF111" s="52">
        <v>37</v>
      </c>
      <c r="BG111" s="29">
        <v>8916</v>
      </c>
      <c r="BH111" s="29">
        <v>191</v>
      </c>
      <c r="BI111" s="49">
        <v>3004</v>
      </c>
      <c r="BJ111" s="29">
        <v>1400</v>
      </c>
      <c r="BK111" s="29">
        <v>302</v>
      </c>
      <c r="BL111" s="29" t="s">
        <v>46</v>
      </c>
      <c r="BM111" s="29" t="s">
        <v>46</v>
      </c>
      <c r="BN111" s="29" t="s">
        <v>46</v>
      </c>
      <c r="BO111" s="30">
        <v>136</v>
      </c>
      <c r="BP111" s="32">
        <v>2426</v>
      </c>
      <c r="BQ111" s="32">
        <v>1849.5555496928864</v>
      </c>
      <c r="BR111" s="35">
        <v>3158.766129032258</v>
      </c>
      <c r="BS111" s="29">
        <v>3125</v>
      </c>
      <c r="BT111" s="29">
        <v>1445</v>
      </c>
      <c r="BU111" s="29">
        <v>451</v>
      </c>
      <c r="BV111" s="29">
        <v>2404</v>
      </c>
      <c r="BW111" s="29">
        <v>1163</v>
      </c>
      <c r="BX111" s="32">
        <v>790992</v>
      </c>
      <c r="BY111" s="76" t="s">
        <v>46</v>
      </c>
      <c r="BZ111" s="29">
        <v>26881</v>
      </c>
      <c r="CA111" s="29">
        <v>17173</v>
      </c>
      <c r="CB111" s="29">
        <v>14747</v>
      </c>
      <c r="CC111" s="29">
        <v>2426</v>
      </c>
      <c r="CD111" s="29">
        <v>1113</v>
      </c>
      <c r="CE111" s="29">
        <v>10510</v>
      </c>
      <c r="CF111" s="29">
        <v>48</v>
      </c>
      <c r="CG111" s="29">
        <v>6795</v>
      </c>
      <c r="CH111" s="29">
        <v>1118</v>
      </c>
      <c r="CI111" s="29">
        <v>702</v>
      </c>
      <c r="CJ111" s="29">
        <v>416</v>
      </c>
      <c r="CK111" s="29">
        <v>406</v>
      </c>
      <c r="CL111" s="29">
        <v>1118</v>
      </c>
      <c r="CM111" s="29">
        <v>542</v>
      </c>
      <c r="CN111" s="29">
        <v>451</v>
      </c>
      <c r="CO111" s="30">
        <v>1916</v>
      </c>
      <c r="CP111" s="29">
        <v>20256</v>
      </c>
      <c r="CQ111" s="29">
        <v>20256</v>
      </c>
      <c r="CR111" s="29">
        <v>20256</v>
      </c>
      <c r="CS111" s="29">
        <v>20256</v>
      </c>
      <c r="CT111" s="29">
        <v>8351</v>
      </c>
      <c r="CU111" s="29">
        <v>8351</v>
      </c>
      <c r="CV111" s="35">
        <v>20353</v>
      </c>
      <c r="CW111" s="35">
        <v>20353</v>
      </c>
      <c r="CX111" s="35">
        <v>41397</v>
      </c>
      <c r="CY111" s="35">
        <v>41397</v>
      </c>
      <c r="CZ111" s="35">
        <v>41397</v>
      </c>
      <c r="DA111" s="78" t="s">
        <v>46</v>
      </c>
      <c r="DB111" s="34" t="s">
        <v>46</v>
      </c>
      <c r="DC111" s="34" t="s">
        <v>46</v>
      </c>
      <c r="DD111" s="34" t="s">
        <v>46</v>
      </c>
      <c r="DE111" s="34" t="s">
        <v>46</v>
      </c>
      <c r="DF111" s="34">
        <v>218</v>
      </c>
      <c r="DG111" s="34">
        <v>64</v>
      </c>
      <c r="DH111" s="34">
        <v>86</v>
      </c>
      <c r="DI111" s="34">
        <v>37</v>
      </c>
    </row>
    <row r="112" spans="1:113" x14ac:dyDescent="0.2">
      <c r="A112" s="3" t="s">
        <v>45</v>
      </c>
      <c r="B112" s="4">
        <v>2014</v>
      </c>
      <c r="C112" s="2" t="s">
        <v>22</v>
      </c>
      <c r="D112" s="29" t="s">
        <v>46</v>
      </c>
      <c r="E112" s="29" t="s">
        <v>46</v>
      </c>
      <c r="F112" s="29" t="s">
        <v>46</v>
      </c>
      <c r="G112" s="30" t="s">
        <v>46</v>
      </c>
      <c r="H112" s="29">
        <v>130688</v>
      </c>
      <c r="I112" s="31" t="s">
        <v>46</v>
      </c>
      <c r="J112" s="31" t="s">
        <v>46</v>
      </c>
      <c r="K112" s="31" t="s">
        <v>46</v>
      </c>
      <c r="L112" s="31" t="s">
        <v>46</v>
      </c>
      <c r="M112" s="29">
        <v>131</v>
      </c>
      <c r="N112" s="32">
        <v>12814</v>
      </c>
      <c r="O112" s="29">
        <v>12814</v>
      </c>
      <c r="P112" s="32">
        <v>8058.7586054062831</v>
      </c>
      <c r="Q112" s="35">
        <v>2416.3940397350993</v>
      </c>
      <c r="R112" s="30" t="s">
        <v>46</v>
      </c>
      <c r="S112" s="29">
        <v>235563</v>
      </c>
      <c r="T112" s="29">
        <v>242361</v>
      </c>
      <c r="U112" s="29">
        <v>194853</v>
      </c>
      <c r="V112" s="29">
        <v>40710</v>
      </c>
      <c r="W112" s="29">
        <v>87435</v>
      </c>
      <c r="X112" s="29">
        <v>24318</v>
      </c>
      <c r="Y112" s="32">
        <v>23232.440554157536</v>
      </c>
      <c r="Z112" s="32">
        <v>25576.73554509295</v>
      </c>
      <c r="AA112" s="35">
        <v>2868.0103305785124</v>
      </c>
      <c r="AB112" s="29" t="s">
        <v>46</v>
      </c>
      <c r="AC112" s="29" t="s">
        <v>46</v>
      </c>
      <c r="AD112" s="29">
        <v>23658</v>
      </c>
      <c r="AE112" s="34">
        <v>7289</v>
      </c>
      <c r="AF112" s="30">
        <v>16205</v>
      </c>
      <c r="AG112" s="29">
        <v>183295</v>
      </c>
      <c r="AH112" s="34">
        <v>3746</v>
      </c>
      <c r="AI112" s="34">
        <v>12664</v>
      </c>
      <c r="AJ112" s="34">
        <v>3589</v>
      </c>
      <c r="AK112" s="29">
        <v>26303</v>
      </c>
      <c r="AL112" s="29">
        <v>21250</v>
      </c>
      <c r="AM112" s="29">
        <v>11284</v>
      </c>
      <c r="AN112" s="29">
        <v>39772</v>
      </c>
      <c r="AO112" s="29" t="s">
        <v>46</v>
      </c>
      <c r="AP112" s="29" t="s">
        <v>46</v>
      </c>
      <c r="AQ112" s="30" t="s">
        <v>46</v>
      </c>
      <c r="AR112" s="29">
        <v>123981</v>
      </c>
      <c r="AS112" s="29">
        <v>38001</v>
      </c>
      <c r="AT112" s="29">
        <v>15576</v>
      </c>
      <c r="AU112" s="29">
        <v>6985</v>
      </c>
      <c r="AV112" s="29">
        <v>16233</v>
      </c>
      <c r="AW112" s="29">
        <v>3976</v>
      </c>
      <c r="AX112" s="29">
        <v>3976</v>
      </c>
      <c r="AY112" s="29">
        <v>4392</v>
      </c>
      <c r="AZ112" s="11">
        <v>518</v>
      </c>
      <c r="BA112" s="30" t="s">
        <v>46</v>
      </c>
      <c r="BB112" s="31" t="s">
        <v>46</v>
      </c>
      <c r="BC112" s="8">
        <v>6139</v>
      </c>
      <c r="BD112" s="8">
        <v>2032</v>
      </c>
      <c r="BE112" s="31">
        <v>2323</v>
      </c>
      <c r="BF112" s="52">
        <v>930</v>
      </c>
      <c r="BG112" s="29">
        <v>240529</v>
      </c>
      <c r="BH112" s="29">
        <v>10891</v>
      </c>
      <c r="BI112" s="49">
        <v>85442</v>
      </c>
      <c r="BJ112" s="29">
        <v>42940</v>
      </c>
      <c r="BK112" s="29">
        <v>9925</v>
      </c>
      <c r="BL112" s="29" t="s">
        <v>46</v>
      </c>
      <c r="BM112" s="29" t="s">
        <v>46</v>
      </c>
      <c r="BN112" s="29" t="s">
        <v>46</v>
      </c>
      <c r="BO112" s="30">
        <v>5481</v>
      </c>
      <c r="BP112" s="32">
        <v>67839</v>
      </c>
      <c r="BQ112" s="32">
        <v>48809.176099250486</v>
      </c>
      <c r="BR112" s="35">
        <v>3172.8294373471053</v>
      </c>
      <c r="BS112" s="29">
        <v>139306</v>
      </c>
      <c r="BT112" s="29">
        <v>73265</v>
      </c>
      <c r="BU112" s="29">
        <v>22484</v>
      </c>
      <c r="BV112" s="29">
        <v>115398</v>
      </c>
      <c r="BW112" s="29">
        <v>61562</v>
      </c>
      <c r="BX112" s="32">
        <v>21294926</v>
      </c>
      <c r="BY112" s="76" t="s">
        <v>46</v>
      </c>
      <c r="BZ112" s="29">
        <v>755747</v>
      </c>
      <c r="CA112" s="29">
        <v>477924</v>
      </c>
      <c r="CB112" s="29">
        <v>410085</v>
      </c>
      <c r="CC112" s="29">
        <v>67839</v>
      </c>
      <c r="CD112" s="29">
        <v>32272</v>
      </c>
      <c r="CE112" s="29">
        <v>295174</v>
      </c>
      <c r="CF112" s="29">
        <v>1642</v>
      </c>
      <c r="CG112" s="29">
        <v>115162</v>
      </c>
      <c r="CH112" s="29">
        <v>46860</v>
      </c>
      <c r="CI112" s="29">
        <v>35901</v>
      </c>
      <c r="CJ112" s="29">
        <v>10959</v>
      </c>
      <c r="CK112" s="29">
        <v>19936</v>
      </c>
      <c r="CL112" s="29">
        <v>46860</v>
      </c>
      <c r="CM112" s="29">
        <v>25127</v>
      </c>
      <c r="CN112" s="29">
        <v>22484</v>
      </c>
      <c r="CO112" s="30">
        <v>88643</v>
      </c>
      <c r="CP112" s="29">
        <v>587991</v>
      </c>
      <c r="CQ112" s="29">
        <v>587991</v>
      </c>
      <c r="CR112" s="29">
        <v>587991</v>
      </c>
      <c r="CS112" s="29">
        <v>587991</v>
      </c>
      <c r="CT112" s="29">
        <v>381130</v>
      </c>
      <c r="CU112" s="29">
        <v>381130</v>
      </c>
      <c r="CV112" s="35">
        <v>523316.19999999995</v>
      </c>
      <c r="CW112" s="35">
        <v>523316.19999999995</v>
      </c>
      <c r="CX112" s="35">
        <v>1146348</v>
      </c>
      <c r="CY112" s="35">
        <v>1146348</v>
      </c>
      <c r="CZ112" s="35">
        <v>1146348</v>
      </c>
      <c r="DA112" s="78" t="s">
        <v>46</v>
      </c>
      <c r="DB112" s="34">
        <v>1356</v>
      </c>
      <c r="DC112" s="29">
        <v>4646</v>
      </c>
      <c r="DD112" s="29">
        <v>4804</v>
      </c>
      <c r="DE112" s="29">
        <v>518</v>
      </c>
      <c r="DF112" s="29">
        <v>6139</v>
      </c>
      <c r="DG112" s="29">
        <v>2032</v>
      </c>
      <c r="DH112" s="34">
        <v>2323</v>
      </c>
      <c r="DI112" s="34">
        <v>930</v>
      </c>
    </row>
    <row r="113" spans="1:113" x14ac:dyDescent="0.2">
      <c r="A113" s="3" t="s">
        <v>24</v>
      </c>
      <c r="B113" s="4">
        <v>2015</v>
      </c>
      <c r="C113" s="2" t="s">
        <v>229</v>
      </c>
      <c r="D113" s="29" t="s">
        <v>46</v>
      </c>
      <c r="E113" s="29" t="s">
        <v>46</v>
      </c>
      <c r="F113" s="29" t="s">
        <v>46</v>
      </c>
      <c r="G113" s="30">
        <v>12111</v>
      </c>
      <c r="H113" s="35">
        <v>90936</v>
      </c>
      <c r="I113" s="31" t="s">
        <v>46</v>
      </c>
      <c r="J113" s="31" t="s">
        <v>46</v>
      </c>
      <c r="K113" s="31" t="s">
        <v>46</v>
      </c>
      <c r="L113" s="31" t="s">
        <v>46</v>
      </c>
      <c r="M113" s="31">
        <v>72</v>
      </c>
      <c r="N113" s="32">
        <v>8953</v>
      </c>
      <c r="O113" s="29">
        <v>8953</v>
      </c>
      <c r="P113" s="32">
        <v>5593.8101257177841</v>
      </c>
      <c r="Q113" s="35">
        <v>2489.5789473684213</v>
      </c>
      <c r="R113" s="30" t="s">
        <v>46</v>
      </c>
      <c r="S113" s="29">
        <v>111366</v>
      </c>
      <c r="T113" s="29">
        <v>114727</v>
      </c>
      <c r="U113" s="29">
        <v>93399</v>
      </c>
      <c r="V113" s="29">
        <v>17967</v>
      </c>
      <c r="W113" s="29">
        <v>39181</v>
      </c>
      <c r="X113" s="29">
        <v>15488</v>
      </c>
      <c r="Y113" s="32">
        <v>10189.867637579086</v>
      </c>
      <c r="Z113" s="32">
        <v>13426.973511049329</v>
      </c>
      <c r="AA113" s="35">
        <v>3061.534255599473</v>
      </c>
      <c r="AB113" s="29" t="s">
        <v>46</v>
      </c>
      <c r="AC113" s="29" t="s">
        <v>46</v>
      </c>
      <c r="AD113" s="29">
        <v>12004</v>
      </c>
      <c r="AE113" s="34" t="s">
        <v>46</v>
      </c>
      <c r="AF113" s="30">
        <v>10069</v>
      </c>
      <c r="AG113" s="29">
        <v>81479</v>
      </c>
      <c r="AH113" s="34" t="s">
        <v>46</v>
      </c>
      <c r="AI113" s="34" t="s">
        <v>46</v>
      </c>
      <c r="AJ113" s="34" t="s">
        <v>46</v>
      </c>
      <c r="AK113" s="29">
        <v>13122</v>
      </c>
      <c r="AL113" s="29">
        <v>12684</v>
      </c>
      <c r="AM113" s="29">
        <v>6629</v>
      </c>
      <c r="AN113" s="29">
        <v>23709</v>
      </c>
      <c r="AO113" s="29" t="s">
        <v>46</v>
      </c>
      <c r="AP113" s="29" t="s">
        <v>46</v>
      </c>
      <c r="AQ113" s="30" t="s">
        <v>46</v>
      </c>
      <c r="AR113" s="29">
        <v>62274</v>
      </c>
      <c r="AS113" s="29">
        <v>17737</v>
      </c>
      <c r="AT113" s="29">
        <v>6050</v>
      </c>
      <c r="AU113" s="29">
        <v>2920</v>
      </c>
      <c r="AV113" s="29">
        <v>9847</v>
      </c>
      <c r="AW113" s="29">
        <v>2089</v>
      </c>
      <c r="AX113" s="29">
        <v>2089</v>
      </c>
      <c r="AY113" s="31" t="s">
        <v>46</v>
      </c>
      <c r="AZ113" s="31">
        <v>277</v>
      </c>
      <c r="BA113" s="30" t="s">
        <v>46</v>
      </c>
      <c r="BB113" s="29">
        <v>52280</v>
      </c>
      <c r="BC113" s="31">
        <v>2754</v>
      </c>
      <c r="BD113" s="31">
        <v>1270</v>
      </c>
      <c r="BE113" s="31">
        <v>1048</v>
      </c>
      <c r="BF113" s="52">
        <v>579</v>
      </c>
      <c r="BG113" s="29">
        <v>101002</v>
      </c>
      <c r="BH113" s="29">
        <v>7832</v>
      </c>
      <c r="BI113" s="49">
        <v>38244</v>
      </c>
      <c r="BJ113" s="29">
        <v>21701</v>
      </c>
      <c r="BK113" s="29">
        <v>5072</v>
      </c>
      <c r="BL113" s="29">
        <v>12880</v>
      </c>
      <c r="BM113" s="29">
        <v>13293</v>
      </c>
      <c r="BN113" s="29">
        <v>9159</v>
      </c>
      <c r="BO113" s="30">
        <v>3328</v>
      </c>
      <c r="BP113" s="32">
        <v>31535</v>
      </c>
      <c r="BQ113" s="32">
        <v>23616.841148628413</v>
      </c>
      <c r="BR113" s="35">
        <v>3267.6658986175116</v>
      </c>
      <c r="BS113" s="29">
        <v>88776</v>
      </c>
      <c r="BT113" s="29">
        <v>47058</v>
      </c>
      <c r="BU113" s="29">
        <v>13362</v>
      </c>
      <c r="BV113" s="29">
        <v>71171</v>
      </c>
      <c r="BW113" s="29">
        <v>38625</v>
      </c>
      <c r="BX113" s="32">
        <v>10130094</v>
      </c>
      <c r="BY113" s="76" t="s">
        <v>46</v>
      </c>
      <c r="BZ113" s="29">
        <v>368442</v>
      </c>
      <c r="CA113" s="29">
        <v>226093</v>
      </c>
      <c r="CB113" s="29">
        <v>194558</v>
      </c>
      <c r="CC113" s="29">
        <v>31535</v>
      </c>
      <c r="CD113" s="29">
        <v>15637</v>
      </c>
      <c r="CE113" s="29">
        <v>139852</v>
      </c>
      <c r="CF113" s="29">
        <v>837</v>
      </c>
      <c r="CG113" s="29">
        <v>169835</v>
      </c>
      <c r="CH113" s="29">
        <v>26428</v>
      </c>
      <c r="CI113" s="29">
        <v>21842</v>
      </c>
      <c r="CJ113" s="29">
        <v>4586</v>
      </c>
      <c r="CK113" s="29">
        <v>11939</v>
      </c>
      <c r="CL113" s="29">
        <v>26428</v>
      </c>
      <c r="CM113" s="29">
        <v>15083</v>
      </c>
      <c r="CN113" s="29">
        <v>13362</v>
      </c>
      <c r="CO113" s="30">
        <v>57235</v>
      </c>
      <c r="CP113" s="29">
        <v>293352</v>
      </c>
      <c r="CQ113" s="29">
        <v>293352</v>
      </c>
      <c r="CR113" s="29">
        <v>293352</v>
      </c>
      <c r="CS113" s="29">
        <v>293352</v>
      </c>
      <c r="CT113" s="29">
        <v>248182</v>
      </c>
      <c r="CU113" s="29">
        <v>248182</v>
      </c>
      <c r="CV113" s="35">
        <v>225842.3</v>
      </c>
      <c r="CW113" s="35">
        <v>225842.3</v>
      </c>
      <c r="CX113" s="35">
        <v>537738</v>
      </c>
      <c r="CY113" s="35">
        <v>537738</v>
      </c>
      <c r="CZ113" s="35">
        <v>537738</v>
      </c>
      <c r="DA113" s="78">
        <v>6.17</v>
      </c>
      <c r="DB113" s="34">
        <v>550</v>
      </c>
      <c r="DC113" s="29">
        <v>1541</v>
      </c>
      <c r="DD113" s="29">
        <v>2372</v>
      </c>
      <c r="DE113" s="29">
        <v>277</v>
      </c>
      <c r="DF113" s="34">
        <v>2754</v>
      </c>
      <c r="DG113" s="34">
        <v>1270</v>
      </c>
      <c r="DH113" s="34">
        <v>1048</v>
      </c>
      <c r="DI113" s="34">
        <v>579</v>
      </c>
    </row>
    <row r="114" spans="1:113" x14ac:dyDescent="0.2">
      <c r="A114" s="3" t="s">
        <v>25</v>
      </c>
      <c r="B114" s="4">
        <v>2015</v>
      </c>
      <c r="C114" s="2" t="s">
        <v>3</v>
      </c>
      <c r="D114" s="29" t="s">
        <v>46</v>
      </c>
      <c r="E114" s="29" t="s">
        <v>46</v>
      </c>
      <c r="F114" s="29" t="s">
        <v>46</v>
      </c>
      <c r="G114" s="30">
        <v>867</v>
      </c>
      <c r="H114" s="35">
        <v>2687</v>
      </c>
      <c r="I114" s="31" t="s">
        <v>46</v>
      </c>
      <c r="J114" s="31" t="s">
        <v>46</v>
      </c>
      <c r="K114" s="31" t="s">
        <v>46</v>
      </c>
      <c r="L114" s="31" t="s">
        <v>46</v>
      </c>
      <c r="M114" s="31" t="s">
        <v>46</v>
      </c>
      <c r="N114" s="32">
        <v>189</v>
      </c>
      <c r="O114" s="29">
        <v>189</v>
      </c>
      <c r="P114" s="32" t="s">
        <v>237</v>
      </c>
      <c r="Q114" s="35" t="s">
        <v>237</v>
      </c>
      <c r="R114" s="30" t="s">
        <v>46</v>
      </c>
      <c r="S114" s="29">
        <v>6852</v>
      </c>
      <c r="T114" s="29">
        <v>7171</v>
      </c>
      <c r="U114" s="29">
        <v>5691</v>
      </c>
      <c r="V114" s="29">
        <v>1161</v>
      </c>
      <c r="W114" s="29">
        <v>2934</v>
      </c>
      <c r="X114" s="29">
        <v>608</v>
      </c>
      <c r="Y114" s="32">
        <v>711.47263859405246</v>
      </c>
      <c r="Z114" s="32">
        <v>703.19928556929051</v>
      </c>
      <c r="AA114" s="35">
        <v>2679.2037037037039</v>
      </c>
      <c r="AB114" s="29" t="s">
        <v>46</v>
      </c>
      <c r="AC114" s="29" t="s">
        <v>46</v>
      </c>
      <c r="AD114" s="29">
        <v>659</v>
      </c>
      <c r="AE114" s="34">
        <v>399</v>
      </c>
      <c r="AF114" s="30">
        <v>910</v>
      </c>
      <c r="AG114" s="29">
        <v>5357</v>
      </c>
      <c r="AH114" s="34">
        <v>262</v>
      </c>
      <c r="AI114" s="34">
        <v>812</v>
      </c>
      <c r="AJ114" s="34">
        <v>78</v>
      </c>
      <c r="AK114" s="29">
        <v>749</v>
      </c>
      <c r="AL114" s="29">
        <v>493</v>
      </c>
      <c r="AM114" s="29">
        <v>284</v>
      </c>
      <c r="AN114" s="29">
        <v>1029</v>
      </c>
      <c r="AO114" s="29">
        <v>473</v>
      </c>
      <c r="AP114" s="29" t="s">
        <v>46</v>
      </c>
      <c r="AQ114" s="30" t="s">
        <v>46</v>
      </c>
      <c r="AR114" s="29">
        <v>3531</v>
      </c>
      <c r="AS114" s="29">
        <v>1153</v>
      </c>
      <c r="AT114" s="29">
        <v>505</v>
      </c>
      <c r="AU114" s="29">
        <v>218</v>
      </c>
      <c r="AV114" s="29">
        <v>398</v>
      </c>
      <c r="AW114" s="29">
        <v>101</v>
      </c>
      <c r="AX114" s="29">
        <v>101</v>
      </c>
      <c r="AY114" s="31" t="s">
        <v>46</v>
      </c>
      <c r="AZ114" s="31" t="s">
        <v>46</v>
      </c>
      <c r="BA114" s="30">
        <v>54</v>
      </c>
      <c r="BB114" s="29">
        <v>3552</v>
      </c>
      <c r="BC114" s="31">
        <v>195</v>
      </c>
      <c r="BD114" s="31">
        <v>53</v>
      </c>
      <c r="BE114" s="31">
        <v>70</v>
      </c>
      <c r="BF114" s="52">
        <v>33</v>
      </c>
      <c r="BG114" s="29">
        <v>8253</v>
      </c>
      <c r="BH114" s="29">
        <v>144</v>
      </c>
      <c r="BI114" s="49">
        <v>2955</v>
      </c>
      <c r="BJ114" s="29">
        <v>1262</v>
      </c>
      <c r="BK114" s="29">
        <v>300</v>
      </c>
      <c r="BL114" s="29" t="s">
        <v>46</v>
      </c>
      <c r="BM114" s="29" t="s">
        <v>46</v>
      </c>
      <c r="BN114" s="29">
        <v>732</v>
      </c>
      <c r="BO114" s="30">
        <v>127</v>
      </c>
      <c r="BP114" s="32">
        <v>1795</v>
      </c>
      <c r="BQ114" s="32">
        <v>1414.671924163343</v>
      </c>
      <c r="BR114" s="35">
        <v>3173.5</v>
      </c>
      <c r="BS114" s="29">
        <v>3235</v>
      </c>
      <c r="BT114" s="29">
        <v>1362</v>
      </c>
      <c r="BU114" s="29">
        <v>462</v>
      </c>
      <c r="BV114" s="29">
        <v>2423</v>
      </c>
      <c r="BW114" s="29">
        <v>1234</v>
      </c>
      <c r="BX114" s="32">
        <v>620137</v>
      </c>
      <c r="BY114" s="76" t="s">
        <v>46</v>
      </c>
      <c r="BZ114" s="29">
        <v>21641</v>
      </c>
      <c r="CA114" s="29">
        <v>14023</v>
      </c>
      <c r="CB114" s="29">
        <v>12228</v>
      </c>
      <c r="CC114" s="29">
        <v>1795</v>
      </c>
      <c r="CD114" s="29">
        <v>897</v>
      </c>
      <c r="CE114" s="29">
        <v>8684</v>
      </c>
      <c r="CF114" s="29">
        <v>27</v>
      </c>
      <c r="CG114" s="29">
        <v>4155</v>
      </c>
      <c r="CH114" s="29">
        <v>913</v>
      </c>
      <c r="CI114" s="29">
        <v>615</v>
      </c>
      <c r="CJ114" s="29">
        <v>298</v>
      </c>
      <c r="CK114" s="29">
        <v>323</v>
      </c>
      <c r="CL114" s="29">
        <v>913</v>
      </c>
      <c r="CM114" s="29">
        <v>459</v>
      </c>
      <c r="CN114" s="29">
        <v>462</v>
      </c>
      <c r="CO114" s="30">
        <v>2062</v>
      </c>
      <c r="CP114" s="29">
        <v>16977</v>
      </c>
      <c r="CQ114" s="29">
        <v>16977</v>
      </c>
      <c r="CR114" s="29">
        <v>16977</v>
      </c>
      <c r="CS114" s="29">
        <v>16977</v>
      </c>
      <c r="CT114" s="29">
        <v>7045</v>
      </c>
      <c r="CU114" s="29">
        <v>7045</v>
      </c>
      <c r="CV114" s="35">
        <v>17058.099999999999</v>
      </c>
      <c r="CW114" s="35">
        <v>17058.099999999999</v>
      </c>
      <c r="CX114" s="35">
        <v>34159</v>
      </c>
      <c r="CY114" s="35">
        <v>34159</v>
      </c>
      <c r="CZ114" s="35">
        <v>34159</v>
      </c>
      <c r="DA114" s="78">
        <v>5.15</v>
      </c>
      <c r="DB114" s="34" t="s">
        <v>46</v>
      </c>
      <c r="DC114" s="34" t="s">
        <v>46</v>
      </c>
      <c r="DD114" s="34" t="s">
        <v>46</v>
      </c>
      <c r="DE114" s="34" t="s">
        <v>46</v>
      </c>
      <c r="DF114" s="34">
        <v>195</v>
      </c>
      <c r="DG114" s="34">
        <v>53</v>
      </c>
      <c r="DH114" s="34">
        <v>70</v>
      </c>
      <c r="DI114" s="34">
        <v>33</v>
      </c>
    </row>
    <row r="115" spans="1:113" x14ac:dyDescent="0.2">
      <c r="A115" s="3" t="s">
        <v>26</v>
      </c>
      <c r="B115" s="4">
        <v>2015</v>
      </c>
      <c r="C115" s="2" t="s">
        <v>4</v>
      </c>
      <c r="D115" s="29" t="s">
        <v>46</v>
      </c>
      <c r="E115" s="29" t="s">
        <v>46</v>
      </c>
      <c r="F115" s="29" t="s">
        <v>46</v>
      </c>
      <c r="G115" s="30">
        <v>691</v>
      </c>
      <c r="H115" s="35">
        <v>2551</v>
      </c>
      <c r="I115" s="31" t="s">
        <v>46</v>
      </c>
      <c r="J115" s="31" t="s">
        <v>46</v>
      </c>
      <c r="K115" s="31" t="s">
        <v>46</v>
      </c>
      <c r="L115" s="31" t="s">
        <v>46</v>
      </c>
      <c r="M115" s="31" t="s">
        <v>46</v>
      </c>
      <c r="N115" s="32">
        <v>227</v>
      </c>
      <c r="O115" s="29">
        <v>227</v>
      </c>
      <c r="P115" s="32" t="s">
        <v>237</v>
      </c>
      <c r="Q115" s="35" t="s">
        <v>237</v>
      </c>
      <c r="R115" s="30" t="s">
        <v>46</v>
      </c>
      <c r="S115" s="29">
        <v>6220</v>
      </c>
      <c r="T115" s="29">
        <v>6267</v>
      </c>
      <c r="U115" s="29">
        <v>5078</v>
      </c>
      <c r="V115" s="29">
        <v>1142</v>
      </c>
      <c r="W115" s="29">
        <v>2411</v>
      </c>
      <c r="X115" s="29">
        <v>464</v>
      </c>
      <c r="Y115" s="32">
        <v>622.3407982425656</v>
      </c>
      <c r="Z115" s="32">
        <v>654.98065535642365</v>
      </c>
      <c r="AA115" s="35">
        <v>2749.4361702127658</v>
      </c>
      <c r="AB115" s="29" t="s">
        <v>46</v>
      </c>
      <c r="AC115" s="29" t="s">
        <v>46</v>
      </c>
      <c r="AD115" s="29">
        <v>562</v>
      </c>
      <c r="AE115" s="34" t="s">
        <v>46</v>
      </c>
      <c r="AF115" s="30">
        <v>1072</v>
      </c>
      <c r="AG115" s="29">
        <v>5060</v>
      </c>
      <c r="AH115" s="34" t="s">
        <v>46</v>
      </c>
      <c r="AI115" s="34" t="s">
        <v>46</v>
      </c>
      <c r="AJ115" s="34" t="s">
        <v>46</v>
      </c>
      <c r="AK115" s="29">
        <v>630</v>
      </c>
      <c r="AL115" s="29">
        <v>410</v>
      </c>
      <c r="AM115" s="29">
        <v>233</v>
      </c>
      <c r="AN115" s="29">
        <v>787</v>
      </c>
      <c r="AO115" s="29" t="s">
        <v>46</v>
      </c>
      <c r="AP115" s="29" t="s">
        <v>46</v>
      </c>
      <c r="AQ115" s="30" t="s">
        <v>46</v>
      </c>
      <c r="AR115" s="29">
        <v>3013</v>
      </c>
      <c r="AS115" s="29">
        <v>938</v>
      </c>
      <c r="AT115" s="29">
        <v>365</v>
      </c>
      <c r="AU115" s="29">
        <v>177</v>
      </c>
      <c r="AV115" s="29">
        <v>292</v>
      </c>
      <c r="AW115" s="29">
        <v>80</v>
      </c>
      <c r="AX115" s="29">
        <v>80</v>
      </c>
      <c r="AY115" s="31" t="s">
        <v>46</v>
      </c>
      <c r="AZ115" s="31" t="s">
        <v>46</v>
      </c>
      <c r="BA115" s="30" t="s">
        <v>46</v>
      </c>
      <c r="BB115" s="29">
        <v>2848</v>
      </c>
      <c r="BC115" s="31">
        <v>184</v>
      </c>
      <c r="BD115" s="31">
        <v>47</v>
      </c>
      <c r="BE115" s="31">
        <v>80</v>
      </c>
      <c r="BF115" s="52">
        <v>33</v>
      </c>
      <c r="BG115" s="29">
        <v>7202</v>
      </c>
      <c r="BH115" s="29">
        <v>149</v>
      </c>
      <c r="BI115" s="49">
        <v>2576</v>
      </c>
      <c r="BJ115" s="29">
        <v>1180</v>
      </c>
      <c r="BK115" s="29">
        <v>300</v>
      </c>
      <c r="BL115" s="29" t="s">
        <v>46</v>
      </c>
      <c r="BM115" s="29" t="s">
        <v>46</v>
      </c>
      <c r="BN115" s="29">
        <v>569</v>
      </c>
      <c r="BO115" s="30">
        <v>127</v>
      </c>
      <c r="BP115" s="32">
        <v>1788</v>
      </c>
      <c r="BQ115" s="32">
        <v>1277.3214535989891</v>
      </c>
      <c r="BR115" s="35">
        <v>3134.0714285714284</v>
      </c>
      <c r="BS115" s="29">
        <v>2957</v>
      </c>
      <c r="BT115" s="29">
        <v>1385</v>
      </c>
      <c r="BU115" s="29">
        <v>482</v>
      </c>
      <c r="BV115" s="29">
        <v>2244</v>
      </c>
      <c r="BW115" s="29">
        <v>1258</v>
      </c>
      <c r="BX115" s="32">
        <v>601214</v>
      </c>
      <c r="BY115" s="76" t="s">
        <v>46</v>
      </c>
      <c r="BZ115" s="29">
        <v>19464</v>
      </c>
      <c r="CA115" s="29">
        <v>12487</v>
      </c>
      <c r="CB115" s="29">
        <v>10699</v>
      </c>
      <c r="CC115" s="29">
        <v>1788</v>
      </c>
      <c r="CD115" s="29">
        <v>846</v>
      </c>
      <c r="CE115" s="29">
        <v>7824</v>
      </c>
      <c r="CF115" s="29">
        <v>35</v>
      </c>
      <c r="CG115" s="29">
        <v>3075</v>
      </c>
      <c r="CH115" s="29">
        <v>1085</v>
      </c>
      <c r="CI115" s="29">
        <v>804</v>
      </c>
      <c r="CJ115" s="29">
        <v>281</v>
      </c>
      <c r="CK115" s="29">
        <v>529</v>
      </c>
      <c r="CL115" s="29">
        <v>1085</v>
      </c>
      <c r="CM115" s="29">
        <v>585</v>
      </c>
      <c r="CN115" s="29">
        <v>482</v>
      </c>
      <c r="CO115" s="30">
        <v>2021</v>
      </c>
      <c r="CP115" s="29">
        <v>14969</v>
      </c>
      <c r="CQ115" s="29">
        <v>14969</v>
      </c>
      <c r="CR115" s="29">
        <v>14969</v>
      </c>
      <c r="CS115" s="29">
        <v>14969</v>
      </c>
      <c r="CT115" s="29">
        <v>7070</v>
      </c>
      <c r="CU115" s="29">
        <v>7070</v>
      </c>
      <c r="CV115" s="35">
        <v>14986.300000000001</v>
      </c>
      <c r="CW115" s="35">
        <v>14986.300000000001</v>
      </c>
      <c r="CX115" s="35">
        <v>30831</v>
      </c>
      <c r="CY115" s="35">
        <v>30831</v>
      </c>
      <c r="CZ115" s="35">
        <v>30831</v>
      </c>
      <c r="DA115" s="78">
        <v>5.66</v>
      </c>
      <c r="DB115" s="34" t="s">
        <v>46</v>
      </c>
      <c r="DC115" s="34" t="s">
        <v>46</v>
      </c>
      <c r="DD115" s="34" t="s">
        <v>46</v>
      </c>
      <c r="DE115" s="34" t="s">
        <v>46</v>
      </c>
      <c r="DF115" s="34">
        <v>184</v>
      </c>
      <c r="DG115" s="34">
        <v>47</v>
      </c>
      <c r="DH115" s="34">
        <v>80</v>
      </c>
      <c r="DI115" s="34">
        <v>33</v>
      </c>
    </row>
    <row r="116" spans="1:113" x14ac:dyDescent="0.2">
      <c r="A116" s="3" t="s">
        <v>27</v>
      </c>
      <c r="B116" s="4">
        <v>2015</v>
      </c>
      <c r="C116" s="2" t="s">
        <v>5</v>
      </c>
      <c r="D116" s="29" t="s">
        <v>46</v>
      </c>
      <c r="E116" s="29" t="s">
        <v>46</v>
      </c>
      <c r="F116" s="29" t="s">
        <v>46</v>
      </c>
      <c r="G116" s="30">
        <v>498</v>
      </c>
      <c r="H116" s="35">
        <v>1355</v>
      </c>
      <c r="I116" s="31" t="s">
        <v>46</v>
      </c>
      <c r="J116" s="31" t="s">
        <v>46</v>
      </c>
      <c r="K116" s="31" t="s">
        <v>46</v>
      </c>
      <c r="L116" s="31" t="s">
        <v>46</v>
      </c>
      <c r="M116" s="31" t="s">
        <v>46</v>
      </c>
      <c r="N116" s="32">
        <v>108</v>
      </c>
      <c r="O116" s="29">
        <v>108</v>
      </c>
      <c r="P116" s="32" t="s">
        <v>237</v>
      </c>
      <c r="Q116" s="35" t="s">
        <v>237</v>
      </c>
      <c r="R116" s="30" t="s">
        <v>46</v>
      </c>
      <c r="S116" s="29">
        <v>4288</v>
      </c>
      <c r="T116" s="29">
        <v>4219</v>
      </c>
      <c r="U116" s="29">
        <v>3552</v>
      </c>
      <c r="V116" s="29">
        <v>736</v>
      </c>
      <c r="W116" s="29">
        <v>1788</v>
      </c>
      <c r="X116" s="29">
        <v>328</v>
      </c>
      <c r="Y116" s="32">
        <v>365.63985711385811</v>
      </c>
      <c r="Z116" s="32">
        <v>302.7620251435568</v>
      </c>
      <c r="AA116" s="35">
        <v>2924.3095238095239</v>
      </c>
      <c r="AB116" s="29" t="s">
        <v>46</v>
      </c>
      <c r="AC116" s="29" t="s">
        <v>46</v>
      </c>
      <c r="AD116" s="29">
        <v>393</v>
      </c>
      <c r="AE116" s="34">
        <v>503</v>
      </c>
      <c r="AF116" s="30">
        <v>637</v>
      </c>
      <c r="AG116" s="29">
        <v>3719</v>
      </c>
      <c r="AH116" s="34">
        <v>208</v>
      </c>
      <c r="AI116" s="34">
        <v>719</v>
      </c>
      <c r="AJ116" s="34">
        <v>237</v>
      </c>
      <c r="AK116" s="29">
        <v>428</v>
      </c>
      <c r="AL116" s="29">
        <v>191</v>
      </c>
      <c r="AM116" s="29">
        <v>113</v>
      </c>
      <c r="AN116" s="29">
        <v>420</v>
      </c>
      <c r="AO116" s="29">
        <v>240</v>
      </c>
      <c r="AP116" s="29" t="s">
        <v>46</v>
      </c>
      <c r="AQ116" s="30" t="s">
        <v>46</v>
      </c>
      <c r="AR116" s="29">
        <v>2176</v>
      </c>
      <c r="AS116" s="29">
        <v>633</v>
      </c>
      <c r="AT116" s="29">
        <v>275</v>
      </c>
      <c r="AU116" s="29">
        <v>99</v>
      </c>
      <c r="AV116" s="29">
        <v>139</v>
      </c>
      <c r="AW116" s="29">
        <v>53</v>
      </c>
      <c r="AX116" s="29">
        <v>53</v>
      </c>
      <c r="AY116" s="31" t="s">
        <v>46</v>
      </c>
      <c r="AZ116" s="31" t="s">
        <v>46</v>
      </c>
      <c r="BA116" s="30">
        <v>25</v>
      </c>
      <c r="BB116" s="29">
        <v>1808</v>
      </c>
      <c r="BC116" s="31">
        <v>119</v>
      </c>
      <c r="BD116" s="31">
        <v>10</v>
      </c>
      <c r="BE116" s="31">
        <v>39</v>
      </c>
      <c r="BF116" s="52">
        <v>7</v>
      </c>
      <c r="BG116" s="29">
        <v>5182</v>
      </c>
      <c r="BH116" s="29">
        <v>95</v>
      </c>
      <c r="BI116" s="49">
        <v>1837</v>
      </c>
      <c r="BJ116" s="29">
        <v>736</v>
      </c>
      <c r="BK116" s="29">
        <v>176</v>
      </c>
      <c r="BL116" s="29" t="s">
        <v>46</v>
      </c>
      <c r="BM116" s="29" t="s">
        <v>46</v>
      </c>
      <c r="BN116" s="29">
        <v>431</v>
      </c>
      <c r="BO116" s="30">
        <v>46</v>
      </c>
      <c r="BP116" s="32">
        <v>1174</v>
      </c>
      <c r="BQ116" s="32">
        <v>668.40188225741485</v>
      </c>
      <c r="BR116" s="35">
        <v>3385</v>
      </c>
      <c r="BS116" s="29">
        <v>1473</v>
      </c>
      <c r="BT116" s="29">
        <v>547</v>
      </c>
      <c r="BU116" s="29">
        <v>183</v>
      </c>
      <c r="BV116" s="29">
        <v>989</v>
      </c>
      <c r="BW116" s="29">
        <v>487</v>
      </c>
      <c r="BX116" s="32">
        <v>523111</v>
      </c>
      <c r="BY116" s="76" t="s">
        <v>46</v>
      </c>
      <c r="BZ116" s="29">
        <v>13022</v>
      </c>
      <c r="CA116" s="29">
        <v>8507</v>
      </c>
      <c r="CB116" s="29">
        <v>7333</v>
      </c>
      <c r="CC116" s="29">
        <v>1174</v>
      </c>
      <c r="CD116" s="29">
        <v>599</v>
      </c>
      <c r="CE116" s="29">
        <v>5215</v>
      </c>
      <c r="CF116" s="29">
        <v>19</v>
      </c>
      <c r="CG116" s="29">
        <v>6557</v>
      </c>
      <c r="CH116" s="29">
        <v>462</v>
      </c>
      <c r="CI116" s="29">
        <v>288</v>
      </c>
      <c r="CJ116" s="29">
        <v>174</v>
      </c>
      <c r="CK116" s="29">
        <v>151</v>
      </c>
      <c r="CL116" s="29">
        <v>462</v>
      </c>
      <c r="CM116" s="29">
        <v>202</v>
      </c>
      <c r="CN116" s="29">
        <v>183</v>
      </c>
      <c r="CO116" s="30">
        <v>958</v>
      </c>
      <c r="CP116" s="29">
        <v>9703</v>
      </c>
      <c r="CQ116" s="29">
        <v>9703</v>
      </c>
      <c r="CR116" s="29">
        <v>9703</v>
      </c>
      <c r="CS116" s="29">
        <v>9703</v>
      </c>
      <c r="CT116" s="29">
        <v>3158</v>
      </c>
      <c r="CU116" s="29">
        <v>3158</v>
      </c>
      <c r="CV116" s="35">
        <v>11301.8</v>
      </c>
      <c r="CW116" s="35">
        <v>11301.8</v>
      </c>
      <c r="CX116" s="35">
        <v>21173</v>
      </c>
      <c r="CY116" s="35">
        <v>21173</v>
      </c>
      <c r="CZ116" s="35">
        <v>21173</v>
      </c>
      <c r="DA116" s="78">
        <v>6.11</v>
      </c>
      <c r="DB116" s="34" t="s">
        <v>46</v>
      </c>
      <c r="DC116" s="34" t="s">
        <v>46</v>
      </c>
      <c r="DD116" s="34" t="s">
        <v>46</v>
      </c>
      <c r="DE116" s="34" t="s">
        <v>46</v>
      </c>
      <c r="DF116" s="34">
        <v>119</v>
      </c>
      <c r="DG116" s="34">
        <v>10</v>
      </c>
      <c r="DH116" s="34">
        <v>39</v>
      </c>
      <c r="DI116" s="34">
        <v>7</v>
      </c>
    </row>
    <row r="117" spans="1:113" x14ac:dyDescent="0.2">
      <c r="A117" s="3" t="s">
        <v>28</v>
      </c>
      <c r="B117" s="4">
        <v>2015</v>
      </c>
      <c r="C117" s="2" t="s">
        <v>6</v>
      </c>
      <c r="D117" s="29" t="s">
        <v>46</v>
      </c>
      <c r="E117" s="29" t="s">
        <v>46</v>
      </c>
      <c r="F117" s="29" t="s">
        <v>46</v>
      </c>
      <c r="G117" s="30">
        <v>1222</v>
      </c>
      <c r="H117" s="35">
        <v>8397</v>
      </c>
      <c r="I117" s="31" t="s">
        <v>46</v>
      </c>
      <c r="J117" s="31" t="s">
        <v>46</v>
      </c>
      <c r="K117" s="31" t="s">
        <v>46</v>
      </c>
      <c r="L117" s="31" t="s">
        <v>46</v>
      </c>
      <c r="M117" s="31" t="s">
        <v>46</v>
      </c>
      <c r="N117" s="32">
        <v>708</v>
      </c>
      <c r="O117" s="29">
        <v>708</v>
      </c>
      <c r="P117" s="32">
        <v>704.89386549504366</v>
      </c>
      <c r="Q117" s="35">
        <v>2228.5</v>
      </c>
      <c r="R117" s="30" t="s">
        <v>46</v>
      </c>
      <c r="S117" s="29">
        <v>12586</v>
      </c>
      <c r="T117" s="29">
        <v>13688</v>
      </c>
      <c r="U117" s="29">
        <v>10300</v>
      </c>
      <c r="V117" s="29">
        <v>2286</v>
      </c>
      <c r="W117" s="29">
        <v>4795</v>
      </c>
      <c r="X117" s="29">
        <v>977</v>
      </c>
      <c r="Y117" s="32">
        <v>1513.8488150049368</v>
      </c>
      <c r="Z117" s="32">
        <v>1593.3825376138386</v>
      </c>
      <c r="AA117" s="35">
        <v>2710.3039215686276</v>
      </c>
      <c r="AB117" s="29" t="s">
        <v>46</v>
      </c>
      <c r="AC117" s="29" t="s">
        <v>46</v>
      </c>
      <c r="AD117" s="29">
        <v>1230</v>
      </c>
      <c r="AE117" s="34">
        <v>1192</v>
      </c>
      <c r="AF117" s="30">
        <v>414</v>
      </c>
      <c r="AG117" s="29">
        <v>10089</v>
      </c>
      <c r="AH117" s="34">
        <v>490</v>
      </c>
      <c r="AI117" s="34">
        <v>1660</v>
      </c>
      <c r="AJ117" s="34">
        <v>529</v>
      </c>
      <c r="AK117" s="29">
        <v>1360</v>
      </c>
      <c r="AL117" s="29">
        <v>1262</v>
      </c>
      <c r="AM117" s="29">
        <v>617</v>
      </c>
      <c r="AN117" s="29">
        <v>2461</v>
      </c>
      <c r="AO117" s="29">
        <v>714</v>
      </c>
      <c r="AP117" s="29" t="s">
        <v>46</v>
      </c>
      <c r="AQ117" s="30" t="s">
        <v>46</v>
      </c>
      <c r="AR117" s="29">
        <v>6930</v>
      </c>
      <c r="AS117" s="29">
        <v>2430</v>
      </c>
      <c r="AT117" s="29">
        <v>977</v>
      </c>
      <c r="AU117" s="29">
        <v>429</v>
      </c>
      <c r="AV117" s="29">
        <v>995</v>
      </c>
      <c r="AW117" s="29">
        <v>261</v>
      </c>
      <c r="AX117" s="29">
        <v>261</v>
      </c>
      <c r="AY117" s="31" t="s">
        <v>46</v>
      </c>
      <c r="AZ117" s="31" t="s">
        <v>46</v>
      </c>
      <c r="BA117" s="30">
        <v>83</v>
      </c>
      <c r="BB117" s="29">
        <v>6336</v>
      </c>
      <c r="BC117" s="31">
        <v>416</v>
      </c>
      <c r="BD117" s="31">
        <v>245</v>
      </c>
      <c r="BE117" s="31">
        <v>170</v>
      </c>
      <c r="BF117" s="52">
        <v>100</v>
      </c>
      <c r="BG117" s="29">
        <v>14770</v>
      </c>
      <c r="BH117" s="29">
        <v>520</v>
      </c>
      <c r="BI117" s="49">
        <v>5325</v>
      </c>
      <c r="BJ117" s="29">
        <v>2337</v>
      </c>
      <c r="BK117" s="29">
        <v>595</v>
      </c>
      <c r="BL117" s="29" t="s">
        <v>46</v>
      </c>
      <c r="BM117" s="29" t="s">
        <v>46</v>
      </c>
      <c r="BN117" s="29">
        <v>1039</v>
      </c>
      <c r="BO117" s="30">
        <v>213</v>
      </c>
      <c r="BP117" s="32">
        <v>3692</v>
      </c>
      <c r="BQ117" s="32">
        <v>3107.2313526187754</v>
      </c>
      <c r="BR117" s="35">
        <v>3202.25</v>
      </c>
      <c r="BS117" s="29">
        <v>7871</v>
      </c>
      <c r="BT117" s="29">
        <v>3645</v>
      </c>
      <c r="BU117" s="29">
        <v>1160</v>
      </c>
      <c r="BV117" s="29">
        <v>6358</v>
      </c>
      <c r="BW117" s="29">
        <v>3085</v>
      </c>
      <c r="BX117" s="32">
        <v>1086657</v>
      </c>
      <c r="BY117" s="76" t="s">
        <v>46</v>
      </c>
      <c r="BZ117" s="29">
        <v>39651</v>
      </c>
      <c r="CA117" s="29">
        <v>26274</v>
      </c>
      <c r="CB117" s="29">
        <v>22582</v>
      </c>
      <c r="CC117" s="29">
        <v>3692</v>
      </c>
      <c r="CD117" s="29">
        <v>1862</v>
      </c>
      <c r="CE117" s="29">
        <v>16805</v>
      </c>
      <c r="CF117" s="29">
        <v>110</v>
      </c>
      <c r="CG117" s="29">
        <v>9470</v>
      </c>
      <c r="CH117" s="29">
        <v>2257</v>
      </c>
      <c r="CI117" s="29">
        <v>1761</v>
      </c>
      <c r="CJ117" s="29">
        <v>496</v>
      </c>
      <c r="CK117" s="29">
        <v>920</v>
      </c>
      <c r="CL117" s="29">
        <v>2257</v>
      </c>
      <c r="CM117" s="29">
        <v>1409</v>
      </c>
      <c r="CN117" s="29">
        <v>1160</v>
      </c>
      <c r="CO117" s="30">
        <v>4890</v>
      </c>
      <c r="CP117" s="29">
        <v>29775</v>
      </c>
      <c r="CQ117" s="29">
        <v>29775</v>
      </c>
      <c r="CR117" s="29">
        <v>29775</v>
      </c>
      <c r="CS117" s="29">
        <v>29775</v>
      </c>
      <c r="CT117" s="29">
        <v>16665</v>
      </c>
      <c r="CU117" s="29">
        <v>16665</v>
      </c>
      <c r="CV117" s="35">
        <v>28073.600000000002</v>
      </c>
      <c r="CW117" s="35">
        <v>28073.600000000002</v>
      </c>
      <c r="CX117" s="35">
        <v>62567</v>
      </c>
      <c r="CY117" s="35">
        <v>62567</v>
      </c>
      <c r="CZ117" s="35">
        <v>62567</v>
      </c>
      <c r="DA117" s="78">
        <v>5.44</v>
      </c>
      <c r="DB117" s="34" t="s">
        <v>46</v>
      </c>
      <c r="DC117" s="34" t="s">
        <v>46</v>
      </c>
      <c r="DD117" s="34" t="s">
        <v>46</v>
      </c>
      <c r="DE117" s="34" t="s">
        <v>46</v>
      </c>
      <c r="DF117" s="34">
        <v>416</v>
      </c>
      <c r="DG117" s="34">
        <v>245</v>
      </c>
      <c r="DH117" s="34">
        <v>170</v>
      </c>
      <c r="DI117" s="34">
        <v>100</v>
      </c>
    </row>
    <row r="118" spans="1:113" x14ac:dyDescent="0.2">
      <c r="A118" s="3" t="s">
        <v>29</v>
      </c>
      <c r="B118" s="4">
        <v>2015</v>
      </c>
      <c r="C118" s="2" t="s">
        <v>7</v>
      </c>
      <c r="D118" s="29" t="s">
        <v>46</v>
      </c>
      <c r="E118" s="29" t="s">
        <v>46</v>
      </c>
      <c r="F118" s="29" t="s">
        <v>46</v>
      </c>
      <c r="G118" s="30" t="s">
        <v>46</v>
      </c>
      <c r="H118" s="35">
        <v>1157</v>
      </c>
      <c r="I118" s="31" t="s">
        <v>46</v>
      </c>
      <c r="J118" s="31" t="s">
        <v>46</v>
      </c>
      <c r="K118" s="31" t="s">
        <v>46</v>
      </c>
      <c r="L118" s="31" t="s">
        <v>46</v>
      </c>
      <c r="M118" s="31" t="s">
        <v>46</v>
      </c>
      <c r="N118" s="32">
        <v>84</v>
      </c>
      <c r="O118" s="29">
        <v>84</v>
      </c>
      <c r="P118" s="32" t="s">
        <v>237</v>
      </c>
      <c r="Q118" s="35" t="s">
        <v>237</v>
      </c>
      <c r="R118" s="30" t="s">
        <v>46</v>
      </c>
      <c r="S118" s="29">
        <v>2976</v>
      </c>
      <c r="T118" s="29">
        <v>2965</v>
      </c>
      <c r="U118" s="29">
        <v>2485</v>
      </c>
      <c r="V118" s="29">
        <v>491</v>
      </c>
      <c r="W118" s="29">
        <v>1252</v>
      </c>
      <c r="X118" s="29">
        <v>242</v>
      </c>
      <c r="Y118" s="32">
        <v>249.92924366336246</v>
      </c>
      <c r="Z118" s="32">
        <v>255.54339493068997</v>
      </c>
      <c r="AA118" s="35">
        <v>2947.375</v>
      </c>
      <c r="AB118" s="29" t="s">
        <v>46</v>
      </c>
      <c r="AC118" s="29" t="s">
        <v>46</v>
      </c>
      <c r="AD118" s="29">
        <v>276</v>
      </c>
      <c r="AE118" s="34">
        <v>204</v>
      </c>
      <c r="AF118" s="30">
        <v>0</v>
      </c>
      <c r="AG118" s="29">
        <v>2574</v>
      </c>
      <c r="AH118" s="34">
        <v>164</v>
      </c>
      <c r="AI118" s="34">
        <v>458</v>
      </c>
      <c r="AJ118" s="34">
        <v>81</v>
      </c>
      <c r="AK118" s="29">
        <v>309</v>
      </c>
      <c r="AL118" s="29">
        <v>156</v>
      </c>
      <c r="AM118" s="29">
        <v>78</v>
      </c>
      <c r="AN118" s="29">
        <v>389</v>
      </c>
      <c r="AO118" s="29">
        <v>136</v>
      </c>
      <c r="AP118" s="29" t="s">
        <v>46</v>
      </c>
      <c r="AQ118" s="30" t="s">
        <v>46</v>
      </c>
      <c r="AR118" s="29">
        <v>1512</v>
      </c>
      <c r="AS118" s="29">
        <v>432</v>
      </c>
      <c r="AT118" s="29">
        <v>170</v>
      </c>
      <c r="AU118" s="29">
        <v>71</v>
      </c>
      <c r="AV118" s="29">
        <v>115</v>
      </c>
      <c r="AW118" s="29">
        <v>34</v>
      </c>
      <c r="AX118" s="29">
        <v>34</v>
      </c>
      <c r="AY118" s="31" t="s">
        <v>46</v>
      </c>
      <c r="AZ118" s="31" t="s">
        <v>46</v>
      </c>
      <c r="BA118" s="30">
        <v>4</v>
      </c>
      <c r="BB118" s="29">
        <v>1435</v>
      </c>
      <c r="BC118" s="31">
        <v>61</v>
      </c>
      <c r="BD118" s="31">
        <v>36</v>
      </c>
      <c r="BE118" s="31">
        <v>20</v>
      </c>
      <c r="BF118" s="52">
        <v>13</v>
      </c>
      <c r="BG118" s="29">
        <v>3632</v>
      </c>
      <c r="BH118" s="29">
        <v>51</v>
      </c>
      <c r="BI118" s="49">
        <v>1345</v>
      </c>
      <c r="BJ118" s="29">
        <v>662</v>
      </c>
      <c r="BK118" s="29">
        <v>161</v>
      </c>
      <c r="BL118" s="29" t="s">
        <v>46</v>
      </c>
      <c r="BM118" s="29" t="s">
        <v>46</v>
      </c>
      <c r="BN118" s="29" t="s">
        <v>46</v>
      </c>
      <c r="BO118" s="30">
        <v>38</v>
      </c>
      <c r="BP118" s="32">
        <v>797</v>
      </c>
      <c r="BQ118" s="32">
        <v>505.47263859405246</v>
      </c>
      <c r="BR118" s="35">
        <v>3347.9576271186443</v>
      </c>
      <c r="BS118" s="29">
        <v>1104</v>
      </c>
      <c r="BT118" s="29">
        <v>430</v>
      </c>
      <c r="BU118" s="29">
        <v>148</v>
      </c>
      <c r="BV118" s="29">
        <v>813</v>
      </c>
      <c r="BW118" s="29">
        <v>394</v>
      </c>
      <c r="BX118" s="32">
        <v>342382</v>
      </c>
      <c r="BY118" s="76" t="s">
        <v>46</v>
      </c>
      <c r="BZ118" s="29">
        <v>9352</v>
      </c>
      <c r="CA118" s="29">
        <v>5941</v>
      </c>
      <c r="CB118" s="29">
        <v>5144</v>
      </c>
      <c r="CC118" s="29">
        <v>797</v>
      </c>
      <c r="CD118" s="29">
        <v>388</v>
      </c>
      <c r="CE118" s="29">
        <v>3650</v>
      </c>
      <c r="CF118" s="29">
        <v>6</v>
      </c>
      <c r="CG118" s="29">
        <v>2341</v>
      </c>
      <c r="CH118" s="29">
        <v>339</v>
      </c>
      <c r="CI118" s="29">
        <v>210</v>
      </c>
      <c r="CJ118" s="29">
        <v>129</v>
      </c>
      <c r="CK118" s="29">
        <v>114</v>
      </c>
      <c r="CL118" s="29">
        <v>339</v>
      </c>
      <c r="CM118" s="29">
        <v>153</v>
      </c>
      <c r="CN118" s="29">
        <v>148</v>
      </c>
      <c r="CO118" s="30">
        <v>664</v>
      </c>
      <c r="CP118" s="29">
        <v>7466</v>
      </c>
      <c r="CQ118" s="29">
        <v>7466</v>
      </c>
      <c r="CR118" s="29">
        <v>7466</v>
      </c>
      <c r="CS118" s="29">
        <v>7466</v>
      </c>
      <c r="CT118" s="29">
        <v>3720</v>
      </c>
      <c r="CU118" s="29">
        <v>3720</v>
      </c>
      <c r="CV118" s="35">
        <v>7702.0999999999995</v>
      </c>
      <c r="CW118" s="35">
        <v>7702.0999999999995</v>
      </c>
      <c r="CX118" s="35">
        <v>15075</v>
      </c>
      <c r="CY118" s="35">
        <v>15075</v>
      </c>
      <c r="CZ118" s="35">
        <v>15075</v>
      </c>
      <c r="DA118" s="78">
        <v>5.52</v>
      </c>
      <c r="DB118" s="34" t="s">
        <v>46</v>
      </c>
      <c r="DC118" s="34" t="s">
        <v>46</v>
      </c>
      <c r="DD118" s="34" t="s">
        <v>46</v>
      </c>
      <c r="DE118" s="34" t="s">
        <v>46</v>
      </c>
      <c r="DF118" s="34">
        <v>61</v>
      </c>
      <c r="DG118" s="34">
        <v>36</v>
      </c>
      <c r="DH118" s="34">
        <v>20</v>
      </c>
      <c r="DI118" s="34">
        <v>13</v>
      </c>
    </row>
    <row r="119" spans="1:113" x14ac:dyDescent="0.2">
      <c r="A119" s="3" t="s">
        <v>30</v>
      </c>
      <c r="B119" s="4">
        <v>2015</v>
      </c>
      <c r="C119" s="2" t="s">
        <v>8</v>
      </c>
      <c r="D119" s="29" t="s">
        <v>46</v>
      </c>
      <c r="E119" s="29" t="s">
        <v>46</v>
      </c>
      <c r="F119" s="29" t="s">
        <v>46</v>
      </c>
      <c r="G119" s="30" t="s">
        <v>46</v>
      </c>
      <c r="H119" s="35">
        <v>1388</v>
      </c>
      <c r="I119" s="31" t="s">
        <v>46</v>
      </c>
      <c r="J119" s="31" t="s">
        <v>46</v>
      </c>
      <c r="K119" s="31" t="s">
        <v>46</v>
      </c>
      <c r="L119" s="31" t="s">
        <v>46</v>
      </c>
      <c r="M119" s="31" t="s">
        <v>46</v>
      </c>
      <c r="N119" s="32">
        <v>91</v>
      </c>
      <c r="O119" s="29">
        <v>91</v>
      </c>
      <c r="P119" s="32" t="s">
        <v>237</v>
      </c>
      <c r="Q119" s="35" t="s">
        <v>237</v>
      </c>
      <c r="R119" s="30" t="s">
        <v>46</v>
      </c>
      <c r="S119" s="29">
        <v>3846</v>
      </c>
      <c r="T119" s="29">
        <v>3638</v>
      </c>
      <c r="U119" s="29">
        <v>3236</v>
      </c>
      <c r="V119" s="29">
        <v>610</v>
      </c>
      <c r="W119" s="29">
        <v>1650</v>
      </c>
      <c r="X119" s="29">
        <v>353</v>
      </c>
      <c r="Y119" s="32">
        <v>311.54339493069</v>
      </c>
      <c r="Z119" s="32">
        <v>279.60447894553931</v>
      </c>
      <c r="AA119" s="35">
        <v>3082.7916666666665</v>
      </c>
      <c r="AB119" s="29" t="s">
        <v>46</v>
      </c>
      <c r="AC119" s="29" t="s">
        <v>46</v>
      </c>
      <c r="AD119" s="29">
        <v>332</v>
      </c>
      <c r="AE119" s="34">
        <v>420</v>
      </c>
      <c r="AF119" s="30">
        <v>0</v>
      </c>
      <c r="AG119" s="29">
        <v>3304</v>
      </c>
      <c r="AH119" s="34">
        <v>192</v>
      </c>
      <c r="AI119" s="34">
        <v>539</v>
      </c>
      <c r="AJ119" s="34">
        <v>220</v>
      </c>
      <c r="AK119" s="29">
        <v>373</v>
      </c>
      <c r="AL119" s="29">
        <v>173</v>
      </c>
      <c r="AM119" s="29">
        <v>87</v>
      </c>
      <c r="AN119" s="29">
        <v>373</v>
      </c>
      <c r="AO119" s="29">
        <v>126</v>
      </c>
      <c r="AP119" s="29" t="s">
        <v>46</v>
      </c>
      <c r="AQ119" s="30" t="s">
        <v>46</v>
      </c>
      <c r="AR119" s="29">
        <v>1895</v>
      </c>
      <c r="AS119" s="29">
        <v>476</v>
      </c>
      <c r="AT119" s="29">
        <v>201</v>
      </c>
      <c r="AU119" s="29">
        <v>78</v>
      </c>
      <c r="AV119" s="29">
        <v>135</v>
      </c>
      <c r="AW119" s="29">
        <v>20</v>
      </c>
      <c r="AX119" s="29">
        <v>20</v>
      </c>
      <c r="AY119" s="31" t="s">
        <v>46</v>
      </c>
      <c r="AZ119" s="31" t="s">
        <v>46</v>
      </c>
      <c r="BA119" s="30">
        <v>18</v>
      </c>
      <c r="BB119" s="29">
        <v>1774</v>
      </c>
      <c r="BC119" s="31">
        <v>69</v>
      </c>
      <c r="BD119" s="31">
        <v>31</v>
      </c>
      <c r="BE119" s="31">
        <v>20</v>
      </c>
      <c r="BF119" s="52">
        <v>10</v>
      </c>
      <c r="BG119" s="29">
        <v>4566</v>
      </c>
      <c r="BH119" s="29">
        <v>86</v>
      </c>
      <c r="BI119" s="49">
        <v>1727</v>
      </c>
      <c r="BJ119" s="29">
        <v>751</v>
      </c>
      <c r="BK119" s="29">
        <v>181</v>
      </c>
      <c r="BL119" s="29" t="s">
        <v>46</v>
      </c>
      <c r="BM119" s="29" t="s">
        <v>46</v>
      </c>
      <c r="BN119" s="29" t="s">
        <v>46</v>
      </c>
      <c r="BO119" s="30">
        <v>45</v>
      </c>
      <c r="BP119" s="32">
        <v>981</v>
      </c>
      <c r="BQ119" s="32">
        <v>591.14787387622926</v>
      </c>
      <c r="BR119" s="35">
        <v>3524.6935483870966</v>
      </c>
      <c r="BS119" s="29">
        <v>1397</v>
      </c>
      <c r="BT119" s="29">
        <v>603</v>
      </c>
      <c r="BU119" s="29">
        <v>189</v>
      </c>
      <c r="BV119" s="29">
        <v>1000</v>
      </c>
      <c r="BW119" s="29">
        <v>559</v>
      </c>
      <c r="BX119" s="32">
        <v>448387</v>
      </c>
      <c r="BY119" s="76" t="s">
        <v>46</v>
      </c>
      <c r="BZ119" s="29">
        <v>12114</v>
      </c>
      <c r="CA119" s="29">
        <v>7484</v>
      </c>
      <c r="CB119" s="29">
        <v>6503</v>
      </c>
      <c r="CC119" s="29">
        <v>981</v>
      </c>
      <c r="CD119" s="29">
        <v>511</v>
      </c>
      <c r="CE119" s="29">
        <v>4500</v>
      </c>
      <c r="CF119" s="29">
        <v>15</v>
      </c>
      <c r="CG119" s="29">
        <v>2987</v>
      </c>
      <c r="CH119" s="29">
        <v>448</v>
      </c>
      <c r="CI119" s="29">
        <v>305</v>
      </c>
      <c r="CJ119" s="29">
        <v>143</v>
      </c>
      <c r="CK119" s="29">
        <v>184</v>
      </c>
      <c r="CL119" s="29">
        <v>448</v>
      </c>
      <c r="CM119" s="29">
        <v>201</v>
      </c>
      <c r="CN119" s="29">
        <v>189</v>
      </c>
      <c r="CO119" s="30">
        <v>938</v>
      </c>
      <c r="CP119" s="29">
        <v>9066</v>
      </c>
      <c r="CQ119" s="29">
        <v>9066</v>
      </c>
      <c r="CR119" s="29">
        <v>9066</v>
      </c>
      <c r="CS119" s="29">
        <v>9066</v>
      </c>
      <c r="CT119" s="29">
        <v>3707</v>
      </c>
      <c r="CU119" s="29">
        <v>3707</v>
      </c>
      <c r="CV119" s="35">
        <v>9631.6</v>
      </c>
      <c r="CW119" s="35">
        <v>9631.6</v>
      </c>
      <c r="CX119" s="35">
        <v>19329</v>
      </c>
      <c r="CY119" s="35">
        <v>19329</v>
      </c>
      <c r="CZ119" s="35">
        <v>19329</v>
      </c>
      <c r="DA119" s="78">
        <v>5.71</v>
      </c>
      <c r="DB119" s="34" t="s">
        <v>46</v>
      </c>
      <c r="DC119" s="34" t="s">
        <v>46</v>
      </c>
      <c r="DD119" s="34" t="s">
        <v>46</v>
      </c>
      <c r="DE119" s="34" t="s">
        <v>46</v>
      </c>
      <c r="DF119" s="34">
        <v>69</v>
      </c>
      <c r="DG119" s="34">
        <v>31</v>
      </c>
      <c r="DH119" s="34">
        <v>20</v>
      </c>
      <c r="DI119" s="34">
        <v>10</v>
      </c>
    </row>
    <row r="120" spans="1:113" x14ac:dyDescent="0.2">
      <c r="A120" s="3" t="s">
        <v>31</v>
      </c>
      <c r="B120" s="4">
        <v>2015</v>
      </c>
      <c r="C120" s="2" t="s">
        <v>9</v>
      </c>
      <c r="D120" s="29" t="s">
        <v>46</v>
      </c>
      <c r="E120" s="29" t="s">
        <v>46</v>
      </c>
      <c r="F120" s="29" t="s">
        <v>46</v>
      </c>
      <c r="G120" s="30" t="s">
        <v>46</v>
      </c>
      <c r="H120" s="35">
        <v>1839</v>
      </c>
      <c r="I120" s="31" t="s">
        <v>46</v>
      </c>
      <c r="J120" s="31" t="s">
        <v>46</v>
      </c>
      <c r="K120" s="31" t="s">
        <v>46</v>
      </c>
      <c r="L120" s="31" t="s">
        <v>46</v>
      </c>
      <c r="M120" s="31" t="s">
        <v>46</v>
      </c>
      <c r="N120" s="32">
        <v>93</v>
      </c>
      <c r="O120" s="29">
        <v>93</v>
      </c>
      <c r="P120" s="32" t="s">
        <v>237</v>
      </c>
      <c r="Q120" s="35" t="s">
        <v>237</v>
      </c>
      <c r="R120" s="30" t="s">
        <v>46</v>
      </c>
      <c r="S120" s="29">
        <v>4765</v>
      </c>
      <c r="T120" s="29">
        <v>4670</v>
      </c>
      <c r="U120" s="29">
        <v>4033</v>
      </c>
      <c r="V120" s="29">
        <v>732</v>
      </c>
      <c r="W120" s="29">
        <v>1945</v>
      </c>
      <c r="X120" s="29">
        <v>382</v>
      </c>
      <c r="Y120" s="32">
        <v>411.5080167623712</v>
      </c>
      <c r="Z120" s="32">
        <v>397.37617641088434</v>
      </c>
      <c r="AA120" s="35">
        <v>3032.7580645161293</v>
      </c>
      <c r="AB120" s="29" t="s">
        <v>46</v>
      </c>
      <c r="AC120" s="29" t="s">
        <v>46</v>
      </c>
      <c r="AD120" s="29">
        <v>383</v>
      </c>
      <c r="AE120" s="34">
        <v>611</v>
      </c>
      <c r="AF120" s="30">
        <v>0</v>
      </c>
      <c r="AG120" s="29">
        <v>4084</v>
      </c>
      <c r="AH120" s="34">
        <v>289</v>
      </c>
      <c r="AI120" s="34">
        <v>724</v>
      </c>
      <c r="AJ120" s="34">
        <v>233</v>
      </c>
      <c r="AK120" s="29">
        <v>433</v>
      </c>
      <c r="AL120" s="29">
        <v>151</v>
      </c>
      <c r="AM120" s="29">
        <v>85</v>
      </c>
      <c r="AN120" s="29">
        <v>366</v>
      </c>
      <c r="AO120" s="29">
        <v>187</v>
      </c>
      <c r="AP120" s="29" t="s">
        <v>46</v>
      </c>
      <c r="AQ120" s="30" t="s">
        <v>46</v>
      </c>
      <c r="AR120" s="29">
        <v>2193</v>
      </c>
      <c r="AS120" s="29">
        <v>557</v>
      </c>
      <c r="AT120" s="29">
        <v>242</v>
      </c>
      <c r="AU120" s="29">
        <v>93</v>
      </c>
      <c r="AV120" s="29">
        <v>116</v>
      </c>
      <c r="AW120" s="29">
        <v>30</v>
      </c>
      <c r="AX120" s="29">
        <v>30</v>
      </c>
      <c r="AY120" s="31" t="s">
        <v>46</v>
      </c>
      <c r="AZ120" s="31" t="s">
        <v>46</v>
      </c>
      <c r="BA120" s="30">
        <v>21</v>
      </c>
      <c r="BB120" s="29">
        <v>2022</v>
      </c>
      <c r="BC120" s="31">
        <v>65</v>
      </c>
      <c r="BD120" s="31">
        <v>15</v>
      </c>
      <c r="BE120" s="31">
        <v>32</v>
      </c>
      <c r="BF120" s="52">
        <v>9</v>
      </c>
      <c r="BG120" s="29">
        <v>5903</v>
      </c>
      <c r="BH120" s="29">
        <v>75</v>
      </c>
      <c r="BI120" s="49">
        <v>1994</v>
      </c>
      <c r="BJ120" s="29">
        <v>826</v>
      </c>
      <c r="BK120" s="29">
        <v>225</v>
      </c>
      <c r="BL120" s="29" t="s">
        <v>46</v>
      </c>
      <c r="BM120" s="29" t="s">
        <v>46</v>
      </c>
      <c r="BN120" s="29" t="s">
        <v>46</v>
      </c>
      <c r="BO120" s="30">
        <v>45</v>
      </c>
      <c r="BP120" s="32">
        <v>1249</v>
      </c>
      <c r="BQ120" s="32">
        <v>808.88419317325554</v>
      </c>
      <c r="BR120" s="35">
        <v>3459.9262295081967</v>
      </c>
      <c r="BS120" s="29">
        <v>1212</v>
      </c>
      <c r="BT120" s="29">
        <v>485</v>
      </c>
      <c r="BU120" s="29">
        <v>183</v>
      </c>
      <c r="BV120" s="29">
        <v>835</v>
      </c>
      <c r="BW120" s="29">
        <v>428</v>
      </c>
      <c r="BX120" s="32">
        <v>661612</v>
      </c>
      <c r="BY120" s="76" t="s">
        <v>46</v>
      </c>
      <c r="BZ120" s="29">
        <v>14888</v>
      </c>
      <c r="CA120" s="29">
        <v>9435</v>
      </c>
      <c r="CB120" s="29">
        <v>8186</v>
      </c>
      <c r="CC120" s="29">
        <v>1249</v>
      </c>
      <c r="CD120" s="29">
        <v>651</v>
      </c>
      <c r="CE120" s="29">
        <v>5858</v>
      </c>
      <c r="CF120" s="29">
        <v>13</v>
      </c>
      <c r="CG120" s="29">
        <v>8366</v>
      </c>
      <c r="CH120" s="29">
        <v>422</v>
      </c>
      <c r="CI120" s="29">
        <v>231</v>
      </c>
      <c r="CJ120" s="29">
        <v>191</v>
      </c>
      <c r="CK120" s="29">
        <v>159</v>
      </c>
      <c r="CL120" s="29">
        <v>422</v>
      </c>
      <c r="CM120" s="29">
        <v>154</v>
      </c>
      <c r="CN120" s="29">
        <v>183</v>
      </c>
      <c r="CO120" s="30">
        <v>771</v>
      </c>
      <c r="CP120" s="29">
        <v>11120</v>
      </c>
      <c r="CQ120" s="29">
        <v>11120</v>
      </c>
      <c r="CR120" s="29">
        <v>11120</v>
      </c>
      <c r="CS120" s="29">
        <v>11120</v>
      </c>
      <c r="CT120" s="29">
        <v>3823</v>
      </c>
      <c r="CU120" s="29">
        <v>3823</v>
      </c>
      <c r="CV120" s="35">
        <v>12984.1</v>
      </c>
      <c r="CW120" s="35">
        <v>12984.1</v>
      </c>
      <c r="CX120" s="35">
        <v>24142</v>
      </c>
      <c r="CY120" s="35">
        <v>24142</v>
      </c>
      <c r="CZ120" s="35">
        <v>24142</v>
      </c>
      <c r="DA120" s="78">
        <v>5.94</v>
      </c>
      <c r="DB120" s="34" t="s">
        <v>46</v>
      </c>
      <c r="DC120" s="34" t="s">
        <v>46</v>
      </c>
      <c r="DD120" s="34" t="s">
        <v>46</v>
      </c>
      <c r="DE120" s="34" t="s">
        <v>46</v>
      </c>
      <c r="DF120" s="34">
        <v>65</v>
      </c>
      <c r="DG120" s="34">
        <v>15</v>
      </c>
      <c r="DH120" s="34">
        <v>32</v>
      </c>
      <c r="DI120" s="34">
        <v>9</v>
      </c>
    </row>
    <row r="121" spans="1:113" x14ac:dyDescent="0.2">
      <c r="A121" s="3" t="s">
        <v>32</v>
      </c>
      <c r="B121" s="4">
        <v>2015</v>
      </c>
      <c r="C121" s="2" t="s">
        <v>10</v>
      </c>
      <c r="D121" s="29" t="s">
        <v>46</v>
      </c>
      <c r="E121" s="29" t="s">
        <v>46</v>
      </c>
      <c r="F121" s="29" t="s">
        <v>46</v>
      </c>
      <c r="G121" s="30">
        <v>916</v>
      </c>
      <c r="H121" s="35">
        <v>5923</v>
      </c>
      <c r="I121" s="31" t="s">
        <v>46</v>
      </c>
      <c r="J121" s="31" t="s">
        <v>46</v>
      </c>
      <c r="K121" s="31" t="s">
        <v>46</v>
      </c>
      <c r="L121" s="31" t="s">
        <v>46</v>
      </c>
      <c r="M121" s="31" t="s">
        <v>46</v>
      </c>
      <c r="N121" s="32">
        <v>592</v>
      </c>
      <c r="O121" s="29">
        <v>592</v>
      </c>
      <c r="P121" s="32">
        <v>442.54339493069</v>
      </c>
      <c r="Q121" s="35">
        <v>2095.8125</v>
      </c>
      <c r="R121" s="30" t="s">
        <v>46</v>
      </c>
      <c r="S121" s="29">
        <v>8213</v>
      </c>
      <c r="T121" s="29">
        <v>8497</v>
      </c>
      <c r="U121" s="29">
        <v>6884</v>
      </c>
      <c r="V121" s="29">
        <v>1329</v>
      </c>
      <c r="W121" s="29">
        <v>3376</v>
      </c>
      <c r="X121" s="29">
        <v>917</v>
      </c>
      <c r="Y121" s="32">
        <v>828.47263859405246</v>
      </c>
      <c r="Z121" s="32">
        <v>1042.1992855692904</v>
      </c>
      <c r="AA121" s="35">
        <v>2837.0384615384614</v>
      </c>
      <c r="AB121" s="29" t="s">
        <v>46</v>
      </c>
      <c r="AC121" s="29" t="s">
        <v>46</v>
      </c>
      <c r="AD121" s="29">
        <v>880</v>
      </c>
      <c r="AE121" s="34" t="s">
        <v>46</v>
      </c>
      <c r="AF121" s="30">
        <v>770</v>
      </c>
      <c r="AG121" s="29">
        <v>6923</v>
      </c>
      <c r="AH121" s="34" t="s">
        <v>46</v>
      </c>
      <c r="AI121" s="34" t="s">
        <v>46</v>
      </c>
      <c r="AJ121" s="34" t="s">
        <v>46</v>
      </c>
      <c r="AK121" s="29">
        <v>966</v>
      </c>
      <c r="AL121" s="29">
        <v>1011</v>
      </c>
      <c r="AM121" s="29">
        <v>509</v>
      </c>
      <c r="AN121" s="29">
        <v>1949</v>
      </c>
      <c r="AO121" s="29" t="s">
        <v>46</v>
      </c>
      <c r="AP121" s="29" t="s">
        <v>46</v>
      </c>
      <c r="AQ121" s="30" t="s">
        <v>46</v>
      </c>
      <c r="AR121" s="29">
        <v>4194</v>
      </c>
      <c r="AS121" s="29">
        <v>1219</v>
      </c>
      <c r="AT121" s="29">
        <v>487</v>
      </c>
      <c r="AU121" s="29">
        <v>217</v>
      </c>
      <c r="AV121" s="29">
        <v>722</v>
      </c>
      <c r="AW121" s="29">
        <v>102</v>
      </c>
      <c r="AX121" s="29">
        <v>102</v>
      </c>
      <c r="AY121" s="31" t="s">
        <v>46</v>
      </c>
      <c r="AZ121" s="31" t="s">
        <v>46</v>
      </c>
      <c r="BA121" s="30" t="s">
        <v>46</v>
      </c>
      <c r="BB121" s="29">
        <v>4652</v>
      </c>
      <c r="BC121" s="31">
        <v>271</v>
      </c>
      <c r="BD121" s="31">
        <v>103</v>
      </c>
      <c r="BE121" s="31">
        <v>105</v>
      </c>
      <c r="BF121" s="52">
        <v>45</v>
      </c>
      <c r="BG121" s="29">
        <v>10243</v>
      </c>
      <c r="BH121" s="29">
        <v>436</v>
      </c>
      <c r="BI121" s="49">
        <v>3357</v>
      </c>
      <c r="BJ121" s="29">
        <v>1607</v>
      </c>
      <c r="BK121" s="29">
        <v>385</v>
      </c>
      <c r="BL121" s="29" t="s">
        <v>46</v>
      </c>
      <c r="BM121" s="29" t="s">
        <v>46</v>
      </c>
      <c r="BN121" s="29">
        <v>659</v>
      </c>
      <c r="BO121" s="30">
        <v>203</v>
      </c>
      <c r="BP121" s="32">
        <v>2247</v>
      </c>
      <c r="BQ121" s="32">
        <v>1870.671924163343</v>
      </c>
      <c r="BR121" s="35">
        <v>3093.5743243243242</v>
      </c>
      <c r="BS121" s="29">
        <v>6334</v>
      </c>
      <c r="BT121" s="29">
        <v>3064</v>
      </c>
      <c r="BU121" s="29">
        <v>990</v>
      </c>
      <c r="BV121" s="29">
        <v>5178</v>
      </c>
      <c r="BW121" s="29">
        <v>2544</v>
      </c>
      <c r="BX121" s="32">
        <v>681299</v>
      </c>
      <c r="BY121" s="76" t="s">
        <v>46</v>
      </c>
      <c r="BZ121" s="29">
        <v>26494</v>
      </c>
      <c r="CA121" s="29">
        <v>16710</v>
      </c>
      <c r="CB121" s="29">
        <v>14463</v>
      </c>
      <c r="CC121" s="29">
        <v>2247</v>
      </c>
      <c r="CD121" s="29">
        <v>1229</v>
      </c>
      <c r="CE121" s="29">
        <v>10167</v>
      </c>
      <c r="CF121" s="29">
        <v>65</v>
      </c>
      <c r="CG121" s="29">
        <v>12315</v>
      </c>
      <c r="CH121" s="29">
        <v>1667</v>
      </c>
      <c r="CI121" s="29">
        <v>1318</v>
      </c>
      <c r="CJ121" s="29">
        <v>349</v>
      </c>
      <c r="CK121" s="29">
        <v>678</v>
      </c>
      <c r="CL121" s="29">
        <v>1667</v>
      </c>
      <c r="CM121" s="29">
        <v>978</v>
      </c>
      <c r="CN121" s="29">
        <v>990</v>
      </c>
      <c r="CO121" s="30">
        <v>3949</v>
      </c>
      <c r="CP121" s="29">
        <v>19946</v>
      </c>
      <c r="CQ121" s="29">
        <v>19946</v>
      </c>
      <c r="CR121" s="29">
        <v>19946</v>
      </c>
      <c r="CS121" s="29">
        <v>19946</v>
      </c>
      <c r="CT121" s="29">
        <v>12523</v>
      </c>
      <c r="CU121" s="29">
        <v>12523</v>
      </c>
      <c r="CV121" s="35">
        <v>18080.2</v>
      </c>
      <c r="CW121" s="35">
        <v>18080.2</v>
      </c>
      <c r="CX121" s="35">
        <v>42399</v>
      </c>
      <c r="CY121" s="35">
        <v>42399</v>
      </c>
      <c r="CZ121" s="35">
        <v>42399</v>
      </c>
      <c r="DA121" s="78">
        <v>5.91</v>
      </c>
      <c r="DB121" s="34" t="s">
        <v>46</v>
      </c>
      <c r="DC121" s="34" t="s">
        <v>46</v>
      </c>
      <c r="DD121" s="34" t="s">
        <v>46</v>
      </c>
      <c r="DE121" s="34" t="s">
        <v>46</v>
      </c>
      <c r="DF121" s="34">
        <v>271</v>
      </c>
      <c r="DG121" s="34">
        <v>103</v>
      </c>
      <c r="DH121" s="34">
        <v>105</v>
      </c>
      <c r="DI121" s="34">
        <v>45</v>
      </c>
    </row>
    <row r="122" spans="1:113" x14ac:dyDescent="0.2">
      <c r="A122" s="3" t="s">
        <v>33</v>
      </c>
      <c r="B122" s="4">
        <v>2015</v>
      </c>
      <c r="C122" s="2" t="s">
        <v>11</v>
      </c>
      <c r="D122" s="29" t="s">
        <v>46</v>
      </c>
      <c r="E122" s="29" t="s">
        <v>46</v>
      </c>
      <c r="F122" s="29" t="s">
        <v>46</v>
      </c>
      <c r="G122" s="30">
        <v>1097</v>
      </c>
      <c r="H122" s="35">
        <v>7052</v>
      </c>
      <c r="I122" s="31" t="s">
        <v>46</v>
      </c>
      <c r="J122" s="31" t="s">
        <v>46</v>
      </c>
      <c r="K122" s="31" t="s">
        <v>46</v>
      </c>
      <c r="L122" s="31" t="s">
        <v>46</v>
      </c>
      <c r="M122" s="31" t="s">
        <v>46</v>
      </c>
      <c r="N122" s="32">
        <v>640</v>
      </c>
      <c r="O122" s="29">
        <v>640</v>
      </c>
      <c r="P122" s="32">
        <v>481.60447894553931</v>
      </c>
      <c r="Q122" s="35">
        <v>2319.25</v>
      </c>
      <c r="R122" s="30" t="s">
        <v>46</v>
      </c>
      <c r="S122" s="29">
        <v>11524</v>
      </c>
      <c r="T122" s="29">
        <v>12118</v>
      </c>
      <c r="U122" s="29">
        <v>9634</v>
      </c>
      <c r="V122" s="29">
        <v>1890</v>
      </c>
      <c r="W122" s="29">
        <v>4472</v>
      </c>
      <c r="X122" s="29">
        <v>1196</v>
      </c>
      <c r="Y122" s="32">
        <v>1210.7523528217687</v>
      </c>
      <c r="Z122" s="32">
        <v>1311.3471594455198</v>
      </c>
      <c r="AA122" s="35">
        <v>2768.5147058823532</v>
      </c>
      <c r="AB122" s="29" t="s">
        <v>46</v>
      </c>
      <c r="AC122" s="29" t="s">
        <v>46</v>
      </c>
      <c r="AD122" s="29">
        <v>1066</v>
      </c>
      <c r="AE122" s="34" t="s">
        <v>46</v>
      </c>
      <c r="AF122" s="30">
        <v>899</v>
      </c>
      <c r="AG122" s="29">
        <v>9448</v>
      </c>
      <c r="AH122" s="34" t="s">
        <v>46</v>
      </c>
      <c r="AI122" s="34" t="s">
        <v>46</v>
      </c>
      <c r="AJ122" s="34" t="s">
        <v>46</v>
      </c>
      <c r="AK122" s="29">
        <v>1199</v>
      </c>
      <c r="AL122" s="29">
        <v>970</v>
      </c>
      <c r="AM122" s="29">
        <v>469</v>
      </c>
      <c r="AN122" s="29">
        <v>1961</v>
      </c>
      <c r="AO122" s="29" t="s">
        <v>46</v>
      </c>
      <c r="AP122" s="29" t="s">
        <v>46</v>
      </c>
      <c r="AQ122" s="30" t="s">
        <v>46</v>
      </c>
      <c r="AR122" s="29">
        <v>5648</v>
      </c>
      <c r="AS122" s="29">
        <v>1814</v>
      </c>
      <c r="AT122" s="29">
        <v>686</v>
      </c>
      <c r="AU122" s="29">
        <v>311</v>
      </c>
      <c r="AV122" s="29">
        <v>688</v>
      </c>
      <c r="AW122" s="29">
        <v>157</v>
      </c>
      <c r="AX122" s="29">
        <v>157</v>
      </c>
      <c r="AY122" s="31" t="s">
        <v>46</v>
      </c>
      <c r="AZ122" s="31" t="s">
        <v>46</v>
      </c>
      <c r="BA122" s="30" t="s">
        <v>46</v>
      </c>
      <c r="BB122" s="29">
        <v>5316</v>
      </c>
      <c r="BC122" s="31">
        <v>337</v>
      </c>
      <c r="BD122" s="31">
        <v>105</v>
      </c>
      <c r="BE122" s="31">
        <v>132</v>
      </c>
      <c r="BF122" s="52">
        <v>54</v>
      </c>
      <c r="BG122" s="29">
        <v>11622</v>
      </c>
      <c r="BH122" s="29">
        <v>397</v>
      </c>
      <c r="BI122" s="49">
        <v>4219</v>
      </c>
      <c r="BJ122" s="29">
        <v>2035</v>
      </c>
      <c r="BK122" s="29">
        <v>461</v>
      </c>
      <c r="BL122" s="29" t="s">
        <v>46</v>
      </c>
      <c r="BM122" s="29" t="s">
        <v>46</v>
      </c>
      <c r="BN122" s="29">
        <v>915</v>
      </c>
      <c r="BO122" s="30">
        <v>264</v>
      </c>
      <c r="BP122" s="32">
        <v>3158</v>
      </c>
      <c r="BQ122" s="32">
        <v>2522.0995122672884</v>
      </c>
      <c r="BR122" s="35">
        <v>3119.6542288557216</v>
      </c>
      <c r="BS122" s="29">
        <v>6232</v>
      </c>
      <c r="BT122" s="29">
        <v>2963</v>
      </c>
      <c r="BU122" s="29">
        <v>952</v>
      </c>
      <c r="BV122" s="29">
        <v>4997</v>
      </c>
      <c r="BW122" s="29">
        <v>2528</v>
      </c>
      <c r="BX122" s="32">
        <v>953517</v>
      </c>
      <c r="BY122" s="76" t="s">
        <v>46</v>
      </c>
      <c r="BZ122" s="29">
        <v>35431</v>
      </c>
      <c r="CA122" s="29">
        <v>23642</v>
      </c>
      <c r="CB122" s="29">
        <v>20484</v>
      </c>
      <c r="CC122" s="29">
        <v>3158</v>
      </c>
      <c r="CD122" s="29">
        <v>1887</v>
      </c>
      <c r="CE122" s="29">
        <v>14813</v>
      </c>
      <c r="CF122" s="29">
        <v>73</v>
      </c>
      <c r="CG122" s="29">
        <v>26067</v>
      </c>
      <c r="CH122" s="29">
        <v>2032</v>
      </c>
      <c r="CI122" s="29">
        <v>1559</v>
      </c>
      <c r="CJ122" s="29">
        <v>473</v>
      </c>
      <c r="CK122" s="29">
        <v>895</v>
      </c>
      <c r="CL122" s="29">
        <v>2032</v>
      </c>
      <c r="CM122" s="29">
        <v>1144</v>
      </c>
      <c r="CN122" s="29">
        <v>952</v>
      </c>
      <c r="CO122" s="30">
        <v>3874</v>
      </c>
      <c r="CP122" s="29">
        <v>26266</v>
      </c>
      <c r="CQ122" s="29">
        <v>26266</v>
      </c>
      <c r="CR122" s="29">
        <v>26266</v>
      </c>
      <c r="CS122" s="29">
        <v>26266</v>
      </c>
      <c r="CT122" s="29">
        <v>15615</v>
      </c>
      <c r="CU122" s="29">
        <v>15615</v>
      </c>
      <c r="CV122" s="35">
        <v>23401.199999999997</v>
      </c>
      <c r="CW122" s="35">
        <v>23401.199999999997</v>
      </c>
      <c r="CX122" s="35">
        <v>54809</v>
      </c>
      <c r="CY122" s="35">
        <v>54809</v>
      </c>
      <c r="CZ122" s="35">
        <v>54809</v>
      </c>
      <c r="DA122" s="78">
        <v>5.74</v>
      </c>
      <c r="DB122" s="34" t="s">
        <v>46</v>
      </c>
      <c r="DC122" s="34" t="s">
        <v>46</v>
      </c>
      <c r="DD122" s="34" t="s">
        <v>46</v>
      </c>
      <c r="DE122" s="34" t="s">
        <v>46</v>
      </c>
      <c r="DF122" s="34">
        <v>337</v>
      </c>
      <c r="DG122" s="34">
        <v>105</v>
      </c>
      <c r="DH122" s="34">
        <v>132</v>
      </c>
      <c r="DI122" s="34">
        <v>54</v>
      </c>
    </row>
    <row r="123" spans="1:113" x14ac:dyDescent="0.2">
      <c r="A123" s="3" t="s">
        <v>34</v>
      </c>
      <c r="B123" s="4">
        <v>2015</v>
      </c>
      <c r="C123" s="2" t="s">
        <v>12</v>
      </c>
      <c r="D123" s="29" t="s">
        <v>46</v>
      </c>
      <c r="E123" s="29" t="s">
        <v>46</v>
      </c>
      <c r="F123" s="29" t="s">
        <v>46</v>
      </c>
      <c r="G123" s="30">
        <v>778</v>
      </c>
      <c r="H123" s="35">
        <v>4048</v>
      </c>
      <c r="I123" s="31" t="s">
        <v>46</v>
      </c>
      <c r="J123" s="31" t="s">
        <v>46</v>
      </c>
      <c r="K123" s="31" t="s">
        <v>46</v>
      </c>
      <c r="L123" s="31" t="s">
        <v>46</v>
      </c>
      <c r="M123" s="31" t="s">
        <v>46</v>
      </c>
      <c r="N123" s="32">
        <v>358</v>
      </c>
      <c r="O123" s="29">
        <v>358</v>
      </c>
      <c r="P123" s="32">
        <v>355.44693274752183</v>
      </c>
      <c r="Q123" s="35">
        <v>1970.5</v>
      </c>
      <c r="R123" s="30" t="s">
        <v>46</v>
      </c>
      <c r="S123" s="29">
        <v>9308</v>
      </c>
      <c r="T123" s="29">
        <v>9921</v>
      </c>
      <c r="U123" s="29">
        <v>7809</v>
      </c>
      <c r="V123" s="29">
        <v>1499</v>
      </c>
      <c r="W123" s="29">
        <v>3825</v>
      </c>
      <c r="X123" s="29">
        <v>801</v>
      </c>
      <c r="Y123" s="32">
        <v>995.43726042573371</v>
      </c>
      <c r="Z123" s="32">
        <v>1110.0320670494848</v>
      </c>
      <c r="AA123" s="35">
        <v>2653.4850746268658</v>
      </c>
      <c r="AB123" s="29" t="s">
        <v>46</v>
      </c>
      <c r="AC123" s="29" t="s">
        <v>46</v>
      </c>
      <c r="AD123" s="29">
        <v>801</v>
      </c>
      <c r="AE123" s="34" t="s">
        <v>46</v>
      </c>
      <c r="AF123" s="30">
        <v>883</v>
      </c>
      <c r="AG123" s="29">
        <v>7396</v>
      </c>
      <c r="AH123" s="34" t="s">
        <v>46</v>
      </c>
      <c r="AI123" s="34" t="s">
        <v>46</v>
      </c>
      <c r="AJ123" s="34" t="s">
        <v>46</v>
      </c>
      <c r="AK123" s="29">
        <v>903</v>
      </c>
      <c r="AL123" s="29">
        <v>681</v>
      </c>
      <c r="AM123" s="29">
        <v>339</v>
      </c>
      <c r="AN123" s="29">
        <v>1517</v>
      </c>
      <c r="AO123" s="29" t="s">
        <v>46</v>
      </c>
      <c r="AP123" s="29" t="s">
        <v>46</v>
      </c>
      <c r="AQ123" s="30" t="s">
        <v>46</v>
      </c>
      <c r="AR123" s="29">
        <v>4977</v>
      </c>
      <c r="AS123" s="29">
        <v>1751</v>
      </c>
      <c r="AT123" s="29">
        <v>739</v>
      </c>
      <c r="AU123" s="29">
        <v>332</v>
      </c>
      <c r="AV123" s="29">
        <v>595</v>
      </c>
      <c r="AW123" s="29">
        <v>176</v>
      </c>
      <c r="AX123" s="29">
        <v>176</v>
      </c>
      <c r="AY123" s="31" t="s">
        <v>46</v>
      </c>
      <c r="AZ123" s="31" t="s">
        <v>46</v>
      </c>
      <c r="BA123" s="30" t="s">
        <v>46</v>
      </c>
      <c r="BB123" s="29">
        <v>4111</v>
      </c>
      <c r="BC123" s="31">
        <v>301</v>
      </c>
      <c r="BD123" s="31">
        <v>98</v>
      </c>
      <c r="BE123" s="31">
        <v>141</v>
      </c>
      <c r="BF123" s="52">
        <v>51</v>
      </c>
      <c r="BG123" s="29">
        <v>9244</v>
      </c>
      <c r="BH123" s="29">
        <v>266</v>
      </c>
      <c r="BI123" s="49">
        <v>3226</v>
      </c>
      <c r="BJ123" s="29">
        <v>1479</v>
      </c>
      <c r="BK123" s="29">
        <v>374</v>
      </c>
      <c r="BL123" s="29" t="s">
        <v>46</v>
      </c>
      <c r="BM123" s="29" t="s">
        <v>46</v>
      </c>
      <c r="BN123" s="29">
        <v>647</v>
      </c>
      <c r="BO123" s="30">
        <v>160</v>
      </c>
      <c r="BP123" s="32">
        <v>2391</v>
      </c>
      <c r="BQ123" s="32">
        <v>2105.4693274752185</v>
      </c>
      <c r="BR123" s="35">
        <v>3072.3354430379745</v>
      </c>
      <c r="BS123" s="29">
        <v>4979</v>
      </c>
      <c r="BT123" s="29">
        <v>2190</v>
      </c>
      <c r="BU123" s="29">
        <v>648</v>
      </c>
      <c r="BV123" s="29">
        <v>3810</v>
      </c>
      <c r="BW123" s="29">
        <v>1943</v>
      </c>
      <c r="BX123" s="32">
        <v>779352</v>
      </c>
      <c r="BY123" s="76" t="s">
        <v>46</v>
      </c>
      <c r="BZ123" s="29">
        <v>29190</v>
      </c>
      <c r="CA123" s="29">
        <v>19229</v>
      </c>
      <c r="CB123" s="29">
        <v>16838</v>
      </c>
      <c r="CC123" s="29">
        <v>2391</v>
      </c>
      <c r="CD123" s="29">
        <v>1292</v>
      </c>
      <c r="CE123" s="29">
        <v>12212</v>
      </c>
      <c r="CF123" s="29">
        <v>55</v>
      </c>
      <c r="CG123" s="29">
        <v>8294</v>
      </c>
      <c r="CH123" s="29">
        <v>1509</v>
      </c>
      <c r="CI123" s="29">
        <v>1205</v>
      </c>
      <c r="CJ123" s="29">
        <v>304</v>
      </c>
      <c r="CK123" s="29">
        <v>602</v>
      </c>
      <c r="CL123" s="29">
        <v>1509</v>
      </c>
      <c r="CM123" s="29">
        <v>881</v>
      </c>
      <c r="CN123" s="29">
        <v>648</v>
      </c>
      <c r="CO123" s="30">
        <v>3196</v>
      </c>
      <c r="CP123" s="29">
        <v>21063</v>
      </c>
      <c r="CQ123" s="29">
        <v>21063</v>
      </c>
      <c r="CR123" s="29">
        <v>21063</v>
      </c>
      <c r="CS123" s="29">
        <v>21063</v>
      </c>
      <c r="CT123" s="29">
        <v>9635</v>
      </c>
      <c r="CU123" s="29">
        <v>9635</v>
      </c>
      <c r="CV123" s="35">
        <v>20876.900000000001</v>
      </c>
      <c r="CW123" s="35">
        <v>20876.900000000001</v>
      </c>
      <c r="CX123" s="35">
        <v>44399</v>
      </c>
      <c r="CY123" s="35">
        <v>44399</v>
      </c>
      <c r="CZ123" s="35">
        <v>44399</v>
      </c>
      <c r="DA123" s="78">
        <v>5.15</v>
      </c>
      <c r="DB123" s="34" t="s">
        <v>46</v>
      </c>
      <c r="DC123" s="34" t="s">
        <v>46</v>
      </c>
      <c r="DD123" s="34" t="s">
        <v>46</v>
      </c>
      <c r="DE123" s="34" t="s">
        <v>46</v>
      </c>
      <c r="DF123" s="34">
        <v>301</v>
      </c>
      <c r="DG123" s="34">
        <v>98</v>
      </c>
      <c r="DH123" s="34">
        <v>141</v>
      </c>
      <c r="DI123" s="34">
        <v>51</v>
      </c>
    </row>
    <row r="124" spans="1:113" x14ac:dyDescent="0.2">
      <c r="A124" s="3" t="s">
        <v>35</v>
      </c>
      <c r="B124" s="4">
        <v>2015</v>
      </c>
      <c r="C124" s="2" t="s">
        <v>228</v>
      </c>
      <c r="D124" s="29" t="s">
        <v>46</v>
      </c>
      <c r="E124" s="29" t="s">
        <v>46</v>
      </c>
      <c r="F124" s="29" t="s">
        <v>46</v>
      </c>
      <c r="G124" s="30">
        <v>1010</v>
      </c>
      <c r="H124" s="35">
        <v>2865</v>
      </c>
      <c r="I124" s="31" t="s">
        <v>46</v>
      </c>
      <c r="J124" s="31" t="s">
        <v>46</v>
      </c>
      <c r="K124" s="31" t="s">
        <v>46</v>
      </c>
      <c r="L124" s="31" t="s">
        <v>46</v>
      </c>
      <c r="M124" s="31" t="s">
        <v>46</v>
      </c>
      <c r="N124" s="32">
        <v>235</v>
      </c>
      <c r="O124" s="29">
        <v>235</v>
      </c>
      <c r="P124" s="32" t="s">
        <v>237</v>
      </c>
      <c r="Q124" s="35" t="s">
        <v>237</v>
      </c>
      <c r="R124" s="30" t="s">
        <v>46</v>
      </c>
      <c r="S124" s="29">
        <v>9037</v>
      </c>
      <c r="T124" s="29">
        <v>9419</v>
      </c>
      <c r="U124" s="29">
        <v>7423</v>
      </c>
      <c r="V124" s="29">
        <v>1614</v>
      </c>
      <c r="W124" s="29">
        <v>3743</v>
      </c>
      <c r="X124" s="29">
        <v>645</v>
      </c>
      <c r="Y124" s="32">
        <v>1002.8231091584062</v>
      </c>
      <c r="Z124" s="32">
        <v>838.39220993562674</v>
      </c>
      <c r="AA124" s="35">
        <v>2672.5588235294117</v>
      </c>
      <c r="AB124" s="29" t="s">
        <v>46</v>
      </c>
      <c r="AC124" s="29" t="s">
        <v>46</v>
      </c>
      <c r="AD124" s="29">
        <v>801</v>
      </c>
      <c r="AE124" s="34">
        <v>729</v>
      </c>
      <c r="AF124" s="30">
        <v>0</v>
      </c>
      <c r="AG124" s="29">
        <v>7658</v>
      </c>
      <c r="AH124" s="34">
        <v>373</v>
      </c>
      <c r="AI124" s="34">
        <v>1153</v>
      </c>
      <c r="AJ124" s="34">
        <v>458</v>
      </c>
      <c r="AK124" s="29">
        <v>930</v>
      </c>
      <c r="AL124" s="29">
        <v>589</v>
      </c>
      <c r="AM124" s="29">
        <v>322</v>
      </c>
      <c r="AN124" s="29">
        <v>1302</v>
      </c>
      <c r="AO124" s="29">
        <v>484</v>
      </c>
      <c r="AP124" s="29" t="s">
        <v>46</v>
      </c>
      <c r="AQ124" s="30" t="s">
        <v>46</v>
      </c>
      <c r="AR124" s="29">
        <v>4849</v>
      </c>
      <c r="AS124" s="29">
        <v>1647</v>
      </c>
      <c r="AT124" s="29">
        <v>740</v>
      </c>
      <c r="AU124" s="29">
        <v>317</v>
      </c>
      <c r="AV124" s="29">
        <v>469</v>
      </c>
      <c r="AW124" s="29">
        <v>158</v>
      </c>
      <c r="AX124" s="29">
        <v>158</v>
      </c>
      <c r="AY124" s="31" t="s">
        <v>46</v>
      </c>
      <c r="AZ124" s="31" t="s">
        <v>46</v>
      </c>
      <c r="BA124" s="30">
        <v>58</v>
      </c>
      <c r="BB124" s="29">
        <v>4187</v>
      </c>
      <c r="BC124" s="31">
        <v>247</v>
      </c>
      <c r="BD124" s="31">
        <v>103</v>
      </c>
      <c r="BE124" s="31">
        <v>110</v>
      </c>
      <c r="BF124" s="52">
        <v>56</v>
      </c>
      <c r="BG124" s="29">
        <v>9850</v>
      </c>
      <c r="BH124" s="29">
        <v>239</v>
      </c>
      <c r="BI124" s="49">
        <v>3363</v>
      </c>
      <c r="BJ124" s="29">
        <v>1404</v>
      </c>
      <c r="BK124" s="29">
        <v>354</v>
      </c>
      <c r="BL124" s="29" t="s">
        <v>46</v>
      </c>
      <c r="BM124" s="29" t="s">
        <v>46</v>
      </c>
      <c r="BN124" s="29">
        <v>801</v>
      </c>
      <c r="BO124" s="30">
        <v>179</v>
      </c>
      <c r="BP124" s="32">
        <v>2501</v>
      </c>
      <c r="BQ124" s="32">
        <v>1841.2153190940328</v>
      </c>
      <c r="BR124" s="35">
        <v>3230.2839506172841</v>
      </c>
      <c r="BS124" s="29">
        <v>4039</v>
      </c>
      <c r="BT124" s="29">
        <v>1758</v>
      </c>
      <c r="BU124" s="29">
        <v>539</v>
      </c>
      <c r="BV124" s="29">
        <v>2977</v>
      </c>
      <c r="BW124" s="29">
        <v>1459</v>
      </c>
      <c r="BX124" s="32">
        <v>845344</v>
      </c>
      <c r="BY124" s="76" t="s">
        <v>46</v>
      </c>
      <c r="BZ124" s="29">
        <v>28707</v>
      </c>
      <c r="CA124" s="29">
        <v>18456</v>
      </c>
      <c r="CB124" s="29">
        <v>15955</v>
      </c>
      <c r="CC124" s="29">
        <v>2501</v>
      </c>
      <c r="CD124" s="29">
        <v>1134</v>
      </c>
      <c r="CE124" s="29">
        <v>11565</v>
      </c>
      <c r="CF124" s="29">
        <v>50</v>
      </c>
      <c r="CG124" s="29">
        <v>4247</v>
      </c>
      <c r="CH124" s="29">
        <v>1302</v>
      </c>
      <c r="CI124" s="29">
        <v>910</v>
      </c>
      <c r="CJ124" s="29">
        <v>392</v>
      </c>
      <c r="CK124" s="29">
        <v>492</v>
      </c>
      <c r="CL124" s="29">
        <v>1302</v>
      </c>
      <c r="CM124" s="29">
        <v>634</v>
      </c>
      <c r="CN124" s="29">
        <v>539</v>
      </c>
      <c r="CO124" s="30">
        <v>2498</v>
      </c>
      <c r="CP124" s="29">
        <v>20917</v>
      </c>
      <c r="CQ124" s="29">
        <v>20917</v>
      </c>
      <c r="CR124" s="29">
        <v>20917</v>
      </c>
      <c r="CS124" s="29">
        <v>20917</v>
      </c>
      <c r="CT124" s="29">
        <v>7202</v>
      </c>
      <c r="CU124" s="29">
        <v>7202</v>
      </c>
      <c r="CV124" s="35">
        <v>22797.8</v>
      </c>
      <c r="CW124" s="35">
        <v>22797.8</v>
      </c>
      <c r="CX124" s="35">
        <v>44638</v>
      </c>
      <c r="CY124" s="35">
        <v>44638</v>
      </c>
      <c r="CZ124" s="35">
        <v>44638</v>
      </c>
      <c r="DA124" s="78">
        <v>5.28</v>
      </c>
      <c r="DB124" s="34" t="s">
        <v>46</v>
      </c>
      <c r="DC124" s="34" t="s">
        <v>46</v>
      </c>
      <c r="DD124" s="34" t="s">
        <v>46</v>
      </c>
      <c r="DE124" s="34" t="s">
        <v>46</v>
      </c>
      <c r="DF124" s="34">
        <v>247</v>
      </c>
      <c r="DG124" s="34">
        <v>103</v>
      </c>
      <c r="DH124" s="34">
        <v>110</v>
      </c>
      <c r="DI124" s="34">
        <v>56</v>
      </c>
    </row>
    <row r="125" spans="1:113" x14ac:dyDescent="0.2">
      <c r="A125" s="3" t="s">
        <v>36</v>
      </c>
      <c r="B125" s="4">
        <v>2015</v>
      </c>
      <c r="C125" s="2" t="s">
        <v>13</v>
      </c>
      <c r="D125" s="29" t="s">
        <v>46</v>
      </c>
      <c r="E125" s="29" t="s">
        <v>46</v>
      </c>
      <c r="F125" s="29" t="s">
        <v>46</v>
      </c>
      <c r="G125" s="30" t="s">
        <v>46</v>
      </c>
      <c r="H125" s="35">
        <v>915</v>
      </c>
      <c r="I125" s="31" t="s">
        <v>46</v>
      </c>
      <c r="J125" s="31" t="s">
        <v>46</v>
      </c>
      <c r="K125" s="31" t="s">
        <v>46</v>
      </c>
      <c r="L125" s="31" t="s">
        <v>46</v>
      </c>
      <c r="M125" s="31" t="s">
        <v>46</v>
      </c>
      <c r="N125" s="32">
        <v>49</v>
      </c>
      <c r="O125" s="29">
        <v>49</v>
      </c>
      <c r="P125" s="32" t="s">
        <v>237</v>
      </c>
      <c r="Q125" s="35" t="s">
        <v>237</v>
      </c>
      <c r="R125" s="30" t="s">
        <v>46</v>
      </c>
      <c r="S125" s="29">
        <v>3026</v>
      </c>
      <c r="T125" s="29">
        <v>3112</v>
      </c>
      <c r="U125" s="29">
        <v>2593</v>
      </c>
      <c r="V125" s="29">
        <v>433</v>
      </c>
      <c r="W125" s="29">
        <v>1345</v>
      </c>
      <c r="X125" s="29">
        <v>237</v>
      </c>
      <c r="Y125" s="32">
        <v>267.44693274752183</v>
      </c>
      <c r="Z125" s="32">
        <v>249.41155457920308</v>
      </c>
      <c r="AA125" s="35">
        <v>2890.7777777777778</v>
      </c>
      <c r="AB125" s="29" t="s">
        <v>46</v>
      </c>
      <c r="AC125" s="29" t="s">
        <v>46</v>
      </c>
      <c r="AD125" s="29">
        <v>266</v>
      </c>
      <c r="AE125" s="34">
        <v>321</v>
      </c>
      <c r="AF125" s="30">
        <v>427</v>
      </c>
      <c r="AG125" s="29">
        <v>2601</v>
      </c>
      <c r="AH125" s="34">
        <v>153</v>
      </c>
      <c r="AI125" s="34">
        <v>483</v>
      </c>
      <c r="AJ125" s="34">
        <v>92</v>
      </c>
      <c r="AK125" s="29">
        <v>293</v>
      </c>
      <c r="AL125" s="29">
        <v>141</v>
      </c>
      <c r="AM125" s="29">
        <v>73</v>
      </c>
      <c r="AN125" s="29">
        <v>351</v>
      </c>
      <c r="AO125" s="29">
        <v>113</v>
      </c>
      <c r="AP125" s="29" t="s">
        <v>46</v>
      </c>
      <c r="AQ125" s="30" t="s">
        <v>46</v>
      </c>
      <c r="AR125" s="29">
        <v>1448</v>
      </c>
      <c r="AS125" s="29">
        <v>483</v>
      </c>
      <c r="AT125" s="29">
        <v>229</v>
      </c>
      <c r="AU125" s="29">
        <v>96</v>
      </c>
      <c r="AV125" s="29">
        <v>93</v>
      </c>
      <c r="AW125" s="29">
        <v>15</v>
      </c>
      <c r="AX125" s="29">
        <v>15</v>
      </c>
      <c r="AY125" s="31" t="s">
        <v>46</v>
      </c>
      <c r="AZ125" s="31" t="s">
        <v>46</v>
      </c>
      <c r="BA125" s="30">
        <v>11</v>
      </c>
      <c r="BB125" s="29">
        <v>1394</v>
      </c>
      <c r="BC125" s="31">
        <v>57</v>
      </c>
      <c r="BD125" s="31">
        <v>21</v>
      </c>
      <c r="BE125" s="31">
        <v>20</v>
      </c>
      <c r="BF125" s="52">
        <v>11</v>
      </c>
      <c r="BG125" s="29">
        <v>3457</v>
      </c>
      <c r="BH125" s="29">
        <v>34</v>
      </c>
      <c r="BI125" s="49">
        <v>1172</v>
      </c>
      <c r="BJ125" s="29">
        <v>492</v>
      </c>
      <c r="BK125" s="29">
        <v>120</v>
      </c>
      <c r="BL125" s="29" t="s">
        <v>46</v>
      </c>
      <c r="BM125" s="29" t="s">
        <v>46</v>
      </c>
      <c r="BN125" s="29" t="s">
        <v>46</v>
      </c>
      <c r="BO125" s="30">
        <v>25</v>
      </c>
      <c r="BP125" s="32">
        <v>741</v>
      </c>
      <c r="BQ125" s="32">
        <v>516.85848732672491</v>
      </c>
      <c r="BR125" s="35">
        <v>3288.4807692307691</v>
      </c>
      <c r="BS125" s="29">
        <v>1021</v>
      </c>
      <c r="BT125" s="29">
        <v>386</v>
      </c>
      <c r="BU125" s="29">
        <v>148</v>
      </c>
      <c r="BV125" s="29">
        <v>739</v>
      </c>
      <c r="BW125" s="29">
        <v>377</v>
      </c>
      <c r="BX125" s="32">
        <v>331212</v>
      </c>
      <c r="BY125" s="76" t="s">
        <v>46</v>
      </c>
      <c r="BZ125" s="29">
        <v>9125</v>
      </c>
      <c r="CA125" s="29">
        <v>6138</v>
      </c>
      <c r="CB125" s="29">
        <v>5397</v>
      </c>
      <c r="CC125" s="29">
        <v>741</v>
      </c>
      <c r="CD125" s="29">
        <v>404</v>
      </c>
      <c r="CE125" s="29">
        <v>3815</v>
      </c>
      <c r="CF125" s="29">
        <v>16</v>
      </c>
      <c r="CG125" s="29">
        <v>2536</v>
      </c>
      <c r="CH125" s="29">
        <v>299</v>
      </c>
      <c r="CI125" s="29">
        <v>191</v>
      </c>
      <c r="CJ125" s="29">
        <v>108</v>
      </c>
      <c r="CK125" s="29">
        <v>99</v>
      </c>
      <c r="CL125" s="29">
        <v>299</v>
      </c>
      <c r="CM125" s="29">
        <v>135</v>
      </c>
      <c r="CN125" s="29">
        <v>148</v>
      </c>
      <c r="CO125" s="30">
        <v>636</v>
      </c>
      <c r="CP125" s="29">
        <v>6817</v>
      </c>
      <c r="CQ125" s="29">
        <v>6817</v>
      </c>
      <c r="CR125" s="29">
        <v>6817</v>
      </c>
      <c r="CS125" s="29">
        <v>6817</v>
      </c>
      <c r="CT125" s="29">
        <v>2262</v>
      </c>
      <c r="CU125" s="29">
        <v>2262</v>
      </c>
      <c r="CV125" s="35">
        <v>7395.2999999999993</v>
      </c>
      <c r="CW125" s="35">
        <v>7395.2999999999993</v>
      </c>
      <c r="CX125" s="35">
        <v>14687</v>
      </c>
      <c r="CY125" s="35">
        <v>14687</v>
      </c>
      <c r="CZ125" s="35">
        <v>14687</v>
      </c>
      <c r="DA125" s="78">
        <v>5.56</v>
      </c>
      <c r="DB125" s="34" t="s">
        <v>46</v>
      </c>
      <c r="DC125" s="34" t="s">
        <v>46</v>
      </c>
      <c r="DD125" s="34" t="s">
        <v>46</v>
      </c>
      <c r="DE125" s="34" t="s">
        <v>46</v>
      </c>
      <c r="DF125" s="34">
        <v>57</v>
      </c>
      <c r="DG125" s="34">
        <v>21</v>
      </c>
      <c r="DH125" s="34">
        <v>20</v>
      </c>
      <c r="DI125" s="34">
        <v>11</v>
      </c>
    </row>
    <row r="126" spans="1:113" x14ac:dyDescent="0.2">
      <c r="A126" s="3" t="s">
        <v>37</v>
      </c>
      <c r="B126" s="4">
        <v>2015</v>
      </c>
      <c r="C126" s="2" t="s">
        <v>14</v>
      </c>
      <c r="D126" s="29" t="s">
        <v>46</v>
      </c>
      <c r="E126" s="29" t="s">
        <v>46</v>
      </c>
      <c r="F126" s="29" t="s">
        <v>46</v>
      </c>
      <c r="G126" s="30">
        <v>401</v>
      </c>
      <c r="H126" s="35">
        <v>2734</v>
      </c>
      <c r="I126" s="31" t="s">
        <v>46</v>
      </c>
      <c r="J126" s="31" t="s">
        <v>46</v>
      </c>
      <c r="K126" s="31" t="s">
        <v>46</v>
      </c>
      <c r="L126" s="31" t="s">
        <v>46</v>
      </c>
      <c r="M126" s="31" t="s">
        <v>46</v>
      </c>
      <c r="N126" s="32">
        <v>217</v>
      </c>
      <c r="O126" s="29">
        <v>217</v>
      </c>
      <c r="P126" s="32" t="s">
        <v>237</v>
      </c>
      <c r="Q126" s="35" t="s">
        <v>237</v>
      </c>
      <c r="R126" s="30" t="s">
        <v>46</v>
      </c>
      <c r="S126" s="29">
        <v>4933</v>
      </c>
      <c r="T126" s="29">
        <v>5265</v>
      </c>
      <c r="U126" s="29">
        <v>4098</v>
      </c>
      <c r="V126" s="29">
        <v>835</v>
      </c>
      <c r="W126" s="29">
        <v>1964</v>
      </c>
      <c r="X126" s="29">
        <v>458</v>
      </c>
      <c r="Y126" s="32">
        <v>574.18325204454811</v>
      </c>
      <c r="Z126" s="32">
        <v>634.24433605939748</v>
      </c>
      <c r="AA126" s="35">
        <v>2719.7857142857142</v>
      </c>
      <c r="AB126" s="29" t="s">
        <v>46</v>
      </c>
      <c r="AC126" s="29" t="s">
        <v>46</v>
      </c>
      <c r="AD126" s="29">
        <v>444</v>
      </c>
      <c r="AE126" s="34">
        <v>234</v>
      </c>
      <c r="AF126" s="30">
        <v>0</v>
      </c>
      <c r="AG126" s="29">
        <v>4063</v>
      </c>
      <c r="AH126" s="34">
        <v>218</v>
      </c>
      <c r="AI126" s="34">
        <v>633</v>
      </c>
      <c r="AJ126" s="34">
        <v>223</v>
      </c>
      <c r="AK126" s="29">
        <v>497</v>
      </c>
      <c r="AL126" s="29">
        <v>429</v>
      </c>
      <c r="AM126" s="29">
        <v>211</v>
      </c>
      <c r="AN126" s="29">
        <v>874</v>
      </c>
      <c r="AO126" s="29">
        <v>216</v>
      </c>
      <c r="AP126" s="29" t="s">
        <v>46</v>
      </c>
      <c r="AQ126" s="30" t="s">
        <v>46</v>
      </c>
      <c r="AR126" s="29">
        <v>2632</v>
      </c>
      <c r="AS126" s="29">
        <v>828</v>
      </c>
      <c r="AT126" s="29">
        <v>343</v>
      </c>
      <c r="AU126" s="29">
        <v>133</v>
      </c>
      <c r="AV126" s="29">
        <v>327</v>
      </c>
      <c r="AW126" s="29">
        <v>64</v>
      </c>
      <c r="AX126" s="29">
        <v>64</v>
      </c>
      <c r="AY126" s="31" t="s">
        <v>46</v>
      </c>
      <c r="AZ126" s="31" t="s">
        <v>46</v>
      </c>
      <c r="BA126" s="30">
        <v>23</v>
      </c>
      <c r="BB126" s="29">
        <v>2312</v>
      </c>
      <c r="BC126" s="31">
        <v>130</v>
      </c>
      <c r="BD126" s="31">
        <v>62</v>
      </c>
      <c r="BE126" s="31">
        <v>47</v>
      </c>
      <c r="BF126" s="52">
        <v>27</v>
      </c>
      <c r="BG126" s="29">
        <v>5129</v>
      </c>
      <c r="BH126" s="29">
        <v>203</v>
      </c>
      <c r="BI126" s="49">
        <v>1856</v>
      </c>
      <c r="BJ126" s="29">
        <v>879</v>
      </c>
      <c r="BK126" s="29">
        <v>244</v>
      </c>
      <c r="BL126" s="29" t="s">
        <v>46</v>
      </c>
      <c r="BM126" s="29" t="s">
        <v>46</v>
      </c>
      <c r="BN126" s="29">
        <v>352</v>
      </c>
      <c r="BO126" s="30">
        <v>99</v>
      </c>
      <c r="BP126" s="32">
        <v>1343</v>
      </c>
      <c r="BQ126" s="32">
        <v>1208.4275881039455</v>
      </c>
      <c r="BR126" s="35">
        <v>3094.1666666666665</v>
      </c>
      <c r="BS126" s="29">
        <v>2935</v>
      </c>
      <c r="BT126" s="29">
        <v>1416</v>
      </c>
      <c r="BU126" s="29">
        <v>425</v>
      </c>
      <c r="BV126" s="29">
        <v>2287</v>
      </c>
      <c r="BW126" s="29">
        <v>1151</v>
      </c>
      <c r="BX126" s="32">
        <v>427249</v>
      </c>
      <c r="BY126" s="76" t="s">
        <v>46</v>
      </c>
      <c r="BZ126" s="29">
        <v>15874</v>
      </c>
      <c r="CA126" s="29">
        <v>10198</v>
      </c>
      <c r="CB126" s="29">
        <v>8855</v>
      </c>
      <c r="CC126" s="29">
        <v>1343</v>
      </c>
      <c r="CD126" s="29">
        <v>712</v>
      </c>
      <c r="CE126" s="29">
        <v>6432</v>
      </c>
      <c r="CF126" s="29">
        <v>24</v>
      </c>
      <c r="CG126" s="29">
        <v>3205</v>
      </c>
      <c r="CH126" s="29">
        <v>846</v>
      </c>
      <c r="CI126" s="29">
        <v>657</v>
      </c>
      <c r="CJ126" s="29">
        <v>189</v>
      </c>
      <c r="CK126" s="29">
        <v>396</v>
      </c>
      <c r="CL126" s="29">
        <v>846</v>
      </c>
      <c r="CM126" s="29">
        <v>444</v>
      </c>
      <c r="CN126" s="29">
        <v>425</v>
      </c>
      <c r="CO126" s="30">
        <v>1858</v>
      </c>
      <c r="CP126" s="29">
        <v>11441</v>
      </c>
      <c r="CQ126" s="29">
        <v>11441</v>
      </c>
      <c r="CR126" s="29">
        <v>11441</v>
      </c>
      <c r="CS126" s="29">
        <v>11441</v>
      </c>
      <c r="CT126" s="29">
        <v>6003</v>
      </c>
      <c r="CU126" s="29">
        <v>6003</v>
      </c>
      <c r="CV126" s="35">
        <v>10741.2</v>
      </c>
      <c r="CW126" s="35">
        <v>10741.2</v>
      </c>
      <c r="CX126" s="35">
        <v>24286</v>
      </c>
      <c r="CY126" s="35">
        <v>24286</v>
      </c>
      <c r="CZ126" s="35">
        <v>24286</v>
      </c>
      <c r="DA126" s="78">
        <v>5.5</v>
      </c>
      <c r="DB126" s="34" t="s">
        <v>46</v>
      </c>
      <c r="DC126" s="34" t="s">
        <v>46</v>
      </c>
      <c r="DD126" s="34" t="s">
        <v>46</v>
      </c>
      <c r="DE126" s="34" t="s">
        <v>46</v>
      </c>
      <c r="DF126" s="34">
        <v>130</v>
      </c>
      <c r="DG126" s="34">
        <v>62</v>
      </c>
      <c r="DH126" s="34">
        <v>47</v>
      </c>
      <c r="DI126" s="34">
        <v>27</v>
      </c>
    </row>
    <row r="127" spans="1:113" x14ac:dyDescent="0.2">
      <c r="A127" s="3" t="s">
        <v>38</v>
      </c>
      <c r="B127" s="4">
        <v>2015</v>
      </c>
      <c r="C127" s="2" t="s">
        <v>15</v>
      </c>
      <c r="D127" s="29" t="s">
        <v>46</v>
      </c>
      <c r="E127" s="29" t="s">
        <v>46</v>
      </c>
      <c r="F127" s="29" t="s">
        <v>46</v>
      </c>
      <c r="G127" s="30">
        <v>632</v>
      </c>
      <c r="H127" s="35">
        <v>3781</v>
      </c>
      <c r="I127" s="31" t="s">
        <v>46</v>
      </c>
      <c r="J127" s="31" t="s">
        <v>46</v>
      </c>
      <c r="K127" s="31" t="s">
        <v>46</v>
      </c>
      <c r="L127" s="31" t="s">
        <v>46</v>
      </c>
      <c r="M127" s="31" t="s">
        <v>46</v>
      </c>
      <c r="N127" s="32">
        <v>338</v>
      </c>
      <c r="O127" s="29">
        <v>338</v>
      </c>
      <c r="P127" s="32">
        <v>293.77169746534497</v>
      </c>
      <c r="Q127" s="35">
        <v>2297.375</v>
      </c>
      <c r="R127" s="30" t="s">
        <v>46</v>
      </c>
      <c r="S127" s="29">
        <v>6944</v>
      </c>
      <c r="T127" s="29">
        <v>7795</v>
      </c>
      <c r="U127" s="29">
        <v>5875</v>
      </c>
      <c r="V127" s="29">
        <v>1069</v>
      </c>
      <c r="W127" s="29">
        <v>2879</v>
      </c>
      <c r="X127" s="29">
        <v>617</v>
      </c>
      <c r="Y127" s="32">
        <v>773.18325204454811</v>
      </c>
      <c r="Z127" s="32">
        <v>952.88419317325554</v>
      </c>
      <c r="AA127" s="35">
        <v>2701.1410256410259</v>
      </c>
      <c r="AB127" s="29" t="s">
        <v>46</v>
      </c>
      <c r="AC127" s="29" t="s">
        <v>46</v>
      </c>
      <c r="AD127" s="29">
        <v>724</v>
      </c>
      <c r="AE127" s="34">
        <v>598</v>
      </c>
      <c r="AF127" s="30">
        <v>761</v>
      </c>
      <c r="AG127" s="29">
        <v>5656</v>
      </c>
      <c r="AH127" s="34">
        <v>292</v>
      </c>
      <c r="AI127" s="34">
        <v>929</v>
      </c>
      <c r="AJ127" s="34">
        <v>19</v>
      </c>
      <c r="AK127" s="29">
        <v>816</v>
      </c>
      <c r="AL127" s="29">
        <v>690</v>
      </c>
      <c r="AM127" s="29">
        <v>382</v>
      </c>
      <c r="AN127" s="29">
        <v>1348</v>
      </c>
      <c r="AO127" s="29">
        <v>414</v>
      </c>
      <c r="AP127" s="29" t="s">
        <v>46</v>
      </c>
      <c r="AQ127" s="30" t="s">
        <v>46</v>
      </c>
      <c r="AR127" s="29">
        <v>3696</v>
      </c>
      <c r="AS127" s="29">
        <v>1311</v>
      </c>
      <c r="AT127" s="29">
        <v>516</v>
      </c>
      <c r="AU127" s="29">
        <v>224</v>
      </c>
      <c r="AV127" s="29">
        <v>496</v>
      </c>
      <c r="AW127" s="29">
        <v>119</v>
      </c>
      <c r="AX127" s="29">
        <v>119</v>
      </c>
      <c r="AY127" s="31" t="s">
        <v>46</v>
      </c>
      <c r="AZ127" s="31" t="s">
        <v>46</v>
      </c>
      <c r="BA127" s="30">
        <v>41</v>
      </c>
      <c r="BB127" s="29">
        <v>3447</v>
      </c>
      <c r="BC127" s="31">
        <v>201</v>
      </c>
      <c r="BD127" s="31">
        <v>44</v>
      </c>
      <c r="BE127" s="31">
        <v>82</v>
      </c>
      <c r="BF127" s="52">
        <v>34</v>
      </c>
      <c r="BG127" s="29">
        <v>7225</v>
      </c>
      <c r="BH127" s="29">
        <v>259</v>
      </c>
      <c r="BI127" s="49">
        <v>2712</v>
      </c>
      <c r="BJ127" s="29">
        <v>1252</v>
      </c>
      <c r="BK127" s="29">
        <v>285</v>
      </c>
      <c r="BL127" s="29" t="s">
        <v>46</v>
      </c>
      <c r="BM127" s="29" t="s">
        <v>46</v>
      </c>
      <c r="BN127" s="29">
        <v>538</v>
      </c>
      <c r="BO127" s="30">
        <v>132</v>
      </c>
      <c r="BP127" s="32">
        <v>1857</v>
      </c>
      <c r="BQ127" s="32">
        <v>1726.0674452178037</v>
      </c>
      <c r="BR127" s="35">
        <v>3137.9125874125875</v>
      </c>
      <c r="BS127" s="29">
        <v>4246</v>
      </c>
      <c r="BT127" s="29">
        <v>1945</v>
      </c>
      <c r="BU127" s="29">
        <v>687</v>
      </c>
      <c r="BV127" s="29">
        <v>3413</v>
      </c>
      <c r="BW127" s="29">
        <v>1702</v>
      </c>
      <c r="BX127" s="32">
        <v>594426</v>
      </c>
      <c r="BY127" s="76" t="s">
        <v>46</v>
      </c>
      <c r="BZ127" s="29">
        <v>22194</v>
      </c>
      <c r="CA127" s="29">
        <v>14739</v>
      </c>
      <c r="CB127" s="29">
        <v>12882</v>
      </c>
      <c r="CC127" s="29">
        <v>1857</v>
      </c>
      <c r="CD127" s="29">
        <v>997</v>
      </c>
      <c r="CE127" s="29">
        <v>9381</v>
      </c>
      <c r="CF127" s="29">
        <v>42</v>
      </c>
      <c r="CG127" s="29">
        <v>3829</v>
      </c>
      <c r="CH127" s="29">
        <v>1253</v>
      </c>
      <c r="CI127" s="29">
        <v>997</v>
      </c>
      <c r="CJ127" s="29">
        <v>256</v>
      </c>
      <c r="CK127" s="29">
        <v>456</v>
      </c>
      <c r="CL127" s="29">
        <v>1253</v>
      </c>
      <c r="CM127" s="29">
        <v>703</v>
      </c>
      <c r="CN127" s="29">
        <v>687</v>
      </c>
      <c r="CO127" s="30">
        <v>2639</v>
      </c>
      <c r="CP127" s="29">
        <v>16935</v>
      </c>
      <c r="CQ127" s="29">
        <v>16935</v>
      </c>
      <c r="CR127" s="29">
        <v>16935</v>
      </c>
      <c r="CS127" s="29">
        <v>16935</v>
      </c>
      <c r="CT127" s="29">
        <v>10398</v>
      </c>
      <c r="CU127" s="29">
        <v>10398</v>
      </c>
      <c r="CV127" s="35">
        <v>15251</v>
      </c>
      <c r="CW127" s="35">
        <v>15251</v>
      </c>
      <c r="CX127" s="35">
        <v>34045</v>
      </c>
      <c r="CY127" s="35">
        <v>34045</v>
      </c>
      <c r="CZ127" s="35">
        <v>34045</v>
      </c>
      <c r="DA127" s="78">
        <v>5.27</v>
      </c>
      <c r="DB127" s="34" t="s">
        <v>46</v>
      </c>
      <c r="DC127" s="34" t="s">
        <v>46</v>
      </c>
      <c r="DD127" s="34" t="s">
        <v>46</v>
      </c>
      <c r="DE127" s="34" t="s">
        <v>46</v>
      </c>
      <c r="DF127" s="34">
        <v>201</v>
      </c>
      <c r="DG127" s="34">
        <v>44</v>
      </c>
      <c r="DH127" s="34">
        <v>82</v>
      </c>
      <c r="DI127" s="34">
        <v>34</v>
      </c>
    </row>
    <row r="128" spans="1:113" x14ac:dyDescent="0.2">
      <c r="A128" s="3" t="s">
        <v>39</v>
      </c>
      <c r="B128" s="4">
        <v>2015</v>
      </c>
      <c r="C128" s="2" t="s">
        <v>16</v>
      </c>
      <c r="D128" s="29" t="s">
        <v>46</v>
      </c>
      <c r="E128" s="29" t="s">
        <v>46</v>
      </c>
      <c r="F128" s="29" t="s">
        <v>46</v>
      </c>
      <c r="G128" s="30">
        <v>468</v>
      </c>
      <c r="H128" s="35">
        <v>1514</v>
      </c>
      <c r="I128" s="31" t="s">
        <v>46</v>
      </c>
      <c r="J128" s="31" t="s">
        <v>46</v>
      </c>
      <c r="K128" s="31" t="s">
        <v>46</v>
      </c>
      <c r="L128" s="31" t="s">
        <v>46</v>
      </c>
      <c r="M128" s="31" t="s">
        <v>46</v>
      </c>
      <c r="N128" s="32">
        <v>96</v>
      </c>
      <c r="O128" s="29">
        <v>96</v>
      </c>
      <c r="P128" s="32" t="s">
        <v>237</v>
      </c>
      <c r="Q128" s="35" t="s">
        <v>237</v>
      </c>
      <c r="R128" s="30" t="s">
        <v>46</v>
      </c>
      <c r="S128" s="29">
        <v>4967</v>
      </c>
      <c r="T128" s="29">
        <v>5219</v>
      </c>
      <c r="U128" s="29">
        <v>4177</v>
      </c>
      <c r="V128" s="29">
        <v>790</v>
      </c>
      <c r="W128" s="29">
        <v>2125</v>
      </c>
      <c r="X128" s="29">
        <v>366</v>
      </c>
      <c r="Y128" s="32">
        <v>466.70094112870743</v>
      </c>
      <c r="Z128" s="32">
        <v>433.47263859405246</v>
      </c>
      <c r="AA128" s="35">
        <v>2765.7777777777778</v>
      </c>
      <c r="AB128" s="29" t="s">
        <v>46</v>
      </c>
      <c r="AC128" s="29" t="s">
        <v>46</v>
      </c>
      <c r="AD128" s="29">
        <v>380</v>
      </c>
      <c r="AE128" s="34">
        <v>392</v>
      </c>
      <c r="AF128" s="30">
        <v>440</v>
      </c>
      <c r="AG128" s="29">
        <v>4179</v>
      </c>
      <c r="AH128" s="34">
        <v>231</v>
      </c>
      <c r="AI128" s="34">
        <v>692</v>
      </c>
      <c r="AJ128" s="34">
        <v>96</v>
      </c>
      <c r="AK128" s="29">
        <v>422</v>
      </c>
      <c r="AL128" s="29">
        <v>200</v>
      </c>
      <c r="AM128" s="29">
        <v>115</v>
      </c>
      <c r="AN128" s="29">
        <v>458</v>
      </c>
      <c r="AO128" s="29">
        <v>198</v>
      </c>
      <c r="AP128" s="29" t="s">
        <v>46</v>
      </c>
      <c r="AQ128" s="30" t="s">
        <v>46</v>
      </c>
      <c r="AR128" s="29">
        <v>2468</v>
      </c>
      <c r="AS128" s="29">
        <v>844</v>
      </c>
      <c r="AT128" s="29">
        <v>377</v>
      </c>
      <c r="AU128" s="29">
        <v>141</v>
      </c>
      <c r="AV128" s="29">
        <v>156</v>
      </c>
      <c r="AW128" s="29">
        <v>39</v>
      </c>
      <c r="AX128" s="29">
        <v>39</v>
      </c>
      <c r="AY128" s="31" t="s">
        <v>46</v>
      </c>
      <c r="AZ128" s="31" t="s">
        <v>46</v>
      </c>
      <c r="BA128" s="30">
        <v>16</v>
      </c>
      <c r="BB128" s="29">
        <v>2630</v>
      </c>
      <c r="BC128" s="31">
        <v>136</v>
      </c>
      <c r="BD128" s="31">
        <v>56</v>
      </c>
      <c r="BE128" s="31">
        <v>50</v>
      </c>
      <c r="BF128" s="52">
        <v>15</v>
      </c>
      <c r="BG128" s="29">
        <v>4372</v>
      </c>
      <c r="BH128" s="29">
        <v>102</v>
      </c>
      <c r="BI128" s="49">
        <v>1491</v>
      </c>
      <c r="BJ128" s="29">
        <v>638</v>
      </c>
      <c r="BK128" s="29">
        <v>153</v>
      </c>
      <c r="BL128" s="29" t="s">
        <v>46</v>
      </c>
      <c r="BM128" s="29" t="s">
        <v>46</v>
      </c>
      <c r="BN128" s="29">
        <v>391</v>
      </c>
      <c r="BO128" s="30">
        <v>52</v>
      </c>
      <c r="BP128" s="32">
        <v>1209</v>
      </c>
      <c r="BQ128" s="32">
        <v>900.17357972275988</v>
      </c>
      <c r="BR128" s="35">
        <v>3234.1309523809523</v>
      </c>
      <c r="BS128" s="29">
        <v>1518</v>
      </c>
      <c r="BT128" s="29">
        <v>681</v>
      </c>
      <c r="BU128" s="29">
        <v>210</v>
      </c>
      <c r="BV128" s="29">
        <v>1077</v>
      </c>
      <c r="BW128" s="29">
        <v>593</v>
      </c>
      <c r="BX128" s="32">
        <v>441444</v>
      </c>
      <c r="BY128" s="76" t="s">
        <v>46</v>
      </c>
      <c r="BZ128" s="29">
        <v>15934</v>
      </c>
      <c r="CA128" s="29">
        <v>10186</v>
      </c>
      <c r="CB128" s="29">
        <v>8977</v>
      </c>
      <c r="CC128" s="29">
        <v>1209</v>
      </c>
      <c r="CD128" s="29">
        <v>659</v>
      </c>
      <c r="CE128" s="29">
        <v>6486</v>
      </c>
      <c r="CF128" s="29">
        <v>18</v>
      </c>
      <c r="CG128" s="29">
        <v>4206</v>
      </c>
      <c r="CH128" s="29">
        <v>530</v>
      </c>
      <c r="CI128" s="29">
        <v>357</v>
      </c>
      <c r="CJ128" s="29">
        <v>173</v>
      </c>
      <c r="CK128" s="29">
        <v>197</v>
      </c>
      <c r="CL128" s="29">
        <v>530</v>
      </c>
      <c r="CM128" s="29">
        <v>238</v>
      </c>
      <c r="CN128" s="29">
        <v>210</v>
      </c>
      <c r="CO128" s="30">
        <v>958</v>
      </c>
      <c r="CP128" s="29">
        <v>10172</v>
      </c>
      <c r="CQ128" s="29">
        <v>10172</v>
      </c>
      <c r="CR128" s="29">
        <v>10172</v>
      </c>
      <c r="CS128" s="29">
        <v>10172</v>
      </c>
      <c r="CT128" s="29">
        <v>3164</v>
      </c>
      <c r="CU128" s="29">
        <v>3164</v>
      </c>
      <c r="CV128" s="35">
        <v>11073.1</v>
      </c>
      <c r="CW128" s="35">
        <v>11073.1</v>
      </c>
      <c r="CX128" s="35">
        <v>23677</v>
      </c>
      <c r="CY128" s="35">
        <v>23677</v>
      </c>
      <c r="CZ128" s="35">
        <v>23677</v>
      </c>
      <c r="DA128" s="78">
        <v>5.22</v>
      </c>
      <c r="DB128" s="34" t="s">
        <v>46</v>
      </c>
      <c r="DC128" s="34" t="s">
        <v>46</v>
      </c>
      <c r="DD128" s="34" t="s">
        <v>46</v>
      </c>
      <c r="DE128" s="34" t="s">
        <v>46</v>
      </c>
      <c r="DF128" s="34">
        <v>136</v>
      </c>
      <c r="DG128" s="34">
        <v>56</v>
      </c>
      <c r="DH128" s="34">
        <v>50</v>
      </c>
      <c r="DI128" s="34">
        <v>15</v>
      </c>
    </row>
    <row r="129" spans="1:113" x14ac:dyDescent="0.2">
      <c r="A129" s="3" t="s">
        <v>40</v>
      </c>
      <c r="B129" s="4">
        <v>2015</v>
      </c>
      <c r="C129" s="2" t="s">
        <v>17</v>
      </c>
      <c r="D129" s="29" t="s">
        <v>46</v>
      </c>
      <c r="E129" s="29" t="s">
        <v>46</v>
      </c>
      <c r="F129" s="29" t="s">
        <v>46</v>
      </c>
      <c r="G129" s="30">
        <v>784</v>
      </c>
      <c r="H129" s="35">
        <v>2173</v>
      </c>
      <c r="I129" s="31" t="s">
        <v>46</v>
      </c>
      <c r="J129" s="31" t="s">
        <v>46</v>
      </c>
      <c r="K129" s="31" t="s">
        <v>46</v>
      </c>
      <c r="L129" s="31" t="s">
        <v>46</v>
      </c>
      <c r="M129" s="31" t="s">
        <v>46</v>
      </c>
      <c r="N129" s="32">
        <v>185</v>
      </c>
      <c r="O129" s="29">
        <v>185</v>
      </c>
      <c r="P129" s="32" t="s">
        <v>237</v>
      </c>
      <c r="Q129" s="35" t="s">
        <v>237</v>
      </c>
      <c r="R129" s="30" t="s">
        <v>46</v>
      </c>
      <c r="S129" s="29">
        <v>5804</v>
      </c>
      <c r="T129" s="29">
        <v>5815</v>
      </c>
      <c r="U129" s="29">
        <v>4821</v>
      </c>
      <c r="V129" s="29">
        <v>983</v>
      </c>
      <c r="W129" s="29">
        <v>2485</v>
      </c>
      <c r="X129" s="29">
        <v>531</v>
      </c>
      <c r="Y129" s="32">
        <v>583.70094112870743</v>
      </c>
      <c r="Z129" s="32">
        <v>627.82310915840617</v>
      </c>
      <c r="AA129" s="35">
        <v>2797.1666666666665</v>
      </c>
      <c r="AB129" s="29" t="s">
        <v>46</v>
      </c>
      <c r="AC129" s="29" t="s">
        <v>46</v>
      </c>
      <c r="AD129" s="29">
        <v>538</v>
      </c>
      <c r="AE129" s="34">
        <v>314</v>
      </c>
      <c r="AF129" s="30">
        <v>973</v>
      </c>
      <c r="AG129" s="29">
        <v>4794</v>
      </c>
      <c r="AH129" s="34">
        <v>187</v>
      </c>
      <c r="AI129" s="34">
        <v>812</v>
      </c>
      <c r="AJ129" s="34">
        <v>122</v>
      </c>
      <c r="AK129" s="29">
        <v>613</v>
      </c>
      <c r="AL129" s="29">
        <v>376</v>
      </c>
      <c r="AM129" s="29">
        <v>216</v>
      </c>
      <c r="AN129" s="29">
        <v>880</v>
      </c>
      <c r="AO129" s="29">
        <v>319</v>
      </c>
      <c r="AP129" s="29" t="s">
        <v>46</v>
      </c>
      <c r="AQ129" s="30" t="s">
        <v>46</v>
      </c>
      <c r="AR129" s="29">
        <v>3029</v>
      </c>
      <c r="AS129" s="29">
        <v>941</v>
      </c>
      <c r="AT129" s="29">
        <v>399</v>
      </c>
      <c r="AU129" s="29">
        <v>174</v>
      </c>
      <c r="AV129" s="29">
        <v>292</v>
      </c>
      <c r="AW129" s="29">
        <v>87</v>
      </c>
      <c r="AX129" s="29">
        <v>87</v>
      </c>
      <c r="AY129" s="31" t="s">
        <v>46</v>
      </c>
      <c r="AZ129" s="31" t="s">
        <v>46</v>
      </c>
      <c r="BA129" s="30">
        <v>27</v>
      </c>
      <c r="BB129" s="29">
        <v>3155</v>
      </c>
      <c r="BC129" s="31">
        <v>154</v>
      </c>
      <c r="BD129" s="31">
        <v>47</v>
      </c>
      <c r="BE129" s="31">
        <v>55</v>
      </c>
      <c r="BF129" s="52">
        <v>35</v>
      </c>
      <c r="BG129" s="29">
        <v>7256</v>
      </c>
      <c r="BH129" s="29">
        <v>137</v>
      </c>
      <c r="BI129" s="49">
        <v>2722</v>
      </c>
      <c r="BJ129" s="29">
        <v>1196</v>
      </c>
      <c r="BK129" s="29">
        <v>277</v>
      </c>
      <c r="BL129" s="29" t="s">
        <v>46</v>
      </c>
      <c r="BM129" s="29" t="s">
        <v>46</v>
      </c>
      <c r="BN129" s="29">
        <v>661</v>
      </c>
      <c r="BO129" s="30">
        <v>115</v>
      </c>
      <c r="BP129" s="32">
        <v>1552</v>
      </c>
      <c r="BQ129" s="32">
        <v>1211.5240502871136</v>
      </c>
      <c r="BR129" s="35">
        <v>3106.0825242718447</v>
      </c>
      <c r="BS129" s="29">
        <v>2685</v>
      </c>
      <c r="BT129" s="29">
        <v>1152</v>
      </c>
      <c r="BU129" s="29">
        <v>403</v>
      </c>
      <c r="BV129" s="29">
        <v>2006</v>
      </c>
      <c r="BW129" s="29">
        <v>1045</v>
      </c>
      <c r="BX129" s="32">
        <v>508368</v>
      </c>
      <c r="BY129" s="76" t="s">
        <v>46</v>
      </c>
      <c r="BZ129" s="29">
        <v>18397</v>
      </c>
      <c r="CA129" s="29">
        <v>11619</v>
      </c>
      <c r="CB129" s="29">
        <v>10067</v>
      </c>
      <c r="CC129" s="29">
        <v>1552</v>
      </c>
      <c r="CD129" s="29">
        <v>746</v>
      </c>
      <c r="CE129" s="29">
        <v>7046</v>
      </c>
      <c r="CF129" s="29">
        <v>35</v>
      </c>
      <c r="CG129" s="29">
        <v>3697</v>
      </c>
      <c r="CH129" s="29">
        <v>926</v>
      </c>
      <c r="CI129" s="29">
        <v>641</v>
      </c>
      <c r="CJ129" s="29">
        <v>285</v>
      </c>
      <c r="CK129" s="29">
        <v>399</v>
      </c>
      <c r="CL129" s="29">
        <v>926</v>
      </c>
      <c r="CM129" s="29">
        <v>438</v>
      </c>
      <c r="CN129" s="29">
        <v>403</v>
      </c>
      <c r="CO129" s="30">
        <v>1668</v>
      </c>
      <c r="CP129" s="29">
        <v>14646</v>
      </c>
      <c r="CQ129" s="29">
        <v>14646</v>
      </c>
      <c r="CR129" s="29">
        <v>14646</v>
      </c>
      <c r="CS129" s="29">
        <v>14646</v>
      </c>
      <c r="CT129" s="29">
        <v>5600</v>
      </c>
      <c r="CU129" s="29">
        <v>5600</v>
      </c>
      <c r="CV129" s="35">
        <v>15153.7</v>
      </c>
      <c r="CW129" s="35">
        <v>15153.7</v>
      </c>
      <c r="CX129" s="35">
        <v>29447</v>
      </c>
      <c r="CY129" s="35">
        <v>29447</v>
      </c>
      <c r="CZ129" s="35">
        <v>29447</v>
      </c>
      <c r="DA129" s="78">
        <v>5.39</v>
      </c>
      <c r="DB129" s="34" t="s">
        <v>46</v>
      </c>
      <c r="DC129" s="34" t="s">
        <v>46</v>
      </c>
      <c r="DD129" s="34" t="s">
        <v>46</v>
      </c>
      <c r="DE129" s="34" t="s">
        <v>46</v>
      </c>
      <c r="DF129" s="34">
        <v>154</v>
      </c>
      <c r="DG129" s="34">
        <v>47</v>
      </c>
      <c r="DH129" s="34">
        <v>55</v>
      </c>
      <c r="DI129" s="34">
        <v>35</v>
      </c>
    </row>
    <row r="130" spans="1:113" x14ac:dyDescent="0.2">
      <c r="A130" s="3" t="s">
        <v>41</v>
      </c>
      <c r="B130" s="4">
        <v>2015</v>
      </c>
      <c r="C130" s="2" t="s">
        <v>18</v>
      </c>
      <c r="D130" s="29" t="s">
        <v>46</v>
      </c>
      <c r="E130" s="29" t="s">
        <v>46</v>
      </c>
      <c r="F130" s="29" t="s">
        <v>46</v>
      </c>
      <c r="G130" s="30">
        <v>431</v>
      </c>
      <c r="H130" s="35">
        <v>1223</v>
      </c>
      <c r="I130" s="31" t="s">
        <v>46</v>
      </c>
      <c r="J130" s="31" t="s">
        <v>46</v>
      </c>
      <c r="K130" s="31" t="s">
        <v>46</v>
      </c>
      <c r="L130" s="31" t="s">
        <v>46</v>
      </c>
      <c r="M130" s="31" t="s">
        <v>46</v>
      </c>
      <c r="N130" s="32">
        <v>98</v>
      </c>
      <c r="O130" s="29">
        <v>98</v>
      </c>
      <c r="P130" s="32" t="s">
        <v>237</v>
      </c>
      <c r="Q130" s="35" t="s">
        <v>237</v>
      </c>
      <c r="R130" s="30" t="s">
        <v>46</v>
      </c>
      <c r="S130" s="29">
        <v>4283</v>
      </c>
      <c r="T130" s="29">
        <v>4481</v>
      </c>
      <c r="U130" s="29">
        <v>3468</v>
      </c>
      <c r="V130" s="29">
        <v>815</v>
      </c>
      <c r="W130" s="29">
        <v>1745</v>
      </c>
      <c r="X130" s="29">
        <v>272</v>
      </c>
      <c r="Y130" s="32">
        <v>472.27971422771617</v>
      </c>
      <c r="Z130" s="32">
        <v>424.72664697523805</v>
      </c>
      <c r="AA130" s="35">
        <v>2602.2241379310344</v>
      </c>
      <c r="AB130" s="29" t="s">
        <v>46</v>
      </c>
      <c r="AC130" s="29" t="s">
        <v>46</v>
      </c>
      <c r="AD130" s="29">
        <v>364</v>
      </c>
      <c r="AE130" s="34">
        <v>305</v>
      </c>
      <c r="AF130" s="30">
        <v>618</v>
      </c>
      <c r="AG130" s="29">
        <v>3641</v>
      </c>
      <c r="AH130" s="34">
        <v>180</v>
      </c>
      <c r="AI130" s="34">
        <v>634</v>
      </c>
      <c r="AJ130" s="34">
        <v>119</v>
      </c>
      <c r="AK130" s="29">
        <v>432</v>
      </c>
      <c r="AL130" s="29">
        <v>242</v>
      </c>
      <c r="AM130" s="29">
        <v>128</v>
      </c>
      <c r="AN130" s="29">
        <v>532</v>
      </c>
      <c r="AO130" s="29">
        <v>276</v>
      </c>
      <c r="AP130" s="29" t="s">
        <v>46</v>
      </c>
      <c r="AQ130" s="30" t="s">
        <v>46</v>
      </c>
      <c r="AR130" s="29">
        <v>2264</v>
      </c>
      <c r="AS130" s="29">
        <v>760</v>
      </c>
      <c r="AT130" s="29">
        <v>329</v>
      </c>
      <c r="AU130" s="29">
        <v>143</v>
      </c>
      <c r="AV130" s="29">
        <v>169</v>
      </c>
      <c r="AW130" s="29">
        <v>67</v>
      </c>
      <c r="AX130" s="29">
        <v>67</v>
      </c>
      <c r="AY130" s="31" t="s">
        <v>46</v>
      </c>
      <c r="AZ130" s="31" t="s">
        <v>46</v>
      </c>
      <c r="BA130" s="30">
        <v>17</v>
      </c>
      <c r="BB130" s="29">
        <v>1773</v>
      </c>
      <c r="BC130" s="31">
        <v>133</v>
      </c>
      <c r="BD130" s="31">
        <v>36</v>
      </c>
      <c r="BE130" s="31">
        <v>57</v>
      </c>
      <c r="BF130" s="52">
        <v>19</v>
      </c>
      <c r="BG130" s="29">
        <v>4272</v>
      </c>
      <c r="BH130" s="29">
        <v>78</v>
      </c>
      <c r="BI130" s="49">
        <v>1449</v>
      </c>
      <c r="BJ130" s="29">
        <v>594</v>
      </c>
      <c r="BK130" s="29">
        <v>177</v>
      </c>
      <c r="BL130" s="29" t="s">
        <v>46</v>
      </c>
      <c r="BM130" s="29" t="s">
        <v>46</v>
      </c>
      <c r="BN130" s="29">
        <v>378</v>
      </c>
      <c r="BO130" s="30">
        <v>67</v>
      </c>
      <c r="BP130" s="32">
        <v>1234</v>
      </c>
      <c r="BQ130" s="32">
        <v>897.00636120295428</v>
      </c>
      <c r="BR130" s="35">
        <v>3141.804347826087</v>
      </c>
      <c r="BS130" s="29">
        <v>1635</v>
      </c>
      <c r="BT130" s="29">
        <v>710</v>
      </c>
      <c r="BU130" s="29">
        <v>227</v>
      </c>
      <c r="BV130" s="29">
        <v>1233</v>
      </c>
      <c r="BW130" s="29">
        <v>621</v>
      </c>
      <c r="BX130" s="32">
        <v>349837</v>
      </c>
      <c r="BY130" s="76" t="s">
        <v>46</v>
      </c>
      <c r="BZ130" s="29">
        <v>13185</v>
      </c>
      <c r="CA130" s="29">
        <v>8764</v>
      </c>
      <c r="CB130" s="29">
        <v>7530</v>
      </c>
      <c r="CC130" s="29">
        <v>1234</v>
      </c>
      <c r="CD130" s="29">
        <v>531</v>
      </c>
      <c r="CE130" s="29">
        <v>5512</v>
      </c>
      <c r="CF130" s="29">
        <v>18</v>
      </c>
      <c r="CG130" s="29">
        <v>1511</v>
      </c>
      <c r="CH130" s="29">
        <v>639</v>
      </c>
      <c r="CI130" s="29">
        <v>462</v>
      </c>
      <c r="CJ130" s="29">
        <v>177</v>
      </c>
      <c r="CK130" s="29">
        <v>269</v>
      </c>
      <c r="CL130" s="29">
        <v>639</v>
      </c>
      <c r="CM130" s="29">
        <v>302</v>
      </c>
      <c r="CN130" s="29">
        <v>227</v>
      </c>
      <c r="CO130" s="30">
        <v>1025</v>
      </c>
      <c r="CP130" s="29">
        <v>9116</v>
      </c>
      <c r="CQ130" s="29">
        <v>9116</v>
      </c>
      <c r="CR130" s="29">
        <v>9116</v>
      </c>
      <c r="CS130" s="29">
        <v>9116</v>
      </c>
      <c r="CT130" s="29">
        <v>2089</v>
      </c>
      <c r="CU130" s="29">
        <v>2089</v>
      </c>
      <c r="CV130" s="35">
        <v>10265.200000000001</v>
      </c>
      <c r="CW130" s="35">
        <v>10265.200000000001</v>
      </c>
      <c r="CX130" s="35">
        <v>20321</v>
      </c>
      <c r="CY130" s="35">
        <v>20321</v>
      </c>
      <c r="CZ130" s="35">
        <v>20321</v>
      </c>
      <c r="DA130" s="78">
        <v>4.92</v>
      </c>
      <c r="DB130" s="34" t="s">
        <v>46</v>
      </c>
      <c r="DC130" s="34" t="s">
        <v>46</v>
      </c>
      <c r="DD130" s="34" t="s">
        <v>46</v>
      </c>
      <c r="DE130" s="34" t="s">
        <v>46</v>
      </c>
      <c r="DF130" s="34">
        <v>133</v>
      </c>
      <c r="DG130" s="34">
        <v>36</v>
      </c>
      <c r="DH130" s="34">
        <v>57</v>
      </c>
      <c r="DI130" s="34">
        <v>19</v>
      </c>
    </row>
    <row r="131" spans="1:113" x14ac:dyDescent="0.2">
      <c r="A131" s="3" t="s">
        <v>42</v>
      </c>
      <c r="B131" s="4">
        <v>2015</v>
      </c>
      <c r="C131" s="2" t="s">
        <v>19</v>
      </c>
      <c r="D131" s="29" t="s">
        <v>46</v>
      </c>
      <c r="E131" s="29" t="s">
        <v>46</v>
      </c>
      <c r="F131" s="29" t="s">
        <v>46</v>
      </c>
      <c r="G131" s="30" t="s">
        <v>46</v>
      </c>
      <c r="H131" s="35">
        <v>2031</v>
      </c>
      <c r="I131" s="31" t="s">
        <v>46</v>
      </c>
      <c r="J131" s="31" t="s">
        <v>46</v>
      </c>
      <c r="K131" s="31" t="s">
        <v>46</v>
      </c>
      <c r="L131" s="31" t="s">
        <v>46</v>
      </c>
      <c r="M131" s="31" t="s">
        <v>46</v>
      </c>
      <c r="N131" s="32">
        <v>101</v>
      </c>
      <c r="O131" s="29">
        <v>101</v>
      </c>
      <c r="P131" s="32" t="s">
        <v>237</v>
      </c>
      <c r="Q131" s="35" t="s">
        <v>237</v>
      </c>
      <c r="R131" s="30" t="s">
        <v>46</v>
      </c>
      <c r="S131" s="29">
        <v>6378</v>
      </c>
      <c r="T131" s="29">
        <v>6227</v>
      </c>
      <c r="U131" s="29">
        <v>5329</v>
      </c>
      <c r="V131" s="29">
        <v>1049</v>
      </c>
      <c r="W131" s="29">
        <v>2657</v>
      </c>
      <c r="X131" s="29">
        <v>481</v>
      </c>
      <c r="Y131" s="32">
        <v>559.47263859405246</v>
      </c>
      <c r="Z131" s="32">
        <v>531.14787387622926</v>
      </c>
      <c r="AA131" s="35">
        <v>2927.6739130434785</v>
      </c>
      <c r="AB131" s="29" t="s">
        <v>46</v>
      </c>
      <c r="AC131" s="29" t="s">
        <v>46</v>
      </c>
      <c r="AD131" s="29">
        <v>519</v>
      </c>
      <c r="AE131" s="34">
        <v>872</v>
      </c>
      <c r="AF131" s="30">
        <v>0</v>
      </c>
      <c r="AG131" s="29">
        <v>5365</v>
      </c>
      <c r="AH131" s="34">
        <v>327</v>
      </c>
      <c r="AI131" s="34">
        <v>931</v>
      </c>
      <c r="AJ131" s="34">
        <v>431</v>
      </c>
      <c r="AK131" s="29">
        <v>607</v>
      </c>
      <c r="AL131" s="29">
        <v>203</v>
      </c>
      <c r="AM131" s="29">
        <v>109</v>
      </c>
      <c r="AN131" s="29">
        <v>566</v>
      </c>
      <c r="AO131" s="29">
        <v>212</v>
      </c>
      <c r="AP131" s="29" t="s">
        <v>46</v>
      </c>
      <c r="AQ131" s="30" t="s">
        <v>46</v>
      </c>
      <c r="AR131" s="29">
        <v>3146</v>
      </c>
      <c r="AS131" s="29">
        <v>883</v>
      </c>
      <c r="AT131" s="29">
        <v>377</v>
      </c>
      <c r="AU131" s="29">
        <v>156</v>
      </c>
      <c r="AV131" s="29">
        <v>133</v>
      </c>
      <c r="AW131" s="29">
        <v>38</v>
      </c>
      <c r="AX131" s="29">
        <v>38</v>
      </c>
      <c r="AY131" s="31" t="s">
        <v>46</v>
      </c>
      <c r="AZ131" s="31" t="s">
        <v>46</v>
      </c>
      <c r="BA131" s="30">
        <v>26</v>
      </c>
      <c r="BB131" s="29">
        <v>2382</v>
      </c>
      <c r="BC131" s="31">
        <v>149</v>
      </c>
      <c r="BD131" s="31">
        <v>48</v>
      </c>
      <c r="BE131" s="31">
        <v>43</v>
      </c>
      <c r="BF131" s="52">
        <v>12</v>
      </c>
      <c r="BG131" s="29">
        <v>6446</v>
      </c>
      <c r="BH131" s="29">
        <v>104</v>
      </c>
      <c r="BI131" s="49">
        <v>2227</v>
      </c>
      <c r="BJ131" s="29">
        <v>887</v>
      </c>
      <c r="BK131" s="29">
        <v>230</v>
      </c>
      <c r="BL131" s="29" t="s">
        <v>46</v>
      </c>
      <c r="BM131" s="29" t="s">
        <v>46</v>
      </c>
      <c r="BN131" s="29" t="s">
        <v>46</v>
      </c>
      <c r="BO131" s="30">
        <v>71</v>
      </c>
      <c r="BP131" s="32">
        <v>1673</v>
      </c>
      <c r="BQ131" s="32">
        <v>1090.6205124702817</v>
      </c>
      <c r="BR131" s="35">
        <v>3423.8695652173915</v>
      </c>
      <c r="BS131" s="29">
        <v>1696</v>
      </c>
      <c r="BT131" s="29">
        <v>667</v>
      </c>
      <c r="BU131" s="29">
        <v>234</v>
      </c>
      <c r="BV131" s="29">
        <v>1086</v>
      </c>
      <c r="BW131" s="29">
        <v>573</v>
      </c>
      <c r="BX131" s="32">
        <v>727720</v>
      </c>
      <c r="BY131" s="76" t="s">
        <v>46</v>
      </c>
      <c r="BZ131" s="29">
        <v>19378</v>
      </c>
      <c r="CA131" s="29">
        <v>12605</v>
      </c>
      <c r="CB131" s="29">
        <v>10932</v>
      </c>
      <c r="CC131" s="29">
        <v>1673</v>
      </c>
      <c r="CD131" s="29">
        <v>923</v>
      </c>
      <c r="CE131" s="29">
        <v>7794</v>
      </c>
      <c r="CF131" s="29">
        <v>16</v>
      </c>
      <c r="CG131" s="29">
        <v>4361</v>
      </c>
      <c r="CH131" s="29">
        <v>575</v>
      </c>
      <c r="CI131" s="29">
        <v>324</v>
      </c>
      <c r="CJ131" s="29">
        <v>251</v>
      </c>
      <c r="CK131" s="29">
        <v>212</v>
      </c>
      <c r="CL131" s="29">
        <v>575</v>
      </c>
      <c r="CM131" s="29">
        <v>211</v>
      </c>
      <c r="CN131" s="29">
        <v>234</v>
      </c>
      <c r="CO131" s="30">
        <v>1026</v>
      </c>
      <c r="CP131" s="29">
        <v>13772</v>
      </c>
      <c r="CQ131" s="29">
        <v>13772</v>
      </c>
      <c r="CR131" s="29">
        <v>13772</v>
      </c>
      <c r="CS131" s="29">
        <v>13772</v>
      </c>
      <c r="CT131" s="29">
        <v>3870</v>
      </c>
      <c r="CU131" s="29">
        <v>3870</v>
      </c>
      <c r="CV131" s="35">
        <v>16036.5</v>
      </c>
      <c r="CW131" s="35">
        <v>16036.5</v>
      </c>
      <c r="CX131" s="35">
        <v>30076</v>
      </c>
      <c r="CY131" s="35">
        <v>30076</v>
      </c>
      <c r="CZ131" s="35">
        <v>30076</v>
      </c>
      <c r="DA131" s="78">
        <v>6.2</v>
      </c>
      <c r="DB131" s="34" t="s">
        <v>46</v>
      </c>
      <c r="DC131" s="34" t="s">
        <v>46</v>
      </c>
      <c r="DD131" s="34" t="s">
        <v>46</v>
      </c>
      <c r="DE131" s="34" t="s">
        <v>46</v>
      </c>
      <c r="DF131" s="34">
        <v>149</v>
      </c>
      <c r="DG131" s="34">
        <v>48</v>
      </c>
      <c r="DH131" s="34">
        <v>43</v>
      </c>
      <c r="DI131" s="34">
        <v>12</v>
      </c>
    </row>
    <row r="132" spans="1:113" x14ac:dyDescent="0.2">
      <c r="A132" s="3" t="s">
        <v>43</v>
      </c>
      <c r="B132" s="4">
        <v>2015</v>
      </c>
      <c r="C132" s="2" t="s">
        <v>20</v>
      </c>
      <c r="D132" s="29" t="s">
        <v>46</v>
      </c>
      <c r="E132" s="29" t="s">
        <v>46</v>
      </c>
      <c r="F132" s="29" t="s">
        <v>46</v>
      </c>
      <c r="G132" s="30" t="s">
        <v>46</v>
      </c>
      <c r="H132" s="35">
        <v>794</v>
      </c>
      <c r="I132" s="31" t="s">
        <v>46</v>
      </c>
      <c r="J132" s="31" t="s">
        <v>46</v>
      </c>
      <c r="K132" s="31" t="s">
        <v>46</v>
      </c>
      <c r="L132" s="31" t="s">
        <v>46</v>
      </c>
      <c r="M132" s="31" t="s">
        <v>46</v>
      </c>
      <c r="N132" s="32">
        <v>40</v>
      </c>
      <c r="O132" s="29">
        <v>40</v>
      </c>
      <c r="P132" s="32" t="s">
        <v>237</v>
      </c>
      <c r="Q132" s="35" t="s">
        <v>237</v>
      </c>
      <c r="R132" s="30" t="s">
        <v>46</v>
      </c>
      <c r="S132" s="29">
        <v>2772</v>
      </c>
      <c r="T132" s="29">
        <v>2745</v>
      </c>
      <c r="U132" s="29">
        <v>2337</v>
      </c>
      <c r="V132" s="29">
        <v>435</v>
      </c>
      <c r="W132" s="29">
        <v>1222</v>
      </c>
      <c r="X132" s="29">
        <v>256</v>
      </c>
      <c r="Y132" s="32">
        <v>278.06108401484937</v>
      </c>
      <c r="Z132" s="32">
        <v>204.12216802969871</v>
      </c>
      <c r="AA132" s="35">
        <v>2838</v>
      </c>
      <c r="AB132" s="29" t="s">
        <v>46</v>
      </c>
      <c r="AC132" s="29" t="s">
        <v>46</v>
      </c>
      <c r="AD132" s="29">
        <v>247</v>
      </c>
      <c r="AE132" s="34">
        <v>221</v>
      </c>
      <c r="AF132" s="30">
        <v>0</v>
      </c>
      <c r="AG132" s="29">
        <v>2405</v>
      </c>
      <c r="AH132" s="34">
        <v>113</v>
      </c>
      <c r="AI132" s="34">
        <v>517</v>
      </c>
      <c r="AJ132" s="34">
        <v>184</v>
      </c>
      <c r="AK132" s="29">
        <v>289</v>
      </c>
      <c r="AL132" s="29">
        <v>129</v>
      </c>
      <c r="AM132" s="29">
        <v>67</v>
      </c>
      <c r="AN132" s="29">
        <v>303</v>
      </c>
      <c r="AO132" s="29">
        <v>158</v>
      </c>
      <c r="AP132" s="29" t="s">
        <v>46</v>
      </c>
      <c r="AQ132" s="30" t="s">
        <v>46</v>
      </c>
      <c r="AR132" s="29">
        <v>1477</v>
      </c>
      <c r="AS132" s="29">
        <v>373</v>
      </c>
      <c r="AT132" s="29">
        <v>169</v>
      </c>
      <c r="AU132" s="29">
        <v>65</v>
      </c>
      <c r="AV132" s="29">
        <v>110</v>
      </c>
      <c r="AW132" s="29">
        <v>27</v>
      </c>
      <c r="AX132" s="29">
        <v>27</v>
      </c>
      <c r="AY132" s="31" t="s">
        <v>46</v>
      </c>
      <c r="AZ132" s="31" t="s">
        <v>46</v>
      </c>
      <c r="BA132" s="30">
        <v>12</v>
      </c>
      <c r="BB132" s="29">
        <v>1429</v>
      </c>
      <c r="BC132" s="31">
        <v>50</v>
      </c>
      <c r="BD132" s="31">
        <v>19</v>
      </c>
      <c r="BE132" s="31">
        <v>16</v>
      </c>
      <c r="BF132" s="52">
        <v>6</v>
      </c>
      <c r="BG132" s="29">
        <v>3459</v>
      </c>
      <c r="BH132" s="29">
        <v>58</v>
      </c>
      <c r="BI132" s="49">
        <v>1163</v>
      </c>
      <c r="BJ132" s="29">
        <v>484</v>
      </c>
      <c r="BK132" s="29">
        <v>120</v>
      </c>
      <c r="BL132" s="29" t="s">
        <v>46</v>
      </c>
      <c r="BM132" s="29" t="s">
        <v>46</v>
      </c>
      <c r="BN132" s="29" t="s">
        <v>46</v>
      </c>
      <c r="BO132" s="30">
        <v>29</v>
      </c>
      <c r="BP132" s="32">
        <v>722</v>
      </c>
      <c r="BQ132" s="32">
        <v>482.18325204454806</v>
      </c>
      <c r="BR132" s="35">
        <v>3403</v>
      </c>
      <c r="BS132" s="29">
        <v>998</v>
      </c>
      <c r="BT132" s="29">
        <v>412</v>
      </c>
      <c r="BU132" s="29">
        <v>134</v>
      </c>
      <c r="BV132" s="29">
        <v>694</v>
      </c>
      <c r="BW132" s="29">
        <v>378</v>
      </c>
      <c r="BX132" s="32">
        <v>303970</v>
      </c>
      <c r="BY132" s="76" t="s">
        <v>46</v>
      </c>
      <c r="BZ132" s="29">
        <v>8985</v>
      </c>
      <c r="CA132" s="29">
        <v>5517</v>
      </c>
      <c r="CB132" s="29">
        <v>4795</v>
      </c>
      <c r="CC132" s="29">
        <v>722</v>
      </c>
      <c r="CD132" s="29">
        <v>342</v>
      </c>
      <c r="CE132" s="29">
        <v>3317</v>
      </c>
      <c r="CF132" s="29">
        <v>6</v>
      </c>
      <c r="CG132" s="29">
        <v>1758</v>
      </c>
      <c r="CH132" s="29">
        <v>281</v>
      </c>
      <c r="CI132" s="29">
        <v>175</v>
      </c>
      <c r="CJ132" s="29">
        <v>106</v>
      </c>
      <c r="CK132" s="29">
        <v>103</v>
      </c>
      <c r="CL132" s="29">
        <v>281</v>
      </c>
      <c r="CM132" s="29">
        <v>121</v>
      </c>
      <c r="CN132" s="29">
        <v>134</v>
      </c>
      <c r="CO132" s="30">
        <v>637</v>
      </c>
      <c r="CP132" s="29">
        <v>6874</v>
      </c>
      <c r="CQ132" s="29">
        <v>6874</v>
      </c>
      <c r="CR132" s="29">
        <v>6874</v>
      </c>
      <c r="CS132" s="29">
        <v>6874</v>
      </c>
      <c r="CT132" s="29">
        <v>2413</v>
      </c>
      <c r="CU132" s="29">
        <v>2413</v>
      </c>
      <c r="CV132" s="35">
        <v>7533.6</v>
      </c>
      <c r="CW132" s="35">
        <v>7533.6</v>
      </c>
      <c r="CX132" s="35">
        <v>14352</v>
      </c>
      <c r="CY132" s="35">
        <v>14352</v>
      </c>
      <c r="CZ132" s="35">
        <v>14352</v>
      </c>
      <c r="DA132" s="78">
        <v>5.16</v>
      </c>
      <c r="DB132" s="34" t="s">
        <v>46</v>
      </c>
      <c r="DC132" s="34" t="s">
        <v>46</v>
      </c>
      <c r="DD132" s="34" t="s">
        <v>46</v>
      </c>
      <c r="DE132" s="34" t="s">
        <v>46</v>
      </c>
      <c r="DF132" s="34">
        <v>50</v>
      </c>
      <c r="DG132" s="34">
        <v>19</v>
      </c>
      <c r="DH132" s="34">
        <v>16</v>
      </c>
      <c r="DI132" s="34">
        <v>6</v>
      </c>
    </row>
    <row r="133" spans="1:113" x14ac:dyDescent="0.2">
      <c r="A133" s="3" t="s">
        <v>44</v>
      </c>
      <c r="B133" s="4">
        <v>2015</v>
      </c>
      <c r="C133" s="2" t="s">
        <v>21</v>
      </c>
      <c r="D133" s="29" t="s">
        <v>46</v>
      </c>
      <c r="E133" s="29" t="s">
        <v>46</v>
      </c>
      <c r="F133" s="29" t="s">
        <v>46</v>
      </c>
      <c r="G133" s="30">
        <v>667</v>
      </c>
      <c r="H133" s="35">
        <v>3350</v>
      </c>
      <c r="I133" s="31" t="s">
        <v>46</v>
      </c>
      <c r="J133" s="31" t="s">
        <v>46</v>
      </c>
      <c r="K133" s="31" t="s">
        <v>46</v>
      </c>
      <c r="L133" s="31" t="s">
        <v>46</v>
      </c>
      <c r="M133" s="31" t="s">
        <v>46</v>
      </c>
      <c r="N133" s="32">
        <v>213</v>
      </c>
      <c r="O133" s="29">
        <v>213</v>
      </c>
      <c r="P133" s="32">
        <v>226.38584873267249</v>
      </c>
      <c r="Q133" s="35">
        <v>2275.5</v>
      </c>
      <c r="R133" s="30" t="s">
        <v>46</v>
      </c>
      <c r="S133" s="29">
        <v>8549</v>
      </c>
      <c r="T133" s="29">
        <v>8788</v>
      </c>
      <c r="U133" s="29">
        <v>7010</v>
      </c>
      <c r="V133" s="29">
        <v>1539</v>
      </c>
      <c r="W133" s="29">
        <v>3489</v>
      </c>
      <c r="X133" s="29">
        <v>666</v>
      </c>
      <c r="Y133" s="32">
        <v>884.08678986138</v>
      </c>
      <c r="Z133" s="32">
        <v>929.49834444058308</v>
      </c>
      <c r="AA133" s="35">
        <v>2786.397435897436</v>
      </c>
      <c r="AB133" s="29" t="s">
        <v>46</v>
      </c>
      <c r="AC133" s="29" t="s">
        <v>46</v>
      </c>
      <c r="AD133" s="29">
        <v>758</v>
      </c>
      <c r="AE133" s="34">
        <v>801</v>
      </c>
      <c r="AF133" s="30">
        <v>0</v>
      </c>
      <c r="AG133" s="29">
        <v>7025</v>
      </c>
      <c r="AH133" s="34">
        <v>439</v>
      </c>
      <c r="AI133" s="34">
        <v>1207</v>
      </c>
      <c r="AJ133" s="34">
        <v>355</v>
      </c>
      <c r="AK133" s="29">
        <v>867</v>
      </c>
      <c r="AL133" s="29">
        <v>486</v>
      </c>
      <c r="AM133" s="29">
        <v>263</v>
      </c>
      <c r="AN133" s="29">
        <v>1182</v>
      </c>
      <c r="AO133" s="29">
        <v>343</v>
      </c>
      <c r="AP133" s="29" t="s">
        <v>46</v>
      </c>
      <c r="AQ133" s="30" t="s">
        <v>46</v>
      </c>
      <c r="AR133" s="29">
        <v>4489</v>
      </c>
      <c r="AS133" s="29">
        <v>1450</v>
      </c>
      <c r="AT133" s="29">
        <v>572</v>
      </c>
      <c r="AU133" s="29">
        <v>238</v>
      </c>
      <c r="AV133" s="29">
        <v>376</v>
      </c>
      <c r="AW133" s="29">
        <v>63</v>
      </c>
      <c r="AX133" s="29">
        <v>63</v>
      </c>
      <c r="AY133" s="31" t="s">
        <v>46</v>
      </c>
      <c r="AZ133" s="31" t="s">
        <v>46</v>
      </c>
      <c r="BA133" s="30">
        <v>51</v>
      </c>
      <c r="BB133" s="29">
        <v>4224</v>
      </c>
      <c r="BC133" s="31">
        <v>206</v>
      </c>
      <c r="BD133" s="31">
        <v>74</v>
      </c>
      <c r="BE133" s="31">
        <v>82</v>
      </c>
      <c r="BF133" s="52">
        <v>42</v>
      </c>
      <c r="BG133" s="29">
        <v>8995</v>
      </c>
      <c r="BH133" s="29">
        <v>212</v>
      </c>
      <c r="BI133" s="49">
        <v>3131</v>
      </c>
      <c r="BJ133" s="29">
        <v>1418</v>
      </c>
      <c r="BK133" s="29">
        <v>322</v>
      </c>
      <c r="BL133" s="29" t="s">
        <v>46</v>
      </c>
      <c r="BM133" s="29" t="s">
        <v>46</v>
      </c>
      <c r="BN133" s="29">
        <v>545</v>
      </c>
      <c r="BO133" s="30">
        <v>141</v>
      </c>
      <c r="BP133" s="32">
        <v>2446</v>
      </c>
      <c r="BQ133" s="32">
        <v>1813.5851343019631</v>
      </c>
      <c r="BR133" s="35">
        <v>3252.6582733812947</v>
      </c>
      <c r="BS133" s="29">
        <v>3564</v>
      </c>
      <c r="BT133" s="29">
        <v>1496</v>
      </c>
      <c r="BU133" s="29">
        <v>484</v>
      </c>
      <c r="BV133" s="29">
        <v>2465</v>
      </c>
      <c r="BW133" s="29">
        <v>1205</v>
      </c>
      <c r="BX133" s="32">
        <v>805136</v>
      </c>
      <c r="BY133" s="76" t="s">
        <v>46</v>
      </c>
      <c r="BZ133" s="29">
        <v>27194</v>
      </c>
      <c r="CA133" s="29">
        <v>17337</v>
      </c>
      <c r="CB133" s="29">
        <v>14891</v>
      </c>
      <c r="CC133" s="29">
        <v>2446</v>
      </c>
      <c r="CD133" s="29">
        <v>1094</v>
      </c>
      <c r="CE133" s="29">
        <v>10733</v>
      </c>
      <c r="CF133" s="29">
        <v>30</v>
      </c>
      <c r="CG133" s="29">
        <v>6783</v>
      </c>
      <c r="CH133" s="29">
        <v>958</v>
      </c>
      <c r="CI133" s="29">
        <v>637</v>
      </c>
      <c r="CJ133" s="29">
        <v>321</v>
      </c>
      <c r="CK133" s="29">
        <v>388</v>
      </c>
      <c r="CL133" s="29">
        <v>958</v>
      </c>
      <c r="CM133" s="29">
        <v>500</v>
      </c>
      <c r="CN133" s="29">
        <v>484</v>
      </c>
      <c r="CO133" s="30">
        <v>2170</v>
      </c>
      <c r="CP133" s="29">
        <v>20329</v>
      </c>
      <c r="CQ133" s="29">
        <v>20329</v>
      </c>
      <c r="CR133" s="29">
        <v>20329</v>
      </c>
      <c r="CS133" s="29">
        <v>20329</v>
      </c>
      <c r="CT133" s="29">
        <v>8385</v>
      </c>
      <c r="CU133" s="29">
        <v>8385</v>
      </c>
      <c r="CV133" s="35">
        <v>20435.100000000002</v>
      </c>
      <c r="CW133" s="35">
        <v>20435.100000000002</v>
      </c>
      <c r="CX133" s="35">
        <v>41812</v>
      </c>
      <c r="CY133" s="35">
        <v>41812</v>
      </c>
      <c r="CZ133" s="35">
        <v>41812</v>
      </c>
      <c r="DA133" s="78">
        <v>5.49</v>
      </c>
      <c r="DB133" s="34" t="s">
        <v>46</v>
      </c>
      <c r="DC133" s="34" t="s">
        <v>46</v>
      </c>
      <c r="DD133" s="34" t="s">
        <v>46</v>
      </c>
      <c r="DE133" s="34" t="s">
        <v>46</v>
      </c>
      <c r="DF133" s="34">
        <v>206</v>
      </c>
      <c r="DG133" s="34">
        <v>74</v>
      </c>
      <c r="DH133" s="34">
        <v>82</v>
      </c>
      <c r="DI133" s="34">
        <v>42</v>
      </c>
    </row>
    <row r="134" spans="1:113" x14ac:dyDescent="0.2">
      <c r="A134" s="3" t="s">
        <v>45</v>
      </c>
      <c r="B134" s="4">
        <v>2015</v>
      </c>
      <c r="C134" s="2" t="s">
        <v>22</v>
      </c>
      <c r="D134" s="29" t="s">
        <v>46</v>
      </c>
      <c r="E134" s="29" t="s">
        <v>46</v>
      </c>
      <c r="F134" s="29" t="s">
        <v>46</v>
      </c>
      <c r="G134" s="30">
        <v>24980</v>
      </c>
      <c r="H134" s="10">
        <v>148713</v>
      </c>
      <c r="I134" s="31" t="s">
        <v>46</v>
      </c>
      <c r="J134" s="31" t="s">
        <v>46</v>
      </c>
      <c r="K134" s="31" t="s">
        <v>46</v>
      </c>
      <c r="L134" s="31" t="s">
        <v>46</v>
      </c>
      <c r="M134" s="29">
        <v>139</v>
      </c>
      <c r="N134" s="32">
        <v>13615</v>
      </c>
      <c r="O134" s="29">
        <v>13615</v>
      </c>
      <c r="P134" s="32">
        <v>9600.1733186880465</v>
      </c>
      <c r="Q134" s="35">
        <v>2374.0981308411215</v>
      </c>
      <c r="R134" s="30" t="s">
        <v>46</v>
      </c>
      <c r="S134" s="29">
        <v>238637</v>
      </c>
      <c r="T134" s="29">
        <v>246747</v>
      </c>
      <c r="U134" s="29">
        <v>199232</v>
      </c>
      <c r="V134" s="29">
        <v>39405</v>
      </c>
      <c r="W134" s="29">
        <v>91283</v>
      </c>
      <c r="X134" s="29">
        <v>26285</v>
      </c>
      <c r="Y134" s="32">
        <v>23272.751308682913</v>
      </c>
      <c r="Z134" s="32">
        <v>26903.123651905538</v>
      </c>
      <c r="AA134" s="35">
        <v>2926.5042283298098</v>
      </c>
      <c r="AB134" s="29" t="s">
        <v>46</v>
      </c>
      <c r="AC134" s="29" t="s">
        <v>46</v>
      </c>
      <c r="AD134" s="29">
        <v>23627</v>
      </c>
      <c r="AE134" s="34">
        <v>8116</v>
      </c>
      <c r="AF134" s="30">
        <v>18873</v>
      </c>
      <c r="AG134" s="29">
        <v>186820</v>
      </c>
      <c r="AH134" s="34">
        <v>4118</v>
      </c>
      <c r="AI134" s="34">
        <v>12903</v>
      </c>
      <c r="AJ134" s="34">
        <v>3477</v>
      </c>
      <c r="AK134" s="29">
        <v>26238</v>
      </c>
      <c r="AL134" s="29">
        <v>21667</v>
      </c>
      <c r="AM134" s="29">
        <v>11329</v>
      </c>
      <c r="AN134" s="29">
        <v>42757</v>
      </c>
      <c r="AO134" s="29">
        <v>4629</v>
      </c>
      <c r="AP134" s="29" t="s">
        <v>46</v>
      </c>
      <c r="AQ134" s="30" t="s">
        <v>46</v>
      </c>
      <c r="AR134" s="29">
        <v>127841</v>
      </c>
      <c r="AS134" s="29">
        <v>38660</v>
      </c>
      <c r="AT134" s="29">
        <v>14748</v>
      </c>
      <c r="AU134" s="29">
        <v>6632</v>
      </c>
      <c r="AV134" s="29">
        <v>16663</v>
      </c>
      <c r="AW134" s="29">
        <v>3780</v>
      </c>
      <c r="AX134" s="29">
        <v>3780</v>
      </c>
      <c r="AY134" s="29">
        <v>4394</v>
      </c>
      <c r="AZ134" s="11">
        <v>536</v>
      </c>
      <c r="BA134" s="30">
        <v>487</v>
      </c>
      <c r="BB134" s="29">
        <v>113067</v>
      </c>
      <c r="BC134" s="8">
        <v>6345</v>
      </c>
      <c r="BD134" s="8">
        <v>2633</v>
      </c>
      <c r="BE134" s="31">
        <v>2445</v>
      </c>
      <c r="BF134" s="52">
        <v>1217</v>
      </c>
      <c r="BG134" s="29">
        <v>242080</v>
      </c>
      <c r="BH134" s="29">
        <v>11477</v>
      </c>
      <c r="BI134" s="49">
        <v>88091</v>
      </c>
      <c r="BJ134" s="29">
        <v>43820</v>
      </c>
      <c r="BK134" s="29">
        <v>10512</v>
      </c>
      <c r="BL134" s="29">
        <v>29147</v>
      </c>
      <c r="BM134" s="29">
        <v>29106</v>
      </c>
      <c r="BN134" s="29">
        <v>19892</v>
      </c>
      <c r="BO134" s="30">
        <v>5506</v>
      </c>
      <c r="BP134" s="32">
        <v>66085</v>
      </c>
      <c r="BQ134" s="32">
        <v>50175.874960588451</v>
      </c>
      <c r="BR134" s="35">
        <v>3232.6053340517242</v>
      </c>
      <c r="BS134" s="29">
        <v>149907</v>
      </c>
      <c r="BT134" s="29">
        <v>74355</v>
      </c>
      <c r="BU134" s="29">
        <v>22250</v>
      </c>
      <c r="BV134" s="29">
        <v>117795</v>
      </c>
      <c r="BW134" s="29">
        <v>62189</v>
      </c>
      <c r="BX134" s="32">
        <v>22162468</v>
      </c>
      <c r="BY134" s="76" t="s">
        <v>46</v>
      </c>
      <c r="BZ134" s="29">
        <v>768662</v>
      </c>
      <c r="CA134" s="29">
        <v>485384</v>
      </c>
      <c r="CB134" s="29">
        <v>419299</v>
      </c>
      <c r="CC134" s="29">
        <v>66085</v>
      </c>
      <c r="CD134" s="29">
        <v>33341</v>
      </c>
      <c r="CE134" s="29">
        <v>301661</v>
      </c>
      <c r="CF134" s="29">
        <v>1510</v>
      </c>
      <c r="CG134" s="29">
        <v>118922</v>
      </c>
      <c r="CH134" s="29">
        <v>45171</v>
      </c>
      <c r="CI134" s="29">
        <v>35489</v>
      </c>
      <c r="CJ134" s="29">
        <v>9682</v>
      </c>
      <c r="CK134" s="29">
        <v>19505</v>
      </c>
      <c r="CL134" s="29">
        <v>45171</v>
      </c>
      <c r="CM134" s="29">
        <v>24975</v>
      </c>
      <c r="CN134" s="29">
        <v>22250</v>
      </c>
      <c r="CO134" s="30">
        <v>95673</v>
      </c>
      <c r="CP134" s="29">
        <v>590722</v>
      </c>
      <c r="CQ134" s="29">
        <v>590722</v>
      </c>
      <c r="CR134" s="29">
        <v>590722</v>
      </c>
      <c r="CS134" s="29">
        <v>590722</v>
      </c>
      <c r="CT134" s="29">
        <v>382529</v>
      </c>
      <c r="CU134" s="29">
        <v>382529</v>
      </c>
      <c r="CV134" s="35">
        <v>526621</v>
      </c>
      <c r="CW134" s="35">
        <v>526621</v>
      </c>
      <c r="CX134" s="35">
        <v>1163962</v>
      </c>
      <c r="CY134" s="35">
        <v>1163962</v>
      </c>
      <c r="CZ134" s="35">
        <v>1163962</v>
      </c>
      <c r="DA134" s="78" t="s">
        <v>46</v>
      </c>
      <c r="DB134" s="34">
        <v>1338</v>
      </c>
      <c r="DC134" s="29">
        <v>4546</v>
      </c>
      <c r="DD134" s="29">
        <v>4857</v>
      </c>
      <c r="DE134" s="29">
        <v>536</v>
      </c>
      <c r="DF134" s="29">
        <v>6345</v>
      </c>
      <c r="DG134" s="29">
        <v>2633</v>
      </c>
      <c r="DH134" s="34">
        <v>2445</v>
      </c>
      <c r="DI134" s="34">
        <v>1217</v>
      </c>
    </row>
    <row r="135" spans="1:113" x14ac:dyDescent="0.2">
      <c r="A135" s="3" t="s">
        <v>24</v>
      </c>
      <c r="B135" s="4">
        <v>2016</v>
      </c>
      <c r="C135" s="2" t="s">
        <v>229</v>
      </c>
      <c r="D135" s="29" t="s">
        <v>46</v>
      </c>
      <c r="E135" s="29" t="s">
        <v>46</v>
      </c>
      <c r="F135" s="29" t="s">
        <v>46</v>
      </c>
      <c r="G135" s="30" t="s">
        <v>46</v>
      </c>
      <c r="H135" s="29">
        <v>94120</v>
      </c>
      <c r="I135" s="29">
        <v>192739</v>
      </c>
      <c r="J135" s="29">
        <v>45027</v>
      </c>
      <c r="K135" s="29">
        <v>127434</v>
      </c>
      <c r="L135" s="29">
        <v>20278</v>
      </c>
      <c r="M135" s="31">
        <v>105</v>
      </c>
      <c r="N135" s="32">
        <v>8642</v>
      </c>
      <c r="O135" s="29">
        <v>8642</v>
      </c>
      <c r="P135" s="32">
        <v>5901.8223564038972</v>
      </c>
      <c r="Q135" s="35">
        <v>2500.178111587983</v>
      </c>
      <c r="R135" s="30" t="s">
        <v>46</v>
      </c>
      <c r="S135" s="29">
        <v>112704</v>
      </c>
      <c r="T135" s="29">
        <v>117053</v>
      </c>
      <c r="U135" s="29">
        <v>95137</v>
      </c>
      <c r="V135" s="29">
        <v>17567</v>
      </c>
      <c r="W135" s="29">
        <v>40642</v>
      </c>
      <c r="X135" s="29">
        <v>16581</v>
      </c>
      <c r="Y135" s="32">
        <v>10208.295396385132</v>
      </c>
      <c r="Z135" s="32">
        <v>13600.470312412468</v>
      </c>
      <c r="AA135" s="35">
        <v>3122.5375722543354</v>
      </c>
      <c r="AB135" s="29" t="s">
        <v>46</v>
      </c>
      <c r="AC135" s="29" t="s">
        <v>46</v>
      </c>
      <c r="AD135" s="29">
        <v>11751</v>
      </c>
      <c r="AE135" s="34" t="s">
        <v>46</v>
      </c>
      <c r="AF135" s="30">
        <v>11553</v>
      </c>
      <c r="AG135" s="29">
        <v>82558</v>
      </c>
      <c r="AH135" s="34" t="s">
        <v>46</v>
      </c>
      <c r="AI135" s="34" t="s">
        <v>46</v>
      </c>
      <c r="AJ135" s="34" t="s">
        <v>46</v>
      </c>
      <c r="AK135" s="29">
        <v>12878</v>
      </c>
      <c r="AL135" s="29">
        <v>12256</v>
      </c>
      <c r="AM135" s="29">
        <v>6317</v>
      </c>
      <c r="AN135" s="29">
        <v>23664</v>
      </c>
      <c r="AO135" s="29" t="s">
        <v>46</v>
      </c>
      <c r="AP135" s="29" t="s">
        <v>46</v>
      </c>
      <c r="AQ135" s="30" t="s">
        <v>46</v>
      </c>
      <c r="AR135" s="29">
        <v>62649</v>
      </c>
      <c r="AS135" s="29">
        <v>17415</v>
      </c>
      <c r="AT135" s="29">
        <v>5297</v>
      </c>
      <c r="AU135" s="29">
        <v>2476</v>
      </c>
      <c r="AV135" s="29">
        <v>9772</v>
      </c>
      <c r="AW135" s="29">
        <v>2070</v>
      </c>
      <c r="AX135" s="29">
        <v>2070</v>
      </c>
      <c r="AY135" s="31" t="s">
        <v>46</v>
      </c>
      <c r="AZ135" s="31">
        <v>268</v>
      </c>
      <c r="BA135" s="30" t="s">
        <v>46</v>
      </c>
      <c r="BB135" s="31" t="s">
        <v>46</v>
      </c>
      <c r="BC135" s="31">
        <v>2918</v>
      </c>
      <c r="BD135" s="31">
        <v>1560</v>
      </c>
      <c r="BE135" s="31">
        <v>1061</v>
      </c>
      <c r="BF135" s="52">
        <v>654</v>
      </c>
      <c r="BG135" s="29">
        <v>101218</v>
      </c>
      <c r="BH135" s="29">
        <v>7938</v>
      </c>
      <c r="BI135" s="49">
        <v>38862</v>
      </c>
      <c r="BJ135" s="29">
        <v>22016</v>
      </c>
      <c r="BK135" s="29">
        <v>5273</v>
      </c>
      <c r="BL135" s="29" t="s">
        <v>46</v>
      </c>
      <c r="BM135" s="29" t="s">
        <v>46</v>
      </c>
      <c r="BN135" s="29" t="s">
        <v>46</v>
      </c>
      <c r="BO135" s="30">
        <v>3352</v>
      </c>
      <c r="BP135" s="32">
        <v>31036</v>
      </c>
      <c r="BQ135" s="32">
        <v>23808.7657087976</v>
      </c>
      <c r="BR135" s="35">
        <v>3319.8818514007307</v>
      </c>
      <c r="BS135" s="29">
        <v>86880</v>
      </c>
      <c r="BT135" s="29">
        <v>46722</v>
      </c>
      <c r="BU135" s="29">
        <v>13047</v>
      </c>
      <c r="BV135" s="29">
        <v>70023</v>
      </c>
      <c r="BW135" s="29">
        <v>37691</v>
      </c>
      <c r="BX135" s="32">
        <v>10573854</v>
      </c>
      <c r="BY135" s="76" t="s">
        <v>46</v>
      </c>
      <c r="BZ135" s="29">
        <v>370049</v>
      </c>
      <c r="CA135" s="29">
        <v>229757</v>
      </c>
      <c r="CB135" s="29">
        <v>198721</v>
      </c>
      <c r="CC135" s="29">
        <v>31036</v>
      </c>
      <c r="CD135" s="29">
        <v>16331</v>
      </c>
      <c r="CE135" s="29">
        <v>141487</v>
      </c>
      <c r="CF135" s="29">
        <v>757</v>
      </c>
      <c r="CG135" s="29">
        <v>174028</v>
      </c>
      <c r="CH135" s="29">
        <v>24873</v>
      </c>
      <c r="CI135" s="29">
        <v>20104</v>
      </c>
      <c r="CJ135" s="29">
        <v>4769</v>
      </c>
      <c r="CK135" s="29">
        <v>11171</v>
      </c>
      <c r="CL135" s="29">
        <v>24873</v>
      </c>
      <c r="CM135" s="29">
        <v>13873</v>
      </c>
      <c r="CN135" s="29">
        <v>13047</v>
      </c>
      <c r="CO135" s="30">
        <v>55278</v>
      </c>
      <c r="CP135" s="29">
        <v>294257</v>
      </c>
      <c r="CQ135" s="29">
        <v>294257</v>
      </c>
      <c r="CR135" s="29">
        <v>294257</v>
      </c>
      <c r="CS135" s="29">
        <v>294257</v>
      </c>
      <c r="CT135" s="29">
        <v>248913</v>
      </c>
      <c r="CU135" s="29">
        <v>248913</v>
      </c>
      <c r="CV135" s="35">
        <v>226809.9</v>
      </c>
      <c r="CW135" s="35">
        <v>226809.9</v>
      </c>
      <c r="CX135" s="35">
        <v>540691</v>
      </c>
      <c r="CY135" s="35">
        <v>540691</v>
      </c>
      <c r="CZ135" s="35">
        <v>540691</v>
      </c>
      <c r="DA135" s="78" t="s">
        <v>46</v>
      </c>
      <c r="DB135" s="34">
        <v>603</v>
      </c>
      <c r="DC135" s="34">
        <v>1384</v>
      </c>
      <c r="DD135" s="34">
        <v>2268</v>
      </c>
      <c r="DE135" s="34">
        <v>268</v>
      </c>
      <c r="DF135" s="29">
        <v>2918</v>
      </c>
      <c r="DG135" s="29">
        <v>1560</v>
      </c>
      <c r="DH135" s="34">
        <v>1061</v>
      </c>
      <c r="DI135" s="34">
        <v>654</v>
      </c>
    </row>
    <row r="136" spans="1:113" x14ac:dyDescent="0.2">
      <c r="A136" s="3" t="s">
        <v>25</v>
      </c>
      <c r="B136" s="4">
        <v>2016</v>
      </c>
      <c r="C136" s="2" t="s">
        <v>3</v>
      </c>
      <c r="D136" s="29" t="s">
        <v>46</v>
      </c>
      <c r="E136" s="29" t="s">
        <v>46</v>
      </c>
      <c r="F136" s="29" t="s">
        <v>46</v>
      </c>
      <c r="G136" s="30" t="s">
        <v>46</v>
      </c>
      <c r="H136" s="29">
        <v>3100</v>
      </c>
      <c r="I136" s="29">
        <v>6643</v>
      </c>
      <c r="J136" s="29">
        <v>1856</v>
      </c>
      <c r="K136" s="29">
        <v>4151</v>
      </c>
      <c r="L136" s="29">
        <v>636</v>
      </c>
      <c r="M136" s="31" t="s">
        <v>46</v>
      </c>
      <c r="N136" s="32">
        <v>198</v>
      </c>
      <c r="O136" s="29">
        <v>198</v>
      </c>
      <c r="P136" s="32" t="s">
        <v>237</v>
      </c>
      <c r="Q136" s="35" t="s">
        <v>237</v>
      </c>
      <c r="R136" s="30" t="s">
        <v>46</v>
      </c>
      <c r="S136" s="29">
        <v>6888</v>
      </c>
      <c r="T136" s="29">
        <v>7288</v>
      </c>
      <c r="U136" s="29">
        <v>5729</v>
      </c>
      <c r="V136" s="29">
        <v>1159</v>
      </c>
      <c r="W136" s="29">
        <v>2993</v>
      </c>
      <c r="X136" s="29">
        <v>679</v>
      </c>
      <c r="Y136" s="32">
        <v>690.84402754531106</v>
      </c>
      <c r="Z136" s="32">
        <v>713.24965905390411</v>
      </c>
      <c r="AA136" s="35">
        <v>2758.2380952380954</v>
      </c>
      <c r="AB136" s="29" t="s">
        <v>46</v>
      </c>
      <c r="AC136" s="29" t="s">
        <v>46</v>
      </c>
      <c r="AD136" s="29">
        <v>656</v>
      </c>
      <c r="AE136" s="34">
        <v>446</v>
      </c>
      <c r="AF136" s="30">
        <v>903</v>
      </c>
      <c r="AG136" s="29">
        <v>5467</v>
      </c>
      <c r="AH136" s="34">
        <v>280</v>
      </c>
      <c r="AI136" s="34">
        <v>856</v>
      </c>
      <c r="AJ136" s="34">
        <v>81</v>
      </c>
      <c r="AK136" s="29">
        <v>752</v>
      </c>
      <c r="AL136" s="29">
        <v>522</v>
      </c>
      <c r="AM136" s="29">
        <v>291</v>
      </c>
      <c r="AN136" s="29">
        <v>1156</v>
      </c>
      <c r="AO136" s="29">
        <v>406</v>
      </c>
      <c r="AP136" s="29" t="s">
        <v>46</v>
      </c>
      <c r="AQ136" s="30" t="s">
        <v>46</v>
      </c>
      <c r="AR136" s="29">
        <v>3559</v>
      </c>
      <c r="AS136" s="29">
        <v>1111</v>
      </c>
      <c r="AT136" s="29">
        <v>422</v>
      </c>
      <c r="AU136" s="29">
        <v>173</v>
      </c>
      <c r="AV136" s="29">
        <v>466</v>
      </c>
      <c r="AW136" s="29">
        <v>109</v>
      </c>
      <c r="AX136" s="29">
        <v>109</v>
      </c>
      <c r="AY136" s="31" t="s">
        <v>46</v>
      </c>
      <c r="AZ136" s="31" t="s">
        <v>46</v>
      </c>
      <c r="BA136" s="30">
        <v>46</v>
      </c>
      <c r="BB136" s="31" t="s">
        <v>46</v>
      </c>
      <c r="BC136" s="31">
        <v>194</v>
      </c>
      <c r="BD136" s="31">
        <v>67</v>
      </c>
      <c r="BE136" s="31">
        <v>62</v>
      </c>
      <c r="BF136" s="52">
        <v>38</v>
      </c>
      <c r="BG136" s="29">
        <v>8321</v>
      </c>
      <c r="BH136" s="29">
        <v>149</v>
      </c>
      <c r="BI136" s="49">
        <v>3042</v>
      </c>
      <c r="BJ136" s="29">
        <v>1278</v>
      </c>
      <c r="BK136" s="29">
        <v>311</v>
      </c>
      <c r="BL136" s="29" t="s">
        <v>46</v>
      </c>
      <c r="BM136" s="29" t="s">
        <v>46</v>
      </c>
      <c r="BN136" s="29" t="s">
        <v>46</v>
      </c>
      <c r="BO136" s="30">
        <v>117</v>
      </c>
      <c r="BP136" s="32">
        <v>1833</v>
      </c>
      <c r="BQ136" s="32">
        <v>1404.0936865992153</v>
      </c>
      <c r="BR136" s="35">
        <v>3227.3115942028985</v>
      </c>
      <c r="BS136" s="29">
        <v>3521</v>
      </c>
      <c r="BT136" s="29">
        <v>1382</v>
      </c>
      <c r="BU136" s="29">
        <v>469</v>
      </c>
      <c r="BV136" s="29">
        <v>2683</v>
      </c>
      <c r="BW136" s="29">
        <v>1316</v>
      </c>
      <c r="BX136" s="32">
        <v>652999</v>
      </c>
      <c r="BY136" s="76" t="s">
        <v>46</v>
      </c>
      <c r="BZ136" s="29">
        <v>21783</v>
      </c>
      <c r="CA136" s="29">
        <v>14176</v>
      </c>
      <c r="CB136" s="29">
        <v>12343</v>
      </c>
      <c r="CC136" s="29">
        <v>1833</v>
      </c>
      <c r="CD136" s="29">
        <v>939</v>
      </c>
      <c r="CE136" s="29">
        <v>8670</v>
      </c>
      <c r="CF136" s="29">
        <v>39</v>
      </c>
      <c r="CG136" s="29">
        <v>4444</v>
      </c>
      <c r="CH136" s="29">
        <v>829</v>
      </c>
      <c r="CI136" s="29">
        <v>569</v>
      </c>
      <c r="CJ136" s="29">
        <v>260</v>
      </c>
      <c r="CK136" s="29">
        <v>256</v>
      </c>
      <c r="CL136" s="29">
        <v>829</v>
      </c>
      <c r="CM136" s="29">
        <v>405</v>
      </c>
      <c r="CN136" s="29">
        <v>469</v>
      </c>
      <c r="CO136" s="30">
        <v>2216</v>
      </c>
      <c r="CP136" s="29">
        <v>17123</v>
      </c>
      <c r="CQ136" s="29">
        <v>17123</v>
      </c>
      <c r="CR136" s="29">
        <v>17123</v>
      </c>
      <c r="CS136" s="29">
        <v>17123</v>
      </c>
      <c r="CT136" s="29">
        <v>7130</v>
      </c>
      <c r="CU136" s="29">
        <v>7130</v>
      </c>
      <c r="CV136" s="35">
        <v>17197</v>
      </c>
      <c r="CW136" s="35">
        <v>17197</v>
      </c>
      <c r="CX136" s="35">
        <v>34486</v>
      </c>
      <c r="CY136" s="35">
        <v>34486</v>
      </c>
      <c r="CZ136" s="35">
        <v>34486</v>
      </c>
      <c r="DA136" s="78" t="s">
        <v>46</v>
      </c>
      <c r="DB136" s="34" t="s">
        <v>46</v>
      </c>
      <c r="DC136" s="34" t="s">
        <v>46</v>
      </c>
      <c r="DD136" s="34" t="s">
        <v>46</v>
      </c>
      <c r="DE136" s="34" t="s">
        <v>46</v>
      </c>
      <c r="DF136" s="34">
        <v>194</v>
      </c>
      <c r="DG136" s="34">
        <v>67</v>
      </c>
      <c r="DH136" s="34">
        <v>62</v>
      </c>
      <c r="DI136" s="34">
        <v>38</v>
      </c>
    </row>
    <row r="137" spans="1:113" x14ac:dyDescent="0.2">
      <c r="A137" s="3" t="s">
        <v>26</v>
      </c>
      <c r="B137" s="4">
        <v>2016</v>
      </c>
      <c r="C137" s="2" t="s">
        <v>4</v>
      </c>
      <c r="D137" s="29" t="s">
        <v>46</v>
      </c>
      <c r="E137" s="29" t="s">
        <v>46</v>
      </c>
      <c r="F137" s="29" t="s">
        <v>46</v>
      </c>
      <c r="G137" s="30" t="s">
        <v>46</v>
      </c>
      <c r="H137" s="29">
        <v>2796</v>
      </c>
      <c r="I137" s="29">
        <v>6505</v>
      </c>
      <c r="J137" s="29">
        <v>1616</v>
      </c>
      <c r="K137" s="29">
        <v>3838</v>
      </c>
      <c r="L137" s="29">
        <v>1051</v>
      </c>
      <c r="M137" s="31" t="s">
        <v>46</v>
      </c>
      <c r="N137" s="32">
        <v>288</v>
      </c>
      <c r="O137" s="29">
        <v>288</v>
      </c>
      <c r="P137" s="32" t="s">
        <v>237</v>
      </c>
      <c r="Q137" s="35" t="s">
        <v>237</v>
      </c>
      <c r="R137" s="30" t="s">
        <v>46</v>
      </c>
      <c r="S137" s="29">
        <v>6313</v>
      </c>
      <c r="T137" s="29">
        <v>6348</v>
      </c>
      <c r="U137" s="29">
        <v>5222</v>
      </c>
      <c r="V137" s="29">
        <v>1091</v>
      </c>
      <c r="W137" s="29">
        <v>2522</v>
      </c>
      <c r="X137" s="29">
        <v>491</v>
      </c>
      <c r="Y137" s="32">
        <v>593.53668962109259</v>
      </c>
      <c r="Z137" s="32">
        <v>696.24965905390411</v>
      </c>
      <c r="AA137" s="35">
        <v>2825.5</v>
      </c>
      <c r="AB137" s="29" t="s">
        <v>46</v>
      </c>
      <c r="AC137" s="29" t="s">
        <v>46</v>
      </c>
      <c r="AD137" s="29">
        <v>564</v>
      </c>
      <c r="AE137" s="34" t="s">
        <v>46</v>
      </c>
      <c r="AF137" s="30">
        <v>1119</v>
      </c>
      <c r="AG137" s="29">
        <v>5093</v>
      </c>
      <c r="AH137" s="34" t="s">
        <v>46</v>
      </c>
      <c r="AI137" s="34" t="s">
        <v>46</v>
      </c>
      <c r="AJ137" s="34" t="s">
        <v>46</v>
      </c>
      <c r="AK137" s="29">
        <v>633</v>
      </c>
      <c r="AL137" s="29">
        <v>403</v>
      </c>
      <c r="AM137" s="29">
        <v>221</v>
      </c>
      <c r="AN137" s="29">
        <v>892</v>
      </c>
      <c r="AO137" s="29" t="s">
        <v>46</v>
      </c>
      <c r="AP137" s="29" t="s">
        <v>46</v>
      </c>
      <c r="AQ137" s="30" t="s">
        <v>46</v>
      </c>
      <c r="AR137" s="29">
        <v>3053</v>
      </c>
      <c r="AS137" s="29">
        <v>938</v>
      </c>
      <c r="AT137" s="29">
        <v>322</v>
      </c>
      <c r="AU137" s="29">
        <v>152</v>
      </c>
      <c r="AV137" s="29">
        <v>341</v>
      </c>
      <c r="AW137" s="29">
        <v>116</v>
      </c>
      <c r="AX137" s="29">
        <v>116</v>
      </c>
      <c r="AY137" s="31" t="s">
        <v>46</v>
      </c>
      <c r="AZ137" s="31" t="s">
        <v>46</v>
      </c>
      <c r="BA137" s="30" t="s">
        <v>46</v>
      </c>
      <c r="BB137" s="31" t="s">
        <v>46</v>
      </c>
      <c r="BC137" s="31">
        <v>200</v>
      </c>
      <c r="BD137" s="31">
        <v>66</v>
      </c>
      <c r="BE137" s="31">
        <v>95</v>
      </c>
      <c r="BF137" s="52">
        <v>46</v>
      </c>
      <c r="BG137" s="29">
        <v>7276</v>
      </c>
      <c r="BH137" s="29">
        <v>199</v>
      </c>
      <c r="BI137" s="49">
        <v>2683</v>
      </c>
      <c r="BJ137" s="29">
        <v>1232</v>
      </c>
      <c r="BK137" s="29">
        <v>315</v>
      </c>
      <c r="BL137" s="29" t="s">
        <v>46</v>
      </c>
      <c r="BM137" s="29" t="s">
        <v>46</v>
      </c>
      <c r="BN137" s="29" t="s">
        <v>46</v>
      </c>
      <c r="BO137" s="30">
        <v>97</v>
      </c>
      <c r="BP137" s="32">
        <v>1755</v>
      </c>
      <c r="BQ137" s="32">
        <v>1289.7863486749966</v>
      </c>
      <c r="BR137" s="35">
        <v>3199.3095238095239</v>
      </c>
      <c r="BS137" s="29">
        <v>3156</v>
      </c>
      <c r="BT137" s="29">
        <v>1448</v>
      </c>
      <c r="BU137" s="29">
        <v>466</v>
      </c>
      <c r="BV137" s="29">
        <v>2390</v>
      </c>
      <c r="BW137" s="29">
        <v>1296</v>
      </c>
      <c r="BX137" s="32">
        <v>624555</v>
      </c>
      <c r="BY137" s="76" t="s">
        <v>46</v>
      </c>
      <c r="BZ137" s="29">
        <v>19538</v>
      </c>
      <c r="CA137" s="29">
        <v>12661</v>
      </c>
      <c r="CB137" s="29">
        <v>10906</v>
      </c>
      <c r="CC137" s="29">
        <v>1755</v>
      </c>
      <c r="CD137" s="29">
        <v>860</v>
      </c>
      <c r="CE137" s="29">
        <v>7893</v>
      </c>
      <c r="CF137" s="29">
        <v>28</v>
      </c>
      <c r="CG137" s="29">
        <v>3254</v>
      </c>
      <c r="CH137" s="29">
        <v>1096</v>
      </c>
      <c r="CI137" s="29">
        <v>810</v>
      </c>
      <c r="CJ137" s="29">
        <v>286</v>
      </c>
      <c r="CK137" s="29">
        <v>467</v>
      </c>
      <c r="CL137" s="29">
        <v>1096</v>
      </c>
      <c r="CM137" s="29">
        <v>563</v>
      </c>
      <c r="CN137" s="29">
        <v>466</v>
      </c>
      <c r="CO137" s="30">
        <v>2065</v>
      </c>
      <c r="CP137" s="29">
        <v>15041</v>
      </c>
      <c r="CQ137" s="29">
        <v>15041</v>
      </c>
      <c r="CR137" s="29">
        <v>15041</v>
      </c>
      <c r="CS137" s="29">
        <v>15041</v>
      </c>
      <c r="CT137" s="29">
        <v>7092</v>
      </c>
      <c r="CU137" s="29">
        <v>7092</v>
      </c>
      <c r="CV137" s="35">
        <v>15080.400000000001</v>
      </c>
      <c r="CW137" s="35">
        <v>15080.400000000001</v>
      </c>
      <c r="CX137" s="35">
        <v>31013</v>
      </c>
      <c r="CY137" s="35">
        <v>31013</v>
      </c>
      <c r="CZ137" s="35">
        <v>31013</v>
      </c>
      <c r="DA137" s="78" t="s">
        <v>46</v>
      </c>
      <c r="DB137" s="34" t="s">
        <v>46</v>
      </c>
      <c r="DC137" s="34" t="s">
        <v>46</v>
      </c>
      <c r="DD137" s="34" t="s">
        <v>46</v>
      </c>
      <c r="DE137" s="34" t="s">
        <v>46</v>
      </c>
      <c r="DF137" s="34">
        <v>200</v>
      </c>
      <c r="DG137" s="34">
        <v>66</v>
      </c>
      <c r="DH137" s="34">
        <v>95</v>
      </c>
      <c r="DI137" s="34">
        <v>46</v>
      </c>
    </row>
    <row r="138" spans="1:113" x14ac:dyDescent="0.2">
      <c r="A138" s="3" t="s">
        <v>27</v>
      </c>
      <c r="B138" s="4">
        <v>2016</v>
      </c>
      <c r="C138" s="2" t="s">
        <v>5</v>
      </c>
      <c r="D138" s="29" t="s">
        <v>46</v>
      </c>
      <c r="E138" s="29" t="s">
        <v>46</v>
      </c>
      <c r="F138" s="29" t="s">
        <v>46</v>
      </c>
      <c r="G138" s="30" t="s">
        <v>46</v>
      </c>
      <c r="H138" s="29">
        <v>1408</v>
      </c>
      <c r="I138" s="29">
        <v>3001</v>
      </c>
      <c r="J138" s="29">
        <v>897</v>
      </c>
      <c r="K138" s="29">
        <v>1869</v>
      </c>
      <c r="L138" s="29">
        <v>235</v>
      </c>
      <c r="M138" s="31" t="s">
        <v>46</v>
      </c>
      <c r="N138" s="32">
        <v>152</v>
      </c>
      <c r="O138" s="29">
        <v>152</v>
      </c>
      <c r="P138" s="32" t="s">
        <v>237</v>
      </c>
      <c r="Q138" s="35" t="s">
        <v>237</v>
      </c>
      <c r="R138" s="30" t="s">
        <v>46</v>
      </c>
      <c r="S138" s="29">
        <v>4329</v>
      </c>
      <c r="T138" s="29">
        <v>4240</v>
      </c>
      <c r="U138" s="29">
        <v>3605</v>
      </c>
      <c r="V138" s="29">
        <v>724</v>
      </c>
      <c r="W138" s="29">
        <v>1808</v>
      </c>
      <c r="X138" s="29">
        <v>361</v>
      </c>
      <c r="Y138" s="32">
        <v>369.64744037656186</v>
      </c>
      <c r="Z138" s="32">
        <v>325.53668962109253</v>
      </c>
      <c r="AA138" s="35">
        <v>3003.909090909091</v>
      </c>
      <c r="AB138" s="29" t="s">
        <v>46</v>
      </c>
      <c r="AC138" s="29" t="s">
        <v>46</v>
      </c>
      <c r="AD138" s="29">
        <v>376</v>
      </c>
      <c r="AE138" s="34">
        <v>578</v>
      </c>
      <c r="AF138" s="30">
        <v>822</v>
      </c>
      <c r="AG138" s="29">
        <v>3643</v>
      </c>
      <c r="AH138" s="34">
        <v>228</v>
      </c>
      <c r="AI138" s="34">
        <v>673</v>
      </c>
      <c r="AJ138" s="34">
        <v>233</v>
      </c>
      <c r="AK138" s="29">
        <v>416</v>
      </c>
      <c r="AL138" s="29">
        <v>182</v>
      </c>
      <c r="AM138" s="29">
        <v>103</v>
      </c>
      <c r="AN138" s="29">
        <v>421</v>
      </c>
      <c r="AO138" s="29">
        <v>227</v>
      </c>
      <c r="AP138" s="29" t="s">
        <v>46</v>
      </c>
      <c r="AQ138" s="30" t="s">
        <v>46</v>
      </c>
      <c r="AR138" s="29">
        <v>2197</v>
      </c>
      <c r="AS138" s="29">
        <v>630</v>
      </c>
      <c r="AT138" s="29">
        <v>248</v>
      </c>
      <c r="AU138" s="29">
        <v>93</v>
      </c>
      <c r="AV138" s="29">
        <v>157</v>
      </c>
      <c r="AW138" s="29">
        <v>45</v>
      </c>
      <c r="AX138" s="29">
        <v>45</v>
      </c>
      <c r="AY138" s="31" t="s">
        <v>46</v>
      </c>
      <c r="AZ138" s="31" t="s">
        <v>46</v>
      </c>
      <c r="BA138" s="30">
        <v>27</v>
      </c>
      <c r="BB138" s="31" t="s">
        <v>46</v>
      </c>
      <c r="BC138" s="31">
        <v>108</v>
      </c>
      <c r="BD138" s="31">
        <v>7</v>
      </c>
      <c r="BE138" s="31">
        <v>28</v>
      </c>
      <c r="BF138" s="52">
        <v>7</v>
      </c>
      <c r="BG138" s="29">
        <v>5235</v>
      </c>
      <c r="BH138" s="29">
        <v>83</v>
      </c>
      <c r="BI138" s="49">
        <v>1898</v>
      </c>
      <c r="BJ138" s="29">
        <v>767</v>
      </c>
      <c r="BK138" s="29">
        <v>184</v>
      </c>
      <c r="BL138" s="29" t="s">
        <v>46</v>
      </c>
      <c r="BM138" s="29" t="s">
        <v>46</v>
      </c>
      <c r="BN138" s="29" t="s">
        <v>46</v>
      </c>
      <c r="BO138" s="30">
        <v>54</v>
      </c>
      <c r="BP138" s="32">
        <v>1160</v>
      </c>
      <c r="BQ138" s="32">
        <v>695.1841299976544</v>
      </c>
      <c r="BR138" s="35">
        <v>3441.409090909091</v>
      </c>
      <c r="BS138" s="29">
        <v>1399</v>
      </c>
      <c r="BT138" s="29">
        <v>563</v>
      </c>
      <c r="BU138" s="29">
        <v>207</v>
      </c>
      <c r="BV138" s="29">
        <v>1006</v>
      </c>
      <c r="BW138" s="29">
        <v>521</v>
      </c>
      <c r="BX138" s="32">
        <v>519103</v>
      </c>
      <c r="BY138" s="76" t="s">
        <v>46</v>
      </c>
      <c r="BZ138" s="29">
        <v>12992</v>
      </c>
      <c r="CA138" s="29">
        <v>8569</v>
      </c>
      <c r="CB138" s="29">
        <v>7409</v>
      </c>
      <c r="CC138" s="29">
        <v>1160</v>
      </c>
      <c r="CD138" s="29">
        <v>628</v>
      </c>
      <c r="CE138" s="29">
        <v>5240</v>
      </c>
      <c r="CF138" s="29">
        <v>10</v>
      </c>
      <c r="CG138" s="29">
        <v>6937</v>
      </c>
      <c r="CH138" s="29">
        <v>476</v>
      </c>
      <c r="CI138" s="29">
        <v>290</v>
      </c>
      <c r="CJ138" s="29">
        <v>186</v>
      </c>
      <c r="CK138" s="29">
        <v>158</v>
      </c>
      <c r="CL138" s="29">
        <v>476</v>
      </c>
      <c r="CM138" s="29">
        <v>200</v>
      </c>
      <c r="CN138" s="29">
        <v>207</v>
      </c>
      <c r="CO138" s="30">
        <v>895</v>
      </c>
      <c r="CP138" s="29">
        <v>9761</v>
      </c>
      <c r="CQ138" s="29">
        <v>9761</v>
      </c>
      <c r="CR138" s="29">
        <v>9761</v>
      </c>
      <c r="CS138" s="29">
        <v>9761</v>
      </c>
      <c r="CT138" s="29">
        <v>3181</v>
      </c>
      <c r="CU138" s="29">
        <v>3181</v>
      </c>
      <c r="CV138" s="35">
        <v>11381.599999999999</v>
      </c>
      <c r="CW138" s="35">
        <v>11381.599999999999</v>
      </c>
      <c r="CX138" s="35">
        <v>21134</v>
      </c>
      <c r="CY138" s="35">
        <v>21134</v>
      </c>
      <c r="CZ138" s="35">
        <v>21134</v>
      </c>
      <c r="DA138" s="78" t="s">
        <v>46</v>
      </c>
      <c r="DB138" s="34" t="s">
        <v>46</v>
      </c>
      <c r="DC138" s="34" t="s">
        <v>46</v>
      </c>
      <c r="DD138" s="34" t="s">
        <v>46</v>
      </c>
      <c r="DE138" s="34" t="s">
        <v>46</v>
      </c>
      <c r="DF138" s="34">
        <v>108</v>
      </c>
      <c r="DG138" s="34">
        <v>7</v>
      </c>
      <c r="DH138" s="34">
        <v>28</v>
      </c>
      <c r="DI138" s="34">
        <v>7</v>
      </c>
    </row>
    <row r="139" spans="1:113" x14ac:dyDescent="0.2">
      <c r="A139" s="3" t="s">
        <v>28</v>
      </c>
      <c r="B139" s="4">
        <v>2016</v>
      </c>
      <c r="C139" s="2" t="s">
        <v>6</v>
      </c>
      <c r="D139" s="29" t="s">
        <v>46</v>
      </c>
      <c r="E139" s="29" t="s">
        <v>46</v>
      </c>
      <c r="F139" s="29" t="s">
        <v>46</v>
      </c>
      <c r="G139" s="30" t="s">
        <v>46</v>
      </c>
      <c r="H139" s="29">
        <v>9005</v>
      </c>
      <c r="I139" s="29">
        <v>22349</v>
      </c>
      <c r="J139" s="29">
        <v>5638</v>
      </c>
      <c r="K139" s="29">
        <v>13995</v>
      </c>
      <c r="L139" s="29">
        <v>2716</v>
      </c>
      <c r="M139" s="31" t="s">
        <v>46</v>
      </c>
      <c r="N139" s="32">
        <v>774</v>
      </c>
      <c r="O139" s="29">
        <v>774</v>
      </c>
      <c r="P139" s="32">
        <v>716.02030735703011</v>
      </c>
      <c r="Q139" s="35">
        <v>2316.0172413793102</v>
      </c>
      <c r="R139" s="30" t="s">
        <v>46</v>
      </c>
      <c r="S139" s="29">
        <v>12666</v>
      </c>
      <c r="T139" s="29">
        <v>13828</v>
      </c>
      <c r="U139" s="29">
        <v>10461</v>
      </c>
      <c r="V139" s="29">
        <v>2205</v>
      </c>
      <c r="W139" s="29">
        <v>4914</v>
      </c>
      <c r="X139" s="29">
        <v>1102</v>
      </c>
      <c r="Y139" s="32">
        <v>1430.1716728265596</v>
      </c>
      <c r="Z139" s="32">
        <v>1636.0157003718707</v>
      </c>
      <c r="AA139" s="35">
        <v>2747.6311475409834</v>
      </c>
      <c r="AB139" s="29" t="s">
        <v>46</v>
      </c>
      <c r="AC139" s="29" t="s">
        <v>46</v>
      </c>
      <c r="AD139" s="29">
        <v>1198</v>
      </c>
      <c r="AE139" s="34">
        <v>1276</v>
      </c>
      <c r="AF139" s="30">
        <v>406</v>
      </c>
      <c r="AG139" s="29">
        <v>10204</v>
      </c>
      <c r="AH139" s="34">
        <v>492</v>
      </c>
      <c r="AI139" s="34">
        <v>1719</v>
      </c>
      <c r="AJ139" s="34">
        <v>550</v>
      </c>
      <c r="AK139" s="29">
        <v>1343</v>
      </c>
      <c r="AL139" s="29">
        <v>1265</v>
      </c>
      <c r="AM139" s="29">
        <v>596</v>
      </c>
      <c r="AN139" s="29">
        <v>2517</v>
      </c>
      <c r="AO139" s="29">
        <v>738</v>
      </c>
      <c r="AP139" s="29" t="s">
        <v>46</v>
      </c>
      <c r="AQ139" s="30" t="s">
        <v>46</v>
      </c>
      <c r="AR139" s="29">
        <v>6826</v>
      </c>
      <c r="AS139" s="29">
        <v>2481</v>
      </c>
      <c r="AT139" s="29">
        <v>919</v>
      </c>
      <c r="AU139" s="29">
        <v>406</v>
      </c>
      <c r="AV139" s="29">
        <v>1023</v>
      </c>
      <c r="AW139" s="29">
        <v>214</v>
      </c>
      <c r="AX139" s="29">
        <v>214</v>
      </c>
      <c r="AY139" s="31" t="s">
        <v>46</v>
      </c>
      <c r="AZ139" s="31" t="s">
        <v>46</v>
      </c>
      <c r="BA139" s="30">
        <v>98</v>
      </c>
      <c r="BB139" s="31" t="s">
        <v>46</v>
      </c>
      <c r="BC139" s="31">
        <v>454</v>
      </c>
      <c r="BD139" s="31">
        <v>286</v>
      </c>
      <c r="BE139" s="31">
        <v>197</v>
      </c>
      <c r="BF139" s="52">
        <v>118</v>
      </c>
      <c r="BG139" s="29">
        <v>14824</v>
      </c>
      <c r="BH139" s="29">
        <v>546</v>
      </c>
      <c r="BI139" s="49">
        <v>5583</v>
      </c>
      <c r="BJ139" s="29">
        <v>2485</v>
      </c>
      <c r="BK139" s="29">
        <v>651</v>
      </c>
      <c r="BL139" s="29" t="s">
        <v>46</v>
      </c>
      <c r="BM139" s="29" t="s">
        <v>46</v>
      </c>
      <c r="BN139" s="29" t="s">
        <v>46</v>
      </c>
      <c r="BO139" s="30">
        <v>207</v>
      </c>
      <c r="BP139" s="32">
        <v>3550</v>
      </c>
      <c r="BQ139" s="32">
        <v>3066.1873731984306</v>
      </c>
      <c r="BR139" s="35">
        <v>3249.9382022471909</v>
      </c>
      <c r="BS139" s="29">
        <v>7836</v>
      </c>
      <c r="BT139" s="29">
        <v>3734</v>
      </c>
      <c r="BU139" s="29">
        <v>1141</v>
      </c>
      <c r="BV139" s="29">
        <v>6484</v>
      </c>
      <c r="BW139" s="29">
        <v>3118</v>
      </c>
      <c r="BX139" s="32">
        <v>1114791</v>
      </c>
      <c r="BY139" s="76" t="s">
        <v>46</v>
      </c>
      <c r="BZ139" s="29">
        <v>39865</v>
      </c>
      <c r="CA139" s="29">
        <v>26494</v>
      </c>
      <c r="CB139" s="29">
        <v>22944</v>
      </c>
      <c r="CC139" s="29">
        <v>3550</v>
      </c>
      <c r="CD139" s="29">
        <v>1901</v>
      </c>
      <c r="CE139" s="29">
        <v>16928</v>
      </c>
      <c r="CF139" s="29">
        <v>70</v>
      </c>
      <c r="CG139" s="29">
        <v>8969</v>
      </c>
      <c r="CH139" s="29">
        <v>2081</v>
      </c>
      <c r="CI139" s="29">
        <v>1627</v>
      </c>
      <c r="CJ139" s="29">
        <v>454</v>
      </c>
      <c r="CK139" s="29">
        <v>840</v>
      </c>
      <c r="CL139" s="29">
        <v>2081</v>
      </c>
      <c r="CM139" s="29">
        <v>1219</v>
      </c>
      <c r="CN139" s="29">
        <v>1141</v>
      </c>
      <c r="CO139" s="30">
        <v>4773</v>
      </c>
      <c r="CP139" s="29">
        <v>29904</v>
      </c>
      <c r="CQ139" s="29">
        <v>29904</v>
      </c>
      <c r="CR139" s="29">
        <v>29904</v>
      </c>
      <c r="CS139" s="29">
        <v>29904</v>
      </c>
      <c r="CT139" s="29">
        <v>16747</v>
      </c>
      <c r="CU139" s="29">
        <v>16747</v>
      </c>
      <c r="CV139" s="35">
        <v>28199.200000000001</v>
      </c>
      <c r="CW139" s="35">
        <v>28199.200000000001</v>
      </c>
      <c r="CX139" s="35">
        <v>63028</v>
      </c>
      <c r="CY139" s="35">
        <v>63028</v>
      </c>
      <c r="CZ139" s="35">
        <v>63028</v>
      </c>
      <c r="DA139" s="78" t="s">
        <v>46</v>
      </c>
      <c r="DB139" s="34" t="s">
        <v>46</v>
      </c>
      <c r="DC139" s="34" t="s">
        <v>46</v>
      </c>
      <c r="DD139" s="34" t="s">
        <v>46</v>
      </c>
      <c r="DE139" s="34" t="s">
        <v>46</v>
      </c>
      <c r="DF139" s="34">
        <v>454</v>
      </c>
      <c r="DG139" s="34">
        <v>286</v>
      </c>
      <c r="DH139" s="34">
        <v>197</v>
      </c>
      <c r="DI139" s="34">
        <v>118</v>
      </c>
    </row>
    <row r="140" spans="1:113" x14ac:dyDescent="0.2">
      <c r="A140" s="3" t="s">
        <v>29</v>
      </c>
      <c r="B140" s="4">
        <v>2016</v>
      </c>
      <c r="C140" s="2" t="s">
        <v>7</v>
      </c>
      <c r="D140" s="29" t="s">
        <v>46</v>
      </c>
      <c r="E140" s="29" t="s">
        <v>46</v>
      </c>
      <c r="F140" s="29" t="s">
        <v>46</v>
      </c>
      <c r="G140" s="30" t="s">
        <v>46</v>
      </c>
      <c r="H140" s="29">
        <v>1244</v>
      </c>
      <c r="I140" s="29">
        <v>3156</v>
      </c>
      <c r="J140" s="29">
        <v>930</v>
      </c>
      <c r="K140" s="29">
        <v>1846</v>
      </c>
      <c r="L140" s="29">
        <v>380</v>
      </c>
      <c r="M140" s="31" t="s">
        <v>46</v>
      </c>
      <c r="N140" s="32">
        <v>78</v>
      </c>
      <c r="O140" s="29">
        <v>78</v>
      </c>
      <c r="P140" s="32" t="s">
        <v>237</v>
      </c>
      <c r="Q140" s="35" t="s">
        <v>237</v>
      </c>
      <c r="R140" s="30" t="s">
        <v>46</v>
      </c>
      <c r="S140" s="29">
        <v>2996</v>
      </c>
      <c r="T140" s="29">
        <v>2994</v>
      </c>
      <c r="U140" s="29">
        <v>2514</v>
      </c>
      <c r="V140" s="29">
        <v>482</v>
      </c>
      <c r="W140" s="29">
        <v>1299</v>
      </c>
      <c r="X140" s="29">
        <v>252</v>
      </c>
      <c r="Y140" s="32">
        <v>258.16382264062429</v>
      </c>
      <c r="Z140" s="32">
        <v>260.85648471640582</v>
      </c>
      <c r="AA140" s="35">
        <v>3001.75</v>
      </c>
      <c r="AB140" s="29" t="s">
        <v>46</v>
      </c>
      <c r="AC140" s="29" t="s">
        <v>46</v>
      </c>
      <c r="AD140" s="29">
        <v>279</v>
      </c>
      <c r="AE140" s="34">
        <v>444</v>
      </c>
      <c r="AF140" s="30">
        <v>0</v>
      </c>
      <c r="AG140" s="29">
        <v>2661</v>
      </c>
      <c r="AH140" s="34">
        <v>201</v>
      </c>
      <c r="AI140" s="34">
        <v>465</v>
      </c>
      <c r="AJ140" s="34">
        <v>71</v>
      </c>
      <c r="AK140" s="29">
        <v>317</v>
      </c>
      <c r="AL140" s="29">
        <v>170</v>
      </c>
      <c r="AM140" s="29">
        <v>84</v>
      </c>
      <c r="AN140" s="29">
        <v>408</v>
      </c>
      <c r="AO140" s="29">
        <v>112</v>
      </c>
      <c r="AP140" s="29" t="s">
        <v>46</v>
      </c>
      <c r="AQ140" s="30" t="s">
        <v>46</v>
      </c>
      <c r="AR140" s="29">
        <v>1478</v>
      </c>
      <c r="AS140" s="29">
        <v>440</v>
      </c>
      <c r="AT140" s="29">
        <v>179</v>
      </c>
      <c r="AU140" s="29">
        <v>78</v>
      </c>
      <c r="AV140" s="29">
        <v>108</v>
      </c>
      <c r="AW140" s="29">
        <v>21</v>
      </c>
      <c r="AX140" s="29">
        <v>21</v>
      </c>
      <c r="AY140" s="31" t="s">
        <v>46</v>
      </c>
      <c r="AZ140" s="31" t="s">
        <v>46</v>
      </c>
      <c r="BA140" s="30">
        <v>14</v>
      </c>
      <c r="BB140" s="31" t="s">
        <v>46</v>
      </c>
      <c r="BC140" s="31">
        <v>77</v>
      </c>
      <c r="BD140" s="31">
        <v>47</v>
      </c>
      <c r="BE140" s="31">
        <v>27</v>
      </c>
      <c r="BF140" s="52">
        <v>16</v>
      </c>
      <c r="BG140" s="29">
        <v>3701</v>
      </c>
      <c r="BH140" s="29">
        <v>51</v>
      </c>
      <c r="BI140" s="49">
        <v>1408</v>
      </c>
      <c r="BJ140" s="29">
        <v>692</v>
      </c>
      <c r="BK140" s="29">
        <v>167</v>
      </c>
      <c r="BL140" s="29" t="s">
        <v>46</v>
      </c>
      <c r="BM140" s="29" t="s">
        <v>46</v>
      </c>
      <c r="BN140" s="29" t="s">
        <v>46</v>
      </c>
      <c r="BO140" s="30">
        <v>46</v>
      </c>
      <c r="BP140" s="32">
        <v>778</v>
      </c>
      <c r="BQ140" s="32">
        <v>519.02030735703011</v>
      </c>
      <c r="BR140" s="35">
        <v>3409.590909090909</v>
      </c>
      <c r="BS140" s="29">
        <v>1124</v>
      </c>
      <c r="BT140" s="29">
        <v>420</v>
      </c>
      <c r="BU140" s="29">
        <v>158</v>
      </c>
      <c r="BV140" s="29">
        <v>852</v>
      </c>
      <c r="BW140" s="29">
        <v>405</v>
      </c>
      <c r="BX140" s="32">
        <v>357504</v>
      </c>
      <c r="BY140" s="76" t="s">
        <v>46</v>
      </c>
      <c r="BZ140" s="29">
        <v>9410</v>
      </c>
      <c r="CA140" s="29">
        <v>5990</v>
      </c>
      <c r="CB140" s="29">
        <v>5212</v>
      </c>
      <c r="CC140" s="29">
        <v>778</v>
      </c>
      <c r="CD140" s="29">
        <v>398</v>
      </c>
      <c r="CE140" s="29">
        <v>3661</v>
      </c>
      <c r="CF140" s="29">
        <v>4</v>
      </c>
      <c r="CG140" s="29">
        <v>2582</v>
      </c>
      <c r="CH140" s="29">
        <v>299</v>
      </c>
      <c r="CI140" s="29">
        <v>176</v>
      </c>
      <c r="CJ140" s="29">
        <v>123</v>
      </c>
      <c r="CK140" s="29">
        <v>108</v>
      </c>
      <c r="CL140" s="29">
        <v>299</v>
      </c>
      <c r="CM140" s="29">
        <v>114</v>
      </c>
      <c r="CN140" s="29">
        <v>158</v>
      </c>
      <c r="CO140" s="30">
        <v>665</v>
      </c>
      <c r="CP140" s="29">
        <v>7536</v>
      </c>
      <c r="CQ140" s="29">
        <v>7536</v>
      </c>
      <c r="CR140" s="29">
        <v>7536</v>
      </c>
      <c r="CS140" s="29">
        <v>7536</v>
      </c>
      <c r="CT140" s="29">
        <v>3741</v>
      </c>
      <c r="CU140" s="29">
        <v>3741</v>
      </c>
      <c r="CV140" s="35">
        <v>7805.0999999999995</v>
      </c>
      <c r="CW140" s="35">
        <v>7805.0999999999995</v>
      </c>
      <c r="CX140" s="35">
        <v>15297</v>
      </c>
      <c r="CY140" s="35">
        <v>15297</v>
      </c>
      <c r="CZ140" s="35">
        <v>15297</v>
      </c>
      <c r="DA140" s="78" t="s">
        <v>46</v>
      </c>
      <c r="DB140" s="34" t="s">
        <v>46</v>
      </c>
      <c r="DC140" s="34" t="s">
        <v>46</v>
      </c>
      <c r="DD140" s="34" t="s">
        <v>46</v>
      </c>
      <c r="DE140" s="34" t="s">
        <v>46</v>
      </c>
      <c r="DF140" s="34">
        <v>77</v>
      </c>
      <c r="DG140" s="34">
        <v>47</v>
      </c>
      <c r="DH140" s="34">
        <v>27</v>
      </c>
      <c r="DI140" s="34">
        <v>16</v>
      </c>
    </row>
    <row r="141" spans="1:113" x14ac:dyDescent="0.2">
      <c r="A141" s="3" t="s">
        <v>30</v>
      </c>
      <c r="B141" s="4">
        <v>2016</v>
      </c>
      <c r="C141" s="2" t="s">
        <v>8</v>
      </c>
      <c r="D141" s="29" t="s">
        <v>46</v>
      </c>
      <c r="E141" s="29" t="s">
        <v>46</v>
      </c>
      <c r="F141" s="29" t="s">
        <v>46</v>
      </c>
      <c r="G141" s="30" t="s">
        <v>46</v>
      </c>
      <c r="H141" s="29">
        <v>1506</v>
      </c>
      <c r="I141" s="29">
        <v>3475</v>
      </c>
      <c r="J141" s="29">
        <v>1009</v>
      </c>
      <c r="K141" s="29">
        <v>2174</v>
      </c>
      <c r="L141" s="29">
        <v>292</v>
      </c>
      <c r="M141" s="31" t="s">
        <v>46</v>
      </c>
      <c r="N141" s="32">
        <v>107</v>
      </c>
      <c r="O141" s="29">
        <v>107</v>
      </c>
      <c r="P141" s="32" t="s">
        <v>237</v>
      </c>
      <c r="Q141" s="35" t="s">
        <v>237</v>
      </c>
      <c r="R141" s="30" t="s">
        <v>46</v>
      </c>
      <c r="S141" s="29">
        <v>3848</v>
      </c>
      <c r="T141" s="29">
        <v>3673</v>
      </c>
      <c r="U141" s="29">
        <v>3266</v>
      </c>
      <c r="V141" s="29">
        <v>582</v>
      </c>
      <c r="W141" s="29">
        <v>1711</v>
      </c>
      <c r="X141" s="29">
        <v>360</v>
      </c>
      <c r="Y141" s="32">
        <v>293.16382264062429</v>
      </c>
      <c r="Z141" s="32">
        <v>280.02030735703011</v>
      </c>
      <c r="AA141" s="35">
        <v>3146.3333333333335</v>
      </c>
      <c r="AB141" s="29" t="s">
        <v>46</v>
      </c>
      <c r="AC141" s="29" t="s">
        <v>46</v>
      </c>
      <c r="AD141" s="29">
        <v>326</v>
      </c>
      <c r="AE141" s="34">
        <v>424</v>
      </c>
      <c r="AF141" s="30">
        <v>0</v>
      </c>
      <c r="AG141" s="29">
        <v>3374</v>
      </c>
      <c r="AH141" s="34">
        <v>205</v>
      </c>
      <c r="AI141" s="34">
        <v>566</v>
      </c>
      <c r="AJ141" s="34">
        <v>230</v>
      </c>
      <c r="AK141" s="29">
        <v>368</v>
      </c>
      <c r="AL141" s="29">
        <v>198</v>
      </c>
      <c r="AM141" s="29">
        <v>90</v>
      </c>
      <c r="AN141" s="29">
        <v>431</v>
      </c>
      <c r="AO141" s="29">
        <v>134</v>
      </c>
      <c r="AP141" s="29" t="s">
        <v>46</v>
      </c>
      <c r="AQ141" s="30" t="s">
        <v>46</v>
      </c>
      <c r="AR141" s="29">
        <v>1901</v>
      </c>
      <c r="AS141" s="29">
        <v>440</v>
      </c>
      <c r="AT141" s="29">
        <v>148</v>
      </c>
      <c r="AU141" s="29">
        <v>55</v>
      </c>
      <c r="AV141" s="29">
        <v>133</v>
      </c>
      <c r="AW141" s="29">
        <v>23</v>
      </c>
      <c r="AX141" s="29">
        <v>23</v>
      </c>
      <c r="AY141" s="31" t="s">
        <v>46</v>
      </c>
      <c r="AZ141" s="31" t="s">
        <v>46</v>
      </c>
      <c r="BA141" s="30">
        <v>29</v>
      </c>
      <c r="BB141" s="31" t="s">
        <v>46</v>
      </c>
      <c r="BC141" s="31">
        <v>78</v>
      </c>
      <c r="BD141" s="31">
        <v>35</v>
      </c>
      <c r="BE141" s="31">
        <v>25</v>
      </c>
      <c r="BF141" s="52">
        <v>9</v>
      </c>
      <c r="BG141" s="29">
        <v>4594</v>
      </c>
      <c r="BH141" s="29">
        <v>88</v>
      </c>
      <c r="BI141" s="49">
        <v>1762</v>
      </c>
      <c r="BJ141" s="29">
        <v>782</v>
      </c>
      <c r="BK141" s="29">
        <v>197</v>
      </c>
      <c r="BL141" s="29" t="s">
        <v>46</v>
      </c>
      <c r="BM141" s="29" t="s">
        <v>46</v>
      </c>
      <c r="BN141" s="29" t="s">
        <v>46</v>
      </c>
      <c r="BO141" s="30">
        <v>40</v>
      </c>
      <c r="BP141" s="32">
        <v>981</v>
      </c>
      <c r="BQ141" s="32">
        <v>573.1841299976544</v>
      </c>
      <c r="BR141" s="35">
        <v>3558.108695652174</v>
      </c>
      <c r="BS141" s="29">
        <v>1453</v>
      </c>
      <c r="BT141" s="29">
        <v>647</v>
      </c>
      <c r="BU141" s="29">
        <v>200</v>
      </c>
      <c r="BV141" s="29">
        <v>1050</v>
      </c>
      <c r="BW141" s="29">
        <v>564</v>
      </c>
      <c r="BX141" s="32">
        <v>462281</v>
      </c>
      <c r="BY141" s="76" t="s">
        <v>46</v>
      </c>
      <c r="BZ141" s="29">
        <v>12083</v>
      </c>
      <c r="CA141" s="29">
        <v>7521</v>
      </c>
      <c r="CB141" s="29">
        <v>6540</v>
      </c>
      <c r="CC141" s="29">
        <v>981</v>
      </c>
      <c r="CD141" s="29">
        <v>528</v>
      </c>
      <c r="CE141" s="29">
        <v>4469</v>
      </c>
      <c r="CF141" s="29">
        <v>14</v>
      </c>
      <c r="CG141" s="29">
        <v>2950</v>
      </c>
      <c r="CH141" s="29">
        <v>440</v>
      </c>
      <c r="CI141" s="29">
        <v>275</v>
      </c>
      <c r="CJ141" s="29">
        <v>165</v>
      </c>
      <c r="CK141" s="29">
        <v>158</v>
      </c>
      <c r="CL141" s="29">
        <v>440</v>
      </c>
      <c r="CM141" s="29">
        <v>184</v>
      </c>
      <c r="CN141" s="29">
        <v>200</v>
      </c>
      <c r="CO141" s="30">
        <v>934</v>
      </c>
      <c r="CP141" s="29">
        <v>9145</v>
      </c>
      <c r="CQ141" s="29">
        <v>9145</v>
      </c>
      <c r="CR141" s="29">
        <v>9145</v>
      </c>
      <c r="CS141" s="29">
        <v>9145</v>
      </c>
      <c r="CT141" s="29">
        <v>3745</v>
      </c>
      <c r="CU141" s="29">
        <v>3745</v>
      </c>
      <c r="CV141" s="35">
        <v>9745.6</v>
      </c>
      <c r="CW141" s="35">
        <v>9745.6</v>
      </c>
      <c r="CX141" s="35">
        <v>19406</v>
      </c>
      <c r="CY141" s="35">
        <v>19406</v>
      </c>
      <c r="CZ141" s="35">
        <v>19406</v>
      </c>
      <c r="DA141" s="78" t="s">
        <v>46</v>
      </c>
      <c r="DB141" s="34" t="s">
        <v>46</v>
      </c>
      <c r="DC141" s="34" t="s">
        <v>46</v>
      </c>
      <c r="DD141" s="34" t="s">
        <v>46</v>
      </c>
      <c r="DE141" s="34" t="s">
        <v>46</v>
      </c>
      <c r="DF141" s="34">
        <v>78</v>
      </c>
      <c r="DG141" s="34">
        <v>35</v>
      </c>
      <c r="DH141" s="34">
        <v>25</v>
      </c>
      <c r="DI141" s="34">
        <v>9</v>
      </c>
    </row>
    <row r="142" spans="1:113" x14ac:dyDescent="0.2">
      <c r="A142" s="3" t="s">
        <v>31</v>
      </c>
      <c r="B142" s="4">
        <v>2016</v>
      </c>
      <c r="C142" s="2" t="s">
        <v>9</v>
      </c>
      <c r="D142" s="29" t="s">
        <v>46</v>
      </c>
      <c r="E142" s="29" t="s">
        <v>46</v>
      </c>
      <c r="F142" s="29" t="s">
        <v>46</v>
      </c>
      <c r="G142" s="30" t="s">
        <v>46</v>
      </c>
      <c r="H142" s="29">
        <v>2019</v>
      </c>
      <c r="I142" s="29">
        <v>5024</v>
      </c>
      <c r="J142" s="29">
        <v>1451</v>
      </c>
      <c r="K142" s="29">
        <v>3035</v>
      </c>
      <c r="L142" s="29">
        <v>538</v>
      </c>
      <c r="M142" s="31" t="s">
        <v>46</v>
      </c>
      <c r="N142" s="32">
        <v>142</v>
      </c>
      <c r="O142" s="29">
        <v>142</v>
      </c>
      <c r="P142" s="32" t="s">
        <v>237</v>
      </c>
      <c r="Q142" s="35" t="s">
        <v>237</v>
      </c>
      <c r="R142" s="30" t="s">
        <v>46</v>
      </c>
      <c r="S142" s="29">
        <v>4804</v>
      </c>
      <c r="T142" s="29">
        <v>4790</v>
      </c>
      <c r="U142" s="29">
        <v>4107</v>
      </c>
      <c r="V142" s="29">
        <v>697</v>
      </c>
      <c r="W142" s="29">
        <v>1998</v>
      </c>
      <c r="X142" s="29">
        <v>420</v>
      </c>
      <c r="Y142" s="32">
        <v>424.19658716874915</v>
      </c>
      <c r="Z142" s="32">
        <v>421.11860094140468</v>
      </c>
      <c r="AA142" s="35">
        <v>3069.0483870967741</v>
      </c>
      <c r="AB142" s="29" t="s">
        <v>46</v>
      </c>
      <c r="AC142" s="29" t="s">
        <v>46</v>
      </c>
      <c r="AD142" s="29">
        <v>378</v>
      </c>
      <c r="AE142" s="34">
        <v>643</v>
      </c>
      <c r="AF142" s="30">
        <v>0</v>
      </c>
      <c r="AG142" s="29">
        <v>4201</v>
      </c>
      <c r="AH142" s="34">
        <v>286</v>
      </c>
      <c r="AI142" s="34">
        <v>722</v>
      </c>
      <c r="AJ142" s="34">
        <v>229</v>
      </c>
      <c r="AK142" s="29">
        <v>429</v>
      </c>
      <c r="AL142" s="29">
        <v>157</v>
      </c>
      <c r="AM142" s="29">
        <v>77</v>
      </c>
      <c r="AN142" s="29">
        <v>414</v>
      </c>
      <c r="AO142" s="29">
        <v>173</v>
      </c>
      <c r="AP142" s="29" t="s">
        <v>46</v>
      </c>
      <c r="AQ142" s="30" t="s">
        <v>46</v>
      </c>
      <c r="AR142" s="29">
        <v>2184</v>
      </c>
      <c r="AS142" s="29">
        <v>580</v>
      </c>
      <c r="AT142" s="29">
        <v>236</v>
      </c>
      <c r="AU142" s="29">
        <v>98</v>
      </c>
      <c r="AV142" s="29">
        <v>134</v>
      </c>
      <c r="AW142" s="29">
        <v>42</v>
      </c>
      <c r="AX142" s="29">
        <v>42</v>
      </c>
      <c r="AY142" s="31" t="s">
        <v>46</v>
      </c>
      <c r="AZ142" s="31" t="s">
        <v>46</v>
      </c>
      <c r="BA142" s="30">
        <v>20</v>
      </c>
      <c r="BB142" s="31" t="s">
        <v>46</v>
      </c>
      <c r="BC142" s="31">
        <v>64</v>
      </c>
      <c r="BD142" s="31">
        <v>17</v>
      </c>
      <c r="BE142" s="31">
        <v>30</v>
      </c>
      <c r="BF142" s="52">
        <v>6</v>
      </c>
      <c r="BG142" s="29">
        <v>5990</v>
      </c>
      <c r="BH142" s="29">
        <v>76</v>
      </c>
      <c r="BI142" s="49">
        <v>2112</v>
      </c>
      <c r="BJ142" s="29">
        <v>869</v>
      </c>
      <c r="BK142" s="29">
        <v>235</v>
      </c>
      <c r="BL142" s="29" t="s">
        <v>46</v>
      </c>
      <c r="BM142" s="29" t="s">
        <v>46</v>
      </c>
      <c r="BN142" s="29" t="s">
        <v>46</v>
      </c>
      <c r="BO142" s="30">
        <v>52</v>
      </c>
      <c r="BP142" s="32">
        <v>1253</v>
      </c>
      <c r="BQ142" s="32">
        <v>845.31518811015383</v>
      </c>
      <c r="BR142" s="35">
        <v>3504.7372881355932</v>
      </c>
      <c r="BS142" s="29">
        <v>1238</v>
      </c>
      <c r="BT142" s="29">
        <v>466</v>
      </c>
      <c r="BU142" s="29">
        <v>166</v>
      </c>
      <c r="BV142" s="29">
        <v>893</v>
      </c>
      <c r="BW142" s="29">
        <v>441</v>
      </c>
      <c r="BX142" s="32">
        <v>693647</v>
      </c>
      <c r="BY142" s="76" t="s">
        <v>46</v>
      </c>
      <c r="BZ142" s="29">
        <v>14919</v>
      </c>
      <c r="CA142" s="29">
        <v>9594</v>
      </c>
      <c r="CB142" s="29">
        <v>8341</v>
      </c>
      <c r="CC142" s="29">
        <v>1253</v>
      </c>
      <c r="CD142" s="29">
        <v>670</v>
      </c>
      <c r="CE142" s="29">
        <v>5923</v>
      </c>
      <c r="CF142" s="29">
        <v>10</v>
      </c>
      <c r="CG142" s="29">
        <v>8699</v>
      </c>
      <c r="CH142" s="29">
        <v>441</v>
      </c>
      <c r="CI142" s="29">
        <v>250</v>
      </c>
      <c r="CJ142" s="29">
        <v>191</v>
      </c>
      <c r="CK142" s="29">
        <v>144</v>
      </c>
      <c r="CL142" s="29">
        <v>441</v>
      </c>
      <c r="CM142" s="29">
        <v>152</v>
      </c>
      <c r="CN142" s="29">
        <v>166</v>
      </c>
      <c r="CO142" s="30">
        <v>748</v>
      </c>
      <c r="CP142" s="29">
        <v>11210</v>
      </c>
      <c r="CQ142" s="29">
        <v>11210</v>
      </c>
      <c r="CR142" s="29">
        <v>11210</v>
      </c>
      <c r="CS142" s="29">
        <v>11210</v>
      </c>
      <c r="CT142" s="29">
        <v>3866</v>
      </c>
      <c r="CU142" s="29">
        <v>3866</v>
      </c>
      <c r="CV142" s="35">
        <v>13106.8</v>
      </c>
      <c r="CW142" s="35">
        <v>13106.8</v>
      </c>
      <c r="CX142" s="35">
        <v>24380</v>
      </c>
      <c r="CY142" s="35">
        <v>24380</v>
      </c>
      <c r="CZ142" s="35">
        <v>24380</v>
      </c>
      <c r="DA142" s="78" t="s">
        <v>46</v>
      </c>
      <c r="DB142" s="34" t="s">
        <v>46</v>
      </c>
      <c r="DC142" s="34" t="s">
        <v>46</v>
      </c>
      <c r="DD142" s="34" t="s">
        <v>46</v>
      </c>
      <c r="DE142" s="34" t="s">
        <v>46</v>
      </c>
      <c r="DF142" s="34">
        <v>64</v>
      </c>
      <c r="DG142" s="34">
        <v>17</v>
      </c>
      <c r="DH142" s="34">
        <v>30</v>
      </c>
      <c r="DI142" s="34">
        <v>6</v>
      </c>
    </row>
    <row r="143" spans="1:113" x14ac:dyDescent="0.2">
      <c r="A143" s="3" t="s">
        <v>32</v>
      </c>
      <c r="B143" s="4">
        <v>2016</v>
      </c>
      <c r="C143" s="2" t="s">
        <v>10</v>
      </c>
      <c r="D143" s="29" t="s">
        <v>46</v>
      </c>
      <c r="E143" s="29" t="s">
        <v>46</v>
      </c>
      <c r="F143" s="29" t="s">
        <v>46</v>
      </c>
      <c r="G143" s="30" t="s">
        <v>46</v>
      </c>
      <c r="H143" s="29">
        <v>6548</v>
      </c>
      <c r="I143" s="29">
        <v>15502</v>
      </c>
      <c r="J143" s="29">
        <v>3976</v>
      </c>
      <c r="K143" s="29">
        <v>10198</v>
      </c>
      <c r="L143" s="29">
        <v>1328</v>
      </c>
      <c r="M143" s="31" t="s">
        <v>46</v>
      </c>
      <c r="N143" s="32">
        <v>680</v>
      </c>
      <c r="O143" s="29">
        <v>680</v>
      </c>
      <c r="P143" s="32">
        <v>500.64744037656186</v>
      </c>
      <c r="Q143" s="35">
        <v>2094.9444444444443</v>
      </c>
      <c r="R143" s="30" t="s">
        <v>46</v>
      </c>
      <c r="S143" s="29">
        <v>8215</v>
      </c>
      <c r="T143" s="29">
        <v>8611</v>
      </c>
      <c r="U143" s="29">
        <v>6883</v>
      </c>
      <c r="V143" s="29">
        <v>1332</v>
      </c>
      <c r="W143" s="29">
        <v>3370</v>
      </c>
      <c r="X143" s="29">
        <v>917</v>
      </c>
      <c r="Y143" s="32">
        <v>804.70051226171688</v>
      </c>
      <c r="Z143" s="32">
        <v>1117.2044373546846</v>
      </c>
      <c r="AA143" s="35">
        <v>2890.5</v>
      </c>
      <c r="AB143" s="29" t="s">
        <v>46</v>
      </c>
      <c r="AC143" s="29" t="s">
        <v>46</v>
      </c>
      <c r="AD143" s="29">
        <v>852</v>
      </c>
      <c r="AE143" s="34" t="s">
        <v>46</v>
      </c>
      <c r="AF143" s="30">
        <v>808</v>
      </c>
      <c r="AG143" s="29">
        <v>7107</v>
      </c>
      <c r="AH143" s="34" t="s">
        <v>46</v>
      </c>
      <c r="AI143" s="34" t="s">
        <v>46</v>
      </c>
      <c r="AJ143" s="34" t="s">
        <v>46</v>
      </c>
      <c r="AK143" s="29">
        <v>951</v>
      </c>
      <c r="AL143" s="29">
        <v>1033</v>
      </c>
      <c r="AM143" s="29">
        <v>493</v>
      </c>
      <c r="AN143" s="29">
        <v>2125</v>
      </c>
      <c r="AO143" s="29" t="s">
        <v>46</v>
      </c>
      <c r="AP143" s="29" t="s">
        <v>46</v>
      </c>
      <c r="AQ143" s="30" t="s">
        <v>46</v>
      </c>
      <c r="AR143" s="29">
        <v>4320</v>
      </c>
      <c r="AS143" s="29">
        <v>1188</v>
      </c>
      <c r="AT143" s="29">
        <v>434</v>
      </c>
      <c r="AU143" s="29">
        <v>193</v>
      </c>
      <c r="AV143" s="29">
        <v>818</v>
      </c>
      <c r="AW143" s="29">
        <v>126</v>
      </c>
      <c r="AX143" s="29">
        <v>126</v>
      </c>
      <c r="AY143" s="31" t="s">
        <v>46</v>
      </c>
      <c r="AZ143" s="31" t="s">
        <v>46</v>
      </c>
      <c r="BA143" s="30" t="s">
        <v>46</v>
      </c>
      <c r="BB143" s="31" t="s">
        <v>46</v>
      </c>
      <c r="BC143" s="31">
        <v>276</v>
      </c>
      <c r="BD143" s="31">
        <v>105</v>
      </c>
      <c r="BE143" s="31">
        <v>97</v>
      </c>
      <c r="BF143" s="52">
        <v>42</v>
      </c>
      <c r="BG143" s="29">
        <v>10337</v>
      </c>
      <c r="BH143" s="29">
        <v>434</v>
      </c>
      <c r="BI143" s="49">
        <v>3515</v>
      </c>
      <c r="BJ143" s="29">
        <v>1676</v>
      </c>
      <c r="BK143" s="29">
        <v>418</v>
      </c>
      <c r="BL143" s="29" t="s">
        <v>46</v>
      </c>
      <c r="BM143" s="29" t="s">
        <v>46</v>
      </c>
      <c r="BN143" s="29" t="s">
        <v>46</v>
      </c>
      <c r="BO143" s="30">
        <v>197</v>
      </c>
      <c r="BP143" s="32">
        <v>2299</v>
      </c>
      <c r="BQ143" s="32">
        <v>1921.9049496164014</v>
      </c>
      <c r="BR143" s="35">
        <v>3114.086956521739</v>
      </c>
      <c r="BS143" s="29">
        <v>6723</v>
      </c>
      <c r="BT143" s="29">
        <v>3102</v>
      </c>
      <c r="BU143" s="29">
        <v>1019</v>
      </c>
      <c r="BV143" s="29">
        <v>5619</v>
      </c>
      <c r="BW143" s="29">
        <v>2671</v>
      </c>
      <c r="BX143" s="32">
        <v>708695</v>
      </c>
      <c r="BY143" s="76" t="s">
        <v>46</v>
      </c>
      <c r="BZ143" s="29">
        <v>26773</v>
      </c>
      <c r="CA143" s="29">
        <v>16826</v>
      </c>
      <c r="CB143" s="29">
        <v>14527</v>
      </c>
      <c r="CC143" s="29">
        <v>2299</v>
      </c>
      <c r="CD143" s="29">
        <v>1225</v>
      </c>
      <c r="CE143" s="29">
        <v>10240</v>
      </c>
      <c r="CF143" s="29">
        <v>70</v>
      </c>
      <c r="CG143" s="29">
        <v>12809</v>
      </c>
      <c r="CH143" s="29">
        <v>1696</v>
      </c>
      <c r="CI143" s="29">
        <v>1320</v>
      </c>
      <c r="CJ143" s="29">
        <v>376</v>
      </c>
      <c r="CK143" s="29">
        <v>659</v>
      </c>
      <c r="CL143" s="29">
        <v>1696</v>
      </c>
      <c r="CM143" s="29">
        <v>955</v>
      </c>
      <c r="CN143" s="29">
        <v>1019</v>
      </c>
      <c r="CO143" s="30">
        <v>4164</v>
      </c>
      <c r="CP143" s="29">
        <v>20042</v>
      </c>
      <c r="CQ143" s="29">
        <v>20042</v>
      </c>
      <c r="CR143" s="29">
        <v>20042</v>
      </c>
      <c r="CS143" s="29">
        <v>20042</v>
      </c>
      <c r="CT143" s="29">
        <v>12557</v>
      </c>
      <c r="CU143" s="29">
        <v>12557</v>
      </c>
      <c r="CV143" s="35">
        <v>18197.2</v>
      </c>
      <c r="CW143" s="35">
        <v>18197.2</v>
      </c>
      <c r="CX143" s="35">
        <v>42930</v>
      </c>
      <c r="CY143" s="35">
        <v>42930</v>
      </c>
      <c r="CZ143" s="35">
        <v>42930</v>
      </c>
      <c r="DA143" s="78" t="s">
        <v>46</v>
      </c>
      <c r="DB143" s="34" t="s">
        <v>46</v>
      </c>
      <c r="DC143" s="34" t="s">
        <v>46</v>
      </c>
      <c r="DD143" s="34" t="s">
        <v>46</v>
      </c>
      <c r="DE143" s="34" t="s">
        <v>46</v>
      </c>
      <c r="DF143" s="34">
        <v>276</v>
      </c>
      <c r="DG143" s="34">
        <v>105</v>
      </c>
      <c r="DH143" s="34">
        <v>97</v>
      </c>
      <c r="DI143" s="34">
        <v>42</v>
      </c>
    </row>
    <row r="144" spans="1:113" x14ac:dyDescent="0.2">
      <c r="A144" s="3" t="s">
        <v>33</v>
      </c>
      <c r="B144" s="4">
        <v>2016</v>
      </c>
      <c r="C144" s="2" t="s">
        <v>11</v>
      </c>
      <c r="D144" s="29" t="s">
        <v>46</v>
      </c>
      <c r="E144" s="29" t="s">
        <v>46</v>
      </c>
      <c r="F144" s="29" t="s">
        <v>46</v>
      </c>
      <c r="G144" s="30" t="s">
        <v>46</v>
      </c>
      <c r="H144" s="29">
        <v>7300</v>
      </c>
      <c r="I144" s="29">
        <v>17890</v>
      </c>
      <c r="J144" s="29">
        <v>5016</v>
      </c>
      <c r="K144" s="29">
        <v>11338</v>
      </c>
      <c r="L144" s="29">
        <v>1536</v>
      </c>
      <c r="M144" s="31" t="s">
        <v>46</v>
      </c>
      <c r="N144" s="32">
        <v>648</v>
      </c>
      <c r="O144" s="29">
        <v>648</v>
      </c>
      <c r="P144" s="32">
        <v>552.74573396093649</v>
      </c>
      <c r="Q144" s="35">
        <v>2282.318181818182</v>
      </c>
      <c r="R144" s="30" t="s">
        <v>46</v>
      </c>
      <c r="S144" s="29">
        <v>11613</v>
      </c>
      <c r="T144" s="29">
        <v>12340</v>
      </c>
      <c r="U144" s="29">
        <v>9697</v>
      </c>
      <c r="V144" s="29">
        <v>1916</v>
      </c>
      <c r="W144" s="29">
        <v>4605</v>
      </c>
      <c r="X144" s="29">
        <v>1249</v>
      </c>
      <c r="Y144" s="32">
        <v>1238.8315703742162</v>
      </c>
      <c r="Z144" s="32">
        <v>1392.0484648999957</v>
      </c>
      <c r="AA144" s="35">
        <v>2804.1458333333335</v>
      </c>
      <c r="AB144" s="29" t="s">
        <v>46</v>
      </c>
      <c r="AC144" s="29" t="s">
        <v>46</v>
      </c>
      <c r="AD144" s="29">
        <v>1037</v>
      </c>
      <c r="AE144" s="34" t="s">
        <v>46</v>
      </c>
      <c r="AF144" s="30">
        <v>897</v>
      </c>
      <c r="AG144" s="29">
        <v>9506</v>
      </c>
      <c r="AH144" s="34" t="s">
        <v>46</v>
      </c>
      <c r="AI144" s="34" t="s">
        <v>46</v>
      </c>
      <c r="AJ144" s="34" t="s">
        <v>46</v>
      </c>
      <c r="AK144" s="29">
        <v>1165</v>
      </c>
      <c r="AL144" s="29">
        <v>989</v>
      </c>
      <c r="AM144" s="29">
        <v>451</v>
      </c>
      <c r="AN144" s="29">
        <v>2041</v>
      </c>
      <c r="AO144" s="29" t="s">
        <v>46</v>
      </c>
      <c r="AP144" s="29" t="s">
        <v>46</v>
      </c>
      <c r="AQ144" s="30" t="s">
        <v>46</v>
      </c>
      <c r="AR144" s="29">
        <v>5597</v>
      </c>
      <c r="AS144" s="29">
        <v>1802</v>
      </c>
      <c r="AT144" s="29">
        <v>619</v>
      </c>
      <c r="AU144" s="29">
        <v>267</v>
      </c>
      <c r="AV144" s="29">
        <v>712</v>
      </c>
      <c r="AW144" s="29">
        <v>158</v>
      </c>
      <c r="AX144" s="29">
        <v>158</v>
      </c>
      <c r="AY144" s="31" t="s">
        <v>46</v>
      </c>
      <c r="AZ144" s="31" t="s">
        <v>46</v>
      </c>
      <c r="BA144" s="30" t="s">
        <v>46</v>
      </c>
      <c r="BB144" s="31" t="s">
        <v>46</v>
      </c>
      <c r="BC144" s="31">
        <v>365</v>
      </c>
      <c r="BD144" s="31">
        <v>131</v>
      </c>
      <c r="BE144" s="31">
        <v>134</v>
      </c>
      <c r="BF144" s="52">
        <v>58</v>
      </c>
      <c r="BG144" s="29">
        <v>11798</v>
      </c>
      <c r="BH144" s="29">
        <v>422</v>
      </c>
      <c r="BI144" s="49">
        <v>4294</v>
      </c>
      <c r="BJ144" s="29">
        <v>2067</v>
      </c>
      <c r="BK144" s="29">
        <v>485</v>
      </c>
      <c r="BL144" s="29" t="s">
        <v>46</v>
      </c>
      <c r="BM144" s="29" t="s">
        <v>46</v>
      </c>
      <c r="BN144" s="29" t="s">
        <v>46</v>
      </c>
      <c r="BO144" s="30">
        <v>238</v>
      </c>
      <c r="BP144" s="32">
        <v>3207</v>
      </c>
      <c r="BQ144" s="32">
        <v>2630.8800352742119</v>
      </c>
      <c r="BR144" s="35">
        <v>3150.7793296089385</v>
      </c>
      <c r="BS144" s="29">
        <v>6441</v>
      </c>
      <c r="BT144" s="29">
        <v>3011</v>
      </c>
      <c r="BU144" s="29">
        <v>961</v>
      </c>
      <c r="BV144" s="29">
        <v>5171</v>
      </c>
      <c r="BW144" s="29">
        <v>2570</v>
      </c>
      <c r="BX144" s="32">
        <v>989585</v>
      </c>
      <c r="BY144" s="76" t="s">
        <v>46</v>
      </c>
      <c r="BZ144" s="29">
        <v>35411</v>
      </c>
      <c r="CA144" s="29">
        <v>23953</v>
      </c>
      <c r="CB144" s="29">
        <v>20746</v>
      </c>
      <c r="CC144" s="29">
        <v>3207</v>
      </c>
      <c r="CD144" s="29">
        <v>1938</v>
      </c>
      <c r="CE144" s="29">
        <v>14892</v>
      </c>
      <c r="CF144" s="29">
        <v>51</v>
      </c>
      <c r="CG144" s="29">
        <v>26592</v>
      </c>
      <c r="CH144" s="29">
        <v>1939</v>
      </c>
      <c r="CI144" s="29">
        <v>1431</v>
      </c>
      <c r="CJ144" s="29">
        <v>508</v>
      </c>
      <c r="CK144" s="29">
        <v>808</v>
      </c>
      <c r="CL144" s="29">
        <v>1939</v>
      </c>
      <c r="CM144" s="29">
        <v>1041</v>
      </c>
      <c r="CN144" s="29">
        <v>961</v>
      </c>
      <c r="CO144" s="30">
        <v>3978</v>
      </c>
      <c r="CP144" s="29">
        <v>26376</v>
      </c>
      <c r="CQ144" s="29">
        <v>26376</v>
      </c>
      <c r="CR144" s="29">
        <v>26376</v>
      </c>
      <c r="CS144" s="29">
        <v>26376</v>
      </c>
      <c r="CT144" s="29">
        <v>15702</v>
      </c>
      <c r="CU144" s="29">
        <v>15702</v>
      </c>
      <c r="CV144" s="35">
        <v>23531.599999999999</v>
      </c>
      <c r="CW144" s="35">
        <v>23531.599999999999</v>
      </c>
      <c r="CX144" s="35">
        <v>55095</v>
      </c>
      <c r="CY144" s="35">
        <v>55095</v>
      </c>
      <c r="CZ144" s="35">
        <v>55095</v>
      </c>
      <c r="DA144" s="78" t="s">
        <v>46</v>
      </c>
      <c r="DB144" s="34" t="s">
        <v>46</v>
      </c>
      <c r="DC144" s="34" t="s">
        <v>46</v>
      </c>
      <c r="DD144" s="34" t="s">
        <v>46</v>
      </c>
      <c r="DE144" s="34" t="s">
        <v>46</v>
      </c>
      <c r="DF144" s="34">
        <v>365</v>
      </c>
      <c r="DG144" s="34">
        <v>131</v>
      </c>
      <c r="DH144" s="34">
        <v>134</v>
      </c>
      <c r="DI144" s="34">
        <v>58</v>
      </c>
    </row>
    <row r="145" spans="1:113" x14ac:dyDescent="0.2">
      <c r="A145" s="3" t="s">
        <v>34</v>
      </c>
      <c r="B145" s="4">
        <v>2016</v>
      </c>
      <c r="C145" s="2" t="s">
        <v>12</v>
      </c>
      <c r="D145" s="29" t="s">
        <v>46</v>
      </c>
      <c r="E145" s="29" t="s">
        <v>46</v>
      </c>
      <c r="F145" s="29" t="s">
        <v>46</v>
      </c>
      <c r="G145" s="30" t="s">
        <v>46</v>
      </c>
      <c r="H145" s="29">
        <v>4377</v>
      </c>
      <c r="I145" s="29">
        <v>9811</v>
      </c>
      <c r="J145" s="29">
        <v>2721</v>
      </c>
      <c r="K145" s="29">
        <v>6184</v>
      </c>
      <c r="L145" s="29">
        <v>906</v>
      </c>
      <c r="M145" s="31" t="s">
        <v>46</v>
      </c>
      <c r="N145" s="32">
        <v>381</v>
      </c>
      <c r="O145" s="29">
        <v>381</v>
      </c>
      <c r="P145" s="32">
        <v>355.88924924453067</v>
      </c>
      <c r="Q145" s="35">
        <v>2069.6176470588234</v>
      </c>
      <c r="R145" s="30" t="s">
        <v>46</v>
      </c>
      <c r="S145" s="29">
        <v>9308</v>
      </c>
      <c r="T145" s="29">
        <v>10013</v>
      </c>
      <c r="U145" s="29">
        <v>7832</v>
      </c>
      <c r="V145" s="29">
        <v>1476</v>
      </c>
      <c r="W145" s="29">
        <v>3918</v>
      </c>
      <c r="X145" s="29">
        <v>867</v>
      </c>
      <c r="Y145" s="32">
        <v>966.21689452577925</v>
      </c>
      <c r="Z145" s="32">
        <v>1141.9626284867159</v>
      </c>
      <c r="AA145" s="35">
        <v>2731.359375</v>
      </c>
      <c r="AB145" s="29" t="s">
        <v>46</v>
      </c>
      <c r="AC145" s="29" t="s">
        <v>46</v>
      </c>
      <c r="AD145" s="29">
        <v>792</v>
      </c>
      <c r="AE145" s="34" t="s">
        <v>46</v>
      </c>
      <c r="AF145" s="30">
        <v>934</v>
      </c>
      <c r="AG145" s="29">
        <v>7531</v>
      </c>
      <c r="AH145" s="34" t="s">
        <v>46</v>
      </c>
      <c r="AI145" s="34" t="s">
        <v>46</v>
      </c>
      <c r="AJ145" s="34" t="s">
        <v>46</v>
      </c>
      <c r="AK145" s="29">
        <v>893</v>
      </c>
      <c r="AL145" s="29">
        <v>692</v>
      </c>
      <c r="AM145" s="29">
        <v>321</v>
      </c>
      <c r="AN145" s="29">
        <v>1583</v>
      </c>
      <c r="AO145" s="29" t="s">
        <v>46</v>
      </c>
      <c r="AP145" s="29" t="s">
        <v>46</v>
      </c>
      <c r="AQ145" s="30" t="s">
        <v>46</v>
      </c>
      <c r="AR145" s="29">
        <v>4973</v>
      </c>
      <c r="AS145" s="29">
        <v>1656</v>
      </c>
      <c r="AT145" s="29">
        <v>611</v>
      </c>
      <c r="AU145" s="29">
        <v>269</v>
      </c>
      <c r="AV145" s="29">
        <v>600</v>
      </c>
      <c r="AW145" s="29">
        <v>166</v>
      </c>
      <c r="AX145" s="29">
        <v>166</v>
      </c>
      <c r="AY145" s="31" t="s">
        <v>46</v>
      </c>
      <c r="AZ145" s="31" t="s">
        <v>46</v>
      </c>
      <c r="BA145" s="30" t="s">
        <v>46</v>
      </c>
      <c r="BB145" s="31" t="s">
        <v>46</v>
      </c>
      <c r="BC145" s="31">
        <v>309</v>
      </c>
      <c r="BD145" s="31">
        <v>125</v>
      </c>
      <c r="BE145" s="31">
        <v>145</v>
      </c>
      <c r="BF145" s="52">
        <v>57</v>
      </c>
      <c r="BG145" s="29">
        <v>9327</v>
      </c>
      <c r="BH145" s="29">
        <v>272</v>
      </c>
      <c r="BI145" s="49">
        <v>3328</v>
      </c>
      <c r="BJ145" s="29">
        <v>1511</v>
      </c>
      <c r="BK145" s="29">
        <v>385</v>
      </c>
      <c r="BL145" s="29" t="s">
        <v>46</v>
      </c>
      <c r="BM145" s="29" t="s">
        <v>46</v>
      </c>
      <c r="BN145" s="29" t="s">
        <v>46</v>
      </c>
      <c r="BO145" s="30">
        <v>147</v>
      </c>
      <c r="BP145" s="32">
        <v>2420</v>
      </c>
      <c r="BQ145" s="32">
        <v>2108.1795230124949</v>
      </c>
      <c r="BR145" s="35">
        <v>3107.5809248554915</v>
      </c>
      <c r="BS145" s="29">
        <v>5042</v>
      </c>
      <c r="BT145" s="29">
        <v>2202</v>
      </c>
      <c r="BU145" s="29">
        <v>650</v>
      </c>
      <c r="BV145" s="29">
        <v>3858</v>
      </c>
      <c r="BW145" s="29">
        <v>1937</v>
      </c>
      <c r="BX145" s="32">
        <v>812301</v>
      </c>
      <c r="BY145" s="76" t="s">
        <v>46</v>
      </c>
      <c r="BZ145" s="29">
        <v>29156</v>
      </c>
      <c r="CA145" s="29">
        <v>19321</v>
      </c>
      <c r="CB145" s="29">
        <v>16901</v>
      </c>
      <c r="CC145" s="29">
        <v>2420</v>
      </c>
      <c r="CD145" s="29">
        <v>1327</v>
      </c>
      <c r="CE145" s="29">
        <v>12116</v>
      </c>
      <c r="CF145" s="29">
        <v>43</v>
      </c>
      <c r="CG145" s="29">
        <v>8609</v>
      </c>
      <c r="CH145" s="29">
        <v>1461</v>
      </c>
      <c r="CI145" s="29">
        <v>1144</v>
      </c>
      <c r="CJ145" s="29">
        <v>317</v>
      </c>
      <c r="CK145" s="29">
        <v>595</v>
      </c>
      <c r="CL145" s="29">
        <v>1461</v>
      </c>
      <c r="CM145" s="29">
        <v>765</v>
      </c>
      <c r="CN145" s="29">
        <v>650</v>
      </c>
      <c r="CO145" s="30">
        <v>3187</v>
      </c>
      <c r="CP145" s="29">
        <v>21171</v>
      </c>
      <c r="CQ145" s="29">
        <v>21171</v>
      </c>
      <c r="CR145" s="29">
        <v>21171</v>
      </c>
      <c r="CS145" s="29">
        <v>21171</v>
      </c>
      <c r="CT145" s="29">
        <v>9710</v>
      </c>
      <c r="CU145" s="29">
        <v>9710</v>
      </c>
      <c r="CV145" s="35">
        <v>20991.3</v>
      </c>
      <c r="CW145" s="35">
        <v>20991.3</v>
      </c>
      <c r="CX145" s="35">
        <v>44568</v>
      </c>
      <c r="CY145" s="35">
        <v>44568</v>
      </c>
      <c r="CZ145" s="35">
        <v>44568</v>
      </c>
      <c r="DA145" s="78" t="s">
        <v>46</v>
      </c>
      <c r="DB145" s="34" t="s">
        <v>46</v>
      </c>
      <c r="DC145" s="34" t="s">
        <v>46</v>
      </c>
      <c r="DD145" s="34" t="s">
        <v>46</v>
      </c>
      <c r="DE145" s="34" t="s">
        <v>46</v>
      </c>
      <c r="DF145" s="34">
        <v>309</v>
      </c>
      <c r="DG145" s="34">
        <v>125</v>
      </c>
      <c r="DH145" s="34">
        <v>145</v>
      </c>
      <c r="DI145" s="34">
        <v>57</v>
      </c>
    </row>
    <row r="146" spans="1:113" x14ac:dyDescent="0.2">
      <c r="A146" s="3" t="s">
        <v>35</v>
      </c>
      <c r="B146" s="4">
        <v>2016</v>
      </c>
      <c r="C146" s="2" t="s">
        <v>228</v>
      </c>
      <c r="D146" s="29" t="s">
        <v>46</v>
      </c>
      <c r="E146" s="29" t="s">
        <v>46</v>
      </c>
      <c r="F146" s="29" t="s">
        <v>46</v>
      </c>
      <c r="G146" s="30" t="s">
        <v>46</v>
      </c>
      <c r="H146" s="29">
        <v>3087</v>
      </c>
      <c r="I146" s="29">
        <v>7379</v>
      </c>
      <c r="J146" s="29">
        <v>2178</v>
      </c>
      <c r="K146" s="29">
        <v>4615</v>
      </c>
      <c r="L146" s="29">
        <v>586</v>
      </c>
      <c r="M146" s="31" t="s">
        <v>46</v>
      </c>
      <c r="N146" s="32">
        <v>287</v>
      </c>
      <c r="O146" s="29">
        <v>287</v>
      </c>
      <c r="P146" s="32" t="s">
        <v>237</v>
      </c>
      <c r="Q146" s="35" t="s">
        <v>237</v>
      </c>
      <c r="R146" s="30" t="s">
        <v>46</v>
      </c>
      <c r="S146" s="29">
        <v>9075</v>
      </c>
      <c r="T146" s="29">
        <v>9507</v>
      </c>
      <c r="U146" s="29">
        <v>7515</v>
      </c>
      <c r="V146" s="29">
        <v>1560</v>
      </c>
      <c r="W146" s="29">
        <v>3859</v>
      </c>
      <c r="X146" s="29">
        <v>708</v>
      </c>
      <c r="Y146" s="32">
        <v>954.21689452577925</v>
      </c>
      <c r="Z146" s="32">
        <v>846.17167282655964</v>
      </c>
      <c r="AA146" s="35">
        <v>2770</v>
      </c>
      <c r="AB146" s="29" t="s">
        <v>46</v>
      </c>
      <c r="AC146" s="29" t="s">
        <v>46</v>
      </c>
      <c r="AD146" s="29">
        <v>785</v>
      </c>
      <c r="AE146" s="34">
        <v>858</v>
      </c>
      <c r="AF146" s="30">
        <v>0</v>
      </c>
      <c r="AG146" s="29">
        <v>7554</v>
      </c>
      <c r="AH146" s="34">
        <v>394</v>
      </c>
      <c r="AI146" s="34">
        <v>1200</v>
      </c>
      <c r="AJ146" s="34">
        <v>515</v>
      </c>
      <c r="AK146" s="29">
        <v>911</v>
      </c>
      <c r="AL146" s="29">
        <v>570</v>
      </c>
      <c r="AM146" s="29">
        <v>314</v>
      </c>
      <c r="AN146" s="29">
        <v>1252</v>
      </c>
      <c r="AO146" s="29">
        <v>485</v>
      </c>
      <c r="AP146" s="29" t="s">
        <v>46</v>
      </c>
      <c r="AQ146" s="30" t="s">
        <v>46</v>
      </c>
      <c r="AR146" s="29">
        <v>4829</v>
      </c>
      <c r="AS146" s="29">
        <v>1630</v>
      </c>
      <c r="AT146" s="29">
        <v>653</v>
      </c>
      <c r="AU146" s="29">
        <v>272</v>
      </c>
      <c r="AV146" s="29">
        <v>500</v>
      </c>
      <c r="AW146" s="29">
        <v>142</v>
      </c>
      <c r="AX146" s="29">
        <v>142</v>
      </c>
      <c r="AY146" s="31" t="s">
        <v>46</v>
      </c>
      <c r="AZ146" s="31" t="s">
        <v>46</v>
      </c>
      <c r="BA146" s="30">
        <v>81</v>
      </c>
      <c r="BB146" s="31" t="s">
        <v>46</v>
      </c>
      <c r="BC146" s="31">
        <v>230</v>
      </c>
      <c r="BD146" s="31">
        <v>125</v>
      </c>
      <c r="BE146" s="31">
        <v>92</v>
      </c>
      <c r="BF146" s="52">
        <v>45</v>
      </c>
      <c r="BG146" s="29">
        <v>10029</v>
      </c>
      <c r="BH146" s="29">
        <v>240</v>
      </c>
      <c r="BI146" s="49">
        <v>3528</v>
      </c>
      <c r="BJ146" s="29">
        <v>1477</v>
      </c>
      <c r="BK146" s="29">
        <v>401</v>
      </c>
      <c r="BL146" s="29" t="s">
        <v>46</v>
      </c>
      <c r="BM146" s="29" t="s">
        <v>46</v>
      </c>
      <c r="BN146" s="29" t="s">
        <v>46</v>
      </c>
      <c r="BO146" s="30">
        <v>173</v>
      </c>
      <c r="BP146" s="32">
        <v>2437</v>
      </c>
      <c r="BQ146" s="32">
        <v>1800.3885673523389</v>
      </c>
      <c r="BR146" s="35">
        <v>3290.7097902097903</v>
      </c>
      <c r="BS146" s="29">
        <v>3963</v>
      </c>
      <c r="BT146" s="29">
        <v>1718</v>
      </c>
      <c r="BU146" s="29">
        <v>554</v>
      </c>
      <c r="BV146" s="29">
        <v>2998</v>
      </c>
      <c r="BW146" s="29">
        <v>1481</v>
      </c>
      <c r="BX146" s="32">
        <v>869865</v>
      </c>
      <c r="BY146" s="76" t="s">
        <v>46</v>
      </c>
      <c r="BZ146" s="29">
        <v>28589</v>
      </c>
      <c r="CA146" s="29">
        <v>18582</v>
      </c>
      <c r="CB146" s="29">
        <v>16145</v>
      </c>
      <c r="CC146" s="29">
        <v>2437</v>
      </c>
      <c r="CD146" s="29">
        <v>1108</v>
      </c>
      <c r="CE146" s="29">
        <v>11578</v>
      </c>
      <c r="CF146" s="29">
        <v>41</v>
      </c>
      <c r="CG146" s="29">
        <v>4427</v>
      </c>
      <c r="CH146" s="29">
        <v>1207</v>
      </c>
      <c r="CI146" s="29">
        <v>815</v>
      </c>
      <c r="CJ146" s="29">
        <v>392</v>
      </c>
      <c r="CK146" s="29">
        <v>430</v>
      </c>
      <c r="CL146" s="29">
        <v>1207</v>
      </c>
      <c r="CM146" s="29">
        <v>563</v>
      </c>
      <c r="CN146" s="29">
        <v>554</v>
      </c>
      <c r="CO146" s="30">
        <v>2471</v>
      </c>
      <c r="CP146" s="29">
        <v>21013</v>
      </c>
      <c r="CQ146" s="29">
        <v>21013</v>
      </c>
      <c r="CR146" s="29">
        <v>21013</v>
      </c>
      <c r="CS146" s="29">
        <v>21013</v>
      </c>
      <c r="CT146" s="29">
        <v>7245</v>
      </c>
      <c r="CU146" s="29">
        <v>7245</v>
      </c>
      <c r="CV146" s="35">
        <v>22912</v>
      </c>
      <c r="CW146" s="35">
        <v>22912</v>
      </c>
      <c r="CX146" s="35">
        <v>44616</v>
      </c>
      <c r="CY146" s="35">
        <v>44616</v>
      </c>
      <c r="CZ146" s="35">
        <v>44616</v>
      </c>
      <c r="DA146" s="78" t="s">
        <v>46</v>
      </c>
      <c r="DB146" s="34" t="s">
        <v>46</v>
      </c>
      <c r="DC146" s="34" t="s">
        <v>46</v>
      </c>
      <c r="DD146" s="34" t="s">
        <v>46</v>
      </c>
      <c r="DE146" s="34" t="s">
        <v>46</v>
      </c>
      <c r="DF146" s="34">
        <v>230</v>
      </c>
      <c r="DG146" s="34">
        <v>125</v>
      </c>
      <c r="DH146" s="34">
        <v>92</v>
      </c>
      <c r="DI146" s="34">
        <v>45</v>
      </c>
    </row>
    <row r="147" spans="1:113" x14ac:dyDescent="0.2">
      <c r="A147" s="3" t="s">
        <v>36</v>
      </c>
      <c r="B147" s="4">
        <v>2016</v>
      </c>
      <c r="C147" s="2" t="s">
        <v>13</v>
      </c>
      <c r="D147" s="29" t="s">
        <v>46</v>
      </c>
      <c r="E147" s="29" t="s">
        <v>46</v>
      </c>
      <c r="F147" s="29" t="s">
        <v>46</v>
      </c>
      <c r="G147" s="30" t="s">
        <v>46</v>
      </c>
      <c r="H147" s="29">
        <v>944</v>
      </c>
      <c r="I147" s="29">
        <v>2315</v>
      </c>
      <c r="J147" s="29">
        <v>743</v>
      </c>
      <c r="K147" s="29">
        <v>1394</v>
      </c>
      <c r="L147" s="29">
        <v>178</v>
      </c>
      <c r="M147" s="31" t="s">
        <v>46</v>
      </c>
      <c r="N147" s="32">
        <v>68</v>
      </c>
      <c r="O147" s="29">
        <v>68</v>
      </c>
      <c r="P147" s="32" t="s">
        <v>237</v>
      </c>
      <c r="Q147" s="35" t="s">
        <v>237</v>
      </c>
      <c r="R147" s="30" t="s">
        <v>46</v>
      </c>
      <c r="S147" s="29">
        <v>3052</v>
      </c>
      <c r="T147" s="29">
        <v>3111</v>
      </c>
      <c r="U147" s="29">
        <v>2606</v>
      </c>
      <c r="V147" s="29">
        <v>446</v>
      </c>
      <c r="W147" s="29">
        <v>1374</v>
      </c>
      <c r="X147" s="29">
        <v>255</v>
      </c>
      <c r="Y147" s="32">
        <v>275.09829358437457</v>
      </c>
      <c r="Z147" s="32">
        <v>267.98754282890525</v>
      </c>
      <c r="AA147" s="35">
        <v>2919.9444444444443</v>
      </c>
      <c r="AB147" s="29" t="s">
        <v>46</v>
      </c>
      <c r="AC147" s="29" t="s">
        <v>46</v>
      </c>
      <c r="AD147" s="29">
        <v>248</v>
      </c>
      <c r="AE147" s="34">
        <v>374</v>
      </c>
      <c r="AF147" s="30">
        <v>465</v>
      </c>
      <c r="AG147" s="29">
        <v>2606</v>
      </c>
      <c r="AH147" s="34">
        <v>167</v>
      </c>
      <c r="AI147" s="34">
        <v>530</v>
      </c>
      <c r="AJ147" s="34">
        <v>84</v>
      </c>
      <c r="AK147" s="29">
        <v>281</v>
      </c>
      <c r="AL147" s="29">
        <v>144</v>
      </c>
      <c r="AM147" s="29">
        <v>72</v>
      </c>
      <c r="AN147" s="29">
        <v>327</v>
      </c>
      <c r="AO147" s="29">
        <v>111</v>
      </c>
      <c r="AP147" s="29" t="s">
        <v>46</v>
      </c>
      <c r="AQ147" s="30" t="s">
        <v>46</v>
      </c>
      <c r="AR147" s="29">
        <v>1436</v>
      </c>
      <c r="AS147" s="29">
        <v>482</v>
      </c>
      <c r="AT147" s="29">
        <v>199</v>
      </c>
      <c r="AU147" s="29">
        <v>74</v>
      </c>
      <c r="AV147" s="29">
        <v>101</v>
      </c>
      <c r="AW147" s="29">
        <v>20</v>
      </c>
      <c r="AX147" s="29">
        <v>20</v>
      </c>
      <c r="AY147" s="31" t="s">
        <v>46</v>
      </c>
      <c r="AZ147" s="31" t="s">
        <v>46</v>
      </c>
      <c r="BA147" s="30">
        <v>13</v>
      </c>
      <c r="BB147" s="31" t="s">
        <v>46</v>
      </c>
      <c r="BC147" s="31">
        <v>57</v>
      </c>
      <c r="BD147" s="31">
        <v>31</v>
      </c>
      <c r="BE147" s="31">
        <v>21</v>
      </c>
      <c r="BF147" s="52">
        <v>18</v>
      </c>
      <c r="BG147" s="29">
        <v>3503</v>
      </c>
      <c r="BH147" s="29">
        <v>37</v>
      </c>
      <c r="BI147" s="49">
        <v>1251</v>
      </c>
      <c r="BJ147" s="29">
        <v>516</v>
      </c>
      <c r="BK147" s="29">
        <v>132</v>
      </c>
      <c r="BL147" s="29" t="s">
        <v>46</v>
      </c>
      <c r="BM147" s="29" t="s">
        <v>46</v>
      </c>
      <c r="BN147" s="29" t="s">
        <v>46</v>
      </c>
      <c r="BO147" s="30">
        <v>25</v>
      </c>
      <c r="BP147" s="32">
        <v>746</v>
      </c>
      <c r="BQ147" s="32">
        <v>543.08583641327982</v>
      </c>
      <c r="BR147" s="35">
        <v>3374.0576923076924</v>
      </c>
      <c r="BS147" s="29">
        <v>984</v>
      </c>
      <c r="BT147" s="29">
        <v>392</v>
      </c>
      <c r="BU147" s="29">
        <v>133</v>
      </c>
      <c r="BV147" s="29">
        <v>765</v>
      </c>
      <c r="BW147" s="29">
        <v>379</v>
      </c>
      <c r="BX147" s="32">
        <v>354943</v>
      </c>
      <c r="BY147" s="76" t="s">
        <v>46</v>
      </c>
      <c r="BZ147" s="29">
        <v>9156</v>
      </c>
      <c r="CA147" s="29">
        <v>6163</v>
      </c>
      <c r="CB147" s="29">
        <v>5417</v>
      </c>
      <c r="CC147" s="29">
        <v>746</v>
      </c>
      <c r="CD147" s="29">
        <v>408</v>
      </c>
      <c r="CE147" s="29">
        <v>3788</v>
      </c>
      <c r="CF147" s="29">
        <v>11</v>
      </c>
      <c r="CG147" s="29">
        <v>2537</v>
      </c>
      <c r="CH147" s="29">
        <v>303</v>
      </c>
      <c r="CI147" s="29">
        <v>186</v>
      </c>
      <c r="CJ147" s="29">
        <v>117</v>
      </c>
      <c r="CK147" s="29">
        <v>107</v>
      </c>
      <c r="CL147" s="29">
        <v>303</v>
      </c>
      <c r="CM147" s="29">
        <v>131</v>
      </c>
      <c r="CN147" s="29">
        <v>133</v>
      </c>
      <c r="CO147" s="30">
        <v>620</v>
      </c>
      <c r="CP147" s="29">
        <v>6860</v>
      </c>
      <c r="CQ147" s="29">
        <v>6860</v>
      </c>
      <c r="CR147" s="29">
        <v>6860</v>
      </c>
      <c r="CS147" s="29">
        <v>6860</v>
      </c>
      <c r="CT147" s="29">
        <v>2262</v>
      </c>
      <c r="CU147" s="29">
        <v>2262</v>
      </c>
      <c r="CV147" s="35">
        <v>7464.7999999999993</v>
      </c>
      <c r="CW147" s="35">
        <v>7464.7999999999993</v>
      </c>
      <c r="CX147" s="35">
        <v>14796</v>
      </c>
      <c r="CY147" s="35">
        <v>14796</v>
      </c>
      <c r="CZ147" s="35">
        <v>14796</v>
      </c>
      <c r="DA147" s="78" t="s">
        <v>46</v>
      </c>
      <c r="DB147" s="34" t="s">
        <v>46</v>
      </c>
      <c r="DC147" s="34" t="s">
        <v>46</v>
      </c>
      <c r="DD147" s="34" t="s">
        <v>46</v>
      </c>
      <c r="DE147" s="34" t="s">
        <v>46</v>
      </c>
      <c r="DF147" s="34">
        <v>57</v>
      </c>
      <c r="DG147" s="34">
        <v>31</v>
      </c>
      <c r="DH147" s="34">
        <v>21</v>
      </c>
      <c r="DI147" s="34">
        <v>18</v>
      </c>
    </row>
    <row r="148" spans="1:113" x14ac:dyDescent="0.2">
      <c r="A148" s="3" t="s">
        <v>37</v>
      </c>
      <c r="B148" s="4">
        <v>2016</v>
      </c>
      <c r="C148" s="2" t="s">
        <v>14</v>
      </c>
      <c r="D148" s="29" t="s">
        <v>46</v>
      </c>
      <c r="E148" s="29" t="s">
        <v>46</v>
      </c>
      <c r="F148" s="29" t="s">
        <v>46</v>
      </c>
      <c r="G148" s="30" t="s">
        <v>46</v>
      </c>
      <c r="H148" s="29">
        <v>3010</v>
      </c>
      <c r="I148" s="29">
        <v>7598</v>
      </c>
      <c r="J148" s="29">
        <v>2018</v>
      </c>
      <c r="K148" s="29">
        <v>4945</v>
      </c>
      <c r="L148" s="29">
        <v>635</v>
      </c>
      <c r="M148" s="31" t="s">
        <v>46</v>
      </c>
      <c r="N148" s="32">
        <v>242</v>
      </c>
      <c r="O148" s="29">
        <v>242</v>
      </c>
      <c r="P148" s="32" t="s">
        <v>237</v>
      </c>
      <c r="Q148" s="35" t="s">
        <v>237</v>
      </c>
      <c r="R148" s="30" t="s">
        <v>46</v>
      </c>
      <c r="S148" s="29">
        <v>4948</v>
      </c>
      <c r="T148" s="29">
        <v>5300</v>
      </c>
      <c r="U148" s="29">
        <v>4132</v>
      </c>
      <c r="V148" s="29">
        <v>816</v>
      </c>
      <c r="W148" s="29">
        <v>2012</v>
      </c>
      <c r="X148" s="29">
        <v>502</v>
      </c>
      <c r="Y148" s="32">
        <v>559.26211622499886</v>
      </c>
      <c r="Z148" s="32">
        <v>633.9750856578105</v>
      </c>
      <c r="AA148" s="35">
        <v>2782.9074074074074</v>
      </c>
      <c r="AB148" s="29" t="s">
        <v>46</v>
      </c>
      <c r="AC148" s="29" t="s">
        <v>46</v>
      </c>
      <c r="AD148" s="29">
        <v>458</v>
      </c>
      <c r="AE148" s="34">
        <v>254</v>
      </c>
      <c r="AF148" s="30">
        <v>0</v>
      </c>
      <c r="AG148" s="29">
        <v>4101</v>
      </c>
      <c r="AH148" s="34">
        <v>241</v>
      </c>
      <c r="AI148" s="34">
        <v>635</v>
      </c>
      <c r="AJ148" s="34">
        <v>237</v>
      </c>
      <c r="AK148" s="29">
        <v>512</v>
      </c>
      <c r="AL148" s="29">
        <v>434</v>
      </c>
      <c r="AM148" s="29">
        <v>212</v>
      </c>
      <c r="AN148" s="29">
        <v>893</v>
      </c>
      <c r="AO148" s="29">
        <v>261</v>
      </c>
      <c r="AP148" s="29" t="s">
        <v>46</v>
      </c>
      <c r="AQ148" s="30" t="s">
        <v>46</v>
      </c>
      <c r="AR148" s="29">
        <v>2606</v>
      </c>
      <c r="AS148" s="29">
        <v>766</v>
      </c>
      <c r="AT148" s="29">
        <v>266</v>
      </c>
      <c r="AU148" s="29">
        <v>96</v>
      </c>
      <c r="AV148" s="29">
        <v>341</v>
      </c>
      <c r="AW148" s="29">
        <v>91</v>
      </c>
      <c r="AX148" s="29">
        <v>91</v>
      </c>
      <c r="AY148" s="31" t="s">
        <v>46</v>
      </c>
      <c r="AZ148" s="31" t="s">
        <v>46</v>
      </c>
      <c r="BA148" s="30">
        <v>26</v>
      </c>
      <c r="BB148" s="31" t="s">
        <v>46</v>
      </c>
      <c r="BC148" s="31">
        <v>151</v>
      </c>
      <c r="BD148" s="31">
        <v>88</v>
      </c>
      <c r="BE148" s="31">
        <v>69</v>
      </c>
      <c r="BF148" s="52">
        <v>44</v>
      </c>
      <c r="BG148" s="29">
        <v>5172</v>
      </c>
      <c r="BH148" s="29">
        <v>206</v>
      </c>
      <c r="BI148" s="49">
        <v>1889</v>
      </c>
      <c r="BJ148" s="29">
        <v>893</v>
      </c>
      <c r="BK148" s="29">
        <v>262</v>
      </c>
      <c r="BL148" s="29" t="s">
        <v>46</v>
      </c>
      <c r="BM148" s="29" t="s">
        <v>46</v>
      </c>
      <c r="BN148" s="29" t="s">
        <v>46</v>
      </c>
      <c r="BO148" s="30">
        <v>89</v>
      </c>
      <c r="BP148" s="32">
        <v>1321</v>
      </c>
      <c r="BQ148" s="32">
        <v>1193.2372018828094</v>
      </c>
      <c r="BR148" s="35">
        <v>3143</v>
      </c>
      <c r="BS148" s="29">
        <v>2998</v>
      </c>
      <c r="BT148" s="29">
        <v>1420</v>
      </c>
      <c r="BU148" s="29">
        <v>430</v>
      </c>
      <c r="BV148" s="29">
        <v>2345</v>
      </c>
      <c r="BW148" s="29">
        <v>1189</v>
      </c>
      <c r="BX148" s="32">
        <v>438896</v>
      </c>
      <c r="BY148" s="76" t="s">
        <v>46</v>
      </c>
      <c r="BZ148" s="29">
        <v>15983</v>
      </c>
      <c r="CA148" s="29">
        <v>10248</v>
      </c>
      <c r="CB148" s="29">
        <v>8927</v>
      </c>
      <c r="CC148" s="29">
        <v>1321</v>
      </c>
      <c r="CD148" s="29">
        <v>739</v>
      </c>
      <c r="CE148" s="29">
        <v>6413</v>
      </c>
      <c r="CF148" s="29">
        <v>32</v>
      </c>
      <c r="CG148" s="29">
        <v>3506</v>
      </c>
      <c r="CH148" s="29">
        <v>885</v>
      </c>
      <c r="CI148" s="29">
        <v>674</v>
      </c>
      <c r="CJ148" s="29">
        <v>211</v>
      </c>
      <c r="CK148" s="29">
        <v>394</v>
      </c>
      <c r="CL148" s="29">
        <v>885</v>
      </c>
      <c r="CM148" s="29">
        <v>450</v>
      </c>
      <c r="CN148" s="29">
        <v>430</v>
      </c>
      <c r="CO148" s="30">
        <v>1899</v>
      </c>
      <c r="CP148" s="29">
        <v>11521</v>
      </c>
      <c r="CQ148" s="29">
        <v>11521</v>
      </c>
      <c r="CR148" s="29">
        <v>11521</v>
      </c>
      <c r="CS148" s="29">
        <v>11521</v>
      </c>
      <c r="CT148" s="29">
        <v>6033</v>
      </c>
      <c r="CU148" s="29">
        <v>6033</v>
      </c>
      <c r="CV148" s="35">
        <v>10843.5</v>
      </c>
      <c r="CW148" s="35">
        <v>10843.5</v>
      </c>
      <c r="CX148" s="35">
        <v>24527</v>
      </c>
      <c r="CY148" s="35">
        <v>24527</v>
      </c>
      <c r="CZ148" s="35">
        <v>24527</v>
      </c>
      <c r="DA148" s="78" t="s">
        <v>46</v>
      </c>
      <c r="DB148" s="34" t="s">
        <v>46</v>
      </c>
      <c r="DC148" s="34" t="s">
        <v>46</v>
      </c>
      <c r="DD148" s="34" t="s">
        <v>46</v>
      </c>
      <c r="DE148" s="34" t="s">
        <v>46</v>
      </c>
      <c r="DF148" s="34">
        <v>151</v>
      </c>
      <c r="DG148" s="34">
        <v>88</v>
      </c>
      <c r="DH148" s="34">
        <v>69</v>
      </c>
      <c r="DI148" s="34">
        <v>44</v>
      </c>
    </row>
    <row r="149" spans="1:113" x14ac:dyDescent="0.2">
      <c r="A149" s="3" t="s">
        <v>38</v>
      </c>
      <c r="B149" s="4">
        <v>2016</v>
      </c>
      <c r="C149" s="2" t="s">
        <v>15</v>
      </c>
      <c r="D149" s="29" t="s">
        <v>46</v>
      </c>
      <c r="E149" s="29" t="s">
        <v>46</v>
      </c>
      <c r="F149" s="29" t="s">
        <v>46</v>
      </c>
      <c r="G149" s="30" t="s">
        <v>46</v>
      </c>
      <c r="H149" s="29">
        <v>4175</v>
      </c>
      <c r="I149" s="29">
        <v>9557</v>
      </c>
      <c r="J149" s="29">
        <v>2718</v>
      </c>
      <c r="K149" s="29">
        <v>6097</v>
      </c>
      <c r="L149" s="29">
        <v>742</v>
      </c>
      <c r="M149" s="31" t="s">
        <v>46</v>
      </c>
      <c r="N149" s="32">
        <v>359</v>
      </c>
      <c r="O149" s="29">
        <v>359</v>
      </c>
      <c r="P149" s="32">
        <v>321.4056315085931</v>
      </c>
      <c r="Q149" s="35">
        <v>2238.9615384615386</v>
      </c>
      <c r="R149" s="30" t="s">
        <v>46</v>
      </c>
      <c r="S149" s="29">
        <v>7051</v>
      </c>
      <c r="T149" s="29">
        <v>7921</v>
      </c>
      <c r="U149" s="29">
        <v>5970</v>
      </c>
      <c r="V149" s="29">
        <v>1081</v>
      </c>
      <c r="W149" s="29">
        <v>2957</v>
      </c>
      <c r="X149" s="29">
        <v>666</v>
      </c>
      <c r="Y149" s="32">
        <v>803.56945414921745</v>
      </c>
      <c r="Z149" s="32">
        <v>987.68805509062213</v>
      </c>
      <c r="AA149" s="35">
        <v>2729.0714285714284</v>
      </c>
      <c r="AB149" s="29" t="s">
        <v>46</v>
      </c>
      <c r="AC149" s="29" t="s">
        <v>46</v>
      </c>
      <c r="AD149" s="29">
        <v>742</v>
      </c>
      <c r="AE149" s="34">
        <v>728</v>
      </c>
      <c r="AF149" s="30">
        <v>910</v>
      </c>
      <c r="AG149" s="29">
        <v>5864</v>
      </c>
      <c r="AH149" s="34">
        <v>311</v>
      </c>
      <c r="AI149" s="34">
        <v>927</v>
      </c>
      <c r="AJ149" s="34">
        <v>26</v>
      </c>
      <c r="AK149" s="29">
        <v>845</v>
      </c>
      <c r="AL149" s="29">
        <v>733</v>
      </c>
      <c r="AM149" s="29">
        <v>374</v>
      </c>
      <c r="AN149" s="29">
        <v>1497</v>
      </c>
      <c r="AO149" s="29">
        <v>420</v>
      </c>
      <c r="AP149" s="29" t="s">
        <v>46</v>
      </c>
      <c r="AQ149" s="30" t="s">
        <v>46</v>
      </c>
      <c r="AR149" s="29">
        <v>3630</v>
      </c>
      <c r="AS149" s="29">
        <v>1288</v>
      </c>
      <c r="AT149" s="29">
        <v>459</v>
      </c>
      <c r="AU149" s="29">
        <v>195</v>
      </c>
      <c r="AV149" s="29">
        <v>526</v>
      </c>
      <c r="AW149" s="29">
        <v>98</v>
      </c>
      <c r="AX149" s="29">
        <v>98</v>
      </c>
      <c r="AY149" s="31" t="s">
        <v>46</v>
      </c>
      <c r="AZ149" s="31" t="s">
        <v>46</v>
      </c>
      <c r="BA149" s="30">
        <v>22</v>
      </c>
      <c r="BB149" s="31" t="s">
        <v>46</v>
      </c>
      <c r="BC149" s="31">
        <v>211</v>
      </c>
      <c r="BD149" s="31">
        <v>62</v>
      </c>
      <c r="BE149" s="31">
        <v>84</v>
      </c>
      <c r="BF149" s="52">
        <v>40</v>
      </c>
      <c r="BG149" s="29">
        <v>7265</v>
      </c>
      <c r="BH149" s="29">
        <v>250</v>
      </c>
      <c r="BI149" s="49">
        <v>2787</v>
      </c>
      <c r="BJ149" s="29">
        <v>1291</v>
      </c>
      <c r="BK149" s="29">
        <v>305</v>
      </c>
      <c r="BL149" s="29" t="s">
        <v>46</v>
      </c>
      <c r="BM149" s="29" t="s">
        <v>46</v>
      </c>
      <c r="BN149" s="29" t="s">
        <v>46</v>
      </c>
      <c r="BO149" s="30">
        <v>122</v>
      </c>
      <c r="BP149" s="32">
        <v>1827</v>
      </c>
      <c r="BQ149" s="32">
        <v>1791.2575092398395</v>
      </c>
      <c r="BR149" s="35">
        <v>3171.6240310077519</v>
      </c>
      <c r="BS149" s="29">
        <v>4496</v>
      </c>
      <c r="BT149" s="29">
        <v>1912</v>
      </c>
      <c r="BU149" s="29">
        <v>689</v>
      </c>
      <c r="BV149" s="29">
        <v>3665</v>
      </c>
      <c r="BW149" s="29">
        <v>1778</v>
      </c>
      <c r="BX149" s="32">
        <v>616184</v>
      </c>
      <c r="BY149" s="76" t="s">
        <v>46</v>
      </c>
      <c r="BZ149" s="29">
        <v>22445</v>
      </c>
      <c r="CA149" s="29">
        <v>14972</v>
      </c>
      <c r="CB149" s="29">
        <v>13145</v>
      </c>
      <c r="CC149" s="29">
        <v>1827</v>
      </c>
      <c r="CD149" s="29">
        <v>1008</v>
      </c>
      <c r="CE149" s="29">
        <v>9521</v>
      </c>
      <c r="CF149" s="29">
        <v>48</v>
      </c>
      <c r="CG149" s="29">
        <v>4111</v>
      </c>
      <c r="CH149" s="29">
        <v>1220</v>
      </c>
      <c r="CI149" s="29">
        <v>946</v>
      </c>
      <c r="CJ149" s="29">
        <v>274</v>
      </c>
      <c r="CK149" s="29">
        <v>437</v>
      </c>
      <c r="CL149" s="29">
        <v>1220</v>
      </c>
      <c r="CM149" s="29">
        <v>646</v>
      </c>
      <c r="CN149" s="29">
        <v>689</v>
      </c>
      <c r="CO149" s="30">
        <v>2749</v>
      </c>
      <c r="CP149" s="29">
        <v>17084</v>
      </c>
      <c r="CQ149" s="29">
        <v>17084</v>
      </c>
      <c r="CR149" s="29">
        <v>17084</v>
      </c>
      <c r="CS149" s="29">
        <v>17084</v>
      </c>
      <c r="CT149" s="29">
        <v>10454</v>
      </c>
      <c r="CU149" s="29">
        <v>10454</v>
      </c>
      <c r="CV149" s="35">
        <v>15422.7</v>
      </c>
      <c r="CW149" s="35">
        <v>15422.7</v>
      </c>
      <c r="CX149" s="35">
        <v>34516</v>
      </c>
      <c r="CY149" s="35">
        <v>34516</v>
      </c>
      <c r="CZ149" s="35">
        <v>34516</v>
      </c>
      <c r="DA149" s="78" t="s">
        <v>46</v>
      </c>
      <c r="DB149" s="34" t="s">
        <v>46</v>
      </c>
      <c r="DC149" s="34" t="s">
        <v>46</v>
      </c>
      <c r="DD149" s="34" t="s">
        <v>46</v>
      </c>
      <c r="DE149" s="34" t="s">
        <v>46</v>
      </c>
      <c r="DF149" s="34">
        <v>211</v>
      </c>
      <c r="DG149" s="34">
        <v>62</v>
      </c>
      <c r="DH149" s="34">
        <v>84</v>
      </c>
      <c r="DI149" s="34">
        <v>40</v>
      </c>
    </row>
    <row r="150" spans="1:113" x14ac:dyDescent="0.2">
      <c r="A150" s="3" t="s">
        <v>39</v>
      </c>
      <c r="B150" s="4">
        <v>2016</v>
      </c>
      <c r="C150" s="2" t="s">
        <v>16</v>
      </c>
      <c r="D150" s="29" t="s">
        <v>46</v>
      </c>
      <c r="E150" s="29" t="s">
        <v>46</v>
      </c>
      <c r="F150" s="29" t="s">
        <v>46</v>
      </c>
      <c r="G150" s="30" t="s">
        <v>46</v>
      </c>
      <c r="H150" s="29">
        <v>1719</v>
      </c>
      <c r="I150" s="29">
        <v>4618</v>
      </c>
      <c r="J150" s="29">
        <v>1301</v>
      </c>
      <c r="K150" s="29">
        <v>2870</v>
      </c>
      <c r="L150" s="29">
        <v>447</v>
      </c>
      <c r="M150" s="31" t="s">
        <v>46</v>
      </c>
      <c r="N150" s="32">
        <v>97</v>
      </c>
      <c r="O150" s="29">
        <v>97</v>
      </c>
      <c r="P150" s="32" t="s">
        <v>237</v>
      </c>
      <c r="Q150" s="35" t="s">
        <v>237</v>
      </c>
      <c r="R150" s="30" t="s">
        <v>46</v>
      </c>
      <c r="S150" s="29">
        <v>5008</v>
      </c>
      <c r="T150" s="29">
        <v>5259</v>
      </c>
      <c r="U150" s="29">
        <v>4267</v>
      </c>
      <c r="V150" s="29">
        <v>741</v>
      </c>
      <c r="W150" s="29">
        <v>2175</v>
      </c>
      <c r="X150" s="29">
        <v>398</v>
      </c>
      <c r="Y150" s="32">
        <v>484.43839603671796</v>
      </c>
      <c r="Z150" s="32">
        <v>462.56945414921739</v>
      </c>
      <c r="AA150" s="35">
        <v>2833.5882352941176</v>
      </c>
      <c r="AB150" s="29" t="s">
        <v>46</v>
      </c>
      <c r="AC150" s="29" t="s">
        <v>46</v>
      </c>
      <c r="AD150" s="29">
        <v>375</v>
      </c>
      <c r="AE150" s="34">
        <v>344</v>
      </c>
      <c r="AF150" s="30">
        <v>420</v>
      </c>
      <c r="AG150" s="29">
        <v>4194</v>
      </c>
      <c r="AH150" s="34">
        <v>246</v>
      </c>
      <c r="AI150" s="34">
        <v>692</v>
      </c>
      <c r="AJ150" s="34">
        <v>112</v>
      </c>
      <c r="AK150" s="29">
        <v>428</v>
      </c>
      <c r="AL150" s="29">
        <v>201</v>
      </c>
      <c r="AM150" s="29">
        <v>115</v>
      </c>
      <c r="AN150" s="29">
        <v>509</v>
      </c>
      <c r="AO150" s="29">
        <v>200</v>
      </c>
      <c r="AP150" s="29" t="s">
        <v>46</v>
      </c>
      <c r="AQ150" s="30" t="s">
        <v>46</v>
      </c>
      <c r="AR150" s="29">
        <v>2484</v>
      </c>
      <c r="AS150" s="29">
        <v>850</v>
      </c>
      <c r="AT150" s="29">
        <v>339</v>
      </c>
      <c r="AU150" s="29">
        <v>123</v>
      </c>
      <c r="AV150" s="29">
        <v>191</v>
      </c>
      <c r="AW150" s="29">
        <v>45</v>
      </c>
      <c r="AX150" s="29">
        <v>45</v>
      </c>
      <c r="AY150" s="31" t="s">
        <v>46</v>
      </c>
      <c r="AZ150" s="31" t="s">
        <v>46</v>
      </c>
      <c r="BA150" s="30">
        <v>22</v>
      </c>
      <c r="BB150" s="31" t="s">
        <v>46</v>
      </c>
      <c r="BC150" s="31">
        <v>133</v>
      </c>
      <c r="BD150" s="31">
        <v>44</v>
      </c>
      <c r="BE150" s="31">
        <v>53</v>
      </c>
      <c r="BF150" s="52">
        <v>6</v>
      </c>
      <c r="BG150" s="29">
        <v>4451</v>
      </c>
      <c r="BH150" s="29">
        <v>102</v>
      </c>
      <c r="BI150" s="49">
        <v>1523</v>
      </c>
      <c r="BJ150" s="29">
        <v>645</v>
      </c>
      <c r="BK150" s="29">
        <v>164</v>
      </c>
      <c r="BL150" s="29" t="s">
        <v>46</v>
      </c>
      <c r="BM150" s="29" t="s">
        <v>46</v>
      </c>
      <c r="BN150" s="29" t="s">
        <v>46</v>
      </c>
      <c r="BO150" s="30">
        <v>45</v>
      </c>
      <c r="BP150" s="32">
        <v>1175</v>
      </c>
      <c r="BQ150" s="32">
        <v>947.00785018593535</v>
      </c>
      <c r="BR150" s="35">
        <v>3264.9886363636365</v>
      </c>
      <c r="BS150" s="29">
        <v>1620</v>
      </c>
      <c r="BT150" s="29">
        <v>634</v>
      </c>
      <c r="BU150" s="29">
        <v>220</v>
      </c>
      <c r="BV150" s="29">
        <v>1133</v>
      </c>
      <c r="BW150" s="29">
        <v>608</v>
      </c>
      <c r="BX150" s="32">
        <v>461711</v>
      </c>
      <c r="BY150" s="76" t="s">
        <v>46</v>
      </c>
      <c r="BZ150" s="29">
        <v>15891</v>
      </c>
      <c r="CA150" s="29">
        <v>10267</v>
      </c>
      <c r="CB150" s="29">
        <v>9092</v>
      </c>
      <c r="CC150" s="29">
        <v>1175</v>
      </c>
      <c r="CD150" s="29">
        <v>707</v>
      </c>
      <c r="CE150" s="29">
        <v>6519</v>
      </c>
      <c r="CF150" s="29">
        <v>20</v>
      </c>
      <c r="CG150" s="29">
        <v>4296</v>
      </c>
      <c r="CH150" s="29">
        <v>476</v>
      </c>
      <c r="CI150" s="29">
        <v>322</v>
      </c>
      <c r="CJ150" s="29">
        <v>154</v>
      </c>
      <c r="CK150" s="29">
        <v>191</v>
      </c>
      <c r="CL150" s="29">
        <v>476</v>
      </c>
      <c r="CM150" s="29">
        <v>219</v>
      </c>
      <c r="CN150" s="29">
        <v>220</v>
      </c>
      <c r="CO150" s="30">
        <v>1009</v>
      </c>
      <c r="CP150" s="29">
        <v>10203</v>
      </c>
      <c r="CQ150" s="29">
        <v>10203</v>
      </c>
      <c r="CR150" s="29">
        <v>10203</v>
      </c>
      <c r="CS150" s="29">
        <v>10203</v>
      </c>
      <c r="CT150" s="29">
        <v>3181</v>
      </c>
      <c r="CU150" s="29">
        <v>3181</v>
      </c>
      <c r="CV150" s="35">
        <v>11099.900000000001</v>
      </c>
      <c r="CW150" s="35">
        <v>11099.900000000001</v>
      </c>
      <c r="CX150" s="35">
        <v>23746</v>
      </c>
      <c r="CY150" s="35">
        <v>23746</v>
      </c>
      <c r="CZ150" s="35">
        <v>23746</v>
      </c>
      <c r="DA150" s="78" t="s">
        <v>46</v>
      </c>
      <c r="DB150" s="34" t="s">
        <v>46</v>
      </c>
      <c r="DC150" s="34" t="s">
        <v>46</v>
      </c>
      <c r="DD150" s="34" t="s">
        <v>46</v>
      </c>
      <c r="DE150" s="34" t="s">
        <v>46</v>
      </c>
      <c r="DF150" s="34">
        <v>133</v>
      </c>
      <c r="DG150" s="34">
        <v>44</v>
      </c>
      <c r="DH150" s="34">
        <v>53</v>
      </c>
      <c r="DI150" s="34">
        <v>6</v>
      </c>
    </row>
    <row r="151" spans="1:113" x14ac:dyDescent="0.2">
      <c r="A151" s="3" t="s">
        <v>40</v>
      </c>
      <c r="B151" s="4">
        <v>2016</v>
      </c>
      <c r="C151" s="2" t="s">
        <v>17</v>
      </c>
      <c r="D151" s="29" t="s">
        <v>46</v>
      </c>
      <c r="E151" s="29" t="s">
        <v>46</v>
      </c>
      <c r="F151" s="29" t="s">
        <v>46</v>
      </c>
      <c r="G151" s="30" t="s">
        <v>46</v>
      </c>
      <c r="H151" s="29">
        <v>2402</v>
      </c>
      <c r="I151" s="29">
        <v>4786</v>
      </c>
      <c r="J151" s="29">
        <v>1422</v>
      </c>
      <c r="K151" s="29">
        <v>2993</v>
      </c>
      <c r="L151" s="29">
        <v>371</v>
      </c>
      <c r="M151" s="31" t="s">
        <v>46</v>
      </c>
      <c r="N151" s="32">
        <v>188</v>
      </c>
      <c r="O151" s="29">
        <v>188</v>
      </c>
      <c r="P151" s="32" t="s">
        <v>237</v>
      </c>
      <c r="Q151" s="35" t="s">
        <v>237</v>
      </c>
      <c r="R151" s="30" t="s">
        <v>46</v>
      </c>
      <c r="S151" s="29">
        <v>5908</v>
      </c>
      <c r="T151" s="29">
        <v>5959</v>
      </c>
      <c r="U151" s="29">
        <v>4930</v>
      </c>
      <c r="V151" s="29">
        <v>978</v>
      </c>
      <c r="W151" s="29">
        <v>2576</v>
      </c>
      <c r="X151" s="29">
        <v>569</v>
      </c>
      <c r="Y151" s="32">
        <v>588.71296943281163</v>
      </c>
      <c r="Z151" s="32">
        <v>638.45870339374812</v>
      </c>
      <c r="AA151" s="35">
        <v>2866.5714285714284</v>
      </c>
      <c r="AB151" s="29" t="s">
        <v>46</v>
      </c>
      <c r="AC151" s="29" t="s">
        <v>46</v>
      </c>
      <c r="AD151" s="29">
        <v>529</v>
      </c>
      <c r="AE151" s="34">
        <v>405</v>
      </c>
      <c r="AF151" s="30">
        <v>974</v>
      </c>
      <c r="AG151" s="29">
        <v>4763</v>
      </c>
      <c r="AH151" s="34">
        <v>218</v>
      </c>
      <c r="AI151" s="34">
        <v>779</v>
      </c>
      <c r="AJ151" s="34">
        <v>111</v>
      </c>
      <c r="AK151" s="29">
        <v>608</v>
      </c>
      <c r="AL151" s="29">
        <v>346</v>
      </c>
      <c r="AM151" s="29">
        <v>197</v>
      </c>
      <c r="AN151" s="29">
        <v>844</v>
      </c>
      <c r="AO151" s="29">
        <v>267</v>
      </c>
      <c r="AP151" s="29" t="s">
        <v>46</v>
      </c>
      <c r="AQ151" s="30" t="s">
        <v>46</v>
      </c>
      <c r="AR151" s="29">
        <v>3078</v>
      </c>
      <c r="AS151" s="29">
        <v>945</v>
      </c>
      <c r="AT151" s="29">
        <v>364</v>
      </c>
      <c r="AU151" s="29">
        <v>141</v>
      </c>
      <c r="AV151" s="29">
        <v>315</v>
      </c>
      <c r="AW151" s="29">
        <v>88</v>
      </c>
      <c r="AX151" s="29">
        <v>88</v>
      </c>
      <c r="AY151" s="31" t="s">
        <v>46</v>
      </c>
      <c r="AZ151" s="31" t="s">
        <v>46</v>
      </c>
      <c r="BA151" s="30">
        <v>33</v>
      </c>
      <c r="BB151" s="31" t="s">
        <v>46</v>
      </c>
      <c r="BC151" s="31">
        <v>152</v>
      </c>
      <c r="BD151" s="31">
        <v>52</v>
      </c>
      <c r="BE151" s="31">
        <v>57</v>
      </c>
      <c r="BF151" s="52">
        <v>40</v>
      </c>
      <c r="BG151" s="29">
        <v>7290</v>
      </c>
      <c r="BH151" s="29">
        <v>128</v>
      </c>
      <c r="BI151" s="49">
        <v>2781</v>
      </c>
      <c r="BJ151" s="29">
        <v>1220</v>
      </c>
      <c r="BK151" s="29">
        <v>279</v>
      </c>
      <c r="BL151" s="29" t="s">
        <v>46</v>
      </c>
      <c r="BM151" s="29" t="s">
        <v>46</v>
      </c>
      <c r="BN151" s="29" t="s">
        <v>46</v>
      </c>
      <c r="BO151" s="30">
        <v>108</v>
      </c>
      <c r="BP151" s="32">
        <v>1566</v>
      </c>
      <c r="BQ151" s="32">
        <v>1227.1716728265596</v>
      </c>
      <c r="BR151" s="35">
        <v>3128.7608695652175</v>
      </c>
      <c r="BS151" s="29">
        <v>2617</v>
      </c>
      <c r="BT151" s="29">
        <v>1064</v>
      </c>
      <c r="BU151" s="29">
        <v>352</v>
      </c>
      <c r="BV151" s="29">
        <v>1943</v>
      </c>
      <c r="BW151" s="29">
        <v>998</v>
      </c>
      <c r="BX151" s="32">
        <v>534103</v>
      </c>
      <c r="BY151" s="76" t="s">
        <v>46</v>
      </c>
      <c r="BZ151" s="29">
        <v>18572</v>
      </c>
      <c r="CA151" s="29">
        <v>11867</v>
      </c>
      <c r="CB151" s="29">
        <v>10301</v>
      </c>
      <c r="CC151" s="29">
        <v>1566</v>
      </c>
      <c r="CD151" s="29">
        <v>771</v>
      </c>
      <c r="CE151" s="29">
        <v>7154</v>
      </c>
      <c r="CF151" s="29">
        <v>34</v>
      </c>
      <c r="CG151" s="29">
        <v>3600</v>
      </c>
      <c r="CH151" s="29">
        <v>820</v>
      </c>
      <c r="CI151" s="29">
        <v>538</v>
      </c>
      <c r="CJ151" s="29">
        <v>282</v>
      </c>
      <c r="CK151" s="29">
        <v>328</v>
      </c>
      <c r="CL151" s="29">
        <v>820</v>
      </c>
      <c r="CM151" s="29">
        <v>376</v>
      </c>
      <c r="CN151" s="29">
        <v>352</v>
      </c>
      <c r="CO151" s="30">
        <v>1645</v>
      </c>
      <c r="CP151" s="29">
        <v>14721</v>
      </c>
      <c r="CQ151" s="29">
        <v>14721</v>
      </c>
      <c r="CR151" s="29">
        <v>14721</v>
      </c>
      <c r="CS151" s="29">
        <v>14721</v>
      </c>
      <c r="CT151" s="29">
        <v>5616</v>
      </c>
      <c r="CU151" s="29">
        <v>5616</v>
      </c>
      <c r="CV151" s="35">
        <v>15252.699999999999</v>
      </c>
      <c r="CW151" s="35">
        <v>15252.699999999999</v>
      </c>
      <c r="CX151" s="35">
        <v>29655</v>
      </c>
      <c r="CY151" s="35">
        <v>29655</v>
      </c>
      <c r="CZ151" s="35">
        <v>29655</v>
      </c>
      <c r="DA151" s="78" t="s">
        <v>46</v>
      </c>
      <c r="DB151" s="34" t="s">
        <v>46</v>
      </c>
      <c r="DC151" s="34" t="s">
        <v>46</v>
      </c>
      <c r="DD151" s="34" t="s">
        <v>46</v>
      </c>
      <c r="DE151" s="34" t="s">
        <v>46</v>
      </c>
      <c r="DF151" s="34">
        <v>152</v>
      </c>
      <c r="DG151" s="34">
        <v>52</v>
      </c>
      <c r="DH151" s="34">
        <v>57</v>
      </c>
      <c r="DI151" s="34">
        <v>40</v>
      </c>
    </row>
    <row r="152" spans="1:113" x14ac:dyDescent="0.2">
      <c r="A152" s="3" t="s">
        <v>41</v>
      </c>
      <c r="B152" s="4">
        <v>2016</v>
      </c>
      <c r="C152" s="2" t="s">
        <v>18</v>
      </c>
      <c r="D152" s="29" t="s">
        <v>46</v>
      </c>
      <c r="E152" s="29" t="s">
        <v>46</v>
      </c>
      <c r="F152" s="29" t="s">
        <v>46</v>
      </c>
      <c r="G152" s="30" t="s">
        <v>46</v>
      </c>
      <c r="H152" s="29">
        <v>1354</v>
      </c>
      <c r="I152" s="29">
        <v>3298</v>
      </c>
      <c r="J152" s="29">
        <v>939</v>
      </c>
      <c r="K152" s="29">
        <v>1833</v>
      </c>
      <c r="L152" s="29">
        <v>526</v>
      </c>
      <c r="M152" s="31" t="s">
        <v>46</v>
      </c>
      <c r="N152" s="32">
        <v>118</v>
      </c>
      <c r="O152" s="29">
        <v>118</v>
      </c>
      <c r="P152" s="32" t="s">
        <v>237</v>
      </c>
      <c r="Q152" s="35" t="s">
        <v>237</v>
      </c>
      <c r="R152" s="30" t="s">
        <v>46</v>
      </c>
      <c r="S152" s="29">
        <v>4352</v>
      </c>
      <c r="T152" s="29">
        <v>4531</v>
      </c>
      <c r="U152" s="29">
        <v>3541</v>
      </c>
      <c r="V152" s="29">
        <v>811</v>
      </c>
      <c r="W152" s="29">
        <v>1817</v>
      </c>
      <c r="X152" s="29">
        <v>285</v>
      </c>
      <c r="Y152" s="32">
        <v>472.47116056484282</v>
      </c>
      <c r="Z152" s="32">
        <v>462.32764528124864</v>
      </c>
      <c r="AA152" s="35">
        <v>2693.1470588235293</v>
      </c>
      <c r="AB152" s="29" t="s">
        <v>46</v>
      </c>
      <c r="AC152" s="29" t="s">
        <v>46</v>
      </c>
      <c r="AD152" s="29">
        <v>373</v>
      </c>
      <c r="AE152" s="34">
        <v>350</v>
      </c>
      <c r="AF152" s="30">
        <v>635</v>
      </c>
      <c r="AG152" s="29">
        <v>3620</v>
      </c>
      <c r="AH152" s="34">
        <v>186</v>
      </c>
      <c r="AI152" s="34">
        <v>616</v>
      </c>
      <c r="AJ152" s="34">
        <v>120</v>
      </c>
      <c r="AK152" s="29">
        <v>431</v>
      </c>
      <c r="AL152" s="29">
        <v>224</v>
      </c>
      <c r="AM152" s="29">
        <v>125</v>
      </c>
      <c r="AN152" s="29">
        <v>500</v>
      </c>
      <c r="AO152" s="29">
        <v>250</v>
      </c>
      <c r="AP152" s="29" t="s">
        <v>46</v>
      </c>
      <c r="AQ152" s="30" t="s">
        <v>46</v>
      </c>
      <c r="AR152" s="29">
        <v>2290</v>
      </c>
      <c r="AS152" s="29">
        <v>776</v>
      </c>
      <c r="AT152" s="29">
        <v>320</v>
      </c>
      <c r="AU152" s="29">
        <v>143</v>
      </c>
      <c r="AV152" s="29">
        <v>195</v>
      </c>
      <c r="AW152" s="29">
        <v>78</v>
      </c>
      <c r="AX152" s="29">
        <v>78</v>
      </c>
      <c r="AY152" s="31" t="s">
        <v>46</v>
      </c>
      <c r="AZ152" s="31" t="s">
        <v>46</v>
      </c>
      <c r="BA152" s="30">
        <v>17</v>
      </c>
      <c r="BB152" s="31" t="s">
        <v>46</v>
      </c>
      <c r="BC152" s="31">
        <v>153</v>
      </c>
      <c r="BD152" s="31">
        <v>57</v>
      </c>
      <c r="BE152" s="31">
        <v>62</v>
      </c>
      <c r="BF152" s="52">
        <v>29</v>
      </c>
      <c r="BG152" s="29">
        <v>4382</v>
      </c>
      <c r="BH152" s="29">
        <v>79</v>
      </c>
      <c r="BI152" s="49">
        <v>1491</v>
      </c>
      <c r="BJ152" s="29">
        <v>607</v>
      </c>
      <c r="BK152" s="29">
        <v>178</v>
      </c>
      <c r="BL152" s="29" t="s">
        <v>46</v>
      </c>
      <c r="BM152" s="29" t="s">
        <v>46</v>
      </c>
      <c r="BN152" s="29" t="s">
        <v>46</v>
      </c>
      <c r="BO152" s="30">
        <v>62</v>
      </c>
      <c r="BP152" s="32">
        <v>1244</v>
      </c>
      <c r="BQ152" s="32">
        <v>934.79880584609145</v>
      </c>
      <c r="BR152" s="35">
        <v>3179.8103448275861</v>
      </c>
      <c r="BS152" s="29">
        <v>1604</v>
      </c>
      <c r="BT152" s="29">
        <v>743</v>
      </c>
      <c r="BU152" s="29">
        <v>217</v>
      </c>
      <c r="BV152" s="29">
        <v>1237</v>
      </c>
      <c r="BW152" s="29">
        <v>628</v>
      </c>
      <c r="BX152" s="32">
        <v>365306</v>
      </c>
      <c r="BY152" s="76" t="s">
        <v>46</v>
      </c>
      <c r="BZ152" s="29">
        <v>13224</v>
      </c>
      <c r="CA152" s="29">
        <v>8883</v>
      </c>
      <c r="CB152" s="29">
        <v>7639</v>
      </c>
      <c r="CC152" s="29">
        <v>1244</v>
      </c>
      <c r="CD152" s="29">
        <v>571</v>
      </c>
      <c r="CE152" s="29">
        <v>5537</v>
      </c>
      <c r="CF152" s="29">
        <v>13</v>
      </c>
      <c r="CG152" s="29">
        <v>1620</v>
      </c>
      <c r="CH152" s="29">
        <v>630</v>
      </c>
      <c r="CI152" s="29">
        <v>440</v>
      </c>
      <c r="CJ152" s="29">
        <v>190</v>
      </c>
      <c r="CK152" s="29">
        <v>263</v>
      </c>
      <c r="CL152" s="29">
        <v>630</v>
      </c>
      <c r="CM152" s="29">
        <v>297</v>
      </c>
      <c r="CN152" s="29">
        <v>217</v>
      </c>
      <c r="CO152" s="30">
        <v>1025</v>
      </c>
      <c r="CP152" s="29">
        <v>9197</v>
      </c>
      <c r="CQ152" s="29">
        <v>9197</v>
      </c>
      <c r="CR152" s="29">
        <v>9197</v>
      </c>
      <c r="CS152" s="29">
        <v>9197</v>
      </c>
      <c r="CT152" s="29">
        <v>2092</v>
      </c>
      <c r="CU152" s="29">
        <v>2092</v>
      </c>
      <c r="CV152" s="35">
        <v>10383.1</v>
      </c>
      <c r="CW152" s="35">
        <v>10383.1</v>
      </c>
      <c r="CX152" s="35">
        <v>20461</v>
      </c>
      <c r="CY152" s="35">
        <v>20461</v>
      </c>
      <c r="CZ152" s="35">
        <v>20461</v>
      </c>
      <c r="DA152" s="78" t="s">
        <v>46</v>
      </c>
      <c r="DB152" s="34" t="s">
        <v>46</v>
      </c>
      <c r="DC152" s="34" t="s">
        <v>46</v>
      </c>
      <c r="DD152" s="34" t="s">
        <v>46</v>
      </c>
      <c r="DE152" s="34" t="s">
        <v>46</v>
      </c>
      <c r="DF152" s="34">
        <v>153</v>
      </c>
      <c r="DG152" s="34">
        <v>57</v>
      </c>
      <c r="DH152" s="34">
        <v>62</v>
      </c>
      <c r="DI152" s="34">
        <v>29</v>
      </c>
    </row>
    <row r="153" spans="1:113" x14ac:dyDescent="0.2">
      <c r="A153" s="3" t="s">
        <v>42</v>
      </c>
      <c r="B153" s="4">
        <v>2016</v>
      </c>
      <c r="C153" s="2" t="s">
        <v>19</v>
      </c>
      <c r="D153" s="29" t="s">
        <v>46</v>
      </c>
      <c r="E153" s="29" t="s">
        <v>46</v>
      </c>
      <c r="F153" s="29" t="s">
        <v>46</v>
      </c>
      <c r="G153" s="30" t="s">
        <v>46</v>
      </c>
      <c r="H153" s="29">
        <v>2240</v>
      </c>
      <c r="I153" s="29">
        <v>4408</v>
      </c>
      <c r="J153" s="29">
        <v>1362</v>
      </c>
      <c r="K153" s="29">
        <v>2707</v>
      </c>
      <c r="L153" s="29">
        <v>339</v>
      </c>
      <c r="M153" s="31" t="s">
        <v>46</v>
      </c>
      <c r="N153" s="32">
        <v>126</v>
      </c>
      <c r="O153" s="29">
        <v>126</v>
      </c>
      <c r="P153" s="32" t="s">
        <v>237</v>
      </c>
      <c r="Q153" s="35" t="s">
        <v>237</v>
      </c>
      <c r="R153" s="30" t="s">
        <v>46</v>
      </c>
      <c r="S153" s="29">
        <v>6439</v>
      </c>
      <c r="T153" s="29">
        <v>6238</v>
      </c>
      <c r="U153" s="29">
        <v>5378</v>
      </c>
      <c r="V153" s="29">
        <v>1061</v>
      </c>
      <c r="W153" s="29">
        <v>2701</v>
      </c>
      <c r="X153" s="29">
        <v>484</v>
      </c>
      <c r="Y153" s="32">
        <v>585.53668962109259</v>
      </c>
      <c r="Z153" s="32">
        <v>561.42593886562327</v>
      </c>
      <c r="AA153" s="35">
        <v>2977.4230769230771</v>
      </c>
      <c r="AB153" s="29" t="s">
        <v>46</v>
      </c>
      <c r="AC153" s="29" t="s">
        <v>46</v>
      </c>
      <c r="AD153" s="29">
        <v>468</v>
      </c>
      <c r="AE153" s="34">
        <v>914</v>
      </c>
      <c r="AF153" s="30">
        <v>303</v>
      </c>
      <c r="AG153" s="29">
        <v>5364</v>
      </c>
      <c r="AH153" s="34">
        <v>338</v>
      </c>
      <c r="AI153" s="34">
        <v>890</v>
      </c>
      <c r="AJ153" s="34">
        <v>463</v>
      </c>
      <c r="AK153" s="29">
        <v>551</v>
      </c>
      <c r="AL153" s="29">
        <v>223</v>
      </c>
      <c r="AM153" s="29">
        <v>106</v>
      </c>
      <c r="AN153" s="29">
        <v>646</v>
      </c>
      <c r="AO153" s="29">
        <v>251</v>
      </c>
      <c r="AP153" s="29" t="s">
        <v>46</v>
      </c>
      <c r="AQ153" s="30" t="s">
        <v>46</v>
      </c>
      <c r="AR153" s="29">
        <v>3154</v>
      </c>
      <c r="AS153" s="29">
        <v>891</v>
      </c>
      <c r="AT153" s="29">
        <v>333</v>
      </c>
      <c r="AU153" s="29">
        <v>134</v>
      </c>
      <c r="AV153" s="29">
        <v>186</v>
      </c>
      <c r="AW153" s="29">
        <v>49</v>
      </c>
      <c r="AX153" s="29">
        <v>49</v>
      </c>
      <c r="AY153" s="31" t="s">
        <v>46</v>
      </c>
      <c r="AZ153" s="31" t="s">
        <v>46</v>
      </c>
      <c r="BA153" s="30">
        <v>24</v>
      </c>
      <c r="BB153" s="31" t="s">
        <v>46</v>
      </c>
      <c r="BC153" s="31">
        <v>158</v>
      </c>
      <c r="BD153" s="31">
        <v>63</v>
      </c>
      <c r="BE153" s="31">
        <v>52</v>
      </c>
      <c r="BF153" s="52">
        <v>17</v>
      </c>
      <c r="BG153" s="29">
        <v>6527</v>
      </c>
      <c r="BH153" s="29">
        <v>112</v>
      </c>
      <c r="BI153" s="49">
        <v>2339</v>
      </c>
      <c r="BJ153" s="29">
        <v>943</v>
      </c>
      <c r="BK153" s="29">
        <v>251</v>
      </c>
      <c r="BL153" s="29" t="s">
        <v>46</v>
      </c>
      <c r="BM153" s="29" t="s">
        <v>46</v>
      </c>
      <c r="BN153" s="29" t="s">
        <v>46</v>
      </c>
      <c r="BO153" s="30">
        <v>74</v>
      </c>
      <c r="BP153" s="32">
        <v>1684</v>
      </c>
      <c r="BQ153" s="32">
        <v>1146.9626284867159</v>
      </c>
      <c r="BR153" s="35">
        <v>3480.0454545454545</v>
      </c>
      <c r="BS153" s="29">
        <v>1792</v>
      </c>
      <c r="BT153" s="29">
        <v>659</v>
      </c>
      <c r="BU153" s="29">
        <v>247</v>
      </c>
      <c r="BV153" s="29">
        <v>1202</v>
      </c>
      <c r="BW153" s="29">
        <v>580</v>
      </c>
      <c r="BX153" s="32">
        <v>743475</v>
      </c>
      <c r="BY153" s="76" t="s">
        <v>46</v>
      </c>
      <c r="BZ153" s="29">
        <v>19398</v>
      </c>
      <c r="CA153" s="29">
        <v>12677</v>
      </c>
      <c r="CB153" s="29">
        <v>10993</v>
      </c>
      <c r="CC153" s="29">
        <v>1684</v>
      </c>
      <c r="CD153" s="29">
        <v>940</v>
      </c>
      <c r="CE153" s="29">
        <v>7807</v>
      </c>
      <c r="CF153" s="29">
        <v>17</v>
      </c>
      <c r="CG153" s="29">
        <v>4571</v>
      </c>
      <c r="CH153" s="29">
        <v>555</v>
      </c>
      <c r="CI153" s="29">
        <v>318</v>
      </c>
      <c r="CJ153" s="29">
        <v>237</v>
      </c>
      <c r="CK153" s="29">
        <v>185</v>
      </c>
      <c r="CL153" s="29">
        <v>555</v>
      </c>
      <c r="CM153" s="29">
        <v>206</v>
      </c>
      <c r="CN153" s="29">
        <v>247</v>
      </c>
      <c r="CO153" s="30">
        <v>1034</v>
      </c>
      <c r="CP153" s="29">
        <v>13887</v>
      </c>
      <c r="CQ153" s="29">
        <v>13887</v>
      </c>
      <c r="CR153" s="29">
        <v>13887</v>
      </c>
      <c r="CS153" s="29">
        <v>13887</v>
      </c>
      <c r="CT153" s="29">
        <v>3932</v>
      </c>
      <c r="CU153" s="29">
        <v>3932</v>
      </c>
      <c r="CV153" s="35">
        <v>16171</v>
      </c>
      <c r="CW153" s="35">
        <v>16171</v>
      </c>
      <c r="CX153" s="35">
        <v>30195</v>
      </c>
      <c r="CY153" s="35">
        <v>30195</v>
      </c>
      <c r="CZ153" s="35">
        <v>30195</v>
      </c>
      <c r="DA153" s="78" t="s">
        <v>46</v>
      </c>
      <c r="DB153" s="34" t="s">
        <v>46</v>
      </c>
      <c r="DC153" s="34" t="s">
        <v>46</v>
      </c>
      <c r="DD153" s="34" t="s">
        <v>46</v>
      </c>
      <c r="DE153" s="34" t="s">
        <v>46</v>
      </c>
      <c r="DF153" s="34">
        <v>158</v>
      </c>
      <c r="DG153" s="34">
        <v>63</v>
      </c>
      <c r="DH153" s="34">
        <v>52</v>
      </c>
      <c r="DI153" s="34">
        <v>17</v>
      </c>
    </row>
    <row r="154" spans="1:113" x14ac:dyDescent="0.2">
      <c r="A154" s="3" t="s">
        <v>43</v>
      </c>
      <c r="B154" s="4">
        <v>2016</v>
      </c>
      <c r="C154" s="2" t="s">
        <v>20</v>
      </c>
      <c r="D154" s="29" t="s">
        <v>46</v>
      </c>
      <c r="E154" s="29" t="s">
        <v>46</v>
      </c>
      <c r="F154" s="29" t="s">
        <v>46</v>
      </c>
      <c r="G154" s="30" t="s">
        <v>46</v>
      </c>
      <c r="H154" s="29">
        <v>916</v>
      </c>
      <c r="I154" s="29">
        <v>1987</v>
      </c>
      <c r="J154" s="29">
        <v>624</v>
      </c>
      <c r="K154" s="29">
        <v>1203</v>
      </c>
      <c r="L154" s="29">
        <v>160</v>
      </c>
      <c r="M154" s="31" t="s">
        <v>46</v>
      </c>
      <c r="N154" s="32">
        <v>54</v>
      </c>
      <c r="O154" s="29">
        <v>54</v>
      </c>
      <c r="P154" s="32" t="s">
        <v>237</v>
      </c>
      <c r="Q154" s="35" t="s">
        <v>237</v>
      </c>
      <c r="R154" s="30" t="s">
        <v>46</v>
      </c>
      <c r="S154" s="29">
        <v>2802</v>
      </c>
      <c r="T154" s="29">
        <v>2825</v>
      </c>
      <c r="U154" s="29">
        <v>2367</v>
      </c>
      <c r="V154" s="29">
        <v>435</v>
      </c>
      <c r="W154" s="29">
        <v>1246</v>
      </c>
      <c r="X154" s="29">
        <v>278</v>
      </c>
      <c r="Y154" s="32">
        <v>265.13105811249943</v>
      </c>
      <c r="Z154" s="32">
        <v>234.95477830078039</v>
      </c>
      <c r="AA154" s="35">
        <v>2911.4375</v>
      </c>
      <c r="AB154" s="29" t="s">
        <v>46</v>
      </c>
      <c r="AC154" s="29" t="s">
        <v>46</v>
      </c>
      <c r="AD154" s="29">
        <v>247</v>
      </c>
      <c r="AE154" s="34">
        <v>357</v>
      </c>
      <c r="AF154" s="30">
        <v>0</v>
      </c>
      <c r="AG154" s="29">
        <v>2431</v>
      </c>
      <c r="AH154" s="34">
        <v>126</v>
      </c>
      <c r="AI154" s="34">
        <v>439</v>
      </c>
      <c r="AJ154" s="34">
        <v>174</v>
      </c>
      <c r="AK154" s="29">
        <v>294</v>
      </c>
      <c r="AL154" s="29">
        <v>144</v>
      </c>
      <c r="AM154" s="29">
        <v>61</v>
      </c>
      <c r="AN154" s="29">
        <v>324</v>
      </c>
      <c r="AO154" s="29">
        <v>142</v>
      </c>
      <c r="AP154" s="29" t="s">
        <v>46</v>
      </c>
      <c r="AQ154" s="30" t="s">
        <v>46</v>
      </c>
      <c r="AR154" s="29">
        <v>1503</v>
      </c>
      <c r="AS154" s="29">
        <v>407</v>
      </c>
      <c r="AT154" s="29">
        <v>188</v>
      </c>
      <c r="AU154" s="29">
        <v>69</v>
      </c>
      <c r="AV154" s="29">
        <v>137</v>
      </c>
      <c r="AW154" s="29">
        <v>23</v>
      </c>
      <c r="AX154" s="29">
        <v>23</v>
      </c>
      <c r="AY154" s="31" t="s">
        <v>46</v>
      </c>
      <c r="AZ154" s="31" t="s">
        <v>46</v>
      </c>
      <c r="BA154" s="30">
        <v>14</v>
      </c>
      <c r="BB154" s="31" t="s">
        <v>46</v>
      </c>
      <c r="BC154" s="31">
        <v>58</v>
      </c>
      <c r="BD154" s="31">
        <v>21</v>
      </c>
      <c r="BE154" s="31">
        <v>22</v>
      </c>
      <c r="BF154" s="52">
        <v>8</v>
      </c>
      <c r="BG154" s="29">
        <v>3507</v>
      </c>
      <c r="BH154" s="29">
        <v>68</v>
      </c>
      <c r="BI154" s="49">
        <v>1208</v>
      </c>
      <c r="BJ154" s="29">
        <v>507</v>
      </c>
      <c r="BK154" s="29">
        <v>129</v>
      </c>
      <c r="BL154" s="29" t="s">
        <v>46</v>
      </c>
      <c r="BM154" s="29" t="s">
        <v>46</v>
      </c>
      <c r="BN154" s="29" t="s">
        <v>46</v>
      </c>
      <c r="BO154" s="30">
        <v>25</v>
      </c>
      <c r="BP154" s="32">
        <v>721</v>
      </c>
      <c r="BQ154" s="32">
        <v>500.08583641327982</v>
      </c>
      <c r="BR154" s="35">
        <v>3419.439393939394</v>
      </c>
      <c r="BS154" s="29">
        <v>1070</v>
      </c>
      <c r="BT154" s="29">
        <v>433</v>
      </c>
      <c r="BU154" s="29">
        <v>135</v>
      </c>
      <c r="BV154" s="29">
        <v>772</v>
      </c>
      <c r="BW154" s="29">
        <v>390</v>
      </c>
      <c r="BX154" s="32">
        <v>318715</v>
      </c>
      <c r="BY154" s="76" t="s">
        <v>46</v>
      </c>
      <c r="BZ154" s="29">
        <v>8978</v>
      </c>
      <c r="CA154" s="29">
        <v>5627</v>
      </c>
      <c r="CB154" s="29">
        <v>4906</v>
      </c>
      <c r="CC154" s="29">
        <v>721</v>
      </c>
      <c r="CD154" s="29">
        <v>331</v>
      </c>
      <c r="CE154" s="29">
        <v>3382</v>
      </c>
      <c r="CF154" s="29">
        <v>9</v>
      </c>
      <c r="CG154" s="29">
        <v>1842</v>
      </c>
      <c r="CH154" s="29">
        <v>254</v>
      </c>
      <c r="CI154" s="29">
        <v>158</v>
      </c>
      <c r="CJ154" s="29">
        <v>96</v>
      </c>
      <c r="CK154" s="29">
        <v>79</v>
      </c>
      <c r="CL154" s="29">
        <v>254</v>
      </c>
      <c r="CM154" s="29">
        <v>92</v>
      </c>
      <c r="CN154" s="29">
        <v>135</v>
      </c>
      <c r="CO154" s="30">
        <v>678</v>
      </c>
      <c r="CP154" s="29">
        <v>6910</v>
      </c>
      <c r="CQ154" s="29">
        <v>6910</v>
      </c>
      <c r="CR154" s="29">
        <v>6910</v>
      </c>
      <c r="CS154" s="29">
        <v>6910</v>
      </c>
      <c r="CT154" s="29">
        <v>2429</v>
      </c>
      <c r="CU154" s="29">
        <v>2429</v>
      </c>
      <c r="CV154" s="35">
        <v>7580</v>
      </c>
      <c r="CW154" s="35">
        <v>7580</v>
      </c>
      <c r="CX154" s="35">
        <v>14434</v>
      </c>
      <c r="CY154" s="35">
        <v>14434</v>
      </c>
      <c r="CZ154" s="35">
        <v>14434</v>
      </c>
      <c r="DA154" s="78" t="s">
        <v>46</v>
      </c>
      <c r="DB154" s="34" t="s">
        <v>46</v>
      </c>
      <c r="DC154" s="34" t="s">
        <v>46</v>
      </c>
      <c r="DD154" s="34" t="s">
        <v>46</v>
      </c>
      <c r="DE154" s="34" t="s">
        <v>46</v>
      </c>
      <c r="DF154" s="34">
        <v>58</v>
      </c>
      <c r="DG154" s="34">
        <v>21</v>
      </c>
      <c r="DH154" s="34">
        <v>22</v>
      </c>
      <c r="DI154" s="34">
        <v>8</v>
      </c>
    </row>
    <row r="155" spans="1:113" x14ac:dyDescent="0.2">
      <c r="A155" s="3" t="s">
        <v>44</v>
      </c>
      <c r="B155" s="4">
        <v>2016</v>
      </c>
      <c r="C155" s="2" t="s">
        <v>21</v>
      </c>
      <c r="D155" s="29" t="s">
        <v>46</v>
      </c>
      <c r="E155" s="29" t="s">
        <v>46</v>
      </c>
      <c r="F155" s="29" t="s">
        <v>46</v>
      </c>
      <c r="G155" s="30" t="s">
        <v>46</v>
      </c>
      <c r="H155" s="29">
        <v>3617</v>
      </c>
      <c r="I155" s="29">
        <v>7866</v>
      </c>
      <c r="J155" s="29">
        <v>2356</v>
      </c>
      <c r="K155" s="29">
        <v>4913</v>
      </c>
      <c r="L155" s="29">
        <v>597</v>
      </c>
      <c r="M155" s="31" t="s">
        <v>46</v>
      </c>
      <c r="N155" s="32">
        <v>223</v>
      </c>
      <c r="O155" s="29">
        <v>223</v>
      </c>
      <c r="P155" s="32">
        <v>244.34010245234336</v>
      </c>
      <c r="Q155" s="35">
        <v>2283.8333333333335</v>
      </c>
      <c r="R155" s="30" t="s">
        <v>46</v>
      </c>
      <c r="S155" s="29">
        <v>8666</v>
      </c>
      <c r="T155" s="29">
        <v>8847</v>
      </c>
      <c r="U155" s="29">
        <v>7143</v>
      </c>
      <c r="V155" s="29">
        <v>1523</v>
      </c>
      <c r="W155" s="29">
        <v>3636</v>
      </c>
      <c r="X155" s="29">
        <v>703</v>
      </c>
      <c r="Y155" s="32">
        <v>843.60221867734231</v>
      </c>
      <c r="Z155" s="32">
        <v>939.47901075077823</v>
      </c>
      <c r="AA155" s="35">
        <v>2884.25</v>
      </c>
      <c r="AB155" s="29" t="s">
        <v>46</v>
      </c>
      <c r="AC155" s="29" t="s">
        <v>46</v>
      </c>
      <c r="AD155" s="29">
        <v>753</v>
      </c>
      <c r="AE155" s="34">
        <v>824</v>
      </c>
      <c r="AF155" s="30">
        <v>0</v>
      </c>
      <c r="AG155" s="29">
        <v>7063</v>
      </c>
      <c r="AH155" s="34">
        <v>438</v>
      </c>
      <c r="AI155" s="34">
        <v>1153</v>
      </c>
      <c r="AJ155" s="34">
        <v>356</v>
      </c>
      <c r="AK155" s="29">
        <v>865</v>
      </c>
      <c r="AL155" s="29">
        <v>506</v>
      </c>
      <c r="AM155" s="29">
        <v>241</v>
      </c>
      <c r="AN155" s="29">
        <v>1173</v>
      </c>
      <c r="AO155" s="29">
        <v>341</v>
      </c>
      <c r="AP155" s="29" t="s">
        <v>46</v>
      </c>
      <c r="AQ155" s="30" t="s">
        <v>46</v>
      </c>
      <c r="AR155" s="29">
        <v>4529</v>
      </c>
      <c r="AS155" s="29">
        <v>1411</v>
      </c>
      <c r="AT155" s="29">
        <v>492</v>
      </c>
      <c r="AU155" s="29">
        <v>213</v>
      </c>
      <c r="AV155" s="29">
        <v>401</v>
      </c>
      <c r="AW155" s="29">
        <v>92</v>
      </c>
      <c r="AX155" s="29">
        <v>92</v>
      </c>
      <c r="AY155" s="31" t="s">
        <v>46</v>
      </c>
      <c r="AZ155" s="31" t="s">
        <v>46</v>
      </c>
      <c r="BA155" s="30">
        <v>55</v>
      </c>
      <c r="BB155" s="31" t="s">
        <v>46</v>
      </c>
      <c r="BC155" s="31">
        <v>184</v>
      </c>
      <c r="BD155" s="31">
        <v>75</v>
      </c>
      <c r="BE155" s="31">
        <v>69</v>
      </c>
      <c r="BF155" s="52">
        <v>41</v>
      </c>
      <c r="BG155" s="29">
        <v>9123</v>
      </c>
      <c r="BH155" s="29">
        <v>200</v>
      </c>
      <c r="BI155" s="49">
        <v>3268</v>
      </c>
      <c r="BJ155" s="29">
        <v>1464</v>
      </c>
      <c r="BK155" s="29">
        <v>334</v>
      </c>
      <c r="BL155" s="29" t="s">
        <v>46</v>
      </c>
      <c r="BM155" s="29" t="s">
        <v>46</v>
      </c>
      <c r="BN155" s="29" t="s">
        <v>46</v>
      </c>
      <c r="BO155" s="30">
        <v>144</v>
      </c>
      <c r="BP155" s="32">
        <v>2440</v>
      </c>
      <c r="BQ155" s="32">
        <v>1783.0812294281204</v>
      </c>
      <c r="BR155" s="35">
        <v>3283.3244274809158</v>
      </c>
      <c r="BS155" s="29">
        <v>3535</v>
      </c>
      <c r="BT155" s="29">
        <v>1462</v>
      </c>
      <c r="BU155" s="29">
        <v>443</v>
      </c>
      <c r="BV155" s="29">
        <v>2522</v>
      </c>
      <c r="BW155" s="29">
        <v>1205</v>
      </c>
      <c r="BX155" s="32">
        <v>833655</v>
      </c>
      <c r="BY155" s="76" t="s">
        <v>46</v>
      </c>
      <c r="BZ155" s="29">
        <v>27284</v>
      </c>
      <c r="CA155" s="29">
        <v>17513</v>
      </c>
      <c r="CB155" s="29">
        <v>15073</v>
      </c>
      <c r="CC155" s="29">
        <v>2440</v>
      </c>
      <c r="CD155" s="29">
        <v>1152</v>
      </c>
      <c r="CE155" s="29">
        <v>10734</v>
      </c>
      <c r="CF155" s="29">
        <v>38</v>
      </c>
      <c r="CG155" s="29">
        <v>6850</v>
      </c>
      <c r="CH155" s="29">
        <v>940</v>
      </c>
      <c r="CI155" s="29">
        <v>602</v>
      </c>
      <c r="CJ155" s="29">
        <v>338</v>
      </c>
      <c r="CK155" s="29">
        <v>310</v>
      </c>
      <c r="CL155" s="29">
        <v>940</v>
      </c>
      <c r="CM155" s="29">
        <v>420</v>
      </c>
      <c r="CN155" s="29">
        <v>443</v>
      </c>
      <c r="CO155" s="30">
        <v>2162</v>
      </c>
      <c r="CP155" s="29">
        <v>20413</v>
      </c>
      <c r="CQ155" s="29">
        <v>20413</v>
      </c>
      <c r="CR155" s="29">
        <v>20413</v>
      </c>
      <c r="CS155" s="29">
        <v>20413</v>
      </c>
      <c r="CT155" s="29">
        <v>8422</v>
      </c>
      <c r="CU155" s="29">
        <v>8422</v>
      </c>
      <c r="CV155" s="35">
        <v>20536.3</v>
      </c>
      <c r="CW155" s="35">
        <v>20536.3</v>
      </c>
      <c r="CX155" s="35">
        <v>42078</v>
      </c>
      <c r="CY155" s="35">
        <v>42078</v>
      </c>
      <c r="CZ155" s="35">
        <v>42078</v>
      </c>
      <c r="DA155" s="78" t="s">
        <v>46</v>
      </c>
      <c r="DB155" s="34" t="s">
        <v>46</v>
      </c>
      <c r="DC155" s="34" t="s">
        <v>46</v>
      </c>
      <c r="DD155" s="34" t="s">
        <v>46</v>
      </c>
      <c r="DE155" s="34" t="s">
        <v>46</v>
      </c>
      <c r="DF155" s="34">
        <v>184</v>
      </c>
      <c r="DG155" s="34">
        <v>75</v>
      </c>
      <c r="DH155" s="34">
        <v>69</v>
      </c>
      <c r="DI155" s="34">
        <v>41</v>
      </c>
    </row>
    <row r="156" spans="1:113" x14ac:dyDescent="0.2">
      <c r="A156" s="3" t="s">
        <v>45</v>
      </c>
      <c r="B156" s="4">
        <v>2016</v>
      </c>
      <c r="C156" s="2" t="s">
        <v>22</v>
      </c>
      <c r="D156" s="29" t="s">
        <v>46</v>
      </c>
      <c r="E156" s="29" t="s">
        <v>46</v>
      </c>
      <c r="F156" s="29" t="s">
        <v>46</v>
      </c>
      <c r="G156" s="30" t="s">
        <v>46</v>
      </c>
      <c r="H156" s="29">
        <v>156887</v>
      </c>
      <c r="I156" s="29">
        <v>339907</v>
      </c>
      <c r="J156" s="29">
        <v>85798</v>
      </c>
      <c r="K156" s="29">
        <v>219632</v>
      </c>
      <c r="L156" s="29">
        <v>34477</v>
      </c>
      <c r="M156" s="29">
        <v>173</v>
      </c>
      <c r="N156" s="32">
        <v>13852</v>
      </c>
      <c r="O156" s="29">
        <v>13852</v>
      </c>
      <c r="P156" s="32">
        <v>10415.788228091389</v>
      </c>
      <c r="Q156" s="35">
        <v>2380.4872122762149</v>
      </c>
      <c r="R156" s="30" t="s">
        <v>46</v>
      </c>
      <c r="S156" s="29">
        <v>240985</v>
      </c>
      <c r="T156" s="29">
        <v>250676</v>
      </c>
      <c r="U156" s="29">
        <v>202302</v>
      </c>
      <c r="V156" s="29">
        <v>38683</v>
      </c>
      <c r="W156" s="29">
        <v>94133</v>
      </c>
      <c r="X156" s="29">
        <v>28127</v>
      </c>
      <c r="Y156" s="32">
        <v>23109.807687296045</v>
      </c>
      <c r="Z156" s="32">
        <v>27619.770831414771</v>
      </c>
      <c r="AA156" s="35">
        <v>2984.6342988808428</v>
      </c>
      <c r="AB156" s="29" t="s">
        <v>46</v>
      </c>
      <c r="AC156" s="29" t="s">
        <v>46</v>
      </c>
      <c r="AD156" s="29">
        <v>23187</v>
      </c>
      <c r="AE156" s="34">
        <v>9219</v>
      </c>
      <c r="AF156" s="30">
        <v>21149</v>
      </c>
      <c r="AG156" s="29">
        <v>188905</v>
      </c>
      <c r="AH156" s="34">
        <v>4357</v>
      </c>
      <c r="AI156" s="34">
        <v>12862</v>
      </c>
      <c r="AJ156" s="34">
        <v>3592</v>
      </c>
      <c r="AK156" s="29">
        <v>25871</v>
      </c>
      <c r="AL156" s="29">
        <v>21392</v>
      </c>
      <c r="AM156" s="29">
        <v>10861</v>
      </c>
      <c r="AN156" s="29">
        <v>43617</v>
      </c>
      <c r="AO156" s="29">
        <v>4819</v>
      </c>
      <c r="AP156" s="29" t="s">
        <v>46</v>
      </c>
      <c r="AQ156" s="30" t="s">
        <v>46</v>
      </c>
      <c r="AR156" s="29">
        <v>128276</v>
      </c>
      <c r="AS156" s="29">
        <v>38127</v>
      </c>
      <c r="AT156" s="29">
        <v>13048</v>
      </c>
      <c r="AU156" s="29">
        <v>5720</v>
      </c>
      <c r="AV156" s="29">
        <v>17157</v>
      </c>
      <c r="AW156" s="29">
        <v>3816</v>
      </c>
      <c r="AX156" s="29">
        <v>3816</v>
      </c>
      <c r="AY156" s="29">
        <v>4821</v>
      </c>
      <c r="AZ156" s="11">
        <v>547</v>
      </c>
      <c r="BA156" s="30">
        <v>569</v>
      </c>
      <c r="BB156" s="31" t="s">
        <v>46</v>
      </c>
      <c r="BC156" s="8">
        <v>6659</v>
      </c>
      <c r="BD156" s="8">
        <v>3193</v>
      </c>
      <c r="BE156" s="31">
        <v>2533</v>
      </c>
      <c r="BF156" s="52">
        <v>1390</v>
      </c>
      <c r="BG156" s="29">
        <v>243870</v>
      </c>
      <c r="BH156" s="29">
        <v>11680</v>
      </c>
      <c r="BI156" s="49">
        <v>90552</v>
      </c>
      <c r="BJ156" s="29">
        <v>44938</v>
      </c>
      <c r="BK156" s="29">
        <v>11056</v>
      </c>
      <c r="BL156" s="29" t="s">
        <v>46</v>
      </c>
      <c r="BM156" s="29" t="s">
        <v>46</v>
      </c>
      <c r="BN156" s="29" t="s">
        <v>46</v>
      </c>
      <c r="BO156" s="30">
        <v>5414</v>
      </c>
      <c r="BP156" s="32">
        <v>65433</v>
      </c>
      <c r="BQ156" s="32">
        <v>50729.578518710812</v>
      </c>
      <c r="BR156" s="35">
        <v>3280.2660196756183</v>
      </c>
      <c r="BS156" s="29">
        <v>149492</v>
      </c>
      <c r="BT156" s="29">
        <v>74134</v>
      </c>
      <c r="BU156" s="29">
        <v>21904</v>
      </c>
      <c r="BV156" s="29">
        <v>118611</v>
      </c>
      <c r="BW156" s="29">
        <v>61766</v>
      </c>
      <c r="BX156" s="32">
        <v>23046168</v>
      </c>
      <c r="BY156" s="76" t="s">
        <v>46</v>
      </c>
      <c r="BZ156" s="29">
        <v>771499</v>
      </c>
      <c r="CA156" s="29">
        <v>491661</v>
      </c>
      <c r="CB156" s="29">
        <v>426228</v>
      </c>
      <c r="CC156" s="29">
        <v>65433</v>
      </c>
      <c r="CD156" s="29">
        <v>34480</v>
      </c>
      <c r="CE156" s="29">
        <v>303952</v>
      </c>
      <c r="CF156" s="29">
        <v>1359</v>
      </c>
      <c r="CG156" s="29">
        <v>124786</v>
      </c>
      <c r="CH156" s="29">
        <v>42921</v>
      </c>
      <c r="CI156" s="29">
        <v>32995</v>
      </c>
      <c r="CJ156" s="29">
        <v>9926</v>
      </c>
      <c r="CK156" s="29">
        <v>18088</v>
      </c>
      <c r="CL156" s="29">
        <v>42921</v>
      </c>
      <c r="CM156" s="29">
        <v>22871</v>
      </c>
      <c r="CN156" s="29">
        <v>21904</v>
      </c>
      <c r="CO156" s="30">
        <v>94195</v>
      </c>
      <c r="CP156" s="29">
        <v>593375</v>
      </c>
      <c r="CQ156" s="29">
        <v>593375</v>
      </c>
      <c r="CR156" s="29">
        <v>593375</v>
      </c>
      <c r="CS156" s="29">
        <v>593375</v>
      </c>
      <c r="CT156" s="29">
        <v>384050</v>
      </c>
      <c r="CU156" s="29">
        <v>384050</v>
      </c>
      <c r="CV156" s="35">
        <v>529711.70000000007</v>
      </c>
      <c r="CW156" s="35">
        <v>529711.70000000007</v>
      </c>
      <c r="CX156" s="35">
        <v>1171052</v>
      </c>
      <c r="CY156" s="35">
        <v>1171052</v>
      </c>
      <c r="CZ156" s="35">
        <v>1171052</v>
      </c>
      <c r="DA156" s="78" t="s">
        <v>46</v>
      </c>
      <c r="DB156" s="34">
        <v>1355</v>
      </c>
      <c r="DC156" s="29">
        <v>4260</v>
      </c>
      <c r="DD156" s="29">
        <v>4848</v>
      </c>
      <c r="DE156" s="29">
        <v>547</v>
      </c>
      <c r="DF156" s="29">
        <v>6659</v>
      </c>
      <c r="DG156" s="29">
        <v>3193</v>
      </c>
      <c r="DH156" s="29">
        <v>2533</v>
      </c>
      <c r="DI156" s="34">
        <v>1390</v>
      </c>
    </row>
    <row r="157" spans="1:113" x14ac:dyDescent="0.2">
      <c r="A157" s="3" t="s">
        <v>24</v>
      </c>
      <c r="B157" s="4">
        <v>2017</v>
      </c>
      <c r="C157" s="2" t="s">
        <v>229</v>
      </c>
      <c r="D157" s="29" t="s">
        <v>46</v>
      </c>
      <c r="E157" s="29" t="s">
        <v>46</v>
      </c>
      <c r="F157" s="29" t="s">
        <v>46</v>
      </c>
      <c r="G157" s="30">
        <v>13972</v>
      </c>
      <c r="H157" s="29">
        <v>97472</v>
      </c>
      <c r="I157" s="29">
        <v>197700</v>
      </c>
      <c r="J157" s="29">
        <v>46339</v>
      </c>
      <c r="K157" s="29">
        <v>130329</v>
      </c>
      <c r="L157" s="29">
        <v>21032</v>
      </c>
      <c r="M157" s="31">
        <v>129</v>
      </c>
      <c r="N157" s="32">
        <v>8907</v>
      </c>
      <c r="O157" s="29">
        <v>8907</v>
      </c>
      <c r="P157" s="32">
        <v>6398.6290581145058</v>
      </c>
      <c r="Q157" s="35">
        <v>2544.5848214285716</v>
      </c>
      <c r="R157" s="30" t="s">
        <v>46</v>
      </c>
      <c r="S157" s="29">
        <v>114776</v>
      </c>
      <c r="T157" s="29">
        <v>120387</v>
      </c>
      <c r="U157" s="29">
        <v>97137</v>
      </c>
      <c r="V157" s="29">
        <v>17639</v>
      </c>
      <c r="W157" s="29">
        <v>42124</v>
      </c>
      <c r="X157" s="29">
        <v>17780</v>
      </c>
      <c r="Y157" s="32">
        <v>9747.6354369349956</v>
      </c>
      <c r="Z157" s="32">
        <v>13566.324477830389</v>
      </c>
      <c r="AA157" s="35">
        <v>3228.9325637910083</v>
      </c>
      <c r="AB157" s="29" t="s">
        <v>46</v>
      </c>
      <c r="AC157" s="29" t="s">
        <v>46</v>
      </c>
      <c r="AD157" s="29">
        <v>11585</v>
      </c>
      <c r="AE157" s="34" t="s">
        <v>46</v>
      </c>
      <c r="AF157" s="30">
        <v>12855</v>
      </c>
      <c r="AG157" s="29">
        <v>83354</v>
      </c>
      <c r="AH157" s="34" t="s">
        <v>46</v>
      </c>
      <c r="AI157" s="34" t="s">
        <v>46</v>
      </c>
      <c r="AJ157" s="34" t="s">
        <v>46</v>
      </c>
      <c r="AK157" s="29">
        <v>12730</v>
      </c>
      <c r="AL157" s="29">
        <v>11966</v>
      </c>
      <c r="AM157" s="29">
        <v>6031</v>
      </c>
      <c r="AN157" s="29">
        <v>23187</v>
      </c>
      <c r="AO157" s="29" t="s">
        <v>46</v>
      </c>
      <c r="AP157" s="29" t="s">
        <v>46</v>
      </c>
      <c r="AQ157" s="30" t="s">
        <v>46</v>
      </c>
      <c r="AR157" s="29">
        <v>62551</v>
      </c>
      <c r="AS157" s="29">
        <v>18107</v>
      </c>
      <c r="AT157" s="29">
        <v>5523</v>
      </c>
      <c r="AU157" s="29">
        <v>2599</v>
      </c>
      <c r="AV157" s="29">
        <v>9599</v>
      </c>
      <c r="AW157" s="29">
        <v>1957</v>
      </c>
      <c r="AX157" s="29">
        <v>1957</v>
      </c>
      <c r="AY157" s="31" t="s">
        <v>46</v>
      </c>
      <c r="AZ157" s="31">
        <v>303</v>
      </c>
      <c r="BA157" s="30" t="s">
        <v>46</v>
      </c>
      <c r="BB157" s="29">
        <v>53975</v>
      </c>
      <c r="BC157" s="31">
        <v>3093</v>
      </c>
      <c r="BD157" s="31">
        <v>1754</v>
      </c>
      <c r="BE157" s="31">
        <v>1146</v>
      </c>
      <c r="BF157" s="52">
        <v>707</v>
      </c>
      <c r="BG157" s="29">
        <v>101479</v>
      </c>
      <c r="BH157" s="29">
        <v>8182</v>
      </c>
      <c r="BI157" s="49">
        <v>38994</v>
      </c>
      <c r="BJ157" s="29">
        <v>22139</v>
      </c>
      <c r="BK157" s="29">
        <v>5456</v>
      </c>
      <c r="BL157" s="29">
        <v>15113</v>
      </c>
      <c r="BM157" s="29">
        <v>17338</v>
      </c>
      <c r="BN157" s="29">
        <v>10339</v>
      </c>
      <c r="BO157" s="30">
        <v>3427</v>
      </c>
      <c r="BP157" s="32">
        <v>31474</v>
      </c>
      <c r="BQ157" s="32">
        <v>23313.959914765383</v>
      </c>
      <c r="BR157" s="35">
        <v>3417.0795943454209</v>
      </c>
      <c r="BS157" s="29">
        <v>84540</v>
      </c>
      <c r="BT157" s="29">
        <v>46951</v>
      </c>
      <c r="BU157" s="29">
        <v>12886</v>
      </c>
      <c r="BV157" s="29">
        <v>68689</v>
      </c>
      <c r="BW157" s="29">
        <v>37691</v>
      </c>
      <c r="BX157" s="32">
        <v>11103802</v>
      </c>
      <c r="BY157" s="76">
        <v>12062.522447879999</v>
      </c>
      <c r="BZ157" s="29">
        <v>370116</v>
      </c>
      <c r="CA157" s="29">
        <v>235163</v>
      </c>
      <c r="CB157" s="29">
        <v>203689</v>
      </c>
      <c r="CC157" s="29">
        <v>31474</v>
      </c>
      <c r="CD157" s="29">
        <v>16995</v>
      </c>
      <c r="CE157" s="29">
        <v>143785</v>
      </c>
      <c r="CF157" s="29">
        <v>786</v>
      </c>
      <c r="CG157" s="29">
        <v>175530</v>
      </c>
      <c r="CH157" s="29">
        <v>24231</v>
      </c>
      <c r="CI157" s="29">
        <v>18836</v>
      </c>
      <c r="CJ157" s="29">
        <v>5395</v>
      </c>
      <c r="CK157" s="29">
        <v>10618</v>
      </c>
      <c r="CL157" s="29">
        <v>24231</v>
      </c>
      <c r="CM157" s="29">
        <v>14382</v>
      </c>
      <c r="CN157" s="29">
        <v>12886</v>
      </c>
      <c r="CO157" s="30">
        <v>53171</v>
      </c>
      <c r="CP157" s="29">
        <v>295357</v>
      </c>
      <c r="CQ157" s="29">
        <v>295357</v>
      </c>
      <c r="CR157" s="29">
        <v>295357</v>
      </c>
      <c r="CS157" s="29">
        <v>295357</v>
      </c>
      <c r="CT157" s="29">
        <v>249817</v>
      </c>
      <c r="CU157" s="29">
        <v>249817</v>
      </c>
      <c r="CV157" s="35">
        <v>227849</v>
      </c>
      <c r="CW157" s="35">
        <v>227849</v>
      </c>
      <c r="CX157" s="35">
        <v>541773</v>
      </c>
      <c r="CY157" s="35">
        <v>541773</v>
      </c>
      <c r="CZ157" s="35">
        <v>541773</v>
      </c>
      <c r="DA157" s="78">
        <v>6.51</v>
      </c>
      <c r="DB157" s="34">
        <v>610</v>
      </c>
      <c r="DC157" s="29">
        <v>1528</v>
      </c>
      <c r="DD157" s="29">
        <v>2419</v>
      </c>
      <c r="DE157" s="29">
        <v>303</v>
      </c>
      <c r="DF157" s="34">
        <v>3093</v>
      </c>
      <c r="DG157" s="34">
        <v>1754</v>
      </c>
      <c r="DH157" s="34">
        <v>1146</v>
      </c>
      <c r="DI157" s="34">
        <v>707</v>
      </c>
    </row>
    <row r="158" spans="1:113" x14ac:dyDescent="0.2">
      <c r="A158" s="3" t="s">
        <v>25</v>
      </c>
      <c r="B158" s="4">
        <v>2017</v>
      </c>
      <c r="C158" s="2" t="s">
        <v>3</v>
      </c>
      <c r="D158" s="29" t="s">
        <v>46</v>
      </c>
      <c r="E158" s="29" t="s">
        <v>46</v>
      </c>
      <c r="F158" s="29" t="s">
        <v>46</v>
      </c>
      <c r="G158" s="30">
        <v>952</v>
      </c>
      <c r="H158" s="29">
        <v>3231</v>
      </c>
      <c r="I158" s="29">
        <v>6830</v>
      </c>
      <c r="J158" s="29">
        <v>1917</v>
      </c>
      <c r="K158" s="29">
        <v>4304</v>
      </c>
      <c r="L158" s="29">
        <v>609</v>
      </c>
      <c r="M158" s="31" t="s">
        <v>46</v>
      </c>
      <c r="N158" s="32">
        <v>247</v>
      </c>
      <c r="O158" s="29">
        <v>247</v>
      </c>
      <c r="P158" s="32" t="s">
        <v>237</v>
      </c>
      <c r="Q158" s="35" t="s">
        <v>237</v>
      </c>
      <c r="R158" s="30" t="s">
        <v>46</v>
      </c>
      <c r="S158" s="29">
        <v>6960</v>
      </c>
      <c r="T158" s="29">
        <v>7426</v>
      </c>
      <c r="U158" s="29">
        <v>5857</v>
      </c>
      <c r="V158" s="29">
        <v>1103</v>
      </c>
      <c r="W158" s="29">
        <v>3100</v>
      </c>
      <c r="X158" s="29">
        <v>736</v>
      </c>
      <c r="Y158" s="32">
        <v>657.14376840292709</v>
      </c>
      <c r="Z158" s="32">
        <v>734.14376840292709</v>
      </c>
      <c r="AA158" s="35">
        <v>2847.5</v>
      </c>
      <c r="AB158" s="29" t="s">
        <v>46</v>
      </c>
      <c r="AC158" s="29" t="s">
        <v>46</v>
      </c>
      <c r="AD158" s="29">
        <v>632</v>
      </c>
      <c r="AE158" s="34">
        <v>461</v>
      </c>
      <c r="AF158" s="30">
        <v>917</v>
      </c>
      <c r="AG158" s="29">
        <v>5477</v>
      </c>
      <c r="AH158" s="34">
        <v>274</v>
      </c>
      <c r="AI158" s="34">
        <v>895</v>
      </c>
      <c r="AJ158" s="34">
        <v>75</v>
      </c>
      <c r="AK158" s="29">
        <v>724</v>
      </c>
      <c r="AL158" s="29">
        <v>557</v>
      </c>
      <c r="AM158" s="29">
        <v>278</v>
      </c>
      <c r="AN158" s="29">
        <v>1115</v>
      </c>
      <c r="AO158" s="29">
        <v>462</v>
      </c>
      <c r="AP158" s="29" t="s">
        <v>46</v>
      </c>
      <c r="AQ158" s="30" t="s">
        <v>46</v>
      </c>
      <c r="AR158" s="29">
        <v>3486</v>
      </c>
      <c r="AS158" s="29">
        <v>1155</v>
      </c>
      <c r="AT158" s="29">
        <v>443</v>
      </c>
      <c r="AU158" s="29">
        <v>177</v>
      </c>
      <c r="AV158" s="29">
        <v>462</v>
      </c>
      <c r="AW158" s="29">
        <v>96</v>
      </c>
      <c r="AX158" s="29">
        <v>96</v>
      </c>
      <c r="AY158" s="31" t="s">
        <v>46</v>
      </c>
      <c r="AZ158" s="31" t="s">
        <v>46</v>
      </c>
      <c r="BA158" s="30">
        <v>53</v>
      </c>
      <c r="BB158" s="29">
        <v>3773</v>
      </c>
      <c r="BC158" s="31">
        <v>222</v>
      </c>
      <c r="BD158" s="31">
        <v>85</v>
      </c>
      <c r="BE158" s="31">
        <v>67</v>
      </c>
      <c r="BF158" s="52">
        <v>38</v>
      </c>
      <c r="BG158" s="29">
        <v>8433</v>
      </c>
      <c r="BH158" s="29">
        <v>154</v>
      </c>
      <c r="BI158" s="49">
        <v>3063</v>
      </c>
      <c r="BJ158" s="29">
        <v>1299</v>
      </c>
      <c r="BK158" s="29">
        <v>313</v>
      </c>
      <c r="BL158" s="29" t="s">
        <v>46</v>
      </c>
      <c r="BM158" s="29" t="s">
        <v>46</v>
      </c>
      <c r="BN158" s="29">
        <v>825</v>
      </c>
      <c r="BO158" s="30">
        <v>113</v>
      </c>
      <c r="BP158" s="32">
        <v>1797</v>
      </c>
      <c r="BQ158" s="32">
        <v>1391.2875368058542</v>
      </c>
      <c r="BR158" s="35">
        <v>3294.8277310924368</v>
      </c>
      <c r="BS158" s="29">
        <v>3361</v>
      </c>
      <c r="BT158" s="29">
        <v>1449</v>
      </c>
      <c r="BU158" s="29">
        <v>493</v>
      </c>
      <c r="BV158" s="29">
        <v>2751</v>
      </c>
      <c r="BW158" s="29">
        <v>1316</v>
      </c>
      <c r="BX158" s="32">
        <v>677793</v>
      </c>
      <c r="BY158" s="76">
        <v>752.13339461999999</v>
      </c>
      <c r="BZ158" s="29">
        <v>21693</v>
      </c>
      <c r="CA158" s="29">
        <v>14386</v>
      </c>
      <c r="CB158" s="29">
        <v>12589</v>
      </c>
      <c r="CC158" s="29">
        <v>1797</v>
      </c>
      <c r="CD158" s="29">
        <v>932</v>
      </c>
      <c r="CE158" s="29">
        <v>8753</v>
      </c>
      <c r="CF158" s="29">
        <v>29</v>
      </c>
      <c r="CG158" s="29">
        <v>4643</v>
      </c>
      <c r="CH158" s="29">
        <v>858</v>
      </c>
      <c r="CI158" s="29">
        <v>567</v>
      </c>
      <c r="CJ158" s="29">
        <v>291</v>
      </c>
      <c r="CK158" s="29">
        <v>280</v>
      </c>
      <c r="CL158" s="29">
        <v>858</v>
      </c>
      <c r="CM158" s="29">
        <v>493</v>
      </c>
      <c r="CN158" s="29">
        <v>493</v>
      </c>
      <c r="CO158" s="30">
        <v>2092</v>
      </c>
      <c r="CP158" s="29">
        <v>17249</v>
      </c>
      <c r="CQ158" s="29">
        <v>17249</v>
      </c>
      <c r="CR158" s="29">
        <v>17249</v>
      </c>
      <c r="CS158" s="29">
        <v>17249</v>
      </c>
      <c r="CT158" s="29">
        <v>7197</v>
      </c>
      <c r="CU158" s="29">
        <v>7197</v>
      </c>
      <c r="CV158" s="35">
        <v>17329.800000000003</v>
      </c>
      <c r="CW158" s="35">
        <v>17329.800000000003</v>
      </c>
      <c r="CX158" s="35">
        <v>34584</v>
      </c>
      <c r="CY158" s="35">
        <v>34584</v>
      </c>
      <c r="CZ158" s="35">
        <v>34584</v>
      </c>
      <c r="DA158" s="78">
        <v>5.41</v>
      </c>
      <c r="DB158" s="34" t="s">
        <v>46</v>
      </c>
      <c r="DC158" s="34" t="s">
        <v>46</v>
      </c>
      <c r="DD158" s="34" t="s">
        <v>46</v>
      </c>
      <c r="DE158" s="34" t="s">
        <v>46</v>
      </c>
      <c r="DF158" s="34">
        <v>222</v>
      </c>
      <c r="DG158" s="34">
        <v>85</v>
      </c>
      <c r="DH158" s="34">
        <v>67</v>
      </c>
      <c r="DI158" s="34">
        <v>38</v>
      </c>
    </row>
    <row r="159" spans="1:113" x14ac:dyDescent="0.2">
      <c r="A159" s="3" t="s">
        <v>26</v>
      </c>
      <c r="B159" s="4">
        <v>2017</v>
      </c>
      <c r="C159" s="2" t="s">
        <v>4</v>
      </c>
      <c r="D159" s="29" t="s">
        <v>46</v>
      </c>
      <c r="E159" s="29" t="s">
        <v>46</v>
      </c>
      <c r="F159" s="29" t="s">
        <v>46</v>
      </c>
      <c r="G159" s="30">
        <v>810</v>
      </c>
      <c r="H159" s="29">
        <v>3020</v>
      </c>
      <c r="I159" s="29">
        <v>6389</v>
      </c>
      <c r="J159" s="29">
        <v>1752</v>
      </c>
      <c r="K159" s="29">
        <v>4010</v>
      </c>
      <c r="L159" s="29">
        <v>627</v>
      </c>
      <c r="M159" s="31" t="s">
        <v>46</v>
      </c>
      <c r="N159" s="32">
        <v>253</v>
      </c>
      <c r="O159" s="29">
        <v>253</v>
      </c>
      <c r="P159" s="32">
        <v>234.23355230305634</v>
      </c>
      <c r="Q159" s="35">
        <v>2183.3947368421054</v>
      </c>
      <c r="R159" s="30" t="s">
        <v>46</v>
      </c>
      <c r="S159" s="29">
        <v>6398</v>
      </c>
      <c r="T159" s="29">
        <v>6552</v>
      </c>
      <c r="U159" s="29">
        <v>5316</v>
      </c>
      <c r="V159" s="29">
        <v>1082</v>
      </c>
      <c r="W159" s="29">
        <v>2617</v>
      </c>
      <c r="X159" s="29">
        <v>565</v>
      </c>
      <c r="Y159" s="32">
        <v>585.91621437795936</v>
      </c>
      <c r="Z159" s="32">
        <v>684.9282109341367</v>
      </c>
      <c r="AA159" s="35">
        <v>2951.8888888888887</v>
      </c>
      <c r="AB159" s="29" t="s">
        <v>46</v>
      </c>
      <c r="AC159" s="29" t="s">
        <v>46</v>
      </c>
      <c r="AD159" s="29">
        <v>568</v>
      </c>
      <c r="AE159" s="34" t="s">
        <v>46</v>
      </c>
      <c r="AF159" s="30">
        <v>1143</v>
      </c>
      <c r="AG159" s="29">
        <v>5210</v>
      </c>
      <c r="AH159" s="34" t="s">
        <v>46</v>
      </c>
      <c r="AI159" s="34" t="s">
        <v>46</v>
      </c>
      <c r="AJ159" s="34" t="s">
        <v>46</v>
      </c>
      <c r="AK159" s="29">
        <v>645</v>
      </c>
      <c r="AL159" s="29">
        <v>450</v>
      </c>
      <c r="AM159" s="29">
        <v>237</v>
      </c>
      <c r="AN159" s="29">
        <v>972</v>
      </c>
      <c r="AO159" s="29" t="s">
        <v>46</v>
      </c>
      <c r="AP159" s="29" t="s">
        <v>46</v>
      </c>
      <c r="AQ159" s="30" t="s">
        <v>46</v>
      </c>
      <c r="AR159" s="29">
        <v>2984</v>
      </c>
      <c r="AS159" s="29">
        <v>979</v>
      </c>
      <c r="AT159" s="29">
        <v>349</v>
      </c>
      <c r="AU159" s="29">
        <v>163</v>
      </c>
      <c r="AV159" s="29">
        <v>386</v>
      </c>
      <c r="AW159" s="29">
        <v>88</v>
      </c>
      <c r="AX159" s="29">
        <v>88</v>
      </c>
      <c r="AY159" s="31" t="s">
        <v>46</v>
      </c>
      <c r="AZ159" s="31" t="s">
        <v>46</v>
      </c>
      <c r="BA159" s="30" t="s">
        <v>46</v>
      </c>
      <c r="BB159" s="29">
        <v>2964</v>
      </c>
      <c r="BC159" s="31">
        <v>194</v>
      </c>
      <c r="BD159" s="31">
        <v>68</v>
      </c>
      <c r="BE159" s="31">
        <v>96</v>
      </c>
      <c r="BF159" s="52">
        <v>49</v>
      </c>
      <c r="BG159" s="29">
        <v>7285</v>
      </c>
      <c r="BH159" s="29">
        <v>206</v>
      </c>
      <c r="BI159" s="49">
        <v>2698</v>
      </c>
      <c r="BJ159" s="29">
        <v>1249</v>
      </c>
      <c r="BK159" s="29">
        <v>318</v>
      </c>
      <c r="BL159" s="29" t="s">
        <v>46</v>
      </c>
      <c r="BM159" s="29" t="s">
        <v>46</v>
      </c>
      <c r="BN159" s="29">
        <v>667</v>
      </c>
      <c r="BO159" s="30">
        <v>79</v>
      </c>
      <c r="BP159" s="32">
        <v>1740</v>
      </c>
      <c r="BQ159" s="32">
        <v>1270.8444253120961</v>
      </c>
      <c r="BR159" s="35">
        <v>3295.0544554455446</v>
      </c>
      <c r="BS159" s="29">
        <v>3234</v>
      </c>
      <c r="BT159" s="29">
        <v>1515</v>
      </c>
      <c r="BU159" s="29">
        <v>515</v>
      </c>
      <c r="BV159" s="29">
        <v>2596</v>
      </c>
      <c r="BW159" s="29">
        <v>1296</v>
      </c>
      <c r="BX159" s="32">
        <v>656483</v>
      </c>
      <c r="BY159" s="76">
        <v>713.90292335000004</v>
      </c>
      <c r="BZ159" s="29">
        <v>19586</v>
      </c>
      <c r="CA159" s="29">
        <v>12950</v>
      </c>
      <c r="CB159" s="29">
        <v>11210</v>
      </c>
      <c r="CC159" s="29">
        <v>1740</v>
      </c>
      <c r="CD159" s="29">
        <v>890</v>
      </c>
      <c r="CE159" s="29">
        <v>8028</v>
      </c>
      <c r="CF159" s="29">
        <v>26</v>
      </c>
      <c r="CG159" s="29">
        <v>3435</v>
      </c>
      <c r="CH159" s="29">
        <v>1024</v>
      </c>
      <c r="CI159" s="29">
        <v>713</v>
      </c>
      <c r="CJ159" s="29">
        <v>311</v>
      </c>
      <c r="CK159" s="29">
        <v>435</v>
      </c>
      <c r="CL159" s="29">
        <v>1024</v>
      </c>
      <c r="CM159" s="29">
        <v>571</v>
      </c>
      <c r="CN159" s="29">
        <v>515</v>
      </c>
      <c r="CO159" s="30">
        <v>2056</v>
      </c>
      <c r="CP159" s="29">
        <v>15126</v>
      </c>
      <c r="CQ159" s="29">
        <v>15126</v>
      </c>
      <c r="CR159" s="29">
        <v>15126</v>
      </c>
      <c r="CS159" s="29">
        <v>15126</v>
      </c>
      <c r="CT159" s="29">
        <v>7134</v>
      </c>
      <c r="CU159" s="29">
        <v>7134</v>
      </c>
      <c r="CV159" s="35">
        <v>15192.8</v>
      </c>
      <c r="CW159" s="35">
        <v>15192.8</v>
      </c>
      <c r="CX159" s="35">
        <v>31187</v>
      </c>
      <c r="CY159" s="35">
        <v>31187</v>
      </c>
      <c r="CZ159" s="35">
        <v>31187</v>
      </c>
      <c r="DA159" s="78">
        <v>6.14</v>
      </c>
      <c r="DB159" s="34" t="s">
        <v>46</v>
      </c>
      <c r="DC159" s="34" t="s">
        <v>46</v>
      </c>
      <c r="DD159" s="34" t="s">
        <v>46</v>
      </c>
      <c r="DE159" s="34" t="s">
        <v>46</v>
      </c>
      <c r="DF159" s="34">
        <v>194</v>
      </c>
      <c r="DG159" s="34">
        <v>68</v>
      </c>
      <c r="DH159" s="34">
        <v>96</v>
      </c>
      <c r="DI159" s="34">
        <v>49</v>
      </c>
    </row>
    <row r="160" spans="1:113" x14ac:dyDescent="0.2">
      <c r="A160" s="3" t="s">
        <v>27</v>
      </c>
      <c r="B160" s="4">
        <v>2017</v>
      </c>
      <c r="C160" s="2" t="s">
        <v>5</v>
      </c>
      <c r="D160" s="29" t="s">
        <v>46</v>
      </c>
      <c r="E160" s="29" t="s">
        <v>46</v>
      </c>
      <c r="F160" s="29" t="s">
        <v>46</v>
      </c>
      <c r="G160" s="30">
        <v>563</v>
      </c>
      <c r="H160" s="29">
        <v>1447</v>
      </c>
      <c r="I160" s="29">
        <v>3054</v>
      </c>
      <c r="J160" s="29">
        <v>913</v>
      </c>
      <c r="K160" s="29">
        <v>1888</v>
      </c>
      <c r="L160" s="29">
        <v>253</v>
      </c>
      <c r="M160" s="31" t="s">
        <v>46</v>
      </c>
      <c r="N160" s="32">
        <v>130</v>
      </c>
      <c r="O160" s="29">
        <v>130</v>
      </c>
      <c r="P160" s="32" t="s">
        <v>237</v>
      </c>
      <c r="Q160" s="35" t="s">
        <v>237</v>
      </c>
      <c r="R160" s="30" t="s">
        <v>46</v>
      </c>
      <c r="S160" s="29">
        <v>4362</v>
      </c>
      <c r="T160" s="29">
        <v>4300</v>
      </c>
      <c r="U160" s="29">
        <v>3629</v>
      </c>
      <c r="V160" s="29">
        <v>733</v>
      </c>
      <c r="W160" s="29">
        <v>1854</v>
      </c>
      <c r="X160" s="29">
        <v>366</v>
      </c>
      <c r="Y160" s="32">
        <v>351.35332759362882</v>
      </c>
      <c r="Z160" s="32">
        <v>355.57488334050788</v>
      </c>
      <c r="AA160" s="35">
        <v>3054.4473684210525</v>
      </c>
      <c r="AB160" s="29" t="s">
        <v>46</v>
      </c>
      <c r="AC160" s="29" t="s">
        <v>46</v>
      </c>
      <c r="AD160" s="29">
        <v>379</v>
      </c>
      <c r="AE160" s="34">
        <v>529</v>
      </c>
      <c r="AF160" s="30">
        <v>805</v>
      </c>
      <c r="AG160" s="29">
        <v>3584</v>
      </c>
      <c r="AH160" s="34">
        <v>219</v>
      </c>
      <c r="AI160" s="34">
        <v>670</v>
      </c>
      <c r="AJ160" s="34">
        <v>201</v>
      </c>
      <c r="AK160" s="29">
        <v>419</v>
      </c>
      <c r="AL160" s="29">
        <v>188</v>
      </c>
      <c r="AM160" s="29">
        <v>92</v>
      </c>
      <c r="AN160" s="29">
        <v>406</v>
      </c>
      <c r="AO160" s="29">
        <v>227</v>
      </c>
      <c r="AP160" s="29" t="s">
        <v>46</v>
      </c>
      <c r="AQ160" s="30" t="s">
        <v>46</v>
      </c>
      <c r="AR160" s="29">
        <v>2124</v>
      </c>
      <c r="AS160" s="29">
        <v>650</v>
      </c>
      <c r="AT160" s="29">
        <v>252</v>
      </c>
      <c r="AU160" s="29">
        <v>105</v>
      </c>
      <c r="AV160" s="29">
        <v>170</v>
      </c>
      <c r="AW160" s="29">
        <v>53</v>
      </c>
      <c r="AX160" s="29">
        <v>53</v>
      </c>
      <c r="AY160" s="31" t="s">
        <v>46</v>
      </c>
      <c r="AZ160" s="31" t="s">
        <v>46</v>
      </c>
      <c r="BA160" s="30">
        <v>35</v>
      </c>
      <c r="BB160" s="29">
        <v>1894</v>
      </c>
      <c r="BC160" s="31">
        <v>113</v>
      </c>
      <c r="BD160" s="31">
        <v>22</v>
      </c>
      <c r="BE160" s="31">
        <v>34</v>
      </c>
      <c r="BF160" s="52">
        <v>11</v>
      </c>
      <c r="BG160" s="29">
        <v>5265</v>
      </c>
      <c r="BH160" s="29">
        <v>88</v>
      </c>
      <c r="BI160" s="49">
        <v>1958</v>
      </c>
      <c r="BJ160" s="29">
        <v>805</v>
      </c>
      <c r="BK160" s="29">
        <v>191</v>
      </c>
      <c r="BL160" s="29" t="s">
        <v>46</v>
      </c>
      <c r="BM160" s="29" t="s">
        <v>46</v>
      </c>
      <c r="BN160" s="29">
        <v>479</v>
      </c>
      <c r="BO160" s="30">
        <v>66</v>
      </c>
      <c r="BP160" s="32">
        <v>1161</v>
      </c>
      <c r="BQ160" s="32">
        <v>706.9282109341367</v>
      </c>
      <c r="BR160" s="35">
        <v>3508.703125</v>
      </c>
      <c r="BS160" s="29">
        <v>1291</v>
      </c>
      <c r="BT160" s="29">
        <v>568</v>
      </c>
      <c r="BU160" s="29">
        <v>192</v>
      </c>
      <c r="BV160" s="29">
        <v>1051</v>
      </c>
      <c r="BW160" s="29">
        <v>521</v>
      </c>
      <c r="BX160" s="32">
        <v>535238</v>
      </c>
      <c r="BY160" s="76">
        <v>580.02958441999999</v>
      </c>
      <c r="BZ160" s="29">
        <v>12860</v>
      </c>
      <c r="CA160" s="29">
        <v>8662</v>
      </c>
      <c r="CB160" s="29">
        <v>7501</v>
      </c>
      <c r="CC160" s="29">
        <v>1161</v>
      </c>
      <c r="CD160" s="29">
        <v>639</v>
      </c>
      <c r="CE160" s="29">
        <v>5281</v>
      </c>
      <c r="CF160" s="29">
        <v>14</v>
      </c>
      <c r="CG160" s="29">
        <v>7050</v>
      </c>
      <c r="CH160" s="29">
        <v>423</v>
      </c>
      <c r="CI160" s="29">
        <v>260</v>
      </c>
      <c r="CJ160" s="29">
        <v>163</v>
      </c>
      <c r="CK160" s="29">
        <v>135</v>
      </c>
      <c r="CL160" s="29">
        <v>423</v>
      </c>
      <c r="CM160" s="29">
        <v>213</v>
      </c>
      <c r="CN160" s="29">
        <v>192</v>
      </c>
      <c r="CO160" s="30">
        <v>797</v>
      </c>
      <c r="CP160" s="29">
        <v>9820</v>
      </c>
      <c r="CQ160" s="29">
        <v>9820</v>
      </c>
      <c r="CR160" s="29">
        <v>9820</v>
      </c>
      <c r="CS160" s="29">
        <v>9820</v>
      </c>
      <c r="CT160" s="29">
        <v>3199</v>
      </c>
      <c r="CU160" s="29">
        <v>3199</v>
      </c>
      <c r="CV160" s="35">
        <v>11461.5</v>
      </c>
      <c r="CW160" s="35">
        <v>11461.5</v>
      </c>
      <c r="CX160" s="35">
        <v>21005</v>
      </c>
      <c r="CY160" s="35">
        <v>21005</v>
      </c>
      <c r="CZ160" s="35">
        <v>21005</v>
      </c>
      <c r="DA160" s="78">
        <v>6.35</v>
      </c>
      <c r="DB160" s="34" t="s">
        <v>46</v>
      </c>
      <c r="DC160" s="34" t="s">
        <v>46</v>
      </c>
      <c r="DD160" s="34" t="s">
        <v>46</v>
      </c>
      <c r="DE160" s="34" t="s">
        <v>46</v>
      </c>
      <c r="DF160" s="34">
        <v>113</v>
      </c>
      <c r="DG160" s="34">
        <v>22</v>
      </c>
      <c r="DH160" s="34">
        <v>34</v>
      </c>
      <c r="DI160" s="34">
        <v>11</v>
      </c>
    </row>
    <row r="161" spans="1:113" x14ac:dyDescent="0.2">
      <c r="A161" s="3" t="s">
        <v>28</v>
      </c>
      <c r="B161" s="4">
        <v>2017</v>
      </c>
      <c r="C161" s="2" t="s">
        <v>6</v>
      </c>
      <c r="D161" s="29" t="s">
        <v>46</v>
      </c>
      <c r="E161" s="29" t="s">
        <v>46</v>
      </c>
      <c r="F161" s="29" t="s">
        <v>46</v>
      </c>
      <c r="G161" s="30">
        <v>1423</v>
      </c>
      <c r="H161" s="29">
        <v>9284</v>
      </c>
      <c r="I161" s="29">
        <v>22439</v>
      </c>
      <c r="J161" s="29">
        <v>5820</v>
      </c>
      <c r="K161" s="29">
        <v>14279</v>
      </c>
      <c r="L161" s="29">
        <v>2340</v>
      </c>
      <c r="M161" s="31" t="s">
        <v>46</v>
      </c>
      <c r="N161" s="32">
        <v>776</v>
      </c>
      <c r="O161" s="29">
        <v>776</v>
      </c>
      <c r="P161" s="32">
        <v>747.46710460611268</v>
      </c>
      <c r="Q161" s="35">
        <v>2366.8461538461538</v>
      </c>
      <c r="R161" s="30" t="s">
        <v>46</v>
      </c>
      <c r="S161" s="29">
        <v>12712</v>
      </c>
      <c r="T161" s="29">
        <v>14123</v>
      </c>
      <c r="U161" s="29">
        <v>10572</v>
      </c>
      <c r="V161" s="29">
        <v>2140</v>
      </c>
      <c r="W161" s="29">
        <v>5080</v>
      </c>
      <c r="X161" s="29">
        <v>1225</v>
      </c>
      <c r="Y161" s="32">
        <v>1467.383318984072</v>
      </c>
      <c r="Z161" s="32">
        <v>1641.7546414119668</v>
      </c>
      <c r="AA161" s="35">
        <v>2841.804347826087</v>
      </c>
      <c r="AB161" s="29" t="s">
        <v>46</v>
      </c>
      <c r="AC161" s="29" t="s">
        <v>46</v>
      </c>
      <c r="AD161" s="29">
        <v>1166</v>
      </c>
      <c r="AE161" s="34">
        <v>1274</v>
      </c>
      <c r="AF161" s="30">
        <v>407</v>
      </c>
      <c r="AG161" s="29">
        <v>10258</v>
      </c>
      <c r="AH161" s="34">
        <v>492</v>
      </c>
      <c r="AI161" s="34">
        <v>1778</v>
      </c>
      <c r="AJ161" s="34">
        <v>577</v>
      </c>
      <c r="AK161" s="29">
        <v>1315</v>
      </c>
      <c r="AL161" s="29">
        <v>1253</v>
      </c>
      <c r="AM161" s="29">
        <v>592</v>
      </c>
      <c r="AN161" s="29">
        <v>2403</v>
      </c>
      <c r="AO161" s="29">
        <v>841</v>
      </c>
      <c r="AP161" s="29" t="s">
        <v>46</v>
      </c>
      <c r="AQ161" s="30" t="s">
        <v>46</v>
      </c>
      <c r="AR161" s="29">
        <v>6717</v>
      </c>
      <c r="AS161" s="29">
        <v>2438</v>
      </c>
      <c r="AT161" s="29">
        <v>859</v>
      </c>
      <c r="AU161" s="29">
        <v>376</v>
      </c>
      <c r="AV161" s="29">
        <v>998</v>
      </c>
      <c r="AW161" s="29">
        <v>228</v>
      </c>
      <c r="AX161" s="29">
        <v>228</v>
      </c>
      <c r="AY161" s="31" t="s">
        <v>46</v>
      </c>
      <c r="AZ161" s="31" t="s">
        <v>46</v>
      </c>
      <c r="BA161" s="30">
        <v>110</v>
      </c>
      <c r="BB161" s="29">
        <v>6598</v>
      </c>
      <c r="BC161" s="31">
        <v>479</v>
      </c>
      <c r="BD161" s="31">
        <v>321</v>
      </c>
      <c r="BE161" s="31">
        <v>195</v>
      </c>
      <c r="BF161" s="52">
        <v>122</v>
      </c>
      <c r="BG161" s="29">
        <v>14872</v>
      </c>
      <c r="BH161" s="29">
        <v>560</v>
      </c>
      <c r="BI161" s="49">
        <v>5667</v>
      </c>
      <c r="BJ161" s="29">
        <v>2523</v>
      </c>
      <c r="BK161" s="29">
        <v>657</v>
      </c>
      <c r="BL161" s="29" t="s">
        <v>46</v>
      </c>
      <c r="BM161" s="29" t="s">
        <v>46</v>
      </c>
      <c r="BN161" s="29">
        <v>1135</v>
      </c>
      <c r="BO161" s="30">
        <v>208</v>
      </c>
      <c r="BP161" s="32">
        <v>3571</v>
      </c>
      <c r="BQ161" s="32">
        <v>3109.137960396039</v>
      </c>
      <c r="BR161" s="35">
        <v>3319.4189189189187</v>
      </c>
      <c r="BS161" s="29">
        <v>7524</v>
      </c>
      <c r="BT161" s="29">
        <v>3839</v>
      </c>
      <c r="BU161" s="29">
        <v>1133</v>
      </c>
      <c r="BV161" s="29">
        <v>6329</v>
      </c>
      <c r="BW161" s="29">
        <v>3118</v>
      </c>
      <c r="BX161" s="32">
        <v>1160478</v>
      </c>
      <c r="BY161" s="76">
        <v>1331.4584983100001</v>
      </c>
      <c r="BZ161" s="29">
        <v>39760</v>
      </c>
      <c r="CA161" s="29">
        <v>26835</v>
      </c>
      <c r="CB161" s="29">
        <v>23264</v>
      </c>
      <c r="CC161" s="29">
        <v>3571</v>
      </c>
      <c r="CD161" s="29">
        <v>1949</v>
      </c>
      <c r="CE161" s="29">
        <v>16959</v>
      </c>
      <c r="CF161" s="29">
        <v>66</v>
      </c>
      <c r="CG161" s="29">
        <v>9278</v>
      </c>
      <c r="CH161" s="29">
        <v>2079</v>
      </c>
      <c r="CI161" s="29">
        <v>1560</v>
      </c>
      <c r="CJ161" s="29">
        <v>519</v>
      </c>
      <c r="CK161" s="29">
        <v>792</v>
      </c>
      <c r="CL161" s="29">
        <v>2079</v>
      </c>
      <c r="CM161" s="29">
        <v>1367</v>
      </c>
      <c r="CN161" s="29">
        <v>1133</v>
      </c>
      <c r="CO161" s="30">
        <v>4561</v>
      </c>
      <c r="CP161" s="29">
        <v>30025</v>
      </c>
      <c r="CQ161" s="29">
        <v>30025</v>
      </c>
      <c r="CR161" s="29">
        <v>30025</v>
      </c>
      <c r="CS161" s="29">
        <v>30025</v>
      </c>
      <c r="CT161" s="29">
        <v>16809</v>
      </c>
      <c r="CU161" s="29">
        <v>16809</v>
      </c>
      <c r="CV161" s="35">
        <v>28343.600000000002</v>
      </c>
      <c r="CW161" s="35">
        <v>28343.600000000002</v>
      </c>
      <c r="CX161" s="35">
        <v>63062</v>
      </c>
      <c r="CY161" s="35">
        <v>63062</v>
      </c>
      <c r="CZ161" s="35">
        <v>63062</v>
      </c>
      <c r="DA161" s="78">
        <v>5.3</v>
      </c>
      <c r="DB161" s="34" t="s">
        <v>46</v>
      </c>
      <c r="DC161" s="34" t="s">
        <v>46</v>
      </c>
      <c r="DD161" s="34" t="s">
        <v>46</v>
      </c>
      <c r="DE161" s="34" t="s">
        <v>46</v>
      </c>
      <c r="DF161" s="34">
        <v>479</v>
      </c>
      <c r="DG161" s="34">
        <v>321</v>
      </c>
      <c r="DH161" s="34">
        <v>195</v>
      </c>
      <c r="DI161" s="34">
        <v>122</v>
      </c>
    </row>
    <row r="162" spans="1:113" x14ac:dyDescent="0.2">
      <c r="A162" s="3" t="s">
        <v>29</v>
      </c>
      <c r="B162" s="4">
        <v>2017</v>
      </c>
      <c r="C162" s="2" t="s">
        <v>7</v>
      </c>
      <c r="D162" s="29" t="s">
        <v>46</v>
      </c>
      <c r="E162" s="29" t="s">
        <v>46</v>
      </c>
      <c r="F162" s="29" t="s">
        <v>46</v>
      </c>
      <c r="G162" s="30" t="s">
        <v>46</v>
      </c>
      <c r="H162" s="29">
        <v>1346</v>
      </c>
      <c r="I162" s="29">
        <v>3196</v>
      </c>
      <c r="J162" s="29">
        <v>1001</v>
      </c>
      <c r="K162" s="29">
        <v>1914</v>
      </c>
      <c r="L162" s="29">
        <v>281</v>
      </c>
      <c r="M162" s="31" t="s">
        <v>46</v>
      </c>
      <c r="N162" s="32">
        <v>72</v>
      </c>
      <c r="O162" s="29">
        <v>72</v>
      </c>
      <c r="P162" s="32" t="s">
        <v>237</v>
      </c>
      <c r="Q162" s="35" t="s">
        <v>237</v>
      </c>
      <c r="R162" s="30" t="s">
        <v>46</v>
      </c>
      <c r="S162" s="29">
        <v>3038</v>
      </c>
      <c r="T162" s="29">
        <v>2988</v>
      </c>
      <c r="U162" s="29">
        <v>2574</v>
      </c>
      <c r="V162" s="29">
        <v>464</v>
      </c>
      <c r="W162" s="29">
        <v>1363</v>
      </c>
      <c r="X162" s="29">
        <v>284</v>
      </c>
      <c r="Y162" s="32">
        <v>249.45510804993538</v>
      </c>
      <c r="Z162" s="32">
        <v>244.56888506241921</v>
      </c>
      <c r="AA162" s="35">
        <v>3090.5</v>
      </c>
      <c r="AB162" s="29" t="s">
        <v>46</v>
      </c>
      <c r="AC162" s="29" t="s">
        <v>46</v>
      </c>
      <c r="AD162" s="29">
        <v>270</v>
      </c>
      <c r="AE162" s="34">
        <v>443</v>
      </c>
      <c r="AF162" s="30">
        <v>0</v>
      </c>
      <c r="AG162" s="29">
        <v>2691</v>
      </c>
      <c r="AH162" s="34">
        <v>206</v>
      </c>
      <c r="AI162" s="34">
        <v>505</v>
      </c>
      <c r="AJ162" s="34">
        <v>40</v>
      </c>
      <c r="AK162" s="29">
        <v>304</v>
      </c>
      <c r="AL162" s="29">
        <v>177</v>
      </c>
      <c r="AM162" s="29">
        <v>82</v>
      </c>
      <c r="AN162" s="29">
        <v>409</v>
      </c>
      <c r="AO162" s="29">
        <v>102</v>
      </c>
      <c r="AP162" s="29" t="s">
        <v>46</v>
      </c>
      <c r="AQ162" s="30" t="s">
        <v>46</v>
      </c>
      <c r="AR162" s="29">
        <v>1451</v>
      </c>
      <c r="AS162" s="29">
        <v>398</v>
      </c>
      <c r="AT162" s="29">
        <v>159</v>
      </c>
      <c r="AU162" s="29">
        <v>67</v>
      </c>
      <c r="AV162" s="29">
        <v>124</v>
      </c>
      <c r="AW162" s="29">
        <v>19</v>
      </c>
      <c r="AX162" s="29">
        <v>19</v>
      </c>
      <c r="AY162" s="31" t="s">
        <v>46</v>
      </c>
      <c r="AZ162" s="31" t="s">
        <v>46</v>
      </c>
      <c r="BA162" s="30">
        <v>8</v>
      </c>
      <c r="BB162" s="29">
        <v>1513</v>
      </c>
      <c r="BC162" s="31">
        <v>82</v>
      </c>
      <c r="BD162" s="31">
        <v>59</v>
      </c>
      <c r="BE162" s="31">
        <v>33</v>
      </c>
      <c r="BF162" s="52">
        <v>21</v>
      </c>
      <c r="BG162" s="29">
        <v>3772</v>
      </c>
      <c r="BH162" s="29">
        <v>61</v>
      </c>
      <c r="BI162" s="49">
        <v>1446</v>
      </c>
      <c r="BJ162" s="29">
        <v>704</v>
      </c>
      <c r="BK162" s="29">
        <v>170</v>
      </c>
      <c r="BL162" s="29" t="s">
        <v>46</v>
      </c>
      <c r="BM162" s="29" t="s">
        <v>46</v>
      </c>
      <c r="BN162" s="29" t="s">
        <v>46</v>
      </c>
      <c r="BO162" s="30">
        <v>40</v>
      </c>
      <c r="BP162" s="32">
        <v>757</v>
      </c>
      <c r="BQ162" s="32">
        <v>494.02399311235456</v>
      </c>
      <c r="BR162" s="35">
        <v>3492.0094339622642</v>
      </c>
      <c r="BS162" s="29">
        <v>1141</v>
      </c>
      <c r="BT162" s="29">
        <v>421</v>
      </c>
      <c r="BU162" s="29">
        <v>157</v>
      </c>
      <c r="BV162" s="29">
        <v>916</v>
      </c>
      <c r="BW162" s="29">
        <v>405</v>
      </c>
      <c r="BX162" s="32">
        <v>363297</v>
      </c>
      <c r="BY162" s="76">
        <v>377.59477806000001</v>
      </c>
      <c r="BZ162" s="29">
        <v>9368</v>
      </c>
      <c r="CA162" s="29">
        <v>6026</v>
      </c>
      <c r="CB162" s="29">
        <v>5269</v>
      </c>
      <c r="CC162" s="29">
        <v>757</v>
      </c>
      <c r="CD162" s="29">
        <v>419</v>
      </c>
      <c r="CE162" s="29">
        <v>3622</v>
      </c>
      <c r="CF162" s="29">
        <v>8</v>
      </c>
      <c r="CG162" s="29">
        <v>2594</v>
      </c>
      <c r="CH162" s="29">
        <v>279</v>
      </c>
      <c r="CI162" s="29">
        <v>165</v>
      </c>
      <c r="CJ162" s="29">
        <v>114</v>
      </c>
      <c r="CK162" s="29">
        <v>85</v>
      </c>
      <c r="CL162" s="29">
        <v>279</v>
      </c>
      <c r="CM162" s="29">
        <v>127</v>
      </c>
      <c r="CN162" s="29">
        <v>157</v>
      </c>
      <c r="CO162" s="30">
        <v>671</v>
      </c>
      <c r="CP162" s="29">
        <v>7572</v>
      </c>
      <c r="CQ162" s="29">
        <v>7572</v>
      </c>
      <c r="CR162" s="29">
        <v>7572</v>
      </c>
      <c r="CS162" s="29">
        <v>7572</v>
      </c>
      <c r="CT162" s="29">
        <v>3746</v>
      </c>
      <c r="CU162" s="29">
        <v>3746</v>
      </c>
      <c r="CV162" s="35">
        <v>7868</v>
      </c>
      <c r="CW162" s="35">
        <v>7868</v>
      </c>
      <c r="CX162" s="35">
        <v>15375</v>
      </c>
      <c r="CY162" s="35">
        <v>15375</v>
      </c>
      <c r="CZ162" s="35">
        <v>15375</v>
      </c>
      <c r="DA162" s="78">
        <v>5.69</v>
      </c>
      <c r="DB162" s="34" t="s">
        <v>46</v>
      </c>
      <c r="DC162" s="34" t="s">
        <v>46</v>
      </c>
      <c r="DD162" s="34" t="s">
        <v>46</v>
      </c>
      <c r="DE162" s="34" t="s">
        <v>46</v>
      </c>
      <c r="DF162" s="34">
        <v>82</v>
      </c>
      <c r="DG162" s="34">
        <v>59</v>
      </c>
      <c r="DH162" s="34">
        <v>33</v>
      </c>
      <c r="DI162" s="34">
        <v>21</v>
      </c>
    </row>
    <row r="163" spans="1:113" x14ac:dyDescent="0.2">
      <c r="A163" s="3" t="s">
        <v>30</v>
      </c>
      <c r="B163" s="4">
        <v>2017</v>
      </c>
      <c r="C163" s="2" t="s">
        <v>8</v>
      </c>
      <c r="D163" s="29" t="s">
        <v>46</v>
      </c>
      <c r="E163" s="29" t="s">
        <v>46</v>
      </c>
      <c r="F163" s="29" t="s">
        <v>46</v>
      </c>
      <c r="G163" s="30" t="s">
        <v>46</v>
      </c>
      <c r="H163" s="29">
        <v>1506</v>
      </c>
      <c r="I163" s="29">
        <v>3568</v>
      </c>
      <c r="J163" s="29">
        <v>1033</v>
      </c>
      <c r="K163" s="29">
        <v>2226</v>
      </c>
      <c r="L163" s="29">
        <v>309</v>
      </c>
      <c r="M163" s="31" t="s">
        <v>46</v>
      </c>
      <c r="N163" s="32">
        <v>115</v>
      </c>
      <c r="O163" s="29">
        <v>115</v>
      </c>
      <c r="P163" s="32" t="s">
        <v>237</v>
      </c>
      <c r="Q163" s="35" t="s">
        <v>237</v>
      </c>
      <c r="R163" s="30" t="s">
        <v>46</v>
      </c>
      <c r="S163" s="29">
        <v>3921</v>
      </c>
      <c r="T163" s="29">
        <v>3787</v>
      </c>
      <c r="U163" s="29">
        <v>3341</v>
      </c>
      <c r="V163" s="29">
        <v>580</v>
      </c>
      <c r="W163" s="29">
        <v>1735</v>
      </c>
      <c r="X163" s="29">
        <v>374</v>
      </c>
      <c r="Y163" s="32">
        <v>295.45510804993535</v>
      </c>
      <c r="Z163" s="32">
        <v>295.68266207490308</v>
      </c>
      <c r="AA163" s="35">
        <v>3242.1666666666665</v>
      </c>
      <c r="AB163" s="29" t="s">
        <v>46</v>
      </c>
      <c r="AC163" s="29" t="s">
        <v>46</v>
      </c>
      <c r="AD163" s="29">
        <v>330</v>
      </c>
      <c r="AE163" s="34">
        <v>451</v>
      </c>
      <c r="AF163" s="30">
        <v>0</v>
      </c>
      <c r="AG163" s="29">
        <v>3383</v>
      </c>
      <c r="AH163" s="34">
        <v>203</v>
      </c>
      <c r="AI163" s="34">
        <v>586</v>
      </c>
      <c r="AJ163" s="34">
        <v>231</v>
      </c>
      <c r="AK163" s="29">
        <v>370</v>
      </c>
      <c r="AL163" s="29">
        <v>170</v>
      </c>
      <c r="AM163" s="29">
        <v>71</v>
      </c>
      <c r="AN163" s="29">
        <v>383</v>
      </c>
      <c r="AO163" s="29">
        <v>140</v>
      </c>
      <c r="AP163" s="29" t="s">
        <v>46</v>
      </c>
      <c r="AQ163" s="30" t="s">
        <v>46</v>
      </c>
      <c r="AR163" s="29">
        <v>1855</v>
      </c>
      <c r="AS163" s="29">
        <v>468</v>
      </c>
      <c r="AT163" s="29">
        <v>170</v>
      </c>
      <c r="AU163" s="29">
        <v>59</v>
      </c>
      <c r="AV163" s="29">
        <v>133</v>
      </c>
      <c r="AW163" s="29">
        <v>29</v>
      </c>
      <c r="AX163" s="29">
        <v>29</v>
      </c>
      <c r="AY163" s="31" t="s">
        <v>46</v>
      </c>
      <c r="AZ163" s="31" t="s">
        <v>46</v>
      </c>
      <c r="BA163" s="30">
        <v>16</v>
      </c>
      <c r="BB163" s="29">
        <v>1850</v>
      </c>
      <c r="BC163" s="31">
        <v>79</v>
      </c>
      <c r="BD163" s="31">
        <v>38</v>
      </c>
      <c r="BE163" s="31">
        <v>31</v>
      </c>
      <c r="BF163" s="52">
        <v>12</v>
      </c>
      <c r="BG163" s="29">
        <v>4670</v>
      </c>
      <c r="BH163" s="29">
        <v>93</v>
      </c>
      <c r="BI163" s="49">
        <v>1808</v>
      </c>
      <c r="BJ163" s="29">
        <v>822</v>
      </c>
      <c r="BK163" s="29">
        <v>214</v>
      </c>
      <c r="BL163" s="29" t="s">
        <v>46</v>
      </c>
      <c r="BM163" s="29" t="s">
        <v>46</v>
      </c>
      <c r="BN163" s="29" t="s">
        <v>46</v>
      </c>
      <c r="BO163" s="30">
        <v>38</v>
      </c>
      <c r="BP163" s="32">
        <v>990</v>
      </c>
      <c r="BQ163" s="32">
        <v>591.13777012483843</v>
      </c>
      <c r="BR163" s="35">
        <v>3645.8947368421054</v>
      </c>
      <c r="BS163" s="29">
        <v>1337</v>
      </c>
      <c r="BT163" s="29">
        <v>660</v>
      </c>
      <c r="BU163" s="29">
        <v>196</v>
      </c>
      <c r="BV163" s="29">
        <v>1054</v>
      </c>
      <c r="BW163" s="29">
        <v>564</v>
      </c>
      <c r="BX163" s="32">
        <v>493529</v>
      </c>
      <c r="BY163" s="76">
        <v>504.09259422000002</v>
      </c>
      <c r="BZ163" s="29">
        <v>12076</v>
      </c>
      <c r="CA163" s="29">
        <v>7708</v>
      </c>
      <c r="CB163" s="29">
        <v>6718</v>
      </c>
      <c r="CC163" s="29">
        <v>990</v>
      </c>
      <c r="CD163" s="29">
        <v>547</v>
      </c>
      <c r="CE163" s="29">
        <v>4609</v>
      </c>
      <c r="CF163" s="29">
        <v>11</v>
      </c>
      <c r="CG163" s="29">
        <v>3083</v>
      </c>
      <c r="CH163" s="29">
        <v>420</v>
      </c>
      <c r="CI163" s="29">
        <v>269</v>
      </c>
      <c r="CJ163" s="29">
        <v>151</v>
      </c>
      <c r="CK163" s="29">
        <v>156</v>
      </c>
      <c r="CL163" s="29">
        <v>420</v>
      </c>
      <c r="CM163" s="29">
        <v>195</v>
      </c>
      <c r="CN163" s="29">
        <v>196</v>
      </c>
      <c r="CO163" s="30">
        <v>861</v>
      </c>
      <c r="CP163" s="29">
        <v>9156</v>
      </c>
      <c r="CQ163" s="29">
        <v>9156</v>
      </c>
      <c r="CR163" s="29">
        <v>9156</v>
      </c>
      <c r="CS163" s="29">
        <v>9156</v>
      </c>
      <c r="CT163" s="29">
        <v>3753</v>
      </c>
      <c r="CU163" s="29">
        <v>3753</v>
      </c>
      <c r="CV163" s="35">
        <v>9764.7000000000007</v>
      </c>
      <c r="CW163" s="35">
        <v>9764.7000000000007</v>
      </c>
      <c r="CX163" s="35">
        <v>19513</v>
      </c>
      <c r="CY163" s="35">
        <v>19513</v>
      </c>
      <c r="CZ163" s="35">
        <v>19513</v>
      </c>
      <c r="DA163" s="78">
        <v>5.84</v>
      </c>
      <c r="DB163" s="34" t="s">
        <v>46</v>
      </c>
      <c r="DC163" s="34" t="s">
        <v>46</v>
      </c>
      <c r="DD163" s="34" t="s">
        <v>46</v>
      </c>
      <c r="DE163" s="34" t="s">
        <v>46</v>
      </c>
      <c r="DF163" s="34">
        <v>79</v>
      </c>
      <c r="DG163" s="34">
        <v>38</v>
      </c>
      <c r="DH163" s="34">
        <v>31</v>
      </c>
      <c r="DI163" s="34">
        <v>12</v>
      </c>
    </row>
    <row r="164" spans="1:113" x14ac:dyDescent="0.2">
      <c r="A164" s="3" t="s">
        <v>31</v>
      </c>
      <c r="B164" s="4">
        <v>2017</v>
      </c>
      <c r="C164" s="2" t="s">
        <v>9</v>
      </c>
      <c r="D164" s="29" t="s">
        <v>46</v>
      </c>
      <c r="E164" s="29" t="s">
        <v>46</v>
      </c>
      <c r="F164" s="29" t="s">
        <v>46</v>
      </c>
      <c r="G164" s="30">
        <v>433</v>
      </c>
      <c r="H164" s="29">
        <v>2086</v>
      </c>
      <c r="I164" s="29">
        <v>5207</v>
      </c>
      <c r="J164" s="29">
        <v>1536</v>
      </c>
      <c r="K164" s="29">
        <v>3157</v>
      </c>
      <c r="L164" s="29">
        <v>514</v>
      </c>
      <c r="M164" s="31" t="s">
        <v>46</v>
      </c>
      <c r="N164" s="32">
        <v>129</v>
      </c>
      <c r="O164" s="29">
        <v>129</v>
      </c>
      <c r="P164" s="32" t="s">
        <v>237</v>
      </c>
      <c r="Q164" s="35" t="s">
        <v>237</v>
      </c>
      <c r="R164" s="30" t="s">
        <v>46</v>
      </c>
      <c r="S164" s="29">
        <v>4942</v>
      </c>
      <c r="T164" s="29">
        <v>4875</v>
      </c>
      <c r="U164" s="29">
        <v>4231</v>
      </c>
      <c r="V164" s="29">
        <v>711</v>
      </c>
      <c r="W164" s="29">
        <v>2070</v>
      </c>
      <c r="X164" s="29">
        <v>450</v>
      </c>
      <c r="Y164" s="61">
        <v>411.79044080929827</v>
      </c>
      <c r="Z164" s="32">
        <v>376.68866035299169</v>
      </c>
      <c r="AA164" s="35">
        <v>3169.875</v>
      </c>
      <c r="AB164" s="29" t="s">
        <v>46</v>
      </c>
      <c r="AC164" s="29" t="s">
        <v>46</v>
      </c>
      <c r="AD164" s="29">
        <v>396</v>
      </c>
      <c r="AE164" s="34">
        <v>690</v>
      </c>
      <c r="AF164" s="30">
        <v>0</v>
      </c>
      <c r="AG164" s="29">
        <v>4276</v>
      </c>
      <c r="AH164" s="34">
        <v>326</v>
      </c>
      <c r="AI164" s="34">
        <v>749</v>
      </c>
      <c r="AJ164" s="34">
        <v>231</v>
      </c>
      <c r="AK164" s="29">
        <v>450</v>
      </c>
      <c r="AL164" s="29">
        <v>168</v>
      </c>
      <c r="AM164" s="29">
        <v>83</v>
      </c>
      <c r="AN164" s="29">
        <v>429</v>
      </c>
      <c r="AO164" s="29">
        <v>202</v>
      </c>
      <c r="AP164" s="29" t="s">
        <v>46</v>
      </c>
      <c r="AQ164" s="30" t="s">
        <v>46</v>
      </c>
      <c r="AR164" s="29">
        <v>2169</v>
      </c>
      <c r="AS164" s="29">
        <v>650</v>
      </c>
      <c r="AT164" s="29">
        <v>255</v>
      </c>
      <c r="AU164" s="29">
        <v>107</v>
      </c>
      <c r="AV164" s="29">
        <v>154</v>
      </c>
      <c r="AW164" s="29">
        <v>44</v>
      </c>
      <c r="AX164" s="29">
        <v>44</v>
      </c>
      <c r="AY164" s="31" t="s">
        <v>46</v>
      </c>
      <c r="AZ164" s="31" t="s">
        <v>46</v>
      </c>
      <c r="BA164" s="30">
        <v>25</v>
      </c>
      <c r="BB164" s="29">
        <v>2083</v>
      </c>
      <c r="BC164" s="31">
        <v>63</v>
      </c>
      <c r="BD164" s="31">
        <v>22</v>
      </c>
      <c r="BE164" s="31">
        <v>23</v>
      </c>
      <c r="BF164" s="52">
        <v>5</v>
      </c>
      <c r="BG164" s="29">
        <v>6067</v>
      </c>
      <c r="BH164" s="29">
        <v>88</v>
      </c>
      <c r="BI164" s="49">
        <v>2177</v>
      </c>
      <c r="BJ164" s="29">
        <v>902</v>
      </c>
      <c r="BK164" s="29">
        <v>255</v>
      </c>
      <c r="BL164" s="29" t="s">
        <v>46</v>
      </c>
      <c r="BM164" s="29" t="s">
        <v>46</v>
      </c>
      <c r="BN164" s="29">
        <v>354</v>
      </c>
      <c r="BO164" s="30">
        <v>44</v>
      </c>
      <c r="BP164" s="32">
        <v>1242</v>
      </c>
      <c r="BQ164" s="32">
        <v>788.47910116228991</v>
      </c>
      <c r="BR164" s="35">
        <v>3628.4411764705883</v>
      </c>
      <c r="BS164" s="29">
        <v>1290</v>
      </c>
      <c r="BT164" s="29">
        <v>498</v>
      </c>
      <c r="BU164" s="29">
        <v>150</v>
      </c>
      <c r="BV164" s="29">
        <v>1043</v>
      </c>
      <c r="BW164" s="29">
        <v>441</v>
      </c>
      <c r="BX164" s="32">
        <v>699635</v>
      </c>
      <c r="BY164" s="76">
        <v>724.45282530999998</v>
      </c>
      <c r="BZ164" s="29">
        <v>14994</v>
      </c>
      <c r="CA164" s="29">
        <v>9817</v>
      </c>
      <c r="CB164" s="29">
        <v>8575</v>
      </c>
      <c r="CC164" s="29">
        <v>1242</v>
      </c>
      <c r="CD164" s="29">
        <v>726</v>
      </c>
      <c r="CE164" s="29">
        <v>6055</v>
      </c>
      <c r="CF164" s="29">
        <v>6</v>
      </c>
      <c r="CG164" s="29">
        <v>9089</v>
      </c>
      <c r="CH164" s="29">
        <v>483</v>
      </c>
      <c r="CI164" s="29">
        <v>251</v>
      </c>
      <c r="CJ164" s="29">
        <v>232</v>
      </c>
      <c r="CK164" s="29">
        <v>161</v>
      </c>
      <c r="CL164" s="29">
        <v>483</v>
      </c>
      <c r="CM164" s="29">
        <v>194</v>
      </c>
      <c r="CN164" s="29">
        <v>150</v>
      </c>
      <c r="CO164" s="30">
        <v>773</v>
      </c>
      <c r="CP164" s="29">
        <v>11295</v>
      </c>
      <c r="CQ164" s="29">
        <v>11295</v>
      </c>
      <c r="CR164" s="29">
        <v>11295</v>
      </c>
      <c r="CS164" s="29">
        <v>11295</v>
      </c>
      <c r="CT164" s="29">
        <v>3931</v>
      </c>
      <c r="CU164" s="29">
        <v>3931</v>
      </c>
      <c r="CV164" s="35">
        <v>13204.9</v>
      </c>
      <c r="CW164" s="35">
        <v>13204.9</v>
      </c>
      <c r="CX164" s="35">
        <v>24636</v>
      </c>
      <c r="CY164" s="35">
        <v>24636</v>
      </c>
      <c r="CZ164" s="35">
        <v>24636</v>
      </c>
      <c r="DA164" s="78">
        <v>6.21</v>
      </c>
      <c r="DB164" s="34" t="s">
        <v>46</v>
      </c>
      <c r="DC164" s="34" t="s">
        <v>46</v>
      </c>
      <c r="DD164" s="34" t="s">
        <v>46</v>
      </c>
      <c r="DE164" s="34" t="s">
        <v>46</v>
      </c>
      <c r="DF164" s="34">
        <v>63</v>
      </c>
      <c r="DG164" s="34">
        <v>22</v>
      </c>
      <c r="DH164" s="34">
        <v>23</v>
      </c>
      <c r="DI164" s="34">
        <v>5</v>
      </c>
    </row>
    <row r="165" spans="1:113" x14ac:dyDescent="0.2">
      <c r="A165" s="3" t="s">
        <v>32</v>
      </c>
      <c r="B165" s="4">
        <v>2017</v>
      </c>
      <c r="C165" s="2" t="s">
        <v>10</v>
      </c>
      <c r="D165" s="29" t="s">
        <v>46</v>
      </c>
      <c r="E165" s="29" t="s">
        <v>46</v>
      </c>
      <c r="F165" s="29" t="s">
        <v>46</v>
      </c>
      <c r="G165" s="30">
        <v>1080</v>
      </c>
      <c r="H165" s="29">
        <v>6867</v>
      </c>
      <c r="I165" s="29">
        <v>15961</v>
      </c>
      <c r="J165" s="29">
        <v>4136</v>
      </c>
      <c r="K165" s="29">
        <v>10411</v>
      </c>
      <c r="L165" s="29">
        <v>1414</v>
      </c>
      <c r="M165" s="31" t="s">
        <v>46</v>
      </c>
      <c r="N165" s="32">
        <v>675</v>
      </c>
      <c r="O165" s="29">
        <v>675</v>
      </c>
      <c r="P165" s="32">
        <v>574.23955058114495</v>
      </c>
      <c r="Q165" s="35">
        <v>2142.8076923076924</v>
      </c>
      <c r="R165" s="30" t="s">
        <v>46</v>
      </c>
      <c r="S165" s="29">
        <v>8290</v>
      </c>
      <c r="T165" s="29">
        <v>8884</v>
      </c>
      <c r="U165" s="29">
        <v>7014</v>
      </c>
      <c r="V165" s="29">
        <v>1276</v>
      </c>
      <c r="W165" s="29">
        <v>3438</v>
      </c>
      <c r="X165" s="29">
        <v>1010</v>
      </c>
      <c r="Y165" s="61">
        <v>808.70065690916897</v>
      </c>
      <c r="Z165" s="32">
        <v>1136.8264304778302</v>
      </c>
      <c r="AA165" s="35">
        <v>2941.5377358490564</v>
      </c>
      <c r="AB165" s="29" t="s">
        <v>46</v>
      </c>
      <c r="AC165" s="29" t="s">
        <v>46</v>
      </c>
      <c r="AD165" s="29">
        <v>835</v>
      </c>
      <c r="AE165" s="34" t="s">
        <v>46</v>
      </c>
      <c r="AF165" s="30">
        <v>801</v>
      </c>
      <c r="AG165" s="29">
        <v>7180</v>
      </c>
      <c r="AH165" s="34" t="s">
        <v>46</v>
      </c>
      <c r="AI165" s="34" t="s">
        <v>46</v>
      </c>
      <c r="AJ165" s="34" t="s">
        <v>46</v>
      </c>
      <c r="AK165" s="29">
        <v>930</v>
      </c>
      <c r="AL165" s="29">
        <v>1035</v>
      </c>
      <c r="AM165" s="29">
        <v>465</v>
      </c>
      <c r="AN165" s="29">
        <v>2079</v>
      </c>
      <c r="AO165" s="29" t="s">
        <v>46</v>
      </c>
      <c r="AP165" s="29" t="s">
        <v>46</v>
      </c>
      <c r="AQ165" s="30" t="s">
        <v>46</v>
      </c>
      <c r="AR165" s="29">
        <v>4281</v>
      </c>
      <c r="AS165" s="29">
        <v>1288</v>
      </c>
      <c r="AT165" s="29">
        <v>450</v>
      </c>
      <c r="AU165" s="29">
        <v>208</v>
      </c>
      <c r="AV165" s="29">
        <v>783</v>
      </c>
      <c r="AW165" s="29">
        <v>120</v>
      </c>
      <c r="AX165" s="29">
        <v>120</v>
      </c>
      <c r="AY165" s="31" t="s">
        <v>46</v>
      </c>
      <c r="AZ165" s="31" t="s">
        <v>46</v>
      </c>
      <c r="BA165" s="30" t="s">
        <v>46</v>
      </c>
      <c r="BB165" s="29">
        <v>4810</v>
      </c>
      <c r="BC165" s="31">
        <v>299</v>
      </c>
      <c r="BD165" s="31">
        <v>142</v>
      </c>
      <c r="BE165" s="31">
        <v>107</v>
      </c>
      <c r="BF165" s="52">
        <v>55</v>
      </c>
      <c r="BG165" s="29">
        <v>10474</v>
      </c>
      <c r="BH165" s="29">
        <v>470</v>
      </c>
      <c r="BI165" s="49">
        <v>3596</v>
      </c>
      <c r="BJ165" s="29">
        <v>1704</v>
      </c>
      <c r="BK165" s="29">
        <v>444</v>
      </c>
      <c r="BL165" s="29" t="s">
        <v>46</v>
      </c>
      <c r="BM165" s="29" t="s">
        <v>46</v>
      </c>
      <c r="BN165" s="29">
        <v>732</v>
      </c>
      <c r="BO165" s="30">
        <v>175</v>
      </c>
      <c r="BP165" s="32">
        <v>2263</v>
      </c>
      <c r="BQ165" s="32">
        <v>1945.527087386999</v>
      </c>
      <c r="BR165" s="35">
        <v>3200.6623376623374</v>
      </c>
      <c r="BS165" s="29">
        <v>6513</v>
      </c>
      <c r="BT165" s="29">
        <v>3216</v>
      </c>
      <c r="BU165" s="29">
        <v>1011</v>
      </c>
      <c r="BV165" s="29">
        <v>5550</v>
      </c>
      <c r="BW165" s="29">
        <v>2671</v>
      </c>
      <c r="BX165" s="32">
        <v>745806</v>
      </c>
      <c r="BY165" s="76">
        <v>882.30923330999997</v>
      </c>
      <c r="BZ165" s="29">
        <v>26718</v>
      </c>
      <c r="CA165" s="29">
        <v>17174</v>
      </c>
      <c r="CB165" s="29">
        <v>14911</v>
      </c>
      <c r="CC165" s="29">
        <v>2263</v>
      </c>
      <c r="CD165" s="29">
        <v>1271</v>
      </c>
      <c r="CE165" s="29">
        <v>10463</v>
      </c>
      <c r="CF165" s="29">
        <v>48</v>
      </c>
      <c r="CG165" s="29">
        <v>13159</v>
      </c>
      <c r="CH165" s="29">
        <v>1612</v>
      </c>
      <c r="CI165" s="29">
        <v>1239</v>
      </c>
      <c r="CJ165" s="29">
        <v>373</v>
      </c>
      <c r="CK165" s="29">
        <v>644</v>
      </c>
      <c r="CL165" s="29">
        <v>1612</v>
      </c>
      <c r="CM165" s="29">
        <v>1017</v>
      </c>
      <c r="CN165" s="29">
        <v>1011</v>
      </c>
      <c r="CO165" s="30">
        <v>3964</v>
      </c>
      <c r="CP165" s="29">
        <v>20263</v>
      </c>
      <c r="CQ165" s="29">
        <v>20263</v>
      </c>
      <c r="CR165" s="29">
        <v>20263</v>
      </c>
      <c r="CS165" s="29">
        <v>20263</v>
      </c>
      <c r="CT165" s="29">
        <v>12749</v>
      </c>
      <c r="CU165" s="29">
        <v>12749</v>
      </c>
      <c r="CV165" s="35">
        <v>18393.800000000003</v>
      </c>
      <c r="CW165" s="35">
        <v>18393.800000000003</v>
      </c>
      <c r="CX165" s="35">
        <v>43164</v>
      </c>
      <c r="CY165" s="35">
        <v>43164</v>
      </c>
      <c r="CZ165" s="35">
        <v>43164</v>
      </c>
      <c r="DA165" s="78">
        <v>5.95</v>
      </c>
      <c r="DB165" s="34" t="s">
        <v>46</v>
      </c>
      <c r="DC165" s="34" t="s">
        <v>46</v>
      </c>
      <c r="DD165" s="34" t="s">
        <v>46</v>
      </c>
      <c r="DE165" s="34" t="s">
        <v>46</v>
      </c>
      <c r="DF165" s="34">
        <v>299</v>
      </c>
      <c r="DG165" s="34">
        <v>142</v>
      </c>
      <c r="DH165" s="34">
        <v>107</v>
      </c>
      <c r="DI165" s="34">
        <v>55</v>
      </c>
    </row>
    <row r="166" spans="1:113" x14ac:dyDescent="0.2">
      <c r="A166" s="3" t="s">
        <v>33</v>
      </c>
      <c r="B166" s="4">
        <v>2017</v>
      </c>
      <c r="C166" s="2" t="s">
        <v>11</v>
      </c>
      <c r="D166" s="29" t="s">
        <v>46</v>
      </c>
      <c r="E166" s="29" t="s">
        <v>46</v>
      </c>
      <c r="F166" s="29" t="s">
        <v>46</v>
      </c>
      <c r="G166" s="30">
        <v>1341</v>
      </c>
      <c r="H166" s="29">
        <v>7663</v>
      </c>
      <c r="I166" s="29">
        <v>18236</v>
      </c>
      <c r="J166" s="29">
        <v>5173</v>
      </c>
      <c r="K166" s="29">
        <v>11670</v>
      </c>
      <c r="L166" s="29">
        <v>1393</v>
      </c>
      <c r="M166" s="31" t="s">
        <v>46</v>
      </c>
      <c r="N166" s="32">
        <v>629</v>
      </c>
      <c r="O166" s="29">
        <v>629</v>
      </c>
      <c r="P166" s="32">
        <v>617.13177184674976</v>
      </c>
      <c r="Q166" s="35">
        <v>2317.1666666666665</v>
      </c>
      <c r="R166" s="30" t="s">
        <v>46</v>
      </c>
      <c r="S166" s="29">
        <v>11673</v>
      </c>
      <c r="T166" s="29">
        <v>12541</v>
      </c>
      <c r="U166" s="29">
        <v>9858</v>
      </c>
      <c r="V166" s="29">
        <v>1815</v>
      </c>
      <c r="W166" s="29">
        <v>4714</v>
      </c>
      <c r="X166" s="29">
        <v>1301</v>
      </c>
      <c r="Y166" s="61">
        <v>1196.3713224278947</v>
      </c>
      <c r="Z166" s="32">
        <v>1427.8444253120961</v>
      </c>
      <c r="AA166" s="35">
        <v>2882.8529411764707</v>
      </c>
      <c r="AB166" s="29" t="s">
        <v>46</v>
      </c>
      <c r="AC166" s="29" t="s">
        <v>46</v>
      </c>
      <c r="AD166" s="29">
        <v>1053</v>
      </c>
      <c r="AE166" s="34" t="s">
        <v>46</v>
      </c>
      <c r="AF166" s="30">
        <v>940</v>
      </c>
      <c r="AG166" s="29">
        <v>9577</v>
      </c>
      <c r="AH166" s="34" t="s">
        <v>46</v>
      </c>
      <c r="AI166" s="34" t="s">
        <v>46</v>
      </c>
      <c r="AJ166" s="34" t="s">
        <v>46</v>
      </c>
      <c r="AK166" s="29">
        <v>1193</v>
      </c>
      <c r="AL166" s="29">
        <v>976</v>
      </c>
      <c r="AM166" s="29">
        <v>430</v>
      </c>
      <c r="AN166" s="29">
        <v>2000</v>
      </c>
      <c r="AO166" s="29" t="s">
        <v>46</v>
      </c>
      <c r="AP166" s="29" t="s">
        <v>46</v>
      </c>
      <c r="AQ166" s="30" t="s">
        <v>46</v>
      </c>
      <c r="AR166" s="29">
        <v>5625</v>
      </c>
      <c r="AS166" s="29">
        <v>1816</v>
      </c>
      <c r="AT166" s="29">
        <v>620</v>
      </c>
      <c r="AU166" s="29">
        <v>271</v>
      </c>
      <c r="AV166" s="29">
        <v>714</v>
      </c>
      <c r="AW166" s="29">
        <v>166</v>
      </c>
      <c r="AX166" s="29">
        <v>166</v>
      </c>
      <c r="AY166" s="31" t="s">
        <v>46</v>
      </c>
      <c r="AZ166" s="31" t="s">
        <v>46</v>
      </c>
      <c r="BA166" s="30" t="s">
        <v>46</v>
      </c>
      <c r="BB166" s="29">
        <v>5462</v>
      </c>
      <c r="BC166" s="31">
        <v>366</v>
      </c>
      <c r="BD166" s="31">
        <v>141</v>
      </c>
      <c r="BE166" s="31">
        <v>118</v>
      </c>
      <c r="BF166" s="52">
        <v>53</v>
      </c>
      <c r="BG166" s="29">
        <v>11881</v>
      </c>
      <c r="BH166" s="29">
        <v>431</v>
      </c>
      <c r="BI166" s="49">
        <v>4366</v>
      </c>
      <c r="BJ166" s="29">
        <v>2097</v>
      </c>
      <c r="BK166" s="29">
        <v>495</v>
      </c>
      <c r="BL166" s="29" t="s">
        <v>46</v>
      </c>
      <c r="BM166" s="29" t="s">
        <v>46</v>
      </c>
      <c r="BN166" s="29">
        <v>1115</v>
      </c>
      <c r="BO166" s="30">
        <v>239</v>
      </c>
      <c r="BP166" s="32">
        <v>3100</v>
      </c>
      <c r="BQ166" s="32">
        <v>2624.215747739991</v>
      </c>
      <c r="BR166" s="35">
        <v>3222.2447916666665</v>
      </c>
      <c r="BS166" s="29">
        <v>6246</v>
      </c>
      <c r="BT166" s="29">
        <v>3047</v>
      </c>
      <c r="BU166" s="29">
        <v>928</v>
      </c>
      <c r="BV166" s="29">
        <v>5202</v>
      </c>
      <c r="BW166" s="29">
        <v>2570</v>
      </c>
      <c r="BX166" s="32">
        <v>1033290</v>
      </c>
      <c r="BY166" s="76">
        <v>1176.99619175</v>
      </c>
      <c r="BZ166" s="29">
        <v>35506</v>
      </c>
      <c r="CA166" s="29">
        <v>24214</v>
      </c>
      <c r="CB166" s="29">
        <v>21114</v>
      </c>
      <c r="CC166" s="29">
        <v>3100</v>
      </c>
      <c r="CD166" s="29">
        <v>1995</v>
      </c>
      <c r="CE166" s="29">
        <v>15099</v>
      </c>
      <c r="CF166" s="29">
        <v>69</v>
      </c>
      <c r="CG166" s="29">
        <v>26502</v>
      </c>
      <c r="CH166" s="29">
        <v>1931</v>
      </c>
      <c r="CI166" s="29">
        <v>1335</v>
      </c>
      <c r="CJ166" s="29">
        <v>596</v>
      </c>
      <c r="CK166" s="29">
        <v>804</v>
      </c>
      <c r="CL166" s="29">
        <v>1931</v>
      </c>
      <c r="CM166" s="29">
        <v>1134</v>
      </c>
      <c r="CN166" s="29">
        <v>928</v>
      </c>
      <c r="CO166" s="30">
        <v>3815</v>
      </c>
      <c r="CP166" s="29">
        <v>26553</v>
      </c>
      <c r="CQ166" s="29">
        <v>26553</v>
      </c>
      <c r="CR166" s="29">
        <v>26553</v>
      </c>
      <c r="CS166" s="29">
        <v>26553</v>
      </c>
      <c r="CT166" s="29">
        <v>15850</v>
      </c>
      <c r="CU166" s="29">
        <v>15850</v>
      </c>
      <c r="CV166" s="35">
        <v>23707.8</v>
      </c>
      <c r="CW166" s="35">
        <v>23707.8</v>
      </c>
      <c r="CX166" s="35">
        <v>55362</v>
      </c>
      <c r="CY166" s="35">
        <v>55362</v>
      </c>
      <c r="CZ166" s="35">
        <v>55362</v>
      </c>
      <c r="DA166" s="78">
        <v>6.09</v>
      </c>
      <c r="DB166" s="34" t="s">
        <v>46</v>
      </c>
      <c r="DC166" s="34" t="s">
        <v>46</v>
      </c>
      <c r="DD166" s="34" t="s">
        <v>46</v>
      </c>
      <c r="DE166" s="34" t="s">
        <v>46</v>
      </c>
      <c r="DF166" s="34">
        <v>366</v>
      </c>
      <c r="DG166" s="34">
        <v>141</v>
      </c>
      <c r="DH166" s="34">
        <v>118</v>
      </c>
      <c r="DI166" s="34">
        <v>53</v>
      </c>
    </row>
    <row r="167" spans="1:113" x14ac:dyDescent="0.2">
      <c r="A167" s="3" t="s">
        <v>34</v>
      </c>
      <c r="B167" s="4">
        <v>2017</v>
      </c>
      <c r="C167" s="2" t="s">
        <v>12</v>
      </c>
      <c r="D167" s="29" t="s">
        <v>46</v>
      </c>
      <c r="E167" s="29" t="s">
        <v>46</v>
      </c>
      <c r="F167" s="29" t="s">
        <v>46</v>
      </c>
      <c r="G167" s="30">
        <v>859</v>
      </c>
      <c r="H167" s="29">
        <v>4702</v>
      </c>
      <c r="I167" s="29">
        <v>10077</v>
      </c>
      <c r="J167" s="29">
        <v>2882</v>
      </c>
      <c r="K167" s="29">
        <v>6471</v>
      </c>
      <c r="L167" s="29">
        <v>724</v>
      </c>
      <c r="M167" s="31" t="s">
        <v>46</v>
      </c>
      <c r="N167" s="32">
        <v>393</v>
      </c>
      <c r="O167" s="29">
        <v>393</v>
      </c>
      <c r="P167" s="32">
        <v>381.79044080929827</v>
      </c>
      <c r="Q167" s="35">
        <v>2153</v>
      </c>
      <c r="R167" s="30" t="s">
        <v>46</v>
      </c>
      <c r="S167" s="29">
        <v>9418</v>
      </c>
      <c r="T167" s="29">
        <v>10249</v>
      </c>
      <c r="U167" s="29">
        <v>7979</v>
      </c>
      <c r="V167" s="29">
        <v>1439</v>
      </c>
      <c r="W167" s="29">
        <v>4034</v>
      </c>
      <c r="X167" s="29">
        <v>954</v>
      </c>
      <c r="Y167" s="61">
        <v>953.82643047783017</v>
      </c>
      <c r="Z167" s="32">
        <v>1136.8384270340075</v>
      </c>
      <c r="AA167" s="35">
        <v>2825.5</v>
      </c>
      <c r="AB167" s="29" t="s">
        <v>46</v>
      </c>
      <c r="AC167" s="29" t="s">
        <v>46</v>
      </c>
      <c r="AD167" s="29">
        <v>781</v>
      </c>
      <c r="AE167" s="34" t="s">
        <v>46</v>
      </c>
      <c r="AF167" s="30">
        <v>948</v>
      </c>
      <c r="AG167" s="29">
        <v>7551</v>
      </c>
      <c r="AH167" s="34" t="s">
        <v>46</v>
      </c>
      <c r="AI167" s="34" t="s">
        <v>46</v>
      </c>
      <c r="AJ167" s="34" t="s">
        <v>46</v>
      </c>
      <c r="AK167" s="29">
        <v>889</v>
      </c>
      <c r="AL167" s="29">
        <v>725</v>
      </c>
      <c r="AM167" s="29">
        <v>335</v>
      </c>
      <c r="AN167" s="29">
        <v>1638</v>
      </c>
      <c r="AO167" s="29" t="s">
        <v>46</v>
      </c>
      <c r="AP167" s="29" t="s">
        <v>46</v>
      </c>
      <c r="AQ167" s="30" t="s">
        <v>46</v>
      </c>
      <c r="AR167" s="29">
        <v>4899</v>
      </c>
      <c r="AS167" s="29">
        <v>1676</v>
      </c>
      <c r="AT167" s="29">
        <v>592</v>
      </c>
      <c r="AU167" s="29">
        <v>257</v>
      </c>
      <c r="AV167" s="29">
        <v>614</v>
      </c>
      <c r="AW167" s="29">
        <v>129</v>
      </c>
      <c r="AX167" s="29">
        <v>129</v>
      </c>
      <c r="AY167" s="31" t="s">
        <v>46</v>
      </c>
      <c r="AZ167" s="31" t="s">
        <v>46</v>
      </c>
      <c r="BA167" s="30" t="s">
        <v>46</v>
      </c>
      <c r="BB167" s="29">
        <v>4260</v>
      </c>
      <c r="BC167" s="31">
        <v>329</v>
      </c>
      <c r="BD167" s="31">
        <v>152</v>
      </c>
      <c r="BE167" s="31">
        <v>146</v>
      </c>
      <c r="BF167" s="52">
        <v>62</v>
      </c>
      <c r="BG167" s="29">
        <v>9420</v>
      </c>
      <c r="BH167" s="29">
        <v>290</v>
      </c>
      <c r="BI167" s="49">
        <v>3338</v>
      </c>
      <c r="BJ167" s="29">
        <v>1509</v>
      </c>
      <c r="BK167" s="29">
        <v>399</v>
      </c>
      <c r="BL167" s="29" t="s">
        <v>46</v>
      </c>
      <c r="BM167" s="29" t="s">
        <v>46</v>
      </c>
      <c r="BN167" s="29">
        <v>708</v>
      </c>
      <c r="BO167" s="30">
        <v>154</v>
      </c>
      <c r="BP167" s="32">
        <v>2403</v>
      </c>
      <c r="BQ167" s="32">
        <v>2090.6648575118375</v>
      </c>
      <c r="BR167" s="35">
        <v>3180.4202127659573</v>
      </c>
      <c r="BS167" s="29">
        <v>4972</v>
      </c>
      <c r="BT167" s="29">
        <v>2256</v>
      </c>
      <c r="BU167" s="29">
        <v>615</v>
      </c>
      <c r="BV167" s="29">
        <v>4056</v>
      </c>
      <c r="BW167" s="29">
        <v>1937</v>
      </c>
      <c r="BX167" s="32">
        <v>842868</v>
      </c>
      <c r="BY167" s="76">
        <v>971.57169151000005</v>
      </c>
      <c r="BZ167" s="29">
        <v>29193</v>
      </c>
      <c r="CA167" s="29">
        <v>19667</v>
      </c>
      <c r="CB167" s="29">
        <v>17264</v>
      </c>
      <c r="CC167" s="29">
        <v>2403</v>
      </c>
      <c r="CD167" s="29">
        <v>1387</v>
      </c>
      <c r="CE167" s="29">
        <v>12276</v>
      </c>
      <c r="CF167" s="29">
        <v>34</v>
      </c>
      <c r="CG167" s="29">
        <v>8890</v>
      </c>
      <c r="CH167" s="29">
        <v>1386</v>
      </c>
      <c r="CI167" s="29">
        <v>1068</v>
      </c>
      <c r="CJ167" s="29">
        <v>318</v>
      </c>
      <c r="CK167" s="29">
        <v>600</v>
      </c>
      <c r="CL167" s="29">
        <v>1386</v>
      </c>
      <c r="CM167" s="29">
        <v>842</v>
      </c>
      <c r="CN167" s="29">
        <v>615</v>
      </c>
      <c r="CO167" s="30">
        <v>3044</v>
      </c>
      <c r="CP167" s="29">
        <v>21280</v>
      </c>
      <c r="CQ167" s="29">
        <v>21280</v>
      </c>
      <c r="CR167" s="29">
        <v>21280</v>
      </c>
      <c r="CS167" s="29">
        <v>21280</v>
      </c>
      <c r="CT167" s="29">
        <v>9771</v>
      </c>
      <c r="CU167" s="29">
        <v>9771</v>
      </c>
      <c r="CV167" s="35">
        <v>21109.4</v>
      </c>
      <c r="CW167" s="35">
        <v>21109.4</v>
      </c>
      <c r="CX167" s="35">
        <v>44801</v>
      </c>
      <c r="CY167" s="35">
        <v>44801</v>
      </c>
      <c r="CZ167" s="35">
        <v>44801</v>
      </c>
      <c r="DA167" s="78">
        <v>5.54</v>
      </c>
      <c r="DB167" s="34" t="s">
        <v>46</v>
      </c>
      <c r="DC167" s="34" t="s">
        <v>46</v>
      </c>
      <c r="DD167" s="34" t="s">
        <v>46</v>
      </c>
      <c r="DE167" s="34" t="s">
        <v>46</v>
      </c>
      <c r="DF167" s="34">
        <v>329</v>
      </c>
      <c r="DG167" s="34">
        <v>152</v>
      </c>
      <c r="DH167" s="34">
        <v>146</v>
      </c>
      <c r="DI167" s="34">
        <v>62</v>
      </c>
    </row>
    <row r="168" spans="1:113" x14ac:dyDescent="0.2">
      <c r="A168" s="3" t="s">
        <v>35</v>
      </c>
      <c r="B168" s="4">
        <v>2017</v>
      </c>
      <c r="C168" s="2" t="s">
        <v>228</v>
      </c>
      <c r="D168" s="29" t="s">
        <v>46</v>
      </c>
      <c r="E168" s="29" t="s">
        <v>46</v>
      </c>
      <c r="F168" s="29" t="s">
        <v>46</v>
      </c>
      <c r="G168" s="30">
        <v>1103</v>
      </c>
      <c r="H168" s="29">
        <v>3266</v>
      </c>
      <c r="I168" s="29">
        <v>7666</v>
      </c>
      <c r="J168" s="29">
        <v>2248</v>
      </c>
      <c r="K168" s="29">
        <v>4786</v>
      </c>
      <c r="L168" s="29">
        <v>632</v>
      </c>
      <c r="M168" s="31" t="s">
        <v>46</v>
      </c>
      <c r="N168" s="32">
        <v>281</v>
      </c>
      <c r="O168" s="29">
        <v>281</v>
      </c>
      <c r="P168" s="32" t="s">
        <v>237</v>
      </c>
      <c r="Q168" s="35" t="s">
        <v>237</v>
      </c>
      <c r="R168" s="30" t="s">
        <v>46</v>
      </c>
      <c r="S168" s="29">
        <v>9159</v>
      </c>
      <c r="T168" s="29">
        <v>9650</v>
      </c>
      <c r="U168" s="29">
        <v>7666</v>
      </c>
      <c r="V168" s="29">
        <v>1493</v>
      </c>
      <c r="W168" s="29">
        <v>3953</v>
      </c>
      <c r="X168" s="29">
        <v>744</v>
      </c>
      <c r="Y168" s="61">
        <v>948.6946586310803</v>
      </c>
      <c r="Z168" s="32">
        <v>843.94620576840259</v>
      </c>
      <c r="AA168" s="35">
        <v>2851.5204081632655</v>
      </c>
      <c r="AB168" s="29" t="s">
        <v>46</v>
      </c>
      <c r="AC168" s="29" t="s">
        <v>46</v>
      </c>
      <c r="AD168" s="29">
        <v>757</v>
      </c>
      <c r="AE168" s="34">
        <v>969</v>
      </c>
      <c r="AF168" s="30">
        <v>0</v>
      </c>
      <c r="AG168" s="29">
        <v>7490</v>
      </c>
      <c r="AH168" s="34">
        <v>436</v>
      </c>
      <c r="AI168" s="34">
        <v>1218</v>
      </c>
      <c r="AJ168" s="34">
        <v>530</v>
      </c>
      <c r="AK168" s="29">
        <v>877</v>
      </c>
      <c r="AL168" s="29">
        <v>586</v>
      </c>
      <c r="AM168" s="29">
        <v>293</v>
      </c>
      <c r="AN168" s="29">
        <v>1244</v>
      </c>
      <c r="AO168" s="29">
        <v>575</v>
      </c>
      <c r="AP168" s="29" t="s">
        <v>46</v>
      </c>
      <c r="AQ168" s="30" t="s">
        <v>46</v>
      </c>
      <c r="AR168" s="29">
        <v>4720</v>
      </c>
      <c r="AS168" s="29">
        <v>1625</v>
      </c>
      <c r="AT168" s="29">
        <v>664</v>
      </c>
      <c r="AU168" s="29">
        <v>269</v>
      </c>
      <c r="AV168" s="29">
        <v>523</v>
      </c>
      <c r="AW168" s="29">
        <v>144</v>
      </c>
      <c r="AX168" s="29">
        <v>144</v>
      </c>
      <c r="AY168" s="31" t="s">
        <v>46</v>
      </c>
      <c r="AZ168" s="31" t="s">
        <v>46</v>
      </c>
      <c r="BA168" s="30">
        <v>65</v>
      </c>
      <c r="BB168" s="29">
        <v>4413</v>
      </c>
      <c r="BC168" s="31">
        <v>218</v>
      </c>
      <c r="BD168" s="31">
        <v>134</v>
      </c>
      <c r="BE168" s="31">
        <v>89</v>
      </c>
      <c r="BF168" s="52">
        <v>46</v>
      </c>
      <c r="BG168" s="29">
        <v>10136</v>
      </c>
      <c r="BH168" s="29">
        <v>235</v>
      </c>
      <c r="BI168" s="49">
        <v>3630</v>
      </c>
      <c r="BJ168" s="29">
        <v>1535</v>
      </c>
      <c r="BK168" s="29">
        <v>434</v>
      </c>
      <c r="BL168" s="29" t="s">
        <v>46</v>
      </c>
      <c r="BM168" s="29" t="s">
        <v>46</v>
      </c>
      <c r="BN168" s="29">
        <v>877</v>
      </c>
      <c r="BO168" s="30">
        <v>159</v>
      </c>
      <c r="BP168" s="32">
        <v>2410</v>
      </c>
      <c r="BQ168" s="32">
        <v>1792.640864399483</v>
      </c>
      <c r="BR168" s="35">
        <v>3364.1554621848741</v>
      </c>
      <c r="BS168" s="29">
        <v>3849</v>
      </c>
      <c r="BT168" s="29">
        <v>1711</v>
      </c>
      <c r="BU168" s="29">
        <v>539</v>
      </c>
      <c r="BV168" s="29">
        <v>3102</v>
      </c>
      <c r="BW168" s="29">
        <v>1481</v>
      </c>
      <c r="BX168" s="32">
        <v>887115</v>
      </c>
      <c r="BY168" s="76">
        <v>980.84540677999996</v>
      </c>
      <c r="BZ168" s="29">
        <v>28533</v>
      </c>
      <c r="CA168" s="29">
        <v>18809</v>
      </c>
      <c r="CB168" s="29">
        <v>16399</v>
      </c>
      <c r="CC168" s="29">
        <v>2410</v>
      </c>
      <c r="CD168" s="29">
        <v>1150</v>
      </c>
      <c r="CE168" s="29">
        <v>11702</v>
      </c>
      <c r="CF168" s="29">
        <v>42</v>
      </c>
      <c r="CG168" s="29">
        <v>4649</v>
      </c>
      <c r="CH168" s="29">
        <v>1160</v>
      </c>
      <c r="CI168" s="29">
        <v>798</v>
      </c>
      <c r="CJ168" s="29">
        <v>362</v>
      </c>
      <c r="CK168" s="29">
        <v>426</v>
      </c>
      <c r="CL168" s="29">
        <v>1160</v>
      </c>
      <c r="CM168" s="29">
        <v>637</v>
      </c>
      <c r="CN168" s="29">
        <v>539</v>
      </c>
      <c r="CO168" s="30">
        <v>2370</v>
      </c>
      <c r="CP168" s="29">
        <v>21175</v>
      </c>
      <c r="CQ168" s="29">
        <v>21175</v>
      </c>
      <c r="CR168" s="29">
        <v>21175</v>
      </c>
      <c r="CS168" s="29">
        <v>21175</v>
      </c>
      <c r="CT168" s="29">
        <v>7304</v>
      </c>
      <c r="CU168" s="29">
        <v>7304</v>
      </c>
      <c r="CV168" s="35">
        <v>23113.5</v>
      </c>
      <c r="CW168" s="35">
        <v>23113.5</v>
      </c>
      <c r="CX168" s="35">
        <v>44686</v>
      </c>
      <c r="CY168" s="35">
        <v>44686</v>
      </c>
      <c r="CZ168" s="35">
        <v>44686</v>
      </c>
      <c r="DA168" s="78">
        <v>5.29</v>
      </c>
      <c r="DB168" s="34" t="s">
        <v>46</v>
      </c>
      <c r="DC168" s="34" t="s">
        <v>46</v>
      </c>
      <c r="DD168" s="34" t="s">
        <v>46</v>
      </c>
      <c r="DE168" s="34" t="s">
        <v>46</v>
      </c>
      <c r="DF168" s="34">
        <v>218</v>
      </c>
      <c r="DG168" s="34">
        <v>134</v>
      </c>
      <c r="DH168" s="34">
        <v>89</v>
      </c>
      <c r="DI168" s="34">
        <v>46</v>
      </c>
    </row>
    <row r="169" spans="1:113" x14ac:dyDescent="0.2">
      <c r="A169" s="3" t="s">
        <v>36</v>
      </c>
      <c r="B169" s="4">
        <v>2017</v>
      </c>
      <c r="C169" s="2" t="s">
        <v>13</v>
      </c>
      <c r="D169" s="29" t="s">
        <v>46</v>
      </c>
      <c r="E169" s="29" t="s">
        <v>46</v>
      </c>
      <c r="F169" s="29" t="s">
        <v>46</v>
      </c>
      <c r="G169" s="30" t="s">
        <v>46</v>
      </c>
      <c r="H169" s="29">
        <v>950</v>
      </c>
      <c r="I169" s="29">
        <v>2417</v>
      </c>
      <c r="J169" s="29">
        <v>759</v>
      </c>
      <c r="K169" s="29">
        <v>1476</v>
      </c>
      <c r="L169" s="29">
        <v>182</v>
      </c>
      <c r="M169" s="31" t="s">
        <v>46</v>
      </c>
      <c r="N169" s="32">
        <v>59</v>
      </c>
      <c r="O169" s="29">
        <v>59</v>
      </c>
      <c r="P169" s="32" t="s">
        <v>237</v>
      </c>
      <c r="Q169" s="35" t="s">
        <v>237</v>
      </c>
      <c r="R169" s="30" t="s">
        <v>46</v>
      </c>
      <c r="S169" s="29">
        <v>3091</v>
      </c>
      <c r="T169" s="29">
        <v>3205</v>
      </c>
      <c r="U169" s="29">
        <v>2653</v>
      </c>
      <c r="V169" s="29">
        <v>438</v>
      </c>
      <c r="W169" s="29">
        <v>1414</v>
      </c>
      <c r="X169" s="29">
        <v>266</v>
      </c>
      <c r="Y169" s="61">
        <v>269.11977529057248</v>
      </c>
      <c r="Z169" s="32">
        <v>270.12577356866115</v>
      </c>
      <c r="AA169" s="35">
        <v>2960.5</v>
      </c>
      <c r="AB169" s="29" t="s">
        <v>46</v>
      </c>
      <c r="AC169" s="29" t="s">
        <v>46</v>
      </c>
      <c r="AD169" s="29">
        <v>251</v>
      </c>
      <c r="AE169" s="34">
        <v>394</v>
      </c>
      <c r="AF169" s="30">
        <v>496</v>
      </c>
      <c r="AG169" s="29">
        <v>2654</v>
      </c>
      <c r="AH169" s="34">
        <v>169</v>
      </c>
      <c r="AI169" s="34">
        <v>528</v>
      </c>
      <c r="AJ169" s="34">
        <v>92</v>
      </c>
      <c r="AK169" s="29">
        <v>288</v>
      </c>
      <c r="AL169" s="29">
        <v>145</v>
      </c>
      <c r="AM169" s="29">
        <v>68</v>
      </c>
      <c r="AN169" s="29">
        <v>298</v>
      </c>
      <c r="AO169" s="29">
        <v>112</v>
      </c>
      <c r="AP169" s="29" t="s">
        <v>46</v>
      </c>
      <c r="AQ169" s="30" t="s">
        <v>46</v>
      </c>
      <c r="AR169" s="29">
        <v>1443</v>
      </c>
      <c r="AS169" s="29">
        <v>494</v>
      </c>
      <c r="AT169" s="29">
        <v>182</v>
      </c>
      <c r="AU169" s="29">
        <v>64</v>
      </c>
      <c r="AV169" s="29">
        <v>111</v>
      </c>
      <c r="AW169" s="29">
        <v>18</v>
      </c>
      <c r="AX169" s="29">
        <v>18</v>
      </c>
      <c r="AY169" s="31" t="s">
        <v>46</v>
      </c>
      <c r="AZ169" s="31" t="s">
        <v>46</v>
      </c>
      <c r="BA169" s="30">
        <v>12</v>
      </c>
      <c r="BB169" s="29">
        <v>1446</v>
      </c>
      <c r="BC169" s="31">
        <v>74</v>
      </c>
      <c r="BD169" s="31">
        <v>42</v>
      </c>
      <c r="BE169" s="31">
        <v>29</v>
      </c>
      <c r="BF169" s="52">
        <v>23</v>
      </c>
      <c r="BG169" s="29">
        <v>3555</v>
      </c>
      <c r="BH169" s="29">
        <v>44</v>
      </c>
      <c r="BI169" s="49">
        <v>1264</v>
      </c>
      <c r="BJ169" s="29">
        <v>515</v>
      </c>
      <c r="BK169" s="29">
        <v>145</v>
      </c>
      <c r="BL169" s="29" t="s">
        <v>46</v>
      </c>
      <c r="BM169" s="29" t="s">
        <v>46</v>
      </c>
      <c r="BN169" s="29" t="s">
        <v>46</v>
      </c>
      <c r="BO169" s="30">
        <v>24</v>
      </c>
      <c r="BP169" s="32">
        <v>736</v>
      </c>
      <c r="BQ169" s="32">
        <v>539.24554885923362</v>
      </c>
      <c r="BR169" s="35">
        <v>3452.2241379310344</v>
      </c>
      <c r="BS169" s="29">
        <v>919</v>
      </c>
      <c r="BT169" s="29">
        <v>401</v>
      </c>
      <c r="BU169" s="29">
        <v>129</v>
      </c>
      <c r="BV169" s="29">
        <v>738</v>
      </c>
      <c r="BW169" s="29">
        <v>379</v>
      </c>
      <c r="BX169" s="32">
        <v>364560</v>
      </c>
      <c r="BY169" s="76">
        <v>361.40327171000001</v>
      </c>
      <c r="BZ169" s="29">
        <v>9262</v>
      </c>
      <c r="CA169" s="29">
        <v>6296</v>
      </c>
      <c r="CB169" s="29">
        <v>5560</v>
      </c>
      <c r="CC169" s="29">
        <v>736</v>
      </c>
      <c r="CD169" s="29">
        <v>447</v>
      </c>
      <c r="CE169" s="29">
        <v>3880</v>
      </c>
      <c r="CF169" s="29">
        <v>10</v>
      </c>
      <c r="CG169" s="29">
        <v>2671</v>
      </c>
      <c r="CH169" s="29">
        <v>263</v>
      </c>
      <c r="CI169" s="29">
        <v>169</v>
      </c>
      <c r="CJ169" s="29">
        <v>94</v>
      </c>
      <c r="CK169" s="29">
        <v>93</v>
      </c>
      <c r="CL169" s="29">
        <v>263</v>
      </c>
      <c r="CM169" s="29">
        <v>140</v>
      </c>
      <c r="CN169" s="29">
        <v>129</v>
      </c>
      <c r="CO169" s="30">
        <v>577</v>
      </c>
      <c r="CP169" s="29">
        <v>6971</v>
      </c>
      <c r="CQ169" s="29">
        <v>6971</v>
      </c>
      <c r="CR169" s="29">
        <v>6971</v>
      </c>
      <c r="CS169" s="29">
        <v>6971</v>
      </c>
      <c r="CT169" s="29">
        <v>2289</v>
      </c>
      <c r="CU169" s="29">
        <v>2289</v>
      </c>
      <c r="CV169" s="35">
        <v>7609.2</v>
      </c>
      <c r="CW169" s="35">
        <v>7609.2</v>
      </c>
      <c r="CX169" s="35">
        <v>15010</v>
      </c>
      <c r="CY169" s="35">
        <v>15010</v>
      </c>
      <c r="CZ169" s="35">
        <v>15010</v>
      </c>
      <c r="DA169" s="78">
        <v>5.71</v>
      </c>
      <c r="DB169" s="34" t="s">
        <v>46</v>
      </c>
      <c r="DC169" s="34" t="s">
        <v>46</v>
      </c>
      <c r="DD169" s="34" t="s">
        <v>46</v>
      </c>
      <c r="DE169" s="34" t="s">
        <v>46</v>
      </c>
      <c r="DF169" s="34">
        <v>74</v>
      </c>
      <c r="DG169" s="34">
        <v>42</v>
      </c>
      <c r="DH169" s="34">
        <v>29</v>
      </c>
      <c r="DI169" s="34">
        <v>23</v>
      </c>
    </row>
    <row r="170" spans="1:113" x14ac:dyDescent="0.2">
      <c r="A170" s="3" t="s">
        <v>37</v>
      </c>
      <c r="B170" s="4">
        <v>2017</v>
      </c>
      <c r="C170" s="2" t="s">
        <v>14</v>
      </c>
      <c r="D170" s="29" t="s">
        <v>46</v>
      </c>
      <c r="E170" s="29" t="s">
        <v>46</v>
      </c>
      <c r="F170" s="29" t="s">
        <v>46</v>
      </c>
      <c r="G170" s="30" t="s">
        <v>46</v>
      </c>
      <c r="H170" s="29">
        <v>3144</v>
      </c>
      <c r="I170" s="29">
        <v>7909</v>
      </c>
      <c r="J170" s="29">
        <v>2125</v>
      </c>
      <c r="K170" s="29">
        <v>5098</v>
      </c>
      <c r="L170" s="29">
        <v>686</v>
      </c>
      <c r="M170" s="31" t="s">
        <v>46</v>
      </c>
      <c r="N170" s="32">
        <v>261</v>
      </c>
      <c r="O170" s="29">
        <v>261</v>
      </c>
      <c r="P170" s="32">
        <v>204.22755402496767</v>
      </c>
      <c r="Q170" s="35">
        <v>2413</v>
      </c>
      <c r="R170" s="30" t="s">
        <v>46</v>
      </c>
      <c r="S170" s="29">
        <v>5074</v>
      </c>
      <c r="T170" s="29">
        <v>5422</v>
      </c>
      <c r="U170" s="29">
        <v>4297</v>
      </c>
      <c r="V170" s="29">
        <v>777</v>
      </c>
      <c r="W170" s="29">
        <v>2150</v>
      </c>
      <c r="X170" s="29">
        <v>553</v>
      </c>
      <c r="Y170" s="61">
        <v>549.46110632802402</v>
      </c>
      <c r="Z170" s="32">
        <v>631.6946586310803</v>
      </c>
      <c r="AA170" s="35">
        <v>2814.0416666666665</v>
      </c>
      <c r="AB170" s="29" t="s">
        <v>46</v>
      </c>
      <c r="AC170" s="29" t="s">
        <v>46</v>
      </c>
      <c r="AD170" s="29">
        <v>455</v>
      </c>
      <c r="AE170" s="34">
        <v>350</v>
      </c>
      <c r="AF170" s="30">
        <v>0</v>
      </c>
      <c r="AG170" s="29">
        <v>4156</v>
      </c>
      <c r="AH170" s="34">
        <v>245</v>
      </c>
      <c r="AI170" s="34">
        <v>681</v>
      </c>
      <c r="AJ170" s="34">
        <v>254</v>
      </c>
      <c r="AK170" s="29">
        <v>522</v>
      </c>
      <c r="AL170" s="29">
        <v>450</v>
      </c>
      <c r="AM170" s="29">
        <v>209</v>
      </c>
      <c r="AN170" s="29">
        <v>928</v>
      </c>
      <c r="AO170" s="29">
        <v>292</v>
      </c>
      <c r="AP170" s="29" t="s">
        <v>46</v>
      </c>
      <c r="AQ170" s="30" t="s">
        <v>46</v>
      </c>
      <c r="AR170" s="29">
        <v>2541</v>
      </c>
      <c r="AS170" s="29">
        <v>778</v>
      </c>
      <c r="AT170" s="29">
        <v>243</v>
      </c>
      <c r="AU170" s="29">
        <v>99</v>
      </c>
      <c r="AV170" s="29">
        <v>369</v>
      </c>
      <c r="AW170" s="29">
        <v>74</v>
      </c>
      <c r="AX170" s="29">
        <v>74</v>
      </c>
      <c r="AY170" s="31" t="s">
        <v>46</v>
      </c>
      <c r="AZ170" s="31" t="s">
        <v>46</v>
      </c>
      <c r="BA170" s="30">
        <v>23</v>
      </c>
      <c r="BB170" s="29">
        <v>2405</v>
      </c>
      <c r="BC170" s="31">
        <v>160</v>
      </c>
      <c r="BD170" s="31">
        <v>101</v>
      </c>
      <c r="BE170" s="31">
        <v>63</v>
      </c>
      <c r="BF170" s="52">
        <v>40</v>
      </c>
      <c r="BG170" s="29">
        <v>5247</v>
      </c>
      <c r="BH170" s="29">
        <v>226</v>
      </c>
      <c r="BI170" s="49">
        <v>1904</v>
      </c>
      <c r="BJ170" s="29">
        <v>891</v>
      </c>
      <c r="BK170" s="29">
        <v>270</v>
      </c>
      <c r="BL170" s="29" t="s">
        <v>46</v>
      </c>
      <c r="BM170" s="29" t="s">
        <v>46</v>
      </c>
      <c r="BN170" s="29" t="s">
        <v>46</v>
      </c>
      <c r="BO170" s="30">
        <v>85</v>
      </c>
      <c r="BP170" s="32">
        <v>1364</v>
      </c>
      <c r="BQ170" s="32">
        <v>1181.1557649591043</v>
      </c>
      <c r="BR170" s="35">
        <v>3181.9024390243903</v>
      </c>
      <c r="BS170" s="29">
        <v>3054</v>
      </c>
      <c r="BT170" s="29">
        <v>1452</v>
      </c>
      <c r="BU170" s="29">
        <v>453</v>
      </c>
      <c r="BV170" s="29">
        <v>2513</v>
      </c>
      <c r="BW170" s="29">
        <v>1189</v>
      </c>
      <c r="BX170" s="32">
        <v>458398</v>
      </c>
      <c r="BY170" s="76">
        <v>537.70824471000003</v>
      </c>
      <c r="BZ170" s="29">
        <v>15904</v>
      </c>
      <c r="CA170" s="29">
        <v>10496</v>
      </c>
      <c r="CB170" s="29">
        <v>9132</v>
      </c>
      <c r="CC170" s="29">
        <v>1364</v>
      </c>
      <c r="CD170" s="29">
        <v>778</v>
      </c>
      <c r="CE170" s="29">
        <v>6429</v>
      </c>
      <c r="CF170" s="29">
        <v>27</v>
      </c>
      <c r="CG170" s="29">
        <v>3497</v>
      </c>
      <c r="CH170" s="29">
        <v>854</v>
      </c>
      <c r="CI170" s="29">
        <v>622</v>
      </c>
      <c r="CJ170" s="29">
        <v>232</v>
      </c>
      <c r="CK170" s="29">
        <v>375</v>
      </c>
      <c r="CL170" s="29">
        <v>854</v>
      </c>
      <c r="CM170" s="29">
        <v>491</v>
      </c>
      <c r="CN170" s="29">
        <v>453</v>
      </c>
      <c r="CO170" s="30">
        <v>1900</v>
      </c>
      <c r="CP170" s="29">
        <v>11701</v>
      </c>
      <c r="CQ170" s="29">
        <v>11701</v>
      </c>
      <c r="CR170" s="29">
        <v>11701</v>
      </c>
      <c r="CS170" s="29">
        <v>11701</v>
      </c>
      <c r="CT170" s="29">
        <v>6184</v>
      </c>
      <c r="CU170" s="29">
        <v>6184</v>
      </c>
      <c r="CV170" s="35">
        <v>10990.199999999999</v>
      </c>
      <c r="CW170" s="35">
        <v>10990.199999999999</v>
      </c>
      <c r="CX170" s="35">
        <v>24579</v>
      </c>
      <c r="CY170" s="35">
        <v>24579</v>
      </c>
      <c r="CZ170" s="35">
        <v>24579</v>
      </c>
      <c r="DA170" s="78">
        <v>5.65</v>
      </c>
      <c r="DB170" s="34" t="s">
        <v>46</v>
      </c>
      <c r="DC170" s="34" t="s">
        <v>46</v>
      </c>
      <c r="DD170" s="34" t="s">
        <v>46</v>
      </c>
      <c r="DE170" s="34" t="s">
        <v>46</v>
      </c>
      <c r="DF170" s="34">
        <v>160</v>
      </c>
      <c r="DG170" s="34">
        <v>101</v>
      </c>
      <c r="DH170" s="34">
        <v>63</v>
      </c>
      <c r="DI170" s="34">
        <v>40</v>
      </c>
    </row>
    <row r="171" spans="1:113" x14ac:dyDescent="0.2">
      <c r="A171" s="3" t="s">
        <v>38</v>
      </c>
      <c r="B171" s="4">
        <v>2017</v>
      </c>
      <c r="C171" s="2" t="s">
        <v>15</v>
      </c>
      <c r="D171" s="29" t="s">
        <v>46</v>
      </c>
      <c r="E171" s="29" t="s">
        <v>46</v>
      </c>
      <c r="F171" s="29" t="s">
        <v>46</v>
      </c>
      <c r="G171" s="30">
        <v>742</v>
      </c>
      <c r="H171" s="29">
        <v>4484</v>
      </c>
      <c r="I171" s="29">
        <v>10083</v>
      </c>
      <c r="J171" s="29">
        <v>2868</v>
      </c>
      <c r="K171" s="29">
        <v>6417</v>
      </c>
      <c r="L171" s="29">
        <v>798</v>
      </c>
      <c r="M171" s="31" t="s">
        <v>46</v>
      </c>
      <c r="N171" s="32">
        <v>399</v>
      </c>
      <c r="O171" s="29">
        <v>399</v>
      </c>
      <c r="P171" s="32">
        <v>326.45510804993535</v>
      </c>
      <c r="Q171" s="35">
        <v>2376.6363636363635</v>
      </c>
      <c r="R171" s="30" t="s">
        <v>46</v>
      </c>
      <c r="S171" s="29">
        <v>7116</v>
      </c>
      <c r="T171" s="29">
        <v>8081</v>
      </c>
      <c r="U171" s="29">
        <v>6086</v>
      </c>
      <c r="V171" s="29">
        <v>1030</v>
      </c>
      <c r="W171" s="29">
        <v>3032</v>
      </c>
      <c r="X171" s="29">
        <v>691</v>
      </c>
      <c r="Y171" s="61">
        <v>756.70065690916897</v>
      </c>
      <c r="Z171" s="32">
        <v>935.82643047783017</v>
      </c>
      <c r="AA171" s="35">
        <v>2828.625</v>
      </c>
      <c r="AB171" s="29" t="s">
        <v>46</v>
      </c>
      <c r="AC171" s="29" t="s">
        <v>46</v>
      </c>
      <c r="AD171" s="29">
        <v>713</v>
      </c>
      <c r="AE171" s="34">
        <v>739</v>
      </c>
      <c r="AF171" s="30">
        <v>884</v>
      </c>
      <c r="AG171" s="29">
        <v>5976</v>
      </c>
      <c r="AH171" s="34">
        <v>346</v>
      </c>
      <c r="AI171" s="34">
        <v>942</v>
      </c>
      <c r="AJ171" s="34">
        <v>50</v>
      </c>
      <c r="AK171" s="29">
        <v>825</v>
      </c>
      <c r="AL171" s="29">
        <v>745</v>
      </c>
      <c r="AM171" s="29">
        <v>376</v>
      </c>
      <c r="AN171" s="29">
        <v>1480</v>
      </c>
      <c r="AO171" s="29">
        <v>430</v>
      </c>
      <c r="AP171" s="29" t="s">
        <v>46</v>
      </c>
      <c r="AQ171" s="30" t="s">
        <v>46</v>
      </c>
      <c r="AR171" s="29">
        <v>3624</v>
      </c>
      <c r="AS171" s="29">
        <v>1264</v>
      </c>
      <c r="AT171" s="29">
        <v>444</v>
      </c>
      <c r="AU171" s="29">
        <v>186</v>
      </c>
      <c r="AV171" s="29">
        <v>558</v>
      </c>
      <c r="AW171" s="29">
        <v>117</v>
      </c>
      <c r="AX171" s="29">
        <v>117</v>
      </c>
      <c r="AY171" s="31" t="s">
        <v>46</v>
      </c>
      <c r="AZ171" s="31" t="s">
        <v>46</v>
      </c>
      <c r="BA171" s="30">
        <v>34</v>
      </c>
      <c r="BB171" s="29">
        <v>3546</v>
      </c>
      <c r="BC171" s="31">
        <v>220</v>
      </c>
      <c r="BD171" s="31">
        <v>71</v>
      </c>
      <c r="BE171" s="31">
        <v>105</v>
      </c>
      <c r="BF171" s="52">
        <v>43</v>
      </c>
      <c r="BG171" s="29">
        <v>7318</v>
      </c>
      <c r="BH171" s="29">
        <v>265</v>
      </c>
      <c r="BI171" s="49">
        <v>2814</v>
      </c>
      <c r="BJ171" s="29">
        <v>1318</v>
      </c>
      <c r="BK171" s="29">
        <v>321</v>
      </c>
      <c r="BL171" s="29" t="s">
        <v>46</v>
      </c>
      <c r="BM171" s="29" t="s">
        <v>46</v>
      </c>
      <c r="BN171" s="29">
        <v>639</v>
      </c>
      <c r="BO171" s="30">
        <v>130</v>
      </c>
      <c r="BP171" s="32">
        <v>1783</v>
      </c>
      <c r="BQ171" s="32">
        <v>1692.527087386999</v>
      </c>
      <c r="BR171" s="35">
        <v>3266.125</v>
      </c>
      <c r="BS171" s="29">
        <v>4507</v>
      </c>
      <c r="BT171" s="29">
        <v>2060</v>
      </c>
      <c r="BU171" s="29">
        <v>708</v>
      </c>
      <c r="BV171" s="29">
        <v>3760</v>
      </c>
      <c r="BW171" s="29">
        <v>1778</v>
      </c>
      <c r="BX171" s="32">
        <v>647493</v>
      </c>
      <c r="BY171" s="76">
        <v>723.55322813999999</v>
      </c>
      <c r="BZ171" s="29">
        <v>22581</v>
      </c>
      <c r="CA171" s="29">
        <v>15197</v>
      </c>
      <c r="CB171" s="29">
        <v>13414</v>
      </c>
      <c r="CC171" s="29">
        <v>1783</v>
      </c>
      <c r="CD171" s="29">
        <v>1045</v>
      </c>
      <c r="CE171" s="29">
        <v>9691</v>
      </c>
      <c r="CF171" s="29">
        <v>59</v>
      </c>
      <c r="CG171" s="29">
        <v>4294</v>
      </c>
      <c r="CH171" s="29">
        <v>1270</v>
      </c>
      <c r="CI171" s="29">
        <v>929</v>
      </c>
      <c r="CJ171" s="29">
        <v>341</v>
      </c>
      <c r="CK171" s="29">
        <v>432</v>
      </c>
      <c r="CL171" s="29">
        <v>1270</v>
      </c>
      <c r="CM171" s="29">
        <v>738</v>
      </c>
      <c r="CN171" s="29">
        <v>708</v>
      </c>
      <c r="CO171" s="30">
        <v>2762</v>
      </c>
      <c r="CP171" s="29">
        <v>17181</v>
      </c>
      <c r="CQ171" s="29">
        <v>17181</v>
      </c>
      <c r="CR171" s="29">
        <v>17181</v>
      </c>
      <c r="CS171" s="29">
        <v>17181</v>
      </c>
      <c r="CT171" s="29">
        <v>10472</v>
      </c>
      <c r="CU171" s="29">
        <v>10472</v>
      </c>
      <c r="CV171" s="35">
        <v>15547.6</v>
      </c>
      <c r="CW171" s="35">
        <v>15547.6</v>
      </c>
      <c r="CX171" s="35">
        <v>34834</v>
      </c>
      <c r="CY171" s="35">
        <v>34834</v>
      </c>
      <c r="CZ171" s="35">
        <v>34834</v>
      </c>
      <c r="DA171" s="78">
        <v>5.49</v>
      </c>
      <c r="DB171" s="34" t="s">
        <v>46</v>
      </c>
      <c r="DC171" s="34" t="s">
        <v>46</v>
      </c>
      <c r="DD171" s="34" t="s">
        <v>46</v>
      </c>
      <c r="DE171" s="34" t="s">
        <v>46</v>
      </c>
      <c r="DF171" s="34">
        <v>220</v>
      </c>
      <c r="DG171" s="34">
        <v>71</v>
      </c>
      <c r="DH171" s="34">
        <v>105</v>
      </c>
      <c r="DI171" s="34">
        <v>43</v>
      </c>
    </row>
    <row r="172" spans="1:113" x14ac:dyDescent="0.2">
      <c r="A172" s="3" t="s">
        <v>39</v>
      </c>
      <c r="B172" s="4">
        <v>2017</v>
      </c>
      <c r="C172" s="2" t="s">
        <v>16</v>
      </c>
      <c r="D172" s="29" t="s">
        <v>46</v>
      </c>
      <c r="E172" s="29" t="s">
        <v>46</v>
      </c>
      <c r="F172" s="29" t="s">
        <v>46</v>
      </c>
      <c r="G172" s="30">
        <v>535</v>
      </c>
      <c r="H172" s="29">
        <v>1759</v>
      </c>
      <c r="I172" s="29">
        <v>4558</v>
      </c>
      <c r="J172" s="29">
        <v>1307</v>
      </c>
      <c r="K172" s="29">
        <v>2915</v>
      </c>
      <c r="L172" s="29">
        <v>336</v>
      </c>
      <c r="M172" s="31" t="s">
        <v>46</v>
      </c>
      <c r="N172" s="32">
        <v>127</v>
      </c>
      <c r="O172" s="29">
        <v>127</v>
      </c>
      <c r="P172" s="32" t="s">
        <v>237</v>
      </c>
      <c r="Q172" s="35" t="s">
        <v>237</v>
      </c>
      <c r="R172" s="30" t="s">
        <v>46</v>
      </c>
      <c r="S172" s="29">
        <v>5079</v>
      </c>
      <c r="T172" s="29">
        <v>5329</v>
      </c>
      <c r="U172" s="29">
        <v>4356</v>
      </c>
      <c r="V172" s="29">
        <v>723</v>
      </c>
      <c r="W172" s="29">
        <v>2213</v>
      </c>
      <c r="X172" s="29">
        <v>386</v>
      </c>
      <c r="Y172" s="61">
        <v>470.02399311235456</v>
      </c>
      <c r="Z172" s="32">
        <v>458.91021609987075</v>
      </c>
      <c r="AA172" s="35">
        <v>2913</v>
      </c>
      <c r="AB172" s="29" t="s">
        <v>46</v>
      </c>
      <c r="AC172" s="29" t="s">
        <v>46</v>
      </c>
      <c r="AD172" s="29">
        <v>369</v>
      </c>
      <c r="AE172" s="34">
        <v>383</v>
      </c>
      <c r="AF172" s="30">
        <v>535</v>
      </c>
      <c r="AG172" s="29">
        <v>4152</v>
      </c>
      <c r="AH172" s="34">
        <v>246</v>
      </c>
      <c r="AI172" s="34">
        <v>705</v>
      </c>
      <c r="AJ172" s="34">
        <v>154</v>
      </c>
      <c r="AK172" s="29">
        <v>428</v>
      </c>
      <c r="AL172" s="29">
        <v>241</v>
      </c>
      <c r="AM172" s="29">
        <v>126</v>
      </c>
      <c r="AN172" s="29">
        <v>504</v>
      </c>
      <c r="AO172" s="29">
        <v>250</v>
      </c>
      <c r="AP172" s="29" t="s">
        <v>46</v>
      </c>
      <c r="AQ172" s="30" t="s">
        <v>46</v>
      </c>
      <c r="AR172" s="29">
        <v>2447</v>
      </c>
      <c r="AS172" s="29">
        <v>815</v>
      </c>
      <c r="AT172" s="29">
        <v>319</v>
      </c>
      <c r="AU172" s="29">
        <v>133</v>
      </c>
      <c r="AV172" s="29">
        <v>208</v>
      </c>
      <c r="AW172" s="29">
        <v>31</v>
      </c>
      <c r="AX172" s="29">
        <v>31</v>
      </c>
      <c r="AY172" s="31" t="s">
        <v>46</v>
      </c>
      <c r="AZ172" s="31" t="s">
        <v>46</v>
      </c>
      <c r="BA172" s="30">
        <v>9</v>
      </c>
      <c r="BB172" s="29">
        <v>2750</v>
      </c>
      <c r="BC172" s="31">
        <v>148</v>
      </c>
      <c r="BD172" s="31">
        <v>70</v>
      </c>
      <c r="BE172" s="31">
        <v>61</v>
      </c>
      <c r="BF172" s="52">
        <v>22</v>
      </c>
      <c r="BG172" s="29">
        <v>4519</v>
      </c>
      <c r="BH172" s="29">
        <v>97</v>
      </c>
      <c r="BI172" s="49">
        <v>1534</v>
      </c>
      <c r="BJ172" s="29">
        <v>667</v>
      </c>
      <c r="BK172" s="29">
        <v>172</v>
      </c>
      <c r="BL172" s="29" t="s">
        <v>46</v>
      </c>
      <c r="BM172" s="29" t="s">
        <v>46</v>
      </c>
      <c r="BN172" s="29">
        <v>448</v>
      </c>
      <c r="BO172" s="30">
        <v>49</v>
      </c>
      <c r="BP172" s="32">
        <v>1193</v>
      </c>
      <c r="BQ172" s="32">
        <v>928.93420921222537</v>
      </c>
      <c r="BR172" s="35">
        <v>3354.4473684210525</v>
      </c>
      <c r="BS172" s="29">
        <v>1576</v>
      </c>
      <c r="BT172" s="29">
        <v>652</v>
      </c>
      <c r="BU172" s="29">
        <v>223</v>
      </c>
      <c r="BV172" s="29">
        <v>1266</v>
      </c>
      <c r="BW172" s="29">
        <v>608</v>
      </c>
      <c r="BX172" s="32">
        <v>473322</v>
      </c>
      <c r="BY172" s="76">
        <v>517.36729658000002</v>
      </c>
      <c r="BZ172" s="29">
        <v>15858</v>
      </c>
      <c r="CA172" s="29">
        <v>10408</v>
      </c>
      <c r="CB172" s="29">
        <v>9215</v>
      </c>
      <c r="CC172" s="29">
        <v>1193</v>
      </c>
      <c r="CD172" s="29">
        <v>714</v>
      </c>
      <c r="CE172" s="29">
        <v>6616</v>
      </c>
      <c r="CF172" s="29">
        <v>19</v>
      </c>
      <c r="CG172" s="29">
        <v>4208</v>
      </c>
      <c r="CH172" s="29">
        <v>499</v>
      </c>
      <c r="CI172" s="29">
        <v>355</v>
      </c>
      <c r="CJ172" s="29">
        <v>144</v>
      </c>
      <c r="CK172" s="29">
        <v>192</v>
      </c>
      <c r="CL172" s="29">
        <v>499</v>
      </c>
      <c r="CM172" s="29">
        <v>268</v>
      </c>
      <c r="CN172" s="29">
        <v>223</v>
      </c>
      <c r="CO172" s="30">
        <v>975</v>
      </c>
      <c r="CP172" s="29">
        <v>10277</v>
      </c>
      <c r="CQ172" s="29">
        <v>10277</v>
      </c>
      <c r="CR172" s="29">
        <v>10277</v>
      </c>
      <c r="CS172" s="29">
        <v>10277</v>
      </c>
      <c r="CT172" s="29">
        <v>3217</v>
      </c>
      <c r="CU172" s="29">
        <v>3217</v>
      </c>
      <c r="CV172" s="35">
        <v>11194.5</v>
      </c>
      <c r="CW172" s="35">
        <v>11194.5</v>
      </c>
      <c r="CX172" s="35">
        <v>23769</v>
      </c>
      <c r="CY172" s="35">
        <v>23769</v>
      </c>
      <c r="CZ172" s="35">
        <v>23769</v>
      </c>
      <c r="DA172" s="78">
        <v>5.44</v>
      </c>
      <c r="DB172" s="34" t="s">
        <v>46</v>
      </c>
      <c r="DC172" s="34" t="s">
        <v>46</v>
      </c>
      <c r="DD172" s="34" t="s">
        <v>46</v>
      </c>
      <c r="DE172" s="34" t="s">
        <v>46</v>
      </c>
      <c r="DF172" s="34">
        <v>148</v>
      </c>
      <c r="DG172" s="34">
        <v>70</v>
      </c>
      <c r="DH172" s="34">
        <v>61</v>
      </c>
      <c r="DI172" s="34">
        <v>22</v>
      </c>
    </row>
    <row r="173" spans="1:113" x14ac:dyDescent="0.2">
      <c r="A173" s="3" t="s">
        <v>40</v>
      </c>
      <c r="B173" s="4">
        <v>2017</v>
      </c>
      <c r="C173" s="2" t="s">
        <v>17</v>
      </c>
      <c r="D173" s="29" t="s">
        <v>46</v>
      </c>
      <c r="E173" s="29" t="s">
        <v>46</v>
      </c>
      <c r="F173" s="29" t="s">
        <v>46</v>
      </c>
      <c r="G173" s="30">
        <v>1015</v>
      </c>
      <c r="H173" s="29">
        <v>2627</v>
      </c>
      <c r="I173" s="29">
        <v>5069</v>
      </c>
      <c r="J173" s="29">
        <v>1528</v>
      </c>
      <c r="K173" s="29">
        <v>3149</v>
      </c>
      <c r="L173" s="29">
        <v>392</v>
      </c>
      <c r="M173" s="31" t="s">
        <v>46</v>
      </c>
      <c r="N173" s="32">
        <v>205</v>
      </c>
      <c r="O173" s="29">
        <v>205</v>
      </c>
      <c r="P173" s="32" t="s">
        <v>237</v>
      </c>
      <c r="Q173" s="35" t="s">
        <v>237</v>
      </c>
      <c r="R173" s="30" t="s">
        <v>46</v>
      </c>
      <c r="S173" s="29">
        <v>5963</v>
      </c>
      <c r="T173" s="29">
        <v>6152</v>
      </c>
      <c r="U173" s="29">
        <v>5026</v>
      </c>
      <c r="V173" s="29">
        <v>937</v>
      </c>
      <c r="W173" s="29">
        <v>2623</v>
      </c>
      <c r="X173" s="29">
        <v>638</v>
      </c>
      <c r="Y173" s="61">
        <v>594.46710460611268</v>
      </c>
      <c r="Z173" s="32">
        <v>653.70065690916897</v>
      </c>
      <c r="AA173" s="35">
        <v>2937.6621621621621</v>
      </c>
      <c r="AB173" s="29" t="s">
        <v>46</v>
      </c>
      <c r="AC173" s="29" t="s">
        <v>46</v>
      </c>
      <c r="AD173" s="29">
        <v>523</v>
      </c>
      <c r="AE173" s="34">
        <v>444</v>
      </c>
      <c r="AF173" s="30">
        <v>986</v>
      </c>
      <c r="AG173" s="29">
        <v>4784</v>
      </c>
      <c r="AH173" s="34">
        <v>231</v>
      </c>
      <c r="AI173" s="34">
        <v>782</v>
      </c>
      <c r="AJ173" s="34">
        <v>122</v>
      </c>
      <c r="AK173" s="29">
        <v>599</v>
      </c>
      <c r="AL173" s="29">
        <v>383</v>
      </c>
      <c r="AM173" s="29">
        <v>194</v>
      </c>
      <c r="AN173" s="29">
        <v>909</v>
      </c>
      <c r="AO173" s="29">
        <v>289</v>
      </c>
      <c r="AP173" s="29" t="s">
        <v>46</v>
      </c>
      <c r="AQ173" s="30" t="s">
        <v>46</v>
      </c>
      <c r="AR173" s="29">
        <v>3065</v>
      </c>
      <c r="AS173" s="29">
        <v>1009</v>
      </c>
      <c r="AT173" s="29">
        <v>369</v>
      </c>
      <c r="AU173" s="29">
        <v>131</v>
      </c>
      <c r="AV173" s="29">
        <v>357</v>
      </c>
      <c r="AW173" s="29">
        <v>109</v>
      </c>
      <c r="AX173" s="29">
        <v>109</v>
      </c>
      <c r="AY173" s="31" t="s">
        <v>46</v>
      </c>
      <c r="AZ173" s="31" t="s">
        <v>46</v>
      </c>
      <c r="BA173" s="30">
        <v>42</v>
      </c>
      <c r="BB173" s="29">
        <v>3233</v>
      </c>
      <c r="BC173" s="31">
        <v>205</v>
      </c>
      <c r="BD173" s="31">
        <v>113</v>
      </c>
      <c r="BE173" s="31">
        <v>78</v>
      </c>
      <c r="BF173" s="52">
        <v>64</v>
      </c>
      <c r="BG173" s="29">
        <v>7360</v>
      </c>
      <c r="BH173" s="29">
        <v>135</v>
      </c>
      <c r="BI173" s="49">
        <v>2820</v>
      </c>
      <c r="BJ173" s="29">
        <v>1242</v>
      </c>
      <c r="BK173" s="29">
        <v>288</v>
      </c>
      <c r="BL173" s="29" t="s">
        <v>46</v>
      </c>
      <c r="BM173" s="29" t="s">
        <v>46</v>
      </c>
      <c r="BN173" s="29">
        <v>842</v>
      </c>
      <c r="BO173" s="30">
        <v>122</v>
      </c>
      <c r="BP173" s="32">
        <v>1514</v>
      </c>
      <c r="BQ173" s="32">
        <v>1248.1677615152817</v>
      </c>
      <c r="BR173" s="35">
        <v>3199.7857142857142</v>
      </c>
      <c r="BS173" s="29">
        <v>2712</v>
      </c>
      <c r="BT173" s="29">
        <v>1075</v>
      </c>
      <c r="BU173" s="29">
        <v>367</v>
      </c>
      <c r="BV173" s="29">
        <v>2116</v>
      </c>
      <c r="BW173" s="29">
        <v>998</v>
      </c>
      <c r="BX173" s="32">
        <v>557807</v>
      </c>
      <c r="BY173" s="76">
        <v>642.22718501999998</v>
      </c>
      <c r="BZ173" s="29">
        <v>18595</v>
      </c>
      <c r="CA173" s="29">
        <v>12115</v>
      </c>
      <c r="CB173" s="29">
        <v>10601</v>
      </c>
      <c r="CC173" s="29">
        <v>1514</v>
      </c>
      <c r="CD173" s="29">
        <v>804</v>
      </c>
      <c r="CE173" s="29">
        <v>7340</v>
      </c>
      <c r="CF173" s="29">
        <v>33</v>
      </c>
      <c r="CG173" s="29">
        <v>3732</v>
      </c>
      <c r="CH173" s="29">
        <v>807</v>
      </c>
      <c r="CI173" s="29">
        <v>535</v>
      </c>
      <c r="CJ173" s="29">
        <v>272</v>
      </c>
      <c r="CK173" s="29">
        <v>299</v>
      </c>
      <c r="CL173" s="29">
        <v>807</v>
      </c>
      <c r="CM173" s="29">
        <v>433</v>
      </c>
      <c r="CN173" s="29">
        <v>367</v>
      </c>
      <c r="CO173" s="30">
        <v>1668</v>
      </c>
      <c r="CP173" s="29">
        <v>14782</v>
      </c>
      <c r="CQ173" s="29">
        <v>14782</v>
      </c>
      <c r="CR173" s="29">
        <v>14782</v>
      </c>
      <c r="CS173" s="29">
        <v>14782</v>
      </c>
      <c r="CT173" s="29">
        <v>5644</v>
      </c>
      <c r="CU173" s="29">
        <v>5644</v>
      </c>
      <c r="CV173" s="35">
        <v>15335</v>
      </c>
      <c r="CW173" s="35">
        <v>15335</v>
      </c>
      <c r="CX173" s="35">
        <v>29820</v>
      </c>
      <c r="CY173" s="35">
        <v>29820</v>
      </c>
      <c r="CZ173" s="35">
        <v>29820</v>
      </c>
      <c r="DA173" s="78">
        <v>5.43</v>
      </c>
      <c r="DB173" s="34" t="s">
        <v>46</v>
      </c>
      <c r="DC173" s="34" t="s">
        <v>46</v>
      </c>
      <c r="DD173" s="34" t="s">
        <v>46</v>
      </c>
      <c r="DE173" s="34" t="s">
        <v>46</v>
      </c>
      <c r="DF173" s="34">
        <v>205</v>
      </c>
      <c r="DG173" s="34">
        <v>113</v>
      </c>
      <c r="DH173" s="34">
        <v>78</v>
      </c>
      <c r="DI173" s="34">
        <v>64</v>
      </c>
    </row>
    <row r="174" spans="1:113" x14ac:dyDescent="0.2">
      <c r="A174" s="3" t="s">
        <v>41</v>
      </c>
      <c r="B174" s="4">
        <v>2017</v>
      </c>
      <c r="C174" s="2" t="s">
        <v>18</v>
      </c>
      <c r="D174" s="29" t="s">
        <v>46</v>
      </c>
      <c r="E174" s="29" t="s">
        <v>46</v>
      </c>
      <c r="F174" s="29" t="s">
        <v>46</v>
      </c>
      <c r="G174" s="30">
        <v>521</v>
      </c>
      <c r="H174" s="29">
        <v>1366</v>
      </c>
      <c r="I174" s="29">
        <v>3146</v>
      </c>
      <c r="J174" s="29">
        <v>978</v>
      </c>
      <c r="K174" s="29">
        <v>1882</v>
      </c>
      <c r="L174" s="29">
        <v>286</v>
      </c>
      <c r="M174" s="31" t="s">
        <v>46</v>
      </c>
      <c r="N174" s="32">
        <v>130</v>
      </c>
      <c r="O174" s="29">
        <v>130</v>
      </c>
      <c r="P174" s="32" t="s">
        <v>237</v>
      </c>
      <c r="Q174" s="35" t="s">
        <v>237</v>
      </c>
      <c r="R174" s="30" t="s">
        <v>46</v>
      </c>
      <c r="S174" s="29">
        <v>4391</v>
      </c>
      <c r="T174" s="29">
        <v>4638</v>
      </c>
      <c r="U174" s="29">
        <v>3626</v>
      </c>
      <c r="V174" s="29">
        <v>765</v>
      </c>
      <c r="W174" s="29">
        <v>1851</v>
      </c>
      <c r="X174" s="29">
        <v>323</v>
      </c>
      <c r="Y174" s="61">
        <v>455.57488334050788</v>
      </c>
      <c r="Z174" s="32">
        <v>453.68866035299169</v>
      </c>
      <c r="AA174" s="35">
        <v>2796.1521739130399</v>
      </c>
      <c r="AB174" s="29" t="s">
        <v>46</v>
      </c>
      <c r="AC174" s="29" t="s">
        <v>46</v>
      </c>
      <c r="AD174" s="29">
        <v>347</v>
      </c>
      <c r="AE174" s="34">
        <v>372</v>
      </c>
      <c r="AF174" s="30">
        <v>634</v>
      </c>
      <c r="AG174" s="29">
        <v>3649</v>
      </c>
      <c r="AH174" s="34">
        <v>191</v>
      </c>
      <c r="AI174" s="34">
        <v>613</v>
      </c>
      <c r="AJ174" s="34">
        <v>120</v>
      </c>
      <c r="AK174" s="29">
        <v>403</v>
      </c>
      <c r="AL174" s="29">
        <v>246</v>
      </c>
      <c r="AM174" s="29">
        <v>122</v>
      </c>
      <c r="AN174" s="29">
        <v>546</v>
      </c>
      <c r="AO174" s="29">
        <v>225</v>
      </c>
      <c r="AP174" s="29" t="s">
        <v>46</v>
      </c>
      <c r="AQ174" s="30" t="s">
        <v>46</v>
      </c>
      <c r="AR174" s="29">
        <v>2254</v>
      </c>
      <c r="AS174" s="29">
        <v>816</v>
      </c>
      <c r="AT174" s="29">
        <v>322</v>
      </c>
      <c r="AU174" s="29">
        <v>142</v>
      </c>
      <c r="AV174" s="29">
        <v>190</v>
      </c>
      <c r="AW174" s="29">
        <v>61</v>
      </c>
      <c r="AX174" s="29">
        <v>61</v>
      </c>
      <c r="AY174" s="31" t="s">
        <v>46</v>
      </c>
      <c r="AZ174" s="31" t="s">
        <v>46</v>
      </c>
      <c r="BA174" s="30">
        <v>11</v>
      </c>
      <c r="BB174" s="29">
        <v>1863</v>
      </c>
      <c r="BC174" s="31">
        <v>143</v>
      </c>
      <c r="BD174" s="31">
        <v>60</v>
      </c>
      <c r="BE174" s="31">
        <v>59</v>
      </c>
      <c r="BF174" s="52">
        <v>27</v>
      </c>
      <c r="BG174" s="29">
        <v>4435</v>
      </c>
      <c r="BH174" s="29">
        <v>77</v>
      </c>
      <c r="BI174" s="49">
        <v>1530</v>
      </c>
      <c r="BJ174" s="29">
        <v>630</v>
      </c>
      <c r="BK174" s="29">
        <v>185</v>
      </c>
      <c r="BL174" s="29" t="s">
        <v>46</v>
      </c>
      <c r="BM174" s="29" t="s">
        <v>46</v>
      </c>
      <c r="BN174" s="29">
        <v>444</v>
      </c>
      <c r="BO174" s="30">
        <v>59</v>
      </c>
      <c r="BP174" s="32">
        <v>1211</v>
      </c>
      <c r="BQ174" s="32">
        <v>909.26354369349951</v>
      </c>
      <c r="BR174" s="35">
        <v>3260.2222222222222</v>
      </c>
      <c r="BS174" s="29">
        <v>1640</v>
      </c>
      <c r="BT174" s="29">
        <v>761</v>
      </c>
      <c r="BU174" s="29">
        <v>221</v>
      </c>
      <c r="BV174" s="29">
        <v>1348</v>
      </c>
      <c r="BW174" s="29">
        <v>628</v>
      </c>
      <c r="BX174" s="32">
        <v>378387</v>
      </c>
      <c r="BY174" s="76">
        <v>422.30785166999999</v>
      </c>
      <c r="BZ174" s="29">
        <v>13223</v>
      </c>
      <c r="CA174" s="29">
        <v>9029</v>
      </c>
      <c r="CB174" s="29">
        <v>7818</v>
      </c>
      <c r="CC174" s="29">
        <v>1211</v>
      </c>
      <c r="CD174" s="29">
        <v>599</v>
      </c>
      <c r="CE174" s="29">
        <v>5644</v>
      </c>
      <c r="CF174" s="29">
        <v>17</v>
      </c>
      <c r="CG174" s="29">
        <v>1723</v>
      </c>
      <c r="CH174" s="29">
        <v>604</v>
      </c>
      <c r="CI174" s="29">
        <v>410</v>
      </c>
      <c r="CJ174" s="29">
        <v>194</v>
      </c>
      <c r="CK174" s="29">
        <v>265</v>
      </c>
      <c r="CL174" s="29">
        <v>604</v>
      </c>
      <c r="CM174" s="29">
        <v>314</v>
      </c>
      <c r="CN174" s="29">
        <v>221</v>
      </c>
      <c r="CO174" s="30">
        <v>1017</v>
      </c>
      <c r="CP174" s="29">
        <v>9275</v>
      </c>
      <c r="CQ174" s="29">
        <v>9275</v>
      </c>
      <c r="CR174" s="29">
        <v>9275</v>
      </c>
      <c r="CS174" s="29">
        <v>9275</v>
      </c>
      <c r="CT174" s="29">
        <v>2115</v>
      </c>
      <c r="CU174" s="29">
        <v>2115</v>
      </c>
      <c r="CV174" s="35">
        <v>10471.9</v>
      </c>
      <c r="CW174" s="35">
        <v>10471.9</v>
      </c>
      <c r="CX174" s="35">
        <v>20544</v>
      </c>
      <c r="CY174" s="35">
        <v>20544</v>
      </c>
      <c r="CZ174" s="35">
        <v>20544</v>
      </c>
      <c r="DA174" s="78">
        <v>4.96</v>
      </c>
      <c r="DB174" s="34" t="s">
        <v>46</v>
      </c>
      <c r="DC174" s="34" t="s">
        <v>46</v>
      </c>
      <c r="DD174" s="34" t="s">
        <v>46</v>
      </c>
      <c r="DE174" s="34" t="s">
        <v>46</v>
      </c>
      <c r="DF174" s="34">
        <v>143</v>
      </c>
      <c r="DG174" s="34">
        <v>60</v>
      </c>
      <c r="DH174" s="34">
        <v>59</v>
      </c>
      <c r="DI174" s="34">
        <v>27</v>
      </c>
    </row>
    <row r="175" spans="1:113" x14ac:dyDescent="0.2">
      <c r="A175" s="3" t="s">
        <v>42</v>
      </c>
      <c r="B175" s="4">
        <v>2017</v>
      </c>
      <c r="C175" s="2" t="s">
        <v>19</v>
      </c>
      <c r="D175" s="29" t="s">
        <v>46</v>
      </c>
      <c r="E175" s="29" t="s">
        <v>46</v>
      </c>
      <c r="F175" s="29" t="s">
        <v>46</v>
      </c>
      <c r="G175" s="30">
        <v>632</v>
      </c>
      <c r="H175" s="29">
        <v>2337</v>
      </c>
      <c r="I175" s="29">
        <v>4608</v>
      </c>
      <c r="J175" s="29">
        <v>1418</v>
      </c>
      <c r="K175" s="29">
        <v>2860</v>
      </c>
      <c r="L175" s="29">
        <v>330</v>
      </c>
      <c r="M175" s="31" t="s">
        <v>46</v>
      </c>
      <c r="N175" s="32">
        <v>117</v>
      </c>
      <c r="O175" s="29">
        <v>117</v>
      </c>
      <c r="P175" s="32" t="s">
        <v>237</v>
      </c>
      <c r="Q175" s="35" t="s">
        <v>237</v>
      </c>
      <c r="R175" s="30" t="s">
        <v>46</v>
      </c>
      <c r="S175" s="29">
        <v>6504</v>
      </c>
      <c r="T175" s="29">
        <v>6450</v>
      </c>
      <c r="U175" s="29">
        <v>5453</v>
      </c>
      <c r="V175" s="29">
        <v>1051</v>
      </c>
      <c r="W175" s="29">
        <v>2763</v>
      </c>
      <c r="X175" s="29">
        <v>537</v>
      </c>
      <c r="Y175" s="61">
        <v>566.57488334050788</v>
      </c>
      <c r="Z175" s="32">
        <v>552.36532414980616</v>
      </c>
      <c r="AA175" s="35">
        <v>3068.1470588235293</v>
      </c>
      <c r="AB175" s="29" t="s">
        <v>46</v>
      </c>
      <c r="AC175" s="29" t="s">
        <v>46</v>
      </c>
      <c r="AD175" s="29">
        <v>495</v>
      </c>
      <c r="AE175" s="34">
        <v>950</v>
      </c>
      <c r="AF175" s="30">
        <v>699</v>
      </c>
      <c r="AG175" s="29">
        <v>5351</v>
      </c>
      <c r="AH175" s="34">
        <v>369</v>
      </c>
      <c r="AI175" s="34">
        <v>906</v>
      </c>
      <c r="AJ175" s="34">
        <v>441</v>
      </c>
      <c r="AK175" s="29">
        <v>579</v>
      </c>
      <c r="AL175" s="29">
        <v>239</v>
      </c>
      <c r="AM175" s="29">
        <v>108</v>
      </c>
      <c r="AN175" s="29">
        <v>574</v>
      </c>
      <c r="AO175" s="29">
        <v>238</v>
      </c>
      <c r="AP175" s="29" t="s">
        <v>46</v>
      </c>
      <c r="AQ175" s="30" t="s">
        <v>46</v>
      </c>
      <c r="AR175" s="29">
        <v>3144</v>
      </c>
      <c r="AS175" s="29">
        <v>901</v>
      </c>
      <c r="AT175" s="29">
        <v>341</v>
      </c>
      <c r="AU175" s="29">
        <v>128</v>
      </c>
      <c r="AV175" s="29">
        <v>225</v>
      </c>
      <c r="AW175" s="29">
        <v>51</v>
      </c>
      <c r="AX175" s="29">
        <v>51</v>
      </c>
      <c r="AY175" s="31" t="s">
        <v>46</v>
      </c>
      <c r="AZ175" s="31" t="s">
        <v>46</v>
      </c>
      <c r="BA175" s="30">
        <v>36</v>
      </c>
      <c r="BB175" s="29">
        <v>2481</v>
      </c>
      <c r="BC175" s="31">
        <v>178</v>
      </c>
      <c r="BD175" s="31">
        <v>80</v>
      </c>
      <c r="BE175" s="31">
        <v>34</v>
      </c>
      <c r="BF175" s="52">
        <v>12</v>
      </c>
      <c r="BG175" s="29">
        <v>6633</v>
      </c>
      <c r="BH175" s="29">
        <v>106</v>
      </c>
      <c r="BI175" s="49">
        <v>2405</v>
      </c>
      <c r="BJ175" s="29">
        <v>1026</v>
      </c>
      <c r="BK175" s="29">
        <v>278</v>
      </c>
      <c r="BL175" s="29" t="s">
        <v>46</v>
      </c>
      <c r="BM175" s="29" t="s">
        <v>46</v>
      </c>
      <c r="BN175" s="29">
        <v>528</v>
      </c>
      <c r="BO175" s="30">
        <v>80</v>
      </c>
      <c r="BP175" s="32">
        <v>1712</v>
      </c>
      <c r="BQ175" s="32">
        <v>1118.9402074903139</v>
      </c>
      <c r="BR175" s="35">
        <v>3570.1808510638298</v>
      </c>
      <c r="BS175" s="29">
        <v>1671</v>
      </c>
      <c r="BT175" s="29">
        <v>653</v>
      </c>
      <c r="BU175" s="29">
        <v>240</v>
      </c>
      <c r="BV175" s="29">
        <v>1302</v>
      </c>
      <c r="BW175" s="29">
        <v>580</v>
      </c>
      <c r="BX175" s="32">
        <v>770449</v>
      </c>
      <c r="BY175" s="76">
        <v>784.26295039000001</v>
      </c>
      <c r="BZ175" s="29">
        <v>19407</v>
      </c>
      <c r="CA175" s="29">
        <v>12954</v>
      </c>
      <c r="CB175" s="29">
        <v>11242</v>
      </c>
      <c r="CC175" s="29">
        <v>1712</v>
      </c>
      <c r="CD175" s="29">
        <v>974</v>
      </c>
      <c r="CE175" s="29">
        <v>7942</v>
      </c>
      <c r="CF175" s="29">
        <v>7</v>
      </c>
      <c r="CG175" s="29">
        <v>5009</v>
      </c>
      <c r="CH175" s="29">
        <v>552</v>
      </c>
      <c r="CI175" s="29">
        <v>298</v>
      </c>
      <c r="CJ175" s="29">
        <v>254</v>
      </c>
      <c r="CK175" s="29">
        <v>187</v>
      </c>
      <c r="CL175" s="29">
        <v>552</v>
      </c>
      <c r="CM175" s="29">
        <v>234</v>
      </c>
      <c r="CN175" s="29">
        <v>240</v>
      </c>
      <c r="CO175" s="30">
        <v>991</v>
      </c>
      <c r="CP175" s="29">
        <v>13964</v>
      </c>
      <c r="CQ175" s="29">
        <v>13964</v>
      </c>
      <c r="CR175" s="29">
        <v>13964</v>
      </c>
      <c r="CS175" s="29">
        <v>13964</v>
      </c>
      <c r="CT175" s="29">
        <v>3947</v>
      </c>
      <c r="CU175" s="29">
        <v>3947</v>
      </c>
      <c r="CV175" s="35">
        <v>16278.8</v>
      </c>
      <c r="CW175" s="35">
        <v>16278.8</v>
      </c>
      <c r="CX175" s="35">
        <v>30346</v>
      </c>
      <c r="CY175" s="35">
        <v>30346</v>
      </c>
      <c r="CZ175" s="35">
        <v>30346</v>
      </c>
      <c r="DA175" s="78">
        <v>6.6</v>
      </c>
      <c r="DB175" s="34" t="s">
        <v>46</v>
      </c>
      <c r="DC175" s="34" t="s">
        <v>46</v>
      </c>
      <c r="DD175" s="34" t="s">
        <v>46</v>
      </c>
      <c r="DE175" s="34" t="s">
        <v>46</v>
      </c>
      <c r="DF175" s="34">
        <v>178</v>
      </c>
      <c r="DG175" s="34">
        <v>80</v>
      </c>
      <c r="DH175" s="34">
        <v>34</v>
      </c>
      <c r="DI175" s="34">
        <v>12</v>
      </c>
    </row>
    <row r="176" spans="1:113" x14ac:dyDescent="0.2">
      <c r="A176" s="3" t="s">
        <v>43</v>
      </c>
      <c r="B176" s="4">
        <v>2017</v>
      </c>
      <c r="C176" s="2" t="s">
        <v>20</v>
      </c>
      <c r="D176" s="29" t="s">
        <v>46</v>
      </c>
      <c r="E176" s="29" t="s">
        <v>46</v>
      </c>
      <c r="F176" s="29" t="s">
        <v>46</v>
      </c>
      <c r="G176" s="30" t="s">
        <v>46</v>
      </c>
      <c r="H176" s="29">
        <v>918</v>
      </c>
      <c r="I176" s="29">
        <v>2039</v>
      </c>
      <c r="J176" s="29">
        <v>657</v>
      </c>
      <c r="K176" s="29">
        <v>1219</v>
      </c>
      <c r="L176" s="29">
        <v>163</v>
      </c>
      <c r="M176" s="31" t="s">
        <v>46</v>
      </c>
      <c r="N176" s="32">
        <v>65</v>
      </c>
      <c r="O176" s="29">
        <v>65</v>
      </c>
      <c r="P176" s="32" t="s">
        <v>237</v>
      </c>
      <c r="Q176" s="35" t="s">
        <v>237</v>
      </c>
      <c r="R176" s="30" t="s">
        <v>46</v>
      </c>
      <c r="S176" s="29">
        <v>2807</v>
      </c>
      <c r="T176" s="29">
        <v>2876</v>
      </c>
      <c r="U176" s="29">
        <v>2384</v>
      </c>
      <c r="V176" s="29">
        <v>423</v>
      </c>
      <c r="W176" s="29">
        <v>1287</v>
      </c>
      <c r="X176" s="29">
        <v>294</v>
      </c>
      <c r="Y176" s="61">
        <v>237.23355230305634</v>
      </c>
      <c r="Z176" s="32">
        <v>244.79643908738689</v>
      </c>
      <c r="AA176" s="35">
        <v>2973.5769230769229</v>
      </c>
      <c r="AB176" s="29" t="s">
        <v>46</v>
      </c>
      <c r="AC176" s="29" t="s">
        <v>46</v>
      </c>
      <c r="AD176" s="29">
        <v>233</v>
      </c>
      <c r="AE176" s="34">
        <v>293</v>
      </c>
      <c r="AF176" s="30">
        <v>0</v>
      </c>
      <c r="AG176" s="29">
        <v>2429</v>
      </c>
      <c r="AH176" s="34">
        <v>129</v>
      </c>
      <c r="AI176" s="34">
        <v>469</v>
      </c>
      <c r="AJ176" s="34">
        <v>175</v>
      </c>
      <c r="AK176" s="29">
        <v>277</v>
      </c>
      <c r="AL176" s="29">
        <v>148</v>
      </c>
      <c r="AM176" s="29">
        <v>62</v>
      </c>
      <c r="AN176" s="29">
        <v>321</v>
      </c>
      <c r="AO176" s="29">
        <v>134</v>
      </c>
      <c r="AP176" s="29" t="s">
        <v>46</v>
      </c>
      <c r="AQ176" s="30" t="s">
        <v>46</v>
      </c>
      <c r="AR176" s="29">
        <v>1453</v>
      </c>
      <c r="AS176" s="29">
        <v>398</v>
      </c>
      <c r="AT176" s="29">
        <v>154</v>
      </c>
      <c r="AU176" s="29">
        <v>56</v>
      </c>
      <c r="AV176" s="29">
        <v>146</v>
      </c>
      <c r="AW176" s="29">
        <v>26</v>
      </c>
      <c r="AX176" s="29">
        <v>26</v>
      </c>
      <c r="AY176" s="31" t="s">
        <v>46</v>
      </c>
      <c r="AZ176" s="31" t="s">
        <v>46</v>
      </c>
      <c r="BA176" s="30">
        <v>7</v>
      </c>
      <c r="BB176" s="29">
        <v>1462</v>
      </c>
      <c r="BC176" s="31">
        <v>67</v>
      </c>
      <c r="BD176" s="31">
        <v>20</v>
      </c>
      <c r="BE176" s="31">
        <v>22</v>
      </c>
      <c r="BF176" s="52">
        <v>6</v>
      </c>
      <c r="BG176" s="29">
        <v>3506</v>
      </c>
      <c r="BH176" s="29">
        <v>64</v>
      </c>
      <c r="BI176" s="49">
        <v>1218</v>
      </c>
      <c r="BJ176" s="29">
        <v>523</v>
      </c>
      <c r="BK176" s="29">
        <v>137</v>
      </c>
      <c r="BL176" s="29" t="s">
        <v>46</v>
      </c>
      <c r="BM176" s="29" t="s">
        <v>46</v>
      </c>
      <c r="BN176" s="29" t="s">
        <v>46</v>
      </c>
      <c r="BO176" s="30">
        <v>29</v>
      </c>
      <c r="BP176" s="32">
        <v>741</v>
      </c>
      <c r="BQ176" s="32">
        <v>482.02999139044323</v>
      </c>
      <c r="BR176" s="35">
        <v>3515.155172413793</v>
      </c>
      <c r="BS176" s="29">
        <v>1051</v>
      </c>
      <c r="BT176" s="29">
        <v>447</v>
      </c>
      <c r="BU176" s="29">
        <v>136</v>
      </c>
      <c r="BV176" s="29">
        <v>829</v>
      </c>
      <c r="BW176" s="29">
        <v>390</v>
      </c>
      <c r="BX176" s="32">
        <v>323857</v>
      </c>
      <c r="BY176" s="76">
        <v>333.72609369000003</v>
      </c>
      <c r="BZ176" s="29">
        <v>8931</v>
      </c>
      <c r="CA176" s="29">
        <v>5683</v>
      </c>
      <c r="CB176" s="29">
        <v>4942</v>
      </c>
      <c r="CC176" s="29">
        <v>741</v>
      </c>
      <c r="CD176" s="29">
        <v>345</v>
      </c>
      <c r="CE176" s="29">
        <v>3361</v>
      </c>
      <c r="CF176" s="29">
        <v>8</v>
      </c>
      <c r="CG176" s="29">
        <v>1944</v>
      </c>
      <c r="CH176" s="29">
        <v>267</v>
      </c>
      <c r="CI176" s="29">
        <v>173</v>
      </c>
      <c r="CJ176" s="29">
        <v>94</v>
      </c>
      <c r="CK176" s="29">
        <v>81</v>
      </c>
      <c r="CL176" s="29">
        <v>267</v>
      </c>
      <c r="CM176" s="29">
        <v>130</v>
      </c>
      <c r="CN176" s="29">
        <v>136</v>
      </c>
      <c r="CO176" s="30">
        <v>666</v>
      </c>
      <c r="CP176" s="29">
        <v>6961</v>
      </c>
      <c r="CQ176" s="29">
        <v>6961</v>
      </c>
      <c r="CR176" s="29">
        <v>6961</v>
      </c>
      <c r="CS176" s="29">
        <v>6961</v>
      </c>
      <c r="CT176" s="29">
        <v>2449</v>
      </c>
      <c r="CU176" s="29">
        <v>2449</v>
      </c>
      <c r="CV176" s="35">
        <v>7639</v>
      </c>
      <c r="CW176" s="35">
        <v>7639</v>
      </c>
      <c r="CX176" s="35">
        <v>14384</v>
      </c>
      <c r="CY176" s="35">
        <v>14384</v>
      </c>
      <c r="CZ176" s="35">
        <v>14384</v>
      </c>
      <c r="DA176" s="78">
        <v>5.55</v>
      </c>
      <c r="DB176" s="34" t="s">
        <v>46</v>
      </c>
      <c r="DC176" s="34" t="s">
        <v>46</v>
      </c>
      <c r="DD176" s="34" t="s">
        <v>46</v>
      </c>
      <c r="DE176" s="34" t="s">
        <v>46</v>
      </c>
      <c r="DF176" s="34">
        <v>67</v>
      </c>
      <c r="DG176" s="34">
        <v>20</v>
      </c>
      <c r="DH176" s="34">
        <v>22</v>
      </c>
      <c r="DI176" s="34">
        <v>6</v>
      </c>
    </row>
    <row r="177" spans="1:113" x14ac:dyDescent="0.2">
      <c r="A177" s="3" t="s">
        <v>44</v>
      </c>
      <c r="B177" s="4">
        <v>2017</v>
      </c>
      <c r="C177" s="2" t="s">
        <v>21</v>
      </c>
      <c r="D177" s="29" t="s">
        <v>46</v>
      </c>
      <c r="E177" s="29" t="s">
        <v>46</v>
      </c>
      <c r="F177" s="29" t="s">
        <v>46</v>
      </c>
      <c r="G177" s="30">
        <v>776</v>
      </c>
      <c r="H177" s="29">
        <v>3792</v>
      </c>
      <c r="I177" s="29">
        <v>8161</v>
      </c>
      <c r="J177" s="29">
        <v>2437</v>
      </c>
      <c r="K177" s="29">
        <v>5089</v>
      </c>
      <c r="L177" s="29">
        <v>635</v>
      </c>
      <c r="M177" s="31" t="s">
        <v>46</v>
      </c>
      <c r="N177" s="32">
        <v>235</v>
      </c>
      <c r="O177" s="29">
        <v>235</v>
      </c>
      <c r="P177" s="32">
        <v>238.11977529057248</v>
      </c>
      <c r="Q177" s="35">
        <v>2418.1470588235293</v>
      </c>
      <c r="R177" s="30" t="s">
        <v>46</v>
      </c>
      <c r="S177" s="29">
        <v>8791</v>
      </c>
      <c r="T177" s="29">
        <v>8947</v>
      </c>
      <c r="U177" s="29">
        <v>7309</v>
      </c>
      <c r="V177" s="29">
        <v>1482</v>
      </c>
      <c r="W177" s="29">
        <v>3748</v>
      </c>
      <c r="X177" s="29">
        <v>752</v>
      </c>
      <c r="Y177" s="61">
        <v>839.02399311235456</v>
      </c>
      <c r="Z177" s="32">
        <v>885.27554024967685</v>
      </c>
      <c r="AA177" s="35">
        <v>2947</v>
      </c>
      <c r="AB177" s="29" t="s">
        <v>46</v>
      </c>
      <c r="AC177" s="29" t="s">
        <v>46</v>
      </c>
      <c r="AD177" s="29">
        <v>728</v>
      </c>
      <c r="AE177" s="34">
        <v>766</v>
      </c>
      <c r="AF177" s="30">
        <v>67</v>
      </c>
      <c r="AG177" s="29">
        <v>7044</v>
      </c>
      <c r="AH177" s="34">
        <v>443</v>
      </c>
      <c r="AI177" s="34">
        <v>1170</v>
      </c>
      <c r="AJ177" s="34">
        <v>367</v>
      </c>
      <c r="AK177" s="29">
        <v>838</v>
      </c>
      <c r="AL177" s="29">
        <v>498</v>
      </c>
      <c r="AM177" s="29">
        <v>226</v>
      </c>
      <c r="AN177" s="29">
        <v>1127</v>
      </c>
      <c r="AO177" s="29">
        <v>373</v>
      </c>
      <c r="AP177" s="29" t="s">
        <v>46</v>
      </c>
      <c r="AQ177" s="30" t="s">
        <v>46</v>
      </c>
      <c r="AR177" s="29">
        <v>4534</v>
      </c>
      <c r="AS177" s="29">
        <v>1437</v>
      </c>
      <c r="AT177" s="29">
        <v>492</v>
      </c>
      <c r="AU177" s="29">
        <v>217</v>
      </c>
      <c r="AV177" s="29">
        <v>420</v>
      </c>
      <c r="AW177" s="29">
        <v>110</v>
      </c>
      <c r="AX177" s="29">
        <v>110</v>
      </c>
      <c r="AY177" s="31" t="s">
        <v>46</v>
      </c>
      <c r="AZ177" s="31" t="s">
        <v>46</v>
      </c>
      <c r="BA177" s="30">
        <v>40</v>
      </c>
      <c r="BB177" s="29">
        <v>4420</v>
      </c>
      <c r="BC177" s="31">
        <v>192</v>
      </c>
      <c r="BD177" s="31">
        <v>86</v>
      </c>
      <c r="BE177" s="31">
        <v>88</v>
      </c>
      <c r="BF177" s="52">
        <v>47</v>
      </c>
      <c r="BG177" s="29">
        <v>9265</v>
      </c>
      <c r="BH177" s="29">
        <v>211</v>
      </c>
      <c r="BI177" s="49">
        <v>3316</v>
      </c>
      <c r="BJ177" s="29">
        <v>1488</v>
      </c>
      <c r="BK177" s="29">
        <v>364</v>
      </c>
      <c r="BL177" s="29" t="s">
        <v>46</v>
      </c>
      <c r="BM177" s="29" t="s">
        <v>46</v>
      </c>
      <c r="BN177" s="29">
        <v>640</v>
      </c>
      <c r="BO177" s="30">
        <v>133</v>
      </c>
      <c r="BP177" s="32">
        <v>2366</v>
      </c>
      <c r="BQ177" s="32">
        <v>1724.2995333620315</v>
      </c>
      <c r="BR177" s="35">
        <v>3377.1544117647059</v>
      </c>
      <c r="BS177" s="29">
        <v>3442</v>
      </c>
      <c r="BT177" s="29">
        <v>1435</v>
      </c>
      <c r="BU177" s="29">
        <v>426</v>
      </c>
      <c r="BV177" s="29">
        <v>2586</v>
      </c>
      <c r="BW177" s="29">
        <v>1205</v>
      </c>
      <c r="BX177" s="32">
        <v>855077</v>
      </c>
      <c r="BY177" s="76">
        <v>949.32797985000002</v>
      </c>
      <c r="BZ177" s="29">
        <v>27278</v>
      </c>
      <c r="CA177" s="29">
        <v>17738</v>
      </c>
      <c r="CB177" s="29">
        <v>15372</v>
      </c>
      <c r="CC177" s="29">
        <v>2366</v>
      </c>
      <c r="CD177" s="29">
        <v>1221</v>
      </c>
      <c r="CE177" s="29">
        <v>10872</v>
      </c>
      <c r="CF177" s="29">
        <v>36</v>
      </c>
      <c r="CG177" s="29">
        <v>7054</v>
      </c>
      <c r="CH177" s="29">
        <v>879</v>
      </c>
      <c r="CI177" s="29">
        <v>562</v>
      </c>
      <c r="CJ177" s="29">
        <v>317</v>
      </c>
      <c r="CK177" s="29">
        <v>297</v>
      </c>
      <c r="CL177" s="29">
        <v>879</v>
      </c>
      <c r="CM177" s="29">
        <v>489</v>
      </c>
      <c r="CN177" s="29">
        <v>426</v>
      </c>
      <c r="CO177" s="30">
        <v>2104</v>
      </c>
      <c r="CP177" s="29">
        <v>20505</v>
      </c>
      <c r="CQ177" s="29">
        <v>20505</v>
      </c>
      <c r="CR177" s="29">
        <v>20505</v>
      </c>
      <c r="CS177" s="29">
        <v>20505</v>
      </c>
      <c r="CT177" s="29">
        <v>8490</v>
      </c>
      <c r="CU177" s="29">
        <v>8490</v>
      </c>
      <c r="CV177" s="35">
        <v>20634.3</v>
      </c>
      <c r="CW177" s="35">
        <v>20634.3</v>
      </c>
      <c r="CX177" s="35">
        <v>42170</v>
      </c>
      <c r="CY177" s="35">
        <v>42170</v>
      </c>
      <c r="CZ177" s="35">
        <v>42170</v>
      </c>
      <c r="DA177" s="78">
        <v>5.82</v>
      </c>
      <c r="DB177" s="34" t="s">
        <v>46</v>
      </c>
      <c r="DC177" s="34" t="s">
        <v>46</v>
      </c>
      <c r="DD177" s="34" t="s">
        <v>46</v>
      </c>
      <c r="DE177" s="34" t="s">
        <v>46</v>
      </c>
      <c r="DF177" s="34">
        <v>192</v>
      </c>
      <c r="DG177" s="34">
        <v>86</v>
      </c>
      <c r="DH177" s="34">
        <v>88</v>
      </c>
      <c r="DI177" s="34">
        <v>47</v>
      </c>
    </row>
    <row r="178" spans="1:113" x14ac:dyDescent="0.2">
      <c r="A178" s="3" t="s">
        <v>45</v>
      </c>
      <c r="B178" s="4">
        <v>2017</v>
      </c>
      <c r="C178" s="2" t="s">
        <v>22</v>
      </c>
      <c r="D178" s="29" t="s">
        <v>46</v>
      </c>
      <c r="E178" s="29" t="s">
        <v>46</v>
      </c>
      <c r="F178" s="29" t="s">
        <v>46</v>
      </c>
      <c r="G178" s="30">
        <v>28886</v>
      </c>
      <c r="H178" s="29">
        <v>163267</v>
      </c>
      <c r="I178" s="29">
        <v>348313</v>
      </c>
      <c r="J178" s="29">
        <v>88827</v>
      </c>
      <c r="K178" s="29">
        <v>225550</v>
      </c>
      <c r="L178" s="29">
        <v>33936</v>
      </c>
      <c r="M178" s="29">
        <v>211</v>
      </c>
      <c r="N178" s="32">
        <v>14205</v>
      </c>
      <c r="O178" s="29">
        <v>14205</v>
      </c>
      <c r="P178" s="32">
        <v>11241.335903572965</v>
      </c>
      <c r="Q178" s="35">
        <v>2426.4444444444443</v>
      </c>
      <c r="R178" s="30" t="s">
        <v>46</v>
      </c>
      <c r="S178" s="29">
        <v>244465</v>
      </c>
      <c r="T178" s="29">
        <v>256862</v>
      </c>
      <c r="U178" s="29">
        <v>206364</v>
      </c>
      <c r="V178" s="29">
        <v>38101</v>
      </c>
      <c r="W178" s="29">
        <v>97163</v>
      </c>
      <c r="X178" s="29">
        <v>30229</v>
      </c>
      <c r="Y178" s="61">
        <v>22411.905739991387</v>
      </c>
      <c r="Z178" s="32">
        <v>27531.505377529051</v>
      </c>
      <c r="AA178" s="35">
        <v>3078.1540460282108</v>
      </c>
      <c r="AB178" s="29" t="s">
        <v>46</v>
      </c>
      <c r="AC178" s="29" t="s">
        <v>46</v>
      </c>
      <c r="AD178" s="29">
        <v>22866</v>
      </c>
      <c r="AE178" s="34">
        <v>9508</v>
      </c>
      <c r="AF178" s="30">
        <v>23117</v>
      </c>
      <c r="AG178" s="29">
        <v>190226</v>
      </c>
      <c r="AH178" s="34">
        <v>4525</v>
      </c>
      <c r="AI178" s="34">
        <v>13197</v>
      </c>
      <c r="AJ178" s="34">
        <v>3660</v>
      </c>
      <c r="AK178" s="29">
        <v>25605</v>
      </c>
      <c r="AL178" s="29">
        <v>21346</v>
      </c>
      <c r="AM178" s="29">
        <v>10480</v>
      </c>
      <c r="AN178" s="29">
        <v>42952</v>
      </c>
      <c r="AO178" s="29">
        <v>5218</v>
      </c>
      <c r="AP178" s="29" t="s">
        <v>46</v>
      </c>
      <c r="AQ178" s="30" t="s">
        <v>46</v>
      </c>
      <c r="AR178" s="29">
        <v>127367</v>
      </c>
      <c r="AS178" s="29">
        <v>39162</v>
      </c>
      <c r="AT178" s="29">
        <v>13202</v>
      </c>
      <c r="AU178" s="29">
        <v>5814</v>
      </c>
      <c r="AV178" s="29">
        <v>17244</v>
      </c>
      <c r="AW178" s="29">
        <v>3670</v>
      </c>
      <c r="AX178" s="29">
        <v>3670</v>
      </c>
      <c r="AY178" s="29">
        <v>4704</v>
      </c>
      <c r="AZ178" s="11">
        <v>571</v>
      </c>
      <c r="BA178" s="30">
        <v>667</v>
      </c>
      <c r="BB178" s="29">
        <v>117201</v>
      </c>
      <c r="BC178" s="8">
        <v>7071</v>
      </c>
      <c r="BD178" s="8">
        <v>3728</v>
      </c>
      <c r="BE178" s="31">
        <v>2661</v>
      </c>
      <c r="BF178" s="52">
        <v>1502</v>
      </c>
      <c r="BG178" s="29">
        <v>245592</v>
      </c>
      <c r="BH178" s="29">
        <v>12083</v>
      </c>
      <c r="BI178" s="49">
        <v>91546</v>
      </c>
      <c r="BJ178" s="29">
        <v>45588</v>
      </c>
      <c r="BK178" s="29">
        <v>11506</v>
      </c>
      <c r="BL178" s="29">
        <v>36921</v>
      </c>
      <c r="BM178" s="29">
        <v>38319</v>
      </c>
      <c r="BN178" s="29">
        <v>22600</v>
      </c>
      <c r="BO178" s="30">
        <v>5453</v>
      </c>
      <c r="BP178" s="32">
        <v>65528</v>
      </c>
      <c r="BQ178" s="32">
        <v>49943.411117520438</v>
      </c>
      <c r="BR178" s="35">
        <v>3368.2492649024325</v>
      </c>
      <c r="BS178" s="29">
        <v>145870</v>
      </c>
      <c r="BT178" s="29">
        <v>75067</v>
      </c>
      <c r="BU178" s="29">
        <v>21718</v>
      </c>
      <c r="BV178" s="29">
        <v>118797</v>
      </c>
      <c r="BW178" s="29">
        <v>61766</v>
      </c>
      <c r="BX178" s="32">
        <v>24028685</v>
      </c>
      <c r="BY178" s="76">
        <v>26329.79367128</v>
      </c>
      <c r="BZ178" s="29">
        <v>771442</v>
      </c>
      <c r="CA178" s="29">
        <v>501327</v>
      </c>
      <c r="CB178" s="29">
        <v>435799</v>
      </c>
      <c r="CC178" s="29">
        <v>65528</v>
      </c>
      <c r="CD178" s="29">
        <v>35827</v>
      </c>
      <c r="CE178" s="29">
        <v>308407</v>
      </c>
      <c r="CF178" s="29">
        <v>1355</v>
      </c>
      <c r="CG178" s="29">
        <v>126162</v>
      </c>
      <c r="CH178" s="29">
        <v>41881</v>
      </c>
      <c r="CI178" s="29">
        <v>31114</v>
      </c>
      <c r="CJ178" s="29">
        <v>10767</v>
      </c>
      <c r="CK178" s="29">
        <v>17357</v>
      </c>
      <c r="CL178" s="29">
        <v>41881</v>
      </c>
      <c r="CM178" s="29">
        <v>24409</v>
      </c>
      <c r="CN178" s="29">
        <v>21718</v>
      </c>
      <c r="CO178" s="30">
        <v>90835</v>
      </c>
      <c r="CP178" s="29">
        <v>596488</v>
      </c>
      <c r="CQ178" s="29">
        <v>596488</v>
      </c>
      <c r="CR178" s="29">
        <v>596488</v>
      </c>
      <c r="CS178" s="29">
        <v>596488</v>
      </c>
      <c r="CT178" s="29">
        <v>386067</v>
      </c>
      <c r="CU178" s="29">
        <v>386067</v>
      </c>
      <c r="CV178" s="35">
        <v>533038.9</v>
      </c>
      <c r="CW178" s="35">
        <v>533038.9</v>
      </c>
      <c r="CX178" s="35">
        <v>1174604</v>
      </c>
      <c r="CY178" s="35">
        <v>1174604</v>
      </c>
      <c r="CZ178" s="35">
        <v>1174604</v>
      </c>
      <c r="DA178" s="78" t="s">
        <v>46</v>
      </c>
      <c r="DB178" s="34">
        <v>1291</v>
      </c>
      <c r="DC178" s="29">
        <v>4188</v>
      </c>
      <c r="DD178" s="29">
        <v>4823</v>
      </c>
      <c r="DE178" s="29">
        <v>571</v>
      </c>
      <c r="DF178" s="29">
        <v>7071</v>
      </c>
      <c r="DG178" s="29">
        <v>3728</v>
      </c>
      <c r="DH178" s="34">
        <v>2661</v>
      </c>
      <c r="DI178" s="34">
        <v>1502</v>
      </c>
    </row>
    <row r="179" spans="1:113" x14ac:dyDescent="0.2">
      <c r="A179" s="3" t="s">
        <v>24</v>
      </c>
      <c r="B179" s="4">
        <v>2018</v>
      </c>
      <c r="C179" s="2" t="s">
        <v>229</v>
      </c>
      <c r="D179" s="29" t="s">
        <v>46</v>
      </c>
      <c r="E179" s="29" t="s">
        <v>46</v>
      </c>
      <c r="F179" s="29" t="s">
        <v>46</v>
      </c>
      <c r="G179" s="30" t="s">
        <v>46</v>
      </c>
      <c r="H179" s="29">
        <v>101946</v>
      </c>
      <c r="I179" s="29">
        <v>201805</v>
      </c>
      <c r="J179" s="29">
        <v>47340</v>
      </c>
      <c r="K179" s="29">
        <v>134625</v>
      </c>
      <c r="L179" s="29">
        <v>19840</v>
      </c>
      <c r="M179" s="31">
        <v>126</v>
      </c>
      <c r="N179" s="32">
        <v>8565</v>
      </c>
      <c r="O179" s="29">
        <v>8565</v>
      </c>
      <c r="P179" s="32">
        <v>7169.1399754302565</v>
      </c>
      <c r="Q179" s="35">
        <v>2566.8690476190477</v>
      </c>
      <c r="R179" s="30" t="s">
        <v>46</v>
      </c>
      <c r="S179" s="29">
        <v>116169</v>
      </c>
      <c r="T179" s="29">
        <v>123478</v>
      </c>
      <c r="U179" s="29">
        <v>98674</v>
      </c>
      <c r="V179" s="29">
        <v>17495</v>
      </c>
      <c r="W179" s="29">
        <v>43176</v>
      </c>
      <c r="X179" s="29">
        <v>18746</v>
      </c>
      <c r="Y179" s="61">
        <v>9565.0886085315742</v>
      </c>
      <c r="Z179" s="32">
        <v>14065.405496838999</v>
      </c>
      <c r="AA179" s="35">
        <v>3338.0876577840113</v>
      </c>
      <c r="AB179" s="29" t="s">
        <v>46</v>
      </c>
      <c r="AC179" s="29" t="s">
        <v>46</v>
      </c>
      <c r="AD179" s="29">
        <v>11337</v>
      </c>
      <c r="AE179" s="34" t="s">
        <v>46</v>
      </c>
      <c r="AF179" s="30">
        <v>13397</v>
      </c>
      <c r="AG179" s="29">
        <v>83814</v>
      </c>
      <c r="AH179" s="34" t="s">
        <v>46</v>
      </c>
      <c r="AI179" s="34" t="s">
        <v>46</v>
      </c>
      <c r="AJ179" s="34" t="s">
        <v>46</v>
      </c>
      <c r="AK179" s="29">
        <v>12532</v>
      </c>
      <c r="AL179" s="29">
        <v>11530</v>
      </c>
      <c r="AM179" s="29">
        <v>5794</v>
      </c>
      <c r="AN179" s="29">
        <v>22786</v>
      </c>
      <c r="AO179" s="29" t="s">
        <v>46</v>
      </c>
      <c r="AP179" s="29" t="s">
        <v>46</v>
      </c>
      <c r="AQ179" s="30" t="s">
        <v>46</v>
      </c>
      <c r="AR179" s="29">
        <v>63272</v>
      </c>
      <c r="AS179" s="29">
        <v>18761</v>
      </c>
      <c r="AT179" s="29">
        <v>5629</v>
      </c>
      <c r="AU179" s="29">
        <v>2616</v>
      </c>
      <c r="AV179" s="29">
        <v>9200</v>
      </c>
      <c r="AW179" s="29">
        <v>1854</v>
      </c>
      <c r="AX179" s="29">
        <v>1854</v>
      </c>
      <c r="AY179" s="31" t="s">
        <v>46</v>
      </c>
      <c r="AZ179" s="31">
        <v>348</v>
      </c>
      <c r="BA179" s="30" t="s">
        <v>46</v>
      </c>
      <c r="BB179" s="31" t="s">
        <v>46</v>
      </c>
      <c r="BC179" s="31">
        <v>3353</v>
      </c>
      <c r="BD179" s="31">
        <v>2071</v>
      </c>
      <c r="BE179" s="31">
        <v>1180</v>
      </c>
      <c r="BF179" s="52">
        <v>748</v>
      </c>
      <c r="BG179" s="29">
        <v>101555</v>
      </c>
      <c r="BH179" s="29">
        <v>8392</v>
      </c>
      <c r="BI179" s="49">
        <v>38859</v>
      </c>
      <c r="BJ179" s="29">
        <v>22070</v>
      </c>
      <c r="BK179" s="29">
        <v>5559</v>
      </c>
      <c r="BL179" s="29" t="s">
        <v>46</v>
      </c>
      <c r="BM179" s="29" t="s">
        <v>46</v>
      </c>
      <c r="BN179" s="29" t="s">
        <v>46</v>
      </c>
      <c r="BO179" s="30">
        <v>2740</v>
      </c>
      <c r="BP179" s="32">
        <v>31337</v>
      </c>
      <c r="BQ179" s="32">
        <v>23630.494105370573</v>
      </c>
      <c r="BR179" s="35">
        <v>3511.4604519774011</v>
      </c>
      <c r="BS179" s="29">
        <v>82751</v>
      </c>
      <c r="BT179" s="29">
        <v>46972</v>
      </c>
      <c r="BU179" s="29">
        <v>12350</v>
      </c>
      <c r="BV179" s="29">
        <v>66284</v>
      </c>
      <c r="BW179" s="29">
        <v>37691</v>
      </c>
      <c r="BX179" s="29">
        <v>11631082</v>
      </c>
      <c r="BY179" s="76">
        <v>12394.683000000001</v>
      </c>
      <c r="BZ179" s="29">
        <v>372716</v>
      </c>
      <c r="CA179" s="29">
        <v>239647</v>
      </c>
      <c r="CB179" s="29">
        <v>208310</v>
      </c>
      <c r="CC179" s="29">
        <v>31337</v>
      </c>
      <c r="CD179" s="29">
        <v>17742</v>
      </c>
      <c r="CE179" s="29">
        <v>146388</v>
      </c>
      <c r="CF179" s="29">
        <v>703</v>
      </c>
      <c r="CG179" s="29">
        <v>178303</v>
      </c>
      <c r="CH179" s="29">
        <v>22630</v>
      </c>
      <c r="CI179" s="29">
        <v>17654</v>
      </c>
      <c r="CJ179" s="29">
        <v>4976</v>
      </c>
      <c r="CK179" s="29">
        <v>9763</v>
      </c>
      <c r="CL179" s="29">
        <v>22630</v>
      </c>
      <c r="CM179" s="29">
        <v>13679</v>
      </c>
      <c r="CN179" s="29">
        <v>12350</v>
      </c>
      <c r="CO179" s="30">
        <v>51573</v>
      </c>
      <c r="CP179" s="29">
        <v>296889</v>
      </c>
      <c r="CQ179" s="29">
        <v>296889</v>
      </c>
      <c r="CR179" s="29">
        <v>296889</v>
      </c>
      <c r="CS179" s="29">
        <v>296889</v>
      </c>
      <c r="CT179" s="29">
        <v>251238</v>
      </c>
      <c r="CU179" s="29">
        <v>251238</v>
      </c>
      <c r="CV179" s="35">
        <v>228930</v>
      </c>
      <c r="CW179" s="35">
        <v>228930</v>
      </c>
      <c r="CX179" s="35">
        <v>545107</v>
      </c>
      <c r="CY179" s="35">
        <v>545107</v>
      </c>
      <c r="CZ179" s="35">
        <v>545107</v>
      </c>
      <c r="DA179" s="78" t="s">
        <v>46</v>
      </c>
      <c r="DB179" s="34">
        <v>606</v>
      </c>
      <c r="DC179" s="34">
        <v>1487</v>
      </c>
      <c r="DD179" s="34">
        <v>2382</v>
      </c>
      <c r="DE179" s="34">
        <v>348</v>
      </c>
      <c r="DF179" s="29">
        <v>3353</v>
      </c>
      <c r="DG179" s="29">
        <v>2071</v>
      </c>
      <c r="DH179" s="34">
        <v>1180</v>
      </c>
      <c r="DI179" s="34">
        <v>748</v>
      </c>
    </row>
    <row r="180" spans="1:113" x14ac:dyDescent="0.2">
      <c r="A180" s="3" t="s">
        <v>25</v>
      </c>
      <c r="B180" s="4">
        <v>2018</v>
      </c>
      <c r="C180" s="2" t="s">
        <v>3</v>
      </c>
      <c r="D180" s="29" t="s">
        <v>46</v>
      </c>
      <c r="E180" s="29" t="s">
        <v>46</v>
      </c>
      <c r="F180" s="29" t="s">
        <v>46</v>
      </c>
      <c r="G180" s="30" t="s">
        <v>46</v>
      </c>
      <c r="H180" s="29">
        <v>3472</v>
      </c>
      <c r="I180" s="29">
        <v>7200</v>
      </c>
      <c r="J180" s="29">
        <v>2031</v>
      </c>
      <c r="K180" s="29">
        <v>4541</v>
      </c>
      <c r="L180" s="29">
        <v>628</v>
      </c>
      <c r="M180" s="31" t="s">
        <v>46</v>
      </c>
      <c r="N180" s="32">
        <v>243</v>
      </c>
      <c r="O180" s="29">
        <v>243</v>
      </c>
      <c r="P180" s="32">
        <v>263.59567116446908</v>
      </c>
      <c r="Q180" s="35">
        <v>2326.8157894736842</v>
      </c>
      <c r="R180" s="30" t="s">
        <v>46</v>
      </c>
      <c r="S180" s="29">
        <v>7040</v>
      </c>
      <c r="T180" s="29">
        <v>7548</v>
      </c>
      <c r="U180" s="29">
        <v>6018</v>
      </c>
      <c r="V180" s="29">
        <v>1022</v>
      </c>
      <c r="W180" s="29">
        <v>3241</v>
      </c>
      <c r="X180" s="29">
        <v>769</v>
      </c>
      <c r="Y180" s="61">
        <v>658.88629202081881</v>
      </c>
      <c r="Z180" s="32">
        <v>798.52438772310882</v>
      </c>
      <c r="AA180" s="35">
        <v>2952.84375</v>
      </c>
      <c r="AB180" s="29" t="s">
        <v>46</v>
      </c>
      <c r="AC180" s="29" t="s">
        <v>46</v>
      </c>
      <c r="AD180" s="29">
        <v>600</v>
      </c>
      <c r="AE180" s="34">
        <v>546</v>
      </c>
      <c r="AF180" s="30">
        <v>914</v>
      </c>
      <c r="AG180" s="29">
        <v>5538</v>
      </c>
      <c r="AH180" s="34">
        <v>290</v>
      </c>
      <c r="AI180" s="34">
        <v>963</v>
      </c>
      <c r="AJ180" s="34">
        <v>73</v>
      </c>
      <c r="AK180" s="29">
        <v>694</v>
      </c>
      <c r="AL180" s="29">
        <v>531</v>
      </c>
      <c r="AM180" s="29">
        <v>272</v>
      </c>
      <c r="AN180" s="29">
        <v>1095</v>
      </c>
      <c r="AO180" s="29">
        <v>396</v>
      </c>
      <c r="AP180" s="29" t="s">
        <v>46</v>
      </c>
      <c r="AQ180" s="30" t="s">
        <v>46</v>
      </c>
      <c r="AR180" s="29">
        <v>3457</v>
      </c>
      <c r="AS180" s="29">
        <v>1175</v>
      </c>
      <c r="AT180" s="29">
        <v>439</v>
      </c>
      <c r="AU180" s="29">
        <v>163</v>
      </c>
      <c r="AV180" s="29">
        <v>466</v>
      </c>
      <c r="AW180" s="29">
        <v>103</v>
      </c>
      <c r="AX180" s="29">
        <v>103</v>
      </c>
      <c r="AY180" s="31" t="s">
        <v>46</v>
      </c>
      <c r="AZ180" s="31" t="s">
        <v>46</v>
      </c>
      <c r="BA180" s="30">
        <v>35</v>
      </c>
      <c r="BB180" s="31" t="s">
        <v>46</v>
      </c>
      <c r="BC180" s="31">
        <v>247</v>
      </c>
      <c r="BD180" s="31">
        <v>109</v>
      </c>
      <c r="BE180" s="31">
        <v>95</v>
      </c>
      <c r="BF180" s="52">
        <v>55</v>
      </c>
      <c r="BG180" s="29">
        <v>8505</v>
      </c>
      <c r="BH180" s="29">
        <v>165</v>
      </c>
      <c r="BI180" s="49">
        <v>3102</v>
      </c>
      <c r="BJ180" s="29">
        <v>1328</v>
      </c>
      <c r="BK180" s="29">
        <v>325</v>
      </c>
      <c r="BL180" s="29" t="s">
        <v>46</v>
      </c>
      <c r="BM180" s="29" t="s">
        <v>46</v>
      </c>
      <c r="BN180" s="29" t="s">
        <v>46</v>
      </c>
      <c r="BO180" s="30">
        <v>110</v>
      </c>
      <c r="BP180" s="32">
        <v>1678</v>
      </c>
      <c r="BQ180" s="32">
        <v>1457.4106797439276</v>
      </c>
      <c r="BR180" s="35">
        <v>3394.195652173913</v>
      </c>
      <c r="BS180" s="29">
        <v>3268</v>
      </c>
      <c r="BT180" s="29">
        <v>1543</v>
      </c>
      <c r="BU180" s="29">
        <v>441</v>
      </c>
      <c r="BV180" s="29">
        <v>2651</v>
      </c>
      <c r="BW180" s="29">
        <v>1316</v>
      </c>
      <c r="BX180" s="29">
        <v>702474</v>
      </c>
      <c r="BY180" s="76">
        <v>783.23199999999997</v>
      </c>
      <c r="BZ180" s="29">
        <v>21791</v>
      </c>
      <c r="CA180" s="29">
        <v>14588</v>
      </c>
      <c r="CB180" s="29">
        <v>12910</v>
      </c>
      <c r="CC180" s="29">
        <v>1678</v>
      </c>
      <c r="CD180" s="29">
        <v>1023</v>
      </c>
      <c r="CE180" s="29">
        <v>8900</v>
      </c>
      <c r="CF180" s="29">
        <v>27</v>
      </c>
      <c r="CG180" s="29">
        <v>4720</v>
      </c>
      <c r="CH180" s="29">
        <v>782</v>
      </c>
      <c r="CI180" s="29">
        <v>545</v>
      </c>
      <c r="CJ180" s="29">
        <v>237</v>
      </c>
      <c r="CK180" s="29">
        <v>233</v>
      </c>
      <c r="CL180" s="29">
        <v>782</v>
      </c>
      <c r="CM180" s="29">
        <v>459</v>
      </c>
      <c r="CN180" s="29">
        <v>441</v>
      </c>
      <c r="CO180" s="30">
        <v>2008</v>
      </c>
      <c r="CP180" s="29">
        <v>17331</v>
      </c>
      <c r="CQ180" s="29">
        <v>17331</v>
      </c>
      <c r="CR180" s="29">
        <v>17331</v>
      </c>
      <c r="CS180" s="29">
        <v>17331</v>
      </c>
      <c r="CT180" s="29">
        <v>7222</v>
      </c>
      <c r="CU180" s="29">
        <v>7222</v>
      </c>
      <c r="CV180" s="35">
        <v>17435.099999999999</v>
      </c>
      <c r="CW180" s="35">
        <v>17435.099999999999</v>
      </c>
      <c r="CX180" s="35">
        <v>34821</v>
      </c>
      <c r="CY180" s="35">
        <v>34821</v>
      </c>
      <c r="CZ180" s="35">
        <v>34821</v>
      </c>
      <c r="DA180" s="78" t="s">
        <v>46</v>
      </c>
      <c r="DB180" s="34" t="s">
        <v>46</v>
      </c>
      <c r="DC180" s="34" t="s">
        <v>46</v>
      </c>
      <c r="DD180" s="34" t="s">
        <v>46</v>
      </c>
      <c r="DE180" s="34" t="s">
        <v>46</v>
      </c>
      <c r="DF180" s="34">
        <v>247</v>
      </c>
      <c r="DG180" s="34">
        <v>109</v>
      </c>
      <c r="DH180" s="34">
        <v>95</v>
      </c>
      <c r="DI180" s="34">
        <v>55</v>
      </c>
    </row>
    <row r="181" spans="1:113" x14ac:dyDescent="0.2">
      <c r="A181" s="3" t="s">
        <v>26</v>
      </c>
      <c r="B181" s="4">
        <v>2018</v>
      </c>
      <c r="C181" s="2" t="s">
        <v>4</v>
      </c>
      <c r="D181" s="29" t="s">
        <v>46</v>
      </c>
      <c r="E181" s="29" t="s">
        <v>46</v>
      </c>
      <c r="F181" s="29" t="s">
        <v>46</v>
      </c>
      <c r="G181" s="30" t="s">
        <v>46</v>
      </c>
      <c r="H181" s="29">
        <v>3201</v>
      </c>
      <c r="I181" s="29">
        <v>6579</v>
      </c>
      <c r="J181" s="29">
        <v>1842</v>
      </c>
      <c r="K181" s="29">
        <v>4090</v>
      </c>
      <c r="L181" s="29">
        <v>647</v>
      </c>
      <c r="M181" s="31" t="s">
        <v>46</v>
      </c>
      <c r="N181" s="32">
        <v>275</v>
      </c>
      <c r="O181" s="29">
        <v>275</v>
      </c>
      <c r="P181" s="32">
        <v>258.79422821929211</v>
      </c>
      <c r="Q181" s="35">
        <v>2281.75</v>
      </c>
      <c r="R181" s="30" t="s">
        <v>46</v>
      </c>
      <c r="S181" s="29">
        <v>6538</v>
      </c>
      <c r="T181" s="29">
        <v>6649</v>
      </c>
      <c r="U181" s="29">
        <v>5481</v>
      </c>
      <c r="V181" s="29">
        <v>1057</v>
      </c>
      <c r="W181" s="29">
        <v>2697</v>
      </c>
      <c r="X181" s="29">
        <v>614</v>
      </c>
      <c r="Y181" s="61">
        <v>597.28340613046487</v>
      </c>
      <c r="Z181" s="32">
        <v>673.12727361346276</v>
      </c>
      <c r="AA181" s="35">
        <v>3034.0526315789475</v>
      </c>
      <c r="AB181" s="29" t="s">
        <v>46</v>
      </c>
      <c r="AC181" s="29" t="s">
        <v>46</v>
      </c>
      <c r="AD181" s="29">
        <v>559</v>
      </c>
      <c r="AE181" s="34" t="s">
        <v>46</v>
      </c>
      <c r="AF181" s="30">
        <v>1149</v>
      </c>
      <c r="AG181" s="29">
        <v>5291</v>
      </c>
      <c r="AH181" s="34" t="s">
        <v>46</v>
      </c>
      <c r="AI181" s="34" t="s">
        <v>46</v>
      </c>
      <c r="AJ181" s="34" t="s">
        <v>46</v>
      </c>
      <c r="AK181" s="29">
        <v>628</v>
      </c>
      <c r="AL181" s="29">
        <v>464</v>
      </c>
      <c r="AM181" s="29">
        <v>223</v>
      </c>
      <c r="AN181" s="29">
        <v>1014</v>
      </c>
      <c r="AO181" s="29" t="s">
        <v>46</v>
      </c>
      <c r="AP181" s="29" t="s">
        <v>46</v>
      </c>
      <c r="AQ181" s="30" t="s">
        <v>46</v>
      </c>
      <c r="AR181" s="29">
        <v>2955</v>
      </c>
      <c r="AS181" s="29">
        <v>1013</v>
      </c>
      <c r="AT181" s="29">
        <v>369</v>
      </c>
      <c r="AU181" s="29">
        <v>171</v>
      </c>
      <c r="AV181" s="29">
        <v>368</v>
      </c>
      <c r="AW181" s="29">
        <v>99</v>
      </c>
      <c r="AX181" s="29">
        <v>99</v>
      </c>
      <c r="AY181" s="31" t="s">
        <v>46</v>
      </c>
      <c r="AZ181" s="31" t="s">
        <v>46</v>
      </c>
      <c r="BA181" s="30" t="s">
        <v>46</v>
      </c>
      <c r="BB181" s="31" t="s">
        <v>46</v>
      </c>
      <c r="BC181" s="31">
        <v>208</v>
      </c>
      <c r="BD181" s="31">
        <v>91</v>
      </c>
      <c r="BE181" s="31">
        <v>88</v>
      </c>
      <c r="BF181" s="52">
        <v>38</v>
      </c>
      <c r="BG181" s="29">
        <v>7371</v>
      </c>
      <c r="BH181" s="29">
        <v>211</v>
      </c>
      <c r="BI181" s="49">
        <v>2707</v>
      </c>
      <c r="BJ181" s="29">
        <v>1237</v>
      </c>
      <c r="BK181" s="29">
        <v>321</v>
      </c>
      <c r="BL181" s="29" t="s">
        <v>46</v>
      </c>
      <c r="BM181" s="29" t="s">
        <v>46</v>
      </c>
      <c r="BN181" s="29" t="s">
        <v>46</v>
      </c>
      <c r="BO181" s="30">
        <v>80</v>
      </c>
      <c r="BP181" s="32">
        <v>1719</v>
      </c>
      <c r="BQ181" s="32">
        <v>1270.4106797439276</v>
      </c>
      <c r="BR181" s="35">
        <v>3392.591836734694</v>
      </c>
      <c r="BS181" s="29">
        <v>3233</v>
      </c>
      <c r="BT181" s="29">
        <v>1603</v>
      </c>
      <c r="BU181" s="29">
        <v>506</v>
      </c>
      <c r="BV181" s="29">
        <v>2612</v>
      </c>
      <c r="BW181" s="29">
        <v>1296</v>
      </c>
      <c r="BX181" s="29">
        <v>679762</v>
      </c>
      <c r="BY181" s="76">
        <v>743.72900000000004</v>
      </c>
      <c r="BZ181" s="29">
        <v>19603</v>
      </c>
      <c r="CA181" s="29">
        <v>13187</v>
      </c>
      <c r="CB181" s="29">
        <v>11468</v>
      </c>
      <c r="CC181" s="29">
        <v>1719</v>
      </c>
      <c r="CD181" s="29">
        <v>923</v>
      </c>
      <c r="CE181" s="29">
        <v>8157</v>
      </c>
      <c r="CF181" s="29">
        <v>32</v>
      </c>
      <c r="CG181" s="29">
        <v>3488</v>
      </c>
      <c r="CH181" s="29">
        <v>961</v>
      </c>
      <c r="CI181" s="29">
        <v>695</v>
      </c>
      <c r="CJ181" s="29">
        <v>266</v>
      </c>
      <c r="CK181" s="29">
        <v>398</v>
      </c>
      <c r="CL181" s="29">
        <v>961</v>
      </c>
      <c r="CM181" s="29">
        <v>564</v>
      </c>
      <c r="CN181" s="29">
        <v>506</v>
      </c>
      <c r="CO181" s="30">
        <v>2008</v>
      </c>
      <c r="CP181" s="29">
        <v>15206</v>
      </c>
      <c r="CQ181" s="29">
        <v>15206</v>
      </c>
      <c r="CR181" s="29">
        <v>15206</v>
      </c>
      <c r="CS181" s="29">
        <v>15206</v>
      </c>
      <c r="CT181" s="29">
        <v>7171</v>
      </c>
      <c r="CU181" s="29">
        <v>7171</v>
      </c>
      <c r="CV181" s="35">
        <v>15277.800000000001</v>
      </c>
      <c r="CW181" s="35">
        <v>15277.800000000001</v>
      </c>
      <c r="CX181" s="35">
        <v>31382</v>
      </c>
      <c r="CY181" s="35">
        <v>31382</v>
      </c>
      <c r="CZ181" s="35">
        <v>31382</v>
      </c>
      <c r="DA181" s="78" t="s">
        <v>46</v>
      </c>
      <c r="DB181" s="34" t="s">
        <v>46</v>
      </c>
      <c r="DC181" s="34" t="s">
        <v>46</v>
      </c>
      <c r="DD181" s="34" t="s">
        <v>46</v>
      </c>
      <c r="DE181" s="34" t="s">
        <v>46</v>
      </c>
      <c r="DF181" s="34">
        <v>208</v>
      </c>
      <c r="DG181" s="34">
        <v>91</v>
      </c>
      <c r="DH181" s="34">
        <v>88</v>
      </c>
      <c r="DI181" s="34">
        <v>38</v>
      </c>
    </row>
    <row r="182" spans="1:113" x14ac:dyDescent="0.2">
      <c r="A182" s="3" t="s">
        <v>27</v>
      </c>
      <c r="B182" s="4">
        <v>2018</v>
      </c>
      <c r="C182" s="2" t="s">
        <v>5</v>
      </c>
      <c r="D182" s="29" t="s">
        <v>46</v>
      </c>
      <c r="E182" s="29" t="s">
        <v>46</v>
      </c>
      <c r="F182" s="29" t="s">
        <v>46</v>
      </c>
      <c r="G182" s="30" t="s">
        <v>46</v>
      </c>
      <c r="H182" s="29">
        <v>1416</v>
      </c>
      <c r="I182" s="29">
        <v>3343</v>
      </c>
      <c r="J182" s="29">
        <v>929</v>
      </c>
      <c r="K182" s="29">
        <v>1866</v>
      </c>
      <c r="L182" s="29">
        <v>548</v>
      </c>
      <c r="M182" s="31" t="s">
        <v>46</v>
      </c>
      <c r="N182" s="32">
        <v>90</v>
      </c>
      <c r="O182" s="29">
        <v>90</v>
      </c>
      <c r="P182" s="32" t="s">
        <v>237</v>
      </c>
      <c r="Q182" s="35" t="s">
        <v>237</v>
      </c>
      <c r="R182" s="30" t="s">
        <v>46</v>
      </c>
      <c r="S182" s="29">
        <v>4446</v>
      </c>
      <c r="T182" s="29">
        <v>4392</v>
      </c>
      <c r="U182" s="29">
        <v>3713</v>
      </c>
      <c r="V182" s="29">
        <v>733</v>
      </c>
      <c r="W182" s="29">
        <v>1871</v>
      </c>
      <c r="X182" s="29">
        <v>407</v>
      </c>
      <c r="Y182" s="61">
        <v>333.04242453782092</v>
      </c>
      <c r="Z182" s="32">
        <v>352.29062085634973</v>
      </c>
      <c r="AA182" s="35">
        <v>3155.5</v>
      </c>
      <c r="AB182" s="29" t="s">
        <v>46</v>
      </c>
      <c r="AC182" s="29" t="s">
        <v>46</v>
      </c>
      <c r="AD182" s="29">
        <v>391</v>
      </c>
      <c r="AE182" s="34">
        <v>531</v>
      </c>
      <c r="AF182" s="30">
        <v>759</v>
      </c>
      <c r="AG182" s="29">
        <v>3571</v>
      </c>
      <c r="AH182" s="34">
        <v>210</v>
      </c>
      <c r="AI182" s="34">
        <v>675</v>
      </c>
      <c r="AJ182" s="34">
        <v>200</v>
      </c>
      <c r="AK182" s="29">
        <v>426</v>
      </c>
      <c r="AL182" s="29">
        <v>166</v>
      </c>
      <c r="AM182" s="29">
        <v>78</v>
      </c>
      <c r="AN182" s="29">
        <v>383</v>
      </c>
      <c r="AO182" s="29">
        <v>261</v>
      </c>
      <c r="AP182" s="29" t="s">
        <v>46</v>
      </c>
      <c r="AQ182" s="30" t="s">
        <v>46</v>
      </c>
      <c r="AR182" s="29">
        <v>2030</v>
      </c>
      <c r="AS182" s="29">
        <v>694</v>
      </c>
      <c r="AT182" s="29">
        <v>285</v>
      </c>
      <c r="AU182" s="29">
        <v>126</v>
      </c>
      <c r="AV182" s="29">
        <v>133</v>
      </c>
      <c r="AW182" s="29">
        <v>31</v>
      </c>
      <c r="AX182" s="29">
        <v>31</v>
      </c>
      <c r="AY182" s="31" t="s">
        <v>46</v>
      </c>
      <c r="AZ182" s="31" t="s">
        <v>46</v>
      </c>
      <c r="BA182" s="30">
        <v>33</v>
      </c>
      <c r="BB182" s="31" t="s">
        <v>46</v>
      </c>
      <c r="BC182" s="31">
        <v>111</v>
      </c>
      <c r="BD182" s="31">
        <v>25</v>
      </c>
      <c r="BE182" s="31">
        <v>28</v>
      </c>
      <c r="BF182" s="52">
        <v>10</v>
      </c>
      <c r="BG182" s="29">
        <v>5295</v>
      </c>
      <c r="BH182" s="29">
        <v>97</v>
      </c>
      <c r="BI182" s="49">
        <v>2019</v>
      </c>
      <c r="BJ182" s="29">
        <v>831</v>
      </c>
      <c r="BK182" s="29">
        <v>216</v>
      </c>
      <c r="BL182" s="29" t="s">
        <v>46</v>
      </c>
      <c r="BM182" s="29" t="s">
        <v>46</v>
      </c>
      <c r="BN182" s="29" t="s">
        <v>46</v>
      </c>
      <c r="BO182" s="30">
        <v>59</v>
      </c>
      <c r="BP182" s="32">
        <v>1175</v>
      </c>
      <c r="BQ182" s="32">
        <v>685.33304539417065</v>
      </c>
      <c r="BR182" s="35">
        <v>3622.765625</v>
      </c>
      <c r="BS182" s="29">
        <v>1196</v>
      </c>
      <c r="BT182" s="29">
        <v>587</v>
      </c>
      <c r="BU182" s="29">
        <v>185</v>
      </c>
      <c r="BV182" s="29">
        <v>980</v>
      </c>
      <c r="BW182" s="29">
        <v>521</v>
      </c>
      <c r="BX182" s="29">
        <v>558349</v>
      </c>
      <c r="BY182" s="76">
        <v>589.83699999999999</v>
      </c>
      <c r="BZ182" s="29">
        <v>12706</v>
      </c>
      <c r="CA182" s="29">
        <v>8838</v>
      </c>
      <c r="CB182" s="29">
        <v>7663</v>
      </c>
      <c r="CC182" s="29">
        <v>1175</v>
      </c>
      <c r="CD182" s="29">
        <v>681</v>
      </c>
      <c r="CE182" s="29">
        <v>5385</v>
      </c>
      <c r="CF182" s="29">
        <v>10</v>
      </c>
      <c r="CG182" s="29">
        <v>7230</v>
      </c>
      <c r="CH182" s="29">
        <v>348</v>
      </c>
      <c r="CI182" s="29">
        <v>203</v>
      </c>
      <c r="CJ182" s="29">
        <v>145</v>
      </c>
      <c r="CK182" s="29">
        <v>99</v>
      </c>
      <c r="CL182" s="29">
        <v>348</v>
      </c>
      <c r="CM182" s="29">
        <v>159</v>
      </c>
      <c r="CN182" s="29">
        <v>185</v>
      </c>
      <c r="CO182" s="30">
        <v>716</v>
      </c>
      <c r="CP182" s="29">
        <v>9878</v>
      </c>
      <c r="CQ182" s="29">
        <v>9878</v>
      </c>
      <c r="CR182" s="29">
        <v>9878</v>
      </c>
      <c r="CS182" s="29">
        <v>9878</v>
      </c>
      <c r="CT182" s="29">
        <v>3218</v>
      </c>
      <c r="CU182" s="29">
        <v>3218</v>
      </c>
      <c r="CV182" s="35">
        <v>11551.4</v>
      </c>
      <c r="CW182" s="35">
        <v>11551.4</v>
      </c>
      <c r="CX182" s="35">
        <v>20902</v>
      </c>
      <c r="CY182" s="35">
        <v>20902</v>
      </c>
      <c r="CZ182" s="35">
        <v>20902</v>
      </c>
      <c r="DA182" s="78" t="s">
        <v>46</v>
      </c>
      <c r="DB182" s="34" t="s">
        <v>46</v>
      </c>
      <c r="DC182" s="34" t="s">
        <v>46</v>
      </c>
      <c r="DD182" s="34" t="s">
        <v>46</v>
      </c>
      <c r="DE182" s="34" t="s">
        <v>46</v>
      </c>
      <c r="DF182" s="34">
        <v>111</v>
      </c>
      <c r="DG182" s="34">
        <v>25</v>
      </c>
      <c r="DH182" s="34">
        <v>28</v>
      </c>
      <c r="DI182" s="34">
        <v>10</v>
      </c>
    </row>
    <row r="183" spans="1:113" x14ac:dyDescent="0.2">
      <c r="A183" s="3" t="s">
        <v>28</v>
      </c>
      <c r="B183" s="4">
        <v>2018</v>
      </c>
      <c r="C183" s="2" t="s">
        <v>6</v>
      </c>
      <c r="D183" s="29" t="s">
        <v>46</v>
      </c>
      <c r="E183" s="29" t="s">
        <v>46</v>
      </c>
      <c r="F183" s="29" t="s">
        <v>46</v>
      </c>
      <c r="G183" s="30" t="s">
        <v>46</v>
      </c>
      <c r="H183" s="29">
        <v>9677</v>
      </c>
      <c r="I183" s="29">
        <v>23084</v>
      </c>
      <c r="J183" s="29">
        <v>5920</v>
      </c>
      <c r="K183" s="29">
        <v>14725</v>
      </c>
      <c r="L183" s="29">
        <v>2439</v>
      </c>
      <c r="M183" s="31" t="s">
        <v>46</v>
      </c>
      <c r="N183" s="32">
        <v>780</v>
      </c>
      <c r="O183" s="29">
        <v>780</v>
      </c>
      <c r="P183" s="32">
        <v>813.1841276030533</v>
      </c>
      <c r="Q183" s="35">
        <v>2437.0384615384614</v>
      </c>
      <c r="R183" s="30" t="s">
        <v>46</v>
      </c>
      <c r="S183" s="29">
        <v>12840</v>
      </c>
      <c r="T183" s="29">
        <v>14375</v>
      </c>
      <c r="U183" s="29">
        <v>10754</v>
      </c>
      <c r="V183" s="29">
        <v>2086</v>
      </c>
      <c r="W183" s="29">
        <v>5224</v>
      </c>
      <c r="X183" s="29">
        <v>1251</v>
      </c>
      <c r="Y183" s="61">
        <v>1444.3754699319916</v>
      </c>
      <c r="Z183" s="32">
        <v>1638.9494969188061</v>
      </c>
      <c r="AA183" s="35">
        <v>2907.4444444444443</v>
      </c>
      <c r="AB183" s="29" t="s">
        <v>46</v>
      </c>
      <c r="AC183" s="29" t="s">
        <v>46</v>
      </c>
      <c r="AD183" s="29">
        <v>1111</v>
      </c>
      <c r="AE183" s="34">
        <v>1294</v>
      </c>
      <c r="AF183" s="30">
        <v>448</v>
      </c>
      <c r="AG183" s="29">
        <v>10199</v>
      </c>
      <c r="AH183" s="34">
        <v>506</v>
      </c>
      <c r="AI183" s="34">
        <v>1774</v>
      </c>
      <c r="AJ183" s="34">
        <v>567</v>
      </c>
      <c r="AK183" s="29">
        <v>1246</v>
      </c>
      <c r="AL183" s="29">
        <v>1153</v>
      </c>
      <c r="AM183" s="29">
        <v>512</v>
      </c>
      <c r="AN183" s="29">
        <v>2256</v>
      </c>
      <c r="AO183" s="29">
        <v>797</v>
      </c>
      <c r="AP183" s="29" t="s">
        <v>46</v>
      </c>
      <c r="AQ183" s="30" t="s">
        <v>46</v>
      </c>
      <c r="AR183" s="29">
        <v>6600</v>
      </c>
      <c r="AS183" s="29">
        <v>2475</v>
      </c>
      <c r="AT183" s="29">
        <v>858</v>
      </c>
      <c r="AU183" s="29">
        <v>363</v>
      </c>
      <c r="AV183" s="29">
        <v>895</v>
      </c>
      <c r="AW183" s="29">
        <v>204</v>
      </c>
      <c r="AX183" s="29">
        <v>204</v>
      </c>
      <c r="AY183" s="31" t="s">
        <v>46</v>
      </c>
      <c r="AZ183" s="31" t="s">
        <v>46</v>
      </c>
      <c r="BA183" s="30">
        <v>116</v>
      </c>
      <c r="BB183" s="31" t="s">
        <v>46</v>
      </c>
      <c r="BC183" s="31">
        <v>513</v>
      </c>
      <c r="BD183" s="31">
        <v>342</v>
      </c>
      <c r="BE183" s="31">
        <v>172</v>
      </c>
      <c r="BF183" s="52">
        <v>95</v>
      </c>
      <c r="BG183" s="29">
        <v>14917</v>
      </c>
      <c r="BH183" s="29">
        <v>573</v>
      </c>
      <c r="BI183" s="49">
        <v>5718</v>
      </c>
      <c r="BJ183" s="29">
        <v>2565</v>
      </c>
      <c r="BK183" s="29">
        <v>658</v>
      </c>
      <c r="BL183" s="29" t="s">
        <v>46</v>
      </c>
      <c r="BM183" s="29" t="s">
        <v>46</v>
      </c>
      <c r="BN183" s="29" t="s">
        <v>46</v>
      </c>
      <c r="BO183" s="30">
        <v>225</v>
      </c>
      <c r="BP183" s="32">
        <v>3497</v>
      </c>
      <c r="BQ183" s="32">
        <v>3083.3249668507979</v>
      </c>
      <c r="BR183" s="35">
        <v>3392.4014084507044</v>
      </c>
      <c r="BS183" s="29">
        <v>7131</v>
      </c>
      <c r="BT183" s="29">
        <v>3771</v>
      </c>
      <c r="BU183" s="29">
        <v>1085</v>
      </c>
      <c r="BV183" s="29">
        <v>5974</v>
      </c>
      <c r="BW183" s="29">
        <v>3118</v>
      </c>
      <c r="BX183" s="29">
        <v>1210027</v>
      </c>
      <c r="BY183" s="76">
        <v>1378.191</v>
      </c>
      <c r="BZ183" s="29">
        <v>39642</v>
      </c>
      <c r="CA183" s="29">
        <v>27215</v>
      </c>
      <c r="CB183" s="29">
        <v>23718</v>
      </c>
      <c r="CC183" s="29">
        <v>3497</v>
      </c>
      <c r="CD183" s="29">
        <v>2029</v>
      </c>
      <c r="CE183" s="29">
        <v>17243</v>
      </c>
      <c r="CF183" s="29">
        <v>98</v>
      </c>
      <c r="CG183" s="29">
        <v>9500</v>
      </c>
      <c r="CH183" s="29">
        <v>1927</v>
      </c>
      <c r="CI183" s="29">
        <v>1404</v>
      </c>
      <c r="CJ183" s="29">
        <v>523</v>
      </c>
      <c r="CK183" s="29">
        <v>644</v>
      </c>
      <c r="CL183" s="29">
        <v>1927</v>
      </c>
      <c r="CM183" s="29">
        <v>1228</v>
      </c>
      <c r="CN183" s="29">
        <v>1085</v>
      </c>
      <c r="CO183" s="30">
        <v>4302</v>
      </c>
      <c r="CP183" s="29">
        <v>30102</v>
      </c>
      <c r="CQ183" s="29">
        <v>30102</v>
      </c>
      <c r="CR183" s="29">
        <v>30102</v>
      </c>
      <c r="CS183" s="29">
        <v>30102</v>
      </c>
      <c r="CT183" s="29">
        <v>16834</v>
      </c>
      <c r="CU183" s="29">
        <v>16834</v>
      </c>
      <c r="CV183" s="35">
        <v>28451.200000000001</v>
      </c>
      <c r="CW183" s="35">
        <v>28451.200000000001</v>
      </c>
      <c r="CX183" s="35">
        <v>62992</v>
      </c>
      <c r="CY183" s="35">
        <v>62992</v>
      </c>
      <c r="CZ183" s="35">
        <v>62992</v>
      </c>
      <c r="DA183" s="78" t="s">
        <v>46</v>
      </c>
      <c r="DB183" s="34" t="s">
        <v>46</v>
      </c>
      <c r="DC183" s="34" t="s">
        <v>46</v>
      </c>
      <c r="DD183" s="34" t="s">
        <v>46</v>
      </c>
      <c r="DE183" s="34" t="s">
        <v>46</v>
      </c>
      <c r="DF183" s="34">
        <v>513</v>
      </c>
      <c r="DG183" s="34">
        <v>342</v>
      </c>
      <c r="DH183" s="34">
        <v>172</v>
      </c>
      <c r="DI183" s="34">
        <v>95</v>
      </c>
    </row>
    <row r="184" spans="1:113" x14ac:dyDescent="0.2">
      <c r="A184" s="3" t="s">
        <v>29</v>
      </c>
      <c r="B184" s="4">
        <v>2018</v>
      </c>
      <c r="C184" s="2" t="s">
        <v>7</v>
      </c>
      <c r="D184" s="29" t="s">
        <v>46</v>
      </c>
      <c r="E184" s="29" t="s">
        <v>46</v>
      </c>
      <c r="F184" s="29" t="s">
        <v>46</v>
      </c>
      <c r="G184" s="30" t="s">
        <v>46</v>
      </c>
      <c r="H184" s="29">
        <v>1383</v>
      </c>
      <c r="I184" s="29">
        <v>3298</v>
      </c>
      <c r="J184" s="29">
        <v>1008</v>
      </c>
      <c r="K184" s="29">
        <v>1990</v>
      </c>
      <c r="L184" s="29">
        <v>300</v>
      </c>
      <c r="M184" s="31" t="s">
        <v>46</v>
      </c>
      <c r="N184" s="32">
        <v>85</v>
      </c>
      <c r="O184" s="29">
        <v>85</v>
      </c>
      <c r="P184" s="32" t="s">
        <v>237</v>
      </c>
      <c r="Q184" s="35" t="s">
        <v>237</v>
      </c>
      <c r="R184" s="30" t="s">
        <v>46</v>
      </c>
      <c r="S184" s="29">
        <v>3105</v>
      </c>
      <c r="T184" s="29">
        <v>3088</v>
      </c>
      <c r="U184" s="29">
        <v>2654</v>
      </c>
      <c r="V184" s="29">
        <v>451</v>
      </c>
      <c r="W184" s="29">
        <v>1412</v>
      </c>
      <c r="X184" s="29">
        <v>284</v>
      </c>
      <c r="Y184" s="61">
        <v>268.89350674670362</v>
      </c>
      <c r="Z184" s="32">
        <v>269.94314601040941</v>
      </c>
      <c r="AA184" s="35">
        <v>3317.1666666666665</v>
      </c>
      <c r="AB184" s="29" t="s">
        <v>46</v>
      </c>
      <c r="AC184" s="29" t="s">
        <v>46</v>
      </c>
      <c r="AD184" s="29">
        <v>267</v>
      </c>
      <c r="AE184" s="34">
        <v>358</v>
      </c>
      <c r="AF184" s="30">
        <v>0</v>
      </c>
      <c r="AG184" s="29">
        <v>2671</v>
      </c>
      <c r="AH184" s="34">
        <v>208</v>
      </c>
      <c r="AI184" s="34">
        <v>522</v>
      </c>
      <c r="AJ184" s="34">
        <v>21</v>
      </c>
      <c r="AK184" s="29">
        <v>297</v>
      </c>
      <c r="AL184" s="29">
        <v>159</v>
      </c>
      <c r="AM184" s="29">
        <v>66</v>
      </c>
      <c r="AN184" s="29">
        <v>378</v>
      </c>
      <c r="AO184" s="29">
        <v>112</v>
      </c>
      <c r="AP184" s="29" t="s">
        <v>46</v>
      </c>
      <c r="AQ184" s="30" t="s">
        <v>46</v>
      </c>
      <c r="AR184" s="29">
        <v>1413</v>
      </c>
      <c r="AS184" s="29">
        <v>413</v>
      </c>
      <c r="AT184" s="29">
        <v>164</v>
      </c>
      <c r="AU184" s="29">
        <v>72</v>
      </c>
      <c r="AV184" s="29">
        <v>115</v>
      </c>
      <c r="AW184" s="29">
        <v>29</v>
      </c>
      <c r="AX184" s="29">
        <v>29</v>
      </c>
      <c r="AY184" s="31" t="s">
        <v>46</v>
      </c>
      <c r="AZ184" s="31" t="s">
        <v>46</v>
      </c>
      <c r="BA184" s="30">
        <v>16</v>
      </c>
      <c r="BB184" s="31" t="s">
        <v>46</v>
      </c>
      <c r="BC184" s="31">
        <v>94</v>
      </c>
      <c r="BD184" s="31">
        <v>66</v>
      </c>
      <c r="BE184" s="31">
        <v>30</v>
      </c>
      <c r="BF184" s="52">
        <v>18</v>
      </c>
      <c r="BG184" s="29">
        <v>3768</v>
      </c>
      <c r="BH184" s="29">
        <v>69</v>
      </c>
      <c r="BI184" s="49">
        <v>1464</v>
      </c>
      <c r="BJ184" s="29">
        <v>722</v>
      </c>
      <c r="BK184" s="29">
        <v>180</v>
      </c>
      <c r="BL184" s="29" t="s">
        <v>46</v>
      </c>
      <c r="BM184" s="29" t="s">
        <v>46</v>
      </c>
      <c r="BN184" s="29" t="s">
        <v>46</v>
      </c>
      <c r="BO184" s="30">
        <v>34</v>
      </c>
      <c r="BP184" s="32">
        <v>755</v>
      </c>
      <c r="BQ184" s="32">
        <v>538.83665275711303</v>
      </c>
      <c r="BR184" s="35">
        <v>3575.5</v>
      </c>
      <c r="BS184" s="29">
        <v>1083</v>
      </c>
      <c r="BT184" s="29">
        <v>469</v>
      </c>
      <c r="BU184" s="29">
        <v>150</v>
      </c>
      <c r="BV184" s="29">
        <v>861</v>
      </c>
      <c r="BW184" s="29">
        <v>405</v>
      </c>
      <c r="BX184" s="29">
        <v>381957</v>
      </c>
      <c r="BY184" s="76">
        <v>395.94600000000003</v>
      </c>
      <c r="BZ184" s="29">
        <v>9366</v>
      </c>
      <c r="CA184" s="29">
        <v>6193</v>
      </c>
      <c r="CB184" s="29">
        <v>5438</v>
      </c>
      <c r="CC184" s="29">
        <v>755</v>
      </c>
      <c r="CD184" s="29">
        <v>443</v>
      </c>
      <c r="CE184" s="29">
        <v>3742</v>
      </c>
      <c r="CF184" s="29">
        <v>9</v>
      </c>
      <c r="CG184" s="29">
        <v>2517</v>
      </c>
      <c r="CH184" s="29">
        <v>269</v>
      </c>
      <c r="CI184" s="29">
        <v>162</v>
      </c>
      <c r="CJ184" s="29">
        <v>107</v>
      </c>
      <c r="CK184" s="29">
        <v>73</v>
      </c>
      <c r="CL184" s="29">
        <v>269</v>
      </c>
      <c r="CM184" s="29">
        <v>129</v>
      </c>
      <c r="CN184" s="29">
        <v>150</v>
      </c>
      <c r="CO184" s="30">
        <v>636</v>
      </c>
      <c r="CP184" s="29">
        <v>7586</v>
      </c>
      <c r="CQ184" s="29">
        <v>7586</v>
      </c>
      <c r="CR184" s="29">
        <v>7586</v>
      </c>
      <c r="CS184" s="29">
        <v>7586</v>
      </c>
      <c r="CT184" s="29">
        <v>3746</v>
      </c>
      <c r="CU184" s="29">
        <v>3746</v>
      </c>
      <c r="CV184" s="35">
        <v>7891.2000000000007</v>
      </c>
      <c r="CW184" s="35">
        <v>7891.2000000000007</v>
      </c>
      <c r="CX184" s="35">
        <v>15357</v>
      </c>
      <c r="CY184" s="35">
        <v>15357</v>
      </c>
      <c r="CZ184" s="35">
        <v>15357</v>
      </c>
      <c r="DA184" s="78" t="s">
        <v>46</v>
      </c>
      <c r="DB184" s="34" t="s">
        <v>46</v>
      </c>
      <c r="DC184" s="34" t="s">
        <v>46</v>
      </c>
      <c r="DD184" s="34" t="s">
        <v>46</v>
      </c>
      <c r="DE184" s="34" t="s">
        <v>46</v>
      </c>
      <c r="DF184" s="34">
        <v>94</v>
      </c>
      <c r="DG184" s="34">
        <v>66</v>
      </c>
      <c r="DH184" s="34">
        <v>30</v>
      </c>
      <c r="DI184" s="34">
        <v>18</v>
      </c>
    </row>
    <row r="185" spans="1:113" x14ac:dyDescent="0.2">
      <c r="A185" s="3" t="s">
        <v>30</v>
      </c>
      <c r="B185" s="4">
        <v>2018</v>
      </c>
      <c r="C185" s="2" t="s">
        <v>8</v>
      </c>
      <c r="D185" s="29" t="s">
        <v>46</v>
      </c>
      <c r="E185" s="29" t="s">
        <v>46</v>
      </c>
      <c r="F185" s="29" t="s">
        <v>46</v>
      </c>
      <c r="G185" s="30" t="s">
        <v>46</v>
      </c>
      <c r="H185" s="29">
        <v>1542</v>
      </c>
      <c r="I185" s="29">
        <v>3677</v>
      </c>
      <c r="J185" s="29">
        <v>1075</v>
      </c>
      <c r="K185" s="29">
        <v>2290</v>
      </c>
      <c r="L185" s="29">
        <v>312</v>
      </c>
      <c r="M185" s="31" t="s">
        <v>46</v>
      </c>
      <c r="N185" s="32">
        <v>118</v>
      </c>
      <c r="O185" s="29">
        <v>118</v>
      </c>
      <c r="P185" s="32" t="s">
        <v>237</v>
      </c>
      <c r="Q185" s="35" t="s">
        <v>237</v>
      </c>
      <c r="R185" s="30" t="s">
        <v>46</v>
      </c>
      <c r="S185" s="29">
        <v>3974</v>
      </c>
      <c r="T185" s="29">
        <v>3873</v>
      </c>
      <c r="U185" s="29">
        <v>3415</v>
      </c>
      <c r="V185" s="29">
        <v>559</v>
      </c>
      <c r="W185" s="29">
        <v>1787</v>
      </c>
      <c r="X185" s="29">
        <v>408</v>
      </c>
      <c r="Y185" s="61">
        <v>291.69494969188059</v>
      </c>
      <c r="Z185" s="32">
        <v>314.43953864746697</v>
      </c>
      <c r="AA185" s="35">
        <v>3362.4047619047619</v>
      </c>
      <c r="AB185" s="29" t="s">
        <v>46</v>
      </c>
      <c r="AC185" s="29" t="s">
        <v>46</v>
      </c>
      <c r="AD185" s="29">
        <v>311</v>
      </c>
      <c r="AE185" s="34">
        <v>557</v>
      </c>
      <c r="AF185" s="30">
        <v>701</v>
      </c>
      <c r="AG185" s="29">
        <v>3350</v>
      </c>
      <c r="AH185" s="34">
        <v>205</v>
      </c>
      <c r="AI185" s="34">
        <v>609</v>
      </c>
      <c r="AJ185" s="34">
        <v>81</v>
      </c>
      <c r="AK185" s="29">
        <v>347</v>
      </c>
      <c r="AL185" s="29">
        <v>154</v>
      </c>
      <c r="AM185" s="29">
        <v>63</v>
      </c>
      <c r="AN185" s="29">
        <v>353</v>
      </c>
      <c r="AO185" s="29">
        <v>147</v>
      </c>
      <c r="AP185" s="29" t="s">
        <v>46</v>
      </c>
      <c r="AQ185" s="30" t="s">
        <v>46</v>
      </c>
      <c r="AR185" s="29">
        <v>1855</v>
      </c>
      <c r="AS185" s="29">
        <v>512</v>
      </c>
      <c r="AT185" s="29">
        <v>189</v>
      </c>
      <c r="AU185" s="29">
        <v>73</v>
      </c>
      <c r="AV185" s="29">
        <v>105</v>
      </c>
      <c r="AW185" s="29">
        <v>21</v>
      </c>
      <c r="AX185" s="29">
        <v>21</v>
      </c>
      <c r="AY185" s="31" t="s">
        <v>46</v>
      </c>
      <c r="AZ185" s="31" t="s">
        <v>46</v>
      </c>
      <c r="BA185" s="30">
        <v>21</v>
      </c>
      <c r="BB185" s="31" t="s">
        <v>46</v>
      </c>
      <c r="BC185" s="31">
        <v>81</v>
      </c>
      <c r="BD185" s="31">
        <v>44</v>
      </c>
      <c r="BE185" s="31">
        <v>23</v>
      </c>
      <c r="BF185" s="52">
        <v>9</v>
      </c>
      <c r="BG185" s="29">
        <v>4702</v>
      </c>
      <c r="BH185" s="29">
        <v>99</v>
      </c>
      <c r="BI185" s="49">
        <v>1838</v>
      </c>
      <c r="BJ185" s="29">
        <v>842</v>
      </c>
      <c r="BK185" s="29">
        <v>225</v>
      </c>
      <c r="BL185" s="29" t="s">
        <v>46</v>
      </c>
      <c r="BM185" s="29" t="s">
        <v>46</v>
      </c>
      <c r="BN185" s="29" t="s">
        <v>46</v>
      </c>
      <c r="BO185" s="30">
        <v>37</v>
      </c>
      <c r="BP185" s="32">
        <v>960</v>
      </c>
      <c r="BQ185" s="32">
        <v>606.13448833934763</v>
      </c>
      <c r="BR185" s="35">
        <v>3749.413043478261</v>
      </c>
      <c r="BS185" s="29">
        <v>1274</v>
      </c>
      <c r="BT185" s="29">
        <v>682</v>
      </c>
      <c r="BU185" s="29">
        <v>175</v>
      </c>
      <c r="BV185" s="29">
        <v>982</v>
      </c>
      <c r="BW185" s="29">
        <v>564</v>
      </c>
      <c r="BX185" s="29">
        <v>498736</v>
      </c>
      <c r="BY185" s="76">
        <v>522.72199999999998</v>
      </c>
      <c r="BZ185" s="29">
        <v>12077</v>
      </c>
      <c r="CA185" s="29">
        <v>7847</v>
      </c>
      <c r="CB185" s="29">
        <v>6887</v>
      </c>
      <c r="CC185" s="29">
        <v>960</v>
      </c>
      <c r="CD185" s="29">
        <v>572</v>
      </c>
      <c r="CE185" s="29">
        <v>4692</v>
      </c>
      <c r="CF185" s="29">
        <v>14</v>
      </c>
      <c r="CG185" s="29">
        <v>3188</v>
      </c>
      <c r="CH185" s="29">
        <v>403</v>
      </c>
      <c r="CI185" s="29">
        <v>264</v>
      </c>
      <c r="CJ185" s="29">
        <v>139</v>
      </c>
      <c r="CK185" s="29">
        <v>142</v>
      </c>
      <c r="CL185" s="29">
        <v>403</v>
      </c>
      <c r="CM185" s="29">
        <v>204</v>
      </c>
      <c r="CN185" s="29">
        <v>175</v>
      </c>
      <c r="CO185" s="30">
        <v>822</v>
      </c>
      <c r="CP185" s="29">
        <v>9301</v>
      </c>
      <c r="CQ185" s="29">
        <v>9301</v>
      </c>
      <c r="CR185" s="29">
        <v>9301</v>
      </c>
      <c r="CS185" s="29">
        <v>9301</v>
      </c>
      <c r="CT185" s="29">
        <v>3853</v>
      </c>
      <c r="CU185" s="29">
        <v>3853</v>
      </c>
      <c r="CV185" s="35">
        <v>9921.1999999999989</v>
      </c>
      <c r="CW185" s="35">
        <v>9921.1999999999989</v>
      </c>
      <c r="CX185" s="35">
        <v>19570</v>
      </c>
      <c r="CY185" s="35">
        <v>19570</v>
      </c>
      <c r="CZ185" s="35">
        <v>19570</v>
      </c>
      <c r="DA185" s="78" t="s">
        <v>46</v>
      </c>
      <c r="DB185" s="34" t="s">
        <v>46</v>
      </c>
      <c r="DC185" s="34" t="s">
        <v>46</v>
      </c>
      <c r="DD185" s="34" t="s">
        <v>46</v>
      </c>
      <c r="DE185" s="34" t="s">
        <v>46</v>
      </c>
      <c r="DF185" s="34">
        <v>81</v>
      </c>
      <c r="DG185" s="34">
        <v>44</v>
      </c>
      <c r="DH185" s="34">
        <v>23</v>
      </c>
      <c r="DI185" s="34">
        <v>9</v>
      </c>
    </row>
    <row r="186" spans="1:113" x14ac:dyDescent="0.2">
      <c r="A186" s="3" t="s">
        <v>31</v>
      </c>
      <c r="B186" s="4">
        <v>2018</v>
      </c>
      <c r="C186" s="2" t="s">
        <v>9</v>
      </c>
      <c r="D186" s="29" t="s">
        <v>46</v>
      </c>
      <c r="E186" s="29" t="s">
        <v>46</v>
      </c>
      <c r="F186" s="29" t="s">
        <v>46</v>
      </c>
      <c r="G186" s="30" t="s">
        <v>46</v>
      </c>
      <c r="H186" s="29">
        <v>2181</v>
      </c>
      <c r="I186" s="29">
        <v>5460</v>
      </c>
      <c r="J186" s="29">
        <v>1613</v>
      </c>
      <c r="K186" s="29">
        <v>3306</v>
      </c>
      <c r="L186" s="29">
        <v>541</v>
      </c>
      <c r="M186" s="31" t="s">
        <v>46</v>
      </c>
      <c r="N186" s="32">
        <v>103</v>
      </c>
      <c r="O186" s="29">
        <v>103</v>
      </c>
      <c r="P186" s="32" t="s">
        <v>237</v>
      </c>
      <c r="Q186" s="35" t="s">
        <v>237</v>
      </c>
      <c r="R186" s="30" t="s">
        <v>46</v>
      </c>
      <c r="S186" s="29">
        <v>4995</v>
      </c>
      <c r="T186" s="29">
        <v>5025</v>
      </c>
      <c r="U186" s="29">
        <v>4270</v>
      </c>
      <c r="V186" s="29">
        <v>725</v>
      </c>
      <c r="W186" s="29">
        <v>2081</v>
      </c>
      <c r="X186" s="29">
        <v>484</v>
      </c>
      <c r="Y186" s="32">
        <v>418.53881717487849</v>
      </c>
      <c r="Z186" s="32">
        <v>395.3330453941706</v>
      </c>
      <c r="AA186" s="35">
        <v>3225.5</v>
      </c>
      <c r="AB186" s="29" t="s">
        <v>46</v>
      </c>
      <c r="AC186" s="29" t="s">
        <v>46</v>
      </c>
      <c r="AD186" s="29">
        <v>389</v>
      </c>
      <c r="AE186" s="34">
        <v>821</v>
      </c>
      <c r="AF186" s="30">
        <v>0</v>
      </c>
      <c r="AG186" s="29">
        <v>4362</v>
      </c>
      <c r="AH186" s="34">
        <v>348</v>
      </c>
      <c r="AI186" s="34">
        <v>821</v>
      </c>
      <c r="AJ186" s="34">
        <v>283</v>
      </c>
      <c r="AK186" s="29">
        <v>447</v>
      </c>
      <c r="AL186" s="29">
        <v>170</v>
      </c>
      <c r="AM186" s="29">
        <v>74</v>
      </c>
      <c r="AN186" s="29">
        <v>445</v>
      </c>
      <c r="AO186" s="29">
        <v>245</v>
      </c>
      <c r="AP186" s="29" t="s">
        <v>46</v>
      </c>
      <c r="AQ186" s="30" t="s">
        <v>46</v>
      </c>
      <c r="AR186" s="29">
        <v>2165</v>
      </c>
      <c r="AS186" s="29">
        <v>631</v>
      </c>
      <c r="AT186" s="29">
        <v>224</v>
      </c>
      <c r="AU186" s="29">
        <v>91</v>
      </c>
      <c r="AV186" s="29">
        <v>151</v>
      </c>
      <c r="AW186" s="29">
        <v>34</v>
      </c>
      <c r="AX186" s="29">
        <v>34</v>
      </c>
      <c r="AY186" s="31" t="s">
        <v>46</v>
      </c>
      <c r="AZ186" s="31" t="s">
        <v>46</v>
      </c>
      <c r="BA186" s="30">
        <v>25</v>
      </c>
      <c r="BB186" s="31" t="s">
        <v>46</v>
      </c>
      <c r="BC186" s="31">
        <v>73</v>
      </c>
      <c r="BD186" s="31">
        <v>28</v>
      </c>
      <c r="BE186" s="31">
        <v>20</v>
      </c>
      <c r="BF186" s="52">
        <v>3</v>
      </c>
      <c r="BG186" s="29">
        <v>6129</v>
      </c>
      <c r="BH186" s="29">
        <v>91</v>
      </c>
      <c r="BI186" s="49">
        <v>2272</v>
      </c>
      <c r="BJ186" s="29">
        <v>933</v>
      </c>
      <c r="BK186" s="29">
        <v>260</v>
      </c>
      <c r="BL186" s="29" t="s">
        <v>46</v>
      </c>
      <c r="BM186" s="29" t="s">
        <v>46</v>
      </c>
      <c r="BN186" s="29" t="s">
        <v>46</v>
      </c>
      <c r="BO186" s="30">
        <v>50</v>
      </c>
      <c r="BP186" s="32">
        <v>1288</v>
      </c>
      <c r="BQ186" s="32">
        <v>813.87186256904909</v>
      </c>
      <c r="BR186" s="35">
        <v>3735.6694915254238</v>
      </c>
      <c r="BS186" s="29">
        <v>1282</v>
      </c>
      <c r="BT186" s="29">
        <v>574</v>
      </c>
      <c r="BU186" s="29">
        <v>150</v>
      </c>
      <c r="BV186" s="29">
        <v>1006</v>
      </c>
      <c r="BW186" s="29">
        <v>441</v>
      </c>
      <c r="BX186" s="29">
        <v>736016</v>
      </c>
      <c r="BY186" s="76">
        <v>746.85400000000004</v>
      </c>
      <c r="BZ186" s="29">
        <v>15000</v>
      </c>
      <c r="CA186" s="29">
        <v>10020</v>
      </c>
      <c r="CB186" s="29">
        <v>8732</v>
      </c>
      <c r="CC186" s="29">
        <v>1288</v>
      </c>
      <c r="CD186" s="29">
        <v>747</v>
      </c>
      <c r="CE186" s="29">
        <v>6167</v>
      </c>
      <c r="CF186" s="29">
        <v>14</v>
      </c>
      <c r="CG186" s="29">
        <v>8991</v>
      </c>
      <c r="CH186" s="29">
        <v>402</v>
      </c>
      <c r="CI186" s="29">
        <v>222</v>
      </c>
      <c r="CJ186" s="29">
        <v>180</v>
      </c>
      <c r="CK186" s="29">
        <v>136</v>
      </c>
      <c r="CL186" s="29">
        <v>402</v>
      </c>
      <c r="CM186" s="29">
        <v>172</v>
      </c>
      <c r="CN186" s="29">
        <v>150</v>
      </c>
      <c r="CO186" s="30">
        <v>746</v>
      </c>
      <c r="CP186" s="29">
        <v>11365</v>
      </c>
      <c r="CQ186" s="29">
        <v>11365</v>
      </c>
      <c r="CR186" s="29">
        <v>11365</v>
      </c>
      <c r="CS186" s="29">
        <v>11365</v>
      </c>
      <c r="CT186" s="29">
        <v>3958</v>
      </c>
      <c r="CU186" s="29">
        <v>3958</v>
      </c>
      <c r="CV186" s="35">
        <v>13303.7</v>
      </c>
      <c r="CW186" s="35">
        <v>13303.7</v>
      </c>
      <c r="CX186" s="35">
        <v>24796</v>
      </c>
      <c r="CY186" s="35">
        <v>24796</v>
      </c>
      <c r="CZ186" s="35">
        <v>24796</v>
      </c>
      <c r="DA186" s="78" t="s">
        <v>46</v>
      </c>
      <c r="DB186" s="34" t="s">
        <v>46</v>
      </c>
      <c r="DC186" s="34" t="s">
        <v>46</v>
      </c>
      <c r="DD186" s="34" t="s">
        <v>46</v>
      </c>
      <c r="DE186" s="34" t="s">
        <v>46</v>
      </c>
      <c r="DF186" s="34">
        <v>73</v>
      </c>
      <c r="DG186" s="34">
        <v>28</v>
      </c>
      <c r="DH186" s="34">
        <v>20</v>
      </c>
      <c r="DI186" s="34">
        <v>3</v>
      </c>
    </row>
    <row r="187" spans="1:113" x14ac:dyDescent="0.2">
      <c r="A187" s="3" t="s">
        <v>32</v>
      </c>
      <c r="B187" s="4">
        <v>2018</v>
      </c>
      <c r="C187" s="2" t="s">
        <v>10</v>
      </c>
      <c r="D187" s="29" t="s">
        <v>46</v>
      </c>
      <c r="E187" s="29" t="s">
        <v>46</v>
      </c>
      <c r="F187" s="29" t="s">
        <v>46</v>
      </c>
      <c r="G187" s="30" t="s">
        <v>46</v>
      </c>
      <c r="H187" s="29">
        <v>6941</v>
      </c>
      <c r="I187" s="29">
        <v>16595</v>
      </c>
      <c r="J187" s="29">
        <v>4162</v>
      </c>
      <c r="K187" s="29">
        <v>10451</v>
      </c>
      <c r="L187" s="29">
        <v>1982</v>
      </c>
      <c r="M187" s="31" t="s">
        <v>46</v>
      </c>
      <c r="N187" s="32">
        <v>634</v>
      </c>
      <c r="O187" s="29">
        <v>634</v>
      </c>
      <c r="P187" s="32">
        <v>611.29062085634973</v>
      </c>
      <c r="Q187" s="35">
        <v>2208.1923076923076</v>
      </c>
      <c r="R187" s="30" t="s">
        <v>46</v>
      </c>
      <c r="S187" s="29">
        <v>8364</v>
      </c>
      <c r="T187" s="29">
        <v>9081</v>
      </c>
      <c r="U187" s="29">
        <v>7121</v>
      </c>
      <c r="V187" s="29">
        <v>1243</v>
      </c>
      <c r="W187" s="29">
        <v>3517</v>
      </c>
      <c r="X187" s="29">
        <v>1033</v>
      </c>
      <c r="Y187" s="32">
        <v>774.68773496599579</v>
      </c>
      <c r="Z187" s="32">
        <v>1183.921501832755</v>
      </c>
      <c r="AA187" s="35">
        <v>3066.3536585365855</v>
      </c>
      <c r="AB187" s="29" t="s">
        <v>46</v>
      </c>
      <c r="AC187" s="29" t="s">
        <v>46</v>
      </c>
      <c r="AD187" s="29">
        <v>832</v>
      </c>
      <c r="AE187" s="34" t="s">
        <v>46</v>
      </c>
      <c r="AF187" s="30">
        <v>800</v>
      </c>
      <c r="AG187" s="29">
        <v>7151</v>
      </c>
      <c r="AH187" s="34" t="s">
        <v>46</v>
      </c>
      <c r="AI187" s="34" t="s">
        <v>46</v>
      </c>
      <c r="AJ187" s="34" t="s">
        <v>46</v>
      </c>
      <c r="AK187" s="29">
        <v>923</v>
      </c>
      <c r="AL187" s="29">
        <v>991</v>
      </c>
      <c r="AM187" s="29">
        <v>447</v>
      </c>
      <c r="AN187" s="29">
        <v>1984</v>
      </c>
      <c r="AO187" s="29" t="s">
        <v>46</v>
      </c>
      <c r="AP187" s="29" t="s">
        <v>46</v>
      </c>
      <c r="AQ187" s="30" t="s">
        <v>46</v>
      </c>
      <c r="AR187" s="29">
        <v>4172</v>
      </c>
      <c r="AS187" s="29">
        <v>1359</v>
      </c>
      <c r="AT187" s="29">
        <v>470</v>
      </c>
      <c r="AU187" s="29">
        <v>206</v>
      </c>
      <c r="AV187" s="29">
        <v>707</v>
      </c>
      <c r="AW187" s="29">
        <v>94</v>
      </c>
      <c r="AX187" s="29">
        <v>94</v>
      </c>
      <c r="AY187" s="31" t="s">
        <v>46</v>
      </c>
      <c r="AZ187" s="31" t="s">
        <v>46</v>
      </c>
      <c r="BA187" s="30" t="s">
        <v>46</v>
      </c>
      <c r="BB187" s="31" t="s">
        <v>46</v>
      </c>
      <c r="BC187" s="31">
        <v>321</v>
      </c>
      <c r="BD187" s="31">
        <v>160</v>
      </c>
      <c r="BE187" s="31">
        <v>107</v>
      </c>
      <c r="BF187" s="52">
        <v>50</v>
      </c>
      <c r="BG187" s="29">
        <v>10574</v>
      </c>
      <c r="BH187" s="29">
        <v>496</v>
      </c>
      <c r="BI187" s="49">
        <v>3679</v>
      </c>
      <c r="BJ187" s="29">
        <v>1768</v>
      </c>
      <c r="BK187" s="29">
        <v>462</v>
      </c>
      <c r="BL187" s="29" t="s">
        <v>46</v>
      </c>
      <c r="BM187" s="29" t="s">
        <v>46</v>
      </c>
      <c r="BN187" s="29" t="s">
        <v>46</v>
      </c>
      <c r="BO187" s="30">
        <v>172</v>
      </c>
      <c r="BP187" s="32">
        <v>2216</v>
      </c>
      <c r="BQ187" s="32">
        <v>1958.6092367987505</v>
      </c>
      <c r="BR187" s="35">
        <v>3311.2142857142858</v>
      </c>
      <c r="BS187" s="29">
        <v>6186</v>
      </c>
      <c r="BT187" s="29">
        <v>3341</v>
      </c>
      <c r="BU187" s="29">
        <v>951</v>
      </c>
      <c r="BV187" s="29">
        <v>5228</v>
      </c>
      <c r="BW187" s="29">
        <v>2671</v>
      </c>
      <c r="BX187" s="29">
        <v>779398</v>
      </c>
      <c r="BY187" s="76">
        <v>920.16</v>
      </c>
      <c r="BZ187" s="29">
        <v>26613</v>
      </c>
      <c r="CA187" s="29">
        <v>17445</v>
      </c>
      <c r="CB187" s="29">
        <v>15229</v>
      </c>
      <c r="CC187" s="29">
        <v>2216</v>
      </c>
      <c r="CD187" s="29">
        <v>1340</v>
      </c>
      <c r="CE187" s="29">
        <v>10679</v>
      </c>
      <c r="CF187" s="29">
        <v>64</v>
      </c>
      <c r="CG187" s="29">
        <v>13548</v>
      </c>
      <c r="CH187" s="29">
        <v>1441</v>
      </c>
      <c r="CI187" s="29">
        <v>1116</v>
      </c>
      <c r="CJ187" s="29">
        <v>325</v>
      </c>
      <c r="CK187" s="29">
        <v>526</v>
      </c>
      <c r="CL187" s="29">
        <v>1441</v>
      </c>
      <c r="CM187" s="29">
        <v>934</v>
      </c>
      <c r="CN187" s="29">
        <v>951</v>
      </c>
      <c r="CO187" s="30">
        <v>3706</v>
      </c>
      <c r="CP187" s="29">
        <v>20357</v>
      </c>
      <c r="CQ187" s="29">
        <v>20357</v>
      </c>
      <c r="CR187" s="29">
        <v>20357</v>
      </c>
      <c r="CS187" s="29">
        <v>20357</v>
      </c>
      <c r="CT187" s="29">
        <v>12797</v>
      </c>
      <c r="CU187" s="29">
        <v>12797</v>
      </c>
      <c r="CV187" s="35">
        <v>18499.2</v>
      </c>
      <c r="CW187" s="35">
        <v>18499.2</v>
      </c>
      <c r="CX187" s="35">
        <v>43147</v>
      </c>
      <c r="CY187" s="35">
        <v>43147</v>
      </c>
      <c r="CZ187" s="35">
        <v>43147</v>
      </c>
      <c r="DA187" s="78" t="s">
        <v>46</v>
      </c>
      <c r="DB187" s="34" t="s">
        <v>46</v>
      </c>
      <c r="DC187" s="34" t="s">
        <v>46</v>
      </c>
      <c r="DD187" s="34" t="s">
        <v>46</v>
      </c>
      <c r="DE187" s="34" t="s">
        <v>46</v>
      </c>
      <c r="DF187" s="34">
        <v>321</v>
      </c>
      <c r="DG187" s="34">
        <v>160</v>
      </c>
      <c r="DH187" s="34">
        <v>107</v>
      </c>
      <c r="DI187" s="34">
        <v>50</v>
      </c>
    </row>
    <row r="188" spans="1:113" x14ac:dyDescent="0.2">
      <c r="A188" s="3" t="s">
        <v>33</v>
      </c>
      <c r="B188" s="4">
        <v>2018</v>
      </c>
      <c r="C188" s="2" t="s">
        <v>11</v>
      </c>
      <c r="D188" s="29" t="s">
        <v>46</v>
      </c>
      <c r="E188" s="29" t="s">
        <v>46</v>
      </c>
      <c r="F188" s="29" t="s">
        <v>46</v>
      </c>
      <c r="G188" s="30" t="s">
        <v>46</v>
      </c>
      <c r="H188" s="29">
        <v>8184</v>
      </c>
      <c r="I188" s="29">
        <v>19024</v>
      </c>
      <c r="J188" s="29">
        <v>5297</v>
      </c>
      <c r="K188" s="29">
        <v>12232</v>
      </c>
      <c r="L188" s="29">
        <v>1495</v>
      </c>
      <c r="M188" s="31" t="s">
        <v>46</v>
      </c>
      <c r="N188" s="32">
        <v>649</v>
      </c>
      <c r="O188" s="29">
        <v>649</v>
      </c>
      <c r="P188" s="32">
        <v>751.28340613046487</v>
      </c>
      <c r="Q188" s="35">
        <v>2335.5</v>
      </c>
      <c r="R188" s="30" t="s">
        <v>46</v>
      </c>
      <c r="S188" s="29">
        <v>11814</v>
      </c>
      <c r="T188" s="29">
        <v>12950</v>
      </c>
      <c r="U188" s="29">
        <v>10049</v>
      </c>
      <c r="V188" s="29">
        <v>1765</v>
      </c>
      <c r="W188" s="29">
        <v>4887</v>
      </c>
      <c r="X188" s="29">
        <v>1303</v>
      </c>
      <c r="Y188" s="32">
        <v>1194.7725840416376</v>
      </c>
      <c r="Z188" s="32">
        <v>1553.155268699514</v>
      </c>
      <c r="AA188" s="35">
        <v>2967.1666666666665</v>
      </c>
      <c r="AB188" s="29" t="s">
        <v>46</v>
      </c>
      <c r="AC188" s="29" t="s">
        <v>46</v>
      </c>
      <c r="AD188" s="29">
        <v>1048</v>
      </c>
      <c r="AE188" s="34" t="s">
        <v>46</v>
      </c>
      <c r="AF188" s="30">
        <v>943</v>
      </c>
      <c r="AG188" s="29">
        <v>9619</v>
      </c>
      <c r="AH188" s="34" t="s">
        <v>46</v>
      </c>
      <c r="AI188" s="34" t="s">
        <v>46</v>
      </c>
      <c r="AJ188" s="34" t="s">
        <v>46</v>
      </c>
      <c r="AK188" s="29">
        <v>1186</v>
      </c>
      <c r="AL188" s="29">
        <v>929</v>
      </c>
      <c r="AM188" s="29">
        <v>409</v>
      </c>
      <c r="AN188" s="29">
        <v>1915</v>
      </c>
      <c r="AO188" s="29" t="s">
        <v>46</v>
      </c>
      <c r="AP188" s="29" t="s">
        <v>46</v>
      </c>
      <c r="AQ188" s="30" t="s">
        <v>46</v>
      </c>
      <c r="AR188" s="29">
        <v>5692</v>
      </c>
      <c r="AS188" s="29">
        <v>1893</v>
      </c>
      <c r="AT188" s="29">
        <v>675</v>
      </c>
      <c r="AU188" s="29">
        <v>308</v>
      </c>
      <c r="AV188" s="29">
        <v>712</v>
      </c>
      <c r="AW188" s="29">
        <v>149</v>
      </c>
      <c r="AX188" s="29">
        <v>149</v>
      </c>
      <c r="AY188" s="31" t="s">
        <v>46</v>
      </c>
      <c r="AZ188" s="31" t="s">
        <v>46</v>
      </c>
      <c r="BA188" s="30" t="s">
        <v>46</v>
      </c>
      <c r="BB188" s="31" t="s">
        <v>46</v>
      </c>
      <c r="BC188" s="31">
        <v>385</v>
      </c>
      <c r="BD188" s="31">
        <v>171</v>
      </c>
      <c r="BE188" s="31">
        <v>97</v>
      </c>
      <c r="BF188" s="52">
        <v>37</v>
      </c>
      <c r="BG188" s="29">
        <v>11963</v>
      </c>
      <c r="BH188" s="29">
        <v>450</v>
      </c>
      <c r="BI188" s="49">
        <v>4456</v>
      </c>
      <c r="BJ188" s="29">
        <v>2176</v>
      </c>
      <c r="BK188" s="29">
        <v>514</v>
      </c>
      <c r="BL188" s="29" t="s">
        <v>46</v>
      </c>
      <c r="BM188" s="29" t="s">
        <v>46</v>
      </c>
      <c r="BN188" s="29" t="s">
        <v>46</v>
      </c>
      <c r="BO188" s="30">
        <v>227</v>
      </c>
      <c r="BP188" s="32">
        <v>3085</v>
      </c>
      <c r="BQ188" s="32">
        <v>2747.9278527411516</v>
      </c>
      <c r="BR188" s="35">
        <v>3295.6657458563536</v>
      </c>
      <c r="BS188" s="29">
        <v>6049</v>
      </c>
      <c r="BT188" s="29">
        <v>3138</v>
      </c>
      <c r="BU188" s="29">
        <v>916</v>
      </c>
      <c r="BV188" s="29">
        <v>4988</v>
      </c>
      <c r="BW188" s="29">
        <v>2570</v>
      </c>
      <c r="BX188" s="29">
        <v>1094213</v>
      </c>
      <c r="BY188" s="76">
        <v>1214.57</v>
      </c>
      <c r="BZ188" s="29">
        <v>35913</v>
      </c>
      <c r="CA188" s="29">
        <v>24764</v>
      </c>
      <c r="CB188" s="29">
        <v>21679</v>
      </c>
      <c r="CC188" s="29">
        <v>3085</v>
      </c>
      <c r="CD188" s="29">
        <v>2090</v>
      </c>
      <c r="CE188" s="29">
        <v>15489</v>
      </c>
      <c r="CF188" s="29">
        <v>58</v>
      </c>
      <c r="CG188" s="29">
        <v>27180</v>
      </c>
      <c r="CH188" s="29">
        <v>1801</v>
      </c>
      <c r="CI188" s="29">
        <v>1315</v>
      </c>
      <c r="CJ188" s="29">
        <v>486</v>
      </c>
      <c r="CK188" s="29">
        <v>750</v>
      </c>
      <c r="CL188" s="29">
        <v>1801</v>
      </c>
      <c r="CM188" s="29">
        <v>1104</v>
      </c>
      <c r="CN188" s="29">
        <v>916</v>
      </c>
      <c r="CO188" s="30">
        <v>3684</v>
      </c>
      <c r="CP188" s="29">
        <v>26729</v>
      </c>
      <c r="CQ188" s="29">
        <v>26729</v>
      </c>
      <c r="CR188" s="29">
        <v>26729</v>
      </c>
      <c r="CS188" s="29">
        <v>26729</v>
      </c>
      <c r="CT188" s="29">
        <v>15943</v>
      </c>
      <c r="CU188" s="29">
        <v>15943</v>
      </c>
      <c r="CV188" s="35">
        <v>23902.199999999997</v>
      </c>
      <c r="CW188" s="35">
        <v>23902.199999999997</v>
      </c>
      <c r="CX188" s="35">
        <v>55865</v>
      </c>
      <c r="CY188" s="35">
        <v>55865</v>
      </c>
      <c r="CZ188" s="35">
        <v>55865</v>
      </c>
      <c r="DA188" s="78" t="s">
        <v>46</v>
      </c>
      <c r="DB188" s="34" t="s">
        <v>46</v>
      </c>
      <c r="DC188" s="34" t="s">
        <v>46</v>
      </c>
      <c r="DD188" s="34" t="s">
        <v>46</v>
      </c>
      <c r="DE188" s="34" t="s">
        <v>46</v>
      </c>
      <c r="DF188" s="34">
        <v>385</v>
      </c>
      <c r="DG188" s="34">
        <v>171</v>
      </c>
      <c r="DH188" s="34">
        <v>97</v>
      </c>
      <c r="DI188" s="34">
        <v>37</v>
      </c>
    </row>
    <row r="189" spans="1:113" x14ac:dyDescent="0.2">
      <c r="A189" s="3" t="s">
        <v>34</v>
      </c>
      <c r="B189" s="4">
        <v>2018</v>
      </c>
      <c r="C189" s="2" t="s">
        <v>12</v>
      </c>
      <c r="D189" s="29" t="s">
        <v>46</v>
      </c>
      <c r="E189" s="29" t="s">
        <v>46</v>
      </c>
      <c r="F189" s="29" t="s">
        <v>46</v>
      </c>
      <c r="G189" s="30" t="s">
        <v>46</v>
      </c>
      <c r="H189" s="29">
        <v>4985</v>
      </c>
      <c r="I189" s="29">
        <v>10433</v>
      </c>
      <c r="J189" s="29">
        <v>2951</v>
      </c>
      <c r="K189" s="29">
        <v>6714</v>
      </c>
      <c r="L189" s="29">
        <v>768</v>
      </c>
      <c r="M189" s="31" t="s">
        <v>46</v>
      </c>
      <c r="N189" s="32">
        <v>417</v>
      </c>
      <c r="O189" s="29">
        <v>417</v>
      </c>
      <c r="P189" s="32">
        <v>409.19134232893816</v>
      </c>
      <c r="Q189" s="35">
        <v>2259.7105263157896</v>
      </c>
      <c r="R189" s="30" t="s">
        <v>46</v>
      </c>
      <c r="S189" s="29">
        <v>9555</v>
      </c>
      <c r="T189" s="29">
        <v>10496</v>
      </c>
      <c r="U189" s="29">
        <v>8120</v>
      </c>
      <c r="V189" s="29">
        <v>1435</v>
      </c>
      <c r="W189" s="29">
        <v>4133</v>
      </c>
      <c r="X189" s="29">
        <v>1000</v>
      </c>
      <c r="Y189" s="32">
        <v>916.02799508605119</v>
      </c>
      <c r="Z189" s="32">
        <v>1129.3682552061066</v>
      </c>
      <c r="AA189" s="35">
        <v>2925.5</v>
      </c>
      <c r="AB189" s="29" t="s">
        <v>46</v>
      </c>
      <c r="AC189" s="29" t="s">
        <v>46</v>
      </c>
      <c r="AD189" s="29">
        <v>808</v>
      </c>
      <c r="AE189" s="34" t="s">
        <v>46</v>
      </c>
      <c r="AF189" s="30">
        <v>1268</v>
      </c>
      <c r="AG189" s="29">
        <v>7572</v>
      </c>
      <c r="AH189" s="34" t="s">
        <v>46</v>
      </c>
      <c r="AI189" s="34" t="s">
        <v>46</v>
      </c>
      <c r="AJ189" s="34" t="s">
        <v>46</v>
      </c>
      <c r="AK189" s="29">
        <v>914</v>
      </c>
      <c r="AL189" s="29">
        <v>707</v>
      </c>
      <c r="AM189" s="29">
        <v>330</v>
      </c>
      <c r="AN189" s="29">
        <v>1604</v>
      </c>
      <c r="AO189" s="29" t="s">
        <v>46</v>
      </c>
      <c r="AP189" s="29" t="s">
        <v>46</v>
      </c>
      <c r="AQ189" s="30" t="s">
        <v>46</v>
      </c>
      <c r="AR189" s="29">
        <v>4718</v>
      </c>
      <c r="AS189" s="29">
        <v>1763</v>
      </c>
      <c r="AT189" s="29">
        <v>621</v>
      </c>
      <c r="AU189" s="29">
        <v>258</v>
      </c>
      <c r="AV189" s="29">
        <v>544</v>
      </c>
      <c r="AW189" s="29">
        <v>134</v>
      </c>
      <c r="AX189" s="29">
        <v>134</v>
      </c>
      <c r="AY189" s="31" t="s">
        <v>46</v>
      </c>
      <c r="AZ189" s="31" t="s">
        <v>46</v>
      </c>
      <c r="BA189" s="30" t="s">
        <v>46</v>
      </c>
      <c r="BB189" s="31" t="s">
        <v>46</v>
      </c>
      <c r="BC189" s="31">
        <v>344</v>
      </c>
      <c r="BD189" s="31">
        <v>165</v>
      </c>
      <c r="BE189" s="31">
        <v>143</v>
      </c>
      <c r="BF189" s="52">
        <v>54</v>
      </c>
      <c r="BG189" s="29">
        <v>9492</v>
      </c>
      <c r="BH189" s="29">
        <v>293</v>
      </c>
      <c r="BI189" s="49">
        <v>3393</v>
      </c>
      <c r="BJ189" s="29">
        <v>1552</v>
      </c>
      <c r="BK189" s="29">
        <v>420</v>
      </c>
      <c r="BL189" s="29" t="s">
        <v>46</v>
      </c>
      <c r="BM189" s="29" t="s">
        <v>46</v>
      </c>
      <c r="BN189" s="29" t="s">
        <v>46</v>
      </c>
      <c r="BO189" s="30">
        <v>143</v>
      </c>
      <c r="BP189" s="32">
        <v>2412</v>
      </c>
      <c r="BQ189" s="32">
        <v>2045.3962502921579</v>
      </c>
      <c r="BR189" s="35">
        <v>3286.5632183908046</v>
      </c>
      <c r="BS189" s="29">
        <v>4792</v>
      </c>
      <c r="BT189" s="29">
        <v>2344</v>
      </c>
      <c r="BU189" s="29">
        <v>614</v>
      </c>
      <c r="BV189" s="29">
        <v>3899</v>
      </c>
      <c r="BW189" s="29">
        <v>1937</v>
      </c>
      <c r="BX189" s="29">
        <v>877058</v>
      </c>
      <c r="BY189" s="76">
        <v>1000.8339999999999</v>
      </c>
      <c r="BZ189" s="29">
        <v>29071</v>
      </c>
      <c r="CA189" s="29">
        <v>20051</v>
      </c>
      <c r="CB189" s="29">
        <v>17639</v>
      </c>
      <c r="CC189" s="29">
        <v>2412</v>
      </c>
      <c r="CD189" s="29">
        <v>1464</v>
      </c>
      <c r="CE189" s="29">
        <v>12506</v>
      </c>
      <c r="CF189" s="29">
        <v>41</v>
      </c>
      <c r="CG189" s="29">
        <v>9291</v>
      </c>
      <c r="CH189" s="29">
        <v>1301</v>
      </c>
      <c r="CI189" s="29">
        <v>993</v>
      </c>
      <c r="CJ189" s="29">
        <v>308</v>
      </c>
      <c r="CK189" s="29">
        <v>534</v>
      </c>
      <c r="CL189" s="29">
        <v>1301</v>
      </c>
      <c r="CM189" s="29">
        <v>785</v>
      </c>
      <c r="CN189" s="29">
        <v>614</v>
      </c>
      <c r="CO189" s="30">
        <v>2895</v>
      </c>
      <c r="CP189" s="29">
        <v>21363</v>
      </c>
      <c r="CQ189" s="29">
        <v>21363</v>
      </c>
      <c r="CR189" s="29">
        <v>21363</v>
      </c>
      <c r="CS189" s="29">
        <v>21363</v>
      </c>
      <c r="CT189" s="29">
        <v>9833</v>
      </c>
      <c r="CU189" s="29">
        <v>9833</v>
      </c>
      <c r="CV189" s="35">
        <v>21185.8</v>
      </c>
      <c r="CW189" s="35">
        <v>21185.8</v>
      </c>
      <c r="CX189" s="35">
        <v>44845</v>
      </c>
      <c r="CY189" s="35">
        <v>44845</v>
      </c>
      <c r="CZ189" s="35">
        <v>44845</v>
      </c>
      <c r="DA189" s="78" t="s">
        <v>46</v>
      </c>
      <c r="DB189" s="34" t="s">
        <v>46</v>
      </c>
      <c r="DC189" s="34" t="s">
        <v>46</v>
      </c>
      <c r="DD189" s="34" t="s">
        <v>46</v>
      </c>
      <c r="DE189" s="34" t="s">
        <v>46</v>
      </c>
      <c r="DF189" s="34">
        <v>344</v>
      </c>
      <c r="DG189" s="34">
        <v>165</v>
      </c>
      <c r="DH189" s="34">
        <v>143</v>
      </c>
      <c r="DI189" s="34">
        <v>54</v>
      </c>
    </row>
    <row r="190" spans="1:113" x14ac:dyDescent="0.2">
      <c r="A190" s="3" t="s">
        <v>35</v>
      </c>
      <c r="B190" s="4">
        <v>2018</v>
      </c>
      <c r="C190" s="2" t="s">
        <v>228</v>
      </c>
      <c r="D190" s="29" t="s">
        <v>46</v>
      </c>
      <c r="E190" s="29" t="s">
        <v>46</v>
      </c>
      <c r="F190" s="29" t="s">
        <v>46</v>
      </c>
      <c r="G190" s="30" t="s">
        <v>46</v>
      </c>
      <c r="H190" s="29">
        <v>3542</v>
      </c>
      <c r="I190" s="29">
        <v>8066</v>
      </c>
      <c r="J190" s="29">
        <v>2365</v>
      </c>
      <c r="K190" s="29">
        <v>5027</v>
      </c>
      <c r="L190" s="29">
        <v>674</v>
      </c>
      <c r="M190" s="31" t="s">
        <v>46</v>
      </c>
      <c r="N190" s="32">
        <v>306</v>
      </c>
      <c r="O190" s="29">
        <v>306</v>
      </c>
      <c r="P190" s="32">
        <v>206.64531042817487</v>
      </c>
      <c r="Q190" s="35">
        <v>2409.875</v>
      </c>
      <c r="R190" s="30" t="s">
        <v>46</v>
      </c>
      <c r="S190" s="29">
        <v>9277</v>
      </c>
      <c r="T190" s="29">
        <v>9902</v>
      </c>
      <c r="U190" s="29">
        <v>7809</v>
      </c>
      <c r="V190" s="29">
        <v>1468</v>
      </c>
      <c r="W190" s="29">
        <v>4058</v>
      </c>
      <c r="X190" s="29">
        <v>807</v>
      </c>
      <c r="Y190" s="32">
        <v>930.17691287716855</v>
      </c>
      <c r="Z190" s="32">
        <v>846.21933741498947</v>
      </c>
      <c r="AA190" s="35">
        <v>2964.6509433962265</v>
      </c>
      <c r="AB190" s="29" t="s">
        <v>46</v>
      </c>
      <c r="AC190" s="29" t="s">
        <v>46</v>
      </c>
      <c r="AD190" s="29">
        <v>752</v>
      </c>
      <c r="AE190" s="34">
        <v>1091</v>
      </c>
      <c r="AF190" s="30">
        <v>545</v>
      </c>
      <c r="AG190" s="29">
        <v>7559</v>
      </c>
      <c r="AH190" s="34">
        <v>464</v>
      </c>
      <c r="AI190" s="34">
        <v>1221</v>
      </c>
      <c r="AJ190" s="34">
        <v>491</v>
      </c>
      <c r="AK190" s="29">
        <v>884</v>
      </c>
      <c r="AL190" s="29">
        <v>575</v>
      </c>
      <c r="AM190" s="29">
        <v>270</v>
      </c>
      <c r="AN190" s="29">
        <v>1255</v>
      </c>
      <c r="AO190" s="29">
        <v>608</v>
      </c>
      <c r="AP190" s="29" t="s">
        <v>46</v>
      </c>
      <c r="AQ190" s="30" t="s">
        <v>46</v>
      </c>
      <c r="AR190" s="29">
        <v>4735</v>
      </c>
      <c r="AS190" s="29">
        <v>1688</v>
      </c>
      <c r="AT190" s="29">
        <v>711</v>
      </c>
      <c r="AU190" s="29">
        <v>281</v>
      </c>
      <c r="AV190" s="29">
        <v>511</v>
      </c>
      <c r="AW190" s="29">
        <v>116</v>
      </c>
      <c r="AX190" s="29">
        <v>116</v>
      </c>
      <c r="AY190" s="31" t="s">
        <v>46</v>
      </c>
      <c r="AZ190" s="31" t="s">
        <v>46</v>
      </c>
      <c r="BA190" s="30">
        <v>59</v>
      </c>
      <c r="BB190" s="31" t="s">
        <v>46</v>
      </c>
      <c r="BC190" s="31">
        <v>261</v>
      </c>
      <c r="BD190" s="31">
        <v>181</v>
      </c>
      <c r="BE190" s="31">
        <v>127</v>
      </c>
      <c r="BF190" s="52">
        <v>85</v>
      </c>
      <c r="BG190" s="29">
        <v>10253</v>
      </c>
      <c r="BH190" s="29">
        <v>248</v>
      </c>
      <c r="BI190" s="49">
        <v>3677</v>
      </c>
      <c r="BJ190" s="29">
        <v>1602</v>
      </c>
      <c r="BK190" s="29">
        <v>451</v>
      </c>
      <c r="BL190" s="29" t="s">
        <v>46</v>
      </c>
      <c r="BM190" s="29" t="s">
        <v>46</v>
      </c>
      <c r="BN190" s="29" t="s">
        <v>46</v>
      </c>
      <c r="BO190" s="30">
        <v>155</v>
      </c>
      <c r="BP190" s="32">
        <v>2410</v>
      </c>
      <c r="BQ190" s="32">
        <v>1776.3962502921579</v>
      </c>
      <c r="BR190" s="35">
        <v>3455.7631578947367</v>
      </c>
      <c r="BS190" s="29">
        <v>3850</v>
      </c>
      <c r="BT190" s="29">
        <v>1830</v>
      </c>
      <c r="BU190" s="29">
        <v>536</v>
      </c>
      <c r="BV190" s="29">
        <v>3031</v>
      </c>
      <c r="BW190" s="29">
        <v>1481</v>
      </c>
      <c r="BX190" s="29">
        <v>923773</v>
      </c>
      <c r="BY190" s="76">
        <v>1013.133</v>
      </c>
      <c r="BZ190" s="29">
        <v>28662</v>
      </c>
      <c r="CA190" s="29">
        <v>19179</v>
      </c>
      <c r="CB190" s="29">
        <v>16769</v>
      </c>
      <c r="CC190" s="29">
        <v>2410</v>
      </c>
      <c r="CD190" s="29">
        <v>1258</v>
      </c>
      <c r="CE190" s="29">
        <v>11904</v>
      </c>
      <c r="CF190" s="29">
        <v>35</v>
      </c>
      <c r="CG190" s="29">
        <v>4873</v>
      </c>
      <c r="CH190" s="29">
        <v>1089</v>
      </c>
      <c r="CI190" s="29">
        <v>762</v>
      </c>
      <c r="CJ190" s="29">
        <v>327</v>
      </c>
      <c r="CK190" s="29">
        <v>406</v>
      </c>
      <c r="CL190" s="29">
        <v>1089</v>
      </c>
      <c r="CM190" s="29">
        <v>609</v>
      </c>
      <c r="CN190" s="29">
        <v>536</v>
      </c>
      <c r="CO190" s="30">
        <v>2347</v>
      </c>
      <c r="CP190" s="29">
        <v>21345</v>
      </c>
      <c r="CQ190" s="29">
        <v>21345</v>
      </c>
      <c r="CR190" s="29">
        <v>21345</v>
      </c>
      <c r="CS190" s="29">
        <v>21345</v>
      </c>
      <c r="CT190" s="29">
        <v>7381</v>
      </c>
      <c r="CU190" s="29">
        <v>7381</v>
      </c>
      <c r="CV190" s="35">
        <v>23326.799999999999</v>
      </c>
      <c r="CW190" s="35">
        <v>23326.799999999999</v>
      </c>
      <c r="CX190" s="35">
        <v>45029</v>
      </c>
      <c r="CY190" s="35">
        <v>45029</v>
      </c>
      <c r="CZ190" s="35">
        <v>45029</v>
      </c>
      <c r="DA190" s="78" t="s">
        <v>46</v>
      </c>
      <c r="DB190" s="34" t="s">
        <v>46</v>
      </c>
      <c r="DC190" s="34" t="s">
        <v>46</v>
      </c>
      <c r="DD190" s="34" t="s">
        <v>46</v>
      </c>
      <c r="DE190" s="34" t="s">
        <v>46</v>
      </c>
      <c r="DF190" s="34">
        <v>261</v>
      </c>
      <c r="DG190" s="34">
        <v>181</v>
      </c>
      <c r="DH190" s="34">
        <v>127</v>
      </c>
      <c r="DI190" s="34">
        <v>85</v>
      </c>
    </row>
    <row r="191" spans="1:113" x14ac:dyDescent="0.2">
      <c r="A191" s="3" t="s">
        <v>36</v>
      </c>
      <c r="B191" s="4">
        <v>2018</v>
      </c>
      <c r="C191" s="2" t="s">
        <v>13</v>
      </c>
      <c r="D191" s="29" t="s">
        <v>46</v>
      </c>
      <c r="E191" s="29" t="s">
        <v>46</v>
      </c>
      <c r="F191" s="29" t="s">
        <v>46</v>
      </c>
      <c r="G191" s="30" t="s">
        <v>46</v>
      </c>
      <c r="H191" s="29">
        <v>957</v>
      </c>
      <c r="I191" s="29">
        <v>2468</v>
      </c>
      <c r="J191" s="29">
        <v>793</v>
      </c>
      <c r="K191" s="29">
        <v>1480</v>
      </c>
      <c r="L191" s="29">
        <v>195</v>
      </c>
      <c r="M191" s="31" t="s">
        <v>46</v>
      </c>
      <c r="N191" s="32">
        <v>56</v>
      </c>
      <c r="O191" s="29">
        <v>56</v>
      </c>
      <c r="P191" s="32" t="s">
        <v>237</v>
      </c>
      <c r="Q191" s="35" t="s">
        <v>237</v>
      </c>
      <c r="R191" s="30" t="s">
        <v>46</v>
      </c>
      <c r="S191" s="29">
        <v>3170</v>
      </c>
      <c r="T191" s="29">
        <v>3267</v>
      </c>
      <c r="U191" s="29">
        <v>2732</v>
      </c>
      <c r="V191" s="29">
        <v>438</v>
      </c>
      <c r="W191" s="29">
        <v>1477</v>
      </c>
      <c r="X191" s="29">
        <v>282</v>
      </c>
      <c r="Y191" s="32">
        <v>273.74458895558638</v>
      </c>
      <c r="Z191" s="32">
        <v>271.34026012005546</v>
      </c>
      <c r="AA191" s="35">
        <v>3039.3888888888887</v>
      </c>
      <c r="AB191" s="29" t="s">
        <v>46</v>
      </c>
      <c r="AC191" s="29" t="s">
        <v>46</v>
      </c>
      <c r="AD191" s="29">
        <v>253</v>
      </c>
      <c r="AE191" s="34">
        <v>425</v>
      </c>
      <c r="AF191" s="30">
        <v>476</v>
      </c>
      <c r="AG191" s="29">
        <v>2683</v>
      </c>
      <c r="AH191" s="34">
        <v>179</v>
      </c>
      <c r="AI191" s="34">
        <v>539</v>
      </c>
      <c r="AJ191" s="34">
        <v>100</v>
      </c>
      <c r="AK191" s="29">
        <v>286</v>
      </c>
      <c r="AL191" s="29">
        <v>148</v>
      </c>
      <c r="AM191" s="29">
        <v>76</v>
      </c>
      <c r="AN191" s="29">
        <v>301</v>
      </c>
      <c r="AO191" s="29">
        <v>116</v>
      </c>
      <c r="AP191" s="29" t="s">
        <v>46</v>
      </c>
      <c r="AQ191" s="30" t="s">
        <v>46</v>
      </c>
      <c r="AR191" s="29">
        <v>1410</v>
      </c>
      <c r="AS191" s="29">
        <v>513</v>
      </c>
      <c r="AT191" s="29">
        <v>188</v>
      </c>
      <c r="AU191" s="29">
        <v>70</v>
      </c>
      <c r="AV191" s="29">
        <v>112</v>
      </c>
      <c r="AW191" s="29">
        <v>18</v>
      </c>
      <c r="AX191" s="29">
        <v>18</v>
      </c>
      <c r="AY191" s="31" t="s">
        <v>46</v>
      </c>
      <c r="AZ191" s="31" t="s">
        <v>46</v>
      </c>
      <c r="BA191" s="30">
        <v>14</v>
      </c>
      <c r="BB191" s="31" t="s">
        <v>46</v>
      </c>
      <c r="BC191" s="31">
        <v>69</v>
      </c>
      <c r="BD191" s="31">
        <v>39</v>
      </c>
      <c r="BE191" s="31">
        <v>20</v>
      </c>
      <c r="BF191" s="52">
        <v>13</v>
      </c>
      <c r="BG191" s="29">
        <v>3630</v>
      </c>
      <c r="BH191" s="29">
        <v>48</v>
      </c>
      <c r="BI191" s="49">
        <v>1297</v>
      </c>
      <c r="BJ191" s="29">
        <v>523</v>
      </c>
      <c r="BK191" s="29">
        <v>149</v>
      </c>
      <c r="BL191" s="29" t="s">
        <v>46</v>
      </c>
      <c r="BM191" s="29" t="s">
        <v>46</v>
      </c>
      <c r="BN191" s="29" t="s">
        <v>46</v>
      </c>
      <c r="BO191" s="30">
        <v>25</v>
      </c>
      <c r="BP191" s="32">
        <v>734</v>
      </c>
      <c r="BQ191" s="32">
        <v>545.08484907564184</v>
      </c>
      <c r="BR191" s="35">
        <v>3523.7394366197182</v>
      </c>
      <c r="BS191" s="29">
        <v>897</v>
      </c>
      <c r="BT191" s="29">
        <v>405</v>
      </c>
      <c r="BU191" s="29">
        <v>131</v>
      </c>
      <c r="BV191" s="29">
        <v>707</v>
      </c>
      <c r="BW191" s="29">
        <v>379</v>
      </c>
      <c r="BX191" s="29">
        <v>377812</v>
      </c>
      <c r="BY191" s="76">
        <v>380.9</v>
      </c>
      <c r="BZ191" s="29">
        <v>9170</v>
      </c>
      <c r="CA191" s="29">
        <v>6437</v>
      </c>
      <c r="CB191" s="29">
        <v>5703</v>
      </c>
      <c r="CC191" s="29">
        <v>734</v>
      </c>
      <c r="CD191" s="29">
        <v>471</v>
      </c>
      <c r="CE191" s="29">
        <v>3944</v>
      </c>
      <c r="CF191" s="29">
        <v>8</v>
      </c>
      <c r="CG191" s="29">
        <v>2789</v>
      </c>
      <c r="CH191" s="29">
        <v>230</v>
      </c>
      <c r="CI191" s="29">
        <v>140</v>
      </c>
      <c r="CJ191" s="29">
        <v>90</v>
      </c>
      <c r="CK191" s="29">
        <v>69</v>
      </c>
      <c r="CL191" s="29">
        <v>230</v>
      </c>
      <c r="CM191" s="29">
        <v>131</v>
      </c>
      <c r="CN191" s="29">
        <v>131</v>
      </c>
      <c r="CO191" s="30">
        <v>548</v>
      </c>
      <c r="CP191" s="29">
        <v>7000</v>
      </c>
      <c r="CQ191" s="29">
        <v>7000</v>
      </c>
      <c r="CR191" s="29">
        <v>7000</v>
      </c>
      <c r="CS191" s="29">
        <v>7000</v>
      </c>
      <c r="CT191" s="29">
        <v>2304</v>
      </c>
      <c r="CU191" s="29">
        <v>2304</v>
      </c>
      <c r="CV191" s="35">
        <v>7649.5</v>
      </c>
      <c r="CW191" s="35">
        <v>7649.5</v>
      </c>
      <c r="CX191" s="35">
        <v>15025</v>
      </c>
      <c r="CY191" s="35">
        <v>15025</v>
      </c>
      <c r="CZ191" s="35">
        <v>15025</v>
      </c>
      <c r="DA191" s="78" t="s">
        <v>46</v>
      </c>
      <c r="DB191" s="34" t="s">
        <v>46</v>
      </c>
      <c r="DC191" s="34" t="s">
        <v>46</v>
      </c>
      <c r="DD191" s="34" t="s">
        <v>46</v>
      </c>
      <c r="DE191" s="34" t="s">
        <v>46</v>
      </c>
      <c r="DF191" s="34">
        <v>69</v>
      </c>
      <c r="DG191" s="34">
        <v>39</v>
      </c>
      <c r="DH191" s="34">
        <v>20</v>
      </c>
      <c r="DI191" s="34">
        <v>13</v>
      </c>
    </row>
    <row r="192" spans="1:113" x14ac:dyDescent="0.2">
      <c r="A192" s="3" t="s">
        <v>37</v>
      </c>
      <c r="B192" s="4">
        <v>2018</v>
      </c>
      <c r="C192" s="2" t="s">
        <v>14</v>
      </c>
      <c r="D192" s="29" t="s">
        <v>46</v>
      </c>
      <c r="E192" s="29" t="s">
        <v>46</v>
      </c>
      <c r="F192" s="29" t="s">
        <v>46</v>
      </c>
      <c r="G192" s="30" t="s">
        <v>46</v>
      </c>
      <c r="H192" s="29">
        <v>3380</v>
      </c>
      <c r="I192" s="29">
        <v>8477</v>
      </c>
      <c r="J192" s="29">
        <v>2260</v>
      </c>
      <c r="K192" s="29">
        <v>5283</v>
      </c>
      <c r="L192" s="29">
        <v>934</v>
      </c>
      <c r="M192" s="31" t="s">
        <v>46</v>
      </c>
      <c r="N192" s="32">
        <v>309</v>
      </c>
      <c r="O192" s="29">
        <v>309</v>
      </c>
      <c r="P192" s="32">
        <v>244.39711410964605</v>
      </c>
      <c r="Q192" s="35">
        <v>2404.0714285714284</v>
      </c>
      <c r="R192" s="30" t="s">
        <v>46</v>
      </c>
      <c r="S192" s="29">
        <v>5019</v>
      </c>
      <c r="T192" s="29">
        <v>5473</v>
      </c>
      <c r="U192" s="29">
        <v>4288</v>
      </c>
      <c r="V192" s="29">
        <v>731</v>
      </c>
      <c r="W192" s="29">
        <v>2171</v>
      </c>
      <c r="X192" s="29">
        <v>541</v>
      </c>
      <c r="Y192" s="32">
        <v>528.19134232893816</v>
      </c>
      <c r="Z192" s="32">
        <v>664.38268465787633</v>
      </c>
      <c r="AA192" s="35">
        <v>2928.2777777777778</v>
      </c>
      <c r="AB192" s="29" t="s">
        <v>46</v>
      </c>
      <c r="AC192" s="29" t="s">
        <v>46</v>
      </c>
      <c r="AD192" s="29">
        <v>455</v>
      </c>
      <c r="AE192" s="34">
        <v>462</v>
      </c>
      <c r="AF192" s="30">
        <v>0</v>
      </c>
      <c r="AG192" s="29">
        <v>4244</v>
      </c>
      <c r="AH192" s="34">
        <v>244</v>
      </c>
      <c r="AI192" s="34">
        <v>703</v>
      </c>
      <c r="AJ192" s="34">
        <v>251</v>
      </c>
      <c r="AK192" s="29">
        <v>529</v>
      </c>
      <c r="AL192" s="29">
        <v>463</v>
      </c>
      <c r="AM192" s="29">
        <v>208</v>
      </c>
      <c r="AN192" s="29">
        <v>978</v>
      </c>
      <c r="AO192" s="29">
        <v>312</v>
      </c>
      <c r="AP192" s="29" t="s">
        <v>46</v>
      </c>
      <c r="AQ192" s="30" t="s">
        <v>46</v>
      </c>
      <c r="AR192" s="29">
        <v>2558</v>
      </c>
      <c r="AS192" s="29">
        <v>773</v>
      </c>
      <c r="AT192" s="29">
        <v>264</v>
      </c>
      <c r="AU192" s="29">
        <v>103</v>
      </c>
      <c r="AV192" s="29">
        <v>380</v>
      </c>
      <c r="AW192" s="29">
        <v>75</v>
      </c>
      <c r="AX192" s="29">
        <v>75</v>
      </c>
      <c r="AY192" s="31" t="s">
        <v>46</v>
      </c>
      <c r="AZ192" s="31" t="s">
        <v>46</v>
      </c>
      <c r="BA192" s="30">
        <v>30</v>
      </c>
      <c r="BB192" s="31" t="s">
        <v>46</v>
      </c>
      <c r="BC192" s="31">
        <v>180</v>
      </c>
      <c r="BD192" s="31">
        <v>108</v>
      </c>
      <c r="BE192" s="31">
        <v>68</v>
      </c>
      <c r="BF192" s="52">
        <v>43</v>
      </c>
      <c r="BG192" s="29">
        <v>5264</v>
      </c>
      <c r="BH192" s="29">
        <v>240</v>
      </c>
      <c r="BI192" s="49">
        <v>1904</v>
      </c>
      <c r="BJ192" s="29">
        <v>891</v>
      </c>
      <c r="BK192" s="29">
        <v>268</v>
      </c>
      <c r="BL192" s="29" t="s">
        <v>46</v>
      </c>
      <c r="BM192" s="29" t="s">
        <v>46</v>
      </c>
      <c r="BN192" s="29" t="s">
        <v>46</v>
      </c>
      <c r="BO192" s="30">
        <v>70</v>
      </c>
      <c r="BP192" s="32">
        <v>1296</v>
      </c>
      <c r="BQ192" s="32">
        <v>1192.5740269868145</v>
      </c>
      <c r="BR192" s="35">
        <v>3289.4830508474574</v>
      </c>
      <c r="BS192" s="29">
        <v>3157</v>
      </c>
      <c r="BT192" s="29">
        <v>1594</v>
      </c>
      <c r="BU192" s="29">
        <v>478</v>
      </c>
      <c r="BV192" s="29">
        <v>2563</v>
      </c>
      <c r="BW192" s="29">
        <v>1189</v>
      </c>
      <c r="BX192" s="29">
        <v>488077</v>
      </c>
      <c r="BY192" s="76">
        <v>555.59100000000001</v>
      </c>
      <c r="BZ192" s="29">
        <v>15989</v>
      </c>
      <c r="CA192" s="29">
        <v>10492</v>
      </c>
      <c r="CB192" s="29">
        <v>9196</v>
      </c>
      <c r="CC192" s="29">
        <v>1296</v>
      </c>
      <c r="CD192" s="29">
        <v>796</v>
      </c>
      <c r="CE192" s="29">
        <v>6484</v>
      </c>
      <c r="CF192" s="29">
        <v>31</v>
      </c>
      <c r="CG192" s="29">
        <v>3740</v>
      </c>
      <c r="CH192" s="29">
        <v>839</v>
      </c>
      <c r="CI192" s="29">
        <v>607</v>
      </c>
      <c r="CJ192" s="29">
        <v>232</v>
      </c>
      <c r="CK192" s="29">
        <v>354</v>
      </c>
      <c r="CL192" s="29">
        <v>839</v>
      </c>
      <c r="CM192" s="29">
        <v>484</v>
      </c>
      <c r="CN192" s="29">
        <v>478</v>
      </c>
      <c r="CO192" s="30">
        <v>1939</v>
      </c>
      <c r="CP192" s="29">
        <v>11782</v>
      </c>
      <c r="CQ192" s="29">
        <v>11782</v>
      </c>
      <c r="CR192" s="29">
        <v>11782</v>
      </c>
      <c r="CS192" s="29">
        <v>11782</v>
      </c>
      <c r="CT192" s="29">
        <v>6248</v>
      </c>
      <c r="CU192" s="29">
        <v>6248</v>
      </c>
      <c r="CV192" s="35">
        <v>11089.3</v>
      </c>
      <c r="CW192" s="35">
        <v>11089.3</v>
      </c>
      <c r="CX192" s="35">
        <v>24770</v>
      </c>
      <c r="CY192" s="35">
        <v>24770</v>
      </c>
      <c r="CZ192" s="35">
        <v>24770</v>
      </c>
      <c r="DA192" s="78" t="s">
        <v>46</v>
      </c>
      <c r="DB192" s="34" t="s">
        <v>46</v>
      </c>
      <c r="DC192" s="34" t="s">
        <v>46</v>
      </c>
      <c r="DD192" s="34" t="s">
        <v>46</v>
      </c>
      <c r="DE192" s="34" t="s">
        <v>46</v>
      </c>
      <c r="DF192" s="34">
        <v>180</v>
      </c>
      <c r="DG192" s="34">
        <v>108</v>
      </c>
      <c r="DH192" s="34">
        <v>68</v>
      </c>
      <c r="DI192" s="34">
        <v>43</v>
      </c>
    </row>
    <row r="193" spans="1:113" x14ac:dyDescent="0.2">
      <c r="A193" s="3" t="s">
        <v>38</v>
      </c>
      <c r="B193" s="4">
        <v>2018</v>
      </c>
      <c r="C193" s="2" t="s">
        <v>15</v>
      </c>
      <c r="D193" s="29" t="s">
        <v>46</v>
      </c>
      <c r="E193" s="29" t="s">
        <v>46</v>
      </c>
      <c r="F193" s="29" t="s">
        <v>46</v>
      </c>
      <c r="G193" s="30" t="s">
        <v>46</v>
      </c>
      <c r="H193" s="29">
        <v>4761</v>
      </c>
      <c r="I193" s="29">
        <v>10593</v>
      </c>
      <c r="J193" s="29">
        <v>3032</v>
      </c>
      <c r="K193" s="29">
        <v>6724</v>
      </c>
      <c r="L193" s="29">
        <v>837</v>
      </c>
      <c r="M193" s="31" t="s">
        <v>46</v>
      </c>
      <c r="N193" s="32">
        <v>413</v>
      </c>
      <c r="O193" s="29">
        <v>413</v>
      </c>
      <c r="P193" s="32">
        <v>349.94314601040941</v>
      </c>
      <c r="Q193" s="35">
        <v>2446.6538461538462</v>
      </c>
      <c r="R193" s="30" t="s">
        <v>46</v>
      </c>
      <c r="S193" s="29">
        <v>7185</v>
      </c>
      <c r="T193" s="29">
        <v>8222</v>
      </c>
      <c r="U193" s="29">
        <v>6191</v>
      </c>
      <c r="V193" s="29">
        <v>994</v>
      </c>
      <c r="W193" s="29">
        <v>3147</v>
      </c>
      <c r="X193" s="29">
        <v>749</v>
      </c>
      <c r="Y193" s="32">
        <v>766.58124171269947</v>
      </c>
      <c r="Z193" s="32">
        <v>937.92150183275487</v>
      </c>
      <c r="AA193" s="35">
        <v>2915.717391304348</v>
      </c>
      <c r="AB193" s="29" t="s">
        <v>46</v>
      </c>
      <c r="AC193" s="29" t="s">
        <v>46</v>
      </c>
      <c r="AD193" s="29">
        <v>685</v>
      </c>
      <c r="AE193" s="34">
        <v>834</v>
      </c>
      <c r="AF193" s="30">
        <v>895</v>
      </c>
      <c r="AG193" s="29">
        <v>6113</v>
      </c>
      <c r="AH193" s="34">
        <v>323</v>
      </c>
      <c r="AI193" s="34">
        <v>1031</v>
      </c>
      <c r="AJ193" s="34">
        <v>45</v>
      </c>
      <c r="AK193" s="29">
        <v>796</v>
      </c>
      <c r="AL193" s="29">
        <v>726</v>
      </c>
      <c r="AM193" s="29">
        <v>366</v>
      </c>
      <c r="AN193" s="29">
        <v>1480</v>
      </c>
      <c r="AO193" s="29">
        <v>441</v>
      </c>
      <c r="AP193" s="29" t="s">
        <v>46</v>
      </c>
      <c r="AQ193" s="30" t="s">
        <v>46</v>
      </c>
      <c r="AR193" s="29">
        <v>3619</v>
      </c>
      <c r="AS193" s="29">
        <v>1269</v>
      </c>
      <c r="AT193" s="29">
        <v>435</v>
      </c>
      <c r="AU193" s="29">
        <v>173</v>
      </c>
      <c r="AV193" s="29">
        <v>529</v>
      </c>
      <c r="AW193" s="29">
        <v>88</v>
      </c>
      <c r="AX193" s="29">
        <v>88</v>
      </c>
      <c r="AY193" s="31" t="s">
        <v>46</v>
      </c>
      <c r="AZ193" s="31" t="s">
        <v>46</v>
      </c>
      <c r="BA193" s="30">
        <v>49</v>
      </c>
      <c r="BB193" s="31" t="s">
        <v>46</v>
      </c>
      <c r="BC193" s="31">
        <v>231</v>
      </c>
      <c r="BD193" s="31">
        <v>90</v>
      </c>
      <c r="BE193" s="31">
        <v>94</v>
      </c>
      <c r="BF193" s="52">
        <v>39</v>
      </c>
      <c r="BG193" s="29">
        <v>7308</v>
      </c>
      <c r="BH193" s="29">
        <v>270</v>
      </c>
      <c r="BI193" s="49">
        <v>2774</v>
      </c>
      <c r="BJ193" s="29">
        <v>1304</v>
      </c>
      <c r="BK193" s="29">
        <v>318</v>
      </c>
      <c r="BL193" s="29" t="s">
        <v>46</v>
      </c>
      <c r="BM193" s="29" t="s">
        <v>46</v>
      </c>
      <c r="BN193" s="29" t="s">
        <v>46</v>
      </c>
      <c r="BO193" s="30">
        <v>126</v>
      </c>
      <c r="BP193" s="32">
        <v>1772</v>
      </c>
      <c r="BQ193" s="32">
        <v>1704.5027435454542</v>
      </c>
      <c r="BR193" s="35">
        <v>3349.5234375</v>
      </c>
      <c r="BS193" s="29">
        <v>4415</v>
      </c>
      <c r="BT193" s="29">
        <v>2185</v>
      </c>
      <c r="BU193" s="29">
        <v>698</v>
      </c>
      <c r="BV193" s="29">
        <v>3641</v>
      </c>
      <c r="BW193" s="29">
        <v>1778</v>
      </c>
      <c r="BX193" s="29">
        <v>672683</v>
      </c>
      <c r="BY193" s="76">
        <v>756.49400000000003</v>
      </c>
      <c r="BZ193" s="29">
        <v>22827</v>
      </c>
      <c r="CA193" s="29">
        <v>15407</v>
      </c>
      <c r="CB193" s="29">
        <v>13635</v>
      </c>
      <c r="CC193" s="29">
        <v>1772</v>
      </c>
      <c r="CD193" s="29">
        <v>1116</v>
      </c>
      <c r="CE193" s="29">
        <v>9739</v>
      </c>
      <c r="CF193" s="29">
        <v>42</v>
      </c>
      <c r="CG193" s="29">
        <v>4501</v>
      </c>
      <c r="CH193" s="29">
        <v>1186</v>
      </c>
      <c r="CI193" s="29">
        <v>881</v>
      </c>
      <c r="CJ193" s="29">
        <v>305</v>
      </c>
      <c r="CK193" s="29">
        <v>421</v>
      </c>
      <c r="CL193" s="29">
        <v>1186</v>
      </c>
      <c r="CM193" s="29">
        <v>717</v>
      </c>
      <c r="CN193" s="29">
        <v>698</v>
      </c>
      <c r="CO193" s="30">
        <v>2665</v>
      </c>
      <c r="CP193" s="29">
        <v>17267</v>
      </c>
      <c r="CQ193" s="29">
        <v>17267</v>
      </c>
      <c r="CR193" s="29">
        <v>17267</v>
      </c>
      <c r="CS193" s="29">
        <v>17267</v>
      </c>
      <c r="CT193" s="29">
        <v>10511</v>
      </c>
      <c r="CU193" s="29">
        <v>10511</v>
      </c>
      <c r="CV193" s="35">
        <v>15653</v>
      </c>
      <c r="CW193" s="35">
        <v>15653</v>
      </c>
      <c r="CX193" s="35">
        <v>35226</v>
      </c>
      <c r="CY193" s="35">
        <v>35226</v>
      </c>
      <c r="CZ193" s="35">
        <v>35226</v>
      </c>
      <c r="DA193" s="78" t="s">
        <v>46</v>
      </c>
      <c r="DB193" s="34" t="s">
        <v>46</v>
      </c>
      <c r="DC193" s="34" t="s">
        <v>46</v>
      </c>
      <c r="DD193" s="34" t="s">
        <v>46</v>
      </c>
      <c r="DE193" s="34" t="s">
        <v>46</v>
      </c>
      <c r="DF193" s="34">
        <v>231</v>
      </c>
      <c r="DG193" s="34">
        <v>90</v>
      </c>
      <c r="DH193" s="34">
        <v>94</v>
      </c>
      <c r="DI193" s="34">
        <v>39</v>
      </c>
    </row>
    <row r="194" spans="1:113" x14ac:dyDescent="0.2">
      <c r="A194" s="3" t="s">
        <v>39</v>
      </c>
      <c r="B194" s="4">
        <v>2018</v>
      </c>
      <c r="C194" s="2" t="s">
        <v>16</v>
      </c>
      <c r="D194" s="29" t="s">
        <v>46</v>
      </c>
      <c r="E194" s="29" t="s">
        <v>46</v>
      </c>
      <c r="F194" s="29" t="s">
        <v>46</v>
      </c>
      <c r="G194" s="30" t="s">
        <v>46</v>
      </c>
      <c r="H194" s="29">
        <v>1766</v>
      </c>
      <c r="I194" s="29">
        <v>4685</v>
      </c>
      <c r="J194" s="29">
        <v>1335</v>
      </c>
      <c r="K194" s="29">
        <v>2992</v>
      </c>
      <c r="L194" s="29">
        <v>358</v>
      </c>
      <c r="M194" s="31" t="s">
        <v>46</v>
      </c>
      <c r="N194" s="32">
        <v>137</v>
      </c>
      <c r="O194" s="29">
        <v>137</v>
      </c>
      <c r="P194" s="32" t="s">
        <v>237</v>
      </c>
      <c r="Q194" s="35" t="s">
        <v>237</v>
      </c>
      <c r="R194" s="30" t="s">
        <v>46</v>
      </c>
      <c r="S194" s="29">
        <v>5057</v>
      </c>
      <c r="T194" s="29">
        <v>5321</v>
      </c>
      <c r="U194" s="29">
        <v>4351</v>
      </c>
      <c r="V194" s="29">
        <v>706</v>
      </c>
      <c r="W194" s="29">
        <v>2253</v>
      </c>
      <c r="X194" s="29">
        <v>409</v>
      </c>
      <c r="Y194" s="32">
        <v>437.29062085634973</v>
      </c>
      <c r="Z194" s="32">
        <v>464.53160244899368</v>
      </c>
      <c r="AA194" s="35">
        <v>3023.8870967741937</v>
      </c>
      <c r="AB194" s="29" t="s">
        <v>46</v>
      </c>
      <c r="AC194" s="29" t="s">
        <v>46</v>
      </c>
      <c r="AD194" s="29">
        <v>351</v>
      </c>
      <c r="AE194" s="34">
        <v>341</v>
      </c>
      <c r="AF194" s="30">
        <v>495</v>
      </c>
      <c r="AG194" s="29">
        <v>4093</v>
      </c>
      <c r="AH194" s="34">
        <v>256</v>
      </c>
      <c r="AI194" s="34">
        <v>693</v>
      </c>
      <c r="AJ194" s="34">
        <v>135</v>
      </c>
      <c r="AK194" s="29">
        <v>408</v>
      </c>
      <c r="AL194" s="29">
        <v>230</v>
      </c>
      <c r="AM194" s="29">
        <v>122</v>
      </c>
      <c r="AN194" s="29">
        <v>480</v>
      </c>
      <c r="AO194" s="29">
        <v>275</v>
      </c>
      <c r="AP194" s="29" t="s">
        <v>46</v>
      </c>
      <c r="AQ194" s="30" t="s">
        <v>46</v>
      </c>
      <c r="AR194" s="29">
        <v>2442</v>
      </c>
      <c r="AS194" s="29">
        <v>834</v>
      </c>
      <c r="AT194" s="29">
        <v>335</v>
      </c>
      <c r="AU194" s="29">
        <v>138</v>
      </c>
      <c r="AV194" s="29">
        <v>210</v>
      </c>
      <c r="AW194" s="29">
        <v>58</v>
      </c>
      <c r="AX194" s="29">
        <v>58</v>
      </c>
      <c r="AY194" s="31" t="s">
        <v>46</v>
      </c>
      <c r="AZ194" s="31" t="s">
        <v>46</v>
      </c>
      <c r="BA194" s="30">
        <v>21</v>
      </c>
      <c r="BB194" s="31" t="s">
        <v>46</v>
      </c>
      <c r="BC194" s="31">
        <v>146</v>
      </c>
      <c r="BD194" s="31">
        <v>70</v>
      </c>
      <c r="BE194" s="31">
        <v>57</v>
      </c>
      <c r="BF194" s="52">
        <v>24</v>
      </c>
      <c r="BG194" s="29">
        <v>4584</v>
      </c>
      <c r="BH194" s="29">
        <v>97</v>
      </c>
      <c r="BI194" s="49">
        <v>1564</v>
      </c>
      <c r="BJ194" s="29">
        <v>677</v>
      </c>
      <c r="BK194" s="29">
        <v>167</v>
      </c>
      <c r="BL194" s="29" t="s">
        <v>46</v>
      </c>
      <c r="BM194" s="29" t="s">
        <v>46</v>
      </c>
      <c r="BN194" s="29" t="s">
        <v>46</v>
      </c>
      <c r="BO194" s="30">
        <v>53</v>
      </c>
      <c r="BP194" s="32">
        <v>1186</v>
      </c>
      <c r="BQ194" s="32">
        <v>901.82222330534341</v>
      </c>
      <c r="BR194" s="35">
        <v>3440.651515151515</v>
      </c>
      <c r="BS194" s="29">
        <v>1494</v>
      </c>
      <c r="BT194" s="29">
        <v>694</v>
      </c>
      <c r="BU194" s="29">
        <v>201</v>
      </c>
      <c r="BV194" s="29">
        <v>1206</v>
      </c>
      <c r="BW194" s="29">
        <v>608</v>
      </c>
      <c r="BX194" s="29">
        <v>501491</v>
      </c>
      <c r="BY194" s="76">
        <v>534.59</v>
      </c>
      <c r="BZ194" s="29">
        <v>15763</v>
      </c>
      <c r="CA194" s="29">
        <v>10378</v>
      </c>
      <c r="CB194" s="29">
        <v>9192</v>
      </c>
      <c r="CC194" s="29">
        <v>1186</v>
      </c>
      <c r="CD194" s="29">
        <v>744</v>
      </c>
      <c r="CE194" s="29">
        <v>6530</v>
      </c>
      <c r="CF194" s="29">
        <v>15</v>
      </c>
      <c r="CG194" s="29">
        <v>4381</v>
      </c>
      <c r="CH194" s="29">
        <v>473</v>
      </c>
      <c r="CI194" s="29">
        <v>322</v>
      </c>
      <c r="CJ194" s="29">
        <v>151</v>
      </c>
      <c r="CK194" s="29">
        <v>183</v>
      </c>
      <c r="CL194" s="29">
        <v>473</v>
      </c>
      <c r="CM194" s="29">
        <v>265</v>
      </c>
      <c r="CN194" s="29">
        <v>201</v>
      </c>
      <c r="CO194" s="30">
        <v>917</v>
      </c>
      <c r="CP194" s="29">
        <v>10329</v>
      </c>
      <c r="CQ194" s="29">
        <v>10329</v>
      </c>
      <c r="CR194" s="29">
        <v>10329</v>
      </c>
      <c r="CS194" s="29">
        <v>10329</v>
      </c>
      <c r="CT194" s="29">
        <v>3221</v>
      </c>
      <c r="CU194" s="29">
        <v>3221</v>
      </c>
      <c r="CV194" s="35">
        <v>11271.5</v>
      </c>
      <c r="CW194" s="35">
        <v>11271.5</v>
      </c>
      <c r="CX194" s="35">
        <v>23681</v>
      </c>
      <c r="CY194" s="35">
        <v>23681</v>
      </c>
      <c r="CZ194" s="35">
        <v>23681</v>
      </c>
      <c r="DA194" s="78" t="s">
        <v>46</v>
      </c>
      <c r="DB194" s="34" t="s">
        <v>46</v>
      </c>
      <c r="DC194" s="34" t="s">
        <v>46</v>
      </c>
      <c r="DD194" s="34" t="s">
        <v>46</v>
      </c>
      <c r="DE194" s="34" t="s">
        <v>46</v>
      </c>
      <c r="DF194" s="34">
        <v>146</v>
      </c>
      <c r="DG194" s="34">
        <v>70</v>
      </c>
      <c r="DH194" s="34">
        <v>57</v>
      </c>
      <c r="DI194" s="34">
        <v>24</v>
      </c>
    </row>
    <row r="195" spans="1:113" x14ac:dyDescent="0.2">
      <c r="A195" s="3" t="s">
        <v>40</v>
      </c>
      <c r="B195" s="4">
        <v>2018</v>
      </c>
      <c r="C195" s="2" t="s">
        <v>17</v>
      </c>
      <c r="D195" s="29" t="s">
        <v>46</v>
      </c>
      <c r="E195" s="29" t="s">
        <v>46</v>
      </c>
      <c r="F195" s="29" t="s">
        <v>46</v>
      </c>
      <c r="G195" s="30" t="s">
        <v>46</v>
      </c>
      <c r="H195" s="29">
        <v>2709</v>
      </c>
      <c r="I195" s="29">
        <v>5226</v>
      </c>
      <c r="J195" s="29">
        <v>1583</v>
      </c>
      <c r="K195" s="29">
        <v>3216</v>
      </c>
      <c r="L195" s="29">
        <v>427</v>
      </c>
      <c r="M195" s="31" t="s">
        <v>46</v>
      </c>
      <c r="N195" s="32">
        <v>193</v>
      </c>
      <c r="O195" s="29">
        <v>193</v>
      </c>
      <c r="P195" s="32" t="s">
        <v>237</v>
      </c>
      <c r="Q195" s="35" t="s">
        <v>237</v>
      </c>
      <c r="R195" s="30" t="s">
        <v>46</v>
      </c>
      <c r="S195" s="29">
        <v>6076</v>
      </c>
      <c r="T195" s="29">
        <v>6234</v>
      </c>
      <c r="U195" s="29">
        <v>5141</v>
      </c>
      <c r="V195" s="29">
        <v>935</v>
      </c>
      <c r="W195" s="29">
        <v>2687</v>
      </c>
      <c r="X195" s="29">
        <v>637</v>
      </c>
      <c r="Y195" s="32">
        <v>582.03520981193606</v>
      </c>
      <c r="Z195" s="32">
        <v>665.53160244899368</v>
      </c>
      <c r="AA195" s="35">
        <v>3000.5</v>
      </c>
      <c r="AB195" s="29" t="s">
        <v>46</v>
      </c>
      <c r="AC195" s="29" t="s">
        <v>46</v>
      </c>
      <c r="AD195" s="29">
        <v>511</v>
      </c>
      <c r="AE195" s="34">
        <v>504</v>
      </c>
      <c r="AF195" s="30">
        <v>956</v>
      </c>
      <c r="AG195" s="29">
        <v>4803</v>
      </c>
      <c r="AH195" s="34">
        <v>237</v>
      </c>
      <c r="AI195" s="34">
        <v>810</v>
      </c>
      <c r="AJ195" s="34">
        <v>141</v>
      </c>
      <c r="AK195" s="29">
        <v>598</v>
      </c>
      <c r="AL195" s="29">
        <v>365</v>
      </c>
      <c r="AM195" s="29">
        <v>171</v>
      </c>
      <c r="AN195" s="29">
        <v>841</v>
      </c>
      <c r="AO195" s="29">
        <v>281</v>
      </c>
      <c r="AP195" s="29" t="s">
        <v>46</v>
      </c>
      <c r="AQ195" s="30" t="s">
        <v>46</v>
      </c>
      <c r="AR195" s="29">
        <v>2993</v>
      </c>
      <c r="AS195" s="29">
        <v>997</v>
      </c>
      <c r="AT195" s="29">
        <v>378</v>
      </c>
      <c r="AU195" s="29">
        <v>150</v>
      </c>
      <c r="AV195" s="29">
        <v>332</v>
      </c>
      <c r="AW195" s="29">
        <v>78</v>
      </c>
      <c r="AX195" s="29">
        <v>78</v>
      </c>
      <c r="AY195" s="31" t="s">
        <v>46</v>
      </c>
      <c r="AZ195" s="31" t="s">
        <v>46</v>
      </c>
      <c r="BA195" s="30">
        <v>49</v>
      </c>
      <c r="BB195" s="31" t="s">
        <v>46</v>
      </c>
      <c r="BC195" s="31">
        <v>206</v>
      </c>
      <c r="BD195" s="31">
        <v>127</v>
      </c>
      <c r="BE195" s="31">
        <v>81</v>
      </c>
      <c r="BF195" s="52">
        <v>60</v>
      </c>
      <c r="BG195" s="29">
        <v>7417</v>
      </c>
      <c r="BH195" s="29">
        <v>134</v>
      </c>
      <c r="BI195" s="49">
        <v>2848</v>
      </c>
      <c r="BJ195" s="29">
        <v>1261</v>
      </c>
      <c r="BK195" s="29">
        <v>296</v>
      </c>
      <c r="BL195" s="29" t="s">
        <v>46</v>
      </c>
      <c r="BM195" s="29" t="s">
        <v>46</v>
      </c>
      <c r="BN195" s="29" t="s">
        <v>46</v>
      </c>
      <c r="BO195" s="30">
        <v>126</v>
      </c>
      <c r="BP195" s="32">
        <v>1545</v>
      </c>
      <c r="BQ195" s="32">
        <v>1247.5668122609297</v>
      </c>
      <c r="BR195" s="35">
        <v>3299.3425925925926</v>
      </c>
      <c r="BS195" s="29">
        <v>2570</v>
      </c>
      <c r="BT195" s="29">
        <v>1192</v>
      </c>
      <c r="BU195" s="29">
        <v>346</v>
      </c>
      <c r="BV195" s="29">
        <v>2039</v>
      </c>
      <c r="BW195" s="29">
        <v>998</v>
      </c>
      <c r="BX195" s="29">
        <v>578914</v>
      </c>
      <c r="BY195" s="76">
        <v>663.18799999999999</v>
      </c>
      <c r="BZ195" s="29">
        <v>18491</v>
      </c>
      <c r="CA195" s="29">
        <v>12310</v>
      </c>
      <c r="CB195" s="29">
        <v>10765</v>
      </c>
      <c r="CC195" s="29">
        <v>1545</v>
      </c>
      <c r="CD195" s="29">
        <v>790</v>
      </c>
      <c r="CE195" s="29">
        <v>7441</v>
      </c>
      <c r="CF195" s="29">
        <v>29</v>
      </c>
      <c r="CG195" s="29">
        <v>3677</v>
      </c>
      <c r="CH195" s="29">
        <v>739</v>
      </c>
      <c r="CI195" s="29">
        <v>467</v>
      </c>
      <c r="CJ195" s="29">
        <v>272</v>
      </c>
      <c r="CK195" s="29">
        <v>258</v>
      </c>
      <c r="CL195" s="29">
        <v>739</v>
      </c>
      <c r="CM195" s="29">
        <v>403</v>
      </c>
      <c r="CN195" s="29">
        <v>346</v>
      </c>
      <c r="CO195" s="30">
        <v>1595</v>
      </c>
      <c r="CP195" s="29">
        <v>14869</v>
      </c>
      <c r="CQ195" s="29">
        <v>14869</v>
      </c>
      <c r="CR195" s="29">
        <v>14869</v>
      </c>
      <c r="CS195" s="29">
        <v>14869</v>
      </c>
      <c r="CT195" s="29">
        <v>5696</v>
      </c>
      <c r="CU195" s="29">
        <v>5696</v>
      </c>
      <c r="CV195" s="35">
        <v>15429.6</v>
      </c>
      <c r="CW195" s="35">
        <v>15429.6</v>
      </c>
      <c r="CX195" s="35">
        <v>29854</v>
      </c>
      <c r="CY195" s="35">
        <v>29854</v>
      </c>
      <c r="CZ195" s="35">
        <v>29854</v>
      </c>
      <c r="DA195" s="78" t="s">
        <v>46</v>
      </c>
      <c r="DB195" s="34" t="s">
        <v>46</v>
      </c>
      <c r="DC195" s="34" t="s">
        <v>46</v>
      </c>
      <c r="DD195" s="34" t="s">
        <v>46</v>
      </c>
      <c r="DE195" s="34" t="s">
        <v>46</v>
      </c>
      <c r="DF195" s="34">
        <v>206</v>
      </c>
      <c r="DG195" s="34">
        <v>127</v>
      </c>
      <c r="DH195" s="34">
        <v>81</v>
      </c>
      <c r="DI195" s="34">
        <v>60</v>
      </c>
    </row>
    <row r="196" spans="1:113" x14ac:dyDescent="0.2">
      <c r="A196" s="3" t="s">
        <v>41</v>
      </c>
      <c r="B196" s="4">
        <v>2018</v>
      </c>
      <c r="C196" s="2" t="s">
        <v>18</v>
      </c>
      <c r="D196" s="29" t="s">
        <v>46</v>
      </c>
      <c r="E196" s="29" t="s">
        <v>46</v>
      </c>
      <c r="F196" s="29" t="s">
        <v>46</v>
      </c>
      <c r="G196" s="30" t="s">
        <v>46</v>
      </c>
      <c r="H196" s="29">
        <v>1376</v>
      </c>
      <c r="I196" s="29">
        <v>3201</v>
      </c>
      <c r="J196" s="29">
        <v>996</v>
      </c>
      <c r="K196" s="29">
        <v>1905</v>
      </c>
      <c r="L196" s="29">
        <v>300</v>
      </c>
      <c r="M196" s="31" t="s">
        <v>46</v>
      </c>
      <c r="N196" s="32">
        <v>117</v>
      </c>
      <c r="O196" s="29">
        <v>117</v>
      </c>
      <c r="P196" s="32" t="s">
        <v>237</v>
      </c>
      <c r="Q196" s="35" t="s">
        <v>237</v>
      </c>
      <c r="R196" s="30" t="s">
        <v>46</v>
      </c>
      <c r="S196" s="29">
        <v>4464</v>
      </c>
      <c r="T196" s="29">
        <v>4695</v>
      </c>
      <c r="U196" s="29">
        <v>3708</v>
      </c>
      <c r="V196" s="29">
        <v>756</v>
      </c>
      <c r="W196" s="29">
        <v>1884</v>
      </c>
      <c r="X196" s="29">
        <v>319</v>
      </c>
      <c r="Y196" s="32">
        <v>468.34026012005546</v>
      </c>
      <c r="Z196" s="32">
        <v>448.48917791117276</v>
      </c>
      <c r="AA196" s="35">
        <v>2864.9230769230771</v>
      </c>
      <c r="AB196" s="29" t="s">
        <v>46</v>
      </c>
      <c r="AC196" s="29" t="s">
        <v>46</v>
      </c>
      <c r="AD196" s="29">
        <v>345</v>
      </c>
      <c r="AE196" s="34">
        <v>409</v>
      </c>
      <c r="AF196" s="30">
        <v>633</v>
      </c>
      <c r="AG196" s="29">
        <v>3595</v>
      </c>
      <c r="AH196" s="34">
        <v>204</v>
      </c>
      <c r="AI196" s="34">
        <v>637</v>
      </c>
      <c r="AJ196" s="34">
        <v>112</v>
      </c>
      <c r="AK196" s="29">
        <v>402</v>
      </c>
      <c r="AL196" s="29">
        <v>233</v>
      </c>
      <c r="AM196" s="29">
        <v>122</v>
      </c>
      <c r="AN196" s="29">
        <v>504</v>
      </c>
      <c r="AO196" s="29">
        <v>241</v>
      </c>
      <c r="AP196" s="29" t="s">
        <v>46</v>
      </c>
      <c r="AQ196" s="30" t="s">
        <v>46</v>
      </c>
      <c r="AR196" s="29">
        <v>2192</v>
      </c>
      <c r="AS196" s="29">
        <v>791</v>
      </c>
      <c r="AT196" s="29">
        <v>316</v>
      </c>
      <c r="AU196" s="29">
        <v>140</v>
      </c>
      <c r="AV196" s="29">
        <v>185</v>
      </c>
      <c r="AW196" s="29">
        <v>53</v>
      </c>
      <c r="AX196" s="29">
        <v>53</v>
      </c>
      <c r="AY196" s="31" t="s">
        <v>46</v>
      </c>
      <c r="AZ196" s="31" t="s">
        <v>46</v>
      </c>
      <c r="BA196" s="30">
        <v>21</v>
      </c>
      <c r="BB196" s="31" t="s">
        <v>46</v>
      </c>
      <c r="BC196" s="31">
        <v>144</v>
      </c>
      <c r="BD196" s="31">
        <v>65</v>
      </c>
      <c r="BE196" s="31">
        <v>54</v>
      </c>
      <c r="BF196" s="52">
        <v>26</v>
      </c>
      <c r="BG196" s="29">
        <v>4491</v>
      </c>
      <c r="BH196" s="29">
        <v>88</v>
      </c>
      <c r="BI196" s="49">
        <v>1542</v>
      </c>
      <c r="BJ196" s="29">
        <v>634</v>
      </c>
      <c r="BK196" s="29">
        <v>186</v>
      </c>
      <c r="BL196" s="29" t="s">
        <v>46</v>
      </c>
      <c r="BM196" s="29" t="s">
        <v>46</v>
      </c>
      <c r="BN196" s="29" t="s">
        <v>46</v>
      </c>
      <c r="BO196" s="30">
        <v>64</v>
      </c>
      <c r="BP196" s="32">
        <v>1202</v>
      </c>
      <c r="BQ196" s="32">
        <v>916.82943803122816</v>
      </c>
      <c r="BR196" s="35">
        <v>3326.2042253521126</v>
      </c>
      <c r="BS196" s="29">
        <v>1554</v>
      </c>
      <c r="BT196" s="29">
        <v>805</v>
      </c>
      <c r="BU196" s="29">
        <v>211</v>
      </c>
      <c r="BV196" s="29">
        <v>1289</v>
      </c>
      <c r="BW196" s="29">
        <v>628</v>
      </c>
      <c r="BX196" s="29">
        <v>401150</v>
      </c>
      <c r="BY196" s="76">
        <v>439.09699999999998</v>
      </c>
      <c r="BZ196" s="29">
        <v>13183</v>
      </c>
      <c r="CA196" s="29">
        <v>9159</v>
      </c>
      <c r="CB196" s="29">
        <v>7957</v>
      </c>
      <c r="CC196" s="29">
        <v>1202</v>
      </c>
      <c r="CD196" s="29">
        <v>580</v>
      </c>
      <c r="CE196" s="29">
        <v>5754</v>
      </c>
      <c r="CF196" s="29">
        <v>13</v>
      </c>
      <c r="CG196" s="29">
        <v>1746</v>
      </c>
      <c r="CH196" s="29">
        <v>559</v>
      </c>
      <c r="CI196" s="29">
        <v>361</v>
      </c>
      <c r="CJ196" s="29">
        <v>198</v>
      </c>
      <c r="CK196" s="29">
        <v>240</v>
      </c>
      <c r="CL196" s="29">
        <v>559</v>
      </c>
      <c r="CM196" s="29">
        <v>278</v>
      </c>
      <c r="CN196" s="29">
        <v>211</v>
      </c>
      <c r="CO196" s="30">
        <v>962</v>
      </c>
      <c r="CP196" s="29">
        <v>9320</v>
      </c>
      <c r="CQ196" s="29">
        <v>9320</v>
      </c>
      <c r="CR196" s="29">
        <v>9320</v>
      </c>
      <c r="CS196" s="29">
        <v>9320</v>
      </c>
      <c r="CT196" s="29">
        <v>2116</v>
      </c>
      <c r="CU196" s="29">
        <v>2116</v>
      </c>
      <c r="CV196" s="35">
        <v>10534.4</v>
      </c>
      <c r="CW196" s="35">
        <v>10534.4</v>
      </c>
      <c r="CX196" s="35">
        <v>20580</v>
      </c>
      <c r="CY196" s="35">
        <v>20580</v>
      </c>
      <c r="CZ196" s="35">
        <v>20580</v>
      </c>
      <c r="DA196" s="78" t="s">
        <v>46</v>
      </c>
      <c r="DB196" s="34" t="s">
        <v>46</v>
      </c>
      <c r="DC196" s="34" t="s">
        <v>46</v>
      </c>
      <c r="DD196" s="34" t="s">
        <v>46</v>
      </c>
      <c r="DE196" s="34" t="s">
        <v>46</v>
      </c>
      <c r="DF196" s="34">
        <v>144</v>
      </c>
      <c r="DG196" s="34">
        <v>65</v>
      </c>
      <c r="DH196" s="34">
        <v>54</v>
      </c>
      <c r="DI196" s="34">
        <v>26</v>
      </c>
    </row>
    <row r="197" spans="1:113" x14ac:dyDescent="0.2">
      <c r="A197" s="3" t="s">
        <v>42</v>
      </c>
      <c r="B197" s="4">
        <v>2018</v>
      </c>
      <c r="C197" s="2" t="s">
        <v>19</v>
      </c>
      <c r="D197" s="29" t="s">
        <v>46</v>
      </c>
      <c r="E197" s="29" t="s">
        <v>46</v>
      </c>
      <c r="F197" s="29" t="s">
        <v>46</v>
      </c>
      <c r="G197" s="30" t="s">
        <v>46</v>
      </c>
      <c r="H197" s="29">
        <v>2394</v>
      </c>
      <c r="I197" s="29">
        <v>4753</v>
      </c>
      <c r="J197" s="29">
        <v>1434</v>
      </c>
      <c r="K197" s="29">
        <v>2959</v>
      </c>
      <c r="L197" s="29">
        <v>360</v>
      </c>
      <c r="M197" s="31" t="s">
        <v>46</v>
      </c>
      <c r="N197" s="32">
        <v>121</v>
      </c>
      <c r="O197" s="29">
        <v>121</v>
      </c>
      <c r="P197" s="32" t="s">
        <v>237</v>
      </c>
      <c r="Q197" s="35" t="s">
        <v>237</v>
      </c>
      <c r="R197" s="30" t="s">
        <v>46</v>
      </c>
      <c r="S197" s="29">
        <v>6631</v>
      </c>
      <c r="T197" s="29">
        <v>6605</v>
      </c>
      <c r="U197" s="29">
        <v>5543</v>
      </c>
      <c r="V197" s="29">
        <v>1088</v>
      </c>
      <c r="W197" s="29">
        <v>2837</v>
      </c>
      <c r="X197" s="29">
        <v>592</v>
      </c>
      <c r="Y197" s="32">
        <v>543.88629202081881</v>
      </c>
      <c r="Z197" s="32">
        <v>527.82943803122816</v>
      </c>
      <c r="AA197" s="35">
        <v>3068.1470588235293</v>
      </c>
      <c r="AB197" s="29" t="s">
        <v>46</v>
      </c>
      <c r="AC197" s="29" t="s">
        <v>46</v>
      </c>
      <c r="AD197" s="29">
        <v>480</v>
      </c>
      <c r="AE197" s="34">
        <v>1025</v>
      </c>
      <c r="AF197" s="30">
        <v>691</v>
      </c>
      <c r="AG197" s="29">
        <v>5305</v>
      </c>
      <c r="AH197" s="34">
        <v>377</v>
      </c>
      <c r="AI197" s="34">
        <v>917</v>
      </c>
      <c r="AJ197" s="34">
        <v>440</v>
      </c>
      <c r="AK197" s="29">
        <v>560</v>
      </c>
      <c r="AL197" s="29">
        <v>232</v>
      </c>
      <c r="AM197" s="29">
        <v>105</v>
      </c>
      <c r="AN197" s="29">
        <v>553</v>
      </c>
      <c r="AO197" s="29">
        <v>231</v>
      </c>
      <c r="AP197" s="29" t="s">
        <v>46</v>
      </c>
      <c r="AQ197" s="30" t="s">
        <v>46</v>
      </c>
      <c r="AR197" s="29">
        <v>3094</v>
      </c>
      <c r="AS197" s="29">
        <v>937</v>
      </c>
      <c r="AT197" s="29">
        <v>342</v>
      </c>
      <c r="AU197" s="29">
        <v>122</v>
      </c>
      <c r="AV197" s="29">
        <v>199</v>
      </c>
      <c r="AW197" s="29">
        <v>51</v>
      </c>
      <c r="AX197" s="29">
        <v>51</v>
      </c>
      <c r="AY197" s="31" t="s">
        <v>46</v>
      </c>
      <c r="AZ197" s="31" t="s">
        <v>46</v>
      </c>
      <c r="BA197" s="30">
        <v>48</v>
      </c>
      <c r="BB197" s="31" t="s">
        <v>46</v>
      </c>
      <c r="BC197" s="31">
        <v>173</v>
      </c>
      <c r="BD197" s="31">
        <v>96</v>
      </c>
      <c r="BE197" s="31">
        <v>43</v>
      </c>
      <c r="BF197" s="52">
        <v>17</v>
      </c>
      <c r="BG197" s="29">
        <v>6702</v>
      </c>
      <c r="BH197" s="29">
        <v>117</v>
      </c>
      <c r="BI197" s="49">
        <v>2473</v>
      </c>
      <c r="BJ197" s="29">
        <v>1068</v>
      </c>
      <c r="BK197" s="29">
        <v>307</v>
      </c>
      <c r="BL197" s="29" t="s">
        <v>46</v>
      </c>
      <c r="BM197" s="29" t="s">
        <v>46</v>
      </c>
      <c r="BN197" s="29" t="s">
        <v>46</v>
      </c>
      <c r="BO197" s="30">
        <v>75</v>
      </c>
      <c r="BP197" s="32">
        <v>1760</v>
      </c>
      <c r="BQ197" s="32">
        <v>1071.7157300520471</v>
      </c>
      <c r="BR197" s="35">
        <v>3685.8896103896104</v>
      </c>
      <c r="BS197" s="29">
        <v>1646</v>
      </c>
      <c r="BT197" s="29">
        <v>753</v>
      </c>
      <c r="BU197" s="29">
        <v>245</v>
      </c>
      <c r="BV197" s="29">
        <v>1257</v>
      </c>
      <c r="BW197" s="29">
        <v>580</v>
      </c>
      <c r="BX197" s="29">
        <v>798178</v>
      </c>
      <c r="BY197" s="76">
        <v>812.46500000000003</v>
      </c>
      <c r="BZ197" s="29">
        <v>19388</v>
      </c>
      <c r="CA197" s="29">
        <v>13236</v>
      </c>
      <c r="CB197" s="29">
        <v>11476</v>
      </c>
      <c r="CC197" s="29">
        <v>1760</v>
      </c>
      <c r="CD197" s="29">
        <v>1035</v>
      </c>
      <c r="CE197" s="29">
        <v>8047</v>
      </c>
      <c r="CF197" s="29">
        <v>13</v>
      </c>
      <c r="CG197" s="29">
        <v>5082</v>
      </c>
      <c r="CH197" s="29">
        <v>483</v>
      </c>
      <c r="CI197" s="29">
        <v>275</v>
      </c>
      <c r="CJ197" s="29">
        <v>208</v>
      </c>
      <c r="CK197" s="29">
        <v>160</v>
      </c>
      <c r="CL197" s="29">
        <v>483</v>
      </c>
      <c r="CM197" s="29">
        <v>216</v>
      </c>
      <c r="CN197" s="29">
        <v>245</v>
      </c>
      <c r="CO197" s="30">
        <v>976</v>
      </c>
      <c r="CP197" s="29">
        <v>14097</v>
      </c>
      <c r="CQ197" s="29">
        <v>14097</v>
      </c>
      <c r="CR197" s="29">
        <v>14097</v>
      </c>
      <c r="CS197" s="29">
        <v>14097</v>
      </c>
      <c r="CT197" s="29">
        <v>4016</v>
      </c>
      <c r="CU197" s="29">
        <v>4016</v>
      </c>
      <c r="CV197" s="35">
        <v>16444.599999999999</v>
      </c>
      <c r="CW197" s="35">
        <v>16444.599999999999</v>
      </c>
      <c r="CX197" s="35">
        <v>30399</v>
      </c>
      <c r="CY197" s="35">
        <v>30399</v>
      </c>
      <c r="CZ197" s="35">
        <v>30399</v>
      </c>
      <c r="DA197" s="78" t="s">
        <v>46</v>
      </c>
      <c r="DB197" s="34" t="s">
        <v>46</v>
      </c>
      <c r="DC197" s="34" t="s">
        <v>46</v>
      </c>
      <c r="DD197" s="34" t="s">
        <v>46</v>
      </c>
      <c r="DE197" s="34" t="s">
        <v>46</v>
      </c>
      <c r="DF197" s="34">
        <v>173</v>
      </c>
      <c r="DG197" s="34">
        <v>96</v>
      </c>
      <c r="DH197" s="34">
        <v>43</v>
      </c>
      <c r="DI197" s="34">
        <v>17</v>
      </c>
    </row>
    <row r="198" spans="1:113" x14ac:dyDescent="0.2">
      <c r="A198" s="3" t="s">
        <v>43</v>
      </c>
      <c r="B198" s="4">
        <v>2018</v>
      </c>
      <c r="C198" s="2" t="s">
        <v>20</v>
      </c>
      <c r="D198" s="29" t="s">
        <v>46</v>
      </c>
      <c r="E198" s="29" t="s">
        <v>46</v>
      </c>
      <c r="F198" s="29" t="s">
        <v>46</v>
      </c>
      <c r="G198" s="30" t="s">
        <v>46</v>
      </c>
      <c r="H198" s="29">
        <v>942</v>
      </c>
      <c r="I198" s="29">
        <v>2252</v>
      </c>
      <c r="J198" s="29">
        <v>683</v>
      </c>
      <c r="K198" s="29">
        <v>1245</v>
      </c>
      <c r="L198" s="29">
        <v>324</v>
      </c>
      <c r="M198" s="31" t="s">
        <v>46</v>
      </c>
      <c r="N198" s="32">
        <v>58</v>
      </c>
      <c r="O198" s="29">
        <v>58</v>
      </c>
      <c r="P198" s="32" t="s">
        <v>237</v>
      </c>
      <c r="Q198" s="35" t="s">
        <v>237</v>
      </c>
      <c r="R198" s="30" t="s">
        <v>46</v>
      </c>
      <c r="S198" s="29">
        <v>2820</v>
      </c>
      <c r="T198" s="29">
        <v>2907</v>
      </c>
      <c r="U198" s="29">
        <v>2415</v>
      </c>
      <c r="V198" s="29">
        <v>405</v>
      </c>
      <c r="W198" s="29">
        <v>1312</v>
      </c>
      <c r="X198" s="29">
        <v>296</v>
      </c>
      <c r="Y198" s="32">
        <v>230.94314601040941</v>
      </c>
      <c r="Z198" s="32">
        <v>229.68773496599576</v>
      </c>
      <c r="AA198" s="35">
        <v>3094.7307692307691</v>
      </c>
      <c r="AB198" s="29" t="s">
        <v>46</v>
      </c>
      <c r="AC198" s="29" t="s">
        <v>46</v>
      </c>
      <c r="AD198" s="29">
        <v>229</v>
      </c>
      <c r="AE198" s="34">
        <v>319</v>
      </c>
      <c r="AF198" s="30">
        <v>0</v>
      </c>
      <c r="AG198" s="29">
        <v>2428</v>
      </c>
      <c r="AH198" s="34">
        <v>129</v>
      </c>
      <c r="AI198" s="34">
        <v>479</v>
      </c>
      <c r="AJ198" s="34">
        <v>172</v>
      </c>
      <c r="AK198" s="29">
        <v>276</v>
      </c>
      <c r="AL198" s="29">
        <v>138</v>
      </c>
      <c r="AM198" s="29">
        <v>59</v>
      </c>
      <c r="AN198" s="29">
        <v>299</v>
      </c>
      <c r="AO198" s="29">
        <v>117</v>
      </c>
      <c r="AP198" s="29" t="s">
        <v>46</v>
      </c>
      <c r="AQ198" s="30" t="s">
        <v>46</v>
      </c>
      <c r="AR198" s="29">
        <v>1434</v>
      </c>
      <c r="AS198" s="29">
        <v>405</v>
      </c>
      <c r="AT198" s="29">
        <v>164</v>
      </c>
      <c r="AU198" s="29">
        <v>60</v>
      </c>
      <c r="AV198" s="29">
        <v>116</v>
      </c>
      <c r="AW198" s="29">
        <v>24</v>
      </c>
      <c r="AX198" s="29">
        <v>24</v>
      </c>
      <c r="AY198" s="31" t="s">
        <v>46</v>
      </c>
      <c r="AZ198" s="31" t="s">
        <v>46</v>
      </c>
      <c r="BA198" s="30">
        <v>11</v>
      </c>
      <c r="BB198" s="31" t="s">
        <v>46</v>
      </c>
      <c r="BC198" s="31">
        <v>70</v>
      </c>
      <c r="BD198" s="31">
        <v>25</v>
      </c>
      <c r="BE198" s="31">
        <v>24</v>
      </c>
      <c r="BF198" s="52">
        <v>8</v>
      </c>
      <c r="BG198" s="29">
        <v>3551</v>
      </c>
      <c r="BH198" s="29">
        <v>73</v>
      </c>
      <c r="BI198" s="49">
        <v>1249</v>
      </c>
      <c r="BJ198" s="29">
        <v>534</v>
      </c>
      <c r="BK198" s="29">
        <v>138</v>
      </c>
      <c r="BL198" s="29" t="s">
        <v>46</v>
      </c>
      <c r="BM198" s="29" t="s">
        <v>46</v>
      </c>
      <c r="BN198" s="29" t="s">
        <v>46</v>
      </c>
      <c r="BO198" s="30">
        <v>24</v>
      </c>
      <c r="BP198" s="32">
        <v>687</v>
      </c>
      <c r="BQ198" s="32">
        <v>460.63088097640519</v>
      </c>
      <c r="BR198" s="35">
        <v>3612.5967741935483</v>
      </c>
      <c r="BS198" s="29">
        <v>987</v>
      </c>
      <c r="BT198" s="29">
        <v>470</v>
      </c>
      <c r="BU198" s="29">
        <v>130</v>
      </c>
      <c r="BV198" s="29">
        <v>767</v>
      </c>
      <c r="BW198" s="29">
        <v>390</v>
      </c>
      <c r="BX198" s="29">
        <v>333785</v>
      </c>
      <c r="BY198" s="76">
        <v>349.71499999999997</v>
      </c>
      <c r="BZ198" s="29">
        <v>8851</v>
      </c>
      <c r="CA198" s="29">
        <v>5727</v>
      </c>
      <c r="CB198" s="29">
        <v>5040</v>
      </c>
      <c r="CC198" s="29">
        <v>687</v>
      </c>
      <c r="CD198" s="29">
        <v>352</v>
      </c>
      <c r="CE198" s="29">
        <v>3432</v>
      </c>
      <c r="CF198" s="29">
        <v>5</v>
      </c>
      <c r="CG198" s="29">
        <v>1971</v>
      </c>
      <c r="CH198" s="29">
        <v>233</v>
      </c>
      <c r="CI198" s="29">
        <v>158</v>
      </c>
      <c r="CJ198" s="29">
        <v>75</v>
      </c>
      <c r="CK198" s="29">
        <v>73</v>
      </c>
      <c r="CL198" s="29">
        <v>233</v>
      </c>
      <c r="CM198" s="29">
        <v>109</v>
      </c>
      <c r="CN198" s="29">
        <v>130</v>
      </c>
      <c r="CO198" s="30">
        <v>615</v>
      </c>
      <c r="CP198" s="29">
        <v>6970</v>
      </c>
      <c r="CQ198" s="29">
        <v>6970</v>
      </c>
      <c r="CR198" s="29">
        <v>6970</v>
      </c>
      <c r="CS198" s="29">
        <v>6970</v>
      </c>
      <c r="CT198" s="29">
        <v>2448</v>
      </c>
      <c r="CU198" s="29">
        <v>2448</v>
      </c>
      <c r="CV198" s="35">
        <v>7655.5999999999995</v>
      </c>
      <c r="CW198" s="35">
        <v>7655.5999999999995</v>
      </c>
      <c r="CX198" s="35">
        <v>14360</v>
      </c>
      <c r="CY198" s="35">
        <v>14360</v>
      </c>
      <c r="CZ198" s="35">
        <v>14360</v>
      </c>
      <c r="DA198" s="78" t="s">
        <v>46</v>
      </c>
      <c r="DB198" s="34" t="s">
        <v>46</v>
      </c>
      <c r="DC198" s="34" t="s">
        <v>46</v>
      </c>
      <c r="DD198" s="34" t="s">
        <v>46</v>
      </c>
      <c r="DE198" s="34" t="s">
        <v>46</v>
      </c>
      <c r="DF198" s="34">
        <v>70</v>
      </c>
      <c r="DG198" s="34">
        <v>25</v>
      </c>
      <c r="DH198" s="34">
        <v>24</v>
      </c>
      <c r="DI198" s="34">
        <v>8</v>
      </c>
    </row>
    <row r="199" spans="1:113" x14ac:dyDescent="0.2">
      <c r="A199" s="3" t="s">
        <v>44</v>
      </c>
      <c r="B199" s="4">
        <v>2018</v>
      </c>
      <c r="C199" s="2" t="s">
        <v>21</v>
      </c>
      <c r="D199" s="29" t="s">
        <v>46</v>
      </c>
      <c r="E199" s="29" t="s">
        <v>46</v>
      </c>
      <c r="F199" s="29" t="s">
        <v>46</v>
      </c>
      <c r="G199" s="30" t="s">
        <v>46</v>
      </c>
      <c r="H199" s="29">
        <v>3942</v>
      </c>
      <c r="I199" s="29">
        <v>8435</v>
      </c>
      <c r="J199" s="29">
        <v>2489</v>
      </c>
      <c r="K199" s="29">
        <v>5273</v>
      </c>
      <c r="L199" s="29">
        <v>673</v>
      </c>
      <c r="M199" s="31" t="s">
        <v>46</v>
      </c>
      <c r="N199" s="32">
        <v>233</v>
      </c>
      <c r="O199" s="29">
        <v>233</v>
      </c>
      <c r="P199" s="32">
        <v>260.84386748299789</v>
      </c>
      <c r="Q199" s="35">
        <v>2443.8333333333335</v>
      </c>
      <c r="R199" s="30" t="s">
        <v>46</v>
      </c>
      <c r="S199" s="29">
        <v>8833</v>
      </c>
      <c r="T199" s="29">
        <v>9154</v>
      </c>
      <c r="U199" s="29">
        <v>7387</v>
      </c>
      <c r="V199" s="29">
        <v>1446</v>
      </c>
      <c r="W199" s="29">
        <v>3870</v>
      </c>
      <c r="X199" s="29">
        <v>797</v>
      </c>
      <c r="Y199" s="32">
        <v>805.58124171269947</v>
      </c>
      <c r="Z199" s="32">
        <v>834.07041962387211</v>
      </c>
      <c r="AA199" s="35">
        <v>2947</v>
      </c>
      <c r="AB199" s="29" t="s">
        <v>46</v>
      </c>
      <c r="AC199" s="29" t="s">
        <v>46</v>
      </c>
      <c r="AD199" s="29">
        <v>702</v>
      </c>
      <c r="AE199" s="34">
        <v>910</v>
      </c>
      <c r="AF199" s="30">
        <v>73</v>
      </c>
      <c r="AG199" s="29">
        <v>6981</v>
      </c>
      <c r="AH199" s="34">
        <v>435</v>
      </c>
      <c r="AI199" s="34">
        <v>1184</v>
      </c>
      <c r="AJ199" s="34">
        <v>381</v>
      </c>
      <c r="AK199" s="29">
        <v>825</v>
      </c>
      <c r="AL199" s="29">
        <v>492</v>
      </c>
      <c r="AM199" s="29">
        <v>219</v>
      </c>
      <c r="AN199" s="29">
        <v>1093</v>
      </c>
      <c r="AO199" s="29">
        <v>434</v>
      </c>
      <c r="AP199" s="29" t="s">
        <v>46</v>
      </c>
      <c r="AQ199" s="30" t="s">
        <v>46</v>
      </c>
      <c r="AR199" s="29">
        <v>4474</v>
      </c>
      <c r="AS199" s="29">
        <v>1423</v>
      </c>
      <c r="AT199" s="29">
        <v>521</v>
      </c>
      <c r="AU199" s="29">
        <v>200</v>
      </c>
      <c r="AV199" s="29">
        <v>402</v>
      </c>
      <c r="AW199" s="29">
        <v>81</v>
      </c>
      <c r="AX199" s="29">
        <v>81</v>
      </c>
      <c r="AY199" s="31" t="s">
        <v>46</v>
      </c>
      <c r="AZ199" s="31" t="s">
        <v>46</v>
      </c>
      <c r="BA199" s="30">
        <v>47</v>
      </c>
      <c r="BB199" s="31" t="s">
        <v>46</v>
      </c>
      <c r="BC199" s="31">
        <v>205</v>
      </c>
      <c r="BD199" s="31">
        <v>107</v>
      </c>
      <c r="BE199" s="31">
        <v>97</v>
      </c>
      <c r="BF199" s="52">
        <v>62</v>
      </c>
      <c r="BG199" s="29">
        <v>9434</v>
      </c>
      <c r="BH199" s="29">
        <v>222</v>
      </c>
      <c r="BI199" s="49">
        <v>3400</v>
      </c>
      <c r="BJ199" s="29">
        <v>1570</v>
      </c>
      <c r="BK199" s="29">
        <v>398</v>
      </c>
      <c r="BL199" s="29" t="s">
        <v>46</v>
      </c>
      <c r="BM199" s="29" t="s">
        <v>46</v>
      </c>
      <c r="BN199" s="29" t="s">
        <v>46</v>
      </c>
      <c r="BO199" s="30">
        <v>133</v>
      </c>
      <c r="BP199" s="32">
        <v>2378</v>
      </c>
      <c r="BQ199" s="32">
        <v>1639.6516613365716</v>
      </c>
      <c r="BR199" s="35">
        <v>3470.0488721804513</v>
      </c>
      <c r="BS199" s="29">
        <v>3350</v>
      </c>
      <c r="BT199" s="29">
        <v>1533</v>
      </c>
      <c r="BU199" s="29">
        <v>415</v>
      </c>
      <c r="BV199" s="29">
        <v>2533</v>
      </c>
      <c r="BW199" s="29">
        <v>1205</v>
      </c>
      <c r="BX199" s="29">
        <v>899045</v>
      </c>
      <c r="BY199" s="76">
        <v>979.07299999999998</v>
      </c>
      <c r="BZ199" s="29">
        <v>27121</v>
      </c>
      <c r="CA199" s="29">
        <v>17987</v>
      </c>
      <c r="CB199" s="29">
        <v>15609</v>
      </c>
      <c r="CC199" s="29">
        <v>2378</v>
      </c>
      <c r="CD199" s="29">
        <v>1270</v>
      </c>
      <c r="CE199" s="29">
        <v>10942</v>
      </c>
      <c r="CF199" s="29">
        <v>37</v>
      </c>
      <c r="CG199" s="29">
        <v>7316</v>
      </c>
      <c r="CH199" s="29">
        <v>838</v>
      </c>
      <c r="CI199" s="29">
        <v>550</v>
      </c>
      <c r="CJ199" s="29">
        <v>288</v>
      </c>
      <c r="CK199" s="29">
        <v>276</v>
      </c>
      <c r="CL199" s="29">
        <v>838</v>
      </c>
      <c r="CM199" s="29">
        <v>464</v>
      </c>
      <c r="CN199" s="29">
        <v>415</v>
      </c>
      <c r="CO199" s="30">
        <v>2035</v>
      </c>
      <c r="CP199" s="29">
        <v>20587</v>
      </c>
      <c r="CQ199" s="29">
        <v>20587</v>
      </c>
      <c r="CR199" s="29">
        <v>20587</v>
      </c>
      <c r="CS199" s="29">
        <v>20587</v>
      </c>
      <c r="CT199" s="29">
        <v>8540</v>
      </c>
      <c r="CU199" s="29">
        <v>8540</v>
      </c>
      <c r="CV199" s="35">
        <v>20737.3</v>
      </c>
      <c r="CW199" s="35">
        <v>20737.3</v>
      </c>
      <c r="CX199" s="35">
        <v>42216</v>
      </c>
      <c r="CY199" s="35">
        <v>42216</v>
      </c>
      <c r="CZ199" s="35">
        <v>42216</v>
      </c>
      <c r="DA199" s="78" t="s">
        <v>46</v>
      </c>
      <c r="DB199" s="34" t="s">
        <v>46</v>
      </c>
      <c r="DC199" s="34" t="s">
        <v>46</v>
      </c>
      <c r="DD199" s="34" t="s">
        <v>46</v>
      </c>
      <c r="DE199" s="34" t="s">
        <v>46</v>
      </c>
      <c r="DF199" s="34">
        <v>205</v>
      </c>
      <c r="DG199" s="34">
        <v>107</v>
      </c>
      <c r="DH199" s="34">
        <v>97</v>
      </c>
      <c r="DI199" s="34">
        <v>62</v>
      </c>
    </row>
    <row r="200" spans="1:113" x14ac:dyDescent="0.2">
      <c r="A200" s="3" t="s">
        <v>45</v>
      </c>
      <c r="B200" s="4">
        <v>2018</v>
      </c>
      <c r="C200" s="2" t="s">
        <v>22</v>
      </c>
      <c r="D200" s="29" t="s">
        <v>46</v>
      </c>
      <c r="E200" s="29" t="s">
        <v>46</v>
      </c>
      <c r="F200" s="29" t="s">
        <v>46</v>
      </c>
      <c r="G200" s="30" t="s">
        <v>46</v>
      </c>
      <c r="H200" s="29">
        <v>170697</v>
      </c>
      <c r="I200" s="29">
        <v>358654</v>
      </c>
      <c r="J200" s="29">
        <v>91138</v>
      </c>
      <c r="K200" s="29">
        <v>232934</v>
      </c>
      <c r="L200" s="29">
        <v>34582</v>
      </c>
      <c r="M200" s="29">
        <v>240</v>
      </c>
      <c r="N200" s="32">
        <v>13902</v>
      </c>
      <c r="O200" s="29">
        <v>13902</v>
      </c>
      <c r="P200" s="32">
        <v>12555.329590124218</v>
      </c>
      <c r="Q200" s="35">
        <v>2467.0826612903224</v>
      </c>
      <c r="R200" s="30" t="s">
        <v>46</v>
      </c>
      <c r="S200" s="29">
        <v>247372</v>
      </c>
      <c r="T200" s="29">
        <v>262735</v>
      </c>
      <c r="U200" s="29">
        <v>209834</v>
      </c>
      <c r="V200" s="29">
        <v>37538</v>
      </c>
      <c r="W200" s="29">
        <v>99722</v>
      </c>
      <c r="X200" s="29">
        <v>31728</v>
      </c>
      <c r="Y200" s="32">
        <v>22030.06264526648</v>
      </c>
      <c r="Z200" s="32">
        <v>28264.461791197082</v>
      </c>
      <c r="AA200" s="35">
        <v>3179.7418772563178</v>
      </c>
      <c r="AB200" s="29" t="s">
        <v>46</v>
      </c>
      <c r="AC200" s="29" t="s">
        <v>46</v>
      </c>
      <c r="AD200" s="29">
        <v>22416</v>
      </c>
      <c r="AE200" s="34">
        <v>10427</v>
      </c>
      <c r="AF200" s="30">
        <v>25143</v>
      </c>
      <c r="AG200" s="29">
        <v>190942</v>
      </c>
      <c r="AH200" s="34">
        <v>4615</v>
      </c>
      <c r="AI200" s="34">
        <v>13578</v>
      </c>
      <c r="AJ200" s="34">
        <v>3493</v>
      </c>
      <c r="AK200" s="29">
        <v>25204</v>
      </c>
      <c r="AL200" s="29">
        <v>20556</v>
      </c>
      <c r="AM200" s="29">
        <v>9986</v>
      </c>
      <c r="AN200" s="29">
        <v>41997</v>
      </c>
      <c r="AO200" s="29">
        <v>5221</v>
      </c>
      <c r="AP200" s="29" t="s">
        <v>46</v>
      </c>
      <c r="AQ200" s="30" t="s">
        <v>46</v>
      </c>
      <c r="AR200" s="29">
        <v>127280</v>
      </c>
      <c r="AS200" s="29">
        <v>40319</v>
      </c>
      <c r="AT200" s="29">
        <v>13577</v>
      </c>
      <c r="AU200" s="29">
        <v>5884</v>
      </c>
      <c r="AV200" s="29">
        <v>16372</v>
      </c>
      <c r="AW200" s="29">
        <v>3394</v>
      </c>
      <c r="AX200" s="29">
        <v>3394</v>
      </c>
      <c r="AY200" s="29">
        <v>4185</v>
      </c>
      <c r="AZ200" s="11">
        <v>653</v>
      </c>
      <c r="BA200" s="30">
        <v>768</v>
      </c>
      <c r="BB200" s="31" t="s">
        <v>46</v>
      </c>
      <c r="BC200" s="8">
        <v>7565</v>
      </c>
      <c r="BD200" s="8">
        <v>4330</v>
      </c>
      <c r="BE200" s="31">
        <v>2665</v>
      </c>
      <c r="BF200" s="52">
        <v>1511</v>
      </c>
      <c r="BG200" s="29">
        <v>246905</v>
      </c>
      <c r="BH200" s="29">
        <v>12473</v>
      </c>
      <c r="BI200" s="49">
        <v>92235</v>
      </c>
      <c r="BJ200" s="29">
        <v>46088</v>
      </c>
      <c r="BK200" s="29">
        <v>11818</v>
      </c>
      <c r="BL200" s="29" t="s">
        <v>46</v>
      </c>
      <c r="BM200" s="29" t="s">
        <v>46</v>
      </c>
      <c r="BN200" s="29" t="s">
        <v>46</v>
      </c>
      <c r="BO200" s="30">
        <v>4728</v>
      </c>
      <c r="BP200" s="32">
        <v>65092</v>
      </c>
      <c r="BQ200" s="32">
        <v>50294.524436463558</v>
      </c>
      <c r="BR200" s="35">
        <v>3461.6985313401519</v>
      </c>
      <c r="BS200" s="29">
        <v>142165</v>
      </c>
      <c r="BT200" s="29">
        <v>76485</v>
      </c>
      <c r="BU200" s="29">
        <v>20914</v>
      </c>
      <c r="BV200" s="29">
        <v>114498</v>
      </c>
      <c r="BW200" s="29">
        <v>61766</v>
      </c>
      <c r="BX200" s="29">
        <v>25123980</v>
      </c>
      <c r="BY200" s="76">
        <v>27175.002</v>
      </c>
      <c r="BZ200" s="29">
        <v>773943</v>
      </c>
      <c r="CA200" s="29">
        <v>510107</v>
      </c>
      <c r="CB200" s="29">
        <v>445015</v>
      </c>
      <c r="CC200" s="29">
        <v>65092</v>
      </c>
      <c r="CD200" s="29">
        <v>37466</v>
      </c>
      <c r="CE200" s="29">
        <v>313565</v>
      </c>
      <c r="CF200" s="29">
        <v>1298</v>
      </c>
      <c r="CG200" s="29">
        <v>128467</v>
      </c>
      <c r="CH200" s="29">
        <v>38934</v>
      </c>
      <c r="CI200" s="29">
        <v>29096</v>
      </c>
      <c r="CJ200" s="29">
        <v>9838</v>
      </c>
      <c r="CK200" s="29">
        <v>15738</v>
      </c>
      <c r="CL200" s="29">
        <v>38934</v>
      </c>
      <c r="CM200" s="29">
        <v>23093</v>
      </c>
      <c r="CN200" s="29">
        <v>20914</v>
      </c>
      <c r="CO200" s="30">
        <v>87695</v>
      </c>
      <c r="CP200" s="29">
        <v>599673</v>
      </c>
      <c r="CQ200" s="29">
        <v>599673</v>
      </c>
      <c r="CR200" s="29">
        <v>599673</v>
      </c>
      <c r="CS200" s="29">
        <v>599673</v>
      </c>
      <c r="CT200" s="29">
        <v>388294</v>
      </c>
      <c r="CU200" s="29">
        <v>388294</v>
      </c>
      <c r="CV200" s="35">
        <v>536140.4</v>
      </c>
      <c r="CW200" s="35">
        <v>536140.4</v>
      </c>
      <c r="CX200" s="35">
        <v>1179924</v>
      </c>
      <c r="CY200" s="35">
        <v>1179924</v>
      </c>
      <c r="CZ200" s="35">
        <v>1179924</v>
      </c>
      <c r="DA200" s="78" t="s">
        <v>46</v>
      </c>
      <c r="DB200" s="29">
        <v>1354</v>
      </c>
      <c r="DC200" s="29">
        <v>4298</v>
      </c>
      <c r="DD200" s="29">
        <v>4923</v>
      </c>
      <c r="DE200" s="29">
        <v>653</v>
      </c>
      <c r="DF200" s="29">
        <v>7565</v>
      </c>
      <c r="DG200" s="29">
        <v>4330</v>
      </c>
      <c r="DH200" s="34">
        <v>2665</v>
      </c>
      <c r="DI200" s="34">
        <v>1511</v>
      </c>
    </row>
    <row r="201" spans="1:113" x14ac:dyDescent="0.2">
      <c r="A201" s="3" t="s">
        <v>24</v>
      </c>
      <c r="B201" s="4">
        <v>2019</v>
      </c>
      <c r="C201" s="2" t="s">
        <v>229</v>
      </c>
      <c r="D201" s="29">
        <v>1410</v>
      </c>
      <c r="E201" s="29">
        <v>1391</v>
      </c>
      <c r="F201" s="29" t="s">
        <v>46</v>
      </c>
      <c r="G201" s="30">
        <v>15033</v>
      </c>
      <c r="H201" s="29">
        <v>103195</v>
      </c>
      <c r="I201" s="29">
        <v>206855</v>
      </c>
      <c r="J201" s="29">
        <v>48120</v>
      </c>
      <c r="K201" s="29">
        <v>137818</v>
      </c>
      <c r="L201" s="29">
        <v>20917</v>
      </c>
      <c r="M201" s="31">
        <v>135</v>
      </c>
      <c r="N201" s="32">
        <v>8946</v>
      </c>
      <c r="O201" s="29">
        <v>8946</v>
      </c>
      <c r="P201" s="32">
        <v>7545.1733364541096</v>
      </c>
      <c r="Q201" s="35">
        <v>2627.333976833977</v>
      </c>
      <c r="R201" s="30" t="s">
        <v>46</v>
      </c>
      <c r="S201" s="29">
        <v>117336</v>
      </c>
      <c r="T201" s="29">
        <v>126011</v>
      </c>
      <c r="U201" s="29">
        <v>100332</v>
      </c>
      <c r="V201" s="29">
        <v>17004</v>
      </c>
      <c r="W201" s="29">
        <v>44592</v>
      </c>
      <c r="X201" s="29">
        <v>19886</v>
      </c>
      <c r="Y201" s="32">
        <v>9282.9164973053721</v>
      </c>
      <c r="Z201" s="32">
        <v>14174.253255089287</v>
      </c>
      <c r="AA201" s="35">
        <v>3440.9646324549235</v>
      </c>
      <c r="AB201" s="29" t="s">
        <v>46</v>
      </c>
      <c r="AC201" s="29" t="s">
        <v>46</v>
      </c>
      <c r="AD201" s="29">
        <v>11120</v>
      </c>
      <c r="AE201" s="34" t="s">
        <v>46</v>
      </c>
      <c r="AF201" s="30">
        <v>13271</v>
      </c>
      <c r="AG201" s="29">
        <v>83679</v>
      </c>
      <c r="AH201" s="34" t="s">
        <v>46</v>
      </c>
      <c r="AI201" s="34" t="s">
        <v>46</v>
      </c>
      <c r="AJ201" s="34" t="s">
        <v>46</v>
      </c>
      <c r="AK201" s="29">
        <v>12318</v>
      </c>
      <c r="AL201" s="29">
        <v>11025</v>
      </c>
      <c r="AM201" s="29">
        <v>5485</v>
      </c>
      <c r="AN201" s="29">
        <v>22143</v>
      </c>
      <c r="AO201" s="29" t="s">
        <v>46</v>
      </c>
      <c r="AP201" s="29">
        <v>1391</v>
      </c>
      <c r="AQ201" s="30">
        <v>1178</v>
      </c>
      <c r="AR201" s="29">
        <v>61894</v>
      </c>
      <c r="AS201" s="29">
        <v>19380</v>
      </c>
      <c r="AT201" s="29">
        <v>5866</v>
      </c>
      <c r="AU201" s="29">
        <v>2728</v>
      </c>
      <c r="AV201" s="29">
        <v>8664</v>
      </c>
      <c r="AW201" s="29">
        <v>1801</v>
      </c>
      <c r="AX201" s="29">
        <v>1801</v>
      </c>
      <c r="AY201" s="31" t="s">
        <v>46</v>
      </c>
      <c r="AZ201" s="31">
        <v>320</v>
      </c>
      <c r="BA201" s="30" t="s">
        <v>46</v>
      </c>
      <c r="BB201" s="29">
        <v>56121</v>
      </c>
      <c r="BC201" s="31">
        <v>3725</v>
      </c>
      <c r="BD201" s="31">
        <v>2432</v>
      </c>
      <c r="BE201" s="8">
        <v>1272</v>
      </c>
      <c r="BF201" s="59">
        <v>803</v>
      </c>
      <c r="BG201" s="29">
        <v>102050</v>
      </c>
      <c r="BH201" s="29">
        <v>8654</v>
      </c>
      <c r="BI201" s="49">
        <v>39115</v>
      </c>
      <c r="BJ201" s="29">
        <v>22353</v>
      </c>
      <c r="BK201" s="29">
        <v>5724</v>
      </c>
      <c r="BL201" s="29">
        <v>16984</v>
      </c>
      <c r="BM201" s="29">
        <v>20747</v>
      </c>
      <c r="BN201" s="32">
        <v>11220</v>
      </c>
      <c r="BO201" s="30">
        <v>3064</v>
      </c>
      <c r="BP201" s="32">
        <v>30772</v>
      </c>
      <c r="BQ201" s="32">
        <v>23457.16975239466</v>
      </c>
      <c r="BR201" s="35">
        <v>3614.2124711316396</v>
      </c>
      <c r="BS201" s="29">
        <v>79850</v>
      </c>
      <c r="BT201" s="29">
        <v>46082</v>
      </c>
      <c r="BU201" s="29">
        <v>11972</v>
      </c>
      <c r="BV201" s="29">
        <v>63376</v>
      </c>
      <c r="BW201" s="29">
        <v>37691</v>
      </c>
      <c r="BX201" s="29">
        <v>12034506</v>
      </c>
      <c r="BY201" s="76">
        <v>12845.56</v>
      </c>
      <c r="BZ201" s="29">
        <v>370599</v>
      </c>
      <c r="CA201" s="29">
        <v>243347</v>
      </c>
      <c r="CB201" s="29">
        <v>212575</v>
      </c>
      <c r="CC201" s="29">
        <v>30772</v>
      </c>
      <c r="CD201" s="29">
        <v>18483</v>
      </c>
      <c r="CE201" s="29">
        <v>148097</v>
      </c>
      <c r="CF201" s="29">
        <v>785</v>
      </c>
      <c r="CG201" s="29">
        <v>179865</v>
      </c>
      <c r="CH201" s="29">
        <v>22549</v>
      </c>
      <c r="CI201" s="29">
        <v>17230</v>
      </c>
      <c r="CJ201" s="29">
        <v>5319</v>
      </c>
      <c r="CK201" s="29">
        <v>8939</v>
      </c>
      <c r="CL201" s="29">
        <v>22549</v>
      </c>
      <c r="CM201" s="29">
        <v>13629</v>
      </c>
      <c r="CN201" s="29">
        <v>11972</v>
      </c>
      <c r="CO201" s="30">
        <v>49053</v>
      </c>
      <c r="CP201" s="29">
        <v>298085</v>
      </c>
      <c r="CQ201" s="29">
        <v>298085</v>
      </c>
      <c r="CR201" s="29">
        <v>298085</v>
      </c>
      <c r="CS201" s="29">
        <v>298085</v>
      </c>
      <c r="CT201" s="29">
        <v>252306</v>
      </c>
      <c r="CU201" s="29">
        <v>252306</v>
      </c>
      <c r="CV201" s="35">
        <v>230033.5</v>
      </c>
      <c r="CW201" s="35">
        <v>230033.5</v>
      </c>
      <c r="CX201" s="35">
        <v>543319</v>
      </c>
      <c r="CY201" s="35">
        <v>543319</v>
      </c>
      <c r="CZ201" s="35">
        <v>543319</v>
      </c>
      <c r="DA201" s="78">
        <v>6.91</v>
      </c>
      <c r="DB201" s="29">
        <v>607</v>
      </c>
      <c r="DC201" s="29">
        <v>1480</v>
      </c>
      <c r="DD201" s="29">
        <v>2398</v>
      </c>
      <c r="DE201" s="29">
        <v>320</v>
      </c>
      <c r="DF201" s="29">
        <v>3725</v>
      </c>
      <c r="DG201" s="29">
        <v>2432</v>
      </c>
      <c r="DH201" s="34">
        <v>1272</v>
      </c>
      <c r="DI201" s="34">
        <v>803</v>
      </c>
    </row>
    <row r="202" spans="1:113" x14ac:dyDescent="0.2">
      <c r="A202" s="3" t="s">
        <v>25</v>
      </c>
      <c r="B202" s="4">
        <v>2019</v>
      </c>
      <c r="C202" s="2" t="s">
        <v>3</v>
      </c>
      <c r="D202" s="29">
        <v>82</v>
      </c>
      <c r="E202" s="29">
        <v>16</v>
      </c>
      <c r="F202" s="29" t="s">
        <v>46</v>
      </c>
      <c r="G202" s="30">
        <v>1072</v>
      </c>
      <c r="H202" s="29">
        <v>3577</v>
      </c>
      <c r="I202" s="29">
        <v>7485</v>
      </c>
      <c r="J202" s="29">
        <v>2135</v>
      </c>
      <c r="K202" s="29">
        <v>4691</v>
      </c>
      <c r="L202" s="29">
        <v>659</v>
      </c>
      <c r="M202" s="31" t="s">
        <v>46</v>
      </c>
      <c r="N202" s="32">
        <v>251</v>
      </c>
      <c r="O202" s="29">
        <v>251</v>
      </c>
      <c r="P202" s="32">
        <v>287.39385975177993</v>
      </c>
      <c r="Q202" s="35">
        <v>2420.2368421052633</v>
      </c>
      <c r="R202" s="30" t="s">
        <v>46</v>
      </c>
      <c r="S202" s="29">
        <v>7080</v>
      </c>
      <c r="T202" s="29">
        <v>7705</v>
      </c>
      <c r="U202" s="29">
        <v>6032</v>
      </c>
      <c r="V202" s="29">
        <v>1048</v>
      </c>
      <c r="W202" s="29">
        <v>3298</v>
      </c>
      <c r="X202" s="29">
        <v>816</v>
      </c>
      <c r="Y202" s="32">
        <v>653.59359693265367</v>
      </c>
      <c r="Z202" s="32">
        <v>758.00561460996755</v>
      </c>
      <c r="AA202" s="35">
        <v>3052.0151515151515</v>
      </c>
      <c r="AB202" s="29" t="s">
        <v>46</v>
      </c>
      <c r="AC202" s="29" t="s">
        <v>46</v>
      </c>
      <c r="AD202" s="29">
        <v>622</v>
      </c>
      <c r="AE202" s="34">
        <v>568</v>
      </c>
      <c r="AF202" s="30">
        <v>919</v>
      </c>
      <c r="AG202" s="29">
        <v>5668</v>
      </c>
      <c r="AH202" s="34">
        <v>276</v>
      </c>
      <c r="AI202" s="34">
        <v>962</v>
      </c>
      <c r="AJ202" s="34">
        <v>77</v>
      </c>
      <c r="AK202" s="29">
        <v>723</v>
      </c>
      <c r="AL202" s="29">
        <v>497</v>
      </c>
      <c r="AM202" s="29">
        <v>257</v>
      </c>
      <c r="AN202" s="29">
        <v>1049</v>
      </c>
      <c r="AO202" s="29">
        <v>379</v>
      </c>
      <c r="AP202" s="29">
        <v>16</v>
      </c>
      <c r="AQ202" s="30">
        <v>22</v>
      </c>
      <c r="AR202" s="29">
        <v>3376</v>
      </c>
      <c r="AS202" s="29">
        <v>1162</v>
      </c>
      <c r="AT202" s="29">
        <v>434</v>
      </c>
      <c r="AU202" s="29">
        <v>142</v>
      </c>
      <c r="AV202" s="29">
        <v>418</v>
      </c>
      <c r="AW202" s="29">
        <v>98</v>
      </c>
      <c r="AX202" s="29">
        <v>98</v>
      </c>
      <c r="AY202" s="31" t="s">
        <v>46</v>
      </c>
      <c r="AZ202" s="31" t="s">
        <v>46</v>
      </c>
      <c r="BA202" s="30">
        <v>37</v>
      </c>
      <c r="BB202" s="29">
        <v>3968</v>
      </c>
      <c r="BC202" s="31">
        <v>252</v>
      </c>
      <c r="BD202" s="31">
        <v>127</v>
      </c>
      <c r="BE202" s="8">
        <v>105</v>
      </c>
      <c r="BF202" s="59">
        <v>68</v>
      </c>
      <c r="BG202" s="29">
        <v>8576</v>
      </c>
      <c r="BH202" s="29">
        <v>166</v>
      </c>
      <c r="BI202" s="49">
        <v>3141</v>
      </c>
      <c r="BJ202" s="29">
        <v>1328</v>
      </c>
      <c r="BK202" s="29">
        <v>318</v>
      </c>
      <c r="BL202" s="29" t="s">
        <v>46</v>
      </c>
      <c r="BM202" s="29" t="s">
        <v>46</v>
      </c>
      <c r="BN202" s="32">
        <v>910</v>
      </c>
      <c r="BO202" s="30">
        <v>110</v>
      </c>
      <c r="BP202" s="32">
        <v>1705</v>
      </c>
      <c r="BQ202" s="32">
        <v>1411.5992115426213</v>
      </c>
      <c r="BR202" s="35">
        <v>3470.4115044247787</v>
      </c>
      <c r="BS202" s="29">
        <v>3091</v>
      </c>
      <c r="BT202" s="29">
        <v>1536</v>
      </c>
      <c r="BU202" s="29">
        <v>440</v>
      </c>
      <c r="BV202" s="29">
        <v>2493</v>
      </c>
      <c r="BW202" s="29">
        <v>1316</v>
      </c>
      <c r="BX202" s="29">
        <v>726078</v>
      </c>
      <c r="BY202" s="76">
        <v>814.66200000000003</v>
      </c>
      <c r="BZ202" s="29">
        <v>21716</v>
      </c>
      <c r="CA202" s="29">
        <v>14785</v>
      </c>
      <c r="CB202" s="29">
        <v>13080</v>
      </c>
      <c r="CC202" s="29">
        <v>1705</v>
      </c>
      <c r="CD202" s="29">
        <v>1080</v>
      </c>
      <c r="CE202" s="29">
        <v>8966</v>
      </c>
      <c r="CF202" s="29">
        <v>30</v>
      </c>
      <c r="CG202" s="29">
        <v>4719</v>
      </c>
      <c r="CH202" s="29">
        <v>740</v>
      </c>
      <c r="CI202" s="29">
        <v>486</v>
      </c>
      <c r="CJ202" s="29">
        <v>254</v>
      </c>
      <c r="CK202" s="29">
        <v>208</v>
      </c>
      <c r="CL202" s="29">
        <v>740</v>
      </c>
      <c r="CM202" s="29">
        <v>448</v>
      </c>
      <c r="CN202" s="29">
        <v>440</v>
      </c>
      <c r="CO202" s="30">
        <v>1876</v>
      </c>
      <c r="CP202" s="29">
        <v>17425</v>
      </c>
      <c r="CQ202" s="29">
        <v>17425</v>
      </c>
      <c r="CR202" s="29">
        <v>17425</v>
      </c>
      <c r="CS202" s="29">
        <v>17425</v>
      </c>
      <c r="CT202" s="29">
        <v>7259</v>
      </c>
      <c r="CU202" s="29">
        <v>7259</v>
      </c>
      <c r="CV202" s="35">
        <v>17550.2</v>
      </c>
      <c r="CW202" s="35">
        <v>17550.2</v>
      </c>
      <c r="CX202" s="35">
        <v>34943</v>
      </c>
      <c r="CY202" s="35">
        <v>34943</v>
      </c>
      <c r="CZ202" s="35">
        <v>34943</v>
      </c>
      <c r="DA202" s="78">
        <v>6.12</v>
      </c>
      <c r="DB202" s="34" t="s">
        <v>46</v>
      </c>
      <c r="DC202" s="34" t="s">
        <v>46</v>
      </c>
      <c r="DD202" s="34" t="s">
        <v>46</v>
      </c>
      <c r="DE202" s="34" t="s">
        <v>46</v>
      </c>
      <c r="DF202" s="34">
        <v>252</v>
      </c>
      <c r="DG202" s="34">
        <v>127</v>
      </c>
      <c r="DH202" s="34">
        <v>105</v>
      </c>
      <c r="DI202" s="34">
        <v>68</v>
      </c>
    </row>
    <row r="203" spans="1:113" x14ac:dyDescent="0.2">
      <c r="A203" s="3" t="s">
        <v>26</v>
      </c>
      <c r="B203" s="4">
        <v>2019</v>
      </c>
      <c r="C203" s="2" t="s">
        <v>4</v>
      </c>
      <c r="D203" s="29">
        <v>88</v>
      </c>
      <c r="E203" s="29">
        <v>48</v>
      </c>
      <c r="F203" s="29" t="s">
        <v>46</v>
      </c>
      <c r="G203" s="30">
        <v>999</v>
      </c>
      <c r="H203" s="29">
        <v>3322</v>
      </c>
      <c r="I203" s="29">
        <v>6713</v>
      </c>
      <c r="J203" s="29">
        <v>1944</v>
      </c>
      <c r="K203" s="29">
        <v>4179</v>
      </c>
      <c r="L203" s="29">
        <v>590</v>
      </c>
      <c r="M203" s="31" t="s">
        <v>46</v>
      </c>
      <c r="N203" s="32">
        <v>312</v>
      </c>
      <c r="O203" s="29">
        <v>312</v>
      </c>
      <c r="P203" s="32">
        <v>270.44833352838185</v>
      </c>
      <c r="Q203" s="35">
        <v>2356.75</v>
      </c>
      <c r="R203" s="30" t="s">
        <v>46</v>
      </c>
      <c r="S203" s="29">
        <v>6520</v>
      </c>
      <c r="T203" s="29">
        <v>6815</v>
      </c>
      <c r="U203" s="29">
        <v>5478</v>
      </c>
      <c r="V203" s="29">
        <v>1042</v>
      </c>
      <c r="W203" s="29">
        <v>2718</v>
      </c>
      <c r="X203" s="29">
        <v>619</v>
      </c>
      <c r="Y203" s="32">
        <v>619.25421095747572</v>
      </c>
      <c r="Z203" s="32">
        <v>642.9874566844336</v>
      </c>
      <c r="AA203" s="35">
        <v>3103.0862068965516</v>
      </c>
      <c r="AB203" s="29" t="s">
        <v>46</v>
      </c>
      <c r="AC203" s="29" t="s">
        <v>46</v>
      </c>
      <c r="AD203" s="29">
        <v>552</v>
      </c>
      <c r="AE203" s="34" t="s">
        <v>46</v>
      </c>
      <c r="AF203" s="30">
        <v>1159</v>
      </c>
      <c r="AG203" s="29">
        <v>5362</v>
      </c>
      <c r="AH203" s="34" t="s">
        <v>46</v>
      </c>
      <c r="AI203" s="34" t="s">
        <v>46</v>
      </c>
      <c r="AJ203" s="34" t="s">
        <v>46</v>
      </c>
      <c r="AK203" s="29">
        <v>627</v>
      </c>
      <c r="AL203" s="29">
        <v>426</v>
      </c>
      <c r="AM203" s="29">
        <v>199</v>
      </c>
      <c r="AN203" s="29">
        <v>953</v>
      </c>
      <c r="AO203" s="29" t="s">
        <v>46</v>
      </c>
      <c r="AP203" s="29">
        <v>48</v>
      </c>
      <c r="AQ203" s="30">
        <v>38</v>
      </c>
      <c r="AR203" s="29">
        <v>2901</v>
      </c>
      <c r="AS203" s="29">
        <v>996</v>
      </c>
      <c r="AT203" s="29">
        <v>383</v>
      </c>
      <c r="AU203" s="29">
        <v>160</v>
      </c>
      <c r="AV203" s="29">
        <v>326</v>
      </c>
      <c r="AW203" s="29">
        <v>100</v>
      </c>
      <c r="AX203" s="29">
        <v>100</v>
      </c>
      <c r="AY203" s="31" t="s">
        <v>46</v>
      </c>
      <c r="AZ203" s="31" t="s">
        <v>46</v>
      </c>
      <c r="BA203" s="30" t="s">
        <v>46</v>
      </c>
      <c r="BB203" s="29">
        <v>3098</v>
      </c>
      <c r="BC203" s="31">
        <v>272</v>
      </c>
      <c r="BD203" s="31">
        <v>156</v>
      </c>
      <c r="BE203" s="8">
        <v>129</v>
      </c>
      <c r="BF203" s="59">
        <v>84</v>
      </c>
      <c r="BG203" s="29">
        <v>7456</v>
      </c>
      <c r="BH203" s="29">
        <v>230</v>
      </c>
      <c r="BI203" s="49">
        <v>2751</v>
      </c>
      <c r="BJ203" s="29">
        <v>1265</v>
      </c>
      <c r="BK203" s="29">
        <v>324</v>
      </c>
      <c r="BL203" s="29" t="s">
        <v>46</v>
      </c>
      <c r="BM203" s="29" t="s">
        <v>46</v>
      </c>
      <c r="BN203" s="32">
        <v>810</v>
      </c>
      <c r="BO203" s="30">
        <v>86</v>
      </c>
      <c r="BP203" s="32">
        <v>1699</v>
      </c>
      <c r="BQ203" s="32">
        <v>1262.2416676419093</v>
      </c>
      <c r="BR203" s="35">
        <v>3489.1792452830186</v>
      </c>
      <c r="BS203" s="29">
        <v>3044</v>
      </c>
      <c r="BT203" s="29">
        <v>1632</v>
      </c>
      <c r="BU203" s="29">
        <v>483</v>
      </c>
      <c r="BV203" s="29">
        <v>2454</v>
      </c>
      <c r="BW203" s="29">
        <v>1296</v>
      </c>
      <c r="BX203" s="29">
        <v>704789</v>
      </c>
      <c r="BY203" s="76">
        <v>777.73199999999997</v>
      </c>
      <c r="BZ203" s="29">
        <v>19491</v>
      </c>
      <c r="CA203" s="29">
        <v>13335</v>
      </c>
      <c r="CB203" s="29">
        <v>11636</v>
      </c>
      <c r="CC203" s="29">
        <v>1699</v>
      </c>
      <c r="CD203" s="29">
        <v>1015</v>
      </c>
      <c r="CE203" s="29">
        <v>8299</v>
      </c>
      <c r="CF203" s="29">
        <v>23</v>
      </c>
      <c r="CG203" s="29">
        <v>3590</v>
      </c>
      <c r="CH203" s="29">
        <v>978</v>
      </c>
      <c r="CI203" s="29">
        <v>700</v>
      </c>
      <c r="CJ203" s="29">
        <v>278</v>
      </c>
      <c r="CK203" s="29">
        <v>355</v>
      </c>
      <c r="CL203" s="29">
        <v>978</v>
      </c>
      <c r="CM203" s="29">
        <v>582</v>
      </c>
      <c r="CN203" s="29">
        <v>483</v>
      </c>
      <c r="CO203" s="30">
        <v>1861</v>
      </c>
      <c r="CP203" s="29">
        <v>15357</v>
      </c>
      <c r="CQ203" s="29">
        <v>15357</v>
      </c>
      <c r="CR203" s="29">
        <v>15357</v>
      </c>
      <c r="CS203" s="29">
        <v>15357</v>
      </c>
      <c r="CT203" s="29">
        <v>7220</v>
      </c>
      <c r="CU203" s="29">
        <v>7220</v>
      </c>
      <c r="CV203" s="35">
        <v>15454</v>
      </c>
      <c r="CW203" s="35">
        <v>15454</v>
      </c>
      <c r="CX203" s="35">
        <v>31434</v>
      </c>
      <c r="CY203" s="35">
        <v>31434</v>
      </c>
      <c r="CZ203" s="35">
        <v>31434</v>
      </c>
      <c r="DA203" s="78">
        <v>6.14</v>
      </c>
      <c r="DB203" s="34" t="s">
        <v>46</v>
      </c>
      <c r="DC203" s="34" t="s">
        <v>46</v>
      </c>
      <c r="DD203" s="34" t="s">
        <v>46</v>
      </c>
      <c r="DE203" s="34" t="s">
        <v>46</v>
      </c>
      <c r="DF203" s="34">
        <v>272</v>
      </c>
      <c r="DG203" s="34">
        <v>156</v>
      </c>
      <c r="DH203" s="34">
        <v>129</v>
      </c>
      <c r="DI203" s="34">
        <v>84</v>
      </c>
    </row>
    <row r="204" spans="1:113" x14ac:dyDescent="0.2">
      <c r="A204" s="3" t="s">
        <v>27</v>
      </c>
      <c r="B204" s="4">
        <v>2019</v>
      </c>
      <c r="C204" s="2" t="s">
        <v>5</v>
      </c>
      <c r="D204" s="29">
        <v>40</v>
      </c>
      <c r="E204" s="29">
        <v>22</v>
      </c>
      <c r="F204" s="29" t="s">
        <v>46</v>
      </c>
      <c r="G204" s="30">
        <v>507</v>
      </c>
      <c r="H204" s="29">
        <v>1414</v>
      </c>
      <c r="I204" s="29">
        <v>3123</v>
      </c>
      <c r="J204" s="29">
        <v>934</v>
      </c>
      <c r="K204" s="29">
        <v>1892</v>
      </c>
      <c r="L204" s="29">
        <v>297</v>
      </c>
      <c r="M204" s="31" t="s">
        <v>46</v>
      </c>
      <c r="N204" s="32">
        <v>109</v>
      </c>
      <c r="O204" s="29">
        <v>109</v>
      </c>
      <c r="P204" s="32" t="s">
        <v>237</v>
      </c>
      <c r="Q204" s="35" t="s">
        <v>237</v>
      </c>
      <c r="R204" s="30" t="s">
        <v>46</v>
      </c>
      <c r="S204" s="29">
        <v>4427</v>
      </c>
      <c r="T204" s="29">
        <v>4388</v>
      </c>
      <c r="U204" s="29">
        <v>3743</v>
      </c>
      <c r="V204" s="29">
        <v>684</v>
      </c>
      <c r="W204" s="29">
        <v>1936</v>
      </c>
      <c r="X204" s="29">
        <v>419</v>
      </c>
      <c r="Y204" s="32">
        <v>358.4301756028479</v>
      </c>
      <c r="Z204" s="32">
        <v>322.16342132980583</v>
      </c>
      <c r="AA204" s="35">
        <v>3248</v>
      </c>
      <c r="AB204" s="29" t="s">
        <v>46</v>
      </c>
      <c r="AC204" s="29" t="s">
        <v>46</v>
      </c>
      <c r="AD204" s="29">
        <v>340</v>
      </c>
      <c r="AE204" s="34">
        <v>591</v>
      </c>
      <c r="AF204" s="30">
        <v>745</v>
      </c>
      <c r="AG204" s="29">
        <v>3511</v>
      </c>
      <c r="AH204" s="34">
        <v>218</v>
      </c>
      <c r="AI204" s="34">
        <v>672</v>
      </c>
      <c r="AJ204" s="34">
        <v>220</v>
      </c>
      <c r="AK204" s="29">
        <v>376</v>
      </c>
      <c r="AL204" s="29">
        <v>153</v>
      </c>
      <c r="AM204" s="29">
        <v>66</v>
      </c>
      <c r="AN204" s="29">
        <v>362</v>
      </c>
      <c r="AO204" s="29">
        <v>254</v>
      </c>
      <c r="AP204" s="29">
        <v>22</v>
      </c>
      <c r="AQ204" s="30">
        <v>15</v>
      </c>
      <c r="AR204" s="29">
        <v>1965</v>
      </c>
      <c r="AS204" s="29">
        <v>677</v>
      </c>
      <c r="AT204" s="29">
        <v>247</v>
      </c>
      <c r="AU204" s="29">
        <v>101</v>
      </c>
      <c r="AV204" s="29">
        <v>118</v>
      </c>
      <c r="AW204" s="29">
        <v>36</v>
      </c>
      <c r="AX204" s="29">
        <v>36</v>
      </c>
      <c r="AY204" s="31" t="s">
        <v>46</v>
      </c>
      <c r="AZ204" s="31" t="s">
        <v>46</v>
      </c>
      <c r="BA204" s="30">
        <v>27</v>
      </c>
      <c r="BB204" s="29">
        <v>1993</v>
      </c>
      <c r="BC204" s="31">
        <v>111</v>
      </c>
      <c r="BD204" s="31">
        <v>33</v>
      </c>
      <c r="BE204" s="8">
        <v>25</v>
      </c>
      <c r="BF204" s="59">
        <v>7</v>
      </c>
      <c r="BG204" s="29">
        <v>5334</v>
      </c>
      <c r="BH204" s="29">
        <v>99</v>
      </c>
      <c r="BI204" s="49">
        <v>2060</v>
      </c>
      <c r="BJ204" s="29">
        <v>863</v>
      </c>
      <c r="BK204" s="29">
        <v>219</v>
      </c>
      <c r="BL204" s="29" t="s">
        <v>46</v>
      </c>
      <c r="BM204" s="29" t="s">
        <v>46</v>
      </c>
      <c r="BN204" s="32">
        <v>431</v>
      </c>
      <c r="BO204" s="30">
        <v>48</v>
      </c>
      <c r="BP204" s="32">
        <v>1110</v>
      </c>
      <c r="BQ204" s="32">
        <v>680.59359693265367</v>
      </c>
      <c r="BR204" s="35">
        <v>3756.2377049180327</v>
      </c>
      <c r="BS204" s="29">
        <v>1112</v>
      </c>
      <c r="BT204" s="29">
        <v>554</v>
      </c>
      <c r="BU204" s="29">
        <v>171</v>
      </c>
      <c r="BV204" s="29">
        <v>909</v>
      </c>
      <c r="BW204" s="29">
        <v>521</v>
      </c>
      <c r="BX204" s="29">
        <v>569633</v>
      </c>
      <c r="BY204" s="76">
        <v>602.12</v>
      </c>
      <c r="BZ204" s="29">
        <v>12541</v>
      </c>
      <c r="CA204" s="29">
        <v>8815</v>
      </c>
      <c r="CB204" s="29">
        <v>7705</v>
      </c>
      <c r="CC204" s="29">
        <v>1110</v>
      </c>
      <c r="CD204" s="29">
        <v>692</v>
      </c>
      <c r="CE204" s="29">
        <v>5350</v>
      </c>
      <c r="CF204" s="29">
        <v>17</v>
      </c>
      <c r="CG204" s="29">
        <v>7649</v>
      </c>
      <c r="CH204" s="29">
        <v>361</v>
      </c>
      <c r="CI204" s="29">
        <v>217</v>
      </c>
      <c r="CJ204" s="29">
        <v>144</v>
      </c>
      <c r="CK204" s="29">
        <v>97</v>
      </c>
      <c r="CL204" s="29">
        <v>361</v>
      </c>
      <c r="CM204" s="29">
        <v>180</v>
      </c>
      <c r="CN204" s="29">
        <v>171</v>
      </c>
      <c r="CO204" s="30">
        <v>651</v>
      </c>
      <c r="CP204" s="29">
        <v>9951</v>
      </c>
      <c r="CQ204" s="29">
        <v>9951</v>
      </c>
      <c r="CR204" s="29">
        <v>9951</v>
      </c>
      <c r="CS204" s="29">
        <v>9951</v>
      </c>
      <c r="CT204" s="29">
        <v>3239</v>
      </c>
      <c r="CU204" s="29">
        <v>3239</v>
      </c>
      <c r="CV204" s="35">
        <v>11645.1</v>
      </c>
      <c r="CW204" s="35">
        <v>11645.1</v>
      </c>
      <c r="CX204" s="35">
        <v>20768</v>
      </c>
      <c r="CY204" s="35">
        <v>20768</v>
      </c>
      <c r="CZ204" s="35">
        <v>20768</v>
      </c>
      <c r="DA204" s="78">
        <v>6.89</v>
      </c>
      <c r="DB204" s="34" t="s">
        <v>46</v>
      </c>
      <c r="DC204" s="34" t="s">
        <v>46</v>
      </c>
      <c r="DD204" s="34" t="s">
        <v>46</v>
      </c>
      <c r="DE204" s="34" t="s">
        <v>46</v>
      </c>
      <c r="DF204" s="34">
        <v>111</v>
      </c>
      <c r="DG204" s="34">
        <v>33</v>
      </c>
      <c r="DH204" s="34">
        <v>25</v>
      </c>
      <c r="DI204" s="34">
        <v>7</v>
      </c>
    </row>
    <row r="205" spans="1:113" x14ac:dyDescent="0.2">
      <c r="A205" s="3" t="s">
        <v>28</v>
      </c>
      <c r="B205" s="4">
        <v>2019</v>
      </c>
      <c r="C205" s="2" t="s">
        <v>6</v>
      </c>
      <c r="D205" s="29">
        <v>223</v>
      </c>
      <c r="E205" s="29">
        <v>201</v>
      </c>
      <c r="F205" s="29" t="s">
        <v>46</v>
      </c>
      <c r="G205" s="30">
        <v>1622</v>
      </c>
      <c r="H205" s="29">
        <v>10023</v>
      </c>
      <c r="I205" s="29">
        <v>23830</v>
      </c>
      <c r="J205" s="29">
        <v>6104</v>
      </c>
      <c r="K205" s="29">
        <v>15153</v>
      </c>
      <c r="L205" s="29">
        <v>2573</v>
      </c>
      <c r="M205" s="31" t="s">
        <v>46</v>
      </c>
      <c r="N205" s="32">
        <v>815</v>
      </c>
      <c r="O205" s="29">
        <v>815</v>
      </c>
      <c r="P205" s="32">
        <v>893.57543900711971</v>
      </c>
      <c r="Q205" s="35">
        <v>2470.7380952380954</v>
      </c>
      <c r="R205" s="30" t="s">
        <v>46</v>
      </c>
      <c r="S205" s="29">
        <v>12986</v>
      </c>
      <c r="T205" s="29">
        <v>14574</v>
      </c>
      <c r="U205" s="29">
        <v>10902</v>
      </c>
      <c r="V205" s="29">
        <v>2084</v>
      </c>
      <c r="W205" s="29">
        <v>5328</v>
      </c>
      <c r="X205" s="29">
        <v>1417</v>
      </c>
      <c r="Y205" s="32">
        <v>1444.3994743617475</v>
      </c>
      <c r="Z205" s="32">
        <v>1711.817106649029</v>
      </c>
      <c r="AA205" s="35">
        <v>3018.8908045977009</v>
      </c>
      <c r="AB205" s="29" t="s">
        <v>46</v>
      </c>
      <c r="AC205" s="29" t="s">
        <v>46</v>
      </c>
      <c r="AD205" s="29">
        <v>1101</v>
      </c>
      <c r="AE205" s="34">
        <v>1352</v>
      </c>
      <c r="AF205" s="30">
        <v>498</v>
      </c>
      <c r="AG205" s="29">
        <v>10336</v>
      </c>
      <c r="AH205" s="34">
        <v>504</v>
      </c>
      <c r="AI205" s="34">
        <v>1786</v>
      </c>
      <c r="AJ205" s="34">
        <v>572</v>
      </c>
      <c r="AK205" s="29">
        <v>1248</v>
      </c>
      <c r="AL205" s="29">
        <v>1102</v>
      </c>
      <c r="AM205" s="29">
        <v>492</v>
      </c>
      <c r="AN205" s="29">
        <v>2224</v>
      </c>
      <c r="AO205" s="29">
        <v>753</v>
      </c>
      <c r="AP205" s="29">
        <v>201</v>
      </c>
      <c r="AQ205" s="30">
        <v>200</v>
      </c>
      <c r="AR205" s="29">
        <v>6669</v>
      </c>
      <c r="AS205" s="29">
        <v>2541</v>
      </c>
      <c r="AT205" s="29">
        <v>890</v>
      </c>
      <c r="AU205" s="29">
        <v>391</v>
      </c>
      <c r="AV205" s="29">
        <v>779</v>
      </c>
      <c r="AW205" s="29">
        <v>172</v>
      </c>
      <c r="AX205" s="29">
        <v>172</v>
      </c>
      <c r="AY205" s="31" t="s">
        <v>46</v>
      </c>
      <c r="AZ205" s="31" t="s">
        <v>46</v>
      </c>
      <c r="BA205" s="30">
        <v>96</v>
      </c>
      <c r="BB205" s="29">
        <v>6927</v>
      </c>
      <c r="BC205" s="31">
        <v>515</v>
      </c>
      <c r="BD205" s="31">
        <v>353</v>
      </c>
      <c r="BE205" s="8">
        <v>176</v>
      </c>
      <c r="BF205" s="59">
        <v>96</v>
      </c>
      <c r="BG205" s="29">
        <v>14993</v>
      </c>
      <c r="BH205" s="29">
        <v>589</v>
      </c>
      <c r="BI205" s="49">
        <v>5745</v>
      </c>
      <c r="BJ205" s="29">
        <v>2614</v>
      </c>
      <c r="BK205" s="29">
        <v>666</v>
      </c>
      <c r="BL205" s="29" t="s">
        <v>46</v>
      </c>
      <c r="BM205" s="29" t="s">
        <v>46</v>
      </c>
      <c r="BN205" s="32">
        <v>1315</v>
      </c>
      <c r="BO205" s="30">
        <v>244</v>
      </c>
      <c r="BP205" s="32">
        <v>3441</v>
      </c>
      <c r="BQ205" s="32">
        <v>3156.2165810107767</v>
      </c>
      <c r="BR205" s="35">
        <v>3488.550314465409</v>
      </c>
      <c r="BS205" s="29">
        <v>6826</v>
      </c>
      <c r="BT205" s="29">
        <v>3621</v>
      </c>
      <c r="BU205" s="29">
        <v>1006</v>
      </c>
      <c r="BV205" s="29">
        <v>5642</v>
      </c>
      <c r="BW205" s="29">
        <v>3118</v>
      </c>
      <c r="BX205" s="29">
        <v>1256183</v>
      </c>
      <c r="BY205" s="76">
        <v>1428.4780000000001</v>
      </c>
      <c r="BZ205" s="29">
        <v>39710</v>
      </c>
      <c r="CA205" s="29">
        <v>27560</v>
      </c>
      <c r="CB205" s="29">
        <v>24119</v>
      </c>
      <c r="CC205" s="29">
        <v>3441</v>
      </c>
      <c r="CD205" s="29">
        <v>2194</v>
      </c>
      <c r="CE205" s="29">
        <v>17374</v>
      </c>
      <c r="CF205" s="29">
        <v>78</v>
      </c>
      <c r="CG205" s="29">
        <v>9924</v>
      </c>
      <c r="CH205" s="29">
        <v>2033</v>
      </c>
      <c r="CI205" s="29">
        <v>1389</v>
      </c>
      <c r="CJ205" s="29">
        <v>644</v>
      </c>
      <c r="CK205" s="29">
        <v>655</v>
      </c>
      <c r="CL205" s="29">
        <v>2033</v>
      </c>
      <c r="CM205" s="29">
        <v>1299</v>
      </c>
      <c r="CN205" s="29">
        <v>1006</v>
      </c>
      <c r="CO205" s="30">
        <v>4013</v>
      </c>
      <c r="CP205" s="29">
        <v>30352</v>
      </c>
      <c r="CQ205" s="29">
        <v>30352</v>
      </c>
      <c r="CR205" s="29">
        <v>30352</v>
      </c>
      <c r="CS205" s="29">
        <v>30352</v>
      </c>
      <c r="CT205" s="29">
        <v>17022</v>
      </c>
      <c r="CU205" s="29">
        <v>17022</v>
      </c>
      <c r="CV205" s="35">
        <v>28606.9</v>
      </c>
      <c r="CW205" s="35">
        <v>28606.9</v>
      </c>
      <c r="CX205" s="35">
        <v>63258</v>
      </c>
      <c r="CY205" s="35">
        <v>63258</v>
      </c>
      <c r="CZ205" s="35">
        <v>63258</v>
      </c>
      <c r="DA205" s="78">
        <v>5.89</v>
      </c>
      <c r="DB205" s="34" t="s">
        <v>46</v>
      </c>
      <c r="DC205" s="34" t="s">
        <v>46</v>
      </c>
      <c r="DD205" s="34" t="s">
        <v>46</v>
      </c>
      <c r="DE205" s="34" t="s">
        <v>46</v>
      </c>
      <c r="DF205" s="34">
        <v>515</v>
      </c>
      <c r="DG205" s="34">
        <v>353</v>
      </c>
      <c r="DH205" s="34">
        <v>176</v>
      </c>
      <c r="DI205" s="34">
        <v>96</v>
      </c>
    </row>
    <row r="206" spans="1:113" x14ac:dyDescent="0.2">
      <c r="A206" s="3" t="s">
        <v>29</v>
      </c>
      <c r="B206" s="4">
        <v>2019</v>
      </c>
      <c r="C206" s="2" t="s">
        <v>7</v>
      </c>
      <c r="D206" s="29">
        <v>29</v>
      </c>
      <c r="E206" s="29">
        <v>20</v>
      </c>
      <c r="F206" s="29" t="s">
        <v>46</v>
      </c>
      <c r="G206" s="37" t="s">
        <v>237</v>
      </c>
      <c r="H206" s="29">
        <v>1400</v>
      </c>
      <c r="I206" s="29">
        <v>3389</v>
      </c>
      <c r="J206" s="29">
        <v>1035</v>
      </c>
      <c r="K206" s="29">
        <v>2020</v>
      </c>
      <c r="L206" s="29">
        <v>334</v>
      </c>
      <c r="M206" s="31" t="s">
        <v>46</v>
      </c>
      <c r="N206" s="32">
        <v>92</v>
      </c>
      <c r="O206" s="29">
        <v>92</v>
      </c>
      <c r="P206" s="32" t="s">
        <v>237</v>
      </c>
      <c r="Q206" s="35" t="s">
        <v>237</v>
      </c>
      <c r="R206" s="30" t="s">
        <v>46</v>
      </c>
      <c r="S206" s="29">
        <v>3152</v>
      </c>
      <c r="T206" s="29">
        <v>3136</v>
      </c>
      <c r="U206" s="29">
        <v>2716</v>
      </c>
      <c r="V206" s="29">
        <v>436</v>
      </c>
      <c r="W206" s="29">
        <v>1442</v>
      </c>
      <c r="X206" s="29">
        <v>303</v>
      </c>
      <c r="Y206" s="32">
        <v>251.75140365249189</v>
      </c>
      <c r="Z206" s="32">
        <v>277.80587742909381</v>
      </c>
      <c r="AA206" s="35">
        <v>3317.1666666666665</v>
      </c>
      <c r="AB206" s="29" t="s">
        <v>46</v>
      </c>
      <c r="AC206" s="29" t="s">
        <v>46</v>
      </c>
      <c r="AD206" s="29">
        <v>256</v>
      </c>
      <c r="AE206" s="34">
        <v>323</v>
      </c>
      <c r="AF206" s="30">
        <v>0</v>
      </c>
      <c r="AG206" s="29">
        <v>2687</v>
      </c>
      <c r="AH206" s="34">
        <v>204</v>
      </c>
      <c r="AI206" s="34">
        <v>534</v>
      </c>
      <c r="AJ206" s="34">
        <v>3</v>
      </c>
      <c r="AK206" s="29">
        <v>283</v>
      </c>
      <c r="AL206" s="29">
        <v>147</v>
      </c>
      <c r="AM206" s="29">
        <v>68</v>
      </c>
      <c r="AN206" s="29">
        <v>338</v>
      </c>
      <c r="AO206" s="29">
        <v>130</v>
      </c>
      <c r="AP206" s="29">
        <v>20</v>
      </c>
      <c r="AQ206" s="30">
        <v>12</v>
      </c>
      <c r="AR206" s="29">
        <v>1422</v>
      </c>
      <c r="AS206" s="29">
        <v>417</v>
      </c>
      <c r="AT206" s="29">
        <v>163</v>
      </c>
      <c r="AU206" s="29">
        <v>63</v>
      </c>
      <c r="AV206" s="29">
        <v>109</v>
      </c>
      <c r="AW206" s="29">
        <v>22</v>
      </c>
      <c r="AX206" s="29">
        <v>22</v>
      </c>
      <c r="AY206" s="31" t="s">
        <v>46</v>
      </c>
      <c r="AZ206" s="31" t="s">
        <v>46</v>
      </c>
      <c r="BA206" s="30">
        <v>14</v>
      </c>
      <c r="BB206" s="29">
        <v>1594</v>
      </c>
      <c r="BC206" s="31">
        <v>115</v>
      </c>
      <c r="BD206" s="31">
        <v>75</v>
      </c>
      <c r="BE206" s="8">
        <v>49</v>
      </c>
      <c r="BF206" s="59">
        <v>31</v>
      </c>
      <c r="BG206" s="29">
        <v>3820</v>
      </c>
      <c r="BH206" s="29">
        <v>76</v>
      </c>
      <c r="BI206" s="49">
        <v>1486</v>
      </c>
      <c r="BJ206" s="29">
        <v>731</v>
      </c>
      <c r="BK206" s="29">
        <v>178</v>
      </c>
      <c r="BL206" s="29" t="s">
        <v>46</v>
      </c>
      <c r="BM206" s="29" t="s">
        <v>46</v>
      </c>
      <c r="BN206" s="32" t="s">
        <v>237</v>
      </c>
      <c r="BO206" s="30">
        <v>32</v>
      </c>
      <c r="BP206" s="32">
        <v>755</v>
      </c>
      <c r="BQ206" s="32">
        <v>529.55728108158576</v>
      </c>
      <c r="BR206" s="35">
        <v>3658.9821428571427</v>
      </c>
      <c r="BS206" s="29">
        <v>998</v>
      </c>
      <c r="BT206" s="29">
        <v>495</v>
      </c>
      <c r="BU206" s="29">
        <v>140</v>
      </c>
      <c r="BV206" s="29">
        <v>767</v>
      </c>
      <c r="BW206" s="29">
        <v>405</v>
      </c>
      <c r="BX206" s="29">
        <v>390903</v>
      </c>
      <c r="BY206" s="76">
        <v>413.39299999999997</v>
      </c>
      <c r="BZ206" s="29">
        <v>9411</v>
      </c>
      <c r="CA206" s="29">
        <v>6288</v>
      </c>
      <c r="CB206" s="29">
        <v>5533</v>
      </c>
      <c r="CC206" s="29">
        <v>755</v>
      </c>
      <c r="CD206" s="29">
        <v>478</v>
      </c>
      <c r="CE206" s="29">
        <v>3788</v>
      </c>
      <c r="CF206" s="29">
        <v>13</v>
      </c>
      <c r="CG206" s="29">
        <v>2560</v>
      </c>
      <c r="CH206" s="29">
        <v>260</v>
      </c>
      <c r="CI206" s="29">
        <v>158</v>
      </c>
      <c r="CJ206" s="29">
        <v>102</v>
      </c>
      <c r="CK206" s="29">
        <v>84</v>
      </c>
      <c r="CL206" s="29">
        <v>260</v>
      </c>
      <c r="CM206" s="29">
        <v>129</v>
      </c>
      <c r="CN206" s="29">
        <v>140</v>
      </c>
      <c r="CO206" s="30">
        <v>584</v>
      </c>
      <c r="CP206" s="29">
        <v>7724</v>
      </c>
      <c r="CQ206" s="29">
        <v>7724</v>
      </c>
      <c r="CR206" s="29">
        <v>7724</v>
      </c>
      <c r="CS206" s="29">
        <v>7724</v>
      </c>
      <c r="CT206" s="29">
        <v>3819</v>
      </c>
      <c r="CU206" s="29">
        <v>3819</v>
      </c>
      <c r="CV206" s="35">
        <v>8061.7</v>
      </c>
      <c r="CW206" s="35">
        <v>8061.7</v>
      </c>
      <c r="CX206" s="35">
        <v>15466</v>
      </c>
      <c r="CY206" s="35">
        <v>15466</v>
      </c>
      <c r="CZ206" s="35">
        <v>15466</v>
      </c>
      <c r="DA206" s="78">
        <v>6.14</v>
      </c>
      <c r="DB206" s="34" t="s">
        <v>46</v>
      </c>
      <c r="DC206" s="34" t="s">
        <v>46</v>
      </c>
      <c r="DD206" s="34" t="s">
        <v>46</v>
      </c>
      <c r="DE206" s="34" t="s">
        <v>46</v>
      </c>
      <c r="DF206" s="34">
        <v>115</v>
      </c>
      <c r="DG206" s="34">
        <v>75</v>
      </c>
      <c r="DH206" s="34">
        <v>49</v>
      </c>
      <c r="DI206" s="34">
        <v>31</v>
      </c>
    </row>
    <row r="207" spans="1:113" x14ac:dyDescent="0.2">
      <c r="A207" s="3" t="s">
        <v>30</v>
      </c>
      <c r="B207" s="4">
        <v>2019</v>
      </c>
      <c r="C207" s="2" t="s">
        <v>8</v>
      </c>
      <c r="D207" s="29">
        <v>46</v>
      </c>
      <c r="E207" s="29">
        <v>34</v>
      </c>
      <c r="F207" s="29" t="s">
        <v>46</v>
      </c>
      <c r="G207" s="37" t="s">
        <v>237</v>
      </c>
      <c r="H207" s="29">
        <v>1523</v>
      </c>
      <c r="I207" s="29">
        <v>3742</v>
      </c>
      <c r="J207" s="29">
        <v>1109</v>
      </c>
      <c r="K207" s="29">
        <v>2303</v>
      </c>
      <c r="L207" s="29">
        <v>330</v>
      </c>
      <c r="M207" s="31" t="s">
        <v>46</v>
      </c>
      <c r="N207" s="32">
        <v>109</v>
      </c>
      <c r="O207" s="29">
        <v>109</v>
      </c>
      <c r="P207" s="32" t="s">
        <v>237</v>
      </c>
      <c r="Q207" s="35" t="s">
        <v>237</v>
      </c>
      <c r="R207" s="30" t="s">
        <v>46</v>
      </c>
      <c r="S207" s="29">
        <v>4044</v>
      </c>
      <c r="T207" s="29">
        <v>3952</v>
      </c>
      <c r="U207" s="29">
        <v>3485</v>
      </c>
      <c r="V207" s="29">
        <v>559</v>
      </c>
      <c r="W207" s="29">
        <v>1831</v>
      </c>
      <c r="X207" s="29">
        <v>447</v>
      </c>
      <c r="Y207" s="32">
        <v>293.4301756028479</v>
      </c>
      <c r="Z207" s="32">
        <v>313.50280730498378</v>
      </c>
      <c r="AA207" s="35">
        <v>3472.8214285714284</v>
      </c>
      <c r="AB207" s="29" t="s">
        <v>46</v>
      </c>
      <c r="AC207" s="29" t="s">
        <v>46</v>
      </c>
      <c r="AD207" s="29">
        <v>308</v>
      </c>
      <c r="AE207" s="34">
        <v>606</v>
      </c>
      <c r="AF207" s="30">
        <v>669</v>
      </c>
      <c r="AG207" s="29">
        <v>3325</v>
      </c>
      <c r="AH207" s="34">
        <v>231</v>
      </c>
      <c r="AI207" s="34">
        <v>640</v>
      </c>
      <c r="AJ207" s="34">
        <v>140</v>
      </c>
      <c r="AK207" s="29">
        <v>349</v>
      </c>
      <c r="AL207" s="29">
        <v>145</v>
      </c>
      <c r="AM207" s="29">
        <v>66</v>
      </c>
      <c r="AN207" s="29">
        <v>338</v>
      </c>
      <c r="AO207" s="29">
        <v>151</v>
      </c>
      <c r="AP207" s="29">
        <v>34</v>
      </c>
      <c r="AQ207" s="30">
        <v>32</v>
      </c>
      <c r="AR207" s="29">
        <v>1843</v>
      </c>
      <c r="AS207" s="29">
        <v>550</v>
      </c>
      <c r="AT207" s="29">
        <v>202</v>
      </c>
      <c r="AU207" s="29">
        <v>77</v>
      </c>
      <c r="AV207" s="29">
        <v>101</v>
      </c>
      <c r="AW207" s="29">
        <v>24</v>
      </c>
      <c r="AX207" s="29">
        <v>24</v>
      </c>
      <c r="AY207" s="31" t="s">
        <v>46</v>
      </c>
      <c r="AZ207" s="31" t="s">
        <v>46</v>
      </c>
      <c r="BA207" s="30">
        <v>22</v>
      </c>
      <c r="BB207" s="29">
        <v>1962</v>
      </c>
      <c r="BC207" s="31">
        <v>83</v>
      </c>
      <c r="BD207" s="31">
        <v>43</v>
      </c>
      <c r="BE207" s="8">
        <v>27</v>
      </c>
      <c r="BF207" s="59">
        <v>12</v>
      </c>
      <c r="BG207" s="29">
        <v>4766</v>
      </c>
      <c r="BH207" s="29">
        <v>119</v>
      </c>
      <c r="BI207" s="49">
        <v>1853</v>
      </c>
      <c r="BJ207" s="29">
        <v>869</v>
      </c>
      <c r="BK207" s="29">
        <v>240</v>
      </c>
      <c r="BL207" s="29" t="s">
        <v>46</v>
      </c>
      <c r="BM207" s="29" t="s">
        <v>46</v>
      </c>
      <c r="BN207" s="32" t="s">
        <v>237</v>
      </c>
      <c r="BO207" s="30">
        <v>35</v>
      </c>
      <c r="BP207" s="32">
        <v>940</v>
      </c>
      <c r="BQ207" s="32">
        <v>606.93298290783173</v>
      </c>
      <c r="BR207" s="35">
        <v>3833</v>
      </c>
      <c r="BS207" s="29">
        <v>1223</v>
      </c>
      <c r="BT207" s="29">
        <v>660</v>
      </c>
      <c r="BU207" s="29">
        <v>174</v>
      </c>
      <c r="BV207" s="29">
        <v>900</v>
      </c>
      <c r="BW207" s="29">
        <v>564</v>
      </c>
      <c r="BX207" s="29">
        <v>519771</v>
      </c>
      <c r="BY207" s="76">
        <v>544.25699999999995</v>
      </c>
      <c r="BZ207" s="29">
        <v>12023</v>
      </c>
      <c r="CA207" s="29">
        <v>7996</v>
      </c>
      <c r="CB207" s="29">
        <v>7056</v>
      </c>
      <c r="CC207" s="29">
        <v>940</v>
      </c>
      <c r="CD207" s="29">
        <v>570</v>
      </c>
      <c r="CE207" s="29">
        <v>4778</v>
      </c>
      <c r="CF207" s="29">
        <v>9</v>
      </c>
      <c r="CG207" s="29">
        <v>3354</v>
      </c>
      <c r="CH207" s="29">
        <v>397</v>
      </c>
      <c r="CI207" s="29">
        <v>246</v>
      </c>
      <c r="CJ207" s="29">
        <v>151</v>
      </c>
      <c r="CK207" s="29">
        <v>128</v>
      </c>
      <c r="CL207" s="29">
        <v>397</v>
      </c>
      <c r="CM207" s="29">
        <v>179</v>
      </c>
      <c r="CN207" s="29">
        <v>174</v>
      </c>
      <c r="CO207" s="30">
        <v>766</v>
      </c>
      <c r="CP207" s="29">
        <v>9306</v>
      </c>
      <c r="CQ207" s="29">
        <v>9306</v>
      </c>
      <c r="CR207" s="29">
        <v>9306</v>
      </c>
      <c r="CS207" s="29">
        <v>9306</v>
      </c>
      <c r="CT207" s="29">
        <v>3856</v>
      </c>
      <c r="CU207" s="29">
        <v>3856</v>
      </c>
      <c r="CV207" s="35">
        <v>9931.7999999999993</v>
      </c>
      <c r="CW207" s="35">
        <v>9931.7999999999993</v>
      </c>
      <c r="CX207" s="35">
        <v>19542</v>
      </c>
      <c r="CY207" s="35">
        <v>19542</v>
      </c>
      <c r="CZ207" s="35">
        <v>19542</v>
      </c>
      <c r="DA207" s="78">
        <v>6.21</v>
      </c>
      <c r="DB207" s="34" t="s">
        <v>46</v>
      </c>
      <c r="DC207" s="34" t="s">
        <v>46</v>
      </c>
      <c r="DD207" s="34" t="s">
        <v>46</v>
      </c>
      <c r="DE207" s="34" t="s">
        <v>46</v>
      </c>
      <c r="DF207" s="34">
        <v>83</v>
      </c>
      <c r="DG207" s="34">
        <v>43</v>
      </c>
      <c r="DH207" s="34">
        <v>27</v>
      </c>
      <c r="DI207" s="34">
        <v>12</v>
      </c>
    </row>
    <row r="208" spans="1:113" x14ac:dyDescent="0.2">
      <c r="A208" s="3" t="s">
        <v>31</v>
      </c>
      <c r="B208" s="4">
        <v>2019</v>
      </c>
      <c r="C208" s="2" t="s">
        <v>9</v>
      </c>
      <c r="D208" s="29">
        <v>44</v>
      </c>
      <c r="E208" s="29">
        <v>16</v>
      </c>
      <c r="F208" s="29" t="s">
        <v>46</v>
      </c>
      <c r="G208" s="37">
        <v>521</v>
      </c>
      <c r="H208" s="29">
        <v>2185</v>
      </c>
      <c r="I208" s="29">
        <v>5546</v>
      </c>
      <c r="J208" s="29">
        <v>1638</v>
      </c>
      <c r="K208" s="29">
        <v>3331</v>
      </c>
      <c r="L208" s="29">
        <v>577</v>
      </c>
      <c r="M208" s="31" t="s">
        <v>46</v>
      </c>
      <c r="N208" s="32">
        <v>132</v>
      </c>
      <c r="O208" s="29">
        <v>132</v>
      </c>
      <c r="P208" s="32" t="s">
        <v>237</v>
      </c>
      <c r="Q208" s="35" t="s">
        <v>237</v>
      </c>
      <c r="R208" s="30" t="s">
        <v>46</v>
      </c>
      <c r="S208" s="29">
        <v>5065</v>
      </c>
      <c r="T208" s="29">
        <v>5038</v>
      </c>
      <c r="U208" s="29">
        <v>4362</v>
      </c>
      <c r="V208" s="29">
        <v>703</v>
      </c>
      <c r="W208" s="29">
        <v>2130</v>
      </c>
      <c r="X208" s="29">
        <v>509</v>
      </c>
      <c r="Y208" s="32">
        <v>416.44833352838185</v>
      </c>
      <c r="Z208" s="32">
        <v>404.27236888300968</v>
      </c>
      <c r="AA208" s="35">
        <v>3355.0454545454545</v>
      </c>
      <c r="AB208" s="29" t="s">
        <v>46</v>
      </c>
      <c r="AC208" s="29" t="s">
        <v>46</v>
      </c>
      <c r="AD208" s="29">
        <v>394</v>
      </c>
      <c r="AE208" s="34">
        <v>744</v>
      </c>
      <c r="AF208" s="30">
        <v>202</v>
      </c>
      <c r="AG208" s="29">
        <v>4381</v>
      </c>
      <c r="AH208" s="34">
        <v>322</v>
      </c>
      <c r="AI208" s="34">
        <v>823</v>
      </c>
      <c r="AJ208" s="34">
        <v>307</v>
      </c>
      <c r="AK208" s="29">
        <v>456</v>
      </c>
      <c r="AL208" s="29">
        <v>166</v>
      </c>
      <c r="AM208" s="29">
        <v>73</v>
      </c>
      <c r="AN208" s="29">
        <v>455</v>
      </c>
      <c r="AO208" s="29">
        <v>214</v>
      </c>
      <c r="AP208" s="29">
        <v>16</v>
      </c>
      <c r="AQ208" s="30">
        <v>13</v>
      </c>
      <c r="AR208" s="29">
        <v>2202</v>
      </c>
      <c r="AS208" s="29">
        <v>691</v>
      </c>
      <c r="AT208" s="29">
        <v>247</v>
      </c>
      <c r="AU208" s="29">
        <v>119</v>
      </c>
      <c r="AV208" s="29">
        <v>132</v>
      </c>
      <c r="AW208" s="29">
        <v>35</v>
      </c>
      <c r="AX208" s="29">
        <v>35</v>
      </c>
      <c r="AY208" s="31" t="s">
        <v>46</v>
      </c>
      <c r="AZ208" s="31" t="s">
        <v>46</v>
      </c>
      <c r="BA208" s="30">
        <v>22</v>
      </c>
      <c r="BB208" s="29">
        <v>2206</v>
      </c>
      <c r="BC208" s="31">
        <v>80</v>
      </c>
      <c r="BD208" s="31">
        <v>42</v>
      </c>
      <c r="BE208" s="8">
        <v>19</v>
      </c>
      <c r="BF208" s="59">
        <v>10</v>
      </c>
      <c r="BG208" s="29">
        <v>6174</v>
      </c>
      <c r="BH208" s="29">
        <v>92</v>
      </c>
      <c r="BI208" s="49">
        <v>2339</v>
      </c>
      <c r="BJ208" s="29">
        <v>972</v>
      </c>
      <c r="BK208" s="29">
        <v>268</v>
      </c>
      <c r="BL208" s="29" t="s">
        <v>46</v>
      </c>
      <c r="BM208" s="29" t="s">
        <v>46</v>
      </c>
      <c r="BN208" s="32">
        <v>426</v>
      </c>
      <c r="BO208" s="30">
        <v>43</v>
      </c>
      <c r="BP208" s="32">
        <v>1227</v>
      </c>
      <c r="BQ208" s="32">
        <v>820.72070241139158</v>
      </c>
      <c r="BR208" s="35">
        <v>3843.46875</v>
      </c>
      <c r="BS208" s="29">
        <v>1268</v>
      </c>
      <c r="BT208" s="29">
        <v>585</v>
      </c>
      <c r="BU208" s="29">
        <v>134</v>
      </c>
      <c r="BV208" s="29">
        <v>948</v>
      </c>
      <c r="BW208" s="29">
        <v>441</v>
      </c>
      <c r="BX208" s="29">
        <v>756287</v>
      </c>
      <c r="BY208" s="76">
        <v>775.91399999999999</v>
      </c>
      <c r="BZ208" s="29">
        <v>14879</v>
      </c>
      <c r="CA208" s="29">
        <v>10103</v>
      </c>
      <c r="CB208" s="29">
        <v>8876</v>
      </c>
      <c r="CC208" s="29">
        <v>1227</v>
      </c>
      <c r="CD208" s="29">
        <v>800</v>
      </c>
      <c r="CE208" s="29">
        <v>6237</v>
      </c>
      <c r="CF208" s="29">
        <v>8</v>
      </c>
      <c r="CG208" s="29">
        <v>9552</v>
      </c>
      <c r="CH208" s="29">
        <v>398</v>
      </c>
      <c r="CI208" s="29">
        <v>226</v>
      </c>
      <c r="CJ208" s="29">
        <v>172</v>
      </c>
      <c r="CK208" s="29">
        <v>130</v>
      </c>
      <c r="CL208" s="29">
        <v>398</v>
      </c>
      <c r="CM208" s="29">
        <v>181</v>
      </c>
      <c r="CN208" s="29">
        <v>134</v>
      </c>
      <c r="CO208" s="30">
        <v>721</v>
      </c>
      <c r="CP208" s="29">
        <v>11412</v>
      </c>
      <c r="CQ208" s="29">
        <v>11412</v>
      </c>
      <c r="CR208" s="29">
        <v>11412</v>
      </c>
      <c r="CS208" s="29">
        <v>11412</v>
      </c>
      <c r="CT208" s="29">
        <v>3973</v>
      </c>
      <c r="CU208" s="29">
        <v>3973</v>
      </c>
      <c r="CV208" s="35">
        <v>13371.300000000001</v>
      </c>
      <c r="CW208" s="35">
        <v>13371.300000000001</v>
      </c>
      <c r="CX208" s="35">
        <v>24713</v>
      </c>
      <c r="CY208" s="35">
        <v>24713</v>
      </c>
      <c r="CZ208" s="35">
        <v>24713</v>
      </c>
      <c r="DA208" s="78">
        <v>7.29</v>
      </c>
      <c r="DB208" s="34" t="s">
        <v>46</v>
      </c>
      <c r="DC208" s="34" t="s">
        <v>46</v>
      </c>
      <c r="DD208" s="34" t="s">
        <v>46</v>
      </c>
      <c r="DE208" s="34" t="s">
        <v>46</v>
      </c>
      <c r="DF208" s="34">
        <v>80</v>
      </c>
      <c r="DG208" s="34">
        <v>42</v>
      </c>
      <c r="DH208" s="34">
        <v>19</v>
      </c>
      <c r="DI208" s="34">
        <v>10</v>
      </c>
    </row>
    <row r="209" spans="1:113" x14ac:dyDescent="0.2">
      <c r="A209" s="3" t="s">
        <v>32</v>
      </c>
      <c r="B209" s="4">
        <v>2019</v>
      </c>
      <c r="C209" s="2" t="s">
        <v>10</v>
      </c>
      <c r="D209" s="29">
        <v>134</v>
      </c>
      <c r="E209" s="29">
        <v>123</v>
      </c>
      <c r="F209" s="29" t="s">
        <v>46</v>
      </c>
      <c r="G209" s="37">
        <v>1197</v>
      </c>
      <c r="H209" s="29">
        <v>7111</v>
      </c>
      <c r="I209" s="29">
        <v>16609</v>
      </c>
      <c r="J209" s="29">
        <v>4260</v>
      </c>
      <c r="K209" s="29">
        <v>10644</v>
      </c>
      <c r="L209" s="29">
        <v>1705</v>
      </c>
      <c r="M209" s="31" t="s">
        <v>46</v>
      </c>
      <c r="N209" s="32">
        <v>606</v>
      </c>
      <c r="O209" s="29">
        <v>606</v>
      </c>
      <c r="P209" s="32">
        <v>660.2178951064077</v>
      </c>
      <c r="Q209" s="35">
        <v>2285.9166666666665</v>
      </c>
      <c r="R209" s="30" t="s">
        <v>46</v>
      </c>
      <c r="S209" s="29">
        <v>8489</v>
      </c>
      <c r="T209" s="29">
        <v>9323</v>
      </c>
      <c r="U209" s="29">
        <v>7273</v>
      </c>
      <c r="V209" s="29">
        <v>1216</v>
      </c>
      <c r="W209" s="29">
        <v>3648</v>
      </c>
      <c r="X209" s="29">
        <v>1130</v>
      </c>
      <c r="Y209" s="32">
        <v>787.27236888300968</v>
      </c>
      <c r="Z209" s="32">
        <v>1192.8841237411973</v>
      </c>
      <c r="AA209" s="35">
        <v>3119.3775510204082</v>
      </c>
      <c r="AB209" s="29" t="s">
        <v>46</v>
      </c>
      <c r="AC209" s="29" t="s">
        <v>46</v>
      </c>
      <c r="AD209" s="29">
        <v>788</v>
      </c>
      <c r="AE209" s="34" t="s">
        <v>46</v>
      </c>
      <c r="AF209" s="30">
        <v>793</v>
      </c>
      <c r="AG209" s="29">
        <v>7173</v>
      </c>
      <c r="AH209" s="34" t="s">
        <v>46</v>
      </c>
      <c r="AI209" s="34" t="s">
        <v>46</v>
      </c>
      <c r="AJ209" s="34" t="s">
        <v>46</v>
      </c>
      <c r="AK209" s="29">
        <v>877</v>
      </c>
      <c r="AL209" s="29">
        <v>935</v>
      </c>
      <c r="AM209" s="29">
        <v>411</v>
      </c>
      <c r="AN209" s="29">
        <v>1900</v>
      </c>
      <c r="AO209" s="29" t="s">
        <v>46</v>
      </c>
      <c r="AP209" s="29">
        <v>123</v>
      </c>
      <c r="AQ209" s="30">
        <v>125</v>
      </c>
      <c r="AR209" s="29">
        <v>4137</v>
      </c>
      <c r="AS209" s="29">
        <v>1408</v>
      </c>
      <c r="AT209" s="29">
        <v>483</v>
      </c>
      <c r="AU209" s="29">
        <v>212</v>
      </c>
      <c r="AV209" s="29">
        <v>672</v>
      </c>
      <c r="AW209" s="29">
        <v>85</v>
      </c>
      <c r="AX209" s="29">
        <v>85</v>
      </c>
      <c r="AY209" s="31" t="s">
        <v>46</v>
      </c>
      <c r="AZ209" s="31" t="s">
        <v>46</v>
      </c>
      <c r="BA209" s="30" t="s">
        <v>46</v>
      </c>
      <c r="BB209" s="29">
        <v>5062</v>
      </c>
      <c r="BC209" s="31">
        <v>347</v>
      </c>
      <c r="BD209" s="31">
        <v>192</v>
      </c>
      <c r="BE209" s="8">
        <v>128</v>
      </c>
      <c r="BF209" s="59">
        <v>69</v>
      </c>
      <c r="BG209" s="29">
        <v>10738</v>
      </c>
      <c r="BH209" s="29">
        <v>547</v>
      </c>
      <c r="BI209" s="49">
        <v>3814</v>
      </c>
      <c r="BJ209" s="29">
        <v>1854</v>
      </c>
      <c r="BK209" s="29">
        <v>485</v>
      </c>
      <c r="BL209" s="29" t="s">
        <v>46</v>
      </c>
      <c r="BM209" s="29" t="s">
        <v>46</v>
      </c>
      <c r="BN209" s="32">
        <v>821</v>
      </c>
      <c r="BO209" s="30">
        <v>150</v>
      </c>
      <c r="BP209" s="32">
        <v>2209</v>
      </c>
      <c r="BQ209" s="32">
        <v>1980.156492624207</v>
      </c>
      <c r="BR209" s="35">
        <v>3362.8983739837399</v>
      </c>
      <c r="BS209" s="29">
        <v>5879</v>
      </c>
      <c r="BT209" s="29">
        <v>3340</v>
      </c>
      <c r="BU209" s="29">
        <v>940</v>
      </c>
      <c r="BV209" s="29">
        <v>4908</v>
      </c>
      <c r="BW209" s="29">
        <v>2671</v>
      </c>
      <c r="BX209" s="29">
        <v>819083</v>
      </c>
      <c r="BY209" s="76">
        <v>956.51199999999994</v>
      </c>
      <c r="BZ209" s="29">
        <v>26542</v>
      </c>
      <c r="CA209" s="29">
        <v>17812</v>
      </c>
      <c r="CB209" s="29">
        <v>15603</v>
      </c>
      <c r="CC209" s="29">
        <v>2209</v>
      </c>
      <c r="CD209" s="29">
        <v>1424</v>
      </c>
      <c r="CE209" s="29">
        <v>10825</v>
      </c>
      <c r="CF209" s="29">
        <v>73</v>
      </c>
      <c r="CG209" s="29">
        <v>13516</v>
      </c>
      <c r="CH209" s="29">
        <v>1426</v>
      </c>
      <c r="CI209" s="29">
        <v>1052</v>
      </c>
      <c r="CJ209" s="29">
        <v>374</v>
      </c>
      <c r="CK209" s="29">
        <v>463</v>
      </c>
      <c r="CL209" s="29">
        <v>1426</v>
      </c>
      <c r="CM209" s="29">
        <v>913</v>
      </c>
      <c r="CN209" s="29">
        <v>940</v>
      </c>
      <c r="CO209" s="30">
        <v>3432</v>
      </c>
      <c r="CP209" s="29">
        <v>20550</v>
      </c>
      <c r="CQ209" s="29">
        <v>20550</v>
      </c>
      <c r="CR209" s="29">
        <v>20550</v>
      </c>
      <c r="CS209" s="29">
        <v>20550</v>
      </c>
      <c r="CT209" s="29">
        <v>12916</v>
      </c>
      <c r="CU209" s="29">
        <v>12916</v>
      </c>
      <c r="CV209" s="35">
        <v>18691</v>
      </c>
      <c r="CW209" s="35">
        <v>18691</v>
      </c>
      <c r="CX209" s="35">
        <v>43280</v>
      </c>
      <c r="CY209" s="35">
        <v>43280</v>
      </c>
      <c r="CZ209" s="35">
        <v>43280</v>
      </c>
      <c r="DA209" s="78">
        <v>6.22</v>
      </c>
      <c r="DB209" s="34" t="s">
        <v>46</v>
      </c>
      <c r="DC209" s="34" t="s">
        <v>46</v>
      </c>
      <c r="DD209" s="34" t="s">
        <v>46</v>
      </c>
      <c r="DE209" s="34" t="s">
        <v>46</v>
      </c>
      <c r="DF209" s="34">
        <v>347</v>
      </c>
      <c r="DG209" s="34">
        <v>192</v>
      </c>
      <c r="DH209" s="34">
        <v>128</v>
      </c>
      <c r="DI209" s="34">
        <v>69</v>
      </c>
    </row>
    <row r="210" spans="1:113" x14ac:dyDescent="0.2">
      <c r="A210" s="3" t="s">
        <v>33</v>
      </c>
      <c r="B210" s="4">
        <v>2019</v>
      </c>
      <c r="C210" s="2" t="s">
        <v>11</v>
      </c>
      <c r="D210" s="29">
        <v>153</v>
      </c>
      <c r="E210" s="29">
        <v>111</v>
      </c>
      <c r="F210" s="29" t="s">
        <v>46</v>
      </c>
      <c r="G210" s="37">
        <v>1410</v>
      </c>
      <c r="H210" s="29">
        <v>8443</v>
      </c>
      <c r="I210" s="29">
        <v>19644</v>
      </c>
      <c r="J210" s="29">
        <v>5421</v>
      </c>
      <c r="K210" s="29">
        <v>12590</v>
      </c>
      <c r="L210" s="29">
        <v>1633</v>
      </c>
      <c r="M210" s="31" t="s">
        <v>46</v>
      </c>
      <c r="N210" s="32">
        <v>684</v>
      </c>
      <c r="O210" s="29">
        <v>684</v>
      </c>
      <c r="P210" s="32">
        <v>782.6662286347896</v>
      </c>
      <c r="Q210" s="35">
        <v>2420.6388888888887</v>
      </c>
      <c r="R210" s="30" t="s">
        <v>46</v>
      </c>
      <c r="S210" s="29">
        <v>11979</v>
      </c>
      <c r="T210" s="29">
        <v>13300</v>
      </c>
      <c r="U210" s="29">
        <v>10237</v>
      </c>
      <c r="V210" s="29">
        <v>1742</v>
      </c>
      <c r="W210" s="29">
        <v>4965</v>
      </c>
      <c r="X210" s="29">
        <v>1416</v>
      </c>
      <c r="Y210" s="32">
        <v>1208.4176322872815</v>
      </c>
      <c r="Z210" s="32">
        <v>1558.762632872427</v>
      </c>
      <c r="AA210" s="35">
        <v>3089.3513513513512</v>
      </c>
      <c r="AB210" s="29" t="s">
        <v>46</v>
      </c>
      <c r="AC210" s="29" t="s">
        <v>46</v>
      </c>
      <c r="AD210" s="29">
        <v>1081</v>
      </c>
      <c r="AE210" s="34" t="s">
        <v>46</v>
      </c>
      <c r="AF210" s="30">
        <v>919</v>
      </c>
      <c r="AG210" s="29">
        <v>9680</v>
      </c>
      <c r="AH210" s="34" t="s">
        <v>46</v>
      </c>
      <c r="AI210" s="34" t="s">
        <v>46</v>
      </c>
      <c r="AJ210" s="34" t="s">
        <v>46</v>
      </c>
      <c r="AK210" s="29">
        <v>1219</v>
      </c>
      <c r="AL210" s="29">
        <v>858</v>
      </c>
      <c r="AM210" s="29">
        <v>389</v>
      </c>
      <c r="AN210" s="29">
        <v>1837</v>
      </c>
      <c r="AO210" s="29" t="s">
        <v>46</v>
      </c>
      <c r="AP210" s="29">
        <v>111</v>
      </c>
      <c r="AQ210" s="30">
        <v>100</v>
      </c>
      <c r="AR210" s="29">
        <v>5716</v>
      </c>
      <c r="AS210" s="29">
        <v>2020</v>
      </c>
      <c r="AT210" s="29">
        <v>723</v>
      </c>
      <c r="AU210" s="29">
        <v>325</v>
      </c>
      <c r="AV210" s="29">
        <v>637</v>
      </c>
      <c r="AW210" s="29">
        <v>125</v>
      </c>
      <c r="AX210" s="29">
        <v>125</v>
      </c>
      <c r="AY210" s="31" t="s">
        <v>46</v>
      </c>
      <c r="AZ210" s="31" t="s">
        <v>46</v>
      </c>
      <c r="BA210" s="30" t="s">
        <v>46</v>
      </c>
      <c r="BB210" s="29">
        <v>5666</v>
      </c>
      <c r="BC210" s="31">
        <v>421</v>
      </c>
      <c r="BD210" s="31">
        <v>230</v>
      </c>
      <c r="BE210" s="8">
        <v>121</v>
      </c>
      <c r="BF210" s="59">
        <v>63</v>
      </c>
      <c r="BG210" s="29">
        <v>12164</v>
      </c>
      <c r="BH210" s="29">
        <v>461</v>
      </c>
      <c r="BI210" s="49">
        <v>4509</v>
      </c>
      <c r="BJ210" s="29">
        <v>2217</v>
      </c>
      <c r="BK210" s="29">
        <v>530</v>
      </c>
      <c r="BL210" s="29" t="s">
        <v>46</v>
      </c>
      <c r="BM210" s="29" t="s">
        <v>46</v>
      </c>
      <c r="BN210" s="32">
        <v>1180</v>
      </c>
      <c r="BO210" s="30">
        <v>224</v>
      </c>
      <c r="BP210" s="32">
        <v>3085</v>
      </c>
      <c r="BQ210" s="32">
        <v>2767.1802651597086</v>
      </c>
      <c r="BR210" s="35">
        <v>3399.6712707182319</v>
      </c>
      <c r="BS210" s="29">
        <v>5793</v>
      </c>
      <c r="BT210" s="29">
        <v>3137</v>
      </c>
      <c r="BU210" s="29">
        <v>868</v>
      </c>
      <c r="BV210" s="29">
        <v>4739</v>
      </c>
      <c r="BW210" s="29">
        <v>2570</v>
      </c>
      <c r="BX210" s="29">
        <v>1138408</v>
      </c>
      <c r="BY210" s="76">
        <v>1264.2850000000001</v>
      </c>
      <c r="BZ210" s="29">
        <v>36082</v>
      </c>
      <c r="CA210" s="29">
        <v>25279</v>
      </c>
      <c r="CB210" s="29">
        <v>22194</v>
      </c>
      <c r="CC210" s="29">
        <v>3085</v>
      </c>
      <c r="CD210" s="29">
        <v>2182</v>
      </c>
      <c r="CE210" s="29">
        <v>15813</v>
      </c>
      <c r="CF210" s="29">
        <v>50</v>
      </c>
      <c r="CG210" s="29">
        <v>28075</v>
      </c>
      <c r="CH210" s="29">
        <v>1721</v>
      </c>
      <c r="CI210" s="29">
        <v>1290</v>
      </c>
      <c r="CJ210" s="29">
        <v>431</v>
      </c>
      <c r="CK210" s="29">
        <v>682</v>
      </c>
      <c r="CL210" s="29">
        <v>1721</v>
      </c>
      <c r="CM210" s="29">
        <v>1072</v>
      </c>
      <c r="CN210" s="29">
        <v>868</v>
      </c>
      <c r="CO210" s="30">
        <v>3495</v>
      </c>
      <c r="CP210" s="29">
        <v>26954</v>
      </c>
      <c r="CQ210" s="29">
        <v>26954</v>
      </c>
      <c r="CR210" s="29">
        <v>26954</v>
      </c>
      <c r="CS210" s="29">
        <v>26954</v>
      </c>
      <c r="CT210" s="29">
        <v>16143</v>
      </c>
      <c r="CU210" s="29">
        <v>16143</v>
      </c>
      <c r="CV210" s="35">
        <v>24084.400000000001</v>
      </c>
      <c r="CW210" s="35">
        <v>24084.400000000001</v>
      </c>
      <c r="CX210" s="35">
        <v>56261</v>
      </c>
      <c r="CY210" s="35">
        <v>56261</v>
      </c>
      <c r="CZ210" s="35">
        <v>56261</v>
      </c>
      <c r="DA210" s="78">
        <v>6.79</v>
      </c>
      <c r="DB210" s="34" t="s">
        <v>46</v>
      </c>
      <c r="DC210" s="34" t="s">
        <v>46</v>
      </c>
      <c r="DD210" s="34" t="s">
        <v>46</v>
      </c>
      <c r="DE210" s="34" t="s">
        <v>46</v>
      </c>
      <c r="DF210" s="34">
        <v>421</v>
      </c>
      <c r="DG210" s="34">
        <v>230</v>
      </c>
      <c r="DH210" s="34">
        <v>121</v>
      </c>
      <c r="DI210" s="34">
        <v>63</v>
      </c>
    </row>
    <row r="211" spans="1:113" x14ac:dyDescent="0.2">
      <c r="A211" s="3" t="s">
        <v>34</v>
      </c>
      <c r="B211" s="4">
        <v>2019</v>
      </c>
      <c r="C211" s="2" t="s">
        <v>12</v>
      </c>
      <c r="D211" s="29">
        <v>129</v>
      </c>
      <c r="E211" s="29">
        <v>50</v>
      </c>
      <c r="F211" s="29" t="s">
        <v>46</v>
      </c>
      <c r="G211" s="37">
        <v>839</v>
      </c>
      <c r="H211" s="29">
        <v>5102</v>
      </c>
      <c r="I211" s="29">
        <v>10703</v>
      </c>
      <c r="J211" s="29">
        <v>3000</v>
      </c>
      <c r="K211" s="29">
        <v>6884</v>
      </c>
      <c r="L211" s="29">
        <v>819</v>
      </c>
      <c r="M211" s="31" t="s">
        <v>46</v>
      </c>
      <c r="N211" s="32">
        <v>389</v>
      </c>
      <c r="O211" s="29">
        <v>389</v>
      </c>
      <c r="P211" s="32">
        <v>459.16342132980583</v>
      </c>
      <c r="Q211" s="35">
        <v>2326.3928571428573</v>
      </c>
      <c r="R211" s="30" t="s">
        <v>46</v>
      </c>
      <c r="S211" s="29">
        <v>9667</v>
      </c>
      <c r="T211" s="29">
        <v>10559</v>
      </c>
      <c r="U211" s="29">
        <v>8244</v>
      </c>
      <c r="V211" s="29">
        <v>1423</v>
      </c>
      <c r="W211" s="29">
        <v>4168</v>
      </c>
      <c r="X211" s="29">
        <v>1067</v>
      </c>
      <c r="Y211" s="32">
        <v>899.55728108158576</v>
      </c>
      <c r="Z211" s="32">
        <v>1162.6355273936892</v>
      </c>
      <c r="AA211" s="35">
        <v>3014.6666666666665</v>
      </c>
      <c r="AB211" s="29" t="s">
        <v>46</v>
      </c>
      <c r="AC211" s="29" t="s">
        <v>46</v>
      </c>
      <c r="AD211" s="29">
        <v>820</v>
      </c>
      <c r="AE211" s="34" t="s">
        <v>46</v>
      </c>
      <c r="AF211" s="30">
        <v>1314</v>
      </c>
      <c r="AG211" s="29">
        <v>7514</v>
      </c>
      <c r="AH211" s="34" t="s">
        <v>46</v>
      </c>
      <c r="AI211" s="34" t="s">
        <v>46</v>
      </c>
      <c r="AJ211" s="34" t="s">
        <v>46</v>
      </c>
      <c r="AK211" s="29">
        <v>918</v>
      </c>
      <c r="AL211" s="29">
        <v>653</v>
      </c>
      <c r="AM211" s="29">
        <v>313</v>
      </c>
      <c r="AN211" s="29">
        <v>1511</v>
      </c>
      <c r="AO211" s="29" t="s">
        <v>46</v>
      </c>
      <c r="AP211" s="29">
        <v>50</v>
      </c>
      <c r="AQ211" s="30">
        <v>46</v>
      </c>
      <c r="AR211" s="29">
        <v>4636</v>
      </c>
      <c r="AS211" s="29">
        <v>1775</v>
      </c>
      <c r="AT211" s="29">
        <v>667</v>
      </c>
      <c r="AU211" s="29">
        <v>271</v>
      </c>
      <c r="AV211" s="29">
        <v>505</v>
      </c>
      <c r="AW211" s="29">
        <v>117</v>
      </c>
      <c r="AX211" s="29">
        <v>117</v>
      </c>
      <c r="AY211" s="31" t="s">
        <v>46</v>
      </c>
      <c r="AZ211" s="31" t="s">
        <v>46</v>
      </c>
      <c r="BA211" s="30" t="s">
        <v>46</v>
      </c>
      <c r="BB211" s="29">
        <v>4428</v>
      </c>
      <c r="BC211" s="31">
        <v>363</v>
      </c>
      <c r="BD211" s="31">
        <v>197</v>
      </c>
      <c r="BE211" s="8">
        <v>143</v>
      </c>
      <c r="BF211" s="59">
        <v>58</v>
      </c>
      <c r="BG211" s="29">
        <v>9507</v>
      </c>
      <c r="BH211" s="29">
        <v>285</v>
      </c>
      <c r="BI211" s="49">
        <v>3378</v>
      </c>
      <c r="BJ211" s="29">
        <v>1551</v>
      </c>
      <c r="BK211" s="29">
        <v>428</v>
      </c>
      <c r="BL211" s="29" t="s">
        <v>46</v>
      </c>
      <c r="BM211" s="29" t="s">
        <v>46</v>
      </c>
      <c r="BN211" s="32">
        <v>709</v>
      </c>
      <c r="BO211" s="30">
        <v>158</v>
      </c>
      <c r="BP211" s="32">
        <v>2346</v>
      </c>
      <c r="BQ211" s="32">
        <v>2062.1928084752749</v>
      </c>
      <c r="BR211" s="35">
        <v>3360.9779411764707</v>
      </c>
      <c r="BS211" s="29">
        <v>4481</v>
      </c>
      <c r="BT211" s="29">
        <v>2318</v>
      </c>
      <c r="BU211" s="29">
        <v>583</v>
      </c>
      <c r="BV211" s="29">
        <v>3618</v>
      </c>
      <c r="BW211" s="29">
        <v>1937</v>
      </c>
      <c r="BX211" s="29">
        <v>919955</v>
      </c>
      <c r="BY211" s="76">
        <v>1040.693</v>
      </c>
      <c r="BZ211" s="29">
        <v>29083</v>
      </c>
      <c r="CA211" s="29">
        <v>20226</v>
      </c>
      <c r="CB211" s="29">
        <v>17880</v>
      </c>
      <c r="CC211" s="29">
        <v>2346</v>
      </c>
      <c r="CD211" s="29">
        <v>1468</v>
      </c>
      <c r="CE211" s="29">
        <v>12645</v>
      </c>
      <c r="CF211" s="29">
        <v>31</v>
      </c>
      <c r="CG211" s="29">
        <v>9246</v>
      </c>
      <c r="CH211" s="29">
        <v>1207</v>
      </c>
      <c r="CI211" s="29">
        <v>896</v>
      </c>
      <c r="CJ211" s="29">
        <v>311</v>
      </c>
      <c r="CK211" s="29">
        <v>435</v>
      </c>
      <c r="CL211" s="29">
        <v>1207</v>
      </c>
      <c r="CM211" s="29">
        <v>728</v>
      </c>
      <c r="CN211" s="29">
        <v>583</v>
      </c>
      <c r="CO211" s="30">
        <v>2685</v>
      </c>
      <c r="CP211" s="29">
        <v>21441</v>
      </c>
      <c r="CQ211" s="29">
        <v>21441</v>
      </c>
      <c r="CR211" s="29">
        <v>21441</v>
      </c>
      <c r="CS211" s="29">
        <v>21441</v>
      </c>
      <c r="CT211" s="29">
        <v>9882</v>
      </c>
      <c r="CU211" s="29">
        <v>9882</v>
      </c>
      <c r="CV211" s="35">
        <v>21270.9</v>
      </c>
      <c r="CW211" s="35">
        <v>21270.9</v>
      </c>
      <c r="CX211" s="35">
        <v>44850</v>
      </c>
      <c r="CY211" s="35">
        <v>44850</v>
      </c>
      <c r="CZ211" s="35">
        <v>44850</v>
      </c>
      <c r="DA211" s="78">
        <v>5.91</v>
      </c>
      <c r="DB211" s="34" t="s">
        <v>46</v>
      </c>
      <c r="DC211" s="34" t="s">
        <v>46</v>
      </c>
      <c r="DD211" s="34" t="s">
        <v>46</v>
      </c>
      <c r="DE211" s="34" t="s">
        <v>46</v>
      </c>
      <c r="DF211" s="34">
        <v>363</v>
      </c>
      <c r="DG211" s="34">
        <v>197</v>
      </c>
      <c r="DH211" s="34">
        <v>143</v>
      </c>
      <c r="DI211" s="34">
        <v>58</v>
      </c>
    </row>
    <row r="212" spans="1:113" x14ac:dyDescent="0.2">
      <c r="A212" s="3" t="s">
        <v>35</v>
      </c>
      <c r="B212" s="4">
        <v>2019</v>
      </c>
      <c r="C212" s="2" t="s">
        <v>228</v>
      </c>
      <c r="D212" s="29">
        <v>138</v>
      </c>
      <c r="E212" s="29">
        <v>72</v>
      </c>
      <c r="F212" s="29" t="s">
        <v>46</v>
      </c>
      <c r="G212" s="37">
        <v>1217</v>
      </c>
      <c r="H212" s="29">
        <v>3672</v>
      </c>
      <c r="I212" s="29">
        <v>8375</v>
      </c>
      <c r="J212" s="29">
        <v>2483</v>
      </c>
      <c r="K212" s="29">
        <v>5175</v>
      </c>
      <c r="L212" s="29">
        <v>717</v>
      </c>
      <c r="M212" s="31" t="s">
        <v>46</v>
      </c>
      <c r="N212" s="32">
        <v>320</v>
      </c>
      <c r="O212" s="29">
        <v>320</v>
      </c>
      <c r="P212" s="32">
        <v>236.37570182624594</v>
      </c>
      <c r="Q212" s="35">
        <v>2550.5</v>
      </c>
      <c r="R212" s="30" t="s">
        <v>46</v>
      </c>
      <c r="S212" s="29">
        <v>9424</v>
      </c>
      <c r="T212" s="29">
        <v>10044</v>
      </c>
      <c r="U212" s="29">
        <v>7984</v>
      </c>
      <c r="V212" s="29">
        <v>1440</v>
      </c>
      <c r="W212" s="29">
        <v>4154</v>
      </c>
      <c r="X212" s="29">
        <v>882</v>
      </c>
      <c r="Y212" s="32">
        <v>903.62991278372169</v>
      </c>
      <c r="Z212" s="32">
        <v>860.07824631210349</v>
      </c>
      <c r="AA212" s="35">
        <v>3060.1153846153848</v>
      </c>
      <c r="AB212" s="29" t="s">
        <v>46</v>
      </c>
      <c r="AC212" s="29" t="s">
        <v>46</v>
      </c>
      <c r="AD212" s="29">
        <v>751</v>
      </c>
      <c r="AE212" s="34">
        <v>1153</v>
      </c>
      <c r="AF212" s="30">
        <v>589</v>
      </c>
      <c r="AG212" s="29">
        <v>7568</v>
      </c>
      <c r="AH212" s="34">
        <v>475</v>
      </c>
      <c r="AI212" s="34">
        <v>1285</v>
      </c>
      <c r="AJ212" s="34">
        <v>427</v>
      </c>
      <c r="AK212" s="29">
        <v>884</v>
      </c>
      <c r="AL212" s="29">
        <v>540</v>
      </c>
      <c r="AM212" s="29">
        <v>253</v>
      </c>
      <c r="AN212" s="29">
        <v>1213</v>
      </c>
      <c r="AO212" s="29">
        <v>574</v>
      </c>
      <c r="AP212" s="29">
        <v>72</v>
      </c>
      <c r="AQ212" s="30">
        <v>46</v>
      </c>
      <c r="AR212" s="29">
        <v>4680</v>
      </c>
      <c r="AS212" s="29">
        <v>1801</v>
      </c>
      <c r="AT212" s="29">
        <v>761</v>
      </c>
      <c r="AU212" s="29">
        <v>288</v>
      </c>
      <c r="AV212" s="29">
        <v>469</v>
      </c>
      <c r="AW212" s="29">
        <v>109</v>
      </c>
      <c r="AX212" s="29">
        <v>109</v>
      </c>
      <c r="AY212" s="31" t="s">
        <v>46</v>
      </c>
      <c r="AZ212" s="31" t="s">
        <v>46</v>
      </c>
      <c r="BA212" s="30">
        <v>61</v>
      </c>
      <c r="BB212" s="29">
        <v>4645</v>
      </c>
      <c r="BC212" s="31">
        <v>278</v>
      </c>
      <c r="BD212" s="31">
        <v>200</v>
      </c>
      <c r="BE212" s="8">
        <v>134</v>
      </c>
      <c r="BF212" s="59">
        <v>95</v>
      </c>
      <c r="BG212" s="29">
        <v>10346</v>
      </c>
      <c r="BH212" s="29">
        <v>255</v>
      </c>
      <c r="BI212" s="49">
        <v>3699</v>
      </c>
      <c r="BJ212" s="29">
        <v>1633</v>
      </c>
      <c r="BK212" s="29">
        <v>466</v>
      </c>
      <c r="BL212" s="29" t="s">
        <v>46</v>
      </c>
      <c r="BM212" s="29" t="s">
        <v>46</v>
      </c>
      <c r="BN212" s="32">
        <v>964</v>
      </c>
      <c r="BO212" s="30">
        <v>150</v>
      </c>
      <c r="BP212" s="32">
        <v>2369</v>
      </c>
      <c r="BQ212" s="32">
        <v>1763.7081590958251</v>
      </c>
      <c r="BR212" s="35">
        <v>3536.6888111888111</v>
      </c>
      <c r="BS212" s="29">
        <v>3678</v>
      </c>
      <c r="BT212" s="29">
        <v>1821</v>
      </c>
      <c r="BU212" s="29">
        <v>505</v>
      </c>
      <c r="BV212" s="29">
        <v>2866</v>
      </c>
      <c r="BW212" s="29">
        <v>1481</v>
      </c>
      <c r="BX212" s="29">
        <v>981660</v>
      </c>
      <c r="BY212" s="76">
        <v>1052.99</v>
      </c>
      <c r="BZ212" s="29">
        <v>28606</v>
      </c>
      <c r="CA212" s="29">
        <v>19468</v>
      </c>
      <c r="CB212" s="29">
        <v>17099</v>
      </c>
      <c r="CC212" s="29">
        <v>2369</v>
      </c>
      <c r="CD212" s="29">
        <v>1378</v>
      </c>
      <c r="CE212" s="29">
        <v>12063</v>
      </c>
      <c r="CF212" s="29">
        <v>44</v>
      </c>
      <c r="CG212" s="29">
        <v>4855</v>
      </c>
      <c r="CH212" s="29">
        <v>1110</v>
      </c>
      <c r="CI212" s="29">
        <v>742</v>
      </c>
      <c r="CJ212" s="29">
        <v>368</v>
      </c>
      <c r="CK212" s="29">
        <v>391</v>
      </c>
      <c r="CL212" s="29">
        <v>1110</v>
      </c>
      <c r="CM212" s="29">
        <v>649</v>
      </c>
      <c r="CN212" s="29">
        <v>505</v>
      </c>
      <c r="CO212" s="30">
        <v>2210</v>
      </c>
      <c r="CP212" s="29">
        <v>21447</v>
      </c>
      <c r="CQ212" s="29">
        <v>21447</v>
      </c>
      <c r="CR212" s="29">
        <v>21447</v>
      </c>
      <c r="CS212" s="29">
        <v>21447</v>
      </c>
      <c r="CT212" s="29">
        <v>7401</v>
      </c>
      <c r="CU212" s="29">
        <v>7401</v>
      </c>
      <c r="CV212" s="35">
        <v>23472.3</v>
      </c>
      <c r="CW212" s="35">
        <v>23472.3</v>
      </c>
      <c r="CX212" s="35">
        <v>45118</v>
      </c>
      <c r="CY212" s="35">
        <v>45118</v>
      </c>
      <c r="CZ212" s="35">
        <v>45118</v>
      </c>
      <c r="DA212" s="78">
        <v>5.68</v>
      </c>
      <c r="DB212" s="34" t="s">
        <v>46</v>
      </c>
      <c r="DC212" s="34" t="s">
        <v>46</v>
      </c>
      <c r="DD212" s="34" t="s">
        <v>46</v>
      </c>
      <c r="DE212" s="34" t="s">
        <v>46</v>
      </c>
      <c r="DF212" s="34">
        <v>278</v>
      </c>
      <c r="DG212" s="34">
        <v>200</v>
      </c>
      <c r="DH212" s="34">
        <v>134</v>
      </c>
      <c r="DI212" s="34">
        <v>95</v>
      </c>
    </row>
    <row r="213" spans="1:113" x14ac:dyDescent="0.2">
      <c r="A213" s="3" t="s">
        <v>36</v>
      </c>
      <c r="B213" s="4">
        <v>2019</v>
      </c>
      <c r="C213" s="2" t="s">
        <v>13</v>
      </c>
      <c r="D213" s="29">
        <v>37</v>
      </c>
      <c r="E213" s="29">
        <v>14</v>
      </c>
      <c r="F213" s="29" t="s">
        <v>46</v>
      </c>
      <c r="G213" s="37" t="s">
        <v>237</v>
      </c>
      <c r="H213" s="29">
        <v>968</v>
      </c>
      <c r="I213" s="29">
        <v>2515</v>
      </c>
      <c r="J213" s="29">
        <v>816</v>
      </c>
      <c r="K213" s="29">
        <v>1496</v>
      </c>
      <c r="L213" s="29">
        <v>203</v>
      </c>
      <c r="M213" s="31" t="s">
        <v>46</v>
      </c>
      <c r="N213" s="32">
        <v>68</v>
      </c>
      <c r="O213" s="29">
        <v>68</v>
      </c>
      <c r="P213" s="32" t="s">
        <v>237</v>
      </c>
      <c r="Q213" s="35" t="s">
        <v>237</v>
      </c>
      <c r="R213" s="30" t="s">
        <v>46</v>
      </c>
      <c r="S213" s="29">
        <v>3150</v>
      </c>
      <c r="T213" s="29">
        <v>3282</v>
      </c>
      <c r="U213" s="29">
        <v>2737</v>
      </c>
      <c r="V213" s="29">
        <v>413</v>
      </c>
      <c r="W213" s="29">
        <v>1509</v>
      </c>
      <c r="X213" s="29">
        <v>284</v>
      </c>
      <c r="Y213" s="32">
        <v>257.4301756028479</v>
      </c>
      <c r="Z213" s="32">
        <v>267.14526340427182</v>
      </c>
      <c r="AA213" s="35">
        <v>3188.5952380952381</v>
      </c>
      <c r="AB213" s="29" t="s">
        <v>46</v>
      </c>
      <c r="AC213" s="29" t="s">
        <v>46</v>
      </c>
      <c r="AD213" s="29">
        <v>259</v>
      </c>
      <c r="AE213" s="34">
        <v>474</v>
      </c>
      <c r="AF213" s="30">
        <v>472</v>
      </c>
      <c r="AG213" s="29">
        <v>2675</v>
      </c>
      <c r="AH213" s="34">
        <v>187</v>
      </c>
      <c r="AI213" s="34">
        <v>574</v>
      </c>
      <c r="AJ213" s="34">
        <v>110</v>
      </c>
      <c r="AK213" s="29">
        <v>293</v>
      </c>
      <c r="AL213" s="29">
        <v>125</v>
      </c>
      <c r="AM213" s="29">
        <v>75</v>
      </c>
      <c r="AN213" s="29">
        <v>269</v>
      </c>
      <c r="AO213" s="29">
        <v>139</v>
      </c>
      <c r="AP213" s="29">
        <v>14</v>
      </c>
      <c r="AQ213" s="30">
        <v>10</v>
      </c>
      <c r="AR213" s="29">
        <v>1424</v>
      </c>
      <c r="AS213" s="29">
        <v>483</v>
      </c>
      <c r="AT213" s="29">
        <v>184</v>
      </c>
      <c r="AU213" s="29">
        <v>74</v>
      </c>
      <c r="AV213" s="29">
        <v>93</v>
      </c>
      <c r="AW213" s="29">
        <v>26</v>
      </c>
      <c r="AX213" s="29">
        <v>26</v>
      </c>
      <c r="AY213" s="31" t="s">
        <v>46</v>
      </c>
      <c r="AZ213" s="31" t="s">
        <v>46</v>
      </c>
      <c r="BA213" s="30">
        <v>11</v>
      </c>
      <c r="BB213" s="29">
        <v>1517</v>
      </c>
      <c r="BC213" s="31">
        <v>82</v>
      </c>
      <c r="BD213" s="31">
        <v>51</v>
      </c>
      <c r="BE213" s="8">
        <v>28</v>
      </c>
      <c r="BF213" s="59">
        <v>17</v>
      </c>
      <c r="BG213" s="29">
        <v>3652</v>
      </c>
      <c r="BH213" s="29">
        <v>48</v>
      </c>
      <c r="BI213" s="49">
        <v>1341</v>
      </c>
      <c r="BJ213" s="29">
        <v>567</v>
      </c>
      <c r="BK213" s="29">
        <v>162</v>
      </c>
      <c r="BL213" s="29" t="s">
        <v>46</v>
      </c>
      <c r="BM213" s="29" t="s">
        <v>46</v>
      </c>
      <c r="BN213" s="32" t="s">
        <v>237</v>
      </c>
      <c r="BO213" s="30">
        <v>27</v>
      </c>
      <c r="BP213" s="32">
        <v>715</v>
      </c>
      <c r="BQ213" s="32">
        <v>524.57543900711971</v>
      </c>
      <c r="BR213" s="35">
        <v>3634.195652173913</v>
      </c>
      <c r="BS213" s="29">
        <v>799</v>
      </c>
      <c r="BT213" s="29">
        <v>374</v>
      </c>
      <c r="BU213" s="29">
        <v>108</v>
      </c>
      <c r="BV213" s="29">
        <v>599</v>
      </c>
      <c r="BW213" s="29">
        <v>379</v>
      </c>
      <c r="BX213" s="29">
        <v>353785</v>
      </c>
      <c r="BY213" s="76">
        <v>404.54500000000002</v>
      </c>
      <c r="BZ213" s="29">
        <v>9071</v>
      </c>
      <c r="CA213" s="29">
        <v>6432</v>
      </c>
      <c r="CB213" s="29">
        <v>5717</v>
      </c>
      <c r="CC213" s="29">
        <v>715</v>
      </c>
      <c r="CD213" s="29">
        <v>491</v>
      </c>
      <c r="CE213" s="29">
        <v>3924</v>
      </c>
      <c r="CF213" s="29">
        <v>12</v>
      </c>
      <c r="CG213" s="29">
        <v>2889</v>
      </c>
      <c r="CH213" s="29">
        <v>266</v>
      </c>
      <c r="CI213" s="29">
        <v>142</v>
      </c>
      <c r="CJ213" s="29">
        <v>124</v>
      </c>
      <c r="CK213" s="29">
        <v>67</v>
      </c>
      <c r="CL213" s="29">
        <v>266</v>
      </c>
      <c r="CM213" s="29">
        <v>129</v>
      </c>
      <c r="CN213" s="29">
        <v>108</v>
      </c>
      <c r="CO213" s="30">
        <v>482</v>
      </c>
      <c r="CP213" s="29">
        <v>7017</v>
      </c>
      <c r="CQ213" s="29">
        <v>7017</v>
      </c>
      <c r="CR213" s="29">
        <v>7017</v>
      </c>
      <c r="CS213" s="29">
        <v>7017</v>
      </c>
      <c r="CT213" s="29">
        <v>2312</v>
      </c>
      <c r="CU213" s="29">
        <v>2312</v>
      </c>
      <c r="CV213" s="35">
        <v>7671.4</v>
      </c>
      <c r="CW213" s="35">
        <v>7671.4</v>
      </c>
      <c r="CX213" s="35">
        <v>14941</v>
      </c>
      <c r="CY213" s="35">
        <v>14941</v>
      </c>
      <c r="CZ213" s="35">
        <v>14941</v>
      </c>
      <c r="DA213" s="78">
        <v>5.83</v>
      </c>
      <c r="DB213" s="34" t="s">
        <v>46</v>
      </c>
      <c r="DC213" s="34" t="s">
        <v>46</v>
      </c>
      <c r="DD213" s="34" t="s">
        <v>46</v>
      </c>
      <c r="DE213" s="34" t="s">
        <v>46</v>
      </c>
      <c r="DF213" s="34">
        <v>82</v>
      </c>
      <c r="DG213" s="34">
        <v>51</v>
      </c>
      <c r="DH213" s="34">
        <v>28</v>
      </c>
      <c r="DI213" s="34">
        <v>17</v>
      </c>
    </row>
    <row r="214" spans="1:113" x14ac:dyDescent="0.2">
      <c r="A214" s="3" t="s">
        <v>37</v>
      </c>
      <c r="B214" s="4">
        <v>2019</v>
      </c>
      <c r="C214" s="2" t="s">
        <v>14</v>
      </c>
      <c r="D214" s="29">
        <v>66</v>
      </c>
      <c r="E214" s="29">
        <v>26</v>
      </c>
      <c r="F214" s="29" t="s">
        <v>46</v>
      </c>
      <c r="G214" s="30">
        <v>507</v>
      </c>
      <c r="H214" s="29">
        <v>3536</v>
      </c>
      <c r="I214" s="29">
        <v>8615</v>
      </c>
      <c r="J214" s="29">
        <v>2367</v>
      </c>
      <c r="K214" s="29">
        <v>5458</v>
      </c>
      <c r="L214" s="29">
        <v>790</v>
      </c>
      <c r="M214" s="31" t="s">
        <v>46</v>
      </c>
      <c r="N214" s="32">
        <v>350</v>
      </c>
      <c r="O214" s="29">
        <v>350</v>
      </c>
      <c r="P214" s="32">
        <v>265.07263170213594</v>
      </c>
      <c r="Q214" s="35">
        <v>2457.6428571428573</v>
      </c>
      <c r="R214" s="30" t="s">
        <v>46</v>
      </c>
      <c r="S214" s="29">
        <v>5053</v>
      </c>
      <c r="T214" s="29">
        <v>5568</v>
      </c>
      <c r="U214" s="29">
        <v>4313</v>
      </c>
      <c r="V214" s="29">
        <v>740</v>
      </c>
      <c r="W214" s="29">
        <v>2202</v>
      </c>
      <c r="X214" s="29">
        <v>568</v>
      </c>
      <c r="Y214" s="32">
        <v>510.52096523051779</v>
      </c>
      <c r="Z214" s="32">
        <v>671.93298290783173</v>
      </c>
      <c r="AA214" s="35">
        <v>3052.5</v>
      </c>
      <c r="AB214" s="29" t="s">
        <v>46</v>
      </c>
      <c r="AC214" s="29" t="s">
        <v>46</v>
      </c>
      <c r="AD214" s="29">
        <v>444</v>
      </c>
      <c r="AE214" s="34">
        <v>515</v>
      </c>
      <c r="AF214" s="30">
        <v>0</v>
      </c>
      <c r="AG214" s="29">
        <v>4286</v>
      </c>
      <c r="AH214" s="34">
        <v>275</v>
      </c>
      <c r="AI214" s="34">
        <v>778</v>
      </c>
      <c r="AJ214" s="34">
        <v>271</v>
      </c>
      <c r="AK214" s="29">
        <v>518</v>
      </c>
      <c r="AL214" s="29">
        <v>459</v>
      </c>
      <c r="AM214" s="29">
        <v>204</v>
      </c>
      <c r="AN214" s="29">
        <v>982</v>
      </c>
      <c r="AO214" s="29">
        <v>247</v>
      </c>
      <c r="AP214" s="29">
        <v>26</v>
      </c>
      <c r="AQ214" s="30">
        <v>38</v>
      </c>
      <c r="AR214" s="29">
        <v>2496</v>
      </c>
      <c r="AS214" s="29">
        <v>819</v>
      </c>
      <c r="AT214" s="29">
        <v>289</v>
      </c>
      <c r="AU214" s="29">
        <v>120</v>
      </c>
      <c r="AV214" s="29">
        <v>342</v>
      </c>
      <c r="AW214" s="29">
        <v>70</v>
      </c>
      <c r="AX214" s="29">
        <v>70</v>
      </c>
      <c r="AY214" s="31" t="s">
        <v>46</v>
      </c>
      <c r="AZ214" s="31" t="s">
        <v>46</v>
      </c>
      <c r="BA214" s="30">
        <v>19</v>
      </c>
      <c r="BB214" s="29">
        <v>2540</v>
      </c>
      <c r="BC214" s="31">
        <v>191</v>
      </c>
      <c r="BD214" s="31">
        <v>119</v>
      </c>
      <c r="BE214" s="8">
        <v>69</v>
      </c>
      <c r="BF214" s="59">
        <v>44</v>
      </c>
      <c r="BG214" s="29">
        <v>5378</v>
      </c>
      <c r="BH214" s="29">
        <v>251</v>
      </c>
      <c r="BI214" s="49">
        <v>1925</v>
      </c>
      <c r="BJ214" s="29">
        <v>887</v>
      </c>
      <c r="BK214" s="29">
        <v>262</v>
      </c>
      <c r="BL214" s="29" t="s">
        <v>46</v>
      </c>
      <c r="BM214" s="29" t="s">
        <v>46</v>
      </c>
      <c r="BN214" s="32">
        <v>438</v>
      </c>
      <c r="BO214" s="30">
        <v>67</v>
      </c>
      <c r="BP214" s="32">
        <v>1306</v>
      </c>
      <c r="BQ214" s="32">
        <v>1182.4539481383495</v>
      </c>
      <c r="BR214" s="35">
        <v>3340.5</v>
      </c>
      <c r="BS214" s="29">
        <v>3063</v>
      </c>
      <c r="BT214" s="29">
        <v>1632</v>
      </c>
      <c r="BU214" s="29">
        <v>419</v>
      </c>
      <c r="BV214" s="29">
        <v>2498</v>
      </c>
      <c r="BW214" s="29">
        <v>1189</v>
      </c>
      <c r="BX214" s="29">
        <v>497041</v>
      </c>
      <c r="BY214" s="76">
        <v>573.88400000000001</v>
      </c>
      <c r="BZ214" s="29">
        <v>15912</v>
      </c>
      <c r="CA214" s="29">
        <v>10621</v>
      </c>
      <c r="CB214" s="29">
        <v>9315</v>
      </c>
      <c r="CC214" s="29">
        <v>1306</v>
      </c>
      <c r="CD214" s="29">
        <v>834</v>
      </c>
      <c r="CE214" s="29">
        <v>6545</v>
      </c>
      <c r="CF214" s="29">
        <v>24</v>
      </c>
      <c r="CG214" s="29">
        <v>3535</v>
      </c>
      <c r="CH214" s="29">
        <v>859</v>
      </c>
      <c r="CI214" s="29">
        <v>621</v>
      </c>
      <c r="CJ214" s="29">
        <v>238</v>
      </c>
      <c r="CK214" s="29">
        <v>332</v>
      </c>
      <c r="CL214" s="29">
        <v>859</v>
      </c>
      <c r="CM214" s="29">
        <v>511</v>
      </c>
      <c r="CN214" s="29">
        <v>419</v>
      </c>
      <c r="CO214" s="30">
        <v>1830</v>
      </c>
      <c r="CP214" s="29">
        <v>11842</v>
      </c>
      <c r="CQ214" s="29">
        <v>11842</v>
      </c>
      <c r="CR214" s="29">
        <v>11842</v>
      </c>
      <c r="CS214" s="29">
        <v>11842</v>
      </c>
      <c r="CT214" s="29">
        <v>6291</v>
      </c>
      <c r="CU214" s="29">
        <v>6291</v>
      </c>
      <c r="CV214" s="35">
        <v>11141</v>
      </c>
      <c r="CW214" s="35">
        <v>11141</v>
      </c>
      <c r="CX214" s="35">
        <v>24861</v>
      </c>
      <c r="CY214" s="35">
        <v>24861</v>
      </c>
      <c r="CZ214" s="35">
        <v>24861</v>
      </c>
      <c r="DA214" s="78">
        <v>6.12</v>
      </c>
      <c r="DB214" s="34" t="s">
        <v>46</v>
      </c>
      <c r="DC214" s="34" t="s">
        <v>46</v>
      </c>
      <c r="DD214" s="34" t="s">
        <v>46</v>
      </c>
      <c r="DE214" s="34" t="s">
        <v>46</v>
      </c>
      <c r="DF214" s="34">
        <v>191</v>
      </c>
      <c r="DG214" s="34">
        <v>119</v>
      </c>
      <c r="DH214" s="34">
        <v>69</v>
      </c>
      <c r="DI214" s="34">
        <v>44</v>
      </c>
    </row>
    <row r="215" spans="1:113" x14ac:dyDescent="0.2">
      <c r="A215" s="3" t="s">
        <v>38</v>
      </c>
      <c r="B215" s="4">
        <v>2019</v>
      </c>
      <c r="C215" s="2" t="s">
        <v>15</v>
      </c>
      <c r="D215" s="29">
        <v>130</v>
      </c>
      <c r="E215" s="29">
        <v>71</v>
      </c>
      <c r="F215" s="29" t="s">
        <v>46</v>
      </c>
      <c r="G215" s="30">
        <v>807</v>
      </c>
      <c r="H215" s="29">
        <v>4833</v>
      </c>
      <c r="I215" s="29">
        <v>10820</v>
      </c>
      <c r="J215" s="29">
        <v>3110</v>
      </c>
      <c r="K215" s="29">
        <v>6824</v>
      </c>
      <c r="L215" s="29">
        <v>886</v>
      </c>
      <c r="M215" s="31" t="s">
        <v>46</v>
      </c>
      <c r="N215" s="32">
        <v>402</v>
      </c>
      <c r="O215" s="29">
        <v>402</v>
      </c>
      <c r="P215" s="32">
        <v>358.75140365249189</v>
      </c>
      <c r="Q215" s="35">
        <v>2496.75</v>
      </c>
      <c r="R215" s="30" t="s">
        <v>46</v>
      </c>
      <c r="S215" s="29">
        <v>7294</v>
      </c>
      <c r="T215" s="29">
        <v>8398</v>
      </c>
      <c r="U215" s="29">
        <v>6270</v>
      </c>
      <c r="V215" s="29">
        <v>1024</v>
      </c>
      <c r="W215" s="29">
        <v>3178</v>
      </c>
      <c r="X215" s="29">
        <v>797</v>
      </c>
      <c r="Y215" s="32">
        <v>743.61175485818762</v>
      </c>
      <c r="Z215" s="32">
        <v>868.81149203906148</v>
      </c>
      <c r="AA215" s="35">
        <v>3027.7727272727275</v>
      </c>
      <c r="AB215" s="29" t="s">
        <v>46</v>
      </c>
      <c r="AC215" s="29" t="s">
        <v>46</v>
      </c>
      <c r="AD215" s="29">
        <v>695</v>
      </c>
      <c r="AE215" s="34">
        <v>939</v>
      </c>
      <c r="AF215" s="30">
        <v>899</v>
      </c>
      <c r="AG215" s="29">
        <v>6134</v>
      </c>
      <c r="AH215" s="34">
        <v>354</v>
      </c>
      <c r="AI215" s="34">
        <v>1103</v>
      </c>
      <c r="AJ215" s="34">
        <v>50</v>
      </c>
      <c r="AK215" s="29">
        <v>820</v>
      </c>
      <c r="AL215" s="29">
        <v>699</v>
      </c>
      <c r="AM215" s="29">
        <v>343</v>
      </c>
      <c r="AN215" s="29">
        <v>1425</v>
      </c>
      <c r="AO215" s="29">
        <v>458</v>
      </c>
      <c r="AP215" s="29">
        <v>71</v>
      </c>
      <c r="AQ215" s="30">
        <v>88</v>
      </c>
      <c r="AR215" s="29">
        <v>3568</v>
      </c>
      <c r="AS215" s="29">
        <v>1272</v>
      </c>
      <c r="AT215" s="29">
        <v>442</v>
      </c>
      <c r="AU215" s="29">
        <v>173</v>
      </c>
      <c r="AV215" s="29">
        <v>502</v>
      </c>
      <c r="AW215" s="29">
        <v>94</v>
      </c>
      <c r="AX215" s="29">
        <v>94</v>
      </c>
      <c r="AY215" s="31" t="s">
        <v>46</v>
      </c>
      <c r="AZ215" s="31" t="s">
        <v>46</v>
      </c>
      <c r="BA215" s="30">
        <v>51</v>
      </c>
      <c r="BB215" s="29">
        <v>3685</v>
      </c>
      <c r="BC215" s="31">
        <v>264</v>
      </c>
      <c r="BD215" s="31">
        <v>118</v>
      </c>
      <c r="BE215" s="8">
        <v>119</v>
      </c>
      <c r="BF215" s="59">
        <v>50</v>
      </c>
      <c r="BG215" s="29">
        <v>7372</v>
      </c>
      <c r="BH215" s="29">
        <v>273</v>
      </c>
      <c r="BI215" s="49">
        <v>2808</v>
      </c>
      <c r="BJ215" s="29">
        <v>1344</v>
      </c>
      <c r="BK215" s="29">
        <v>338</v>
      </c>
      <c r="BL215" s="29" t="s">
        <v>46</v>
      </c>
      <c r="BM215" s="29" t="s">
        <v>46</v>
      </c>
      <c r="BN215" s="32">
        <v>683</v>
      </c>
      <c r="BO215" s="30">
        <v>130</v>
      </c>
      <c r="BP215" s="32">
        <v>1825</v>
      </c>
      <c r="BQ215" s="32">
        <v>1612.4232468972491</v>
      </c>
      <c r="BR215" s="35">
        <v>3463</v>
      </c>
      <c r="BS215" s="29">
        <v>4304</v>
      </c>
      <c r="BT215" s="29">
        <v>2184</v>
      </c>
      <c r="BU215" s="29">
        <v>661</v>
      </c>
      <c r="BV215" s="29">
        <v>3545</v>
      </c>
      <c r="BW215" s="29">
        <v>1778</v>
      </c>
      <c r="BX215" s="29">
        <v>700448</v>
      </c>
      <c r="BY215" s="76">
        <v>791.83399999999995</v>
      </c>
      <c r="BZ215" s="29">
        <v>22661</v>
      </c>
      <c r="CA215" s="29">
        <v>15692</v>
      </c>
      <c r="CB215" s="29">
        <v>13867</v>
      </c>
      <c r="CC215" s="29">
        <v>1825</v>
      </c>
      <c r="CD215" s="29">
        <v>1145</v>
      </c>
      <c r="CE215" s="29">
        <v>9892</v>
      </c>
      <c r="CF215" s="29">
        <v>65</v>
      </c>
      <c r="CG215" s="29">
        <v>4560</v>
      </c>
      <c r="CH215" s="29">
        <v>1191</v>
      </c>
      <c r="CI215" s="29">
        <v>869</v>
      </c>
      <c r="CJ215" s="29">
        <v>322</v>
      </c>
      <c r="CK215" s="29">
        <v>411</v>
      </c>
      <c r="CL215" s="29">
        <v>1191</v>
      </c>
      <c r="CM215" s="29">
        <v>712</v>
      </c>
      <c r="CN215" s="29">
        <v>661</v>
      </c>
      <c r="CO215" s="30">
        <v>2606</v>
      </c>
      <c r="CP215" s="29">
        <v>17284</v>
      </c>
      <c r="CQ215" s="29">
        <v>17284</v>
      </c>
      <c r="CR215" s="29">
        <v>17284</v>
      </c>
      <c r="CS215" s="29">
        <v>17284</v>
      </c>
      <c r="CT215" s="29">
        <v>10514</v>
      </c>
      <c r="CU215" s="29">
        <v>10514</v>
      </c>
      <c r="CV215" s="35">
        <v>15683.1</v>
      </c>
      <c r="CW215" s="35">
        <v>15683.1</v>
      </c>
      <c r="CX215" s="35">
        <v>35176</v>
      </c>
      <c r="CY215" s="35">
        <v>35176</v>
      </c>
      <c r="CZ215" s="35">
        <v>35176</v>
      </c>
      <c r="DA215" s="78">
        <v>5.92</v>
      </c>
      <c r="DB215" s="34" t="s">
        <v>46</v>
      </c>
      <c r="DC215" s="34" t="s">
        <v>46</v>
      </c>
      <c r="DD215" s="34" t="s">
        <v>46</v>
      </c>
      <c r="DE215" s="34" t="s">
        <v>46</v>
      </c>
      <c r="DF215" s="34">
        <v>264</v>
      </c>
      <c r="DG215" s="34">
        <v>118</v>
      </c>
      <c r="DH215" s="34">
        <v>119</v>
      </c>
      <c r="DI215" s="34">
        <v>50</v>
      </c>
    </row>
    <row r="216" spans="1:113" x14ac:dyDescent="0.2">
      <c r="A216" s="3" t="s">
        <v>39</v>
      </c>
      <c r="B216" s="4">
        <v>2019</v>
      </c>
      <c r="C216" s="2" t="s">
        <v>16</v>
      </c>
      <c r="D216" s="29">
        <v>86</v>
      </c>
      <c r="E216" s="29">
        <v>50</v>
      </c>
      <c r="F216" s="29" t="s">
        <v>46</v>
      </c>
      <c r="G216" s="30">
        <v>485</v>
      </c>
      <c r="H216" s="29">
        <v>1813</v>
      </c>
      <c r="I216" s="29">
        <v>4747</v>
      </c>
      <c r="J216" s="29">
        <v>1349</v>
      </c>
      <c r="K216" s="29">
        <v>3038</v>
      </c>
      <c r="L216" s="29">
        <v>360</v>
      </c>
      <c r="M216" s="31" t="s">
        <v>46</v>
      </c>
      <c r="N216" s="32">
        <v>122</v>
      </c>
      <c r="O216" s="29">
        <v>122</v>
      </c>
      <c r="P216" s="32" t="s">
        <v>237</v>
      </c>
      <c r="Q216" s="35" t="s">
        <v>237</v>
      </c>
      <c r="R216" s="30" t="s">
        <v>46</v>
      </c>
      <c r="S216" s="29">
        <v>5089</v>
      </c>
      <c r="T216" s="29">
        <v>5400</v>
      </c>
      <c r="U216" s="29">
        <v>4399</v>
      </c>
      <c r="V216" s="29">
        <v>690</v>
      </c>
      <c r="W216" s="29">
        <v>2280</v>
      </c>
      <c r="X216" s="29">
        <v>442</v>
      </c>
      <c r="Y216" s="32">
        <v>448.82403535462782</v>
      </c>
      <c r="Z216" s="32">
        <v>481.59359693265367</v>
      </c>
      <c r="AA216" s="35">
        <v>3122.2741935483873</v>
      </c>
      <c r="AB216" s="29" t="s">
        <v>46</v>
      </c>
      <c r="AC216" s="29" t="s">
        <v>46</v>
      </c>
      <c r="AD216" s="29">
        <v>339</v>
      </c>
      <c r="AE216" s="34">
        <v>555</v>
      </c>
      <c r="AF216" s="30">
        <v>506</v>
      </c>
      <c r="AG216" s="29">
        <v>4050</v>
      </c>
      <c r="AH216" s="34">
        <v>255</v>
      </c>
      <c r="AI216" s="34">
        <v>694</v>
      </c>
      <c r="AJ216" s="34">
        <v>153</v>
      </c>
      <c r="AK216" s="29">
        <v>396</v>
      </c>
      <c r="AL216" s="29">
        <v>199</v>
      </c>
      <c r="AM216" s="29">
        <v>100</v>
      </c>
      <c r="AN216" s="29">
        <v>440</v>
      </c>
      <c r="AO216" s="29">
        <v>280</v>
      </c>
      <c r="AP216" s="29">
        <v>50</v>
      </c>
      <c r="AQ216" s="30">
        <v>28</v>
      </c>
      <c r="AR216" s="29">
        <v>2430</v>
      </c>
      <c r="AS216" s="29">
        <v>838</v>
      </c>
      <c r="AT216" s="29">
        <v>356</v>
      </c>
      <c r="AU216" s="29">
        <v>147</v>
      </c>
      <c r="AV216" s="29">
        <v>169</v>
      </c>
      <c r="AW216" s="29">
        <v>43</v>
      </c>
      <c r="AX216" s="29">
        <v>43</v>
      </c>
      <c r="AY216" s="31" t="s">
        <v>46</v>
      </c>
      <c r="AZ216" s="31" t="s">
        <v>46</v>
      </c>
      <c r="BA216" s="30">
        <v>21</v>
      </c>
      <c r="BB216" s="29">
        <v>2866</v>
      </c>
      <c r="BC216" s="31">
        <v>142</v>
      </c>
      <c r="BD216" s="31">
        <v>69</v>
      </c>
      <c r="BE216" s="8">
        <v>51</v>
      </c>
      <c r="BF216" s="59">
        <v>14</v>
      </c>
      <c r="BG216" s="29">
        <v>4652</v>
      </c>
      <c r="BH216" s="29">
        <v>87</v>
      </c>
      <c r="BI216" s="49">
        <v>1586</v>
      </c>
      <c r="BJ216" s="29">
        <v>709</v>
      </c>
      <c r="BK216" s="29">
        <v>174</v>
      </c>
      <c r="BL216" s="29" t="s">
        <v>46</v>
      </c>
      <c r="BM216" s="29" t="s">
        <v>46</v>
      </c>
      <c r="BN216" s="32">
        <v>414</v>
      </c>
      <c r="BO216" s="30">
        <v>58</v>
      </c>
      <c r="BP216" s="32">
        <v>1161</v>
      </c>
      <c r="BQ216" s="32">
        <v>930.41763228728155</v>
      </c>
      <c r="BR216" s="35">
        <v>3540.5</v>
      </c>
      <c r="BS216" s="29">
        <v>1349</v>
      </c>
      <c r="BT216" s="29">
        <v>719</v>
      </c>
      <c r="BU216" s="29">
        <v>196</v>
      </c>
      <c r="BV216" s="29">
        <v>1047</v>
      </c>
      <c r="BW216" s="29">
        <v>608</v>
      </c>
      <c r="BX216" s="29">
        <v>514098</v>
      </c>
      <c r="BY216" s="76">
        <v>553.72699999999998</v>
      </c>
      <c r="BZ216" s="29">
        <v>15731</v>
      </c>
      <c r="CA216" s="29">
        <v>10489</v>
      </c>
      <c r="CB216" s="29">
        <v>9328</v>
      </c>
      <c r="CC216" s="29">
        <v>1161</v>
      </c>
      <c r="CD216" s="29">
        <v>771</v>
      </c>
      <c r="CE216" s="29">
        <v>6606</v>
      </c>
      <c r="CF216" s="29">
        <v>7</v>
      </c>
      <c r="CG216" s="29">
        <v>4364</v>
      </c>
      <c r="CH216" s="29">
        <v>463</v>
      </c>
      <c r="CI216" s="29">
        <v>288</v>
      </c>
      <c r="CJ216" s="29">
        <v>175</v>
      </c>
      <c r="CK216" s="29">
        <v>165</v>
      </c>
      <c r="CL216" s="29">
        <v>463</v>
      </c>
      <c r="CM216" s="29">
        <v>253</v>
      </c>
      <c r="CN216" s="29">
        <v>196</v>
      </c>
      <c r="CO216" s="30">
        <v>822</v>
      </c>
      <c r="CP216" s="29">
        <v>10399</v>
      </c>
      <c r="CQ216" s="29">
        <v>10399</v>
      </c>
      <c r="CR216" s="29">
        <v>10399</v>
      </c>
      <c r="CS216" s="29">
        <v>10399</v>
      </c>
      <c r="CT216" s="29">
        <v>3252</v>
      </c>
      <c r="CU216" s="29">
        <v>3252</v>
      </c>
      <c r="CV216" s="35">
        <v>11358.3</v>
      </c>
      <c r="CW216" s="35">
        <v>11358.3</v>
      </c>
      <c r="CX216" s="35">
        <v>23675</v>
      </c>
      <c r="CY216" s="35">
        <v>23675</v>
      </c>
      <c r="CZ216" s="35">
        <v>23675</v>
      </c>
      <c r="DA216" s="78">
        <v>6.08</v>
      </c>
      <c r="DB216" s="34" t="s">
        <v>46</v>
      </c>
      <c r="DC216" s="34" t="s">
        <v>46</v>
      </c>
      <c r="DD216" s="34" t="s">
        <v>46</v>
      </c>
      <c r="DE216" s="34" t="s">
        <v>46</v>
      </c>
      <c r="DF216" s="34">
        <v>142</v>
      </c>
      <c r="DG216" s="34">
        <v>69</v>
      </c>
      <c r="DH216" s="34">
        <v>51</v>
      </c>
      <c r="DI216" s="34">
        <v>14</v>
      </c>
    </row>
    <row r="217" spans="1:113" x14ac:dyDescent="0.2">
      <c r="A217" s="3" t="s">
        <v>40</v>
      </c>
      <c r="B217" s="4">
        <v>2019</v>
      </c>
      <c r="C217" s="2" t="s">
        <v>17</v>
      </c>
      <c r="D217" s="29">
        <v>80</v>
      </c>
      <c r="E217" s="29">
        <v>54</v>
      </c>
      <c r="F217" s="29" t="s">
        <v>46</v>
      </c>
      <c r="G217" s="30">
        <v>917</v>
      </c>
      <c r="H217" s="29">
        <v>2824</v>
      </c>
      <c r="I217" s="29">
        <v>5478</v>
      </c>
      <c r="J217" s="29">
        <v>1659</v>
      </c>
      <c r="K217" s="29">
        <v>3369</v>
      </c>
      <c r="L217" s="29">
        <v>450</v>
      </c>
      <c r="M217" s="31" t="s">
        <v>46</v>
      </c>
      <c r="N217" s="32">
        <v>199</v>
      </c>
      <c r="O217" s="29">
        <v>199</v>
      </c>
      <c r="P217" s="32" t="s">
        <v>237</v>
      </c>
      <c r="Q217" s="35" t="s">
        <v>237</v>
      </c>
      <c r="R217" s="30" t="s">
        <v>46</v>
      </c>
      <c r="S217" s="29">
        <v>6129</v>
      </c>
      <c r="T217" s="29">
        <v>6334</v>
      </c>
      <c r="U217" s="29">
        <v>5196</v>
      </c>
      <c r="V217" s="29">
        <v>933</v>
      </c>
      <c r="W217" s="29">
        <v>2738</v>
      </c>
      <c r="X217" s="29">
        <v>685</v>
      </c>
      <c r="Y217" s="32">
        <v>586.5391231560518</v>
      </c>
      <c r="Z217" s="32">
        <v>661.64807070925565</v>
      </c>
      <c r="AA217" s="35">
        <v>3081.3333333333335</v>
      </c>
      <c r="AB217" s="29" t="s">
        <v>46</v>
      </c>
      <c r="AC217" s="29" t="s">
        <v>46</v>
      </c>
      <c r="AD217" s="29">
        <v>484</v>
      </c>
      <c r="AE217" s="34">
        <v>623</v>
      </c>
      <c r="AF217" s="30">
        <v>954</v>
      </c>
      <c r="AG217" s="29">
        <v>4826</v>
      </c>
      <c r="AH217" s="34">
        <v>276</v>
      </c>
      <c r="AI217" s="34">
        <v>850</v>
      </c>
      <c r="AJ217" s="34">
        <v>141</v>
      </c>
      <c r="AK217" s="29">
        <v>566</v>
      </c>
      <c r="AL217" s="29">
        <v>339</v>
      </c>
      <c r="AM217" s="29">
        <v>150</v>
      </c>
      <c r="AN217" s="29">
        <v>830</v>
      </c>
      <c r="AO217" s="29">
        <v>286</v>
      </c>
      <c r="AP217" s="29">
        <v>54</v>
      </c>
      <c r="AQ217" s="30">
        <v>42</v>
      </c>
      <c r="AR217" s="29">
        <v>2876</v>
      </c>
      <c r="AS217" s="29">
        <v>1016</v>
      </c>
      <c r="AT217" s="29">
        <v>364</v>
      </c>
      <c r="AU217" s="29">
        <v>146</v>
      </c>
      <c r="AV217" s="29">
        <v>293</v>
      </c>
      <c r="AW217" s="29">
        <v>71</v>
      </c>
      <c r="AX217" s="29">
        <v>71</v>
      </c>
      <c r="AY217" s="31" t="s">
        <v>46</v>
      </c>
      <c r="AZ217" s="31" t="s">
        <v>46</v>
      </c>
      <c r="BA217" s="30">
        <v>38</v>
      </c>
      <c r="BB217" s="29">
        <v>3371</v>
      </c>
      <c r="BC217" s="31">
        <v>194</v>
      </c>
      <c r="BD217" s="31">
        <v>113</v>
      </c>
      <c r="BE217" s="8">
        <v>61</v>
      </c>
      <c r="BF217" s="59">
        <v>35</v>
      </c>
      <c r="BG217" s="29">
        <v>7479</v>
      </c>
      <c r="BH217" s="29">
        <v>137</v>
      </c>
      <c r="BI217" s="49">
        <v>2878</v>
      </c>
      <c r="BJ217" s="29">
        <v>1278</v>
      </c>
      <c r="BK217" s="29">
        <v>301</v>
      </c>
      <c r="BL217" s="29" t="s">
        <v>46</v>
      </c>
      <c r="BM217" s="29" t="s">
        <v>46</v>
      </c>
      <c r="BN217" s="32">
        <v>783</v>
      </c>
      <c r="BO217" s="30">
        <v>121</v>
      </c>
      <c r="BP217" s="32">
        <v>1562</v>
      </c>
      <c r="BQ217" s="32">
        <v>1248.1871938653073</v>
      </c>
      <c r="BR217" s="35">
        <v>3363.3048780487807</v>
      </c>
      <c r="BS217" s="29">
        <v>2488</v>
      </c>
      <c r="BT217" s="29">
        <v>1207</v>
      </c>
      <c r="BU217" s="29">
        <v>296</v>
      </c>
      <c r="BV217" s="29">
        <v>1898</v>
      </c>
      <c r="BW217" s="29">
        <v>998</v>
      </c>
      <c r="BX217" s="29">
        <v>616415</v>
      </c>
      <c r="BY217" s="76">
        <v>688.06200000000001</v>
      </c>
      <c r="BZ217" s="29">
        <v>18433</v>
      </c>
      <c r="CA217" s="29">
        <v>12463</v>
      </c>
      <c r="CB217" s="29">
        <v>10901</v>
      </c>
      <c r="CC217" s="29">
        <v>1562</v>
      </c>
      <c r="CD217" s="29">
        <v>830</v>
      </c>
      <c r="CE217" s="29">
        <v>7478</v>
      </c>
      <c r="CF217" s="29">
        <v>29</v>
      </c>
      <c r="CG217" s="29">
        <v>3693</v>
      </c>
      <c r="CH217" s="29">
        <v>679</v>
      </c>
      <c r="CI217" s="29">
        <v>401</v>
      </c>
      <c r="CJ217" s="29">
        <v>278</v>
      </c>
      <c r="CK217" s="29">
        <v>184</v>
      </c>
      <c r="CL217" s="29">
        <v>679</v>
      </c>
      <c r="CM217" s="29">
        <v>367</v>
      </c>
      <c r="CN217" s="29">
        <v>296</v>
      </c>
      <c r="CO217" s="30">
        <v>1521</v>
      </c>
      <c r="CP217" s="29">
        <v>14931</v>
      </c>
      <c r="CQ217" s="29">
        <v>14931</v>
      </c>
      <c r="CR217" s="29">
        <v>14931</v>
      </c>
      <c r="CS217" s="29">
        <v>14931</v>
      </c>
      <c r="CT217" s="29">
        <v>5706</v>
      </c>
      <c r="CU217" s="29">
        <v>5706</v>
      </c>
      <c r="CV217" s="35">
        <v>15517.9</v>
      </c>
      <c r="CW217" s="35">
        <v>15517.9</v>
      </c>
      <c r="CX217" s="35">
        <v>29925</v>
      </c>
      <c r="CY217" s="35">
        <v>29925</v>
      </c>
      <c r="CZ217" s="35">
        <v>29925</v>
      </c>
      <c r="DA217" s="78">
        <v>5.63</v>
      </c>
      <c r="DB217" s="34" t="s">
        <v>46</v>
      </c>
      <c r="DC217" s="34" t="s">
        <v>46</v>
      </c>
      <c r="DD217" s="34" t="s">
        <v>46</v>
      </c>
      <c r="DE217" s="34" t="s">
        <v>46</v>
      </c>
      <c r="DF217" s="34">
        <v>194</v>
      </c>
      <c r="DG217" s="34">
        <v>113</v>
      </c>
      <c r="DH217" s="34">
        <v>61</v>
      </c>
      <c r="DI217" s="34">
        <v>35</v>
      </c>
    </row>
    <row r="218" spans="1:113" x14ac:dyDescent="0.2">
      <c r="A218" s="3" t="s">
        <v>41</v>
      </c>
      <c r="B218" s="4">
        <v>2019</v>
      </c>
      <c r="C218" s="2" t="s">
        <v>18</v>
      </c>
      <c r="D218" s="29">
        <v>80</v>
      </c>
      <c r="E218" s="29">
        <v>25</v>
      </c>
      <c r="F218" s="29" t="s">
        <v>46</v>
      </c>
      <c r="G218" s="30">
        <v>594</v>
      </c>
      <c r="H218" s="29">
        <v>1409</v>
      </c>
      <c r="I218" s="29">
        <v>3207</v>
      </c>
      <c r="J218" s="29">
        <v>989</v>
      </c>
      <c r="K218" s="29">
        <v>1943</v>
      </c>
      <c r="L218" s="29">
        <v>275</v>
      </c>
      <c r="M218" s="31" t="s">
        <v>46</v>
      </c>
      <c r="N218" s="32">
        <v>118</v>
      </c>
      <c r="O218" s="29">
        <v>118</v>
      </c>
      <c r="P218" s="32" t="s">
        <v>237</v>
      </c>
      <c r="Q218" s="35" t="s">
        <v>237</v>
      </c>
      <c r="R218" s="30" t="s">
        <v>46</v>
      </c>
      <c r="S218" s="29">
        <v>4450</v>
      </c>
      <c r="T218" s="29">
        <v>4784</v>
      </c>
      <c r="U218" s="29">
        <v>3714</v>
      </c>
      <c r="V218" s="29">
        <v>736</v>
      </c>
      <c r="W218" s="29">
        <v>1910</v>
      </c>
      <c r="X218" s="29">
        <v>342</v>
      </c>
      <c r="Y218" s="32">
        <v>464.52096523051779</v>
      </c>
      <c r="Z218" s="32">
        <v>431.86035120569579</v>
      </c>
      <c r="AA218" s="35">
        <v>2925.5</v>
      </c>
      <c r="AB218" s="29" t="s">
        <v>46</v>
      </c>
      <c r="AC218" s="29" t="s">
        <v>46</v>
      </c>
      <c r="AD218" s="29">
        <v>342</v>
      </c>
      <c r="AE218" s="34">
        <v>440</v>
      </c>
      <c r="AF218" s="30">
        <v>622</v>
      </c>
      <c r="AG218" s="29">
        <v>3541</v>
      </c>
      <c r="AH218" s="34">
        <v>215</v>
      </c>
      <c r="AI218" s="34">
        <v>662</v>
      </c>
      <c r="AJ218" s="34">
        <v>105</v>
      </c>
      <c r="AK218" s="29">
        <v>412</v>
      </c>
      <c r="AL218" s="29">
        <v>220</v>
      </c>
      <c r="AM218" s="29">
        <v>117</v>
      </c>
      <c r="AN218" s="29">
        <v>469</v>
      </c>
      <c r="AO218" s="29">
        <v>237</v>
      </c>
      <c r="AP218" s="29">
        <v>25</v>
      </c>
      <c r="AQ218" s="30">
        <v>14</v>
      </c>
      <c r="AR218" s="29">
        <v>2179</v>
      </c>
      <c r="AS218" s="29">
        <v>806</v>
      </c>
      <c r="AT218" s="29">
        <v>314</v>
      </c>
      <c r="AU218" s="29">
        <v>134</v>
      </c>
      <c r="AV218" s="29">
        <v>165</v>
      </c>
      <c r="AW218" s="29">
        <v>53</v>
      </c>
      <c r="AX218" s="29">
        <v>53</v>
      </c>
      <c r="AY218" s="31" t="s">
        <v>46</v>
      </c>
      <c r="AZ218" s="31" t="s">
        <v>46</v>
      </c>
      <c r="BA218" s="30">
        <v>16</v>
      </c>
      <c r="BB218" s="29">
        <v>1963</v>
      </c>
      <c r="BC218" s="31">
        <v>174</v>
      </c>
      <c r="BD218" s="31">
        <v>85</v>
      </c>
      <c r="BE218" s="8">
        <v>60</v>
      </c>
      <c r="BF218" s="59">
        <v>28</v>
      </c>
      <c r="BG218" s="29">
        <v>4589</v>
      </c>
      <c r="BH218" s="29">
        <v>92</v>
      </c>
      <c r="BI218" s="49">
        <v>1550</v>
      </c>
      <c r="BJ218" s="29">
        <v>633</v>
      </c>
      <c r="BK218" s="29">
        <v>190</v>
      </c>
      <c r="BL218" s="29" t="s">
        <v>46</v>
      </c>
      <c r="BM218" s="29" t="s">
        <v>46</v>
      </c>
      <c r="BN218" s="32">
        <v>509</v>
      </c>
      <c r="BO218" s="30">
        <v>58</v>
      </c>
      <c r="BP218" s="32">
        <v>1196</v>
      </c>
      <c r="BQ218" s="32">
        <v>896.38131643621352</v>
      </c>
      <c r="BR218" s="35">
        <v>3418.3571428571427</v>
      </c>
      <c r="BS218" s="29">
        <v>1465</v>
      </c>
      <c r="BT218" s="29">
        <v>783</v>
      </c>
      <c r="BU218" s="29">
        <v>206</v>
      </c>
      <c r="BV218" s="29">
        <v>1221</v>
      </c>
      <c r="BW218" s="29">
        <v>628</v>
      </c>
      <c r="BX218" s="29">
        <v>422257</v>
      </c>
      <c r="BY218" s="76">
        <v>459.27800000000002</v>
      </c>
      <c r="BZ218" s="29">
        <v>13110</v>
      </c>
      <c r="CA218" s="29">
        <v>9234</v>
      </c>
      <c r="CB218" s="29">
        <v>8038</v>
      </c>
      <c r="CC218" s="29">
        <v>1196</v>
      </c>
      <c r="CD218" s="29">
        <v>605</v>
      </c>
      <c r="CE218" s="29">
        <v>5786</v>
      </c>
      <c r="CF218" s="29">
        <v>17</v>
      </c>
      <c r="CG218" s="29">
        <v>1738</v>
      </c>
      <c r="CH218" s="29">
        <v>545</v>
      </c>
      <c r="CI218" s="29">
        <v>357</v>
      </c>
      <c r="CJ218" s="29">
        <v>188</v>
      </c>
      <c r="CK218" s="29">
        <v>208</v>
      </c>
      <c r="CL218" s="29">
        <v>545</v>
      </c>
      <c r="CM218" s="29">
        <v>292</v>
      </c>
      <c r="CN218" s="29">
        <v>206</v>
      </c>
      <c r="CO218" s="30">
        <v>904</v>
      </c>
      <c r="CP218" s="29">
        <v>9380</v>
      </c>
      <c r="CQ218" s="29">
        <v>9380</v>
      </c>
      <c r="CR218" s="29">
        <v>9380</v>
      </c>
      <c r="CS218" s="29">
        <v>9380</v>
      </c>
      <c r="CT218" s="29">
        <v>2142</v>
      </c>
      <c r="CU218" s="29">
        <v>2142</v>
      </c>
      <c r="CV218" s="35">
        <v>10617.099999999999</v>
      </c>
      <c r="CW218" s="35">
        <v>10617.099999999999</v>
      </c>
      <c r="CX218" s="35">
        <v>20583</v>
      </c>
      <c r="CY218" s="35">
        <v>20583</v>
      </c>
      <c r="CZ218" s="35">
        <v>20583</v>
      </c>
      <c r="DA218" s="78">
        <v>5.21</v>
      </c>
      <c r="DB218" s="34" t="s">
        <v>46</v>
      </c>
      <c r="DC218" s="34" t="s">
        <v>46</v>
      </c>
      <c r="DD218" s="34" t="s">
        <v>46</v>
      </c>
      <c r="DE218" s="34" t="s">
        <v>46</v>
      </c>
      <c r="DF218" s="34">
        <v>174</v>
      </c>
      <c r="DG218" s="34">
        <v>85</v>
      </c>
      <c r="DH218" s="34">
        <v>60</v>
      </c>
      <c r="DI218" s="34">
        <v>28</v>
      </c>
    </row>
    <row r="219" spans="1:113" x14ac:dyDescent="0.2">
      <c r="A219" s="3" t="s">
        <v>42</v>
      </c>
      <c r="B219" s="4">
        <v>2019</v>
      </c>
      <c r="C219" s="2" t="s">
        <v>19</v>
      </c>
      <c r="D219" s="29">
        <v>55</v>
      </c>
      <c r="E219" s="29">
        <v>27</v>
      </c>
      <c r="F219" s="29" t="s">
        <v>46</v>
      </c>
      <c r="G219" s="30" t="s">
        <v>237</v>
      </c>
      <c r="H219" s="29">
        <v>2354</v>
      </c>
      <c r="I219" s="29">
        <v>4823</v>
      </c>
      <c r="J219" s="29">
        <v>1436</v>
      </c>
      <c r="K219" s="29">
        <v>2993</v>
      </c>
      <c r="L219" s="29">
        <v>394</v>
      </c>
      <c r="M219" s="31" t="s">
        <v>46</v>
      </c>
      <c r="N219" s="32">
        <v>150</v>
      </c>
      <c r="O219" s="29">
        <v>150</v>
      </c>
      <c r="P219" s="32" t="s">
        <v>237</v>
      </c>
      <c r="Q219" s="35" t="s">
        <v>237</v>
      </c>
      <c r="R219" s="30" t="s">
        <v>46</v>
      </c>
      <c r="S219" s="29">
        <v>6666</v>
      </c>
      <c r="T219" s="29">
        <v>6616</v>
      </c>
      <c r="U219" s="29">
        <v>5634</v>
      </c>
      <c r="V219" s="29">
        <v>1032</v>
      </c>
      <c r="W219" s="29">
        <v>2904</v>
      </c>
      <c r="X219" s="29">
        <v>553</v>
      </c>
      <c r="Y219" s="32">
        <v>508.52096523051779</v>
      </c>
      <c r="Z219" s="32">
        <v>503.61175485818768</v>
      </c>
      <c r="AA219" s="35">
        <v>3307.9074074074074</v>
      </c>
      <c r="AB219" s="29" t="s">
        <v>46</v>
      </c>
      <c r="AC219" s="29" t="s">
        <v>46</v>
      </c>
      <c r="AD219" s="29">
        <v>489</v>
      </c>
      <c r="AE219" s="34">
        <v>1170</v>
      </c>
      <c r="AF219" s="30">
        <v>662</v>
      </c>
      <c r="AG219" s="29">
        <v>5232</v>
      </c>
      <c r="AH219" s="34">
        <v>392</v>
      </c>
      <c r="AI219" s="34">
        <v>980</v>
      </c>
      <c r="AJ219" s="34">
        <v>372</v>
      </c>
      <c r="AK219" s="29">
        <v>576</v>
      </c>
      <c r="AL219" s="29">
        <v>223</v>
      </c>
      <c r="AM219" s="29">
        <v>102</v>
      </c>
      <c r="AN219" s="29">
        <v>521</v>
      </c>
      <c r="AO219" s="29">
        <v>250</v>
      </c>
      <c r="AP219" s="29">
        <v>27</v>
      </c>
      <c r="AQ219" s="30">
        <v>20</v>
      </c>
      <c r="AR219" s="29">
        <v>3058</v>
      </c>
      <c r="AS219" s="29">
        <v>912</v>
      </c>
      <c r="AT219" s="29">
        <v>359</v>
      </c>
      <c r="AU219" s="29">
        <v>141</v>
      </c>
      <c r="AV219" s="29">
        <v>176</v>
      </c>
      <c r="AW219" s="29">
        <v>40</v>
      </c>
      <c r="AX219" s="29">
        <v>40</v>
      </c>
      <c r="AY219" s="31" t="s">
        <v>46</v>
      </c>
      <c r="AZ219" s="31" t="s">
        <v>46</v>
      </c>
      <c r="BA219" s="30">
        <v>38</v>
      </c>
      <c r="BB219" s="29">
        <v>2600</v>
      </c>
      <c r="BC219" s="31">
        <v>192</v>
      </c>
      <c r="BD219" s="31">
        <v>119</v>
      </c>
      <c r="BE219" s="8">
        <v>52</v>
      </c>
      <c r="BF219" s="59">
        <v>27</v>
      </c>
      <c r="BG219" s="29">
        <v>6730</v>
      </c>
      <c r="BH219" s="29">
        <v>122</v>
      </c>
      <c r="BI219" s="49">
        <v>2474</v>
      </c>
      <c r="BJ219" s="29">
        <v>1070</v>
      </c>
      <c r="BK219" s="29">
        <v>306</v>
      </c>
      <c r="BL219" s="29" t="s">
        <v>46</v>
      </c>
      <c r="BM219" s="29" t="s">
        <v>46</v>
      </c>
      <c r="BN219" s="32" t="s">
        <v>237</v>
      </c>
      <c r="BO219" s="30">
        <v>63</v>
      </c>
      <c r="BP219" s="32">
        <v>1717</v>
      </c>
      <c r="BQ219" s="32">
        <v>1012.1327200887055</v>
      </c>
      <c r="BR219" s="35">
        <v>3816.125</v>
      </c>
      <c r="BS219" s="29">
        <v>1535</v>
      </c>
      <c r="BT219" s="29">
        <v>756</v>
      </c>
      <c r="BU219" s="29">
        <v>217</v>
      </c>
      <c r="BV219" s="29">
        <v>1180</v>
      </c>
      <c r="BW219" s="29">
        <v>580</v>
      </c>
      <c r="BX219" s="29">
        <v>839279</v>
      </c>
      <c r="BY219" s="76">
        <v>847.16</v>
      </c>
      <c r="BZ219" s="29">
        <v>19343</v>
      </c>
      <c r="CA219" s="29">
        <v>13282</v>
      </c>
      <c r="CB219" s="29">
        <v>11565</v>
      </c>
      <c r="CC219" s="29">
        <v>1717</v>
      </c>
      <c r="CD219" s="29">
        <v>1060</v>
      </c>
      <c r="CE219" s="29">
        <v>8108</v>
      </c>
      <c r="CF219" s="29">
        <v>19</v>
      </c>
      <c r="CG219" s="29">
        <v>5064</v>
      </c>
      <c r="CH219" s="29">
        <v>525</v>
      </c>
      <c r="CI219" s="29">
        <v>289</v>
      </c>
      <c r="CJ219" s="29">
        <v>236</v>
      </c>
      <c r="CK219" s="29">
        <v>154</v>
      </c>
      <c r="CL219" s="29">
        <v>525</v>
      </c>
      <c r="CM219" s="29">
        <v>234</v>
      </c>
      <c r="CN219" s="29">
        <v>217</v>
      </c>
      <c r="CO219" s="30">
        <v>892</v>
      </c>
      <c r="CP219" s="29">
        <v>14190</v>
      </c>
      <c r="CQ219" s="29">
        <v>14190</v>
      </c>
      <c r="CR219" s="29">
        <v>14190</v>
      </c>
      <c r="CS219" s="29">
        <v>14190</v>
      </c>
      <c r="CT219" s="29">
        <v>4051</v>
      </c>
      <c r="CU219" s="29">
        <v>4051</v>
      </c>
      <c r="CV219" s="35">
        <v>16571.3</v>
      </c>
      <c r="CW219" s="35">
        <v>16571.3</v>
      </c>
      <c r="CX219" s="35">
        <v>30350</v>
      </c>
      <c r="CY219" s="35">
        <v>30350</v>
      </c>
      <c r="CZ219" s="35">
        <v>30350</v>
      </c>
      <c r="DA219" s="78">
        <v>7.09</v>
      </c>
      <c r="DB219" s="34" t="s">
        <v>46</v>
      </c>
      <c r="DC219" s="34" t="s">
        <v>46</v>
      </c>
      <c r="DD219" s="34" t="s">
        <v>46</v>
      </c>
      <c r="DE219" s="34" t="s">
        <v>46</v>
      </c>
      <c r="DF219" s="34">
        <v>192</v>
      </c>
      <c r="DG219" s="34">
        <v>119</v>
      </c>
      <c r="DH219" s="34">
        <v>52</v>
      </c>
      <c r="DI219" s="34">
        <v>27</v>
      </c>
    </row>
    <row r="220" spans="1:113" x14ac:dyDescent="0.2">
      <c r="A220" s="3" t="s">
        <v>43</v>
      </c>
      <c r="B220" s="4">
        <v>2019</v>
      </c>
      <c r="C220" s="2" t="s">
        <v>20</v>
      </c>
      <c r="D220" s="29">
        <v>26</v>
      </c>
      <c r="E220" s="29">
        <v>21</v>
      </c>
      <c r="F220" s="29" t="s">
        <v>46</v>
      </c>
      <c r="G220" s="30" t="s">
        <v>237</v>
      </c>
      <c r="H220" s="29">
        <v>948</v>
      </c>
      <c r="I220" s="29">
        <v>2173</v>
      </c>
      <c r="J220" s="29">
        <v>719</v>
      </c>
      <c r="K220" s="29">
        <v>1269</v>
      </c>
      <c r="L220" s="29">
        <v>185</v>
      </c>
      <c r="M220" s="31" t="s">
        <v>46</v>
      </c>
      <c r="N220" s="32">
        <v>50</v>
      </c>
      <c r="O220" s="29">
        <v>50</v>
      </c>
      <c r="P220" s="32" t="s">
        <v>237</v>
      </c>
      <c r="Q220" s="35" t="s">
        <v>237</v>
      </c>
      <c r="R220" s="30" t="s">
        <v>46</v>
      </c>
      <c r="S220" s="29">
        <v>2871</v>
      </c>
      <c r="T220" s="29">
        <v>2937</v>
      </c>
      <c r="U220" s="29">
        <v>2473</v>
      </c>
      <c r="V220" s="29">
        <v>398</v>
      </c>
      <c r="W220" s="29">
        <v>1339</v>
      </c>
      <c r="X220" s="29">
        <v>322</v>
      </c>
      <c r="Y220" s="32">
        <v>225.41201767731391</v>
      </c>
      <c r="Z220" s="32">
        <v>217.44833352838185</v>
      </c>
      <c r="AA220" s="35">
        <v>3213.7352941176468</v>
      </c>
      <c r="AB220" s="29" t="s">
        <v>46</v>
      </c>
      <c r="AC220" s="29" t="s">
        <v>46</v>
      </c>
      <c r="AD220" s="29">
        <v>226</v>
      </c>
      <c r="AE220" s="34">
        <v>325</v>
      </c>
      <c r="AF220" s="30">
        <v>0</v>
      </c>
      <c r="AG220" s="29">
        <v>2446</v>
      </c>
      <c r="AH220" s="34">
        <v>143</v>
      </c>
      <c r="AI220" s="34">
        <v>483</v>
      </c>
      <c r="AJ220" s="34">
        <v>181</v>
      </c>
      <c r="AK220" s="29">
        <v>276</v>
      </c>
      <c r="AL220" s="29">
        <v>130</v>
      </c>
      <c r="AM220" s="29">
        <v>54</v>
      </c>
      <c r="AN220" s="29">
        <v>295</v>
      </c>
      <c r="AO220" s="29">
        <v>135</v>
      </c>
      <c r="AP220" s="29">
        <v>21</v>
      </c>
      <c r="AQ220" s="30">
        <v>14</v>
      </c>
      <c r="AR220" s="29">
        <v>1388</v>
      </c>
      <c r="AS220" s="29">
        <v>431</v>
      </c>
      <c r="AT220" s="29">
        <v>178</v>
      </c>
      <c r="AU220" s="29">
        <v>66</v>
      </c>
      <c r="AV220" s="29">
        <v>101</v>
      </c>
      <c r="AW220" s="29">
        <v>18</v>
      </c>
      <c r="AX220" s="29">
        <v>18</v>
      </c>
      <c r="AY220" s="31" t="s">
        <v>46</v>
      </c>
      <c r="AZ220" s="31" t="s">
        <v>46</v>
      </c>
      <c r="BA220" s="30">
        <v>11</v>
      </c>
      <c r="BB220" s="29">
        <v>1560</v>
      </c>
      <c r="BC220" s="31">
        <v>77</v>
      </c>
      <c r="BD220" s="31">
        <v>40</v>
      </c>
      <c r="BE220" s="8">
        <v>32</v>
      </c>
      <c r="BF220" s="59">
        <v>16</v>
      </c>
      <c r="BG220" s="29">
        <v>3569</v>
      </c>
      <c r="BH220" s="29">
        <v>76</v>
      </c>
      <c r="BI220" s="49">
        <v>1293</v>
      </c>
      <c r="BJ220" s="29">
        <v>550</v>
      </c>
      <c r="BK220" s="29">
        <v>136</v>
      </c>
      <c r="BL220" s="29" t="s">
        <v>46</v>
      </c>
      <c r="BM220" s="29" t="s">
        <v>46</v>
      </c>
      <c r="BN220" s="32" t="s">
        <v>237</v>
      </c>
      <c r="BO220" s="30">
        <v>29</v>
      </c>
      <c r="BP220" s="32">
        <v>673</v>
      </c>
      <c r="BQ220" s="32">
        <v>442.86035120569579</v>
      </c>
      <c r="BR220" s="35">
        <v>3706.75</v>
      </c>
      <c r="BS220" s="29">
        <v>905</v>
      </c>
      <c r="BT220" s="29">
        <v>466</v>
      </c>
      <c r="BU220" s="29">
        <v>107</v>
      </c>
      <c r="BV220" s="29">
        <v>693</v>
      </c>
      <c r="BW220" s="29">
        <v>390</v>
      </c>
      <c r="BX220" s="29">
        <v>345776</v>
      </c>
      <c r="BY220" s="76">
        <v>364.59100000000001</v>
      </c>
      <c r="BZ220" s="29">
        <v>8777</v>
      </c>
      <c r="CA220" s="29">
        <v>5808</v>
      </c>
      <c r="CB220" s="29">
        <v>5135</v>
      </c>
      <c r="CC220" s="29">
        <v>673</v>
      </c>
      <c r="CD220" s="29">
        <v>389</v>
      </c>
      <c r="CE220" s="29">
        <v>3474</v>
      </c>
      <c r="CF220" s="29">
        <v>8</v>
      </c>
      <c r="CG220" s="29">
        <v>2045</v>
      </c>
      <c r="CH220" s="29">
        <v>227</v>
      </c>
      <c r="CI220" s="29">
        <v>142</v>
      </c>
      <c r="CJ220" s="29">
        <v>85</v>
      </c>
      <c r="CK220" s="29">
        <v>64</v>
      </c>
      <c r="CL220" s="29">
        <v>227</v>
      </c>
      <c r="CM220" s="29">
        <v>104</v>
      </c>
      <c r="CN220" s="29">
        <v>107</v>
      </c>
      <c r="CO220" s="30">
        <v>534</v>
      </c>
      <c r="CP220" s="29">
        <v>7100</v>
      </c>
      <c r="CQ220" s="29">
        <v>7100</v>
      </c>
      <c r="CR220" s="29">
        <v>7100</v>
      </c>
      <c r="CS220" s="29">
        <v>7100</v>
      </c>
      <c r="CT220" s="29">
        <v>2523</v>
      </c>
      <c r="CU220" s="29">
        <v>2523</v>
      </c>
      <c r="CV220" s="35">
        <v>7800.0999999999995</v>
      </c>
      <c r="CW220" s="35">
        <v>7800.0999999999995</v>
      </c>
      <c r="CX220" s="35">
        <v>14354</v>
      </c>
      <c r="CY220" s="35">
        <v>14354</v>
      </c>
      <c r="CZ220" s="35">
        <v>14354</v>
      </c>
      <c r="DA220" s="78">
        <v>5.91</v>
      </c>
      <c r="DB220" s="34" t="s">
        <v>46</v>
      </c>
      <c r="DC220" s="34" t="s">
        <v>46</v>
      </c>
      <c r="DD220" s="34" t="s">
        <v>46</v>
      </c>
      <c r="DE220" s="34" t="s">
        <v>46</v>
      </c>
      <c r="DF220" s="34">
        <v>77</v>
      </c>
      <c r="DG220" s="34">
        <v>40</v>
      </c>
      <c r="DH220" s="34">
        <v>32</v>
      </c>
      <c r="DI220" s="34">
        <v>16</v>
      </c>
    </row>
    <row r="221" spans="1:113" x14ac:dyDescent="0.2">
      <c r="A221" s="3" t="s">
        <v>44</v>
      </c>
      <c r="B221" s="4">
        <v>2019</v>
      </c>
      <c r="C221" s="2" t="s">
        <v>21</v>
      </c>
      <c r="D221" s="29">
        <v>121</v>
      </c>
      <c r="E221" s="29">
        <v>76</v>
      </c>
      <c r="F221" s="29" t="s">
        <v>46</v>
      </c>
      <c r="G221" s="30">
        <v>892</v>
      </c>
      <c r="H221" s="29">
        <v>3904</v>
      </c>
      <c r="I221" s="29">
        <v>8537</v>
      </c>
      <c r="J221" s="29">
        <v>2459</v>
      </c>
      <c r="K221" s="29">
        <v>5360</v>
      </c>
      <c r="L221" s="29">
        <v>718</v>
      </c>
      <c r="M221" s="31" t="s">
        <v>46</v>
      </c>
      <c r="N221" s="32">
        <v>261</v>
      </c>
      <c r="O221" s="29">
        <v>261</v>
      </c>
      <c r="P221" s="32">
        <v>270.75140365249189</v>
      </c>
      <c r="Q221" s="35">
        <v>2523.4166666666665</v>
      </c>
      <c r="R221" s="30" t="s">
        <v>46</v>
      </c>
      <c r="S221" s="29">
        <v>8850</v>
      </c>
      <c r="T221" s="29">
        <v>9238</v>
      </c>
      <c r="U221" s="29">
        <v>7452</v>
      </c>
      <c r="V221" s="29">
        <v>1398</v>
      </c>
      <c r="W221" s="29">
        <v>3919</v>
      </c>
      <c r="X221" s="29">
        <v>875</v>
      </c>
      <c r="Y221" s="32">
        <v>804.19973718087374</v>
      </c>
      <c r="Z221" s="32">
        <v>849.41763228728155</v>
      </c>
      <c r="AA221" s="35">
        <v>3123.4729729729729</v>
      </c>
      <c r="AB221" s="29" t="s">
        <v>46</v>
      </c>
      <c r="AC221" s="29" t="s">
        <v>46</v>
      </c>
      <c r="AD221" s="29">
        <v>714</v>
      </c>
      <c r="AE221" s="34">
        <v>875</v>
      </c>
      <c r="AF221" s="30">
        <v>72</v>
      </c>
      <c r="AG221" s="29">
        <v>6907</v>
      </c>
      <c r="AH221" s="34">
        <v>482</v>
      </c>
      <c r="AI221" s="34">
        <v>1230</v>
      </c>
      <c r="AJ221" s="34">
        <v>372</v>
      </c>
      <c r="AK221" s="29">
        <v>838</v>
      </c>
      <c r="AL221" s="29">
        <v>490</v>
      </c>
      <c r="AM221" s="29">
        <v>242</v>
      </c>
      <c r="AN221" s="29">
        <v>1067</v>
      </c>
      <c r="AO221" s="29">
        <v>447</v>
      </c>
      <c r="AP221" s="29">
        <v>76</v>
      </c>
      <c r="AQ221" s="30">
        <v>76</v>
      </c>
      <c r="AR221" s="29">
        <v>4386</v>
      </c>
      <c r="AS221" s="29">
        <v>1456</v>
      </c>
      <c r="AT221" s="29">
        <v>554</v>
      </c>
      <c r="AU221" s="29">
        <v>216</v>
      </c>
      <c r="AV221" s="29">
        <v>396</v>
      </c>
      <c r="AW221" s="29">
        <v>81</v>
      </c>
      <c r="AX221" s="29">
        <v>81</v>
      </c>
      <c r="AY221" s="31" t="s">
        <v>46</v>
      </c>
      <c r="AZ221" s="31" t="s">
        <v>46</v>
      </c>
      <c r="BA221" s="30">
        <v>54</v>
      </c>
      <c r="BB221" s="29">
        <v>4639</v>
      </c>
      <c r="BC221" s="31">
        <v>233</v>
      </c>
      <c r="BD221" s="31">
        <v>136</v>
      </c>
      <c r="BE221" s="8">
        <v>111</v>
      </c>
      <c r="BF221" s="59">
        <v>70</v>
      </c>
      <c r="BG221" s="29">
        <v>9546</v>
      </c>
      <c r="BH221" s="29">
        <v>229</v>
      </c>
      <c r="BI221" s="49">
        <v>3439</v>
      </c>
      <c r="BJ221" s="29">
        <v>1603</v>
      </c>
      <c r="BK221" s="29">
        <v>385</v>
      </c>
      <c r="BL221" s="29" t="s">
        <v>46</v>
      </c>
      <c r="BM221" s="29" t="s">
        <v>46</v>
      </c>
      <c r="BN221" s="32">
        <v>734</v>
      </c>
      <c r="BO221" s="30">
        <v>163</v>
      </c>
      <c r="BP221" s="32">
        <v>2328</v>
      </c>
      <c r="BQ221" s="32">
        <v>1653.6173694681552</v>
      </c>
      <c r="BR221" s="35">
        <v>3551.6450381679388</v>
      </c>
      <c r="BS221" s="29">
        <v>3287</v>
      </c>
      <c r="BT221" s="29">
        <v>1592</v>
      </c>
      <c r="BU221" s="29">
        <v>430</v>
      </c>
      <c r="BV221" s="29">
        <v>2461</v>
      </c>
      <c r="BW221" s="29">
        <v>1205</v>
      </c>
      <c r="BX221" s="29">
        <v>937231</v>
      </c>
      <c r="BY221" s="76">
        <v>1013.331</v>
      </c>
      <c r="BZ221" s="29">
        <v>26965</v>
      </c>
      <c r="CA221" s="29">
        <v>18088</v>
      </c>
      <c r="CB221" s="29">
        <v>15760</v>
      </c>
      <c r="CC221" s="29">
        <v>2328</v>
      </c>
      <c r="CD221" s="29">
        <v>1334</v>
      </c>
      <c r="CE221" s="29">
        <v>10966</v>
      </c>
      <c r="CF221" s="29">
        <v>37</v>
      </c>
      <c r="CG221" s="29">
        <v>7150</v>
      </c>
      <c r="CH221" s="29">
        <v>864</v>
      </c>
      <c r="CI221" s="29">
        <v>490</v>
      </c>
      <c r="CJ221" s="29">
        <v>374</v>
      </c>
      <c r="CK221" s="29">
        <v>274</v>
      </c>
      <c r="CL221" s="29">
        <v>864</v>
      </c>
      <c r="CM221" s="29">
        <v>471</v>
      </c>
      <c r="CN221" s="29">
        <v>430</v>
      </c>
      <c r="CO221" s="30">
        <v>1991</v>
      </c>
      <c r="CP221" s="29">
        <v>20708</v>
      </c>
      <c r="CQ221" s="29">
        <v>20708</v>
      </c>
      <c r="CR221" s="29">
        <v>20708</v>
      </c>
      <c r="CS221" s="29">
        <v>20708</v>
      </c>
      <c r="CT221" s="29">
        <v>8608</v>
      </c>
      <c r="CU221" s="29">
        <v>8608</v>
      </c>
      <c r="CV221" s="35">
        <v>20863.399999999998</v>
      </c>
      <c r="CW221" s="35">
        <v>20863.399999999998</v>
      </c>
      <c r="CX221" s="35">
        <v>42148</v>
      </c>
      <c r="CY221" s="35">
        <v>42148</v>
      </c>
      <c r="CZ221" s="35">
        <v>42148</v>
      </c>
      <c r="DA221" s="78">
        <v>6.13</v>
      </c>
      <c r="DB221" s="34" t="s">
        <v>46</v>
      </c>
      <c r="DC221" s="34" t="s">
        <v>46</v>
      </c>
      <c r="DD221" s="34" t="s">
        <v>46</v>
      </c>
      <c r="DE221" s="34" t="s">
        <v>46</v>
      </c>
      <c r="DF221" s="34">
        <v>233</v>
      </c>
      <c r="DG221" s="34">
        <v>136</v>
      </c>
      <c r="DH221" s="34">
        <v>111</v>
      </c>
      <c r="DI221" s="34">
        <v>70</v>
      </c>
    </row>
    <row r="222" spans="1:113" x14ac:dyDescent="0.2">
      <c r="A222" s="3" t="s">
        <v>45</v>
      </c>
      <c r="B222" s="4">
        <v>2019</v>
      </c>
      <c r="C222" s="2" t="s">
        <v>22</v>
      </c>
      <c r="D222" s="29">
        <v>3197</v>
      </c>
      <c r="E222" s="29">
        <v>2468</v>
      </c>
      <c r="F222" s="29" t="s">
        <v>46</v>
      </c>
      <c r="G222" s="30">
        <v>30813</v>
      </c>
      <c r="H222" s="29">
        <v>173556</v>
      </c>
      <c r="I222" s="29">
        <v>366929</v>
      </c>
      <c r="J222" s="29">
        <v>93087</v>
      </c>
      <c r="K222" s="29">
        <v>238430</v>
      </c>
      <c r="L222" s="29">
        <v>35412</v>
      </c>
      <c r="M222" s="29">
        <v>259</v>
      </c>
      <c r="N222" s="32">
        <v>14485</v>
      </c>
      <c r="O222" s="29">
        <v>14485</v>
      </c>
      <c r="P222" s="32">
        <v>13351.776848511068</v>
      </c>
      <c r="Q222" s="35">
        <v>2521.5775047258981</v>
      </c>
      <c r="R222" s="30" t="s">
        <v>46</v>
      </c>
      <c r="S222" s="29">
        <v>249721</v>
      </c>
      <c r="T222" s="29">
        <v>267402</v>
      </c>
      <c r="U222" s="29">
        <v>212976</v>
      </c>
      <c r="V222" s="29">
        <v>36745</v>
      </c>
      <c r="W222" s="29">
        <v>102189</v>
      </c>
      <c r="X222" s="29">
        <v>33779</v>
      </c>
      <c r="Y222" s="32">
        <v>21668.680802500872</v>
      </c>
      <c r="Z222" s="32">
        <v>28332.63791617165</v>
      </c>
      <c r="AA222" s="35">
        <v>3280.4853907962015</v>
      </c>
      <c r="AB222" s="29" t="s">
        <v>46</v>
      </c>
      <c r="AC222" s="29" t="s">
        <v>46</v>
      </c>
      <c r="AD222" s="29">
        <v>22125</v>
      </c>
      <c r="AE222" s="34">
        <v>11253</v>
      </c>
      <c r="AF222" s="30">
        <v>25265</v>
      </c>
      <c r="AG222" s="29">
        <v>190981</v>
      </c>
      <c r="AH222" s="34">
        <v>4809</v>
      </c>
      <c r="AI222" s="34">
        <v>14056</v>
      </c>
      <c r="AJ222" s="34">
        <v>3501</v>
      </c>
      <c r="AK222" s="29">
        <v>24973</v>
      </c>
      <c r="AL222" s="29">
        <v>19531</v>
      </c>
      <c r="AM222" s="29">
        <v>9459</v>
      </c>
      <c r="AN222" s="29">
        <v>40621</v>
      </c>
      <c r="AO222" s="29">
        <v>5071</v>
      </c>
      <c r="AP222" s="29">
        <v>2468</v>
      </c>
      <c r="AQ222" s="30">
        <v>2157</v>
      </c>
      <c r="AR222" s="29">
        <v>125246</v>
      </c>
      <c r="AS222" s="29">
        <v>41451</v>
      </c>
      <c r="AT222" s="29">
        <v>14106</v>
      </c>
      <c r="AU222" s="29">
        <v>6094</v>
      </c>
      <c r="AV222" s="29">
        <v>15167</v>
      </c>
      <c r="AW222" s="29">
        <v>3220</v>
      </c>
      <c r="AX222" s="29">
        <v>3220</v>
      </c>
      <c r="AY222" s="29">
        <v>4023</v>
      </c>
      <c r="AZ222" s="11">
        <v>660</v>
      </c>
      <c r="BA222" s="30">
        <v>715</v>
      </c>
      <c r="BB222" s="29">
        <v>122411</v>
      </c>
      <c r="BC222" s="31">
        <v>8224</v>
      </c>
      <c r="BD222" s="31">
        <v>5043</v>
      </c>
      <c r="BE222" s="8">
        <v>2912</v>
      </c>
      <c r="BF222" s="60">
        <v>1698</v>
      </c>
      <c r="BG222" s="29">
        <v>248891</v>
      </c>
      <c r="BH222" s="29">
        <v>12888</v>
      </c>
      <c r="BI222" s="49">
        <v>93184</v>
      </c>
      <c r="BJ222" s="29">
        <v>46891</v>
      </c>
      <c r="BK222" s="29">
        <v>12100</v>
      </c>
      <c r="BL222" s="29">
        <v>40727</v>
      </c>
      <c r="BM222" s="29">
        <v>45211</v>
      </c>
      <c r="BN222" s="32">
        <v>24244</v>
      </c>
      <c r="BO222" s="30">
        <v>5060</v>
      </c>
      <c r="BP222" s="32">
        <v>64141</v>
      </c>
      <c r="BQ222" s="32">
        <v>50001.318718672519</v>
      </c>
      <c r="BR222" s="35">
        <v>3556.7362486248626</v>
      </c>
      <c r="BS222" s="29">
        <v>136438</v>
      </c>
      <c r="BT222" s="29">
        <v>75494</v>
      </c>
      <c r="BU222" s="29">
        <v>20056</v>
      </c>
      <c r="BV222" s="29">
        <v>108762</v>
      </c>
      <c r="BW222" s="29">
        <v>61766</v>
      </c>
      <c r="BX222" s="29">
        <v>26043587</v>
      </c>
      <c r="BY222" s="76">
        <v>28213.01</v>
      </c>
      <c r="BZ222" s="29">
        <v>770686</v>
      </c>
      <c r="CA222" s="29">
        <v>517123</v>
      </c>
      <c r="CB222" s="29">
        <v>452982</v>
      </c>
      <c r="CC222" s="29">
        <v>64141</v>
      </c>
      <c r="CD222" s="29">
        <v>39223</v>
      </c>
      <c r="CE222" s="29">
        <v>317014</v>
      </c>
      <c r="CF222" s="29">
        <v>1379</v>
      </c>
      <c r="CG222" s="29">
        <v>129166</v>
      </c>
      <c r="CH222" s="29">
        <v>38799</v>
      </c>
      <c r="CI222" s="29">
        <v>28231</v>
      </c>
      <c r="CJ222" s="29">
        <v>10568</v>
      </c>
      <c r="CK222" s="29">
        <v>14426</v>
      </c>
      <c r="CL222" s="29">
        <v>38799</v>
      </c>
      <c r="CM222" s="29">
        <v>23062</v>
      </c>
      <c r="CN222" s="29">
        <v>20056</v>
      </c>
      <c r="CO222" s="30">
        <v>82929</v>
      </c>
      <c r="CP222" s="29">
        <v>602855</v>
      </c>
      <c r="CQ222" s="29">
        <v>602855</v>
      </c>
      <c r="CR222" s="29">
        <v>602855</v>
      </c>
      <c r="CS222" s="29">
        <v>602855</v>
      </c>
      <c r="CT222" s="29">
        <v>390435</v>
      </c>
      <c r="CU222" s="29">
        <v>390435</v>
      </c>
      <c r="CV222" s="35">
        <v>539396.80000000005</v>
      </c>
      <c r="CW222" s="35">
        <v>539396.80000000005</v>
      </c>
      <c r="CX222" s="35">
        <v>1178965</v>
      </c>
      <c r="CY222" s="35">
        <v>1178965</v>
      </c>
      <c r="CZ222" s="35">
        <v>1178965</v>
      </c>
      <c r="DA222" s="78" t="s">
        <v>46</v>
      </c>
      <c r="DB222" s="29">
        <v>1312</v>
      </c>
      <c r="DC222" s="29">
        <v>4157</v>
      </c>
      <c r="DD222" s="29">
        <v>5066</v>
      </c>
      <c r="DE222" s="29">
        <v>660</v>
      </c>
      <c r="DF222" s="34">
        <v>8224</v>
      </c>
      <c r="DG222" s="34">
        <v>5043</v>
      </c>
      <c r="DH222" s="34">
        <v>2912</v>
      </c>
      <c r="DI222" s="34">
        <v>1698</v>
      </c>
    </row>
    <row r="223" spans="1:113" x14ac:dyDescent="0.2">
      <c r="A223" s="3" t="s">
        <v>24</v>
      </c>
      <c r="B223" s="4">
        <v>2020</v>
      </c>
      <c r="C223" s="2" t="s">
        <v>229</v>
      </c>
      <c r="D223" s="29">
        <v>1497</v>
      </c>
      <c r="E223" s="29">
        <v>1458</v>
      </c>
      <c r="F223" s="29" t="s">
        <v>46</v>
      </c>
      <c r="G223" s="30" t="s">
        <v>46</v>
      </c>
      <c r="H223" s="29">
        <v>103923</v>
      </c>
      <c r="I223" s="29">
        <v>210799</v>
      </c>
      <c r="J223" s="29">
        <v>49466</v>
      </c>
      <c r="K223" s="29">
        <v>139424</v>
      </c>
      <c r="L223" s="29">
        <v>21909</v>
      </c>
      <c r="M223" s="31">
        <v>98</v>
      </c>
      <c r="N223" s="32">
        <v>11467</v>
      </c>
      <c r="O223" s="29">
        <v>11351</v>
      </c>
      <c r="P223" s="32">
        <v>7671.4152591803913</v>
      </c>
      <c r="Q223" s="35">
        <v>2662.5335820895521</v>
      </c>
      <c r="R223" s="30">
        <v>36166</v>
      </c>
      <c r="S223" s="29">
        <v>115047</v>
      </c>
      <c r="T223" s="29">
        <v>124052</v>
      </c>
      <c r="U223" s="29">
        <v>99850</v>
      </c>
      <c r="V223" s="29">
        <v>15197</v>
      </c>
      <c r="W223" s="29">
        <v>44740</v>
      </c>
      <c r="X223" s="29">
        <v>20241</v>
      </c>
      <c r="Y223" s="32">
        <v>8857.6427918744266</v>
      </c>
      <c r="Z223" s="32">
        <v>14222.417921859937</v>
      </c>
      <c r="AA223" s="35">
        <v>3512</v>
      </c>
      <c r="AB223" s="29">
        <v>40419</v>
      </c>
      <c r="AC223" s="29">
        <v>42754</v>
      </c>
      <c r="AD223" s="29">
        <v>11135</v>
      </c>
      <c r="AE223" s="34" t="s">
        <v>46</v>
      </c>
      <c r="AF223" s="30">
        <v>13088</v>
      </c>
      <c r="AG223" s="29">
        <v>84359</v>
      </c>
      <c r="AH223" s="34" t="s">
        <v>46</v>
      </c>
      <c r="AI223" s="34" t="s">
        <v>46</v>
      </c>
      <c r="AJ223" s="34" t="s">
        <v>46</v>
      </c>
      <c r="AK223" s="29">
        <v>12458</v>
      </c>
      <c r="AL223" s="29">
        <v>11079</v>
      </c>
      <c r="AM223" s="29">
        <v>5465</v>
      </c>
      <c r="AN223" s="29">
        <v>22543</v>
      </c>
      <c r="AO223" s="29" t="s">
        <v>46</v>
      </c>
      <c r="AP223" s="29">
        <v>1458</v>
      </c>
      <c r="AQ223" s="30">
        <v>2103</v>
      </c>
      <c r="AR223" s="29">
        <v>61130</v>
      </c>
      <c r="AS223" s="29">
        <v>19018</v>
      </c>
      <c r="AT223" s="29">
        <v>6441</v>
      </c>
      <c r="AU223" s="29">
        <v>2963</v>
      </c>
      <c r="AV223" s="29">
        <v>8875</v>
      </c>
      <c r="AW223" s="29">
        <v>2467</v>
      </c>
      <c r="AX223" s="29">
        <v>2467</v>
      </c>
      <c r="AY223" s="31" t="s">
        <v>46</v>
      </c>
      <c r="AZ223" s="31">
        <v>283</v>
      </c>
      <c r="BA223" s="30" t="s">
        <v>46</v>
      </c>
      <c r="BB223" s="31" t="s">
        <v>46</v>
      </c>
      <c r="BC223" s="31">
        <v>3946</v>
      </c>
      <c r="BD223" s="31">
        <v>2605</v>
      </c>
      <c r="BE223" s="31">
        <v>1302</v>
      </c>
      <c r="BF223" s="52">
        <v>788</v>
      </c>
      <c r="BG223" s="29">
        <v>102340</v>
      </c>
      <c r="BH223" s="29">
        <v>9024</v>
      </c>
      <c r="BI223" s="49">
        <v>38346</v>
      </c>
      <c r="BJ223" s="29">
        <v>22224</v>
      </c>
      <c r="BK223" s="29">
        <v>5839</v>
      </c>
      <c r="BL223" s="29" t="s">
        <v>46</v>
      </c>
      <c r="BM223" s="29" t="s">
        <v>46</v>
      </c>
      <c r="BN223" s="29" t="s">
        <v>46</v>
      </c>
      <c r="BO223" s="30">
        <v>3506</v>
      </c>
      <c r="BP223" s="32">
        <v>27533</v>
      </c>
      <c r="BQ223" s="32">
        <v>23080.060713734361</v>
      </c>
      <c r="BR223" s="35">
        <v>3649.8098159509204</v>
      </c>
      <c r="BS223" s="29">
        <v>83173</v>
      </c>
      <c r="BT223" s="29">
        <v>46233</v>
      </c>
      <c r="BU223" s="29">
        <v>10668</v>
      </c>
      <c r="BV223" s="29">
        <v>65503</v>
      </c>
      <c r="BW223" s="29">
        <v>35061</v>
      </c>
      <c r="BX223" s="29">
        <v>11928781</v>
      </c>
      <c r="BY223" s="76">
        <v>12835.630999999999</v>
      </c>
      <c r="BZ223" s="29">
        <v>368871</v>
      </c>
      <c r="CA223" s="29">
        <v>239099</v>
      </c>
      <c r="CB223" s="29">
        <v>211566</v>
      </c>
      <c r="CC223" s="29">
        <v>27533</v>
      </c>
      <c r="CD223" s="29">
        <v>17575</v>
      </c>
      <c r="CE223" s="29">
        <v>146585</v>
      </c>
      <c r="CF223" s="29">
        <v>1262</v>
      </c>
      <c r="CG223" s="29">
        <v>179288</v>
      </c>
      <c r="CH223" s="29">
        <v>28090</v>
      </c>
      <c r="CI223" s="29">
        <v>19880</v>
      </c>
      <c r="CJ223" s="29">
        <v>8210</v>
      </c>
      <c r="CK223" s="29">
        <v>11708</v>
      </c>
      <c r="CL223" s="29">
        <v>28090</v>
      </c>
      <c r="CM223" s="29">
        <v>17034</v>
      </c>
      <c r="CN223" s="29">
        <v>10668</v>
      </c>
      <c r="CO223" s="30">
        <v>51606</v>
      </c>
      <c r="CP223" s="29">
        <v>299249</v>
      </c>
      <c r="CQ223" s="29">
        <v>299249</v>
      </c>
      <c r="CR223" s="29">
        <v>299249</v>
      </c>
      <c r="CS223" s="29">
        <v>299249</v>
      </c>
      <c r="CT223" s="29">
        <v>253340</v>
      </c>
      <c r="CU223" s="29">
        <v>253340</v>
      </c>
      <c r="CV223" s="35">
        <v>231038.5</v>
      </c>
      <c r="CW223" s="35">
        <v>231038.5</v>
      </c>
      <c r="CX223" s="35">
        <v>542668</v>
      </c>
      <c r="CY223" s="35">
        <v>542668</v>
      </c>
      <c r="CZ223" s="35">
        <v>542668</v>
      </c>
      <c r="DA223" s="78" t="s">
        <v>46</v>
      </c>
      <c r="DB223" s="29">
        <v>531</v>
      </c>
      <c r="DC223" s="29">
        <v>1422</v>
      </c>
      <c r="DD223" s="29">
        <v>883</v>
      </c>
      <c r="DE223" s="29">
        <v>283</v>
      </c>
      <c r="DF223" s="34">
        <v>3946</v>
      </c>
      <c r="DG223" s="34">
        <v>2605</v>
      </c>
      <c r="DH223" s="34">
        <v>1302</v>
      </c>
      <c r="DI223" s="34">
        <v>788</v>
      </c>
    </row>
    <row r="224" spans="1:113" x14ac:dyDescent="0.2">
      <c r="A224" s="3" t="s">
        <v>25</v>
      </c>
      <c r="B224" s="4">
        <v>2020</v>
      </c>
      <c r="C224" s="2" t="s">
        <v>3</v>
      </c>
      <c r="D224" s="29">
        <v>77</v>
      </c>
      <c r="E224" s="29">
        <v>31</v>
      </c>
      <c r="F224" s="29" t="s">
        <v>46</v>
      </c>
      <c r="G224" s="30" t="s">
        <v>46</v>
      </c>
      <c r="H224" s="29">
        <v>3697</v>
      </c>
      <c r="I224" s="29">
        <v>7772</v>
      </c>
      <c r="J224" s="29">
        <v>2277</v>
      </c>
      <c r="K224" s="29">
        <v>4777</v>
      </c>
      <c r="L224" s="29">
        <v>718</v>
      </c>
      <c r="M224" s="31" t="s">
        <v>46</v>
      </c>
      <c r="N224" s="32">
        <v>324</v>
      </c>
      <c r="O224" s="29">
        <v>321</v>
      </c>
      <c r="P224" s="32">
        <v>314.15922483071722</v>
      </c>
      <c r="Q224" s="35" t="s">
        <v>237</v>
      </c>
      <c r="R224" s="30">
        <v>1346</v>
      </c>
      <c r="S224" s="29">
        <v>7013</v>
      </c>
      <c r="T224" s="29">
        <v>7665</v>
      </c>
      <c r="U224" s="29">
        <v>6097</v>
      </c>
      <c r="V224" s="29">
        <v>916</v>
      </c>
      <c r="W224" s="29">
        <v>3306</v>
      </c>
      <c r="X224" s="29">
        <v>862</v>
      </c>
      <c r="Y224" s="32">
        <v>605.4378682844723</v>
      </c>
      <c r="Z224" s="32">
        <v>800.83593036126535</v>
      </c>
      <c r="AA224" s="35">
        <v>3149</v>
      </c>
      <c r="AB224" s="29">
        <v>1505</v>
      </c>
      <c r="AC224" s="29">
        <v>1567</v>
      </c>
      <c r="AD224" s="29">
        <v>600</v>
      </c>
      <c r="AE224" s="34">
        <v>577</v>
      </c>
      <c r="AF224" s="30">
        <v>922</v>
      </c>
      <c r="AG224" s="29">
        <v>5729</v>
      </c>
      <c r="AH224" s="34">
        <v>308</v>
      </c>
      <c r="AI224" s="34">
        <v>969</v>
      </c>
      <c r="AJ224" s="34">
        <v>72</v>
      </c>
      <c r="AK224" s="29">
        <v>693</v>
      </c>
      <c r="AL224" s="29">
        <v>493</v>
      </c>
      <c r="AM224" s="29">
        <v>237</v>
      </c>
      <c r="AN224" s="29">
        <v>1058</v>
      </c>
      <c r="AO224" s="29">
        <v>364</v>
      </c>
      <c r="AP224" s="29">
        <v>31</v>
      </c>
      <c r="AQ224" s="30">
        <v>55</v>
      </c>
      <c r="AR224" s="29">
        <v>3276</v>
      </c>
      <c r="AS224" s="29">
        <v>1199</v>
      </c>
      <c r="AT224" s="29">
        <v>457</v>
      </c>
      <c r="AU224" s="29">
        <v>178</v>
      </c>
      <c r="AV224" s="29">
        <v>395</v>
      </c>
      <c r="AW224" s="29">
        <v>113</v>
      </c>
      <c r="AX224" s="29">
        <v>113</v>
      </c>
      <c r="AY224" s="31" t="s">
        <v>46</v>
      </c>
      <c r="AZ224" s="31" t="s">
        <v>46</v>
      </c>
      <c r="BA224" s="30">
        <v>34</v>
      </c>
      <c r="BB224" s="31" t="s">
        <v>46</v>
      </c>
      <c r="BC224" s="31">
        <v>279</v>
      </c>
      <c r="BD224" s="31">
        <v>158</v>
      </c>
      <c r="BE224" s="31">
        <v>133</v>
      </c>
      <c r="BF224" s="52">
        <v>92</v>
      </c>
      <c r="BG224" s="29">
        <v>8687</v>
      </c>
      <c r="BH224" s="29">
        <v>164</v>
      </c>
      <c r="BI224" s="49">
        <v>3155</v>
      </c>
      <c r="BJ224" s="29">
        <v>1362</v>
      </c>
      <c r="BK224" s="29">
        <v>337</v>
      </c>
      <c r="BL224" s="29" t="s">
        <v>46</v>
      </c>
      <c r="BM224" s="29" t="s">
        <v>46</v>
      </c>
      <c r="BN224" s="29" t="s">
        <v>46</v>
      </c>
      <c r="BO224" s="30">
        <v>128</v>
      </c>
      <c r="BP224" s="32">
        <v>1502</v>
      </c>
      <c r="BQ224" s="32">
        <v>1406.2737986457378</v>
      </c>
      <c r="BR224" s="35">
        <v>3483</v>
      </c>
      <c r="BS224" s="29">
        <v>3072</v>
      </c>
      <c r="BT224" s="29">
        <v>1504</v>
      </c>
      <c r="BU224" s="29">
        <v>361</v>
      </c>
      <c r="BV224" s="29">
        <v>2465</v>
      </c>
      <c r="BW224" s="29">
        <v>1150</v>
      </c>
      <c r="BX224" s="29">
        <v>737186</v>
      </c>
      <c r="BY224" s="76">
        <v>820.37</v>
      </c>
      <c r="BZ224" s="29">
        <v>21536</v>
      </c>
      <c r="CA224" s="29">
        <v>14678</v>
      </c>
      <c r="CB224" s="29">
        <v>13176</v>
      </c>
      <c r="CC224" s="29">
        <v>1502</v>
      </c>
      <c r="CD224" s="29">
        <v>1022</v>
      </c>
      <c r="CE224" s="29">
        <v>9008</v>
      </c>
      <c r="CF224" s="29">
        <v>44</v>
      </c>
      <c r="CG224" s="29">
        <v>4826</v>
      </c>
      <c r="CH224" s="29">
        <v>984</v>
      </c>
      <c r="CI224" s="29">
        <v>585</v>
      </c>
      <c r="CJ224" s="29">
        <v>399</v>
      </c>
      <c r="CK224" s="29">
        <v>307</v>
      </c>
      <c r="CL224" s="29">
        <v>984</v>
      </c>
      <c r="CM224" s="29">
        <v>573</v>
      </c>
      <c r="CN224" s="29">
        <v>361</v>
      </c>
      <c r="CO224" s="30">
        <v>1894</v>
      </c>
      <c r="CP224" s="29">
        <v>17546</v>
      </c>
      <c r="CQ224" s="29">
        <v>17546</v>
      </c>
      <c r="CR224" s="29">
        <v>17546</v>
      </c>
      <c r="CS224" s="29">
        <v>17546</v>
      </c>
      <c r="CT224" s="29">
        <v>7343</v>
      </c>
      <c r="CU224" s="29">
        <v>7343</v>
      </c>
      <c r="CV224" s="35">
        <v>17687.399999999998</v>
      </c>
      <c r="CW224" s="35">
        <v>17687.399999999998</v>
      </c>
      <c r="CX224" s="35">
        <v>34974</v>
      </c>
      <c r="CY224" s="35">
        <v>34974</v>
      </c>
      <c r="CZ224" s="35">
        <v>34974</v>
      </c>
      <c r="DA224" s="78" t="s">
        <v>46</v>
      </c>
      <c r="DB224" s="34" t="s">
        <v>46</v>
      </c>
      <c r="DC224" s="34" t="s">
        <v>46</v>
      </c>
      <c r="DD224" s="34" t="s">
        <v>46</v>
      </c>
      <c r="DE224" s="34" t="s">
        <v>46</v>
      </c>
      <c r="DF224" s="34">
        <v>279</v>
      </c>
      <c r="DG224" s="34">
        <v>158</v>
      </c>
      <c r="DH224" s="34">
        <v>133</v>
      </c>
      <c r="DI224" s="34">
        <v>92</v>
      </c>
    </row>
    <row r="225" spans="1:113" x14ac:dyDescent="0.2">
      <c r="A225" s="3" t="s">
        <v>26</v>
      </c>
      <c r="B225" s="4">
        <v>2020</v>
      </c>
      <c r="C225" s="2" t="s">
        <v>4</v>
      </c>
      <c r="D225" s="29">
        <v>85</v>
      </c>
      <c r="E225" s="29">
        <v>49</v>
      </c>
      <c r="F225" s="29" t="s">
        <v>46</v>
      </c>
      <c r="G225" s="30" t="s">
        <v>46</v>
      </c>
      <c r="H225" s="29">
        <v>3451</v>
      </c>
      <c r="I225" s="29">
        <v>6924</v>
      </c>
      <c r="J225" s="29">
        <v>2021</v>
      </c>
      <c r="K225" s="29">
        <v>4295</v>
      </c>
      <c r="L225" s="29">
        <v>608</v>
      </c>
      <c r="M225" s="31" t="s">
        <v>46</v>
      </c>
      <c r="N225" s="32">
        <v>425</v>
      </c>
      <c r="O225" s="29">
        <v>419</v>
      </c>
      <c r="P225" s="32">
        <v>267.55890184351603</v>
      </c>
      <c r="Q225" s="35">
        <v>2432</v>
      </c>
      <c r="R225" s="30">
        <v>1340</v>
      </c>
      <c r="S225" s="29">
        <v>6502</v>
      </c>
      <c r="T225" s="29">
        <v>6754</v>
      </c>
      <c r="U225" s="29">
        <v>5579</v>
      </c>
      <c r="V225" s="29">
        <v>923</v>
      </c>
      <c r="W225" s="29">
        <v>2765</v>
      </c>
      <c r="X225" s="29">
        <v>629</v>
      </c>
      <c r="Y225" s="32">
        <v>608.75793288191255</v>
      </c>
      <c r="Z225" s="32">
        <v>641.67670553054813</v>
      </c>
      <c r="AA225" s="35">
        <v>3177</v>
      </c>
      <c r="AB225" s="29">
        <v>1510</v>
      </c>
      <c r="AC225" s="29">
        <v>1594</v>
      </c>
      <c r="AD225" s="29">
        <v>542</v>
      </c>
      <c r="AE225" s="34" t="s">
        <v>46</v>
      </c>
      <c r="AF225" s="30">
        <v>1140</v>
      </c>
      <c r="AG225" s="29">
        <v>5431</v>
      </c>
      <c r="AH225" s="34" t="s">
        <v>46</v>
      </c>
      <c r="AI225" s="34" t="s">
        <v>46</v>
      </c>
      <c r="AJ225" s="34" t="s">
        <v>46</v>
      </c>
      <c r="AK225" s="29">
        <v>614</v>
      </c>
      <c r="AL225" s="29">
        <v>428</v>
      </c>
      <c r="AM225" s="29">
        <v>193</v>
      </c>
      <c r="AN225" s="29">
        <v>958</v>
      </c>
      <c r="AO225" s="29" t="s">
        <v>46</v>
      </c>
      <c r="AP225" s="29">
        <v>49</v>
      </c>
      <c r="AQ225" s="30">
        <v>63</v>
      </c>
      <c r="AR225" s="29">
        <v>2896</v>
      </c>
      <c r="AS225" s="29">
        <v>1018</v>
      </c>
      <c r="AT225" s="29">
        <v>431</v>
      </c>
      <c r="AU225" s="29">
        <v>172</v>
      </c>
      <c r="AV225" s="29">
        <v>349</v>
      </c>
      <c r="AW225" s="29">
        <v>135</v>
      </c>
      <c r="AX225" s="29">
        <v>135</v>
      </c>
      <c r="AY225" s="31" t="s">
        <v>46</v>
      </c>
      <c r="AZ225" s="31" t="s">
        <v>46</v>
      </c>
      <c r="BA225" s="30" t="s">
        <v>46</v>
      </c>
      <c r="BB225" s="31" t="s">
        <v>46</v>
      </c>
      <c r="BC225" s="31">
        <v>234</v>
      </c>
      <c r="BD225" s="31">
        <v>124</v>
      </c>
      <c r="BE225" s="31">
        <v>90</v>
      </c>
      <c r="BF225" s="52">
        <v>45</v>
      </c>
      <c r="BG225" s="29">
        <v>7479</v>
      </c>
      <c r="BH225" s="29">
        <v>228</v>
      </c>
      <c r="BI225" s="49">
        <v>2726</v>
      </c>
      <c r="BJ225" s="29">
        <v>1264</v>
      </c>
      <c r="BK225" s="29">
        <v>321</v>
      </c>
      <c r="BL225" s="29" t="s">
        <v>46</v>
      </c>
      <c r="BM225" s="29" t="s">
        <v>46</v>
      </c>
      <c r="BN225" s="29" t="s">
        <v>46</v>
      </c>
      <c r="BO225" s="30">
        <v>114</v>
      </c>
      <c r="BP225" s="32">
        <v>1574</v>
      </c>
      <c r="BQ225" s="32">
        <v>1250.4346384124608</v>
      </c>
      <c r="BR225" s="35">
        <v>3516</v>
      </c>
      <c r="BS225" s="29">
        <v>3104</v>
      </c>
      <c r="BT225" s="29">
        <v>1623</v>
      </c>
      <c r="BU225" s="29">
        <v>452</v>
      </c>
      <c r="BV225" s="29">
        <v>2531</v>
      </c>
      <c r="BW225" s="29">
        <v>1298</v>
      </c>
      <c r="BX225" s="29">
        <v>723690</v>
      </c>
      <c r="BY225" s="76">
        <v>784.59699999999998</v>
      </c>
      <c r="BZ225" s="29">
        <v>19538</v>
      </c>
      <c r="CA225" s="29">
        <v>13256</v>
      </c>
      <c r="CB225" s="29">
        <v>11682</v>
      </c>
      <c r="CC225" s="29">
        <v>1574</v>
      </c>
      <c r="CD225" s="29">
        <v>955</v>
      </c>
      <c r="CE225" s="29">
        <v>8288</v>
      </c>
      <c r="CF225" s="29">
        <v>53</v>
      </c>
      <c r="CG225" s="29">
        <v>3529</v>
      </c>
      <c r="CH225" s="29">
        <v>1235</v>
      </c>
      <c r="CI225" s="29">
        <v>831</v>
      </c>
      <c r="CJ225" s="29">
        <v>404</v>
      </c>
      <c r="CK225" s="29">
        <v>498</v>
      </c>
      <c r="CL225" s="29">
        <v>1235</v>
      </c>
      <c r="CM225" s="29">
        <v>749</v>
      </c>
      <c r="CN225" s="29">
        <v>452</v>
      </c>
      <c r="CO225" s="30">
        <v>1983</v>
      </c>
      <c r="CP225" s="29">
        <v>15406</v>
      </c>
      <c r="CQ225" s="29">
        <v>15406</v>
      </c>
      <c r="CR225" s="29">
        <v>15406</v>
      </c>
      <c r="CS225" s="29">
        <v>15406</v>
      </c>
      <c r="CT225" s="29">
        <v>7235</v>
      </c>
      <c r="CU225" s="29">
        <v>7235</v>
      </c>
      <c r="CV225" s="35">
        <v>15518.3</v>
      </c>
      <c r="CW225" s="35">
        <v>15518.3</v>
      </c>
      <c r="CX225" s="35">
        <v>31559</v>
      </c>
      <c r="CY225" s="35">
        <v>31559</v>
      </c>
      <c r="CZ225" s="35">
        <v>31559</v>
      </c>
      <c r="DA225" s="78" t="s">
        <v>46</v>
      </c>
      <c r="DB225" s="34" t="s">
        <v>46</v>
      </c>
      <c r="DC225" s="34" t="s">
        <v>46</v>
      </c>
      <c r="DD225" s="34" t="s">
        <v>46</v>
      </c>
      <c r="DE225" s="34" t="s">
        <v>46</v>
      </c>
      <c r="DF225" s="34">
        <v>234</v>
      </c>
      <c r="DG225" s="34">
        <v>124</v>
      </c>
      <c r="DH225" s="34">
        <v>90</v>
      </c>
      <c r="DI225" s="34">
        <v>45</v>
      </c>
    </row>
    <row r="226" spans="1:113" x14ac:dyDescent="0.2">
      <c r="A226" s="3" t="s">
        <v>27</v>
      </c>
      <c r="B226" s="4">
        <v>2020</v>
      </c>
      <c r="C226" s="2" t="s">
        <v>5</v>
      </c>
      <c r="D226" s="29">
        <v>34</v>
      </c>
      <c r="E226" s="29">
        <v>24</v>
      </c>
      <c r="F226" s="29" t="s">
        <v>46</v>
      </c>
      <c r="G226" s="30" t="s">
        <v>46</v>
      </c>
      <c r="H226" s="29">
        <v>1460</v>
      </c>
      <c r="I226" s="29">
        <v>3215</v>
      </c>
      <c r="J226" s="29">
        <v>946</v>
      </c>
      <c r="K226" s="29">
        <v>1969</v>
      </c>
      <c r="L226" s="29">
        <v>300</v>
      </c>
      <c r="M226" s="31" t="s">
        <v>46</v>
      </c>
      <c r="N226" s="32">
        <v>151</v>
      </c>
      <c r="O226" s="29">
        <v>147</v>
      </c>
      <c r="P226" s="32" t="s">
        <v>237</v>
      </c>
      <c r="Q226" s="35" t="s">
        <v>237</v>
      </c>
      <c r="R226" s="30">
        <v>548</v>
      </c>
      <c r="S226" s="29">
        <v>4405</v>
      </c>
      <c r="T226" s="29">
        <v>4331</v>
      </c>
      <c r="U226" s="29">
        <v>3769</v>
      </c>
      <c r="V226" s="29">
        <v>636</v>
      </c>
      <c r="W226" s="29">
        <v>1948</v>
      </c>
      <c r="X226" s="29">
        <v>437</v>
      </c>
      <c r="Y226" s="32">
        <v>337.63851425887464</v>
      </c>
      <c r="Z226" s="32">
        <v>339.79773908959186</v>
      </c>
      <c r="AA226" s="35">
        <v>3341</v>
      </c>
      <c r="AB226" s="29">
        <v>594</v>
      </c>
      <c r="AC226" s="29">
        <v>604</v>
      </c>
      <c r="AD226" s="29">
        <v>357</v>
      </c>
      <c r="AE226" s="34">
        <v>545</v>
      </c>
      <c r="AF226" s="30">
        <v>713</v>
      </c>
      <c r="AG226" s="29">
        <v>3504</v>
      </c>
      <c r="AH226" s="34">
        <v>209</v>
      </c>
      <c r="AI226" s="34">
        <v>676</v>
      </c>
      <c r="AJ226" s="34">
        <v>220</v>
      </c>
      <c r="AK226" s="29">
        <v>402</v>
      </c>
      <c r="AL226" s="29">
        <v>157</v>
      </c>
      <c r="AM226" s="29">
        <v>69</v>
      </c>
      <c r="AN226" s="29">
        <v>372</v>
      </c>
      <c r="AO226" s="29">
        <v>253</v>
      </c>
      <c r="AP226" s="29">
        <v>24</v>
      </c>
      <c r="AQ226" s="30">
        <v>30</v>
      </c>
      <c r="AR226" s="29">
        <v>1910</v>
      </c>
      <c r="AS226" s="29">
        <v>689</v>
      </c>
      <c r="AT226" s="29">
        <v>281</v>
      </c>
      <c r="AU226" s="29">
        <v>114</v>
      </c>
      <c r="AV226" s="29">
        <v>136</v>
      </c>
      <c r="AW226" s="29">
        <v>41</v>
      </c>
      <c r="AX226" s="29">
        <v>41</v>
      </c>
      <c r="AY226" s="31" t="s">
        <v>46</v>
      </c>
      <c r="AZ226" s="31" t="s">
        <v>46</v>
      </c>
      <c r="BA226" s="30">
        <v>28</v>
      </c>
      <c r="BB226" s="31" t="s">
        <v>46</v>
      </c>
      <c r="BC226" s="31">
        <v>110</v>
      </c>
      <c r="BD226" s="31">
        <v>40</v>
      </c>
      <c r="BE226" s="31">
        <v>26</v>
      </c>
      <c r="BF226" s="52">
        <v>8</v>
      </c>
      <c r="BG226" s="29">
        <v>5308</v>
      </c>
      <c r="BH226" s="29">
        <v>103</v>
      </c>
      <c r="BI226" s="49">
        <v>2029</v>
      </c>
      <c r="BJ226" s="29">
        <v>884</v>
      </c>
      <c r="BK226" s="29">
        <v>223</v>
      </c>
      <c r="BL226" s="29" t="s">
        <v>46</v>
      </c>
      <c r="BM226" s="29" t="s">
        <v>46</v>
      </c>
      <c r="BN226" s="29" t="s">
        <v>46</v>
      </c>
      <c r="BO226" s="30">
        <v>64</v>
      </c>
      <c r="BP226" s="32">
        <v>1013</v>
      </c>
      <c r="BQ226" s="32">
        <v>677.43625334846649</v>
      </c>
      <c r="BR226" s="35">
        <v>3785</v>
      </c>
      <c r="BS226" s="29">
        <v>1198</v>
      </c>
      <c r="BT226" s="29">
        <v>572</v>
      </c>
      <c r="BU226" s="29">
        <v>162</v>
      </c>
      <c r="BV226" s="29">
        <v>960</v>
      </c>
      <c r="BW226" s="29">
        <v>460</v>
      </c>
      <c r="BX226" s="29">
        <v>590076</v>
      </c>
      <c r="BY226" s="76">
        <v>591.91800000000001</v>
      </c>
      <c r="BZ226" s="29">
        <v>12546</v>
      </c>
      <c r="CA226" s="29">
        <v>8736</v>
      </c>
      <c r="CB226" s="29">
        <v>7723</v>
      </c>
      <c r="CC226" s="29">
        <v>1013</v>
      </c>
      <c r="CD226" s="29">
        <v>684</v>
      </c>
      <c r="CE226" s="29">
        <v>5338</v>
      </c>
      <c r="CF226" s="29">
        <v>23</v>
      </c>
      <c r="CG226" s="29">
        <v>8042</v>
      </c>
      <c r="CH226" s="29">
        <v>484</v>
      </c>
      <c r="CI226" s="29">
        <v>255</v>
      </c>
      <c r="CJ226" s="29">
        <v>229</v>
      </c>
      <c r="CK226" s="29">
        <v>156</v>
      </c>
      <c r="CL226" s="29">
        <v>484</v>
      </c>
      <c r="CM226" s="29">
        <v>247</v>
      </c>
      <c r="CN226" s="29">
        <v>162</v>
      </c>
      <c r="CO226" s="30">
        <v>771</v>
      </c>
      <c r="CP226" s="29">
        <v>10001</v>
      </c>
      <c r="CQ226" s="29">
        <v>10001</v>
      </c>
      <c r="CR226" s="29">
        <v>10001</v>
      </c>
      <c r="CS226" s="29">
        <v>10001</v>
      </c>
      <c r="CT226" s="29">
        <v>3250</v>
      </c>
      <c r="CU226" s="29">
        <v>3250</v>
      </c>
      <c r="CV226" s="35">
        <v>11721.5</v>
      </c>
      <c r="CW226" s="35">
        <v>11721.5</v>
      </c>
      <c r="CX226" s="35">
        <v>20752</v>
      </c>
      <c r="CY226" s="35">
        <v>20752</v>
      </c>
      <c r="CZ226" s="35">
        <v>20752</v>
      </c>
      <c r="DA226" s="78" t="s">
        <v>46</v>
      </c>
      <c r="DB226" s="34" t="s">
        <v>46</v>
      </c>
      <c r="DC226" s="34" t="s">
        <v>46</v>
      </c>
      <c r="DD226" s="34" t="s">
        <v>46</v>
      </c>
      <c r="DE226" s="34" t="s">
        <v>46</v>
      </c>
      <c r="DF226" s="34">
        <v>110</v>
      </c>
      <c r="DG226" s="34">
        <v>40</v>
      </c>
      <c r="DH226" s="34">
        <v>26</v>
      </c>
      <c r="DI226" s="34">
        <v>8</v>
      </c>
    </row>
    <row r="227" spans="1:113" x14ac:dyDescent="0.2">
      <c r="A227" s="3" t="s">
        <v>28</v>
      </c>
      <c r="B227" s="4">
        <v>2020</v>
      </c>
      <c r="C227" s="2" t="s">
        <v>6</v>
      </c>
      <c r="D227" s="29">
        <v>228</v>
      </c>
      <c r="E227" s="29">
        <v>233</v>
      </c>
      <c r="F227" s="29" t="s">
        <v>46</v>
      </c>
      <c r="G227" s="30" t="s">
        <v>46</v>
      </c>
      <c r="H227" s="29">
        <v>10312</v>
      </c>
      <c r="I227" s="29">
        <v>24404</v>
      </c>
      <c r="J227" s="29">
        <v>6332</v>
      </c>
      <c r="K227" s="29">
        <v>15376</v>
      </c>
      <c r="L227" s="29">
        <v>2696</v>
      </c>
      <c r="M227" s="31" t="s">
        <v>46</v>
      </c>
      <c r="N227" s="32">
        <v>950</v>
      </c>
      <c r="O227" s="29">
        <v>937</v>
      </c>
      <c r="P227" s="32">
        <v>1018.7165117382275</v>
      </c>
      <c r="Q227" s="35">
        <v>2453.5487804878048</v>
      </c>
      <c r="R227" s="30">
        <v>3102</v>
      </c>
      <c r="S227" s="29">
        <v>12706</v>
      </c>
      <c r="T227" s="29">
        <v>14341</v>
      </c>
      <c r="U227" s="29">
        <v>10905</v>
      </c>
      <c r="V227" s="29">
        <v>1801</v>
      </c>
      <c r="W227" s="29">
        <v>5299</v>
      </c>
      <c r="X227" s="29">
        <v>1457</v>
      </c>
      <c r="Y227" s="32">
        <v>1413.0349613996618</v>
      </c>
      <c r="Z227" s="32">
        <v>1766.9521191122917</v>
      </c>
      <c r="AA227" s="35">
        <v>3056.6538461538462</v>
      </c>
      <c r="AB227" s="29">
        <v>3648</v>
      </c>
      <c r="AC227" s="29">
        <v>3359</v>
      </c>
      <c r="AD227" s="29">
        <v>1087</v>
      </c>
      <c r="AE227" s="34">
        <v>1478</v>
      </c>
      <c r="AF227" s="30">
        <v>527</v>
      </c>
      <c r="AG227" s="29">
        <v>10521</v>
      </c>
      <c r="AH227" s="34">
        <v>535</v>
      </c>
      <c r="AI227" s="34">
        <v>1842</v>
      </c>
      <c r="AJ227" s="34">
        <v>551</v>
      </c>
      <c r="AK227" s="29">
        <v>1240</v>
      </c>
      <c r="AL227" s="29">
        <v>1111</v>
      </c>
      <c r="AM227" s="29">
        <v>485</v>
      </c>
      <c r="AN227" s="29">
        <v>2200</v>
      </c>
      <c r="AO227" s="29">
        <v>682</v>
      </c>
      <c r="AP227" s="29">
        <v>233</v>
      </c>
      <c r="AQ227" s="30">
        <v>345</v>
      </c>
      <c r="AR227" s="29">
        <v>6519</v>
      </c>
      <c r="AS227" s="29">
        <v>2502</v>
      </c>
      <c r="AT227" s="29">
        <v>956</v>
      </c>
      <c r="AU227" s="29">
        <v>407</v>
      </c>
      <c r="AV227" s="29">
        <v>777</v>
      </c>
      <c r="AW227" s="29">
        <v>238</v>
      </c>
      <c r="AX227" s="29">
        <v>238</v>
      </c>
      <c r="AY227" s="31" t="s">
        <v>46</v>
      </c>
      <c r="AZ227" s="31" t="s">
        <v>46</v>
      </c>
      <c r="BA227" s="30">
        <v>79</v>
      </c>
      <c r="BB227" s="31" t="s">
        <v>46</v>
      </c>
      <c r="BC227" s="31">
        <v>563</v>
      </c>
      <c r="BD227" s="31">
        <v>388</v>
      </c>
      <c r="BE227" s="31">
        <v>180</v>
      </c>
      <c r="BF227" s="52">
        <v>92</v>
      </c>
      <c r="BG227" s="29">
        <v>14988</v>
      </c>
      <c r="BH227" s="29">
        <v>618</v>
      </c>
      <c r="BI227" s="49">
        <v>5764</v>
      </c>
      <c r="BJ227" s="29">
        <v>2692</v>
      </c>
      <c r="BK227" s="29">
        <v>699</v>
      </c>
      <c r="BL227" s="29" t="s">
        <v>46</v>
      </c>
      <c r="BM227" s="29" t="s">
        <v>46</v>
      </c>
      <c r="BN227" s="29" t="s">
        <v>46</v>
      </c>
      <c r="BO227" s="30">
        <v>285</v>
      </c>
      <c r="BP227" s="32">
        <v>3060</v>
      </c>
      <c r="BQ227" s="32">
        <v>3179.9870805119535</v>
      </c>
      <c r="BR227" s="35">
        <v>3457.7660098522169</v>
      </c>
      <c r="BS227" s="29">
        <v>7007</v>
      </c>
      <c r="BT227" s="29">
        <v>3628</v>
      </c>
      <c r="BU227" s="29">
        <v>913</v>
      </c>
      <c r="BV227" s="29">
        <v>5667</v>
      </c>
      <c r="BW227" s="29">
        <v>2681</v>
      </c>
      <c r="BX227" s="29">
        <v>1262902</v>
      </c>
      <c r="BY227" s="76">
        <v>1423.087</v>
      </c>
      <c r="BZ227" s="29">
        <v>39574</v>
      </c>
      <c r="CA227" s="29">
        <v>27047</v>
      </c>
      <c r="CB227" s="29">
        <v>23987</v>
      </c>
      <c r="CC227" s="29">
        <v>3060</v>
      </c>
      <c r="CD227" s="29">
        <v>2039</v>
      </c>
      <c r="CE227" s="29">
        <v>17231</v>
      </c>
      <c r="CF227" s="29">
        <v>115</v>
      </c>
      <c r="CG227" s="29">
        <v>9918</v>
      </c>
      <c r="CH227" s="29">
        <v>2456</v>
      </c>
      <c r="CI227" s="29">
        <v>1537</v>
      </c>
      <c r="CJ227" s="29">
        <v>919</v>
      </c>
      <c r="CK227" s="29">
        <v>898</v>
      </c>
      <c r="CL227" s="29">
        <v>2456</v>
      </c>
      <c r="CM227" s="29">
        <v>1595</v>
      </c>
      <c r="CN227" s="29">
        <v>913</v>
      </c>
      <c r="CO227" s="30">
        <v>4267</v>
      </c>
      <c r="CP227" s="29">
        <v>30388</v>
      </c>
      <c r="CQ227" s="29">
        <v>30388</v>
      </c>
      <c r="CR227" s="29">
        <v>30388</v>
      </c>
      <c r="CS227" s="29">
        <v>30388</v>
      </c>
      <c r="CT227" s="29">
        <v>17023</v>
      </c>
      <c r="CU227" s="29">
        <v>17023</v>
      </c>
      <c r="CV227" s="35">
        <v>28664.9</v>
      </c>
      <c r="CW227" s="35">
        <v>28664.9</v>
      </c>
      <c r="CX227" s="35">
        <v>63263</v>
      </c>
      <c r="CY227" s="35">
        <v>63263</v>
      </c>
      <c r="CZ227" s="35">
        <v>63263</v>
      </c>
      <c r="DA227" s="78" t="s">
        <v>46</v>
      </c>
      <c r="DB227" s="34" t="s">
        <v>46</v>
      </c>
      <c r="DC227" s="34" t="s">
        <v>46</v>
      </c>
      <c r="DD227" s="34" t="s">
        <v>46</v>
      </c>
      <c r="DE227" s="34" t="s">
        <v>46</v>
      </c>
      <c r="DF227" s="34">
        <v>563</v>
      </c>
      <c r="DG227" s="34">
        <v>388</v>
      </c>
      <c r="DH227" s="34">
        <v>180</v>
      </c>
      <c r="DI227" s="34">
        <v>92</v>
      </c>
    </row>
    <row r="228" spans="1:113" x14ac:dyDescent="0.2">
      <c r="A228" s="3" t="s">
        <v>29</v>
      </c>
      <c r="B228" s="4">
        <v>2020</v>
      </c>
      <c r="C228" s="2" t="s">
        <v>7</v>
      </c>
      <c r="D228" s="29">
        <v>22</v>
      </c>
      <c r="E228" s="29">
        <v>22</v>
      </c>
      <c r="F228" s="29" t="s">
        <v>46</v>
      </c>
      <c r="G228" s="30" t="s">
        <v>46</v>
      </c>
      <c r="H228" s="29">
        <v>1380</v>
      </c>
      <c r="I228" s="29">
        <v>3499</v>
      </c>
      <c r="J228" s="29">
        <v>1077</v>
      </c>
      <c r="K228" s="29">
        <v>2074</v>
      </c>
      <c r="L228" s="29">
        <v>348</v>
      </c>
      <c r="M228" s="31" t="s">
        <v>46</v>
      </c>
      <c r="N228" s="32">
        <v>126</v>
      </c>
      <c r="O228" s="29">
        <v>125</v>
      </c>
      <c r="P228" s="32" t="s">
        <v>237</v>
      </c>
      <c r="Q228" s="35" t="s">
        <v>237</v>
      </c>
      <c r="R228" s="30">
        <v>451</v>
      </c>
      <c r="S228" s="29">
        <v>3123</v>
      </c>
      <c r="T228" s="29">
        <v>3177</v>
      </c>
      <c r="U228" s="29">
        <v>2739</v>
      </c>
      <c r="V228" s="29">
        <v>384</v>
      </c>
      <c r="W228" s="29">
        <v>1440</v>
      </c>
      <c r="X228" s="29">
        <v>305</v>
      </c>
      <c r="Y228" s="32">
        <v>252.15922483071722</v>
      </c>
      <c r="Z228" s="32">
        <v>278.95857885631489</v>
      </c>
      <c r="AA228" s="35">
        <v>3309.71052631579</v>
      </c>
      <c r="AB228" s="29">
        <v>489</v>
      </c>
      <c r="AC228" s="29">
        <v>491</v>
      </c>
      <c r="AD228" s="29">
        <v>259</v>
      </c>
      <c r="AE228" s="34">
        <v>307</v>
      </c>
      <c r="AF228" s="30">
        <v>0</v>
      </c>
      <c r="AG228" s="29">
        <v>2725</v>
      </c>
      <c r="AH228" s="34">
        <v>202</v>
      </c>
      <c r="AI228" s="34">
        <v>548</v>
      </c>
      <c r="AJ228" s="34">
        <v>0</v>
      </c>
      <c r="AK228" s="29">
        <v>293</v>
      </c>
      <c r="AL228" s="29">
        <v>140</v>
      </c>
      <c r="AM228" s="29">
        <v>71</v>
      </c>
      <c r="AN228" s="29">
        <v>326</v>
      </c>
      <c r="AO228" s="29">
        <v>110</v>
      </c>
      <c r="AP228" s="29">
        <v>22</v>
      </c>
      <c r="AQ228" s="30">
        <v>25</v>
      </c>
      <c r="AR228" s="29">
        <v>1432</v>
      </c>
      <c r="AS228" s="29">
        <v>453</v>
      </c>
      <c r="AT228" s="29">
        <v>202</v>
      </c>
      <c r="AU228" s="29">
        <v>78</v>
      </c>
      <c r="AV228" s="29">
        <v>111</v>
      </c>
      <c r="AW228" s="29">
        <v>35</v>
      </c>
      <c r="AX228" s="29">
        <v>35</v>
      </c>
      <c r="AY228" s="31" t="s">
        <v>46</v>
      </c>
      <c r="AZ228" s="31" t="s">
        <v>46</v>
      </c>
      <c r="BA228" s="30">
        <v>13</v>
      </c>
      <c r="BB228" s="31" t="s">
        <v>46</v>
      </c>
      <c r="BC228" s="31">
        <v>118</v>
      </c>
      <c r="BD228" s="31">
        <v>74</v>
      </c>
      <c r="BE228" s="31">
        <v>35</v>
      </c>
      <c r="BF228" s="52">
        <v>16</v>
      </c>
      <c r="BG228" s="29">
        <v>3865</v>
      </c>
      <c r="BH228" s="29">
        <v>76</v>
      </c>
      <c r="BI228" s="49">
        <v>1468</v>
      </c>
      <c r="BJ228" s="29">
        <v>721</v>
      </c>
      <c r="BK228" s="29">
        <v>165</v>
      </c>
      <c r="BL228" s="29" t="s">
        <v>46</v>
      </c>
      <c r="BM228" s="29" t="s">
        <v>46</v>
      </c>
      <c r="BN228" s="29" t="s">
        <v>46</v>
      </c>
      <c r="BO228" s="30">
        <v>41</v>
      </c>
      <c r="BP228" s="32">
        <v>682</v>
      </c>
      <c r="BQ228" s="32">
        <v>531.11780368703205</v>
      </c>
      <c r="BR228" s="35">
        <v>3667.1666666666665</v>
      </c>
      <c r="BS228" s="29">
        <v>980</v>
      </c>
      <c r="BT228" s="29">
        <v>476</v>
      </c>
      <c r="BU228" s="29">
        <v>115</v>
      </c>
      <c r="BV228" s="29">
        <v>741</v>
      </c>
      <c r="BW228" s="29">
        <v>343</v>
      </c>
      <c r="BX228" s="29">
        <v>402372</v>
      </c>
      <c r="BY228" s="76">
        <v>413.14800000000002</v>
      </c>
      <c r="BZ228" s="29">
        <v>9433</v>
      </c>
      <c r="CA228" s="29">
        <v>6300</v>
      </c>
      <c r="CB228" s="29">
        <v>5618</v>
      </c>
      <c r="CC228" s="29">
        <v>682</v>
      </c>
      <c r="CD228" s="29">
        <v>476</v>
      </c>
      <c r="CE228" s="29">
        <v>3873</v>
      </c>
      <c r="CF228" s="29">
        <v>12</v>
      </c>
      <c r="CG228" s="29">
        <v>2632</v>
      </c>
      <c r="CH228" s="29">
        <v>337</v>
      </c>
      <c r="CI228" s="29">
        <v>194</v>
      </c>
      <c r="CJ228" s="29">
        <v>143</v>
      </c>
      <c r="CK228" s="29">
        <v>110</v>
      </c>
      <c r="CL228" s="29">
        <v>337</v>
      </c>
      <c r="CM228" s="29">
        <v>175</v>
      </c>
      <c r="CN228" s="29">
        <v>115</v>
      </c>
      <c r="CO228" s="30">
        <v>596</v>
      </c>
      <c r="CP228" s="29">
        <v>7783</v>
      </c>
      <c r="CQ228" s="29">
        <v>7783</v>
      </c>
      <c r="CR228" s="29">
        <v>7783</v>
      </c>
      <c r="CS228" s="29">
        <v>7783</v>
      </c>
      <c r="CT228" s="29">
        <v>3837</v>
      </c>
      <c r="CU228" s="29">
        <v>3837</v>
      </c>
      <c r="CV228" s="35">
        <v>8141.0999999999995</v>
      </c>
      <c r="CW228" s="35">
        <v>8141.0999999999995</v>
      </c>
      <c r="CX228" s="35">
        <v>15555</v>
      </c>
      <c r="CY228" s="35">
        <v>15555</v>
      </c>
      <c r="CZ228" s="35">
        <v>15555</v>
      </c>
      <c r="DA228" s="78" t="s">
        <v>46</v>
      </c>
      <c r="DB228" s="34" t="s">
        <v>46</v>
      </c>
      <c r="DC228" s="34" t="s">
        <v>46</v>
      </c>
      <c r="DD228" s="34" t="s">
        <v>46</v>
      </c>
      <c r="DE228" s="34" t="s">
        <v>46</v>
      </c>
      <c r="DF228" s="34">
        <v>118</v>
      </c>
      <c r="DG228" s="34">
        <v>74</v>
      </c>
      <c r="DH228" s="34">
        <v>35</v>
      </c>
      <c r="DI228" s="34">
        <v>16</v>
      </c>
    </row>
    <row r="229" spans="1:113" x14ac:dyDescent="0.2">
      <c r="A229" s="3" t="s">
        <v>30</v>
      </c>
      <c r="B229" s="4">
        <v>2020</v>
      </c>
      <c r="C229" s="2" t="s">
        <v>8</v>
      </c>
      <c r="D229" s="29">
        <v>48</v>
      </c>
      <c r="E229" s="29">
        <v>26</v>
      </c>
      <c r="F229" s="29" t="s">
        <v>46</v>
      </c>
      <c r="G229" s="30" t="s">
        <v>46</v>
      </c>
      <c r="H229" s="29">
        <v>1549</v>
      </c>
      <c r="I229" s="29">
        <v>3876</v>
      </c>
      <c r="J229" s="29">
        <v>1152</v>
      </c>
      <c r="K229" s="29">
        <v>2369</v>
      </c>
      <c r="L229" s="29">
        <v>355</v>
      </c>
      <c r="M229" s="31" t="s">
        <v>46</v>
      </c>
      <c r="N229" s="32">
        <v>152</v>
      </c>
      <c r="O229" s="29">
        <v>151</v>
      </c>
      <c r="P229" s="32" t="s">
        <v>237</v>
      </c>
      <c r="Q229" s="35" t="s">
        <v>237</v>
      </c>
      <c r="R229" s="30">
        <v>559</v>
      </c>
      <c r="S229" s="29">
        <v>4003</v>
      </c>
      <c r="T229" s="29">
        <v>3962</v>
      </c>
      <c r="U229" s="29">
        <v>3495</v>
      </c>
      <c r="V229" s="29">
        <v>508</v>
      </c>
      <c r="W229" s="29">
        <v>1854</v>
      </c>
      <c r="X229" s="29">
        <v>454</v>
      </c>
      <c r="Y229" s="32">
        <v>278.51909563583672</v>
      </c>
      <c r="Z229" s="32">
        <v>328.79773908959186</v>
      </c>
      <c r="AA229" s="35">
        <v>3538.6578947368421</v>
      </c>
      <c r="AB229" s="29">
        <v>646</v>
      </c>
      <c r="AC229" s="29">
        <v>717</v>
      </c>
      <c r="AD229" s="29">
        <v>320</v>
      </c>
      <c r="AE229" s="34">
        <v>653</v>
      </c>
      <c r="AF229" s="30">
        <v>698</v>
      </c>
      <c r="AG229" s="29">
        <v>3352</v>
      </c>
      <c r="AH229" s="34">
        <v>232</v>
      </c>
      <c r="AI229" s="34">
        <v>692</v>
      </c>
      <c r="AJ229" s="34">
        <v>140</v>
      </c>
      <c r="AK229" s="29">
        <v>357</v>
      </c>
      <c r="AL229" s="29">
        <v>152</v>
      </c>
      <c r="AM229" s="29">
        <v>71</v>
      </c>
      <c r="AN229" s="29">
        <v>392</v>
      </c>
      <c r="AO229" s="29">
        <v>134</v>
      </c>
      <c r="AP229" s="29">
        <v>26</v>
      </c>
      <c r="AQ229" s="30">
        <v>40</v>
      </c>
      <c r="AR229" s="29">
        <v>1794</v>
      </c>
      <c r="AS229" s="29">
        <v>551</v>
      </c>
      <c r="AT229" s="29">
        <v>216</v>
      </c>
      <c r="AU229" s="29">
        <v>92</v>
      </c>
      <c r="AV229" s="29">
        <v>105</v>
      </c>
      <c r="AW229" s="29">
        <v>44</v>
      </c>
      <c r="AX229" s="29">
        <v>44</v>
      </c>
      <c r="AY229" s="31" t="s">
        <v>46</v>
      </c>
      <c r="AZ229" s="31" t="s">
        <v>46</v>
      </c>
      <c r="BA229" s="30">
        <v>18</v>
      </c>
      <c r="BB229" s="31" t="s">
        <v>46</v>
      </c>
      <c r="BC229" s="31">
        <v>80</v>
      </c>
      <c r="BD229" s="31">
        <v>35</v>
      </c>
      <c r="BE229" s="31">
        <v>13</v>
      </c>
      <c r="BF229" s="52" t="s">
        <v>237</v>
      </c>
      <c r="BG229" s="29">
        <v>4805</v>
      </c>
      <c r="BH229" s="29">
        <v>130</v>
      </c>
      <c r="BI229" s="49">
        <v>1827</v>
      </c>
      <c r="BJ229" s="29">
        <v>862</v>
      </c>
      <c r="BK229" s="29">
        <v>231</v>
      </c>
      <c r="BL229" s="29" t="s">
        <v>46</v>
      </c>
      <c r="BM229" s="29" t="s">
        <v>46</v>
      </c>
      <c r="BN229" s="29" t="s">
        <v>46</v>
      </c>
      <c r="BO229" s="30">
        <v>43</v>
      </c>
      <c r="BP229" s="32">
        <v>895</v>
      </c>
      <c r="BQ229" s="32">
        <v>607.31683472542863</v>
      </c>
      <c r="BR229" s="35">
        <v>3870.908163265306</v>
      </c>
      <c r="BS229" s="29">
        <v>1363</v>
      </c>
      <c r="BT229" s="29">
        <v>652</v>
      </c>
      <c r="BU229" s="29">
        <v>174</v>
      </c>
      <c r="BV229" s="29">
        <v>1027</v>
      </c>
      <c r="BW229" s="29">
        <v>549</v>
      </c>
      <c r="BX229" s="29">
        <v>525090</v>
      </c>
      <c r="BY229" s="76">
        <v>546.76199999999994</v>
      </c>
      <c r="BZ229" s="29">
        <v>11915</v>
      </c>
      <c r="CA229" s="29">
        <v>7965</v>
      </c>
      <c r="CB229" s="29">
        <v>7070</v>
      </c>
      <c r="CC229" s="29">
        <v>895</v>
      </c>
      <c r="CD229" s="29">
        <v>571</v>
      </c>
      <c r="CE229" s="29">
        <v>4762</v>
      </c>
      <c r="CF229" s="29">
        <v>25</v>
      </c>
      <c r="CG229" s="29">
        <v>3422</v>
      </c>
      <c r="CH229" s="29">
        <v>491</v>
      </c>
      <c r="CI229" s="29">
        <v>288</v>
      </c>
      <c r="CJ229" s="29">
        <v>203</v>
      </c>
      <c r="CK229" s="29">
        <v>182</v>
      </c>
      <c r="CL229" s="29">
        <v>491</v>
      </c>
      <c r="CM229" s="29">
        <v>255</v>
      </c>
      <c r="CN229" s="29">
        <v>174</v>
      </c>
      <c r="CO229" s="30">
        <v>864</v>
      </c>
      <c r="CP229" s="29">
        <v>9311</v>
      </c>
      <c r="CQ229" s="29">
        <v>9311</v>
      </c>
      <c r="CR229" s="29">
        <v>9311</v>
      </c>
      <c r="CS229" s="29">
        <v>9311</v>
      </c>
      <c r="CT229" s="29">
        <v>3856</v>
      </c>
      <c r="CU229" s="29">
        <v>3856</v>
      </c>
      <c r="CV229" s="35">
        <v>9941.7999999999993</v>
      </c>
      <c r="CW229" s="35">
        <v>9941.7999999999993</v>
      </c>
      <c r="CX229" s="35">
        <v>19516</v>
      </c>
      <c r="CY229" s="35">
        <v>19516</v>
      </c>
      <c r="CZ229" s="35">
        <v>19516</v>
      </c>
      <c r="DA229" s="78" t="s">
        <v>46</v>
      </c>
      <c r="DB229" s="34" t="s">
        <v>46</v>
      </c>
      <c r="DC229" s="34" t="s">
        <v>46</v>
      </c>
      <c r="DD229" s="34" t="s">
        <v>46</v>
      </c>
      <c r="DE229" s="34" t="s">
        <v>46</v>
      </c>
      <c r="DF229" s="34">
        <v>80</v>
      </c>
      <c r="DG229" s="34">
        <v>35</v>
      </c>
      <c r="DH229" s="34">
        <v>13</v>
      </c>
      <c r="DI229" s="34" t="s">
        <v>237</v>
      </c>
    </row>
    <row r="230" spans="1:113" x14ac:dyDescent="0.2">
      <c r="A230" s="3" t="s">
        <v>31</v>
      </c>
      <c r="B230" s="4">
        <v>2020</v>
      </c>
      <c r="C230" s="2" t="s">
        <v>9</v>
      </c>
      <c r="D230" s="29">
        <v>43</v>
      </c>
      <c r="E230" s="29">
        <v>22</v>
      </c>
      <c r="F230" s="29" t="s">
        <v>46</v>
      </c>
      <c r="G230" s="30" t="s">
        <v>46</v>
      </c>
      <c r="H230" s="29">
        <v>2217</v>
      </c>
      <c r="I230" s="29">
        <v>5722</v>
      </c>
      <c r="J230" s="29">
        <v>1674</v>
      </c>
      <c r="K230" s="29">
        <v>3416</v>
      </c>
      <c r="L230" s="29">
        <v>632</v>
      </c>
      <c r="M230" s="31" t="s">
        <v>46</v>
      </c>
      <c r="N230" s="32">
        <v>180</v>
      </c>
      <c r="O230" s="29">
        <v>178</v>
      </c>
      <c r="P230" s="32">
        <v>223.79935402559767</v>
      </c>
      <c r="Q230" s="35">
        <v>2672.375</v>
      </c>
      <c r="R230" s="30">
        <v>735</v>
      </c>
      <c r="S230" s="29">
        <v>4949</v>
      </c>
      <c r="T230" s="29">
        <v>5119</v>
      </c>
      <c r="U230" s="29">
        <v>4315</v>
      </c>
      <c r="V230" s="29">
        <v>634</v>
      </c>
      <c r="W230" s="29">
        <v>2122</v>
      </c>
      <c r="X230" s="29">
        <v>520</v>
      </c>
      <c r="Y230" s="32">
        <v>414.35825586911375</v>
      </c>
      <c r="Z230" s="32">
        <v>423.19741610239072</v>
      </c>
      <c r="AA230" s="35">
        <v>3383</v>
      </c>
      <c r="AB230" s="29">
        <v>703</v>
      </c>
      <c r="AC230" s="29">
        <v>710</v>
      </c>
      <c r="AD230" s="29">
        <v>390</v>
      </c>
      <c r="AE230" s="34">
        <v>847</v>
      </c>
      <c r="AF230" s="30">
        <v>226</v>
      </c>
      <c r="AG230" s="29">
        <v>4415</v>
      </c>
      <c r="AH230" s="34">
        <v>385</v>
      </c>
      <c r="AI230" s="34">
        <v>930</v>
      </c>
      <c r="AJ230" s="34">
        <v>300</v>
      </c>
      <c r="AK230" s="29">
        <v>457</v>
      </c>
      <c r="AL230" s="29">
        <v>168</v>
      </c>
      <c r="AM230" s="29">
        <v>81</v>
      </c>
      <c r="AN230" s="29">
        <v>487</v>
      </c>
      <c r="AO230" s="29">
        <v>189</v>
      </c>
      <c r="AP230" s="29">
        <v>22</v>
      </c>
      <c r="AQ230" s="30">
        <v>27</v>
      </c>
      <c r="AR230" s="29">
        <v>2165</v>
      </c>
      <c r="AS230" s="29">
        <v>684</v>
      </c>
      <c r="AT230" s="29">
        <v>267</v>
      </c>
      <c r="AU230" s="29">
        <v>121</v>
      </c>
      <c r="AV230" s="29">
        <v>159</v>
      </c>
      <c r="AW230" s="29">
        <v>43</v>
      </c>
      <c r="AX230" s="29">
        <v>43</v>
      </c>
      <c r="AY230" s="31" t="s">
        <v>46</v>
      </c>
      <c r="AZ230" s="31" t="s">
        <v>46</v>
      </c>
      <c r="BA230" s="30">
        <v>22</v>
      </c>
      <c r="BB230" s="31" t="s">
        <v>46</v>
      </c>
      <c r="BC230" s="31">
        <v>86</v>
      </c>
      <c r="BD230" s="31">
        <v>48</v>
      </c>
      <c r="BE230" s="31">
        <v>16</v>
      </c>
      <c r="BF230" s="52" t="s">
        <v>237</v>
      </c>
      <c r="BG230" s="29">
        <v>6236</v>
      </c>
      <c r="BH230" s="29">
        <v>100</v>
      </c>
      <c r="BI230" s="49">
        <v>2349</v>
      </c>
      <c r="BJ230" s="29">
        <v>1025</v>
      </c>
      <c r="BK230" s="29">
        <v>281</v>
      </c>
      <c r="BL230" s="29" t="s">
        <v>46</v>
      </c>
      <c r="BM230" s="29" t="s">
        <v>46</v>
      </c>
      <c r="BN230" s="29" t="s">
        <v>46</v>
      </c>
      <c r="BO230" s="30">
        <v>45</v>
      </c>
      <c r="BP230" s="32">
        <v>1131</v>
      </c>
      <c r="BQ230" s="32">
        <v>837.55567197150447</v>
      </c>
      <c r="BR230" s="35">
        <v>3865.155172413793</v>
      </c>
      <c r="BS230" s="29">
        <v>1413</v>
      </c>
      <c r="BT230" s="29">
        <v>613</v>
      </c>
      <c r="BU230" s="29">
        <v>148</v>
      </c>
      <c r="BV230" s="29">
        <v>1065</v>
      </c>
      <c r="BW230" s="29">
        <v>501</v>
      </c>
      <c r="BX230" s="29">
        <v>749411</v>
      </c>
      <c r="BY230" s="76">
        <v>775.37900000000002</v>
      </c>
      <c r="BZ230" s="29">
        <v>14757</v>
      </c>
      <c r="CA230" s="29">
        <v>10068</v>
      </c>
      <c r="CB230" s="29">
        <v>8937</v>
      </c>
      <c r="CC230" s="29">
        <v>1131</v>
      </c>
      <c r="CD230" s="29">
        <v>773</v>
      </c>
      <c r="CE230" s="29">
        <v>6295</v>
      </c>
      <c r="CF230" s="29">
        <v>22</v>
      </c>
      <c r="CG230" s="29">
        <v>10351</v>
      </c>
      <c r="CH230" s="29">
        <v>531</v>
      </c>
      <c r="CI230" s="29">
        <v>274</v>
      </c>
      <c r="CJ230" s="29">
        <v>257</v>
      </c>
      <c r="CK230" s="29">
        <v>167</v>
      </c>
      <c r="CL230" s="29">
        <v>531</v>
      </c>
      <c r="CM230" s="29">
        <v>252</v>
      </c>
      <c r="CN230" s="29">
        <v>148</v>
      </c>
      <c r="CO230" s="30">
        <v>853</v>
      </c>
      <c r="CP230" s="29">
        <v>11455</v>
      </c>
      <c r="CQ230" s="29">
        <v>11455</v>
      </c>
      <c r="CR230" s="29">
        <v>11455</v>
      </c>
      <c r="CS230" s="29">
        <v>11455</v>
      </c>
      <c r="CT230" s="29">
        <v>3992</v>
      </c>
      <c r="CU230" s="29">
        <v>3992</v>
      </c>
      <c r="CV230" s="35">
        <v>13448.1</v>
      </c>
      <c r="CW230" s="35">
        <v>13448.1</v>
      </c>
      <c r="CX230" s="35">
        <v>24676</v>
      </c>
      <c r="CY230" s="35">
        <v>24676</v>
      </c>
      <c r="CZ230" s="35">
        <v>24676</v>
      </c>
      <c r="DA230" s="78" t="s">
        <v>46</v>
      </c>
      <c r="DB230" s="34" t="s">
        <v>46</v>
      </c>
      <c r="DC230" s="34" t="s">
        <v>46</v>
      </c>
      <c r="DD230" s="34" t="s">
        <v>46</v>
      </c>
      <c r="DE230" s="34" t="s">
        <v>46</v>
      </c>
      <c r="DF230" s="34">
        <v>86</v>
      </c>
      <c r="DG230" s="34">
        <v>48</v>
      </c>
      <c r="DH230" s="34">
        <v>16</v>
      </c>
      <c r="DI230" s="34" t="s">
        <v>237</v>
      </c>
    </row>
    <row r="231" spans="1:113" x14ac:dyDescent="0.2">
      <c r="A231" s="3" t="s">
        <v>32</v>
      </c>
      <c r="B231" s="4">
        <v>2020</v>
      </c>
      <c r="C231" s="2" t="s">
        <v>10</v>
      </c>
      <c r="D231" s="29">
        <v>135</v>
      </c>
      <c r="E231" s="29">
        <v>117</v>
      </c>
      <c r="F231" s="29" t="s">
        <v>46</v>
      </c>
      <c r="G231" s="30" t="s">
        <v>46</v>
      </c>
      <c r="H231" s="29">
        <v>7264</v>
      </c>
      <c r="I231" s="29">
        <v>17025</v>
      </c>
      <c r="J231" s="29">
        <v>4408</v>
      </c>
      <c r="K231" s="29">
        <v>10795</v>
      </c>
      <c r="L231" s="29">
        <v>1822</v>
      </c>
      <c r="M231" s="31" t="s">
        <v>46</v>
      </c>
      <c r="N231" s="32">
        <v>880</v>
      </c>
      <c r="O231" s="29">
        <v>862</v>
      </c>
      <c r="P231" s="32">
        <v>640.15760989471141</v>
      </c>
      <c r="Q231" s="35">
        <v>2397.9137931034484</v>
      </c>
      <c r="R231" s="30">
        <v>2868</v>
      </c>
      <c r="S231" s="29">
        <v>8434</v>
      </c>
      <c r="T231" s="29">
        <v>9205</v>
      </c>
      <c r="U231" s="29">
        <v>7310</v>
      </c>
      <c r="V231" s="29">
        <v>1124</v>
      </c>
      <c r="W231" s="29">
        <v>3653</v>
      </c>
      <c r="X231" s="29">
        <v>1119</v>
      </c>
      <c r="Y231" s="32">
        <v>783.4378682844723</v>
      </c>
      <c r="Z231" s="32">
        <v>1182.2737986457378</v>
      </c>
      <c r="AA231" s="35">
        <v>3189.5</v>
      </c>
      <c r="AB231" s="29">
        <v>3106</v>
      </c>
      <c r="AC231" s="29">
        <v>3012</v>
      </c>
      <c r="AD231" s="29">
        <v>817</v>
      </c>
      <c r="AE231" s="34" t="s">
        <v>46</v>
      </c>
      <c r="AF231" s="30">
        <v>780</v>
      </c>
      <c r="AG231" s="29">
        <v>7340</v>
      </c>
      <c r="AH231" s="34" t="s">
        <v>46</v>
      </c>
      <c r="AI231" s="34" t="s">
        <v>46</v>
      </c>
      <c r="AJ231" s="34" t="s">
        <v>46</v>
      </c>
      <c r="AK231" s="29">
        <v>909</v>
      </c>
      <c r="AL231" s="29">
        <v>938</v>
      </c>
      <c r="AM231" s="29">
        <v>420</v>
      </c>
      <c r="AN231" s="29">
        <v>1921</v>
      </c>
      <c r="AO231" s="29" t="s">
        <v>46</v>
      </c>
      <c r="AP231" s="29">
        <v>117</v>
      </c>
      <c r="AQ231" s="30">
        <v>210</v>
      </c>
      <c r="AR231" s="29">
        <v>4128</v>
      </c>
      <c r="AS231" s="29">
        <v>1412</v>
      </c>
      <c r="AT231" s="29">
        <v>543</v>
      </c>
      <c r="AU231" s="29">
        <v>240</v>
      </c>
      <c r="AV231" s="29">
        <v>715</v>
      </c>
      <c r="AW231" s="29">
        <v>172</v>
      </c>
      <c r="AX231" s="29">
        <v>172</v>
      </c>
      <c r="AY231" s="31" t="s">
        <v>46</v>
      </c>
      <c r="AZ231" s="31" t="s">
        <v>46</v>
      </c>
      <c r="BA231" s="30" t="s">
        <v>46</v>
      </c>
      <c r="BB231" s="31" t="s">
        <v>46</v>
      </c>
      <c r="BC231" s="31">
        <v>338</v>
      </c>
      <c r="BD231" s="31">
        <v>198</v>
      </c>
      <c r="BE231" s="31">
        <v>133</v>
      </c>
      <c r="BF231" s="52">
        <v>76</v>
      </c>
      <c r="BG231" s="29">
        <v>10797</v>
      </c>
      <c r="BH231" s="29">
        <v>567</v>
      </c>
      <c r="BI231" s="49">
        <v>3776</v>
      </c>
      <c r="BJ231" s="29">
        <v>1878</v>
      </c>
      <c r="BK231" s="29">
        <v>495</v>
      </c>
      <c r="BL231" s="29" t="s">
        <v>46</v>
      </c>
      <c r="BM231" s="29" t="s">
        <v>46</v>
      </c>
      <c r="BN231" s="29" t="s">
        <v>46</v>
      </c>
      <c r="BO231" s="30">
        <v>171</v>
      </c>
      <c r="BP231" s="32">
        <v>2023</v>
      </c>
      <c r="BQ231" s="32">
        <v>1965.71166693021</v>
      </c>
      <c r="BR231" s="35">
        <v>3382.7327044025201</v>
      </c>
      <c r="BS231" s="29">
        <v>6118</v>
      </c>
      <c r="BT231" s="29">
        <v>3359</v>
      </c>
      <c r="BU231" s="29">
        <v>809</v>
      </c>
      <c r="BV231" s="29">
        <v>5054</v>
      </c>
      <c r="BW231" s="29">
        <v>2364</v>
      </c>
      <c r="BX231" s="29">
        <v>823867</v>
      </c>
      <c r="BY231" s="76">
        <v>955.58900000000006</v>
      </c>
      <c r="BZ231" s="29">
        <v>26620</v>
      </c>
      <c r="CA231" s="29">
        <v>17639</v>
      </c>
      <c r="CB231" s="29">
        <v>15616</v>
      </c>
      <c r="CC231" s="29">
        <v>2023</v>
      </c>
      <c r="CD231" s="29">
        <v>1420</v>
      </c>
      <c r="CE231" s="29">
        <v>10844</v>
      </c>
      <c r="CF231" s="29">
        <v>104</v>
      </c>
      <c r="CG231" s="29">
        <v>13228</v>
      </c>
      <c r="CH231" s="29">
        <v>1900</v>
      </c>
      <c r="CI231" s="29">
        <v>1324</v>
      </c>
      <c r="CJ231" s="29">
        <v>576</v>
      </c>
      <c r="CK231" s="29">
        <v>708</v>
      </c>
      <c r="CL231" s="29">
        <v>1900</v>
      </c>
      <c r="CM231" s="29">
        <v>1258</v>
      </c>
      <c r="CN231" s="29">
        <v>809</v>
      </c>
      <c r="CO231" s="30">
        <v>3678</v>
      </c>
      <c r="CP231" s="29">
        <v>20720</v>
      </c>
      <c r="CQ231" s="29">
        <v>20720</v>
      </c>
      <c r="CR231" s="29">
        <v>20720</v>
      </c>
      <c r="CS231" s="29">
        <v>20720</v>
      </c>
      <c r="CT231" s="29">
        <v>13044</v>
      </c>
      <c r="CU231" s="29">
        <v>13044</v>
      </c>
      <c r="CV231" s="35">
        <v>18840.099999999999</v>
      </c>
      <c r="CW231" s="35">
        <v>18840.099999999999</v>
      </c>
      <c r="CX231" s="35">
        <v>43551</v>
      </c>
      <c r="CY231" s="35">
        <v>43551</v>
      </c>
      <c r="CZ231" s="35">
        <v>43551</v>
      </c>
      <c r="DA231" s="78" t="s">
        <v>46</v>
      </c>
      <c r="DB231" s="34" t="s">
        <v>46</v>
      </c>
      <c r="DC231" s="34" t="s">
        <v>46</v>
      </c>
      <c r="DD231" s="34" t="s">
        <v>46</v>
      </c>
      <c r="DE231" s="34" t="s">
        <v>46</v>
      </c>
      <c r="DF231" s="34">
        <v>338</v>
      </c>
      <c r="DG231" s="34">
        <v>198</v>
      </c>
      <c r="DH231" s="34">
        <v>133</v>
      </c>
      <c r="DI231" s="34">
        <v>76</v>
      </c>
    </row>
    <row r="232" spans="1:113" x14ac:dyDescent="0.2">
      <c r="A232" s="3" t="s">
        <v>33</v>
      </c>
      <c r="B232" s="4">
        <v>2020</v>
      </c>
      <c r="C232" s="2" t="s">
        <v>11</v>
      </c>
      <c r="D232" s="29">
        <v>167</v>
      </c>
      <c r="E232" s="29">
        <v>107</v>
      </c>
      <c r="F232" s="29" t="s">
        <v>46</v>
      </c>
      <c r="G232" s="30" t="s">
        <v>46</v>
      </c>
      <c r="H232" s="29">
        <v>8628</v>
      </c>
      <c r="I232" s="29">
        <v>20144</v>
      </c>
      <c r="J232" s="29">
        <v>5583</v>
      </c>
      <c r="K232" s="29">
        <v>12822</v>
      </c>
      <c r="L232" s="29">
        <v>1739</v>
      </c>
      <c r="M232" s="31" t="s">
        <v>46</v>
      </c>
      <c r="N232" s="32">
        <v>955</v>
      </c>
      <c r="O232" s="29">
        <v>944</v>
      </c>
      <c r="P232" s="32">
        <v>780.03657633566763</v>
      </c>
      <c r="Q232" s="35">
        <v>2473.7456140350878</v>
      </c>
      <c r="R232" s="30">
        <v>2696</v>
      </c>
      <c r="S232" s="29">
        <v>11780</v>
      </c>
      <c r="T232" s="29">
        <v>13183</v>
      </c>
      <c r="U232" s="29">
        <v>10210</v>
      </c>
      <c r="V232" s="29">
        <v>1570</v>
      </c>
      <c r="W232" s="29">
        <v>4891</v>
      </c>
      <c r="X232" s="29">
        <v>1533</v>
      </c>
      <c r="Y232" s="32">
        <v>1191.5142508278193</v>
      </c>
      <c r="Z232" s="32">
        <v>1515.7912793455687</v>
      </c>
      <c r="AA232" s="35">
        <v>3129.40625</v>
      </c>
      <c r="AB232" s="29">
        <v>3092</v>
      </c>
      <c r="AC232" s="29">
        <v>3102</v>
      </c>
      <c r="AD232" s="29">
        <v>1055</v>
      </c>
      <c r="AE232" s="34" t="s">
        <v>46</v>
      </c>
      <c r="AF232" s="30">
        <v>1157</v>
      </c>
      <c r="AG232" s="29">
        <v>9727</v>
      </c>
      <c r="AH232" s="34" t="s">
        <v>46</v>
      </c>
      <c r="AI232" s="34" t="s">
        <v>46</v>
      </c>
      <c r="AJ232" s="34" t="s">
        <v>46</v>
      </c>
      <c r="AK232" s="29">
        <v>1187</v>
      </c>
      <c r="AL232" s="29">
        <v>868</v>
      </c>
      <c r="AM232" s="29">
        <v>413</v>
      </c>
      <c r="AN232" s="29">
        <v>1921</v>
      </c>
      <c r="AO232" s="29" t="s">
        <v>46</v>
      </c>
      <c r="AP232" s="29">
        <v>107</v>
      </c>
      <c r="AQ232" s="30">
        <v>173</v>
      </c>
      <c r="AR232" s="29">
        <v>5736</v>
      </c>
      <c r="AS232" s="29">
        <v>2031</v>
      </c>
      <c r="AT232" s="29">
        <v>791</v>
      </c>
      <c r="AU232" s="29">
        <v>343</v>
      </c>
      <c r="AV232" s="29">
        <v>678</v>
      </c>
      <c r="AW232" s="29">
        <v>216</v>
      </c>
      <c r="AX232" s="29">
        <v>216</v>
      </c>
      <c r="AY232" s="31" t="s">
        <v>46</v>
      </c>
      <c r="AZ232" s="31" t="s">
        <v>46</v>
      </c>
      <c r="BA232" s="30" t="s">
        <v>46</v>
      </c>
      <c r="BB232" s="31" t="s">
        <v>46</v>
      </c>
      <c r="BC232" s="31">
        <v>437</v>
      </c>
      <c r="BD232" s="31">
        <v>261</v>
      </c>
      <c r="BE232" s="31">
        <v>116</v>
      </c>
      <c r="BF232" s="52">
        <v>65</v>
      </c>
      <c r="BG232" s="29">
        <v>12232</v>
      </c>
      <c r="BH232" s="29">
        <v>489</v>
      </c>
      <c r="BI232" s="49">
        <v>4462</v>
      </c>
      <c r="BJ232" s="29">
        <v>2221</v>
      </c>
      <c r="BK232" s="29">
        <v>548</v>
      </c>
      <c r="BL232" s="29" t="s">
        <v>46</v>
      </c>
      <c r="BM232" s="29" t="s">
        <v>46</v>
      </c>
      <c r="BN232" s="29" t="s">
        <v>46</v>
      </c>
      <c r="BO232" s="30">
        <v>255</v>
      </c>
      <c r="BP232" s="32">
        <v>2771</v>
      </c>
      <c r="BQ232" s="32">
        <v>2707.305530173388</v>
      </c>
      <c r="BR232" s="35">
        <v>3420.5483091787441</v>
      </c>
      <c r="BS232" s="29">
        <v>6194</v>
      </c>
      <c r="BT232" s="29">
        <v>3202</v>
      </c>
      <c r="BU232" s="29">
        <v>785</v>
      </c>
      <c r="BV232" s="29">
        <v>5093</v>
      </c>
      <c r="BW232" s="29">
        <v>2491</v>
      </c>
      <c r="BX232" s="29">
        <v>1132077</v>
      </c>
      <c r="BY232" s="76">
        <v>1271.6990000000001</v>
      </c>
      <c r="BZ232" s="29">
        <v>35976</v>
      </c>
      <c r="CA232" s="29">
        <v>24963</v>
      </c>
      <c r="CB232" s="29">
        <v>22192</v>
      </c>
      <c r="CC232" s="29">
        <v>2771</v>
      </c>
      <c r="CD232" s="29">
        <v>2102</v>
      </c>
      <c r="CE232" s="29">
        <v>15768</v>
      </c>
      <c r="CF232" s="29">
        <v>83</v>
      </c>
      <c r="CG232" s="29">
        <v>28058</v>
      </c>
      <c r="CH232" s="29">
        <v>2357</v>
      </c>
      <c r="CI232" s="29">
        <v>1630</v>
      </c>
      <c r="CJ232" s="29">
        <v>727</v>
      </c>
      <c r="CK232" s="29">
        <v>940</v>
      </c>
      <c r="CL232" s="29">
        <v>2357</v>
      </c>
      <c r="CM232" s="29">
        <v>1448</v>
      </c>
      <c r="CN232" s="29">
        <v>785</v>
      </c>
      <c r="CO232" s="30">
        <v>3856</v>
      </c>
      <c r="CP232" s="29">
        <v>27157</v>
      </c>
      <c r="CQ232" s="29">
        <v>27157</v>
      </c>
      <c r="CR232" s="29">
        <v>27157</v>
      </c>
      <c r="CS232" s="29">
        <v>27157</v>
      </c>
      <c r="CT232" s="29">
        <v>16316</v>
      </c>
      <c r="CU232" s="29">
        <v>16316</v>
      </c>
      <c r="CV232" s="35">
        <v>24264.2</v>
      </c>
      <c r="CW232" s="35">
        <v>24264.2</v>
      </c>
      <c r="CX232" s="35">
        <v>56276</v>
      </c>
      <c r="CY232" s="35">
        <v>56276</v>
      </c>
      <c r="CZ232" s="35">
        <v>56276</v>
      </c>
      <c r="DA232" s="78" t="s">
        <v>46</v>
      </c>
      <c r="DB232" s="34" t="s">
        <v>46</v>
      </c>
      <c r="DC232" s="34" t="s">
        <v>46</v>
      </c>
      <c r="DD232" s="34" t="s">
        <v>46</v>
      </c>
      <c r="DE232" s="34" t="s">
        <v>46</v>
      </c>
      <c r="DF232" s="34">
        <v>437</v>
      </c>
      <c r="DG232" s="34">
        <v>261</v>
      </c>
      <c r="DH232" s="34">
        <v>116</v>
      </c>
      <c r="DI232" s="34">
        <v>65</v>
      </c>
    </row>
    <row r="233" spans="1:113" x14ac:dyDescent="0.2">
      <c r="A233" s="3" t="s">
        <v>34</v>
      </c>
      <c r="B233" s="4">
        <v>2020</v>
      </c>
      <c r="C233" s="2" t="s">
        <v>12</v>
      </c>
      <c r="D233" s="29">
        <v>131</v>
      </c>
      <c r="E233" s="29">
        <v>55</v>
      </c>
      <c r="F233" s="29" t="s">
        <v>46</v>
      </c>
      <c r="G233" s="30" t="s">
        <v>46</v>
      </c>
      <c r="H233" s="29">
        <v>5303</v>
      </c>
      <c r="I233" s="29">
        <v>11089</v>
      </c>
      <c r="J233" s="29">
        <v>3130</v>
      </c>
      <c r="K233" s="29">
        <v>7117</v>
      </c>
      <c r="L233" s="29">
        <v>842</v>
      </c>
      <c r="M233" s="31" t="s">
        <v>46</v>
      </c>
      <c r="N233" s="32">
        <v>524</v>
      </c>
      <c r="O233" s="29">
        <v>512</v>
      </c>
      <c r="P233" s="32">
        <v>490.11780368703211</v>
      </c>
      <c r="Q233" s="35">
        <v>2378.4411764705883</v>
      </c>
      <c r="R233" s="30">
        <v>1987</v>
      </c>
      <c r="S233" s="29">
        <v>9594</v>
      </c>
      <c r="T233" s="29">
        <v>10549</v>
      </c>
      <c r="U233" s="29">
        <v>8331</v>
      </c>
      <c r="V233" s="29">
        <v>1263</v>
      </c>
      <c r="W233" s="29">
        <v>4235</v>
      </c>
      <c r="X233" s="29">
        <v>1049</v>
      </c>
      <c r="Y233" s="32">
        <v>870.27702851774927</v>
      </c>
      <c r="Z233" s="32">
        <v>1159.7530880738952</v>
      </c>
      <c r="AA233" s="35">
        <v>3061.2843137254904</v>
      </c>
      <c r="AB233" s="29">
        <v>2258</v>
      </c>
      <c r="AC233" s="29">
        <v>2291</v>
      </c>
      <c r="AD233" s="29">
        <v>827</v>
      </c>
      <c r="AE233" s="34" t="s">
        <v>46</v>
      </c>
      <c r="AF233" s="30">
        <v>1459</v>
      </c>
      <c r="AG233" s="29">
        <v>7631</v>
      </c>
      <c r="AH233" s="34" t="s">
        <v>46</v>
      </c>
      <c r="AI233" s="34" t="s">
        <v>46</v>
      </c>
      <c r="AJ233" s="34" t="s">
        <v>46</v>
      </c>
      <c r="AK233" s="29">
        <v>932</v>
      </c>
      <c r="AL233" s="29">
        <v>675</v>
      </c>
      <c r="AM233" s="29">
        <v>290</v>
      </c>
      <c r="AN233" s="29">
        <v>1482</v>
      </c>
      <c r="AO233" s="29" t="s">
        <v>46</v>
      </c>
      <c r="AP233" s="29">
        <v>55</v>
      </c>
      <c r="AQ233" s="30">
        <v>94</v>
      </c>
      <c r="AR233" s="29">
        <v>4641</v>
      </c>
      <c r="AS233" s="29">
        <v>1768</v>
      </c>
      <c r="AT233" s="29">
        <v>725</v>
      </c>
      <c r="AU233" s="29">
        <v>306</v>
      </c>
      <c r="AV233" s="29">
        <v>536</v>
      </c>
      <c r="AW233" s="29">
        <v>165</v>
      </c>
      <c r="AX233" s="29">
        <v>165</v>
      </c>
      <c r="AY233" s="31" t="s">
        <v>46</v>
      </c>
      <c r="AZ233" s="31" t="s">
        <v>46</v>
      </c>
      <c r="BA233" s="30" t="s">
        <v>46</v>
      </c>
      <c r="BB233" s="31" t="s">
        <v>46</v>
      </c>
      <c r="BC233" s="31">
        <v>396</v>
      </c>
      <c r="BD233" s="31">
        <v>212</v>
      </c>
      <c r="BE233" s="31">
        <v>169</v>
      </c>
      <c r="BF233" s="52">
        <v>71</v>
      </c>
      <c r="BG233" s="29">
        <v>9588</v>
      </c>
      <c r="BH233" s="29">
        <v>299</v>
      </c>
      <c r="BI233" s="49">
        <v>3369</v>
      </c>
      <c r="BJ233" s="29">
        <v>1582</v>
      </c>
      <c r="BK233" s="29">
        <v>444</v>
      </c>
      <c r="BL233" s="29" t="s">
        <v>46</v>
      </c>
      <c r="BM233" s="29" t="s">
        <v>46</v>
      </c>
      <c r="BN233" s="29" t="s">
        <v>46</v>
      </c>
      <c r="BO233" s="30">
        <v>172</v>
      </c>
      <c r="BP233" s="32">
        <v>2149</v>
      </c>
      <c r="BQ233" s="32">
        <v>2030.0301165916444</v>
      </c>
      <c r="BR233" s="35">
        <v>3386.4848484848485</v>
      </c>
      <c r="BS233" s="29">
        <v>4549</v>
      </c>
      <c r="BT233" s="29">
        <v>2301</v>
      </c>
      <c r="BU233" s="29">
        <v>528</v>
      </c>
      <c r="BV233" s="29">
        <v>3649</v>
      </c>
      <c r="BW233" s="29">
        <v>1767</v>
      </c>
      <c r="BX233" s="29">
        <v>928022</v>
      </c>
      <c r="BY233" s="76">
        <v>1038.998</v>
      </c>
      <c r="BZ233" s="29">
        <v>29077</v>
      </c>
      <c r="CA233" s="29">
        <v>20143</v>
      </c>
      <c r="CB233" s="29">
        <v>17994</v>
      </c>
      <c r="CC233" s="29">
        <v>2149</v>
      </c>
      <c r="CD233" s="29">
        <v>1451</v>
      </c>
      <c r="CE233" s="29">
        <v>12710</v>
      </c>
      <c r="CF233" s="29">
        <v>61</v>
      </c>
      <c r="CG233" s="29">
        <v>9140</v>
      </c>
      <c r="CH233" s="29">
        <v>1542</v>
      </c>
      <c r="CI233" s="29">
        <v>1026</v>
      </c>
      <c r="CJ233" s="29">
        <v>516</v>
      </c>
      <c r="CK233" s="29">
        <v>529</v>
      </c>
      <c r="CL233" s="29">
        <v>1542</v>
      </c>
      <c r="CM233" s="29">
        <v>920</v>
      </c>
      <c r="CN233" s="29">
        <v>528</v>
      </c>
      <c r="CO233" s="30">
        <v>2842</v>
      </c>
      <c r="CP233" s="29">
        <v>21522</v>
      </c>
      <c r="CQ233" s="29">
        <v>21522</v>
      </c>
      <c r="CR233" s="29">
        <v>21522</v>
      </c>
      <c r="CS233" s="29">
        <v>21522</v>
      </c>
      <c r="CT233" s="29">
        <v>9925</v>
      </c>
      <c r="CU233" s="29">
        <v>9925</v>
      </c>
      <c r="CV233" s="35">
        <v>21373.8</v>
      </c>
      <c r="CW233" s="35">
        <v>21373.8</v>
      </c>
      <c r="CX233" s="35">
        <v>45028</v>
      </c>
      <c r="CY233" s="35">
        <v>45028</v>
      </c>
      <c r="CZ233" s="35">
        <v>45028</v>
      </c>
      <c r="DA233" s="78" t="s">
        <v>46</v>
      </c>
      <c r="DB233" s="34" t="s">
        <v>46</v>
      </c>
      <c r="DC233" s="34" t="s">
        <v>46</v>
      </c>
      <c r="DD233" s="34" t="s">
        <v>46</v>
      </c>
      <c r="DE233" s="34" t="s">
        <v>46</v>
      </c>
      <c r="DF233" s="34">
        <v>396</v>
      </c>
      <c r="DG233" s="34">
        <v>212</v>
      </c>
      <c r="DH233" s="34">
        <v>169</v>
      </c>
      <c r="DI233" s="34">
        <v>71</v>
      </c>
    </row>
    <row r="234" spans="1:113" x14ac:dyDescent="0.2">
      <c r="A234" s="3" t="s">
        <v>35</v>
      </c>
      <c r="B234" s="4">
        <v>2020</v>
      </c>
      <c r="C234" s="2" t="s">
        <v>228</v>
      </c>
      <c r="D234" s="29">
        <v>153</v>
      </c>
      <c r="E234" s="29">
        <v>76</v>
      </c>
      <c r="F234" s="29" t="s">
        <v>46</v>
      </c>
      <c r="G234" s="30" t="s">
        <v>46</v>
      </c>
      <c r="H234" s="29">
        <v>3791</v>
      </c>
      <c r="I234" s="29">
        <v>8708</v>
      </c>
      <c r="J234" s="29">
        <v>2599</v>
      </c>
      <c r="K234" s="29">
        <v>5341</v>
      </c>
      <c r="L234" s="29">
        <v>768</v>
      </c>
      <c r="M234" s="31" t="s">
        <v>46</v>
      </c>
      <c r="N234" s="32">
        <v>397</v>
      </c>
      <c r="O234" s="29">
        <v>393</v>
      </c>
      <c r="P234" s="32">
        <v>264.59870805119533</v>
      </c>
      <c r="Q234" s="35">
        <v>2523.2272727272725</v>
      </c>
      <c r="R234" s="30">
        <v>1443</v>
      </c>
      <c r="S234" s="29">
        <v>9371</v>
      </c>
      <c r="T234" s="29">
        <v>10026</v>
      </c>
      <c r="U234" s="29">
        <v>8063</v>
      </c>
      <c r="V234" s="29">
        <v>1308</v>
      </c>
      <c r="W234" s="29">
        <v>4206</v>
      </c>
      <c r="X234" s="29">
        <v>904</v>
      </c>
      <c r="Y234" s="32">
        <v>882.47605955614586</v>
      </c>
      <c r="Z234" s="32">
        <v>864.91554277662397</v>
      </c>
      <c r="AA234" s="35">
        <v>3143.3571428571427</v>
      </c>
      <c r="AB234" s="29">
        <v>1808</v>
      </c>
      <c r="AC234" s="29">
        <v>1849</v>
      </c>
      <c r="AD234" s="29">
        <v>731</v>
      </c>
      <c r="AE234" s="34">
        <v>1268</v>
      </c>
      <c r="AF234" s="30">
        <v>549</v>
      </c>
      <c r="AG234" s="29">
        <v>7564</v>
      </c>
      <c r="AH234" s="34">
        <v>513</v>
      </c>
      <c r="AI234" s="34">
        <v>1377</v>
      </c>
      <c r="AJ234" s="34">
        <v>584</v>
      </c>
      <c r="AK234" s="29">
        <v>850</v>
      </c>
      <c r="AL234" s="29">
        <v>535</v>
      </c>
      <c r="AM234" s="29">
        <v>253</v>
      </c>
      <c r="AN234" s="29">
        <v>1181</v>
      </c>
      <c r="AO234" s="29">
        <v>530</v>
      </c>
      <c r="AP234" s="29">
        <v>76</v>
      </c>
      <c r="AQ234" s="30">
        <v>90</v>
      </c>
      <c r="AR234" s="29">
        <v>4574</v>
      </c>
      <c r="AS234" s="29">
        <v>1810</v>
      </c>
      <c r="AT234" s="29">
        <v>821</v>
      </c>
      <c r="AU234" s="29">
        <v>321</v>
      </c>
      <c r="AV234" s="29">
        <v>451</v>
      </c>
      <c r="AW234" s="29">
        <v>142</v>
      </c>
      <c r="AX234" s="29">
        <v>142</v>
      </c>
      <c r="AY234" s="31" t="s">
        <v>46</v>
      </c>
      <c r="AZ234" s="31" t="s">
        <v>46</v>
      </c>
      <c r="BA234" s="30">
        <v>71</v>
      </c>
      <c r="BB234" s="31" t="s">
        <v>46</v>
      </c>
      <c r="BC234" s="31">
        <v>249</v>
      </c>
      <c r="BD234" s="31">
        <v>172</v>
      </c>
      <c r="BE234" s="31">
        <v>92</v>
      </c>
      <c r="BF234" s="52">
        <v>56</v>
      </c>
      <c r="BG234" s="29">
        <v>10462</v>
      </c>
      <c r="BH234" s="29">
        <v>259</v>
      </c>
      <c r="BI234" s="49">
        <v>3669</v>
      </c>
      <c r="BJ234" s="29">
        <v>1644</v>
      </c>
      <c r="BK234" s="29">
        <v>457</v>
      </c>
      <c r="BL234" s="29" t="s">
        <v>46</v>
      </c>
      <c r="BM234" s="29" t="s">
        <v>46</v>
      </c>
      <c r="BN234" s="29" t="s">
        <v>46</v>
      </c>
      <c r="BO234" s="30">
        <v>157</v>
      </c>
      <c r="BP234" s="32">
        <v>2156</v>
      </c>
      <c r="BQ234" s="32">
        <v>1747.3916023327697</v>
      </c>
      <c r="BR234" s="35">
        <v>3573.182119205298</v>
      </c>
      <c r="BS234" s="29">
        <v>3657</v>
      </c>
      <c r="BT234" s="29">
        <v>1789</v>
      </c>
      <c r="BU234" s="29">
        <v>423</v>
      </c>
      <c r="BV234" s="29">
        <v>2818</v>
      </c>
      <c r="BW234" s="29">
        <v>1360</v>
      </c>
      <c r="BX234" s="29">
        <v>989444</v>
      </c>
      <c r="BY234" s="76">
        <v>1059.5319999999999</v>
      </c>
      <c r="BZ234" s="29">
        <v>28624</v>
      </c>
      <c r="CA234" s="29">
        <v>19397</v>
      </c>
      <c r="CB234" s="29">
        <v>17241</v>
      </c>
      <c r="CC234" s="29">
        <v>2156</v>
      </c>
      <c r="CD234" s="29">
        <v>1378</v>
      </c>
      <c r="CE234" s="29">
        <v>12131</v>
      </c>
      <c r="CF234" s="29">
        <v>48</v>
      </c>
      <c r="CG234" s="29">
        <v>5012</v>
      </c>
      <c r="CH234" s="29">
        <v>1295</v>
      </c>
      <c r="CI234" s="29">
        <v>831</v>
      </c>
      <c r="CJ234" s="29">
        <v>464</v>
      </c>
      <c r="CK234" s="29">
        <v>504</v>
      </c>
      <c r="CL234" s="29">
        <v>1295</v>
      </c>
      <c r="CM234" s="29">
        <v>772</v>
      </c>
      <c r="CN234" s="29">
        <v>423</v>
      </c>
      <c r="CO234" s="30">
        <v>2294</v>
      </c>
      <c r="CP234" s="29">
        <v>21623</v>
      </c>
      <c r="CQ234" s="29">
        <v>21623</v>
      </c>
      <c r="CR234" s="29">
        <v>21623</v>
      </c>
      <c r="CS234" s="29">
        <v>21623</v>
      </c>
      <c r="CT234" s="29">
        <v>7523</v>
      </c>
      <c r="CU234" s="29">
        <v>7523</v>
      </c>
      <c r="CV234" s="35">
        <v>23667</v>
      </c>
      <c r="CW234" s="35">
        <v>23667</v>
      </c>
      <c r="CX234" s="35">
        <v>45296</v>
      </c>
      <c r="CY234" s="35">
        <v>45296</v>
      </c>
      <c r="CZ234" s="35">
        <v>45296</v>
      </c>
      <c r="DA234" s="78" t="s">
        <v>46</v>
      </c>
      <c r="DB234" s="34" t="s">
        <v>46</v>
      </c>
      <c r="DC234" s="34" t="s">
        <v>46</v>
      </c>
      <c r="DD234" s="34" t="s">
        <v>46</v>
      </c>
      <c r="DE234" s="34" t="s">
        <v>46</v>
      </c>
      <c r="DF234" s="34">
        <v>249</v>
      </c>
      <c r="DG234" s="34">
        <v>172</v>
      </c>
      <c r="DH234" s="34">
        <v>92</v>
      </c>
      <c r="DI234" s="34">
        <v>56</v>
      </c>
    </row>
    <row r="235" spans="1:113" x14ac:dyDescent="0.2">
      <c r="A235" s="3" t="s">
        <v>36</v>
      </c>
      <c r="B235" s="4">
        <v>2020</v>
      </c>
      <c r="C235" s="2" t="s">
        <v>13</v>
      </c>
      <c r="D235" s="29">
        <v>42</v>
      </c>
      <c r="E235" s="29">
        <v>19</v>
      </c>
      <c r="F235" s="29" t="s">
        <v>46</v>
      </c>
      <c r="G235" s="30" t="s">
        <v>46</v>
      </c>
      <c r="H235" s="29">
        <v>1047</v>
      </c>
      <c r="I235" s="29">
        <v>2671</v>
      </c>
      <c r="J235" s="29">
        <v>871</v>
      </c>
      <c r="K235" s="29">
        <v>1571</v>
      </c>
      <c r="L235" s="29">
        <v>229</v>
      </c>
      <c r="M235" s="31" t="s">
        <v>46</v>
      </c>
      <c r="N235" s="32">
        <v>100</v>
      </c>
      <c r="O235" s="29">
        <v>98</v>
      </c>
      <c r="P235" s="32" t="s">
        <v>237</v>
      </c>
      <c r="Q235" s="35" t="s">
        <v>237</v>
      </c>
      <c r="R235" s="30">
        <v>367</v>
      </c>
      <c r="S235" s="29">
        <v>3134</v>
      </c>
      <c r="T235" s="29">
        <v>3230</v>
      </c>
      <c r="U235" s="29">
        <v>2743</v>
      </c>
      <c r="V235" s="29">
        <v>391</v>
      </c>
      <c r="W235" s="29">
        <v>1512</v>
      </c>
      <c r="X235" s="29">
        <v>307</v>
      </c>
      <c r="Y235" s="32">
        <v>233.59870805119536</v>
      </c>
      <c r="Z235" s="32">
        <v>263.59870805119533</v>
      </c>
      <c r="AA235" s="35">
        <v>3271.6538461538462</v>
      </c>
      <c r="AB235" s="29">
        <v>424</v>
      </c>
      <c r="AC235" s="29">
        <v>425</v>
      </c>
      <c r="AD235" s="29">
        <v>230</v>
      </c>
      <c r="AE235" s="34">
        <v>481</v>
      </c>
      <c r="AF235" s="30">
        <v>495</v>
      </c>
      <c r="AG235" s="29">
        <v>2705</v>
      </c>
      <c r="AH235" s="34">
        <v>180</v>
      </c>
      <c r="AI235" s="34">
        <v>579</v>
      </c>
      <c r="AJ235" s="34">
        <v>110</v>
      </c>
      <c r="AK235" s="29">
        <v>264</v>
      </c>
      <c r="AL235" s="29">
        <v>128</v>
      </c>
      <c r="AM235" s="29">
        <v>66</v>
      </c>
      <c r="AN235" s="29">
        <v>288</v>
      </c>
      <c r="AO235" s="29">
        <v>143</v>
      </c>
      <c r="AP235" s="29">
        <v>19</v>
      </c>
      <c r="AQ235" s="30">
        <v>17</v>
      </c>
      <c r="AR235" s="29">
        <v>1434</v>
      </c>
      <c r="AS235" s="29">
        <v>519</v>
      </c>
      <c r="AT235" s="29">
        <v>212</v>
      </c>
      <c r="AU235" s="29">
        <v>91</v>
      </c>
      <c r="AV235" s="29">
        <v>86</v>
      </c>
      <c r="AW235" s="29">
        <v>34</v>
      </c>
      <c r="AX235" s="29">
        <v>34</v>
      </c>
      <c r="AY235" s="31" t="s">
        <v>46</v>
      </c>
      <c r="AZ235" s="31" t="s">
        <v>46</v>
      </c>
      <c r="BA235" s="30">
        <v>14</v>
      </c>
      <c r="BB235" s="31" t="s">
        <v>46</v>
      </c>
      <c r="BC235" s="31">
        <v>82</v>
      </c>
      <c r="BD235" s="31">
        <v>50</v>
      </c>
      <c r="BE235" s="31">
        <v>17</v>
      </c>
      <c r="BF235" s="52">
        <v>10</v>
      </c>
      <c r="BG235" s="29">
        <v>3688</v>
      </c>
      <c r="BH235" s="29">
        <v>53</v>
      </c>
      <c r="BI235" s="49">
        <v>1337</v>
      </c>
      <c r="BJ235" s="29">
        <v>575</v>
      </c>
      <c r="BK235" s="29">
        <v>163</v>
      </c>
      <c r="BL235" s="29" t="s">
        <v>46</v>
      </c>
      <c r="BM235" s="29" t="s">
        <v>46</v>
      </c>
      <c r="BN235" s="29" t="s">
        <v>46</v>
      </c>
      <c r="BO235" s="30">
        <v>36</v>
      </c>
      <c r="BP235" s="32">
        <v>659</v>
      </c>
      <c r="BQ235" s="32">
        <v>497.19741610239072</v>
      </c>
      <c r="BR235" s="35">
        <v>3624.5566037735848</v>
      </c>
      <c r="BS235" s="29">
        <v>849</v>
      </c>
      <c r="BT235" s="29">
        <v>378</v>
      </c>
      <c r="BU235" s="29">
        <v>102</v>
      </c>
      <c r="BV235" s="29">
        <v>639</v>
      </c>
      <c r="BW235" s="29">
        <v>318</v>
      </c>
      <c r="BX235" s="29">
        <v>352788</v>
      </c>
      <c r="BY235" s="76">
        <v>409.30599999999998</v>
      </c>
      <c r="BZ235" s="29">
        <v>9108</v>
      </c>
      <c r="CA235" s="29">
        <v>6364</v>
      </c>
      <c r="CB235" s="29">
        <v>5705</v>
      </c>
      <c r="CC235" s="29">
        <v>659</v>
      </c>
      <c r="CD235" s="29">
        <v>469</v>
      </c>
      <c r="CE235" s="29">
        <v>3886</v>
      </c>
      <c r="CF235" s="29">
        <v>15</v>
      </c>
      <c r="CG235" s="29">
        <v>2963</v>
      </c>
      <c r="CH235" s="29">
        <v>338</v>
      </c>
      <c r="CI235" s="29">
        <v>168</v>
      </c>
      <c r="CJ235" s="29">
        <v>170</v>
      </c>
      <c r="CK235" s="29">
        <v>107</v>
      </c>
      <c r="CL235" s="29">
        <v>338</v>
      </c>
      <c r="CM235" s="29">
        <v>178</v>
      </c>
      <c r="CN235" s="29">
        <v>102</v>
      </c>
      <c r="CO235" s="30">
        <v>522</v>
      </c>
      <c r="CP235" s="29">
        <v>7055</v>
      </c>
      <c r="CQ235" s="29">
        <v>7055</v>
      </c>
      <c r="CR235" s="29">
        <v>7055</v>
      </c>
      <c r="CS235" s="29">
        <v>7055</v>
      </c>
      <c r="CT235" s="29">
        <v>2342</v>
      </c>
      <c r="CU235" s="29">
        <v>2342</v>
      </c>
      <c r="CV235" s="35">
        <v>7708.7</v>
      </c>
      <c r="CW235" s="35">
        <v>7708.7</v>
      </c>
      <c r="CX235" s="35">
        <v>15038</v>
      </c>
      <c r="CY235" s="35">
        <v>15038</v>
      </c>
      <c r="CZ235" s="35">
        <v>15038</v>
      </c>
      <c r="DA235" s="78" t="s">
        <v>46</v>
      </c>
      <c r="DB235" s="34" t="s">
        <v>46</v>
      </c>
      <c r="DC235" s="34" t="s">
        <v>46</v>
      </c>
      <c r="DD235" s="34" t="s">
        <v>46</v>
      </c>
      <c r="DE235" s="34" t="s">
        <v>46</v>
      </c>
      <c r="DF235" s="34">
        <v>82</v>
      </c>
      <c r="DG235" s="34">
        <v>50</v>
      </c>
      <c r="DH235" s="34">
        <v>17</v>
      </c>
      <c r="DI235" s="34">
        <v>10</v>
      </c>
    </row>
    <row r="236" spans="1:113" x14ac:dyDescent="0.2">
      <c r="A236" s="3" t="s">
        <v>37</v>
      </c>
      <c r="B236" s="4">
        <v>2020</v>
      </c>
      <c r="C236" s="2" t="s">
        <v>14</v>
      </c>
      <c r="D236" s="29">
        <v>56</v>
      </c>
      <c r="E236" s="29">
        <v>31</v>
      </c>
      <c r="F236" s="29" t="s">
        <v>46</v>
      </c>
      <c r="G236" s="30" t="s">
        <v>46</v>
      </c>
      <c r="H236" s="29">
        <v>3580</v>
      </c>
      <c r="I236" s="29">
        <v>8785</v>
      </c>
      <c r="J236" s="29">
        <v>2439</v>
      </c>
      <c r="K236" s="29">
        <v>5512</v>
      </c>
      <c r="L236" s="29">
        <v>834</v>
      </c>
      <c r="M236" s="31" t="s">
        <v>46</v>
      </c>
      <c r="N236" s="32">
        <v>419</v>
      </c>
      <c r="O236" s="29">
        <v>416</v>
      </c>
      <c r="P236" s="32">
        <v>280.95857885631489</v>
      </c>
      <c r="Q236" s="35">
        <v>2515.8846153846152</v>
      </c>
      <c r="R236" s="30">
        <v>1401</v>
      </c>
      <c r="S236" s="29">
        <v>5002</v>
      </c>
      <c r="T236" s="29">
        <v>5547</v>
      </c>
      <c r="U236" s="29">
        <v>4333</v>
      </c>
      <c r="V236" s="29">
        <v>669</v>
      </c>
      <c r="W236" s="29">
        <v>2216</v>
      </c>
      <c r="X236" s="29">
        <v>607</v>
      </c>
      <c r="Y236" s="32">
        <v>480.39806207679305</v>
      </c>
      <c r="Z236" s="32">
        <v>702.07638254334699</v>
      </c>
      <c r="AA236" s="35">
        <v>3095.2916666666665</v>
      </c>
      <c r="AB236" s="29">
        <v>1540</v>
      </c>
      <c r="AC236" s="29">
        <v>1626</v>
      </c>
      <c r="AD236" s="29">
        <v>444</v>
      </c>
      <c r="AE236" s="34">
        <v>503</v>
      </c>
      <c r="AF236" s="30">
        <v>0</v>
      </c>
      <c r="AG236" s="29">
        <v>4329</v>
      </c>
      <c r="AH236" s="34">
        <v>283</v>
      </c>
      <c r="AI236" s="34">
        <v>799</v>
      </c>
      <c r="AJ236" s="34">
        <v>270</v>
      </c>
      <c r="AK236" s="29">
        <v>514</v>
      </c>
      <c r="AL236" s="29">
        <v>466</v>
      </c>
      <c r="AM236" s="29">
        <v>206</v>
      </c>
      <c r="AN236" s="29">
        <v>1017</v>
      </c>
      <c r="AO236" s="29">
        <v>247</v>
      </c>
      <c r="AP236" s="29">
        <v>31</v>
      </c>
      <c r="AQ236" s="30">
        <v>66</v>
      </c>
      <c r="AR236" s="29">
        <v>2408</v>
      </c>
      <c r="AS236" s="29">
        <v>836</v>
      </c>
      <c r="AT236" s="29">
        <v>320</v>
      </c>
      <c r="AU236" s="29">
        <v>131</v>
      </c>
      <c r="AV236" s="29">
        <v>373</v>
      </c>
      <c r="AW236" s="29">
        <v>85</v>
      </c>
      <c r="AX236" s="29">
        <v>85</v>
      </c>
      <c r="AY236" s="31" t="s">
        <v>46</v>
      </c>
      <c r="AZ236" s="31" t="s">
        <v>46</v>
      </c>
      <c r="BA236" s="30">
        <v>23</v>
      </c>
      <c r="BB236" s="31" t="s">
        <v>46</v>
      </c>
      <c r="BC236" s="31">
        <v>155</v>
      </c>
      <c r="BD236" s="31">
        <v>80</v>
      </c>
      <c r="BE236" s="31">
        <v>79</v>
      </c>
      <c r="BF236" s="52">
        <v>51</v>
      </c>
      <c r="BG236" s="29">
        <v>5414</v>
      </c>
      <c r="BH236" s="29">
        <v>250</v>
      </c>
      <c r="BI236" s="49">
        <v>1941</v>
      </c>
      <c r="BJ236" s="29">
        <v>914</v>
      </c>
      <c r="BK236" s="29">
        <v>267</v>
      </c>
      <c r="BL236" s="29" t="s">
        <v>46</v>
      </c>
      <c r="BM236" s="29" t="s">
        <v>46</v>
      </c>
      <c r="BN236" s="29" t="s">
        <v>46</v>
      </c>
      <c r="BO236" s="30">
        <v>93</v>
      </c>
      <c r="BP236" s="32">
        <v>1179</v>
      </c>
      <c r="BQ236" s="32">
        <v>1182.47444462014</v>
      </c>
      <c r="BR236" s="35">
        <v>3363.5136986301368</v>
      </c>
      <c r="BS236" s="29">
        <v>3166</v>
      </c>
      <c r="BT236" s="29">
        <v>1652</v>
      </c>
      <c r="BU236" s="29">
        <v>405</v>
      </c>
      <c r="BV236" s="29">
        <v>2604</v>
      </c>
      <c r="BW236" s="29">
        <v>1253</v>
      </c>
      <c r="BX236" s="29">
        <v>491939</v>
      </c>
      <c r="BY236" s="76">
        <v>577.87599999999998</v>
      </c>
      <c r="BZ236" s="29">
        <v>15741</v>
      </c>
      <c r="CA236" s="29">
        <v>10549</v>
      </c>
      <c r="CB236" s="29">
        <v>9370</v>
      </c>
      <c r="CC236" s="29">
        <v>1179</v>
      </c>
      <c r="CD236" s="29">
        <v>823</v>
      </c>
      <c r="CE236" s="29">
        <v>6547</v>
      </c>
      <c r="CF236" s="29">
        <v>47</v>
      </c>
      <c r="CG236" s="29">
        <v>3492</v>
      </c>
      <c r="CH236" s="29">
        <v>1072</v>
      </c>
      <c r="CI236" s="29">
        <v>726</v>
      </c>
      <c r="CJ236" s="29">
        <v>346</v>
      </c>
      <c r="CK236" s="29">
        <v>439</v>
      </c>
      <c r="CL236" s="29">
        <v>1072</v>
      </c>
      <c r="CM236" s="29">
        <v>646</v>
      </c>
      <c r="CN236" s="29">
        <v>405</v>
      </c>
      <c r="CO236" s="30">
        <v>1930</v>
      </c>
      <c r="CP236" s="29">
        <v>11887</v>
      </c>
      <c r="CQ236" s="29">
        <v>11887</v>
      </c>
      <c r="CR236" s="29">
        <v>11887</v>
      </c>
      <c r="CS236" s="29">
        <v>11887</v>
      </c>
      <c r="CT236" s="29">
        <v>6325</v>
      </c>
      <c r="CU236" s="29">
        <v>6325</v>
      </c>
      <c r="CV236" s="35">
        <v>11191.7</v>
      </c>
      <c r="CW236" s="35">
        <v>11191.7</v>
      </c>
      <c r="CX236" s="35">
        <v>24808</v>
      </c>
      <c r="CY236" s="35">
        <v>24808</v>
      </c>
      <c r="CZ236" s="35">
        <v>24808</v>
      </c>
      <c r="DA236" s="78" t="s">
        <v>46</v>
      </c>
      <c r="DB236" s="34" t="s">
        <v>46</v>
      </c>
      <c r="DC236" s="34" t="s">
        <v>46</v>
      </c>
      <c r="DD236" s="34" t="s">
        <v>46</v>
      </c>
      <c r="DE236" s="34" t="s">
        <v>46</v>
      </c>
      <c r="DF236" s="34">
        <v>155</v>
      </c>
      <c r="DG236" s="34">
        <v>80</v>
      </c>
      <c r="DH236" s="34">
        <v>79</v>
      </c>
      <c r="DI236" s="34">
        <v>51</v>
      </c>
    </row>
    <row r="237" spans="1:113" x14ac:dyDescent="0.2">
      <c r="A237" s="3" t="s">
        <v>38</v>
      </c>
      <c r="B237" s="4">
        <v>2020</v>
      </c>
      <c r="C237" s="2" t="s">
        <v>15</v>
      </c>
      <c r="D237" s="29">
        <v>145</v>
      </c>
      <c r="E237" s="29">
        <v>80</v>
      </c>
      <c r="F237" s="29" t="s">
        <v>46</v>
      </c>
      <c r="G237" s="30" t="s">
        <v>46</v>
      </c>
      <c r="H237" s="29">
        <v>4962</v>
      </c>
      <c r="I237" s="29">
        <v>11104</v>
      </c>
      <c r="J237" s="29">
        <v>3217</v>
      </c>
      <c r="K237" s="29">
        <v>6959</v>
      </c>
      <c r="L237" s="29">
        <v>928</v>
      </c>
      <c r="M237" s="31" t="s">
        <v>46</v>
      </c>
      <c r="N237" s="32">
        <v>565</v>
      </c>
      <c r="O237" s="29">
        <v>549</v>
      </c>
      <c r="P237" s="32">
        <v>405.87896644095628</v>
      </c>
      <c r="Q237" s="35">
        <v>2476.4615384615386</v>
      </c>
      <c r="R237" s="30">
        <v>1781</v>
      </c>
      <c r="S237" s="29">
        <v>7130</v>
      </c>
      <c r="T237" s="29">
        <v>8262</v>
      </c>
      <c r="U237" s="29">
        <v>6215</v>
      </c>
      <c r="V237" s="29">
        <v>915</v>
      </c>
      <c r="W237" s="29">
        <v>3152</v>
      </c>
      <c r="X237" s="29">
        <v>818</v>
      </c>
      <c r="Y237" s="32">
        <v>745.51748069983091</v>
      </c>
      <c r="Z237" s="32">
        <v>880.87573656894472</v>
      </c>
      <c r="AA237" s="35">
        <v>3063.2906976744184</v>
      </c>
      <c r="AB237" s="29">
        <v>2107</v>
      </c>
      <c r="AC237" s="29">
        <v>2121</v>
      </c>
      <c r="AD237" s="29">
        <v>694</v>
      </c>
      <c r="AE237" s="34">
        <v>833</v>
      </c>
      <c r="AF237" s="30">
        <v>881</v>
      </c>
      <c r="AG237" s="29">
        <v>6133</v>
      </c>
      <c r="AH237" s="34">
        <v>378</v>
      </c>
      <c r="AI237" s="34">
        <v>1122</v>
      </c>
      <c r="AJ237" s="34">
        <v>49</v>
      </c>
      <c r="AK237" s="29">
        <v>804</v>
      </c>
      <c r="AL237" s="29">
        <v>693</v>
      </c>
      <c r="AM237" s="29">
        <v>337</v>
      </c>
      <c r="AN237" s="29">
        <v>1375</v>
      </c>
      <c r="AO237" s="29">
        <v>392</v>
      </c>
      <c r="AP237" s="29">
        <v>80</v>
      </c>
      <c r="AQ237" s="30">
        <v>144</v>
      </c>
      <c r="AR237" s="29">
        <v>3514</v>
      </c>
      <c r="AS237" s="29">
        <v>1265</v>
      </c>
      <c r="AT237" s="29">
        <v>506</v>
      </c>
      <c r="AU237" s="29">
        <v>203</v>
      </c>
      <c r="AV237" s="29">
        <v>471</v>
      </c>
      <c r="AW237" s="29">
        <v>120</v>
      </c>
      <c r="AX237" s="29">
        <v>120</v>
      </c>
      <c r="AY237" s="31" t="s">
        <v>46</v>
      </c>
      <c r="AZ237" s="31" t="s">
        <v>46</v>
      </c>
      <c r="BA237" s="30">
        <v>43</v>
      </c>
      <c r="BB237" s="31" t="s">
        <v>46</v>
      </c>
      <c r="BC237" s="31">
        <v>275</v>
      </c>
      <c r="BD237" s="31">
        <v>136</v>
      </c>
      <c r="BE237" s="31">
        <v>114</v>
      </c>
      <c r="BF237" s="52">
        <v>56</v>
      </c>
      <c r="BG237" s="29">
        <v>7378</v>
      </c>
      <c r="BH237" s="29">
        <v>269</v>
      </c>
      <c r="BI237" s="49">
        <v>2753</v>
      </c>
      <c r="BJ237" s="29">
        <v>1362</v>
      </c>
      <c r="BK237" s="29">
        <v>349</v>
      </c>
      <c r="BL237" s="29" t="s">
        <v>46</v>
      </c>
      <c r="BM237" s="29" t="s">
        <v>46</v>
      </c>
      <c r="BN237" s="29" t="s">
        <v>46</v>
      </c>
      <c r="BO237" s="30">
        <v>172</v>
      </c>
      <c r="BP237" s="32">
        <v>1615</v>
      </c>
      <c r="BQ237" s="32">
        <v>1626.3932172687755</v>
      </c>
      <c r="BR237" s="35">
        <v>3447.6153846153848</v>
      </c>
      <c r="BS237" s="29">
        <v>4228</v>
      </c>
      <c r="BT237" s="29">
        <v>2112</v>
      </c>
      <c r="BU237" s="29">
        <v>576</v>
      </c>
      <c r="BV237" s="29">
        <v>3443</v>
      </c>
      <c r="BW237" s="29">
        <v>1679</v>
      </c>
      <c r="BX237" s="29">
        <v>699590</v>
      </c>
      <c r="BY237" s="76">
        <v>801.48900000000003</v>
      </c>
      <c r="BZ237" s="29">
        <v>22503</v>
      </c>
      <c r="CA237" s="29">
        <v>15392</v>
      </c>
      <c r="CB237" s="29">
        <v>13777</v>
      </c>
      <c r="CC237" s="29">
        <v>1615</v>
      </c>
      <c r="CD237" s="29">
        <v>1128</v>
      </c>
      <c r="CE237" s="29">
        <v>9807</v>
      </c>
      <c r="CF237" s="29">
        <v>83</v>
      </c>
      <c r="CG237" s="29">
        <v>4602</v>
      </c>
      <c r="CH237" s="29">
        <v>1438</v>
      </c>
      <c r="CI237" s="29">
        <v>955</v>
      </c>
      <c r="CJ237" s="29">
        <v>483</v>
      </c>
      <c r="CK237" s="29">
        <v>541</v>
      </c>
      <c r="CL237" s="29">
        <v>1438</v>
      </c>
      <c r="CM237" s="29">
        <v>859</v>
      </c>
      <c r="CN237" s="29">
        <v>576</v>
      </c>
      <c r="CO237" s="30">
        <v>2631</v>
      </c>
      <c r="CP237" s="29">
        <v>17360</v>
      </c>
      <c r="CQ237" s="29">
        <v>17360</v>
      </c>
      <c r="CR237" s="29">
        <v>17360</v>
      </c>
      <c r="CS237" s="29">
        <v>17360</v>
      </c>
      <c r="CT237" s="29">
        <v>10586</v>
      </c>
      <c r="CU237" s="29">
        <v>10586</v>
      </c>
      <c r="CV237" s="35">
        <v>15754.6</v>
      </c>
      <c r="CW237" s="35">
        <v>15754.6</v>
      </c>
      <c r="CX237" s="35">
        <v>35048</v>
      </c>
      <c r="CY237" s="35">
        <v>35048</v>
      </c>
      <c r="CZ237" s="35">
        <v>35048</v>
      </c>
      <c r="DA237" s="78" t="s">
        <v>46</v>
      </c>
      <c r="DB237" s="34" t="s">
        <v>46</v>
      </c>
      <c r="DC237" s="34" t="s">
        <v>46</v>
      </c>
      <c r="DD237" s="34" t="s">
        <v>46</v>
      </c>
      <c r="DE237" s="34" t="s">
        <v>46</v>
      </c>
      <c r="DF237" s="34">
        <v>275</v>
      </c>
      <c r="DG237" s="34">
        <v>136</v>
      </c>
      <c r="DH237" s="34">
        <v>114</v>
      </c>
      <c r="DI237" s="34">
        <v>56</v>
      </c>
    </row>
    <row r="238" spans="1:113" x14ac:dyDescent="0.2">
      <c r="A238" s="3" t="s">
        <v>39</v>
      </c>
      <c r="B238" s="4">
        <v>2020</v>
      </c>
      <c r="C238" s="2" t="s">
        <v>16</v>
      </c>
      <c r="D238" s="29">
        <v>90</v>
      </c>
      <c r="E238" s="29">
        <v>41</v>
      </c>
      <c r="F238" s="29" t="s">
        <v>46</v>
      </c>
      <c r="G238" s="30" t="s">
        <v>46</v>
      </c>
      <c r="H238" s="29">
        <v>1939</v>
      </c>
      <c r="I238" s="29">
        <v>4997</v>
      </c>
      <c r="J238" s="29">
        <v>1421</v>
      </c>
      <c r="K238" s="29">
        <v>3193</v>
      </c>
      <c r="L238" s="29">
        <v>383</v>
      </c>
      <c r="M238" s="31" t="s">
        <v>46</v>
      </c>
      <c r="N238" s="32">
        <v>159</v>
      </c>
      <c r="O238" s="29">
        <v>157</v>
      </c>
      <c r="P238" s="32" t="s">
        <v>237</v>
      </c>
      <c r="Q238" s="35" t="s">
        <v>237</v>
      </c>
      <c r="R238" s="30">
        <v>603</v>
      </c>
      <c r="S238" s="29">
        <v>5068</v>
      </c>
      <c r="T238" s="29">
        <v>5385</v>
      </c>
      <c r="U238" s="29">
        <v>4464</v>
      </c>
      <c r="V238" s="29">
        <v>604</v>
      </c>
      <c r="W238" s="29">
        <v>2300</v>
      </c>
      <c r="X238" s="29">
        <v>419</v>
      </c>
      <c r="Y238" s="32">
        <v>455.99838506399419</v>
      </c>
      <c r="Z238" s="32">
        <v>492.83754529727116</v>
      </c>
      <c r="AA238" s="35">
        <v>3197.375</v>
      </c>
      <c r="AB238" s="29">
        <v>712</v>
      </c>
      <c r="AC238" s="29">
        <v>722</v>
      </c>
      <c r="AD238" s="29">
        <v>350</v>
      </c>
      <c r="AE238" s="34">
        <v>538</v>
      </c>
      <c r="AF238" s="30">
        <v>500</v>
      </c>
      <c r="AG238" s="29">
        <v>4102</v>
      </c>
      <c r="AH238" s="34">
        <v>253</v>
      </c>
      <c r="AI238" s="34">
        <v>734</v>
      </c>
      <c r="AJ238" s="34">
        <v>153</v>
      </c>
      <c r="AK238" s="29">
        <v>410</v>
      </c>
      <c r="AL238" s="29">
        <v>200</v>
      </c>
      <c r="AM238" s="29">
        <v>97</v>
      </c>
      <c r="AN238" s="29">
        <v>454</v>
      </c>
      <c r="AO238" s="29">
        <v>225</v>
      </c>
      <c r="AP238" s="29">
        <v>41</v>
      </c>
      <c r="AQ238" s="30">
        <v>33</v>
      </c>
      <c r="AR238" s="29">
        <v>2479</v>
      </c>
      <c r="AS238" s="29">
        <v>870</v>
      </c>
      <c r="AT238" s="29">
        <v>383</v>
      </c>
      <c r="AU238" s="29">
        <v>147</v>
      </c>
      <c r="AV238" s="29">
        <v>184</v>
      </c>
      <c r="AW238" s="29">
        <v>64</v>
      </c>
      <c r="AX238" s="29">
        <v>64</v>
      </c>
      <c r="AY238" s="31" t="s">
        <v>46</v>
      </c>
      <c r="AZ238" s="31" t="s">
        <v>46</v>
      </c>
      <c r="BA238" s="30">
        <v>18</v>
      </c>
      <c r="BB238" s="31" t="s">
        <v>46</v>
      </c>
      <c r="BC238" s="31">
        <v>172</v>
      </c>
      <c r="BD238" s="31">
        <v>92</v>
      </c>
      <c r="BE238" s="31">
        <v>60</v>
      </c>
      <c r="BF238" s="52">
        <v>24</v>
      </c>
      <c r="BG238" s="29">
        <v>4729</v>
      </c>
      <c r="BH238" s="29">
        <v>93</v>
      </c>
      <c r="BI238" s="49">
        <v>1569</v>
      </c>
      <c r="BJ238" s="29">
        <v>703</v>
      </c>
      <c r="BK238" s="29">
        <v>161</v>
      </c>
      <c r="BL238" s="29" t="s">
        <v>46</v>
      </c>
      <c r="BM238" s="29" t="s">
        <v>46</v>
      </c>
      <c r="BN238" s="29" t="s">
        <v>46</v>
      </c>
      <c r="BO238" s="30">
        <v>78</v>
      </c>
      <c r="BP238" s="32">
        <v>1025</v>
      </c>
      <c r="BQ238" s="32">
        <v>948.83593036126535</v>
      </c>
      <c r="BR238" s="35">
        <v>3600.1835443037976</v>
      </c>
      <c r="BS238" s="29">
        <v>1434</v>
      </c>
      <c r="BT238" s="29">
        <v>710</v>
      </c>
      <c r="BU238" s="29">
        <v>170</v>
      </c>
      <c r="BV238" s="29">
        <v>1125</v>
      </c>
      <c r="BW238" s="29">
        <v>559</v>
      </c>
      <c r="BX238" s="29">
        <v>526911</v>
      </c>
      <c r="BY238" s="76">
        <v>553.19299999999998</v>
      </c>
      <c r="BZ238" s="29">
        <v>15780</v>
      </c>
      <c r="CA238" s="29">
        <v>10453</v>
      </c>
      <c r="CB238" s="29">
        <v>9428</v>
      </c>
      <c r="CC238" s="29">
        <v>1025</v>
      </c>
      <c r="CD238" s="29">
        <v>734</v>
      </c>
      <c r="CE238" s="29">
        <v>6709</v>
      </c>
      <c r="CF238" s="29">
        <v>20</v>
      </c>
      <c r="CG238" s="29">
        <v>4471</v>
      </c>
      <c r="CH238" s="29">
        <v>565</v>
      </c>
      <c r="CI238" s="29">
        <v>346</v>
      </c>
      <c r="CJ238" s="29">
        <v>219</v>
      </c>
      <c r="CK238" s="29">
        <v>193</v>
      </c>
      <c r="CL238" s="29">
        <v>565</v>
      </c>
      <c r="CM238" s="29">
        <v>319</v>
      </c>
      <c r="CN238" s="29">
        <v>170</v>
      </c>
      <c r="CO238" s="30">
        <v>935</v>
      </c>
      <c r="CP238" s="29">
        <v>10537</v>
      </c>
      <c r="CQ238" s="29">
        <v>10537</v>
      </c>
      <c r="CR238" s="29">
        <v>10537</v>
      </c>
      <c r="CS238" s="29">
        <v>10537</v>
      </c>
      <c r="CT238" s="29">
        <v>3351</v>
      </c>
      <c r="CU238" s="29">
        <v>3351</v>
      </c>
      <c r="CV238" s="35">
        <v>11497</v>
      </c>
      <c r="CW238" s="35">
        <v>11497</v>
      </c>
      <c r="CX238" s="35">
        <v>23846</v>
      </c>
      <c r="CY238" s="35">
        <v>23846</v>
      </c>
      <c r="CZ238" s="35">
        <v>23846</v>
      </c>
      <c r="DA238" s="78" t="s">
        <v>46</v>
      </c>
      <c r="DB238" s="34" t="s">
        <v>46</v>
      </c>
      <c r="DC238" s="34" t="s">
        <v>46</v>
      </c>
      <c r="DD238" s="34" t="s">
        <v>46</v>
      </c>
      <c r="DE238" s="34" t="s">
        <v>46</v>
      </c>
      <c r="DF238" s="34">
        <v>172</v>
      </c>
      <c r="DG238" s="34">
        <v>92</v>
      </c>
      <c r="DH238" s="34">
        <v>60</v>
      </c>
      <c r="DI238" s="34">
        <v>24</v>
      </c>
    </row>
    <row r="239" spans="1:113" x14ac:dyDescent="0.2">
      <c r="A239" s="3" t="s">
        <v>40</v>
      </c>
      <c r="B239" s="4">
        <v>2020</v>
      </c>
      <c r="C239" s="2" t="s">
        <v>17</v>
      </c>
      <c r="D239" s="29">
        <v>92</v>
      </c>
      <c r="E239" s="29">
        <v>68</v>
      </c>
      <c r="F239" s="29" t="s">
        <v>46</v>
      </c>
      <c r="G239" s="30" t="s">
        <v>46</v>
      </c>
      <c r="H239" s="29">
        <v>2907</v>
      </c>
      <c r="I239" s="29">
        <v>5731</v>
      </c>
      <c r="J239" s="29">
        <v>1712</v>
      </c>
      <c r="K239" s="29">
        <v>3531</v>
      </c>
      <c r="L239" s="29">
        <v>488</v>
      </c>
      <c r="M239" s="31" t="s">
        <v>46</v>
      </c>
      <c r="N239" s="32">
        <v>268</v>
      </c>
      <c r="O239" s="29">
        <v>263</v>
      </c>
      <c r="P239" s="32" t="s">
        <v>237</v>
      </c>
      <c r="Q239" s="35" t="s">
        <v>237</v>
      </c>
      <c r="R239" s="30">
        <v>1151</v>
      </c>
      <c r="S239" s="29">
        <v>6036</v>
      </c>
      <c r="T239" s="29">
        <v>6279</v>
      </c>
      <c r="U239" s="29">
        <v>5230</v>
      </c>
      <c r="V239" s="29">
        <v>806</v>
      </c>
      <c r="W239" s="29">
        <v>2785</v>
      </c>
      <c r="X239" s="29">
        <v>677</v>
      </c>
      <c r="Y239" s="32">
        <v>538.83754529727116</v>
      </c>
      <c r="Z239" s="32">
        <v>699.31683472542863</v>
      </c>
      <c r="AA239" s="35">
        <v>3121.8235294117649</v>
      </c>
      <c r="AB239" s="29">
        <v>1278</v>
      </c>
      <c r="AC239" s="29">
        <v>1255</v>
      </c>
      <c r="AD239" s="29">
        <v>496</v>
      </c>
      <c r="AE239" s="34">
        <v>597</v>
      </c>
      <c r="AF239" s="30">
        <v>990</v>
      </c>
      <c r="AG239" s="29">
        <v>4865</v>
      </c>
      <c r="AH239" s="34">
        <v>275</v>
      </c>
      <c r="AI239" s="34">
        <v>868</v>
      </c>
      <c r="AJ239" s="34">
        <v>133</v>
      </c>
      <c r="AK239" s="29">
        <v>568</v>
      </c>
      <c r="AL239" s="29">
        <v>350</v>
      </c>
      <c r="AM239" s="29">
        <v>156</v>
      </c>
      <c r="AN239" s="29">
        <v>827</v>
      </c>
      <c r="AO239" s="29">
        <v>301</v>
      </c>
      <c r="AP239" s="29">
        <v>68</v>
      </c>
      <c r="AQ239" s="30">
        <v>86</v>
      </c>
      <c r="AR239" s="29">
        <v>2875</v>
      </c>
      <c r="AS239" s="29">
        <v>1010</v>
      </c>
      <c r="AT239" s="29">
        <v>403</v>
      </c>
      <c r="AU239" s="29">
        <v>163</v>
      </c>
      <c r="AV239" s="29">
        <v>296</v>
      </c>
      <c r="AW239" s="29">
        <v>107</v>
      </c>
      <c r="AX239" s="29">
        <v>107</v>
      </c>
      <c r="AY239" s="31" t="s">
        <v>46</v>
      </c>
      <c r="AZ239" s="31" t="s">
        <v>46</v>
      </c>
      <c r="BA239" s="30">
        <v>36</v>
      </c>
      <c r="BB239" s="31" t="s">
        <v>46</v>
      </c>
      <c r="BC239" s="31">
        <v>241</v>
      </c>
      <c r="BD239" s="31">
        <v>167</v>
      </c>
      <c r="BE239" s="31">
        <v>88</v>
      </c>
      <c r="BF239" s="52">
        <v>64</v>
      </c>
      <c r="BG239" s="29">
        <v>7536</v>
      </c>
      <c r="BH239" s="29">
        <v>150</v>
      </c>
      <c r="BI239" s="49">
        <v>2824</v>
      </c>
      <c r="BJ239" s="29">
        <v>1302</v>
      </c>
      <c r="BK239" s="29">
        <v>308</v>
      </c>
      <c r="BL239" s="29" t="s">
        <v>46</v>
      </c>
      <c r="BM239" s="29" t="s">
        <v>46</v>
      </c>
      <c r="BN239" s="29" t="s">
        <v>46</v>
      </c>
      <c r="BO239" s="30">
        <v>135</v>
      </c>
      <c r="BP239" s="32">
        <v>1364</v>
      </c>
      <c r="BQ239" s="32">
        <v>1238.1543800226998</v>
      </c>
      <c r="BR239" s="35">
        <v>3381.1179775280898</v>
      </c>
      <c r="BS239" s="29">
        <v>2533</v>
      </c>
      <c r="BT239" s="29">
        <v>1200</v>
      </c>
      <c r="BU239" s="29">
        <v>291</v>
      </c>
      <c r="BV239" s="29">
        <v>1928</v>
      </c>
      <c r="BW239" s="29">
        <v>958</v>
      </c>
      <c r="BX239" s="29">
        <v>616441</v>
      </c>
      <c r="BY239" s="76">
        <v>685.66499999999996</v>
      </c>
      <c r="BZ239" s="29">
        <v>18405</v>
      </c>
      <c r="CA239" s="29">
        <v>12315</v>
      </c>
      <c r="CB239" s="29">
        <v>10951</v>
      </c>
      <c r="CC239" s="29">
        <v>1364</v>
      </c>
      <c r="CD239" s="29">
        <v>765</v>
      </c>
      <c r="CE239" s="29">
        <v>7489</v>
      </c>
      <c r="CF239" s="29">
        <v>29</v>
      </c>
      <c r="CG239" s="29">
        <v>3767</v>
      </c>
      <c r="CH239" s="29">
        <v>891</v>
      </c>
      <c r="CI239" s="29">
        <v>517</v>
      </c>
      <c r="CJ239" s="29">
        <v>374</v>
      </c>
      <c r="CK239" s="29">
        <v>319</v>
      </c>
      <c r="CL239" s="29">
        <v>891</v>
      </c>
      <c r="CM239" s="29">
        <v>489</v>
      </c>
      <c r="CN239" s="29">
        <v>291</v>
      </c>
      <c r="CO239" s="30">
        <v>1610</v>
      </c>
      <c r="CP239" s="29">
        <v>15019</v>
      </c>
      <c r="CQ239" s="29">
        <v>15019</v>
      </c>
      <c r="CR239" s="29">
        <v>15019</v>
      </c>
      <c r="CS239" s="29">
        <v>15019</v>
      </c>
      <c r="CT239" s="29">
        <v>5761</v>
      </c>
      <c r="CU239" s="29">
        <v>5761</v>
      </c>
      <c r="CV239" s="35">
        <v>15610.3</v>
      </c>
      <c r="CW239" s="35">
        <v>15610.3</v>
      </c>
      <c r="CX239" s="35">
        <v>29993</v>
      </c>
      <c r="CY239" s="35">
        <v>29993</v>
      </c>
      <c r="CZ239" s="35">
        <v>29993</v>
      </c>
      <c r="DA239" s="78" t="s">
        <v>46</v>
      </c>
      <c r="DB239" s="34" t="s">
        <v>46</v>
      </c>
      <c r="DC239" s="34" t="s">
        <v>46</v>
      </c>
      <c r="DD239" s="34" t="s">
        <v>46</v>
      </c>
      <c r="DE239" s="34" t="s">
        <v>46</v>
      </c>
      <c r="DF239" s="34">
        <v>241</v>
      </c>
      <c r="DG239" s="34">
        <v>167</v>
      </c>
      <c r="DH239" s="34">
        <v>88</v>
      </c>
      <c r="DI239" s="34">
        <v>64</v>
      </c>
    </row>
    <row r="240" spans="1:113" x14ac:dyDescent="0.2">
      <c r="A240" s="3" t="s">
        <v>41</v>
      </c>
      <c r="B240" s="4">
        <v>2020</v>
      </c>
      <c r="C240" s="2" t="s">
        <v>18</v>
      </c>
      <c r="D240" s="29">
        <v>77</v>
      </c>
      <c r="E240" s="29">
        <v>26</v>
      </c>
      <c r="F240" s="29" t="s">
        <v>46</v>
      </c>
      <c r="G240" s="30" t="s">
        <v>46</v>
      </c>
      <c r="H240" s="29">
        <v>1402</v>
      </c>
      <c r="I240" s="29">
        <v>3283</v>
      </c>
      <c r="J240" s="29">
        <v>1017</v>
      </c>
      <c r="K240" s="29">
        <v>2005</v>
      </c>
      <c r="L240" s="29">
        <v>261</v>
      </c>
      <c r="M240" s="31" t="s">
        <v>46</v>
      </c>
      <c r="N240" s="32">
        <v>149</v>
      </c>
      <c r="O240" s="29">
        <v>143</v>
      </c>
      <c r="P240" s="32" t="s">
        <v>237</v>
      </c>
      <c r="Q240" s="35" t="s">
        <v>237</v>
      </c>
      <c r="R240" s="30">
        <v>479</v>
      </c>
      <c r="S240" s="29">
        <v>4416</v>
      </c>
      <c r="T240" s="29">
        <v>4741</v>
      </c>
      <c r="U240" s="29">
        <v>3751</v>
      </c>
      <c r="V240" s="29">
        <v>665</v>
      </c>
      <c r="W240" s="29">
        <v>1910</v>
      </c>
      <c r="X240" s="29">
        <v>355</v>
      </c>
      <c r="Y240" s="32">
        <v>468.95857885631489</v>
      </c>
      <c r="Z240" s="32">
        <v>424.43786828447236</v>
      </c>
      <c r="AA240" s="35">
        <v>3001.6363636363635</v>
      </c>
      <c r="AB240" s="29">
        <v>745</v>
      </c>
      <c r="AC240" s="29">
        <v>754</v>
      </c>
      <c r="AD240" s="29">
        <v>345</v>
      </c>
      <c r="AE240" s="34">
        <v>452</v>
      </c>
      <c r="AF240" s="30">
        <v>766</v>
      </c>
      <c r="AG240" s="29">
        <v>3552</v>
      </c>
      <c r="AH240" s="34">
        <v>217</v>
      </c>
      <c r="AI240" s="34">
        <v>687</v>
      </c>
      <c r="AJ240" s="34">
        <v>104</v>
      </c>
      <c r="AK240" s="29">
        <v>420</v>
      </c>
      <c r="AL240" s="29">
        <v>221</v>
      </c>
      <c r="AM240" s="29">
        <v>114</v>
      </c>
      <c r="AN240" s="29">
        <v>468</v>
      </c>
      <c r="AO240" s="29">
        <v>202</v>
      </c>
      <c r="AP240" s="29">
        <v>26</v>
      </c>
      <c r="AQ240" s="30">
        <v>24</v>
      </c>
      <c r="AR240" s="29">
        <v>2088</v>
      </c>
      <c r="AS240" s="29">
        <v>832</v>
      </c>
      <c r="AT240" s="29">
        <v>336</v>
      </c>
      <c r="AU240" s="29">
        <v>130</v>
      </c>
      <c r="AV240" s="29">
        <v>167</v>
      </c>
      <c r="AW240" s="29">
        <v>69</v>
      </c>
      <c r="AX240" s="29">
        <v>69</v>
      </c>
      <c r="AY240" s="31" t="s">
        <v>46</v>
      </c>
      <c r="AZ240" s="31" t="s">
        <v>46</v>
      </c>
      <c r="BA240" s="30">
        <v>15</v>
      </c>
      <c r="BB240" s="31" t="s">
        <v>46</v>
      </c>
      <c r="BC240" s="31">
        <v>162</v>
      </c>
      <c r="BD240" s="31">
        <v>84</v>
      </c>
      <c r="BE240" s="31">
        <v>53</v>
      </c>
      <c r="BF240" s="52">
        <v>23</v>
      </c>
      <c r="BG240" s="29">
        <v>4658</v>
      </c>
      <c r="BH240" s="29">
        <v>101</v>
      </c>
      <c r="BI240" s="49">
        <v>1538</v>
      </c>
      <c r="BJ240" s="29">
        <v>649</v>
      </c>
      <c r="BK240" s="29">
        <v>185</v>
      </c>
      <c r="BL240" s="29" t="s">
        <v>46</v>
      </c>
      <c r="BM240" s="29" t="s">
        <v>46</v>
      </c>
      <c r="BN240" s="29" t="s">
        <v>46</v>
      </c>
      <c r="BO240" s="30">
        <v>68</v>
      </c>
      <c r="BP240" s="32">
        <v>1073</v>
      </c>
      <c r="BQ240" s="32">
        <v>893.39644714078725</v>
      </c>
      <c r="BR240" s="35">
        <v>3449.2113402061855</v>
      </c>
      <c r="BS240" s="29">
        <v>1499</v>
      </c>
      <c r="BT240" s="29">
        <v>767</v>
      </c>
      <c r="BU240" s="29">
        <v>198</v>
      </c>
      <c r="BV240" s="29">
        <v>1235</v>
      </c>
      <c r="BW240" s="29">
        <v>631</v>
      </c>
      <c r="BX240" s="29">
        <v>425678</v>
      </c>
      <c r="BY240" s="76">
        <v>461.245</v>
      </c>
      <c r="BZ240" s="29">
        <v>13015</v>
      </c>
      <c r="CA240" s="29">
        <v>9157</v>
      </c>
      <c r="CB240" s="29">
        <v>8084</v>
      </c>
      <c r="CC240" s="29">
        <v>1073</v>
      </c>
      <c r="CD240" s="29">
        <v>599</v>
      </c>
      <c r="CE240" s="29">
        <v>5819</v>
      </c>
      <c r="CF240" s="29">
        <v>30</v>
      </c>
      <c r="CG240" s="29">
        <v>1829</v>
      </c>
      <c r="CH240" s="29">
        <v>663</v>
      </c>
      <c r="CI240" s="29">
        <v>401</v>
      </c>
      <c r="CJ240" s="29">
        <v>262</v>
      </c>
      <c r="CK240" s="29">
        <v>276</v>
      </c>
      <c r="CL240" s="29">
        <v>663</v>
      </c>
      <c r="CM240" s="29">
        <v>347</v>
      </c>
      <c r="CN240" s="29">
        <v>198</v>
      </c>
      <c r="CO240" s="30">
        <v>965</v>
      </c>
      <c r="CP240" s="29">
        <v>9439</v>
      </c>
      <c r="CQ240" s="29">
        <v>9439</v>
      </c>
      <c r="CR240" s="29">
        <v>9439</v>
      </c>
      <c r="CS240" s="29">
        <v>9439</v>
      </c>
      <c r="CT240" s="29">
        <v>2164</v>
      </c>
      <c r="CU240" s="29">
        <v>2164</v>
      </c>
      <c r="CV240" s="35">
        <v>10692.5</v>
      </c>
      <c r="CW240" s="35">
        <v>10692.5</v>
      </c>
      <c r="CX240" s="35">
        <v>20622</v>
      </c>
      <c r="CY240" s="35">
        <v>20622</v>
      </c>
      <c r="CZ240" s="35">
        <v>20622</v>
      </c>
      <c r="DA240" s="78" t="s">
        <v>46</v>
      </c>
      <c r="DB240" s="34" t="s">
        <v>46</v>
      </c>
      <c r="DC240" s="34" t="s">
        <v>46</v>
      </c>
      <c r="DD240" s="34" t="s">
        <v>46</v>
      </c>
      <c r="DE240" s="34" t="s">
        <v>46</v>
      </c>
      <c r="DF240" s="34">
        <v>162</v>
      </c>
      <c r="DG240" s="34">
        <v>84</v>
      </c>
      <c r="DH240" s="34">
        <v>53</v>
      </c>
      <c r="DI240" s="34">
        <v>23</v>
      </c>
    </row>
    <row r="241" spans="1:113" x14ac:dyDescent="0.2">
      <c r="A241" s="3" t="s">
        <v>42</v>
      </c>
      <c r="B241" s="4">
        <v>2020</v>
      </c>
      <c r="C241" s="2" t="s">
        <v>19</v>
      </c>
      <c r="D241" s="29">
        <v>51</v>
      </c>
      <c r="E241" s="29">
        <v>33</v>
      </c>
      <c r="F241" s="29" t="s">
        <v>46</v>
      </c>
      <c r="G241" s="30" t="s">
        <v>46</v>
      </c>
      <c r="H241" s="29">
        <v>2421</v>
      </c>
      <c r="I241" s="29">
        <v>4964</v>
      </c>
      <c r="J241" s="29">
        <v>1467</v>
      </c>
      <c r="K241" s="29">
        <v>3084</v>
      </c>
      <c r="L241" s="29">
        <v>413</v>
      </c>
      <c r="M241" s="31" t="s">
        <v>46</v>
      </c>
      <c r="N241" s="32">
        <v>212</v>
      </c>
      <c r="O241" s="29">
        <v>208</v>
      </c>
      <c r="P241" s="32" t="s">
        <v>237</v>
      </c>
      <c r="Q241" s="35" t="s">
        <v>237</v>
      </c>
      <c r="R241" s="30">
        <v>698</v>
      </c>
      <c r="S241" s="29">
        <v>6567</v>
      </c>
      <c r="T241" s="29">
        <v>6622</v>
      </c>
      <c r="U241" s="29">
        <v>5623</v>
      </c>
      <c r="V241" s="29">
        <v>944</v>
      </c>
      <c r="W241" s="29">
        <v>2885</v>
      </c>
      <c r="X241" s="29">
        <v>600</v>
      </c>
      <c r="Y241" s="32">
        <v>508.11780368703211</v>
      </c>
      <c r="Z241" s="32">
        <v>482.19741610239072</v>
      </c>
      <c r="AA241" s="35">
        <v>3375.5</v>
      </c>
      <c r="AB241" s="29">
        <v>805</v>
      </c>
      <c r="AC241" s="29">
        <v>807</v>
      </c>
      <c r="AD241" s="29">
        <v>496</v>
      </c>
      <c r="AE241" s="34">
        <v>1100</v>
      </c>
      <c r="AF241" s="30">
        <v>873</v>
      </c>
      <c r="AG241" s="29">
        <v>5245</v>
      </c>
      <c r="AH241" s="34">
        <v>391</v>
      </c>
      <c r="AI241" s="34">
        <v>1030</v>
      </c>
      <c r="AJ241" s="34">
        <v>394</v>
      </c>
      <c r="AK241" s="29">
        <v>582</v>
      </c>
      <c r="AL241" s="29">
        <v>227</v>
      </c>
      <c r="AM241" s="29">
        <v>103</v>
      </c>
      <c r="AN241" s="29">
        <v>515</v>
      </c>
      <c r="AO241" s="29">
        <v>273</v>
      </c>
      <c r="AP241" s="29">
        <v>33</v>
      </c>
      <c r="AQ241" s="30">
        <v>44</v>
      </c>
      <c r="AR241" s="29">
        <v>3025</v>
      </c>
      <c r="AS241" s="29">
        <v>971</v>
      </c>
      <c r="AT241" s="29">
        <v>416</v>
      </c>
      <c r="AU241" s="29">
        <v>168</v>
      </c>
      <c r="AV241" s="29">
        <v>181</v>
      </c>
      <c r="AW241" s="29">
        <v>68</v>
      </c>
      <c r="AX241" s="29">
        <v>68</v>
      </c>
      <c r="AY241" s="31" t="s">
        <v>46</v>
      </c>
      <c r="AZ241" s="31" t="s">
        <v>46</v>
      </c>
      <c r="BA241" s="30">
        <v>42</v>
      </c>
      <c r="BB241" s="31" t="s">
        <v>46</v>
      </c>
      <c r="BC241" s="31">
        <v>182</v>
      </c>
      <c r="BD241" s="31">
        <v>121</v>
      </c>
      <c r="BE241" s="31">
        <v>57</v>
      </c>
      <c r="BF241" s="52">
        <v>34</v>
      </c>
      <c r="BG241" s="29">
        <v>6790</v>
      </c>
      <c r="BH241" s="29">
        <v>119</v>
      </c>
      <c r="BI241" s="49">
        <v>2462</v>
      </c>
      <c r="BJ241" s="29">
        <v>1077</v>
      </c>
      <c r="BK241" s="29">
        <v>311</v>
      </c>
      <c r="BL241" s="29" t="s">
        <v>46</v>
      </c>
      <c r="BM241" s="29" t="s">
        <v>46</v>
      </c>
      <c r="BN241" s="29" t="s">
        <v>46</v>
      </c>
      <c r="BO241" s="30">
        <v>77</v>
      </c>
      <c r="BP241" s="32">
        <v>1572</v>
      </c>
      <c r="BQ241" s="32">
        <v>990.31521978942283</v>
      </c>
      <c r="BR241" s="35">
        <v>3848.2611940298507</v>
      </c>
      <c r="BS241" s="29">
        <v>1612</v>
      </c>
      <c r="BT241" s="29">
        <v>801</v>
      </c>
      <c r="BU241" s="29">
        <v>210</v>
      </c>
      <c r="BV241" s="29">
        <v>1204</v>
      </c>
      <c r="BW241" s="29">
        <v>588</v>
      </c>
      <c r="BX241" s="29">
        <v>830601</v>
      </c>
      <c r="BY241" s="76">
        <v>847.29</v>
      </c>
      <c r="BZ241" s="29">
        <v>19215</v>
      </c>
      <c r="CA241" s="29">
        <v>13189</v>
      </c>
      <c r="CB241" s="29">
        <v>11617</v>
      </c>
      <c r="CC241" s="29">
        <v>1572</v>
      </c>
      <c r="CD241" s="29">
        <v>968</v>
      </c>
      <c r="CE241" s="29">
        <v>8132</v>
      </c>
      <c r="CF241" s="29">
        <v>27</v>
      </c>
      <c r="CG241" s="29">
        <v>5132</v>
      </c>
      <c r="CH241" s="29">
        <v>675</v>
      </c>
      <c r="CI241" s="29">
        <v>342</v>
      </c>
      <c r="CJ241" s="29">
        <v>333</v>
      </c>
      <c r="CK241" s="29">
        <v>246</v>
      </c>
      <c r="CL241" s="29">
        <v>675</v>
      </c>
      <c r="CM241" s="29">
        <v>311</v>
      </c>
      <c r="CN241" s="29">
        <v>210</v>
      </c>
      <c r="CO241" s="30">
        <v>988</v>
      </c>
      <c r="CP241" s="29">
        <v>14324</v>
      </c>
      <c r="CQ241" s="29">
        <v>14324</v>
      </c>
      <c r="CR241" s="29">
        <v>14324</v>
      </c>
      <c r="CS241" s="29">
        <v>14324</v>
      </c>
      <c r="CT241" s="29">
        <v>4120</v>
      </c>
      <c r="CU241" s="29">
        <v>4120</v>
      </c>
      <c r="CV241" s="35">
        <v>16736.400000000001</v>
      </c>
      <c r="CW241" s="35">
        <v>16736.400000000001</v>
      </c>
      <c r="CX241" s="35">
        <v>30329</v>
      </c>
      <c r="CY241" s="35">
        <v>30329</v>
      </c>
      <c r="CZ241" s="35">
        <v>30329</v>
      </c>
      <c r="DA241" s="78" t="s">
        <v>46</v>
      </c>
      <c r="DB241" s="34" t="s">
        <v>46</v>
      </c>
      <c r="DC241" s="34" t="s">
        <v>46</v>
      </c>
      <c r="DD241" s="34" t="s">
        <v>46</v>
      </c>
      <c r="DE241" s="34" t="s">
        <v>46</v>
      </c>
      <c r="DF241" s="34">
        <v>182</v>
      </c>
      <c r="DG241" s="34">
        <v>121</v>
      </c>
      <c r="DH241" s="34">
        <v>57</v>
      </c>
      <c r="DI241" s="34">
        <v>34</v>
      </c>
    </row>
    <row r="242" spans="1:113" x14ac:dyDescent="0.2">
      <c r="A242" s="3" t="s">
        <v>43</v>
      </c>
      <c r="B242" s="4">
        <v>2020</v>
      </c>
      <c r="C242" s="2" t="s">
        <v>20</v>
      </c>
      <c r="D242" s="29">
        <v>23</v>
      </c>
      <c r="E242" s="29">
        <v>23</v>
      </c>
      <c r="F242" s="29" t="s">
        <v>46</v>
      </c>
      <c r="G242" s="30" t="s">
        <v>46</v>
      </c>
      <c r="H242" s="29">
        <v>954</v>
      </c>
      <c r="I242" s="29">
        <v>2208</v>
      </c>
      <c r="J242" s="29">
        <v>709</v>
      </c>
      <c r="K242" s="29">
        <v>1309</v>
      </c>
      <c r="L242" s="29">
        <v>190</v>
      </c>
      <c r="M242" s="31" t="s">
        <v>46</v>
      </c>
      <c r="N242" s="32">
        <v>87</v>
      </c>
      <c r="O242" s="29">
        <v>83</v>
      </c>
      <c r="P242" s="32" t="s">
        <v>237</v>
      </c>
      <c r="Q242" s="35" t="s">
        <v>237</v>
      </c>
      <c r="R242" s="30">
        <v>389</v>
      </c>
      <c r="S242" s="29">
        <v>2830</v>
      </c>
      <c r="T242" s="29">
        <v>2909</v>
      </c>
      <c r="U242" s="29">
        <v>2467</v>
      </c>
      <c r="V242" s="29">
        <v>363</v>
      </c>
      <c r="W242" s="29">
        <v>1376</v>
      </c>
      <c r="X242" s="29">
        <v>328</v>
      </c>
      <c r="Y242" s="32">
        <v>237.27864345375511</v>
      </c>
      <c r="Z242" s="32">
        <v>234.99838506399419</v>
      </c>
      <c r="AA242" s="35">
        <v>3292.1666666666665</v>
      </c>
      <c r="AB242" s="29">
        <v>463</v>
      </c>
      <c r="AC242" s="29">
        <v>455</v>
      </c>
      <c r="AD242" s="29">
        <v>222</v>
      </c>
      <c r="AE242" s="34">
        <v>317</v>
      </c>
      <c r="AF242" s="30">
        <v>0</v>
      </c>
      <c r="AG242" s="29">
        <v>2416</v>
      </c>
      <c r="AH242" s="34">
        <v>143</v>
      </c>
      <c r="AI242" s="34">
        <v>483</v>
      </c>
      <c r="AJ242" s="34">
        <v>180</v>
      </c>
      <c r="AK242" s="29">
        <v>270</v>
      </c>
      <c r="AL242" s="29">
        <v>133</v>
      </c>
      <c r="AM242" s="29">
        <v>55</v>
      </c>
      <c r="AN242" s="29">
        <v>283</v>
      </c>
      <c r="AO242" s="29">
        <v>110</v>
      </c>
      <c r="AP242" s="29">
        <v>23</v>
      </c>
      <c r="AQ242" s="30">
        <v>31</v>
      </c>
      <c r="AR242" s="29">
        <v>1341</v>
      </c>
      <c r="AS242" s="29">
        <v>426</v>
      </c>
      <c r="AT242" s="29">
        <v>186</v>
      </c>
      <c r="AU242" s="29">
        <v>66</v>
      </c>
      <c r="AV242" s="29">
        <v>102</v>
      </c>
      <c r="AW242" s="29">
        <v>28</v>
      </c>
      <c r="AX242" s="29">
        <v>28</v>
      </c>
      <c r="AY242" s="31" t="s">
        <v>46</v>
      </c>
      <c r="AZ242" s="31" t="s">
        <v>46</v>
      </c>
      <c r="BA242" s="30">
        <v>15</v>
      </c>
      <c r="BB242" s="31" t="s">
        <v>46</v>
      </c>
      <c r="BC242" s="31">
        <v>86</v>
      </c>
      <c r="BD242" s="31">
        <v>38</v>
      </c>
      <c r="BE242" s="31">
        <v>29</v>
      </c>
      <c r="BF242" s="52">
        <v>13</v>
      </c>
      <c r="BG242" s="29">
        <v>3643</v>
      </c>
      <c r="BH242" s="29">
        <v>79</v>
      </c>
      <c r="BI242" s="49">
        <v>1297</v>
      </c>
      <c r="BJ242" s="29">
        <v>554</v>
      </c>
      <c r="BK242" s="29">
        <v>144</v>
      </c>
      <c r="BL242" s="29" t="s">
        <v>46</v>
      </c>
      <c r="BM242" s="29" t="s">
        <v>46</v>
      </c>
      <c r="BN242" s="29" t="s">
        <v>46</v>
      </c>
      <c r="BO242" s="30">
        <v>45</v>
      </c>
      <c r="BP242" s="32">
        <v>626</v>
      </c>
      <c r="BQ242" s="32">
        <v>472.27702851774899</v>
      </c>
      <c r="BR242" s="35">
        <v>3732.375</v>
      </c>
      <c r="BS242" s="29">
        <v>918</v>
      </c>
      <c r="BT242" s="29">
        <v>470</v>
      </c>
      <c r="BU242" s="29">
        <v>115</v>
      </c>
      <c r="BV242" s="29">
        <v>692</v>
      </c>
      <c r="BW242" s="29">
        <v>330</v>
      </c>
      <c r="BX242" s="29">
        <v>350831</v>
      </c>
      <c r="BY242" s="76">
        <v>367.21300000000002</v>
      </c>
      <c r="BZ242" s="29">
        <v>8733</v>
      </c>
      <c r="CA242" s="29">
        <v>5739</v>
      </c>
      <c r="CB242" s="29">
        <v>5113</v>
      </c>
      <c r="CC242" s="29">
        <v>626</v>
      </c>
      <c r="CD242" s="29">
        <v>353</v>
      </c>
      <c r="CE242" s="29">
        <v>3409</v>
      </c>
      <c r="CF242" s="29">
        <v>11</v>
      </c>
      <c r="CG242" s="29">
        <v>1974</v>
      </c>
      <c r="CH242" s="29">
        <v>327</v>
      </c>
      <c r="CI242" s="29">
        <v>167</v>
      </c>
      <c r="CJ242" s="29">
        <v>160</v>
      </c>
      <c r="CK242" s="29">
        <v>87</v>
      </c>
      <c r="CL242" s="29">
        <v>327</v>
      </c>
      <c r="CM242" s="29">
        <v>151</v>
      </c>
      <c r="CN242" s="29">
        <v>115</v>
      </c>
      <c r="CO242" s="30">
        <v>578</v>
      </c>
      <c r="CP242" s="29">
        <v>7103</v>
      </c>
      <c r="CQ242" s="29">
        <v>7103</v>
      </c>
      <c r="CR242" s="29">
        <v>7103</v>
      </c>
      <c r="CS242" s="29">
        <v>7103</v>
      </c>
      <c r="CT242" s="29">
        <v>2523</v>
      </c>
      <c r="CU242" s="29">
        <v>2523</v>
      </c>
      <c r="CV242" s="35">
        <v>7804.2</v>
      </c>
      <c r="CW242" s="35">
        <v>7804.2</v>
      </c>
      <c r="CX242" s="35">
        <v>14374</v>
      </c>
      <c r="CY242" s="35">
        <v>14374</v>
      </c>
      <c r="CZ242" s="35">
        <v>14374</v>
      </c>
      <c r="DA242" s="78" t="s">
        <v>46</v>
      </c>
      <c r="DB242" s="34" t="s">
        <v>46</v>
      </c>
      <c r="DC242" s="34" t="s">
        <v>46</v>
      </c>
      <c r="DD242" s="34" t="s">
        <v>46</v>
      </c>
      <c r="DE242" s="34" t="s">
        <v>46</v>
      </c>
      <c r="DF242" s="34">
        <v>86</v>
      </c>
      <c r="DG242" s="34">
        <v>38</v>
      </c>
      <c r="DH242" s="34">
        <v>29</v>
      </c>
      <c r="DI242" s="34">
        <v>13</v>
      </c>
    </row>
    <row r="243" spans="1:113" x14ac:dyDescent="0.2">
      <c r="A243" s="3" t="s">
        <v>44</v>
      </c>
      <c r="B243" s="4">
        <v>2020</v>
      </c>
      <c r="C243" s="2" t="s">
        <v>21</v>
      </c>
      <c r="D243" s="29">
        <v>131</v>
      </c>
      <c r="E243" s="29">
        <v>81</v>
      </c>
      <c r="F243" s="29" t="s">
        <v>46</v>
      </c>
      <c r="G243" s="30" t="s">
        <v>46</v>
      </c>
      <c r="H243" s="29">
        <v>3976</v>
      </c>
      <c r="I243" s="29">
        <v>8725</v>
      </c>
      <c r="J243" s="29">
        <v>2533</v>
      </c>
      <c r="K243" s="29">
        <v>5436</v>
      </c>
      <c r="L243" s="29">
        <v>756</v>
      </c>
      <c r="M243" s="31" t="s">
        <v>46</v>
      </c>
      <c r="N243" s="32">
        <v>328</v>
      </c>
      <c r="O243" s="29">
        <v>325</v>
      </c>
      <c r="P243" s="32">
        <v>303.47928942815747</v>
      </c>
      <c r="Q243" s="35">
        <v>2521.5526315789475</v>
      </c>
      <c r="R243" s="30">
        <v>1437</v>
      </c>
      <c r="S243" s="29">
        <v>8746</v>
      </c>
      <c r="T243" s="29">
        <v>9163</v>
      </c>
      <c r="U243" s="29">
        <v>7522</v>
      </c>
      <c r="V243" s="29">
        <v>1224</v>
      </c>
      <c r="W243" s="29">
        <v>3946</v>
      </c>
      <c r="X243" s="29">
        <v>922</v>
      </c>
      <c r="Y243" s="32">
        <v>806.31683472542863</v>
      </c>
      <c r="Z243" s="32">
        <v>871.71489680222169</v>
      </c>
      <c r="AA243" s="35">
        <v>3138.2906976744184</v>
      </c>
      <c r="AB243" s="29">
        <v>1698</v>
      </c>
      <c r="AC243" s="29">
        <v>1634</v>
      </c>
      <c r="AD243" s="29">
        <v>708</v>
      </c>
      <c r="AE243" s="34">
        <v>975</v>
      </c>
      <c r="AF243" s="30">
        <v>72</v>
      </c>
      <c r="AG243" s="29">
        <v>6909</v>
      </c>
      <c r="AH243" s="34">
        <v>476</v>
      </c>
      <c r="AI243" s="34">
        <v>1255</v>
      </c>
      <c r="AJ243" s="34">
        <v>381</v>
      </c>
      <c r="AK243" s="29">
        <v>829</v>
      </c>
      <c r="AL243" s="29">
        <v>487</v>
      </c>
      <c r="AM243" s="29">
        <v>243</v>
      </c>
      <c r="AN243" s="29">
        <v>1070</v>
      </c>
      <c r="AO243" s="29">
        <v>402</v>
      </c>
      <c r="AP243" s="29">
        <v>81</v>
      </c>
      <c r="AQ243" s="30">
        <v>154</v>
      </c>
      <c r="AR243" s="29">
        <v>4231</v>
      </c>
      <c r="AS243" s="29">
        <v>1513</v>
      </c>
      <c r="AT243" s="29">
        <v>637</v>
      </c>
      <c r="AU243" s="29">
        <v>267</v>
      </c>
      <c r="AV243" s="29">
        <v>380</v>
      </c>
      <c r="AW243" s="29">
        <v>103</v>
      </c>
      <c r="AX243" s="29">
        <v>103</v>
      </c>
      <c r="AY243" s="31" t="s">
        <v>46</v>
      </c>
      <c r="AZ243" s="31" t="s">
        <v>46</v>
      </c>
      <c r="BA243" s="30">
        <v>48</v>
      </c>
      <c r="BB243" s="31" t="s">
        <v>46</v>
      </c>
      <c r="BC243" s="31">
        <v>272</v>
      </c>
      <c r="BD243" s="31">
        <v>160</v>
      </c>
      <c r="BE243" s="31">
        <v>120</v>
      </c>
      <c r="BF243" s="52">
        <v>68</v>
      </c>
      <c r="BG243" s="29">
        <v>9702</v>
      </c>
      <c r="BH243" s="29">
        <v>232</v>
      </c>
      <c r="BI243" s="49">
        <v>3444</v>
      </c>
      <c r="BJ243" s="29">
        <v>1623</v>
      </c>
      <c r="BK243" s="29">
        <v>397</v>
      </c>
      <c r="BL243" s="29" t="s">
        <v>46</v>
      </c>
      <c r="BM243" s="29" t="s">
        <v>46</v>
      </c>
      <c r="BN243" s="29" t="s">
        <v>46</v>
      </c>
      <c r="BO243" s="30">
        <v>179</v>
      </c>
      <c r="BP243" s="32">
        <v>2126</v>
      </c>
      <c r="BQ243" s="32">
        <v>1678.0317315276502</v>
      </c>
      <c r="BR243" s="35">
        <v>3553.1548672566373</v>
      </c>
      <c r="BS243" s="29">
        <v>3332</v>
      </c>
      <c r="BT243" s="29">
        <v>1582</v>
      </c>
      <c r="BU243" s="29">
        <v>406</v>
      </c>
      <c r="BV243" s="29">
        <v>2503</v>
      </c>
      <c r="BW243" s="29">
        <v>1204</v>
      </c>
      <c r="BX243" s="29">
        <v>942500</v>
      </c>
      <c r="BY243" s="76">
        <v>1011.736</v>
      </c>
      <c r="BZ243" s="29">
        <v>26674</v>
      </c>
      <c r="CA243" s="29">
        <v>17909</v>
      </c>
      <c r="CB243" s="29">
        <v>15783</v>
      </c>
      <c r="CC243" s="29">
        <v>2126</v>
      </c>
      <c r="CD243" s="29">
        <v>1236</v>
      </c>
      <c r="CE243" s="29">
        <v>10915</v>
      </c>
      <c r="CF243" s="29">
        <v>44</v>
      </c>
      <c r="CG243" s="29">
        <v>7571</v>
      </c>
      <c r="CH243" s="29">
        <v>1065</v>
      </c>
      <c r="CI243" s="29">
        <v>600</v>
      </c>
      <c r="CJ243" s="29">
        <v>465</v>
      </c>
      <c r="CK243" s="29">
        <v>343</v>
      </c>
      <c r="CL243" s="29">
        <v>1065</v>
      </c>
      <c r="CM243" s="29">
        <v>585</v>
      </c>
      <c r="CN243" s="29">
        <v>406</v>
      </c>
      <c r="CO243" s="30">
        <v>2102</v>
      </c>
      <c r="CP243" s="29">
        <v>20793</v>
      </c>
      <c r="CQ243" s="29">
        <v>20793</v>
      </c>
      <c r="CR243" s="29">
        <v>20793</v>
      </c>
      <c r="CS243" s="29">
        <v>20793</v>
      </c>
      <c r="CT243" s="29">
        <v>8639</v>
      </c>
      <c r="CU243" s="29">
        <v>8639</v>
      </c>
      <c r="CV243" s="35">
        <v>20973.200000000001</v>
      </c>
      <c r="CW243" s="35">
        <v>20973.200000000001</v>
      </c>
      <c r="CX243" s="35">
        <v>42126</v>
      </c>
      <c r="CY243" s="35">
        <v>42126</v>
      </c>
      <c r="CZ243" s="35">
        <v>42126</v>
      </c>
      <c r="DA243" s="78" t="s">
        <v>46</v>
      </c>
      <c r="DB243" s="34" t="s">
        <v>46</v>
      </c>
      <c r="DC243" s="34" t="s">
        <v>46</v>
      </c>
      <c r="DD243" s="34" t="s">
        <v>46</v>
      </c>
      <c r="DE243" s="34" t="s">
        <v>46</v>
      </c>
      <c r="DF243" s="34">
        <v>272</v>
      </c>
      <c r="DG243" s="34">
        <v>160</v>
      </c>
      <c r="DH243" s="34">
        <v>120</v>
      </c>
      <c r="DI243" s="34">
        <v>68</v>
      </c>
    </row>
    <row r="244" spans="1:113" x14ac:dyDescent="0.2">
      <c r="A244" s="3" t="s">
        <v>45</v>
      </c>
      <c r="B244" s="4">
        <v>2020</v>
      </c>
      <c r="C244" s="2" t="s">
        <v>22</v>
      </c>
      <c r="D244" s="29">
        <v>3327</v>
      </c>
      <c r="E244" s="29">
        <v>2622</v>
      </c>
      <c r="F244" s="29">
        <v>9330</v>
      </c>
      <c r="G244" s="30" t="s">
        <v>46</v>
      </c>
      <c r="H244" s="29">
        <v>176163</v>
      </c>
      <c r="I244" s="29">
        <v>375645</v>
      </c>
      <c r="J244" s="29">
        <v>96051</v>
      </c>
      <c r="K244" s="29">
        <v>242375</v>
      </c>
      <c r="L244" s="29">
        <v>37219</v>
      </c>
      <c r="M244" s="29">
        <v>184</v>
      </c>
      <c r="N244" s="32">
        <v>18818</v>
      </c>
      <c r="O244" s="29">
        <v>18582</v>
      </c>
      <c r="P244" s="32">
        <v>13866.75252088143</v>
      </c>
      <c r="Q244" s="35">
        <v>2555.3850574712642</v>
      </c>
      <c r="R244" s="30">
        <v>61547</v>
      </c>
      <c r="S244" s="29">
        <v>245856</v>
      </c>
      <c r="T244" s="29">
        <v>264502</v>
      </c>
      <c r="U244" s="29">
        <v>213011</v>
      </c>
      <c r="V244" s="29">
        <v>32845</v>
      </c>
      <c r="W244" s="29">
        <v>102541</v>
      </c>
      <c r="X244" s="29">
        <v>34543</v>
      </c>
      <c r="Y244" s="32">
        <v>20970.275894132817</v>
      </c>
      <c r="Z244" s="32">
        <v>28577.421632283022</v>
      </c>
      <c r="AA244" s="35">
        <v>3344.7538896746819</v>
      </c>
      <c r="AB244" s="29">
        <v>69550</v>
      </c>
      <c r="AC244" s="29">
        <v>71849</v>
      </c>
      <c r="AD244" s="29">
        <v>22105</v>
      </c>
      <c r="AE244" s="34">
        <v>11471</v>
      </c>
      <c r="AF244" s="30">
        <v>25836</v>
      </c>
      <c r="AG244" s="29">
        <v>192554</v>
      </c>
      <c r="AH244" s="34">
        <v>4980</v>
      </c>
      <c r="AI244" s="34">
        <v>14591</v>
      </c>
      <c r="AJ244" s="34">
        <v>3641</v>
      </c>
      <c r="AK244" s="29">
        <v>25053</v>
      </c>
      <c r="AL244" s="29">
        <v>19649</v>
      </c>
      <c r="AM244" s="29">
        <v>9425</v>
      </c>
      <c r="AN244" s="29">
        <v>41138</v>
      </c>
      <c r="AO244" s="29">
        <v>4610</v>
      </c>
      <c r="AP244" s="29">
        <v>2622</v>
      </c>
      <c r="AQ244" s="30">
        <v>3854</v>
      </c>
      <c r="AR244" s="29">
        <v>123596</v>
      </c>
      <c r="AS244" s="29">
        <v>41377</v>
      </c>
      <c r="AT244" s="29">
        <v>15530</v>
      </c>
      <c r="AU244" s="29">
        <v>6701</v>
      </c>
      <c r="AV244" s="29">
        <v>15527</v>
      </c>
      <c r="AW244" s="29">
        <v>4489</v>
      </c>
      <c r="AX244" s="29">
        <v>4489</v>
      </c>
      <c r="AY244" s="29">
        <v>3842</v>
      </c>
      <c r="AZ244" s="36">
        <v>553</v>
      </c>
      <c r="BA244" s="30">
        <v>642</v>
      </c>
      <c r="BB244" s="31" t="s">
        <v>46</v>
      </c>
      <c r="BC244" s="31">
        <v>8692</v>
      </c>
      <c r="BD244" s="31">
        <v>5472</v>
      </c>
      <c r="BE244" s="31">
        <v>2937</v>
      </c>
      <c r="BF244" s="52">
        <v>1674</v>
      </c>
      <c r="BG244" s="29">
        <v>250325</v>
      </c>
      <c r="BH244" s="29">
        <v>13403</v>
      </c>
      <c r="BI244" s="49">
        <v>92105</v>
      </c>
      <c r="BJ244" s="29">
        <v>47118</v>
      </c>
      <c r="BK244" s="29">
        <v>12325</v>
      </c>
      <c r="BL244" s="29" t="s">
        <v>46</v>
      </c>
      <c r="BM244" s="29" t="s">
        <v>46</v>
      </c>
      <c r="BN244" s="29" t="s">
        <v>46</v>
      </c>
      <c r="BO244" s="30">
        <v>5864</v>
      </c>
      <c r="BP244" s="32">
        <v>57728</v>
      </c>
      <c r="BQ244" s="32">
        <v>49547.697526415839</v>
      </c>
      <c r="BR244" s="35">
        <v>3578.889121338912</v>
      </c>
      <c r="BS244" s="29">
        <v>141399</v>
      </c>
      <c r="BT244" s="29">
        <v>75624</v>
      </c>
      <c r="BU244" s="29">
        <v>18011</v>
      </c>
      <c r="BV244" s="29">
        <v>111946</v>
      </c>
      <c r="BW244" s="29">
        <v>57545</v>
      </c>
      <c r="BX244" s="29">
        <v>26030200</v>
      </c>
      <c r="BY244" s="76">
        <v>28231.722000000002</v>
      </c>
      <c r="BZ244" s="29">
        <v>767641</v>
      </c>
      <c r="CA244" s="29">
        <v>510358</v>
      </c>
      <c r="CB244" s="29">
        <v>452630</v>
      </c>
      <c r="CC244" s="29">
        <v>57728</v>
      </c>
      <c r="CD244" s="29">
        <v>37521</v>
      </c>
      <c r="CE244" s="29">
        <v>315546</v>
      </c>
      <c r="CF244" s="29">
        <v>2158</v>
      </c>
      <c r="CG244" s="29">
        <v>129883</v>
      </c>
      <c r="CH244" s="29">
        <v>48736</v>
      </c>
      <c r="CI244" s="29">
        <v>32877</v>
      </c>
      <c r="CJ244" s="29">
        <v>15859</v>
      </c>
      <c r="CK244" s="29">
        <v>19258</v>
      </c>
      <c r="CL244" s="29">
        <v>48736</v>
      </c>
      <c r="CM244" s="29">
        <v>29163</v>
      </c>
      <c r="CN244" s="29">
        <v>18011</v>
      </c>
      <c r="CO244" s="30">
        <v>87765</v>
      </c>
      <c r="CP244" s="29">
        <v>605678</v>
      </c>
      <c r="CQ244" s="29">
        <v>605678</v>
      </c>
      <c r="CR244" s="29">
        <v>605678</v>
      </c>
      <c r="CS244" s="29">
        <v>605678</v>
      </c>
      <c r="CT244" s="29">
        <v>392495</v>
      </c>
      <c r="CU244" s="29">
        <v>392495</v>
      </c>
      <c r="CV244" s="35">
        <v>542275.29999999993</v>
      </c>
      <c r="CW244" s="35">
        <v>542275.29999999993</v>
      </c>
      <c r="CX244" s="35">
        <v>1179298</v>
      </c>
      <c r="CY244" s="35">
        <v>1179298</v>
      </c>
      <c r="CZ244" s="35">
        <v>1179298</v>
      </c>
      <c r="DA244" s="78" t="s">
        <v>46</v>
      </c>
      <c r="DB244" s="29">
        <v>1182</v>
      </c>
      <c r="DC244" s="29">
        <v>4074</v>
      </c>
      <c r="DD244" s="29">
        <v>1537</v>
      </c>
      <c r="DE244" s="29">
        <v>553</v>
      </c>
      <c r="DF244" s="34">
        <v>8692</v>
      </c>
      <c r="DG244" s="34">
        <v>5472</v>
      </c>
      <c r="DH244" s="34">
        <v>2937</v>
      </c>
      <c r="DI244" s="34">
        <v>1674</v>
      </c>
    </row>
    <row r="245" spans="1:113" x14ac:dyDescent="0.2">
      <c r="A245" s="3" t="s">
        <v>24</v>
      </c>
      <c r="B245" s="4">
        <v>2021</v>
      </c>
      <c r="C245" s="2" t="s">
        <v>229</v>
      </c>
      <c r="D245" s="29">
        <v>1757</v>
      </c>
      <c r="E245" s="29">
        <v>1627</v>
      </c>
      <c r="F245" s="29" t="s">
        <v>46</v>
      </c>
      <c r="G245" s="30">
        <v>15837</v>
      </c>
      <c r="H245" s="29">
        <v>107258</v>
      </c>
      <c r="I245" s="29">
        <v>214970</v>
      </c>
      <c r="J245" s="29">
        <v>50377</v>
      </c>
      <c r="K245" s="29">
        <v>141902</v>
      </c>
      <c r="L245" s="29">
        <v>22691</v>
      </c>
      <c r="M245" s="31">
        <v>97</v>
      </c>
      <c r="N245" s="32">
        <v>10970</v>
      </c>
      <c r="O245" s="32">
        <v>10970</v>
      </c>
      <c r="P245" s="35">
        <v>8206.9329530301056</v>
      </c>
      <c r="Q245" s="35">
        <v>2734.2920489296635</v>
      </c>
      <c r="R245" s="30">
        <v>36534</v>
      </c>
      <c r="S245" s="29">
        <v>116073</v>
      </c>
      <c r="T245" s="29">
        <v>126733</v>
      </c>
      <c r="U245" s="29">
        <v>101362</v>
      </c>
      <c r="V245" s="29">
        <v>14711</v>
      </c>
      <c r="W245" s="29">
        <v>45936</v>
      </c>
      <c r="X245" s="29">
        <v>21220</v>
      </c>
      <c r="Y245" s="35">
        <v>8772.7717274790684</v>
      </c>
      <c r="Z245" s="35">
        <v>14329.889065082183</v>
      </c>
      <c r="AA245" s="35">
        <v>3602.0759312320915</v>
      </c>
      <c r="AB245" s="29">
        <v>39057</v>
      </c>
      <c r="AC245" s="29">
        <v>41246</v>
      </c>
      <c r="AD245" s="29">
        <v>11044</v>
      </c>
      <c r="AE245" s="34" t="s">
        <v>46</v>
      </c>
      <c r="AF245" s="30">
        <v>13143</v>
      </c>
      <c r="AG245" s="29">
        <v>84877</v>
      </c>
      <c r="AH245" s="31" t="s">
        <v>46</v>
      </c>
      <c r="AI245" s="34" t="s">
        <v>46</v>
      </c>
      <c r="AJ245" s="34" t="s">
        <v>46</v>
      </c>
      <c r="AK245" s="29">
        <v>12307</v>
      </c>
      <c r="AL245" s="29">
        <v>10620</v>
      </c>
      <c r="AM245" s="29">
        <v>5254</v>
      </c>
      <c r="AN245" s="29">
        <v>21901</v>
      </c>
      <c r="AO245" s="29" t="s">
        <v>46</v>
      </c>
      <c r="AP245" s="29">
        <v>1627</v>
      </c>
      <c r="AQ245" s="30">
        <v>2378</v>
      </c>
      <c r="AR245" s="29">
        <v>60859</v>
      </c>
      <c r="AS245" s="29">
        <v>19263</v>
      </c>
      <c r="AT245" s="62">
        <v>5984</v>
      </c>
      <c r="AU245" s="62">
        <v>2746</v>
      </c>
      <c r="AV245" s="29">
        <v>8288</v>
      </c>
      <c r="AW245" s="29">
        <v>2024</v>
      </c>
      <c r="AX245" s="29">
        <v>2024</v>
      </c>
      <c r="AY245" s="29" t="s">
        <v>46</v>
      </c>
      <c r="AZ245" s="31">
        <v>338</v>
      </c>
      <c r="BA245" s="30" t="s">
        <v>46</v>
      </c>
      <c r="BB245" s="29">
        <v>45610</v>
      </c>
      <c r="BC245" s="8">
        <v>3972</v>
      </c>
      <c r="BD245" s="8">
        <v>2617</v>
      </c>
      <c r="BE245" s="31">
        <v>1304</v>
      </c>
      <c r="BF245" s="52">
        <v>774</v>
      </c>
      <c r="BG245" s="29">
        <v>103018</v>
      </c>
      <c r="BH245" s="29">
        <v>9270</v>
      </c>
      <c r="BI245" s="49">
        <v>37982</v>
      </c>
      <c r="BJ245" s="29">
        <v>21975</v>
      </c>
      <c r="BK245" s="29">
        <v>5885</v>
      </c>
      <c r="BL245" s="29">
        <v>18045</v>
      </c>
      <c r="BM245" s="29">
        <v>24238</v>
      </c>
      <c r="BN245" s="8">
        <v>11373</v>
      </c>
      <c r="BO245" s="30">
        <v>3537</v>
      </c>
      <c r="BP245" s="29">
        <v>26890</v>
      </c>
      <c r="BQ245" s="35">
        <v>23102.660792561252</v>
      </c>
      <c r="BR245" s="35">
        <v>3731.3805418719212</v>
      </c>
      <c r="BS245" s="29">
        <v>80303</v>
      </c>
      <c r="BT245" s="29">
        <v>45475</v>
      </c>
      <c r="BU245" s="35">
        <v>10053</v>
      </c>
      <c r="BV245" s="29">
        <v>64866</v>
      </c>
      <c r="BW245" s="29">
        <v>33172</v>
      </c>
      <c r="BX245" s="95" t="s">
        <v>238</v>
      </c>
      <c r="BY245" s="76">
        <v>12677.618</v>
      </c>
      <c r="BZ245" s="29">
        <v>365156</v>
      </c>
      <c r="CA245" s="29">
        <v>242806</v>
      </c>
      <c r="CB245" s="29">
        <v>215916</v>
      </c>
      <c r="CC245" s="29">
        <v>26890</v>
      </c>
      <c r="CD245" s="29">
        <v>19203</v>
      </c>
      <c r="CE245" s="29">
        <v>148760</v>
      </c>
      <c r="CF245" s="29">
        <v>741</v>
      </c>
      <c r="CG245" s="29">
        <v>182280</v>
      </c>
      <c r="CH245" s="29">
        <v>25864</v>
      </c>
      <c r="CI245" s="29">
        <v>20552</v>
      </c>
      <c r="CJ245" s="29">
        <v>5312</v>
      </c>
      <c r="CK245" s="29">
        <v>13465</v>
      </c>
      <c r="CL245" s="29">
        <v>25864</v>
      </c>
      <c r="CM245" s="29">
        <v>16420</v>
      </c>
      <c r="CN245" s="35">
        <v>10053</v>
      </c>
      <c r="CO245" s="30">
        <v>49132</v>
      </c>
      <c r="CP245" s="29">
        <v>300666</v>
      </c>
      <c r="CQ245" s="29">
        <v>300666</v>
      </c>
      <c r="CR245" s="29">
        <v>300666</v>
      </c>
      <c r="CS245" s="29">
        <v>300666</v>
      </c>
      <c r="CT245" s="29">
        <v>254601</v>
      </c>
      <c r="CU245" s="29">
        <v>254601</v>
      </c>
      <c r="CV245" s="35">
        <v>232147.3</v>
      </c>
      <c r="CW245" s="35">
        <v>232147.3</v>
      </c>
      <c r="CX245" s="35">
        <v>543247</v>
      </c>
      <c r="CY245" s="35">
        <v>543247</v>
      </c>
      <c r="CZ245" s="35">
        <v>543247</v>
      </c>
      <c r="DA245" s="78">
        <v>7.84</v>
      </c>
      <c r="DB245" s="34">
        <v>517</v>
      </c>
      <c r="DC245" s="34">
        <v>1347</v>
      </c>
      <c r="DD245" s="34">
        <v>2232</v>
      </c>
      <c r="DE245" s="34">
        <v>338</v>
      </c>
      <c r="DF245" s="34">
        <v>3972</v>
      </c>
      <c r="DG245" s="34">
        <v>2617</v>
      </c>
      <c r="DH245" s="34">
        <v>1304</v>
      </c>
      <c r="DI245" s="34">
        <v>774</v>
      </c>
    </row>
    <row r="246" spans="1:113" x14ac:dyDescent="0.2">
      <c r="A246" s="3" t="s">
        <v>25</v>
      </c>
      <c r="B246" s="4">
        <v>2021</v>
      </c>
      <c r="C246" s="2" t="s">
        <v>3</v>
      </c>
      <c r="D246" s="29">
        <v>104</v>
      </c>
      <c r="E246" s="29">
        <v>54</v>
      </c>
      <c r="F246" s="29" t="s">
        <v>46</v>
      </c>
      <c r="G246" s="52" t="s">
        <v>238</v>
      </c>
      <c r="H246" s="29">
        <v>3870</v>
      </c>
      <c r="I246" s="29">
        <v>8165</v>
      </c>
      <c r="J246" s="29">
        <v>2417</v>
      </c>
      <c r="K246" s="29">
        <v>4930</v>
      </c>
      <c r="L246" s="29">
        <v>818</v>
      </c>
      <c r="M246" s="31" t="s">
        <v>46</v>
      </c>
      <c r="N246" s="32">
        <v>332</v>
      </c>
      <c r="O246" s="32">
        <v>332</v>
      </c>
      <c r="P246" s="35">
        <v>312.36171157024228</v>
      </c>
      <c r="Q246" s="35">
        <v>2615.0833333333335</v>
      </c>
      <c r="R246" s="30">
        <v>1320</v>
      </c>
      <c r="S246" s="29">
        <v>6906</v>
      </c>
      <c r="T246" s="29">
        <v>7732</v>
      </c>
      <c r="U246" s="29">
        <v>6013</v>
      </c>
      <c r="V246" s="29">
        <v>893</v>
      </c>
      <c r="W246" s="29">
        <v>3283</v>
      </c>
      <c r="X246" s="29">
        <v>881</v>
      </c>
      <c r="Y246" s="35">
        <v>601.40251453166104</v>
      </c>
      <c r="Z246" s="35">
        <v>826.39898574377185</v>
      </c>
      <c r="AA246" s="35">
        <v>3235.983870967742</v>
      </c>
      <c r="AB246" s="29">
        <v>1460</v>
      </c>
      <c r="AC246" s="29">
        <v>1543</v>
      </c>
      <c r="AD246" s="29">
        <v>589</v>
      </c>
      <c r="AE246" s="34">
        <v>663</v>
      </c>
      <c r="AF246" s="30">
        <v>984</v>
      </c>
      <c r="AG246" s="29">
        <v>5877</v>
      </c>
      <c r="AH246" s="34">
        <v>357</v>
      </c>
      <c r="AI246" s="34">
        <v>1091</v>
      </c>
      <c r="AJ246" s="34">
        <v>74</v>
      </c>
      <c r="AK246" s="29">
        <v>694</v>
      </c>
      <c r="AL246" s="29">
        <v>451</v>
      </c>
      <c r="AM246" s="29">
        <v>231</v>
      </c>
      <c r="AN246" s="29">
        <v>1013</v>
      </c>
      <c r="AO246" s="29">
        <v>366</v>
      </c>
      <c r="AP246" s="29">
        <v>54</v>
      </c>
      <c r="AQ246" s="30">
        <v>73</v>
      </c>
      <c r="AR246" s="29">
        <v>3200</v>
      </c>
      <c r="AS246" s="29">
        <v>1177</v>
      </c>
      <c r="AT246" s="62">
        <v>433</v>
      </c>
      <c r="AU246" s="62">
        <v>166</v>
      </c>
      <c r="AV246" s="29">
        <v>346</v>
      </c>
      <c r="AW246" s="29">
        <v>110</v>
      </c>
      <c r="AX246" s="29">
        <v>110</v>
      </c>
      <c r="AY246" s="29" t="s">
        <v>46</v>
      </c>
      <c r="AZ246" s="31" t="s">
        <v>46</v>
      </c>
      <c r="BA246" s="30">
        <v>29</v>
      </c>
      <c r="BB246" s="29">
        <v>3295</v>
      </c>
      <c r="BC246" s="8">
        <v>301</v>
      </c>
      <c r="BD246" s="8">
        <v>168</v>
      </c>
      <c r="BE246" s="31">
        <v>140</v>
      </c>
      <c r="BF246" s="52">
        <v>88</v>
      </c>
      <c r="BG246" s="29">
        <v>8748</v>
      </c>
      <c r="BH246" s="29">
        <v>190</v>
      </c>
      <c r="BI246" s="49">
        <v>3124</v>
      </c>
      <c r="BJ246" s="29">
        <v>1378</v>
      </c>
      <c r="BK246" s="29">
        <v>347</v>
      </c>
      <c r="BL246" s="29" t="s">
        <v>46</v>
      </c>
      <c r="BM246" s="29" t="s">
        <v>46</v>
      </c>
      <c r="BN246" s="8" t="s">
        <v>238</v>
      </c>
      <c r="BO246" s="30">
        <v>139</v>
      </c>
      <c r="BP246" s="29">
        <v>1445</v>
      </c>
      <c r="BQ246" s="35">
        <v>1427.801500275433</v>
      </c>
      <c r="BR246" s="35">
        <v>3542.0929203539822</v>
      </c>
      <c r="BS246" s="29">
        <v>3003</v>
      </c>
      <c r="BT246" s="29">
        <v>1482</v>
      </c>
      <c r="BU246" s="35">
        <v>355</v>
      </c>
      <c r="BV246" s="29">
        <v>2481</v>
      </c>
      <c r="BW246" s="29">
        <v>1099</v>
      </c>
      <c r="BX246" s="95" t="s">
        <v>238</v>
      </c>
      <c r="BY246" s="76">
        <v>817.28</v>
      </c>
      <c r="BZ246" s="29">
        <v>21254</v>
      </c>
      <c r="CA246" s="29">
        <v>14638</v>
      </c>
      <c r="CB246" s="29">
        <v>13193</v>
      </c>
      <c r="CC246" s="29">
        <v>1445</v>
      </c>
      <c r="CD246" s="29">
        <v>1093</v>
      </c>
      <c r="CE246" s="29">
        <v>9029</v>
      </c>
      <c r="CF246" s="29">
        <v>18</v>
      </c>
      <c r="CG246" s="29">
        <v>5204</v>
      </c>
      <c r="CH246" s="29">
        <v>872</v>
      </c>
      <c r="CI246" s="29">
        <v>620</v>
      </c>
      <c r="CJ246" s="29">
        <v>252</v>
      </c>
      <c r="CK246" s="29">
        <v>347</v>
      </c>
      <c r="CL246" s="29">
        <v>872</v>
      </c>
      <c r="CM246" s="29">
        <v>552</v>
      </c>
      <c r="CN246" s="35">
        <v>355</v>
      </c>
      <c r="CO246" s="30">
        <v>1800</v>
      </c>
      <c r="CP246" s="29">
        <v>17707</v>
      </c>
      <c r="CQ246" s="29">
        <v>17707</v>
      </c>
      <c r="CR246" s="29">
        <v>17707</v>
      </c>
      <c r="CS246" s="29">
        <v>17707</v>
      </c>
      <c r="CT246" s="29">
        <v>7431</v>
      </c>
      <c r="CU246" s="29">
        <v>7431</v>
      </c>
      <c r="CV246" s="35">
        <v>17847.7</v>
      </c>
      <c r="CW246" s="35">
        <v>17847.7</v>
      </c>
      <c r="CX246" s="35">
        <v>35132</v>
      </c>
      <c r="CY246" s="35">
        <v>35132</v>
      </c>
      <c r="CZ246" s="35">
        <v>35132</v>
      </c>
      <c r="DA246" s="78">
        <v>6.67</v>
      </c>
      <c r="DB246" s="34" t="s">
        <v>46</v>
      </c>
      <c r="DC246" s="34" t="s">
        <v>46</v>
      </c>
      <c r="DD246" s="34" t="s">
        <v>46</v>
      </c>
      <c r="DE246" s="34" t="s">
        <v>46</v>
      </c>
      <c r="DF246" s="34">
        <v>301</v>
      </c>
      <c r="DG246" s="34">
        <v>168</v>
      </c>
      <c r="DH246" s="34">
        <v>140</v>
      </c>
      <c r="DI246" s="34">
        <v>88</v>
      </c>
    </row>
    <row r="247" spans="1:113" x14ac:dyDescent="0.2">
      <c r="A247" s="3" t="s">
        <v>26</v>
      </c>
      <c r="B247" s="4">
        <v>2021</v>
      </c>
      <c r="C247" s="2" t="s">
        <v>4</v>
      </c>
      <c r="D247" s="29">
        <v>97</v>
      </c>
      <c r="E247" s="29">
        <v>79</v>
      </c>
      <c r="F247" s="29" t="s">
        <v>46</v>
      </c>
      <c r="G247" s="52" t="s">
        <v>238</v>
      </c>
      <c r="H247" s="29">
        <v>3586</v>
      </c>
      <c r="I247" s="29">
        <v>7142</v>
      </c>
      <c r="J247" s="29">
        <v>2093</v>
      </c>
      <c r="K247" s="29">
        <v>4408</v>
      </c>
      <c r="L247" s="29">
        <v>641</v>
      </c>
      <c r="M247" s="31" t="s">
        <v>46</v>
      </c>
      <c r="N247" s="32">
        <v>413</v>
      </c>
      <c r="O247" s="32">
        <v>413</v>
      </c>
      <c r="P247" s="35">
        <v>313.67909139117654</v>
      </c>
      <c r="Q247" s="35">
        <v>2516.5</v>
      </c>
      <c r="R247" s="30">
        <v>1382</v>
      </c>
      <c r="S247" s="29">
        <v>6535</v>
      </c>
      <c r="T247" s="29">
        <v>6853</v>
      </c>
      <c r="U247" s="29">
        <v>5605</v>
      </c>
      <c r="V247" s="29">
        <v>930</v>
      </c>
      <c r="W247" s="29">
        <v>2807</v>
      </c>
      <c r="X247" s="29">
        <v>656</v>
      </c>
      <c r="Y247" s="35">
        <v>597.63123085397933</v>
      </c>
      <c r="Z247" s="35">
        <v>690.08160592283764</v>
      </c>
      <c r="AA247" s="35">
        <v>3245.8947368421054</v>
      </c>
      <c r="AB247" s="29">
        <v>1472</v>
      </c>
      <c r="AC247" s="29">
        <v>1555</v>
      </c>
      <c r="AD247" s="29">
        <v>529</v>
      </c>
      <c r="AE247" s="34" t="s">
        <v>46</v>
      </c>
      <c r="AF247" s="30">
        <v>1219</v>
      </c>
      <c r="AG247" s="29">
        <v>5493</v>
      </c>
      <c r="AH247" s="34" t="s">
        <v>46</v>
      </c>
      <c r="AI247" s="34" t="s">
        <v>46</v>
      </c>
      <c r="AJ247" s="34" t="s">
        <v>46</v>
      </c>
      <c r="AK247" s="29">
        <v>591</v>
      </c>
      <c r="AL247" s="29">
        <v>401</v>
      </c>
      <c r="AM247" s="29">
        <v>180</v>
      </c>
      <c r="AN247" s="29">
        <v>930</v>
      </c>
      <c r="AO247" s="29" t="s">
        <v>46</v>
      </c>
      <c r="AP247" s="29">
        <v>79</v>
      </c>
      <c r="AQ247" s="30">
        <v>84</v>
      </c>
      <c r="AR247" s="29">
        <v>2946</v>
      </c>
      <c r="AS247" s="29">
        <v>1028</v>
      </c>
      <c r="AT247" s="62">
        <v>391</v>
      </c>
      <c r="AU247" s="62">
        <v>141</v>
      </c>
      <c r="AV247" s="29">
        <v>337</v>
      </c>
      <c r="AW247" s="29">
        <v>81</v>
      </c>
      <c r="AX247" s="29">
        <v>81</v>
      </c>
      <c r="AY247" s="29" t="s">
        <v>46</v>
      </c>
      <c r="AZ247" s="31" t="s">
        <v>46</v>
      </c>
      <c r="BA247" s="30" t="s">
        <v>46</v>
      </c>
      <c r="BB247" s="29">
        <v>2675</v>
      </c>
      <c r="BC247" s="8">
        <v>212</v>
      </c>
      <c r="BD247" s="8">
        <v>109</v>
      </c>
      <c r="BE247" s="31">
        <v>76</v>
      </c>
      <c r="BF247" s="52">
        <v>24</v>
      </c>
      <c r="BG247" s="29">
        <v>7650</v>
      </c>
      <c r="BH247" s="29">
        <v>246</v>
      </c>
      <c r="BI247" s="49">
        <v>2772</v>
      </c>
      <c r="BJ247" s="29">
        <v>1287</v>
      </c>
      <c r="BK247" s="29">
        <v>331</v>
      </c>
      <c r="BL247" s="29" t="s">
        <v>46</v>
      </c>
      <c r="BM247" s="29" t="s">
        <v>46</v>
      </c>
      <c r="BN247" s="8" t="s">
        <v>238</v>
      </c>
      <c r="BO247" s="30">
        <v>123</v>
      </c>
      <c r="BP247" s="29">
        <v>1569</v>
      </c>
      <c r="BQ247" s="35">
        <v>1287.7128367768169</v>
      </c>
      <c r="BR247" s="35">
        <v>3581.478260869565</v>
      </c>
      <c r="BS247" s="29">
        <v>3027</v>
      </c>
      <c r="BT247" s="29">
        <v>1581</v>
      </c>
      <c r="BU247" s="35">
        <v>431</v>
      </c>
      <c r="BV247" s="29">
        <v>2525</v>
      </c>
      <c r="BW247" s="29">
        <v>1223</v>
      </c>
      <c r="BX247" s="95" t="s">
        <v>238</v>
      </c>
      <c r="BY247" s="76">
        <v>776.904</v>
      </c>
      <c r="BZ247" s="29">
        <v>19326</v>
      </c>
      <c r="CA247" s="29">
        <v>13388</v>
      </c>
      <c r="CB247" s="29">
        <v>11819</v>
      </c>
      <c r="CC247" s="29">
        <v>1569</v>
      </c>
      <c r="CD247" s="29">
        <v>1035</v>
      </c>
      <c r="CE247" s="29">
        <v>8356</v>
      </c>
      <c r="CF247" s="29">
        <v>36</v>
      </c>
      <c r="CG247" s="29">
        <v>3602</v>
      </c>
      <c r="CH247" s="29">
        <v>1090</v>
      </c>
      <c r="CI247" s="29">
        <v>825</v>
      </c>
      <c r="CJ247" s="29">
        <v>265</v>
      </c>
      <c r="CK247" s="29">
        <v>566</v>
      </c>
      <c r="CL247" s="29">
        <v>1090</v>
      </c>
      <c r="CM247" s="29">
        <v>683</v>
      </c>
      <c r="CN247" s="35">
        <v>431</v>
      </c>
      <c r="CO247" s="30">
        <v>1851</v>
      </c>
      <c r="CP247" s="29">
        <v>15543</v>
      </c>
      <c r="CQ247" s="29">
        <v>15543</v>
      </c>
      <c r="CR247" s="29">
        <v>15543</v>
      </c>
      <c r="CS247" s="29">
        <v>15543</v>
      </c>
      <c r="CT247" s="29">
        <v>7266</v>
      </c>
      <c r="CU247" s="29">
        <v>7266</v>
      </c>
      <c r="CV247" s="35">
        <v>15680.9</v>
      </c>
      <c r="CW247" s="35">
        <v>15680.9</v>
      </c>
      <c r="CX247" s="35">
        <v>31787</v>
      </c>
      <c r="CY247" s="35">
        <v>31787</v>
      </c>
      <c r="CZ247" s="35">
        <v>31787</v>
      </c>
      <c r="DA247" s="78">
        <v>7</v>
      </c>
      <c r="DB247" s="34" t="s">
        <v>46</v>
      </c>
      <c r="DC247" s="34" t="s">
        <v>46</v>
      </c>
      <c r="DD247" s="34" t="s">
        <v>46</v>
      </c>
      <c r="DE247" s="34" t="s">
        <v>46</v>
      </c>
      <c r="DF247" s="34">
        <v>212</v>
      </c>
      <c r="DG247" s="34">
        <v>109</v>
      </c>
      <c r="DH247" s="34">
        <v>76</v>
      </c>
      <c r="DI247" s="34">
        <v>24</v>
      </c>
    </row>
    <row r="248" spans="1:113" x14ac:dyDescent="0.2">
      <c r="A248" s="3" t="s">
        <v>27</v>
      </c>
      <c r="B248" s="4">
        <v>2021</v>
      </c>
      <c r="C248" s="2" t="s">
        <v>5</v>
      </c>
      <c r="D248" s="29">
        <v>52</v>
      </c>
      <c r="E248" s="29">
        <v>29</v>
      </c>
      <c r="F248" s="29" t="s">
        <v>46</v>
      </c>
      <c r="G248" s="52" t="s">
        <v>238</v>
      </c>
      <c r="H248" s="29">
        <v>1455</v>
      </c>
      <c r="I248" s="29">
        <v>3258</v>
      </c>
      <c r="J248" s="29">
        <v>966</v>
      </c>
      <c r="K248" s="29">
        <v>1956</v>
      </c>
      <c r="L248" s="29">
        <v>336</v>
      </c>
      <c r="M248" s="31" t="s">
        <v>46</v>
      </c>
      <c r="N248" s="32">
        <v>130</v>
      </c>
      <c r="O248" s="32">
        <v>130</v>
      </c>
      <c r="P248" s="35" t="s">
        <v>237</v>
      </c>
      <c r="Q248" s="35" t="s">
        <v>237</v>
      </c>
      <c r="R248" s="30">
        <v>514</v>
      </c>
      <c r="S248" s="29">
        <v>4393</v>
      </c>
      <c r="T248" s="29">
        <v>4335</v>
      </c>
      <c r="U248" s="29">
        <v>3760</v>
      </c>
      <c r="V248" s="29">
        <v>633</v>
      </c>
      <c r="W248" s="29">
        <v>1924</v>
      </c>
      <c r="X248" s="29">
        <v>460</v>
      </c>
      <c r="Y248" s="35">
        <v>348.99647121211081</v>
      </c>
      <c r="Z248" s="35">
        <v>331.04080296141882</v>
      </c>
      <c r="AA248" s="35">
        <v>3419.25</v>
      </c>
      <c r="AB248" s="29">
        <v>546</v>
      </c>
      <c r="AC248" s="29">
        <v>548</v>
      </c>
      <c r="AD248" s="29">
        <v>357</v>
      </c>
      <c r="AE248" s="34">
        <v>523</v>
      </c>
      <c r="AF248" s="30">
        <v>758</v>
      </c>
      <c r="AG248" s="29">
        <v>3521</v>
      </c>
      <c r="AH248" s="34">
        <v>208</v>
      </c>
      <c r="AI248" s="34">
        <v>668</v>
      </c>
      <c r="AJ248" s="34">
        <v>220</v>
      </c>
      <c r="AK248" s="29">
        <v>403</v>
      </c>
      <c r="AL248" s="29">
        <v>146</v>
      </c>
      <c r="AM248" s="29">
        <v>62</v>
      </c>
      <c r="AN248" s="29">
        <v>354</v>
      </c>
      <c r="AO248" s="29">
        <v>255</v>
      </c>
      <c r="AP248" s="29">
        <v>29</v>
      </c>
      <c r="AQ248" s="30">
        <v>32</v>
      </c>
      <c r="AR248" s="29">
        <v>1908</v>
      </c>
      <c r="AS248" s="29">
        <v>643</v>
      </c>
      <c r="AT248" s="62">
        <v>228</v>
      </c>
      <c r="AU248" s="62">
        <v>89</v>
      </c>
      <c r="AV248" s="29">
        <v>125</v>
      </c>
      <c r="AW248" s="29">
        <v>32</v>
      </c>
      <c r="AX248" s="29">
        <v>32</v>
      </c>
      <c r="AY248" s="29" t="s">
        <v>46</v>
      </c>
      <c r="AZ248" s="31" t="s">
        <v>46</v>
      </c>
      <c r="BA248" s="30">
        <v>23</v>
      </c>
      <c r="BB248" s="29">
        <v>1710</v>
      </c>
      <c r="BC248" s="8">
        <v>92</v>
      </c>
      <c r="BD248" s="8">
        <v>50</v>
      </c>
      <c r="BE248" s="31">
        <v>22</v>
      </c>
      <c r="BF248" s="52">
        <v>9</v>
      </c>
      <c r="BG248" s="29">
        <v>5317</v>
      </c>
      <c r="BH248" s="29">
        <v>103</v>
      </c>
      <c r="BI248" s="49">
        <v>2043</v>
      </c>
      <c r="BJ248" s="29">
        <v>903</v>
      </c>
      <c r="BK248" s="29">
        <v>227</v>
      </c>
      <c r="BL248" s="29" t="s">
        <v>46</v>
      </c>
      <c r="BM248" s="29" t="s">
        <v>46</v>
      </c>
      <c r="BN248" s="8" t="s">
        <v>238</v>
      </c>
      <c r="BO248" s="30">
        <v>71</v>
      </c>
      <c r="BP248" s="29">
        <v>1021</v>
      </c>
      <c r="BQ248" s="35">
        <v>680.03727417352957</v>
      </c>
      <c r="BR248" s="35">
        <v>3870.3863636363635</v>
      </c>
      <c r="BS248" s="29">
        <v>1094</v>
      </c>
      <c r="BT248" s="29">
        <v>543</v>
      </c>
      <c r="BU248" s="35">
        <v>147</v>
      </c>
      <c r="BV248" s="29">
        <v>887</v>
      </c>
      <c r="BW248" s="29">
        <v>405</v>
      </c>
      <c r="BX248" s="95" t="s">
        <v>238</v>
      </c>
      <c r="BY248" s="76">
        <v>581.70699999999999</v>
      </c>
      <c r="BZ248" s="29">
        <v>12349</v>
      </c>
      <c r="CA248" s="29">
        <v>8728</v>
      </c>
      <c r="CB248" s="29">
        <v>7707</v>
      </c>
      <c r="CC248" s="29">
        <v>1021</v>
      </c>
      <c r="CD248" s="29">
        <v>724</v>
      </c>
      <c r="CE248" s="29">
        <v>5323</v>
      </c>
      <c r="CF248" s="29">
        <v>16</v>
      </c>
      <c r="CG248" s="29">
        <v>8526</v>
      </c>
      <c r="CH248" s="29">
        <v>421</v>
      </c>
      <c r="CI248" s="29">
        <v>254</v>
      </c>
      <c r="CJ248" s="29">
        <v>167</v>
      </c>
      <c r="CK248" s="29">
        <v>167</v>
      </c>
      <c r="CL248" s="29">
        <v>421</v>
      </c>
      <c r="CM248" s="29">
        <v>213</v>
      </c>
      <c r="CN248" s="35">
        <v>147</v>
      </c>
      <c r="CO248" s="30">
        <v>637</v>
      </c>
      <c r="CP248" s="29">
        <v>10067</v>
      </c>
      <c r="CQ248" s="29">
        <v>10067</v>
      </c>
      <c r="CR248" s="29">
        <v>10067</v>
      </c>
      <c r="CS248" s="29">
        <v>10067</v>
      </c>
      <c r="CT248" s="29">
        <v>3283</v>
      </c>
      <c r="CU248" s="29">
        <v>3283</v>
      </c>
      <c r="CV248" s="35">
        <v>11797</v>
      </c>
      <c r="CW248" s="35">
        <v>11797</v>
      </c>
      <c r="CX248" s="35">
        <v>20667</v>
      </c>
      <c r="CY248" s="35">
        <v>20667</v>
      </c>
      <c r="CZ248" s="35">
        <v>20667</v>
      </c>
      <c r="DA248" s="78">
        <v>7.21</v>
      </c>
      <c r="DB248" s="34" t="s">
        <v>46</v>
      </c>
      <c r="DC248" s="34" t="s">
        <v>46</v>
      </c>
      <c r="DD248" s="34" t="s">
        <v>46</v>
      </c>
      <c r="DE248" s="34" t="s">
        <v>46</v>
      </c>
      <c r="DF248" s="34">
        <v>92</v>
      </c>
      <c r="DG248" s="34">
        <v>50</v>
      </c>
      <c r="DH248" s="34">
        <v>22</v>
      </c>
      <c r="DI248" s="34">
        <v>9</v>
      </c>
    </row>
    <row r="249" spans="1:113" x14ac:dyDescent="0.2">
      <c r="A249" s="3" t="s">
        <v>28</v>
      </c>
      <c r="B249" s="4">
        <v>2021</v>
      </c>
      <c r="C249" s="2" t="s">
        <v>6</v>
      </c>
      <c r="D249" s="29">
        <v>272</v>
      </c>
      <c r="E249" s="29">
        <v>304</v>
      </c>
      <c r="F249" s="29" t="s">
        <v>46</v>
      </c>
      <c r="G249" s="52" t="s">
        <v>238</v>
      </c>
      <c r="H249" s="29">
        <v>10601</v>
      </c>
      <c r="I249" s="29">
        <v>24920</v>
      </c>
      <c r="J249" s="29">
        <v>6428</v>
      </c>
      <c r="K249" s="29">
        <v>15667</v>
      </c>
      <c r="L249" s="29">
        <v>2825</v>
      </c>
      <c r="M249" s="31" t="s">
        <v>46</v>
      </c>
      <c r="N249" s="32">
        <v>785</v>
      </c>
      <c r="O249" s="32">
        <v>785</v>
      </c>
      <c r="P249" s="35">
        <v>998.71989435259536</v>
      </c>
      <c r="Q249" s="35">
        <v>2592.8076923076924</v>
      </c>
      <c r="R249" s="30">
        <v>2990</v>
      </c>
      <c r="S249" s="29">
        <v>12866</v>
      </c>
      <c r="T249" s="29">
        <v>14560</v>
      </c>
      <c r="U249" s="29">
        <v>11060</v>
      </c>
      <c r="V249" s="29">
        <v>1806</v>
      </c>
      <c r="W249" s="29">
        <v>5392</v>
      </c>
      <c r="X249" s="29">
        <v>1496</v>
      </c>
      <c r="Y249" s="35">
        <v>1352.7606973140141</v>
      </c>
      <c r="Z249" s="35">
        <v>1715.9823560605541</v>
      </c>
      <c r="AA249" s="35">
        <v>3141.787878787879</v>
      </c>
      <c r="AB249" s="29">
        <v>3458</v>
      </c>
      <c r="AC249" s="29">
        <v>3201</v>
      </c>
      <c r="AD249" s="29">
        <v>1047</v>
      </c>
      <c r="AE249" s="34">
        <v>1507</v>
      </c>
      <c r="AF249" s="30">
        <v>534</v>
      </c>
      <c r="AG249" s="29">
        <v>10539</v>
      </c>
      <c r="AH249" s="34">
        <v>546</v>
      </c>
      <c r="AI249" s="34">
        <v>1823</v>
      </c>
      <c r="AJ249" s="34">
        <v>561</v>
      </c>
      <c r="AK249" s="29">
        <v>1207</v>
      </c>
      <c r="AL249" s="29">
        <v>992</v>
      </c>
      <c r="AM249" s="29">
        <v>451</v>
      </c>
      <c r="AN249" s="29">
        <v>2063</v>
      </c>
      <c r="AO249" s="29">
        <v>694</v>
      </c>
      <c r="AP249" s="29">
        <v>304</v>
      </c>
      <c r="AQ249" s="30">
        <v>393</v>
      </c>
      <c r="AR249" s="29">
        <v>6310</v>
      </c>
      <c r="AS249" s="29">
        <v>2513</v>
      </c>
      <c r="AT249" s="62">
        <v>901</v>
      </c>
      <c r="AU249" s="62">
        <v>384</v>
      </c>
      <c r="AV249" s="29">
        <v>741</v>
      </c>
      <c r="AW249" s="29">
        <v>191</v>
      </c>
      <c r="AX249" s="29">
        <v>191</v>
      </c>
      <c r="AY249" s="29" t="s">
        <v>46</v>
      </c>
      <c r="AZ249" s="31" t="s">
        <v>46</v>
      </c>
      <c r="BA249" s="30">
        <v>85</v>
      </c>
      <c r="BB249" s="29">
        <v>5760</v>
      </c>
      <c r="BC249" s="8">
        <v>575</v>
      </c>
      <c r="BD249" s="8">
        <v>388</v>
      </c>
      <c r="BE249" s="31">
        <v>185</v>
      </c>
      <c r="BF249" s="52">
        <v>91</v>
      </c>
      <c r="BG249" s="29">
        <v>14914</v>
      </c>
      <c r="BH249" s="29">
        <v>629</v>
      </c>
      <c r="BI249" s="49">
        <v>5645</v>
      </c>
      <c r="BJ249" s="29">
        <v>2643</v>
      </c>
      <c r="BK249" s="29">
        <v>682</v>
      </c>
      <c r="BL249" s="29" t="s">
        <v>46</v>
      </c>
      <c r="BM249" s="29" t="s">
        <v>46</v>
      </c>
      <c r="BN249" s="8" t="s">
        <v>238</v>
      </c>
      <c r="BO249" s="30">
        <v>294</v>
      </c>
      <c r="BP249" s="29">
        <v>3076</v>
      </c>
      <c r="BQ249" s="35">
        <v>3068.7430533745683</v>
      </c>
      <c r="BR249" s="35">
        <v>3525.5</v>
      </c>
      <c r="BS249" s="29">
        <v>6659</v>
      </c>
      <c r="BT249" s="29">
        <v>3544</v>
      </c>
      <c r="BU249" s="35">
        <v>857</v>
      </c>
      <c r="BV249" s="29">
        <v>5544</v>
      </c>
      <c r="BW249" s="29">
        <v>2514</v>
      </c>
      <c r="BX249" s="95" t="s">
        <v>238</v>
      </c>
      <c r="BY249" s="76">
        <v>1421.172</v>
      </c>
      <c r="BZ249" s="29">
        <v>38858</v>
      </c>
      <c r="CA249" s="29">
        <v>27426</v>
      </c>
      <c r="CB249" s="29">
        <v>24350</v>
      </c>
      <c r="CC249" s="29">
        <v>3076</v>
      </c>
      <c r="CD249" s="29">
        <v>2211</v>
      </c>
      <c r="CE249" s="29">
        <v>17462</v>
      </c>
      <c r="CF249" s="29">
        <v>65</v>
      </c>
      <c r="CG249" s="29">
        <v>10179</v>
      </c>
      <c r="CH249" s="29">
        <v>2056</v>
      </c>
      <c r="CI249" s="29">
        <v>1483</v>
      </c>
      <c r="CJ249" s="29">
        <v>573</v>
      </c>
      <c r="CK249" s="29">
        <v>956</v>
      </c>
      <c r="CL249" s="29">
        <v>2056</v>
      </c>
      <c r="CM249" s="29">
        <v>1363</v>
      </c>
      <c r="CN249" s="35">
        <v>857</v>
      </c>
      <c r="CO249" s="30">
        <v>3967</v>
      </c>
      <c r="CP249" s="29">
        <v>30460</v>
      </c>
      <c r="CQ249" s="29">
        <v>30460</v>
      </c>
      <c r="CR249" s="29">
        <v>30460</v>
      </c>
      <c r="CS249" s="29">
        <v>30460</v>
      </c>
      <c r="CT249" s="29">
        <v>17058</v>
      </c>
      <c r="CU249" s="29">
        <v>17058</v>
      </c>
      <c r="CV249" s="35">
        <v>28749.4</v>
      </c>
      <c r="CW249" s="35">
        <v>28749.4</v>
      </c>
      <c r="CX249" s="35">
        <v>62940</v>
      </c>
      <c r="CY249" s="35">
        <v>62940</v>
      </c>
      <c r="CZ249" s="35">
        <v>62940</v>
      </c>
      <c r="DA249" s="78">
        <v>6.46</v>
      </c>
      <c r="DB249" s="34" t="s">
        <v>46</v>
      </c>
      <c r="DC249" s="34" t="s">
        <v>46</v>
      </c>
      <c r="DD249" s="34" t="s">
        <v>46</v>
      </c>
      <c r="DE249" s="34" t="s">
        <v>46</v>
      </c>
      <c r="DF249" s="34">
        <v>575</v>
      </c>
      <c r="DG249" s="34">
        <v>388</v>
      </c>
      <c r="DH249" s="34">
        <v>185</v>
      </c>
      <c r="DI249" s="34">
        <v>91</v>
      </c>
    </row>
    <row r="250" spans="1:113" x14ac:dyDescent="0.2">
      <c r="A250" s="3" t="s">
        <v>29</v>
      </c>
      <c r="B250" s="4">
        <v>2021</v>
      </c>
      <c r="C250" s="2" t="s">
        <v>7</v>
      </c>
      <c r="D250" s="29">
        <v>38</v>
      </c>
      <c r="E250" s="29">
        <v>20</v>
      </c>
      <c r="F250" s="29" t="s">
        <v>46</v>
      </c>
      <c r="G250" s="52" t="s">
        <v>238</v>
      </c>
      <c r="H250" s="29">
        <v>1416</v>
      </c>
      <c r="I250" s="29">
        <v>3654</v>
      </c>
      <c r="J250" s="29">
        <v>1127</v>
      </c>
      <c r="K250" s="29">
        <v>2138</v>
      </c>
      <c r="L250" s="29">
        <v>389</v>
      </c>
      <c r="M250" s="31" t="s">
        <v>46</v>
      </c>
      <c r="N250" s="32">
        <v>97</v>
      </c>
      <c r="O250" s="32">
        <v>97</v>
      </c>
      <c r="P250" s="35" t="s">
        <v>237</v>
      </c>
      <c r="Q250" s="35" t="s">
        <v>237</v>
      </c>
      <c r="R250" s="30">
        <v>407</v>
      </c>
      <c r="S250" s="29">
        <v>3183</v>
      </c>
      <c r="T250" s="29">
        <v>3192</v>
      </c>
      <c r="U250" s="29">
        <v>2800</v>
      </c>
      <c r="V250" s="29">
        <v>383</v>
      </c>
      <c r="W250" s="29">
        <v>1483</v>
      </c>
      <c r="X250" s="29">
        <v>333</v>
      </c>
      <c r="Y250" s="35">
        <v>236.36171157024225</v>
      </c>
      <c r="Z250" s="35">
        <v>255.40604331955024</v>
      </c>
      <c r="AA250" s="35">
        <v>3492.1666666666665</v>
      </c>
      <c r="AB250" s="29">
        <v>449</v>
      </c>
      <c r="AC250" s="29">
        <v>454</v>
      </c>
      <c r="AD250" s="29">
        <v>256</v>
      </c>
      <c r="AE250" s="34">
        <v>292</v>
      </c>
      <c r="AF250" s="30">
        <v>0</v>
      </c>
      <c r="AG250" s="29">
        <v>2764</v>
      </c>
      <c r="AH250" s="34">
        <v>200</v>
      </c>
      <c r="AI250" s="34">
        <v>546</v>
      </c>
      <c r="AJ250" s="34">
        <v>1</v>
      </c>
      <c r="AK250" s="29">
        <v>294</v>
      </c>
      <c r="AL250" s="29">
        <v>120</v>
      </c>
      <c r="AM250" s="29">
        <v>66</v>
      </c>
      <c r="AN250" s="29">
        <v>275</v>
      </c>
      <c r="AO250" s="29">
        <v>112</v>
      </c>
      <c r="AP250" s="29">
        <v>20</v>
      </c>
      <c r="AQ250" s="30">
        <v>26</v>
      </c>
      <c r="AR250" s="29">
        <v>1427</v>
      </c>
      <c r="AS250" s="29">
        <v>454</v>
      </c>
      <c r="AT250" s="62">
        <v>187</v>
      </c>
      <c r="AU250" s="62">
        <v>81</v>
      </c>
      <c r="AV250" s="29">
        <v>94</v>
      </c>
      <c r="AW250" s="29">
        <v>24</v>
      </c>
      <c r="AX250" s="29">
        <v>24</v>
      </c>
      <c r="AY250" s="29" t="s">
        <v>46</v>
      </c>
      <c r="AZ250" s="31" t="s">
        <v>46</v>
      </c>
      <c r="BA250" s="30">
        <v>18</v>
      </c>
      <c r="BB250" s="29">
        <v>1355</v>
      </c>
      <c r="BC250" s="8">
        <v>112</v>
      </c>
      <c r="BD250" s="8">
        <v>73</v>
      </c>
      <c r="BE250" s="31">
        <v>41</v>
      </c>
      <c r="BF250" s="52">
        <v>22</v>
      </c>
      <c r="BG250" s="29">
        <v>3913</v>
      </c>
      <c r="BH250" s="29">
        <v>95</v>
      </c>
      <c r="BI250" s="49">
        <v>1457</v>
      </c>
      <c r="BJ250" s="29">
        <v>726</v>
      </c>
      <c r="BK250" s="29">
        <v>166</v>
      </c>
      <c r="BL250" s="29" t="s">
        <v>46</v>
      </c>
      <c r="BM250" s="29" t="s">
        <v>46</v>
      </c>
      <c r="BN250" s="8" t="s">
        <v>238</v>
      </c>
      <c r="BO250" s="30">
        <v>44</v>
      </c>
      <c r="BP250" s="29">
        <v>684</v>
      </c>
      <c r="BQ250" s="35">
        <v>491.76775488979251</v>
      </c>
      <c r="BR250" s="35">
        <v>3795.3863636363635</v>
      </c>
      <c r="BS250" s="29">
        <v>903</v>
      </c>
      <c r="BT250" s="29">
        <v>472</v>
      </c>
      <c r="BU250" s="35">
        <v>111</v>
      </c>
      <c r="BV250" s="29">
        <v>708</v>
      </c>
      <c r="BW250" s="29">
        <v>332</v>
      </c>
      <c r="BX250" s="95" t="s">
        <v>238</v>
      </c>
      <c r="BY250" s="76">
        <v>414.41399999999999</v>
      </c>
      <c r="BZ250" s="29">
        <v>9380</v>
      </c>
      <c r="CA250" s="29">
        <v>6375</v>
      </c>
      <c r="CB250" s="29">
        <v>5691</v>
      </c>
      <c r="CC250" s="29">
        <v>684</v>
      </c>
      <c r="CD250" s="29">
        <v>525</v>
      </c>
      <c r="CE250" s="29">
        <v>3875</v>
      </c>
      <c r="CF250" s="29">
        <v>14</v>
      </c>
      <c r="CG250" s="29">
        <v>2721</v>
      </c>
      <c r="CH250" s="29">
        <v>280</v>
      </c>
      <c r="CI250" s="29">
        <v>181</v>
      </c>
      <c r="CJ250" s="29">
        <v>99</v>
      </c>
      <c r="CK250" s="29">
        <v>109</v>
      </c>
      <c r="CL250" s="29">
        <v>280</v>
      </c>
      <c r="CM250" s="29">
        <v>157</v>
      </c>
      <c r="CN250" s="35">
        <v>111</v>
      </c>
      <c r="CO250" s="30">
        <v>533</v>
      </c>
      <c r="CP250" s="29">
        <v>7834</v>
      </c>
      <c r="CQ250" s="29">
        <v>7834</v>
      </c>
      <c r="CR250" s="29">
        <v>7834</v>
      </c>
      <c r="CS250" s="29">
        <v>7834</v>
      </c>
      <c r="CT250" s="29">
        <v>3848</v>
      </c>
      <c r="CU250" s="29">
        <v>3848</v>
      </c>
      <c r="CV250" s="35">
        <v>8221.6</v>
      </c>
      <c r="CW250" s="35">
        <v>8221.6</v>
      </c>
      <c r="CX250" s="35">
        <v>15703</v>
      </c>
      <c r="CY250" s="35">
        <v>15703</v>
      </c>
      <c r="CZ250" s="35">
        <v>15703</v>
      </c>
      <c r="DA250" s="78">
        <v>6.34</v>
      </c>
      <c r="DB250" s="34" t="s">
        <v>46</v>
      </c>
      <c r="DC250" s="34" t="s">
        <v>46</v>
      </c>
      <c r="DD250" s="34" t="s">
        <v>46</v>
      </c>
      <c r="DE250" s="34" t="s">
        <v>46</v>
      </c>
      <c r="DF250" s="34">
        <v>112</v>
      </c>
      <c r="DG250" s="34">
        <v>73</v>
      </c>
      <c r="DH250" s="34">
        <v>41</v>
      </c>
      <c r="DI250" s="34">
        <v>22</v>
      </c>
    </row>
    <row r="251" spans="1:113" x14ac:dyDescent="0.2">
      <c r="A251" s="3" t="s">
        <v>30</v>
      </c>
      <c r="B251" s="4">
        <v>2021</v>
      </c>
      <c r="C251" s="2" t="s">
        <v>8</v>
      </c>
      <c r="D251" s="29">
        <v>56</v>
      </c>
      <c r="E251" s="29">
        <v>27</v>
      </c>
      <c r="F251" s="29" t="s">
        <v>46</v>
      </c>
      <c r="G251" s="52" t="s">
        <v>238</v>
      </c>
      <c r="H251" s="29">
        <v>1636</v>
      </c>
      <c r="I251" s="29">
        <v>4033</v>
      </c>
      <c r="J251" s="29">
        <v>1233</v>
      </c>
      <c r="K251" s="29">
        <v>2421</v>
      </c>
      <c r="L251" s="29">
        <v>379</v>
      </c>
      <c r="M251" s="31" t="s">
        <v>46</v>
      </c>
      <c r="N251" s="32">
        <v>135</v>
      </c>
      <c r="O251" s="32">
        <v>135</v>
      </c>
      <c r="P251" s="35" t="s">
        <v>237</v>
      </c>
      <c r="Q251" s="35" t="s">
        <v>237</v>
      </c>
      <c r="R251" s="30">
        <v>570</v>
      </c>
      <c r="S251" s="29">
        <v>3993</v>
      </c>
      <c r="T251" s="29">
        <v>3978</v>
      </c>
      <c r="U251" s="29">
        <v>3475</v>
      </c>
      <c r="V251" s="29">
        <v>518</v>
      </c>
      <c r="W251" s="29">
        <v>1847</v>
      </c>
      <c r="X251" s="29">
        <v>465</v>
      </c>
      <c r="Y251" s="35">
        <v>276.63475964186853</v>
      </c>
      <c r="Z251" s="35">
        <v>324.90427892560564</v>
      </c>
      <c r="AA251" s="35">
        <v>3615.7777777777778</v>
      </c>
      <c r="AB251" s="29">
        <v>586</v>
      </c>
      <c r="AC251" s="29">
        <v>660</v>
      </c>
      <c r="AD251" s="29">
        <v>315</v>
      </c>
      <c r="AE251" s="34">
        <v>638</v>
      </c>
      <c r="AF251" s="30">
        <v>703</v>
      </c>
      <c r="AG251" s="29">
        <v>3363</v>
      </c>
      <c r="AH251" s="34">
        <v>232</v>
      </c>
      <c r="AI251" s="34">
        <v>691</v>
      </c>
      <c r="AJ251" s="34">
        <v>140</v>
      </c>
      <c r="AK251" s="29">
        <v>354</v>
      </c>
      <c r="AL251" s="29">
        <v>145</v>
      </c>
      <c r="AM251" s="29">
        <v>72</v>
      </c>
      <c r="AN251" s="29">
        <v>360</v>
      </c>
      <c r="AO251" s="29">
        <v>141</v>
      </c>
      <c r="AP251" s="29">
        <v>27</v>
      </c>
      <c r="AQ251" s="30">
        <v>38</v>
      </c>
      <c r="AR251" s="29">
        <v>1771</v>
      </c>
      <c r="AS251" s="29">
        <v>513</v>
      </c>
      <c r="AT251" s="62">
        <v>185</v>
      </c>
      <c r="AU251" s="62">
        <v>72</v>
      </c>
      <c r="AV251" s="29">
        <v>92</v>
      </c>
      <c r="AW251" s="29">
        <v>32</v>
      </c>
      <c r="AX251" s="29">
        <v>32</v>
      </c>
      <c r="AY251" s="29" t="s">
        <v>46</v>
      </c>
      <c r="AZ251" s="31" t="s">
        <v>46</v>
      </c>
      <c r="BA251" s="30">
        <v>25</v>
      </c>
      <c r="BB251" s="29">
        <v>1575</v>
      </c>
      <c r="BC251" s="8">
        <v>80</v>
      </c>
      <c r="BD251" s="8">
        <v>47</v>
      </c>
      <c r="BE251" s="31">
        <v>17</v>
      </c>
      <c r="BF251" s="52">
        <v>10</v>
      </c>
      <c r="BG251" s="29">
        <v>4828</v>
      </c>
      <c r="BH251" s="29">
        <v>125</v>
      </c>
      <c r="BI251" s="49">
        <v>1805</v>
      </c>
      <c r="BJ251" s="29">
        <v>880</v>
      </c>
      <c r="BK251" s="29">
        <v>238</v>
      </c>
      <c r="BL251" s="29" t="s">
        <v>46</v>
      </c>
      <c r="BM251" s="29" t="s">
        <v>46</v>
      </c>
      <c r="BN251" s="8" t="s">
        <v>238</v>
      </c>
      <c r="BO251" s="30">
        <v>52</v>
      </c>
      <c r="BP251" s="29">
        <v>909</v>
      </c>
      <c r="BQ251" s="35">
        <v>601.53903856747422</v>
      </c>
      <c r="BR251" s="35">
        <v>3980.7884615384614</v>
      </c>
      <c r="BS251" s="29">
        <v>1246</v>
      </c>
      <c r="BT251" s="29">
        <v>621</v>
      </c>
      <c r="BU251" s="35">
        <v>154</v>
      </c>
      <c r="BV251" s="29">
        <v>934</v>
      </c>
      <c r="BW251" s="29">
        <v>486</v>
      </c>
      <c r="BX251" s="95" t="s">
        <v>238</v>
      </c>
      <c r="BY251" s="76">
        <v>540.77</v>
      </c>
      <c r="BZ251" s="29">
        <v>11704</v>
      </c>
      <c r="CA251" s="29">
        <v>7971</v>
      </c>
      <c r="CB251" s="29">
        <v>7062</v>
      </c>
      <c r="CC251" s="29">
        <v>909</v>
      </c>
      <c r="CD251" s="29">
        <v>594</v>
      </c>
      <c r="CE251" s="29">
        <v>4750</v>
      </c>
      <c r="CF251" s="29">
        <v>18</v>
      </c>
      <c r="CG251" s="29">
        <v>3621</v>
      </c>
      <c r="CH251" s="29">
        <v>432</v>
      </c>
      <c r="CI251" s="29">
        <v>285</v>
      </c>
      <c r="CJ251" s="29">
        <v>147</v>
      </c>
      <c r="CK251" s="29">
        <v>210</v>
      </c>
      <c r="CL251" s="29">
        <v>432</v>
      </c>
      <c r="CM251" s="29">
        <v>234</v>
      </c>
      <c r="CN251" s="35">
        <v>154</v>
      </c>
      <c r="CO251" s="30">
        <v>761</v>
      </c>
      <c r="CP251" s="29">
        <v>9341</v>
      </c>
      <c r="CQ251" s="29">
        <v>9341</v>
      </c>
      <c r="CR251" s="29">
        <v>9341</v>
      </c>
      <c r="CS251" s="29">
        <v>9341</v>
      </c>
      <c r="CT251" s="29">
        <v>3885</v>
      </c>
      <c r="CU251" s="29">
        <v>3885</v>
      </c>
      <c r="CV251" s="35">
        <v>9975.2999999999993</v>
      </c>
      <c r="CW251" s="35">
        <v>9975.2999999999993</v>
      </c>
      <c r="CX251" s="35">
        <v>19416</v>
      </c>
      <c r="CY251" s="35">
        <v>19416</v>
      </c>
      <c r="CZ251" s="35">
        <v>19416</v>
      </c>
      <c r="DA251" s="78">
        <v>6.59</v>
      </c>
      <c r="DB251" s="34" t="s">
        <v>46</v>
      </c>
      <c r="DC251" s="34" t="s">
        <v>46</v>
      </c>
      <c r="DD251" s="34" t="s">
        <v>46</v>
      </c>
      <c r="DE251" s="34" t="s">
        <v>46</v>
      </c>
      <c r="DF251" s="34">
        <v>80</v>
      </c>
      <c r="DG251" s="34">
        <v>47</v>
      </c>
      <c r="DH251" s="34">
        <v>17</v>
      </c>
      <c r="DI251" s="34">
        <v>10</v>
      </c>
    </row>
    <row r="252" spans="1:113" x14ac:dyDescent="0.2">
      <c r="A252" s="3" t="s">
        <v>31</v>
      </c>
      <c r="B252" s="4">
        <v>2021</v>
      </c>
      <c r="C252" s="2" t="s">
        <v>9</v>
      </c>
      <c r="D252" s="29">
        <v>57</v>
      </c>
      <c r="E252" s="29">
        <v>30</v>
      </c>
      <c r="F252" s="29" t="s">
        <v>46</v>
      </c>
      <c r="G252" s="52" t="s">
        <v>238</v>
      </c>
      <c r="H252" s="29">
        <v>2288</v>
      </c>
      <c r="I252" s="29">
        <v>5906</v>
      </c>
      <c r="J252" s="29">
        <v>1763</v>
      </c>
      <c r="K252" s="29">
        <v>3504</v>
      </c>
      <c r="L252" s="29">
        <v>639</v>
      </c>
      <c r="M252" s="31" t="s">
        <v>46</v>
      </c>
      <c r="N252" s="32">
        <v>134</v>
      </c>
      <c r="O252" s="32">
        <v>134</v>
      </c>
      <c r="P252" s="35">
        <v>198.4982356060554</v>
      </c>
      <c r="Q252" s="35">
        <v>2892.1666666666665</v>
      </c>
      <c r="R252" s="30">
        <v>688</v>
      </c>
      <c r="S252" s="29">
        <v>4955</v>
      </c>
      <c r="T252" s="29">
        <v>5149</v>
      </c>
      <c r="U252" s="29">
        <v>4316</v>
      </c>
      <c r="V252" s="29">
        <v>639</v>
      </c>
      <c r="W252" s="29">
        <v>2158</v>
      </c>
      <c r="X252" s="29">
        <v>538</v>
      </c>
      <c r="Y252" s="35">
        <v>399.90427892560564</v>
      </c>
      <c r="Z252" s="35">
        <v>398.67556260328735</v>
      </c>
      <c r="AA252" s="35">
        <v>3493</v>
      </c>
      <c r="AB252" s="29">
        <v>653</v>
      </c>
      <c r="AC252" s="29">
        <v>655</v>
      </c>
      <c r="AD252" s="29">
        <v>384</v>
      </c>
      <c r="AE252" s="34">
        <v>866</v>
      </c>
      <c r="AF252" s="30">
        <v>223</v>
      </c>
      <c r="AG252" s="29">
        <v>4473</v>
      </c>
      <c r="AH252" s="34">
        <v>385</v>
      </c>
      <c r="AI252" s="34">
        <v>898</v>
      </c>
      <c r="AJ252" s="34">
        <v>299</v>
      </c>
      <c r="AK252" s="29">
        <v>450</v>
      </c>
      <c r="AL252" s="29">
        <v>170</v>
      </c>
      <c r="AM252" s="29">
        <v>79</v>
      </c>
      <c r="AN252" s="29">
        <v>447</v>
      </c>
      <c r="AO252" s="29">
        <v>220</v>
      </c>
      <c r="AP252" s="29">
        <v>30</v>
      </c>
      <c r="AQ252" s="30">
        <v>34</v>
      </c>
      <c r="AR252" s="29">
        <v>2199</v>
      </c>
      <c r="AS252" s="29">
        <v>664</v>
      </c>
      <c r="AT252" s="62">
        <v>241</v>
      </c>
      <c r="AU252" s="62">
        <v>99</v>
      </c>
      <c r="AV252" s="29">
        <v>144</v>
      </c>
      <c r="AW252" s="29">
        <v>36</v>
      </c>
      <c r="AX252" s="29">
        <v>36</v>
      </c>
      <c r="AY252" s="29" t="s">
        <v>46</v>
      </c>
      <c r="AZ252" s="31" t="s">
        <v>46</v>
      </c>
      <c r="BA252" s="30">
        <v>16</v>
      </c>
      <c r="BB252" s="29">
        <v>1805</v>
      </c>
      <c r="BC252" s="8">
        <v>90</v>
      </c>
      <c r="BD252" s="8">
        <v>53</v>
      </c>
      <c r="BE252" s="31">
        <v>24</v>
      </c>
      <c r="BF252" s="52">
        <v>8</v>
      </c>
      <c r="BG252" s="29">
        <v>6258</v>
      </c>
      <c r="BH252" s="29">
        <v>105</v>
      </c>
      <c r="BI252" s="49">
        <v>2376</v>
      </c>
      <c r="BJ252" s="29">
        <v>1037</v>
      </c>
      <c r="BK252" s="29">
        <v>281</v>
      </c>
      <c r="BL252" s="29" t="s">
        <v>46</v>
      </c>
      <c r="BM252" s="29" t="s">
        <v>46</v>
      </c>
      <c r="BN252" s="8" t="s">
        <v>238</v>
      </c>
      <c r="BO252" s="30">
        <v>47</v>
      </c>
      <c r="BP252" s="29">
        <v>1107</v>
      </c>
      <c r="BQ252" s="35">
        <v>798.57984152889298</v>
      </c>
      <c r="BR252" s="35">
        <v>3920.3979591836733</v>
      </c>
      <c r="BS252" s="29">
        <v>1308</v>
      </c>
      <c r="BT252" s="29">
        <v>591</v>
      </c>
      <c r="BU252" s="35">
        <v>133</v>
      </c>
      <c r="BV252" s="29">
        <v>1024</v>
      </c>
      <c r="BW252" s="29">
        <v>464</v>
      </c>
      <c r="BX252" s="95" t="s">
        <v>238</v>
      </c>
      <c r="BY252" s="76">
        <v>764.62800000000004</v>
      </c>
      <c r="BZ252" s="29">
        <v>14587</v>
      </c>
      <c r="CA252" s="29">
        <v>10104</v>
      </c>
      <c r="CB252" s="29">
        <v>8997</v>
      </c>
      <c r="CC252" s="29">
        <v>1107</v>
      </c>
      <c r="CD252" s="29">
        <v>860</v>
      </c>
      <c r="CE252" s="29">
        <v>6301</v>
      </c>
      <c r="CF252" s="29">
        <v>7</v>
      </c>
      <c r="CG252" s="29">
        <v>10641</v>
      </c>
      <c r="CH252" s="29">
        <v>441</v>
      </c>
      <c r="CI252" s="29">
        <v>260</v>
      </c>
      <c r="CJ252" s="29">
        <v>181</v>
      </c>
      <c r="CK252" s="29">
        <v>188</v>
      </c>
      <c r="CL252" s="29">
        <v>441</v>
      </c>
      <c r="CM252" s="29">
        <v>229</v>
      </c>
      <c r="CN252" s="35">
        <v>133</v>
      </c>
      <c r="CO252" s="30">
        <v>756</v>
      </c>
      <c r="CP252" s="29">
        <v>11488</v>
      </c>
      <c r="CQ252" s="29">
        <v>11488</v>
      </c>
      <c r="CR252" s="29">
        <v>11488</v>
      </c>
      <c r="CS252" s="29">
        <v>11488</v>
      </c>
      <c r="CT252" s="29">
        <v>3997</v>
      </c>
      <c r="CU252" s="29">
        <v>3997</v>
      </c>
      <c r="CV252" s="35">
        <v>13500.2</v>
      </c>
      <c r="CW252" s="35">
        <v>13500.2</v>
      </c>
      <c r="CX252" s="35">
        <v>24733</v>
      </c>
      <c r="CY252" s="35">
        <v>24733</v>
      </c>
      <c r="CZ252" s="35">
        <v>24733</v>
      </c>
      <c r="DA252" s="78">
        <v>8.18</v>
      </c>
      <c r="DB252" s="34" t="s">
        <v>46</v>
      </c>
      <c r="DC252" s="34" t="s">
        <v>46</v>
      </c>
      <c r="DD252" s="34" t="s">
        <v>46</v>
      </c>
      <c r="DE252" s="34" t="s">
        <v>46</v>
      </c>
      <c r="DF252" s="34">
        <v>90</v>
      </c>
      <c r="DG252" s="34">
        <v>53</v>
      </c>
      <c r="DH252" s="34">
        <v>24</v>
      </c>
      <c r="DI252" s="34">
        <v>8</v>
      </c>
    </row>
    <row r="253" spans="1:113" x14ac:dyDescent="0.2">
      <c r="A253" s="3" t="s">
        <v>32</v>
      </c>
      <c r="B253" s="4">
        <v>2021</v>
      </c>
      <c r="C253" s="2" t="s">
        <v>10</v>
      </c>
      <c r="D253" s="29">
        <v>165</v>
      </c>
      <c r="E253" s="29">
        <v>110</v>
      </c>
      <c r="F253" s="29" t="s">
        <v>46</v>
      </c>
      <c r="G253" s="52" t="s">
        <v>238</v>
      </c>
      <c r="H253" s="29">
        <v>7556</v>
      </c>
      <c r="I253" s="29">
        <v>17492</v>
      </c>
      <c r="J253" s="29">
        <v>4544</v>
      </c>
      <c r="K253" s="29">
        <v>10996</v>
      </c>
      <c r="L253" s="29">
        <v>1952</v>
      </c>
      <c r="M253" s="31" t="s">
        <v>46</v>
      </c>
      <c r="N253" s="32">
        <v>818</v>
      </c>
      <c r="O253" s="32">
        <v>818</v>
      </c>
      <c r="P253" s="35">
        <v>691.40251453166104</v>
      </c>
      <c r="Q253" s="35">
        <v>2489.453488372093</v>
      </c>
      <c r="R253" s="30">
        <v>2815</v>
      </c>
      <c r="S253" s="29">
        <v>8455</v>
      </c>
      <c r="T253" s="29">
        <v>9388</v>
      </c>
      <c r="U253" s="29">
        <v>7392</v>
      </c>
      <c r="V253" s="29">
        <v>1063</v>
      </c>
      <c r="W253" s="29">
        <v>3681</v>
      </c>
      <c r="X253" s="29">
        <v>1159</v>
      </c>
      <c r="Y253" s="35">
        <v>793.21812995865071</v>
      </c>
      <c r="Z253" s="35">
        <v>1194.3032646693775</v>
      </c>
      <c r="AA253" s="35">
        <v>3236.2142857142858</v>
      </c>
      <c r="AB253" s="29">
        <v>3034</v>
      </c>
      <c r="AC253" s="29">
        <v>2876</v>
      </c>
      <c r="AD253" s="29">
        <v>814</v>
      </c>
      <c r="AE253" s="34" t="s">
        <v>46</v>
      </c>
      <c r="AF253" s="30">
        <v>780</v>
      </c>
      <c r="AG253" s="29">
        <v>7481</v>
      </c>
      <c r="AH253" s="34" t="s">
        <v>46</v>
      </c>
      <c r="AI253" s="34" t="s">
        <v>46</v>
      </c>
      <c r="AJ253" s="34" t="s">
        <v>46</v>
      </c>
      <c r="AK253" s="29">
        <v>920</v>
      </c>
      <c r="AL253" s="29">
        <v>899</v>
      </c>
      <c r="AM253" s="29">
        <v>409</v>
      </c>
      <c r="AN253" s="29">
        <v>1840</v>
      </c>
      <c r="AO253" s="29" t="s">
        <v>46</v>
      </c>
      <c r="AP253" s="29">
        <v>110</v>
      </c>
      <c r="AQ253" s="30">
        <v>209</v>
      </c>
      <c r="AR253" s="29">
        <v>4112</v>
      </c>
      <c r="AS253" s="29">
        <v>1407</v>
      </c>
      <c r="AT253" s="62">
        <v>492</v>
      </c>
      <c r="AU253" s="62">
        <v>231</v>
      </c>
      <c r="AV253" s="29">
        <v>661</v>
      </c>
      <c r="AW253" s="29">
        <v>129</v>
      </c>
      <c r="AX253" s="29">
        <v>129</v>
      </c>
      <c r="AY253" s="29" t="s">
        <v>46</v>
      </c>
      <c r="AZ253" s="31" t="s">
        <v>46</v>
      </c>
      <c r="BA253" s="30" t="s">
        <v>46</v>
      </c>
      <c r="BB253" s="29">
        <v>4365</v>
      </c>
      <c r="BC253" s="8">
        <v>321</v>
      </c>
      <c r="BD253" s="8">
        <v>184</v>
      </c>
      <c r="BE253" s="31">
        <v>96</v>
      </c>
      <c r="BF253" s="52">
        <v>43</v>
      </c>
      <c r="BG253" s="29">
        <v>10863</v>
      </c>
      <c r="BH253" s="29">
        <v>639</v>
      </c>
      <c r="BI253" s="49">
        <v>3835</v>
      </c>
      <c r="BJ253" s="29">
        <v>1950</v>
      </c>
      <c r="BK253" s="29">
        <v>511</v>
      </c>
      <c r="BL253" s="29" t="s">
        <v>46</v>
      </c>
      <c r="BM253" s="29" t="s">
        <v>46</v>
      </c>
      <c r="BN253" s="8" t="s">
        <v>238</v>
      </c>
      <c r="BO253" s="30">
        <v>179</v>
      </c>
      <c r="BP253" s="29">
        <v>1934</v>
      </c>
      <c r="BQ253" s="35">
        <v>1987.5213946280282</v>
      </c>
      <c r="BR253" s="35">
        <v>3454.9871794871797</v>
      </c>
      <c r="BS253" s="29">
        <v>5910</v>
      </c>
      <c r="BT253" s="29">
        <v>3330</v>
      </c>
      <c r="BU253" s="35">
        <v>774</v>
      </c>
      <c r="BV253" s="29">
        <v>4982</v>
      </c>
      <c r="BW253" s="29">
        <v>2216</v>
      </c>
      <c r="BX253" s="95" t="s">
        <v>238</v>
      </c>
      <c r="BY253" s="76">
        <v>947.93700000000001</v>
      </c>
      <c r="BZ253" s="29">
        <v>26238</v>
      </c>
      <c r="CA253" s="29">
        <v>17843</v>
      </c>
      <c r="CB253" s="29">
        <v>15909</v>
      </c>
      <c r="CC253" s="29">
        <v>1934</v>
      </c>
      <c r="CD253" s="29">
        <v>1508</v>
      </c>
      <c r="CE253" s="29">
        <v>11069</v>
      </c>
      <c r="CF253" s="29">
        <v>53</v>
      </c>
      <c r="CG253" s="29">
        <v>13310</v>
      </c>
      <c r="CH253" s="29">
        <v>1773</v>
      </c>
      <c r="CI253" s="29">
        <v>1397</v>
      </c>
      <c r="CJ253" s="29">
        <v>376</v>
      </c>
      <c r="CK253" s="29">
        <v>918</v>
      </c>
      <c r="CL253" s="29">
        <v>1773</v>
      </c>
      <c r="CM253" s="29">
        <v>1214</v>
      </c>
      <c r="CN253" s="35">
        <v>774</v>
      </c>
      <c r="CO253" s="30">
        <v>3431</v>
      </c>
      <c r="CP253" s="29">
        <v>20877</v>
      </c>
      <c r="CQ253" s="29">
        <v>20877</v>
      </c>
      <c r="CR253" s="29">
        <v>20877</v>
      </c>
      <c r="CS253" s="29">
        <v>20877</v>
      </c>
      <c r="CT253" s="29">
        <v>13180</v>
      </c>
      <c r="CU253" s="29">
        <v>13180</v>
      </c>
      <c r="CV253" s="35">
        <v>18980.199999999997</v>
      </c>
      <c r="CW253" s="35">
        <v>18980.199999999997</v>
      </c>
      <c r="CX253" s="35">
        <v>43688</v>
      </c>
      <c r="CY253" s="35">
        <v>43688</v>
      </c>
      <c r="CZ253" s="35">
        <v>43688</v>
      </c>
      <c r="DA253" s="78">
        <v>6.49</v>
      </c>
      <c r="DB253" s="34" t="s">
        <v>46</v>
      </c>
      <c r="DC253" s="34" t="s">
        <v>46</v>
      </c>
      <c r="DD253" s="34" t="s">
        <v>46</v>
      </c>
      <c r="DE253" s="34" t="s">
        <v>46</v>
      </c>
      <c r="DF253" s="34">
        <v>321</v>
      </c>
      <c r="DG253" s="34">
        <v>184</v>
      </c>
      <c r="DH253" s="34">
        <v>96</v>
      </c>
      <c r="DI253" s="34">
        <v>43</v>
      </c>
    </row>
    <row r="254" spans="1:113" x14ac:dyDescent="0.2">
      <c r="A254" s="3" t="s">
        <v>33</v>
      </c>
      <c r="B254" s="4">
        <v>2021</v>
      </c>
      <c r="C254" s="2" t="s">
        <v>11</v>
      </c>
      <c r="D254" s="29">
        <v>203</v>
      </c>
      <c r="E254" s="29">
        <v>148</v>
      </c>
      <c r="F254" s="29" t="s">
        <v>46</v>
      </c>
      <c r="G254" s="52" t="s">
        <v>238</v>
      </c>
      <c r="H254" s="29">
        <v>8966</v>
      </c>
      <c r="I254" s="29">
        <v>20738</v>
      </c>
      <c r="J254" s="29">
        <v>5694</v>
      </c>
      <c r="K254" s="29">
        <v>13163</v>
      </c>
      <c r="L254" s="29">
        <v>1881</v>
      </c>
      <c r="M254" s="31" t="s">
        <v>46</v>
      </c>
      <c r="N254" s="32">
        <v>864</v>
      </c>
      <c r="O254" s="32">
        <v>864</v>
      </c>
      <c r="P254" s="35">
        <v>842.81208663910047</v>
      </c>
      <c r="Q254" s="35">
        <v>2546.5784313725489</v>
      </c>
      <c r="R254" s="30">
        <v>2787</v>
      </c>
      <c r="S254" s="29">
        <v>11814</v>
      </c>
      <c r="T254" s="29">
        <v>13407</v>
      </c>
      <c r="U254" s="29">
        <v>10262</v>
      </c>
      <c r="V254" s="29">
        <v>1552</v>
      </c>
      <c r="W254" s="29">
        <v>4936</v>
      </c>
      <c r="X254" s="29">
        <v>1580</v>
      </c>
      <c r="Y254" s="35">
        <v>1126.0337453856405</v>
      </c>
      <c r="Z254" s="35">
        <v>1571.6649762396198</v>
      </c>
      <c r="AA254" s="35">
        <v>3230.0180722891564</v>
      </c>
      <c r="AB254" s="29">
        <v>3039</v>
      </c>
      <c r="AC254" s="29">
        <v>3046</v>
      </c>
      <c r="AD254" s="29">
        <v>1059</v>
      </c>
      <c r="AE254" s="34" t="s">
        <v>46</v>
      </c>
      <c r="AF254" s="30">
        <v>1140</v>
      </c>
      <c r="AG254" s="29">
        <v>9732</v>
      </c>
      <c r="AH254" s="34" t="s">
        <v>46</v>
      </c>
      <c r="AI254" s="34" t="s">
        <v>46</v>
      </c>
      <c r="AJ254" s="34" t="s">
        <v>46</v>
      </c>
      <c r="AK254" s="29">
        <v>1197</v>
      </c>
      <c r="AL254" s="29">
        <v>918</v>
      </c>
      <c r="AM254" s="29">
        <v>414</v>
      </c>
      <c r="AN254" s="29">
        <v>1915</v>
      </c>
      <c r="AO254" s="29" t="s">
        <v>46</v>
      </c>
      <c r="AP254" s="29">
        <v>148</v>
      </c>
      <c r="AQ254" s="30">
        <v>225</v>
      </c>
      <c r="AR254" s="29">
        <v>5771</v>
      </c>
      <c r="AS254" s="29">
        <v>2050</v>
      </c>
      <c r="AT254" s="62">
        <v>723</v>
      </c>
      <c r="AU254" s="62">
        <v>304</v>
      </c>
      <c r="AV254" s="29">
        <v>657</v>
      </c>
      <c r="AW254" s="29">
        <v>154</v>
      </c>
      <c r="AX254" s="29">
        <v>154</v>
      </c>
      <c r="AY254" s="29" t="s">
        <v>46</v>
      </c>
      <c r="AZ254" s="31" t="s">
        <v>46</v>
      </c>
      <c r="BA254" s="30" t="s">
        <v>46</v>
      </c>
      <c r="BB254" s="29">
        <v>4970</v>
      </c>
      <c r="BC254" s="8">
        <v>448</v>
      </c>
      <c r="BD254" s="8">
        <v>281</v>
      </c>
      <c r="BE254" s="31">
        <v>113</v>
      </c>
      <c r="BF254" s="52">
        <v>55</v>
      </c>
      <c r="BG254" s="29">
        <v>12407</v>
      </c>
      <c r="BH254" s="29">
        <v>538</v>
      </c>
      <c r="BI254" s="49">
        <v>4460</v>
      </c>
      <c r="BJ254" s="29">
        <v>2271</v>
      </c>
      <c r="BK254" s="29">
        <v>560</v>
      </c>
      <c r="BL254" s="29" t="s">
        <v>46</v>
      </c>
      <c r="BM254" s="29" t="s">
        <v>46</v>
      </c>
      <c r="BN254" s="8" t="s">
        <v>238</v>
      </c>
      <c r="BO254" s="30">
        <v>285</v>
      </c>
      <c r="BP254" s="29">
        <v>2813</v>
      </c>
      <c r="BQ254" s="35">
        <v>2697.6987216252601</v>
      </c>
      <c r="BR254" s="35">
        <v>3491.9974619289342</v>
      </c>
      <c r="BS254" s="29">
        <v>6085</v>
      </c>
      <c r="BT254" s="29">
        <v>3240</v>
      </c>
      <c r="BU254" s="35">
        <v>727</v>
      </c>
      <c r="BV254" s="29">
        <v>5158</v>
      </c>
      <c r="BW254" s="29">
        <v>2388</v>
      </c>
      <c r="BX254" s="95" t="s">
        <v>238</v>
      </c>
      <c r="BY254" s="76">
        <v>1267.4970000000001</v>
      </c>
      <c r="BZ254" s="29">
        <v>35660</v>
      </c>
      <c r="CA254" s="29">
        <v>25221</v>
      </c>
      <c r="CB254" s="29">
        <v>22408</v>
      </c>
      <c r="CC254" s="29">
        <v>2813</v>
      </c>
      <c r="CD254" s="29">
        <v>2228</v>
      </c>
      <c r="CE254" s="29">
        <v>15892</v>
      </c>
      <c r="CF254" s="29">
        <v>60</v>
      </c>
      <c r="CG254" s="29">
        <v>27561</v>
      </c>
      <c r="CH254" s="29">
        <v>2094</v>
      </c>
      <c r="CI254" s="29">
        <v>1534</v>
      </c>
      <c r="CJ254" s="29">
        <v>560</v>
      </c>
      <c r="CK254" s="29">
        <v>1086</v>
      </c>
      <c r="CL254" s="29">
        <v>2094</v>
      </c>
      <c r="CM254" s="29">
        <v>1336</v>
      </c>
      <c r="CN254" s="35">
        <v>727</v>
      </c>
      <c r="CO254" s="30">
        <v>3632</v>
      </c>
      <c r="CP254" s="29">
        <v>27207</v>
      </c>
      <c r="CQ254" s="29">
        <v>27207</v>
      </c>
      <c r="CR254" s="29">
        <v>27207</v>
      </c>
      <c r="CS254" s="29">
        <v>27207</v>
      </c>
      <c r="CT254" s="29">
        <v>16349</v>
      </c>
      <c r="CU254" s="29">
        <v>16349</v>
      </c>
      <c r="CV254" s="35">
        <v>24322.5</v>
      </c>
      <c r="CW254" s="35">
        <v>24322.5</v>
      </c>
      <c r="CX254" s="35">
        <v>56490</v>
      </c>
      <c r="CY254" s="35">
        <v>56490</v>
      </c>
      <c r="CZ254" s="35">
        <v>56490</v>
      </c>
      <c r="DA254" s="78">
        <v>7.32</v>
      </c>
      <c r="DB254" s="34" t="s">
        <v>46</v>
      </c>
      <c r="DC254" s="34" t="s">
        <v>46</v>
      </c>
      <c r="DD254" s="34" t="s">
        <v>46</v>
      </c>
      <c r="DE254" s="34" t="s">
        <v>46</v>
      </c>
      <c r="DF254" s="34">
        <v>448</v>
      </c>
      <c r="DG254" s="34">
        <v>281</v>
      </c>
      <c r="DH254" s="34">
        <v>113</v>
      </c>
      <c r="DI254" s="34">
        <v>55</v>
      </c>
    </row>
    <row r="255" spans="1:113" x14ac:dyDescent="0.2">
      <c r="A255" s="3" t="s">
        <v>34</v>
      </c>
      <c r="B255" s="4">
        <v>2021</v>
      </c>
      <c r="C255" s="2" t="s">
        <v>12</v>
      </c>
      <c r="D255" s="29">
        <v>145</v>
      </c>
      <c r="E255" s="29">
        <v>67</v>
      </c>
      <c r="F255" s="29" t="s">
        <v>46</v>
      </c>
      <c r="G255" s="52" t="s">
        <v>238</v>
      </c>
      <c r="H255" s="29">
        <v>5617</v>
      </c>
      <c r="I255" s="29">
        <v>11603</v>
      </c>
      <c r="J255" s="29">
        <v>3300</v>
      </c>
      <c r="K255" s="29">
        <v>7340</v>
      </c>
      <c r="L255" s="29">
        <v>963</v>
      </c>
      <c r="M255" s="31" t="s">
        <v>46</v>
      </c>
      <c r="N255" s="32">
        <v>488</v>
      </c>
      <c r="O255" s="32">
        <v>488</v>
      </c>
      <c r="P255" s="35">
        <v>598.76775488979251</v>
      </c>
      <c r="Q255" s="35">
        <v>2429.7857142857142</v>
      </c>
      <c r="R255" s="30">
        <v>1989</v>
      </c>
      <c r="S255" s="29">
        <v>9585</v>
      </c>
      <c r="T255" s="29">
        <v>10722</v>
      </c>
      <c r="U255" s="29">
        <v>8327</v>
      </c>
      <c r="V255" s="29">
        <v>1258</v>
      </c>
      <c r="W255" s="29">
        <v>4287</v>
      </c>
      <c r="X255" s="29">
        <v>1094</v>
      </c>
      <c r="Y255" s="35">
        <v>835.31032224515593</v>
      </c>
      <c r="Z255" s="35">
        <v>1253.893692561938</v>
      </c>
      <c r="AA255" s="35">
        <v>3186.1481481481483</v>
      </c>
      <c r="AB255" s="29">
        <v>2179</v>
      </c>
      <c r="AC255" s="29">
        <v>2226</v>
      </c>
      <c r="AD255" s="29">
        <v>804</v>
      </c>
      <c r="AE255" s="34" t="s">
        <v>46</v>
      </c>
      <c r="AF255" s="30">
        <v>1472</v>
      </c>
      <c r="AG255" s="29">
        <v>7820</v>
      </c>
      <c r="AH255" s="34" t="s">
        <v>46</v>
      </c>
      <c r="AI255" s="34" t="s">
        <v>46</v>
      </c>
      <c r="AJ255" s="34" t="s">
        <v>46</v>
      </c>
      <c r="AK255" s="29">
        <v>916</v>
      </c>
      <c r="AL255" s="29">
        <v>627</v>
      </c>
      <c r="AM255" s="29">
        <v>295</v>
      </c>
      <c r="AN255" s="29">
        <v>1453</v>
      </c>
      <c r="AO255" s="29" t="s">
        <v>46</v>
      </c>
      <c r="AP255" s="29">
        <v>67</v>
      </c>
      <c r="AQ255" s="30">
        <v>99</v>
      </c>
      <c r="AR255" s="29">
        <v>4539</v>
      </c>
      <c r="AS255" s="29">
        <v>1741</v>
      </c>
      <c r="AT255" s="62">
        <v>656</v>
      </c>
      <c r="AU255" s="62">
        <v>268</v>
      </c>
      <c r="AV255" s="29">
        <v>476</v>
      </c>
      <c r="AW255" s="29">
        <v>142</v>
      </c>
      <c r="AX255" s="29">
        <v>142</v>
      </c>
      <c r="AY255" s="29" t="s">
        <v>46</v>
      </c>
      <c r="AZ255" s="31" t="s">
        <v>46</v>
      </c>
      <c r="BA255" s="30" t="s">
        <v>46</v>
      </c>
      <c r="BB255" s="29">
        <v>3755</v>
      </c>
      <c r="BC255" s="8">
        <v>435</v>
      </c>
      <c r="BD255" s="8">
        <v>216</v>
      </c>
      <c r="BE255" s="31">
        <v>163</v>
      </c>
      <c r="BF255" s="52">
        <v>60</v>
      </c>
      <c r="BG255" s="29">
        <v>9685</v>
      </c>
      <c r="BH255" s="29">
        <v>325</v>
      </c>
      <c r="BI255" s="49">
        <v>3347</v>
      </c>
      <c r="BJ255" s="29">
        <v>1589</v>
      </c>
      <c r="BK255" s="29">
        <v>434</v>
      </c>
      <c r="BL255" s="29" t="s">
        <v>46</v>
      </c>
      <c r="BM255" s="29" t="s">
        <v>46</v>
      </c>
      <c r="BN255" s="8" t="s">
        <v>238</v>
      </c>
      <c r="BO255" s="30">
        <v>164</v>
      </c>
      <c r="BP255" s="29">
        <v>2133</v>
      </c>
      <c r="BQ255" s="35">
        <v>2089.2040148070942</v>
      </c>
      <c r="BR255" s="35">
        <v>3474.8506493506493</v>
      </c>
      <c r="BS255" s="29">
        <v>4405</v>
      </c>
      <c r="BT255" s="29">
        <v>2224</v>
      </c>
      <c r="BU255" s="35">
        <v>512</v>
      </c>
      <c r="BV255" s="29">
        <v>3647</v>
      </c>
      <c r="BW255" s="29">
        <v>1705</v>
      </c>
      <c r="BX255" s="95" t="s">
        <v>238</v>
      </c>
      <c r="BY255" s="76">
        <v>1029.73</v>
      </c>
      <c r="BZ255" s="29">
        <v>28719</v>
      </c>
      <c r="CA255" s="29">
        <v>20307</v>
      </c>
      <c r="CB255" s="29">
        <v>18174</v>
      </c>
      <c r="CC255" s="29">
        <v>2133</v>
      </c>
      <c r="CD255" s="29">
        <v>1512</v>
      </c>
      <c r="CE255" s="29">
        <v>12793</v>
      </c>
      <c r="CF255" s="29">
        <v>37</v>
      </c>
      <c r="CG255" s="29">
        <v>9609</v>
      </c>
      <c r="CH255" s="29">
        <v>1354</v>
      </c>
      <c r="CI255" s="29">
        <v>1025</v>
      </c>
      <c r="CJ255" s="29">
        <v>329</v>
      </c>
      <c r="CK255" s="29">
        <v>618</v>
      </c>
      <c r="CL255" s="29">
        <v>1354</v>
      </c>
      <c r="CM255" s="29">
        <v>876</v>
      </c>
      <c r="CN255" s="35">
        <v>512</v>
      </c>
      <c r="CO255" s="30">
        <v>2627</v>
      </c>
      <c r="CP255" s="29">
        <v>21572</v>
      </c>
      <c r="CQ255" s="29">
        <v>21572</v>
      </c>
      <c r="CR255" s="29">
        <v>21572</v>
      </c>
      <c r="CS255" s="29">
        <v>21572</v>
      </c>
      <c r="CT255" s="29">
        <v>9936</v>
      </c>
      <c r="CU255" s="29">
        <v>9936</v>
      </c>
      <c r="CV255" s="35">
        <v>21440.100000000002</v>
      </c>
      <c r="CW255" s="35">
        <v>21440.100000000002</v>
      </c>
      <c r="CX255" s="35">
        <v>45219</v>
      </c>
      <c r="CY255" s="35">
        <v>45219</v>
      </c>
      <c r="CZ255" s="35">
        <v>45219</v>
      </c>
      <c r="DA255" s="78">
        <v>6.25</v>
      </c>
      <c r="DB255" s="34" t="s">
        <v>46</v>
      </c>
      <c r="DC255" s="34" t="s">
        <v>46</v>
      </c>
      <c r="DD255" s="34" t="s">
        <v>46</v>
      </c>
      <c r="DE255" s="34" t="s">
        <v>46</v>
      </c>
      <c r="DF255" s="34">
        <v>435</v>
      </c>
      <c r="DG255" s="34">
        <v>216</v>
      </c>
      <c r="DH255" s="34">
        <v>163</v>
      </c>
      <c r="DI255" s="34">
        <v>60</v>
      </c>
    </row>
    <row r="256" spans="1:113" x14ac:dyDescent="0.2">
      <c r="A256" s="3" t="s">
        <v>35</v>
      </c>
      <c r="B256" s="4">
        <v>2021</v>
      </c>
      <c r="C256" s="2" t="s">
        <v>228</v>
      </c>
      <c r="D256" s="29">
        <v>158</v>
      </c>
      <c r="E256" s="29">
        <v>106</v>
      </c>
      <c r="F256" s="29" t="s">
        <v>46</v>
      </c>
      <c r="G256" s="52" t="s">
        <v>238</v>
      </c>
      <c r="H256" s="29">
        <v>3850</v>
      </c>
      <c r="I256" s="29">
        <v>9105</v>
      </c>
      <c r="J256" s="29">
        <v>2700</v>
      </c>
      <c r="K256" s="29">
        <v>5528</v>
      </c>
      <c r="L256" s="29">
        <v>877</v>
      </c>
      <c r="M256" s="31" t="s">
        <v>46</v>
      </c>
      <c r="N256" s="32">
        <v>355</v>
      </c>
      <c r="O256" s="32">
        <v>355</v>
      </c>
      <c r="P256" s="35">
        <v>277.4982356060554</v>
      </c>
      <c r="Q256" s="35">
        <v>2664.1363636363635</v>
      </c>
      <c r="R256" s="30">
        <v>1384</v>
      </c>
      <c r="S256" s="29">
        <v>9473</v>
      </c>
      <c r="T256" s="29">
        <v>10100</v>
      </c>
      <c r="U256" s="29">
        <v>8153</v>
      </c>
      <c r="V256" s="29">
        <v>1320</v>
      </c>
      <c r="W256" s="29">
        <v>4270</v>
      </c>
      <c r="X256" s="29">
        <v>957</v>
      </c>
      <c r="Y256" s="35">
        <v>842.71989435259536</v>
      </c>
      <c r="Z256" s="35">
        <v>864.9007501377165</v>
      </c>
      <c r="AA256" s="35">
        <v>3257.318181818182</v>
      </c>
      <c r="AB256" s="29">
        <v>1695</v>
      </c>
      <c r="AC256" s="29">
        <v>1731</v>
      </c>
      <c r="AD256" s="29">
        <v>775</v>
      </c>
      <c r="AE256" s="34">
        <v>1297</v>
      </c>
      <c r="AF256" s="30">
        <v>564</v>
      </c>
      <c r="AG256" s="29">
        <v>7669</v>
      </c>
      <c r="AH256" s="34">
        <v>586</v>
      </c>
      <c r="AI256" s="34">
        <v>1450</v>
      </c>
      <c r="AJ256" s="34">
        <v>591</v>
      </c>
      <c r="AK256" s="29">
        <v>894</v>
      </c>
      <c r="AL256" s="29">
        <v>475</v>
      </c>
      <c r="AM256" s="29">
        <v>234</v>
      </c>
      <c r="AN256" s="29">
        <v>1085</v>
      </c>
      <c r="AO256" s="29">
        <v>552</v>
      </c>
      <c r="AP256" s="29">
        <v>106</v>
      </c>
      <c r="AQ256" s="30">
        <v>100</v>
      </c>
      <c r="AR256" s="29">
        <v>4486</v>
      </c>
      <c r="AS256" s="29">
        <v>1753</v>
      </c>
      <c r="AT256" s="62">
        <v>725</v>
      </c>
      <c r="AU256" s="62">
        <v>289</v>
      </c>
      <c r="AV256" s="29">
        <v>388</v>
      </c>
      <c r="AW256" s="29">
        <v>110</v>
      </c>
      <c r="AX256" s="29">
        <v>110</v>
      </c>
      <c r="AY256" s="29" t="s">
        <v>46</v>
      </c>
      <c r="AZ256" s="31" t="s">
        <v>46</v>
      </c>
      <c r="BA256" s="30">
        <v>66</v>
      </c>
      <c r="BB256" s="29">
        <v>3955</v>
      </c>
      <c r="BC256" s="8">
        <v>299</v>
      </c>
      <c r="BD256" s="8">
        <v>206</v>
      </c>
      <c r="BE256" s="31">
        <v>116</v>
      </c>
      <c r="BF256" s="52">
        <v>69</v>
      </c>
      <c r="BG256" s="29">
        <v>10590</v>
      </c>
      <c r="BH256" s="29">
        <v>272</v>
      </c>
      <c r="BI256" s="49">
        <v>3689</v>
      </c>
      <c r="BJ256" s="29">
        <v>1703</v>
      </c>
      <c r="BK256" s="29">
        <v>466</v>
      </c>
      <c r="BL256" s="29" t="s">
        <v>46</v>
      </c>
      <c r="BM256" s="29" t="s">
        <v>46</v>
      </c>
      <c r="BN256" s="8" t="s">
        <v>238</v>
      </c>
      <c r="BO256" s="30">
        <v>168</v>
      </c>
      <c r="BP256" s="29">
        <v>2173</v>
      </c>
      <c r="BQ256" s="35">
        <v>1707.6206444903119</v>
      </c>
      <c r="BR256" s="35">
        <v>3655.3148148148148</v>
      </c>
      <c r="BS256" s="29">
        <v>3426</v>
      </c>
      <c r="BT256" s="29">
        <v>1758</v>
      </c>
      <c r="BU256" s="35">
        <v>411</v>
      </c>
      <c r="BV256" s="29">
        <v>2723</v>
      </c>
      <c r="BW256" s="29">
        <v>1254</v>
      </c>
      <c r="BX256" s="95" t="s">
        <v>238</v>
      </c>
      <c r="BY256" s="76">
        <v>1060.386</v>
      </c>
      <c r="BZ256" s="29">
        <v>28327</v>
      </c>
      <c r="CA256" s="29">
        <v>19573</v>
      </c>
      <c r="CB256" s="29">
        <v>17400</v>
      </c>
      <c r="CC256" s="29">
        <v>2173</v>
      </c>
      <c r="CD256" s="29">
        <v>1387</v>
      </c>
      <c r="CE256" s="29">
        <v>12173</v>
      </c>
      <c r="CF256" s="29">
        <v>20</v>
      </c>
      <c r="CG256" s="29">
        <v>5302</v>
      </c>
      <c r="CH256" s="29">
        <v>1127</v>
      </c>
      <c r="CI256" s="29">
        <v>775</v>
      </c>
      <c r="CJ256" s="29">
        <v>352</v>
      </c>
      <c r="CK256" s="29">
        <v>541</v>
      </c>
      <c r="CL256" s="29">
        <v>1127</v>
      </c>
      <c r="CM256" s="29">
        <v>678</v>
      </c>
      <c r="CN256" s="35">
        <v>411</v>
      </c>
      <c r="CO256" s="30">
        <v>2069</v>
      </c>
      <c r="CP256" s="29">
        <v>21848</v>
      </c>
      <c r="CQ256" s="29">
        <v>21848</v>
      </c>
      <c r="CR256" s="29">
        <v>21848</v>
      </c>
      <c r="CS256" s="29">
        <v>21848</v>
      </c>
      <c r="CT256" s="29">
        <v>7623</v>
      </c>
      <c r="CU256" s="29">
        <v>7623</v>
      </c>
      <c r="CV256" s="35">
        <v>23913.8</v>
      </c>
      <c r="CW256" s="35">
        <v>23913.8</v>
      </c>
      <c r="CX256" s="35">
        <v>45520</v>
      </c>
      <c r="CY256" s="35">
        <v>45520</v>
      </c>
      <c r="CZ256" s="35">
        <v>45520</v>
      </c>
      <c r="DA256" s="78">
        <v>5.94</v>
      </c>
      <c r="DB256" s="34" t="s">
        <v>46</v>
      </c>
      <c r="DC256" s="34" t="s">
        <v>46</v>
      </c>
      <c r="DD256" s="34" t="s">
        <v>46</v>
      </c>
      <c r="DE256" s="34" t="s">
        <v>46</v>
      </c>
      <c r="DF256" s="34">
        <v>299</v>
      </c>
      <c r="DG256" s="34">
        <v>206</v>
      </c>
      <c r="DH256" s="34">
        <v>116</v>
      </c>
      <c r="DI256" s="34">
        <v>69</v>
      </c>
    </row>
    <row r="257" spans="1:113" x14ac:dyDescent="0.2">
      <c r="A257" s="3" t="s">
        <v>36</v>
      </c>
      <c r="B257" s="4">
        <v>2021</v>
      </c>
      <c r="C257" s="2" t="s">
        <v>13</v>
      </c>
      <c r="D257" s="29">
        <v>52</v>
      </c>
      <c r="E257" s="29">
        <v>27</v>
      </c>
      <c r="F257" s="29" t="s">
        <v>46</v>
      </c>
      <c r="G257" s="52" t="s">
        <v>238</v>
      </c>
      <c r="H257" s="29">
        <v>991</v>
      </c>
      <c r="I257" s="29">
        <v>2673</v>
      </c>
      <c r="J257" s="29">
        <v>864</v>
      </c>
      <c r="K257" s="29">
        <v>1571</v>
      </c>
      <c r="L257" s="29">
        <v>238</v>
      </c>
      <c r="M257" s="31" t="s">
        <v>46</v>
      </c>
      <c r="N257" s="32">
        <v>77</v>
      </c>
      <c r="O257" s="32">
        <v>77</v>
      </c>
      <c r="P257" s="35" t="s">
        <v>237</v>
      </c>
      <c r="Q257" s="35" t="s">
        <v>237</v>
      </c>
      <c r="R257" s="30">
        <v>363</v>
      </c>
      <c r="S257" s="29">
        <v>3137</v>
      </c>
      <c r="T257" s="29">
        <v>3279</v>
      </c>
      <c r="U257" s="29">
        <v>2751</v>
      </c>
      <c r="V257" s="29">
        <v>386</v>
      </c>
      <c r="W257" s="29">
        <v>1506</v>
      </c>
      <c r="X257" s="29">
        <v>328</v>
      </c>
      <c r="Y257" s="35">
        <v>229.22518753442912</v>
      </c>
      <c r="Z257" s="35">
        <v>255.40604331955024</v>
      </c>
      <c r="AA257" s="35">
        <v>3367.5454545454545</v>
      </c>
      <c r="AB257" s="29">
        <v>400</v>
      </c>
      <c r="AC257" s="29">
        <v>407</v>
      </c>
      <c r="AD257" s="29">
        <v>218</v>
      </c>
      <c r="AE257" s="34">
        <v>489</v>
      </c>
      <c r="AF257" s="30">
        <v>493</v>
      </c>
      <c r="AG257" s="29">
        <v>2675</v>
      </c>
      <c r="AH257" s="34">
        <v>192</v>
      </c>
      <c r="AI257" s="34">
        <v>565</v>
      </c>
      <c r="AJ257" s="34">
        <v>110</v>
      </c>
      <c r="AK257" s="29">
        <v>251</v>
      </c>
      <c r="AL257" s="29">
        <v>120</v>
      </c>
      <c r="AM257" s="29">
        <v>58</v>
      </c>
      <c r="AN257" s="29">
        <v>286</v>
      </c>
      <c r="AO257" s="29">
        <v>137</v>
      </c>
      <c r="AP257" s="29">
        <v>27</v>
      </c>
      <c r="AQ257" s="30">
        <v>26</v>
      </c>
      <c r="AR257" s="29">
        <v>1396</v>
      </c>
      <c r="AS257" s="29">
        <v>500</v>
      </c>
      <c r="AT257" s="62">
        <v>184</v>
      </c>
      <c r="AU257" s="62">
        <v>79</v>
      </c>
      <c r="AV257" s="29">
        <v>75</v>
      </c>
      <c r="AW257" s="29">
        <v>17</v>
      </c>
      <c r="AX257" s="29">
        <v>17</v>
      </c>
      <c r="AY257" s="29" t="s">
        <v>46</v>
      </c>
      <c r="AZ257" s="31" t="s">
        <v>46</v>
      </c>
      <c r="BA257" s="30">
        <v>10</v>
      </c>
      <c r="BB257" s="29">
        <v>1245</v>
      </c>
      <c r="BC257" s="8">
        <v>89</v>
      </c>
      <c r="BD257" s="8">
        <v>55</v>
      </c>
      <c r="BE257" s="31">
        <v>19</v>
      </c>
      <c r="BF257" s="52">
        <v>11</v>
      </c>
      <c r="BG257" s="29">
        <v>3690</v>
      </c>
      <c r="BH257" s="29">
        <v>55</v>
      </c>
      <c r="BI257" s="49">
        <v>1306</v>
      </c>
      <c r="BJ257" s="29">
        <v>576</v>
      </c>
      <c r="BK257" s="29">
        <v>166</v>
      </c>
      <c r="BL257" s="29" t="s">
        <v>46</v>
      </c>
      <c r="BM257" s="29" t="s">
        <v>46</v>
      </c>
      <c r="BN257" s="8" t="s">
        <v>238</v>
      </c>
      <c r="BO257" s="30">
        <v>42</v>
      </c>
      <c r="BP257" s="29">
        <v>666</v>
      </c>
      <c r="BQ257" s="35">
        <v>484.63123085397933</v>
      </c>
      <c r="BR257" s="35">
        <v>3743.625</v>
      </c>
      <c r="BS257" s="29">
        <v>807</v>
      </c>
      <c r="BT257" s="29">
        <v>357</v>
      </c>
      <c r="BU257" s="35">
        <v>89</v>
      </c>
      <c r="BV257" s="29">
        <v>630</v>
      </c>
      <c r="BW257" s="29">
        <v>287</v>
      </c>
      <c r="BX257" s="95" t="s">
        <v>238</v>
      </c>
      <c r="BY257" s="76">
        <v>406.96800000000002</v>
      </c>
      <c r="BZ257" s="29">
        <v>8913</v>
      </c>
      <c r="CA257" s="29">
        <v>6416</v>
      </c>
      <c r="CB257" s="29">
        <v>5750</v>
      </c>
      <c r="CC257" s="29">
        <v>666</v>
      </c>
      <c r="CD257" s="29">
        <v>517</v>
      </c>
      <c r="CE257" s="29">
        <v>3916</v>
      </c>
      <c r="CF257" s="29">
        <v>10</v>
      </c>
      <c r="CG257" s="29">
        <v>3036</v>
      </c>
      <c r="CH257" s="29">
        <v>282</v>
      </c>
      <c r="CI257" s="29">
        <v>174</v>
      </c>
      <c r="CJ257" s="29">
        <v>108</v>
      </c>
      <c r="CK257" s="29">
        <v>102</v>
      </c>
      <c r="CL257" s="29">
        <v>282</v>
      </c>
      <c r="CM257" s="29">
        <v>153</v>
      </c>
      <c r="CN257" s="35">
        <v>89</v>
      </c>
      <c r="CO257" s="30">
        <v>466</v>
      </c>
      <c r="CP257" s="29">
        <v>7077</v>
      </c>
      <c r="CQ257" s="29">
        <v>7077</v>
      </c>
      <c r="CR257" s="29">
        <v>7077</v>
      </c>
      <c r="CS257" s="29">
        <v>7077</v>
      </c>
      <c r="CT257" s="29">
        <v>2342</v>
      </c>
      <c r="CU257" s="29">
        <v>2342</v>
      </c>
      <c r="CV257" s="35">
        <v>7742.2</v>
      </c>
      <c r="CW257" s="35">
        <v>7742.2</v>
      </c>
      <c r="CX257" s="35">
        <v>14936</v>
      </c>
      <c r="CY257" s="35">
        <v>14936</v>
      </c>
      <c r="CZ257" s="35">
        <v>14936</v>
      </c>
      <c r="DA257" s="78">
        <v>6.59</v>
      </c>
      <c r="DB257" s="34" t="s">
        <v>46</v>
      </c>
      <c r="DC257" s="34" t="s">
        <v>46</v>
      </c>
      <c r="DD257" s="34" t="s">
        <v>46</v>
      </c>
      <c r="DE257" s="34" t="s">
        <v>46</v>
      </c>
      <c r="DF257" s="34">
        <v>89</v>
      </c>
      <c r="DG257" s="34">
        <v>55</v>
      </c>
      <c r="DH257" s="34">
        <v>19</v>
      </c>
      <c r="DI257" s="34">
        <v>11</v>
      </c>
    </row>
    <row r="258" spans="1:113" x14ac:dyDescent="0.2">
      <c r="A258" s="3" t="s">
        <v>37</v>
      </c>
      <c r="B258" s="4">
        <v>2021</v>
      </c>
      <c r="C258" s="2" t="s">
        <v>14</v>
      </c>
      <c r="D258" s="29">
        <v>70</v>
      </c>
      <c r="E258" s="29">
        <v>46</v>
      </c>
      <c r="F258" s="29" t="s">
        <v>46</v>
      </c>
      <c r="G258" s="52" t="s">
        <v>238</v>
      </c>
      <c r="H258" s="29">
        <v>3661</v>
      </c>
      <c r="I258" s="29">
        <v>8950</v>
      </c>
      <c r="J258" s="29">
        <v>2482</v>
      </c>
      <c r="K258" s="29">
        <v>5590</v>
      </c>
      <c r="L258" s="29">
        <v>878</v>
      </c>
      <c r="M258" s="31" t="s">
        <v>46</v>
      </c>
      <c r="N258" s="32">
        <v>438</v>
      </c>
      <c r="O258" s="32">
        <v>438</v>
      </c>
      <c r="P258" s="35">
        <v>296.08866349861597</v>
      </c>
      <c r="Q258" s="35">
        <v>2611.75</v>
      </c>
      <c r="R258" s="30">
        <v>1426</v>
      </c>
      <c r="S258" s="29">
        <v>5039</v>
      </c>
      <c r="T258" s="29">
        <v>5579</v>
      </c>
      <c r="U258" s="29">
        <v>4373</v>
      </c>
      <c r="V258" s="29">
        <v>666</v>
      </c>
      <c r="W258" s="29">
        <v>2258</v>
      </c>
      <c r="X258" s="29">
        <v>638</v>
      </c>
      <c r="Y258" s="35">
        <v>484.45037506885825</v>
      </c>
      <c r="Z258" s="35">
        <v>651.81208663910047</v>
      </c>
      <c r="AA258" s="35">
        <v>3189.0416666666665</v>
      </c>
      <c r="AB258" s="29">
        <v>1507</v>
      </c>
      <c r="AC258" s="29">
        <v>1577</v>
      </c>
      <c r="AD258" s="29">
        <v>435</v>
      </c>
      <c r="AE258" s="34">
        <v>443</v>
      </c>
      <c r="AF258" s="30">
        <v>0</v>
      </c>
      <c r="AG258" s="29">
        <v>4339</v>
      </c>
      <c r="AH258" s="34">
        <v>285</v>
      </c>
      <c r="AI258" s="34">
        <v>798</v>
      </c>
      <c r="AJ258" s="34">
        <v>271</v>
      </c>
      <c r="AK258" s="29">
        <v>500</v>
      </c>
      <c r="AL258" s="29">
        <v>464</v>
      </c>
      <c r="AM258" s="29">
        <v>201</v>
      </c>
      <c r="AN258" s="29">
        <v>992</v>
      </c>
      <c r="AO258" s="29">
        <v>255</v>
      </c>
      <c r="AP258" s="29">
        <v>46</v>
      </c>
      <c r="AQ258" s="30">
        <v>85</v>
      </c>
      <c r="AR258" s="29">
        <v>2326</v>
      </c>
      <c r="AS258" s="29">
        <v>828</v>
      </c>
      <c r="AT258" s="62">
        <v>319</v>
      </c>
      <c r="AU258" s="62">
        <v>144</v>
      </c>
      <c r="AV258" s="29">
        <v>347</v>
      </c>
      <c r="AW258" s="29">
        <v>79</v>
      </c>
      <c r="AX258" s="29">
        <v>79</v>
      </c>
      <c r="AY258" s="29" t="s">
        <v>46</v>
      </c>
      <c r="AZ258" s="31" t="s">
        <v>46</v>
      </c>
      <c r="BA258" s="30">
        <v>23</v>
      </c>
      <c r="BB258" s="29">
        <v>2145</v>
      </c>
      <c r="BC258" s="8">
        <v>222</v>
      </c>
      <c r="BD258" s="8">
        <v>140</v>
      </c>
      <c r="BE258" s="31">
        <v>83</v>
      </c>
      <c r="BF258" s="52">
        <v>52</v>
      </c>
      <c r="BG258" s="29">
        <v>5437</v>
      </c>
      <c r="BH258" s="29">
        <v>259</v>
      </c>
      <c r="BI258" s="49">
        <v>1935</v>
      </c>
      <c r="BJ258" s="29">
        <v>941</v>
      </c>
      <c r="BK258" s="29">
        <v>266</v>
      </c>
      <c r="BL258" s="29" t="s">
        <v>46</v>
      </c>
      <c r="BM258" s="29" t="s">
        <v>46</v>
      </c>
      <c r="BN258" s="8" t="s">
        <v>238</v>
      </c>
      <c r="BO258" s="30">
        <v>107</v>
      </c>
      <c r="BP258" s="29">
        <v>1177</v>
      </c>
      <c r="BQ258" s="35">
        <v>1136.2624617079587</v>
      </c>
      <c r="BR258" s="35">
        <v>3456.5810810810813</v>
      </c>
      <c r="BS258" s="29">
        <v>3084</v>
      </c>
      <c r="BT258" s="29">
        <v>1616</v>
      </c>
      <c r="BU258" s="35">
        <v>366</v>
      </c>
      <c r="BV258" s="29">
        <v>2604</v>
      </c>
      <c r="BW258" s="29">
        <v>1181</v>
      </c>
      <c r="BX258" s="95" t="s">
        <v>238</v>
      </c>
      <c r="BY258" s="76">
        <v>573.274</v>
      </c>
      <c r="BZ258" s="29">
        <v>15420</v>
      </c>
      <c r="CA258" s="29">
        <v>10618</v>
      </c>
      <c r="CB258" s="29">
        <v>9441</v>
      </c>
      <c r="CC258" s="29">
        <v>1177</v>
      </c>
      <c r="CD258" s="29">
        <v>892</v>
      </c>
      <c r="CE258" s="29">
        <v>6545</v>
      </c>
      <c r="CF258" s="29">
        <v>23</v>
      </c>
      <c r="CG258" s="29">
        <v>3437</v>
      </c>
      <c r="CH258" s="29">
        <v>1022</v>
      </c>
      <c r="CI258" s="29">
        <v>779</v>
      </c>
      <c r="CJ258" s="29">
        <v>243</v>
      </c>
      <c r="CK258" s="29">
        <v>536</v>
      </c>
      <c r="CL258" s="29">
        <v>1022</v>
      </c>
      <c r="CM258" s="29">
        <v>647</v>
      </c>
      <c r="CN258" s="35">
        <v>366</v>
      </c>
      <c r="CO258" s="30">
        <v>1833</v>
      </c>
      <c r="CP258" s="29">
        <v>11907</v>
      </c>
      <c r="CQ258" s="29">
        <v>11907</v>
      </c>
      <c r="CR258" s="29">
        <v>11907</v>
      </c>
      <c r="CS258" s="29">
        <v>11907</v>
      </c>
      <c r="CT258" s="29">
        <v>6340</v>
      </c>
      <c r="CU258" s="29">
        <v>6340</v>
      </c>
      <c r="CV258" s="35">
        <v>11220.5</v>
      </c>
      <c r="CW258" s="35">
        <v>11220.5</v>
      </c>
      <c r="CX258" s="35">
        <v>24667</v>
      </c>
      <c r="CY258" s="35">
        <v>24667</v>
      </c>
      <c r="CZ258" s="35">
        <v>24667</v>
      </c>
      <c r="DA258" s="78">
        <v>6.2</v>
      </c>
      <c r="DB258" s="34" t="s">
        <v>46</v>
      </c>
      <c r="DC258" s="34" t="s">
        <v>46</v>
      </c>
      <c r="DD258" s="34" t="s">
        <v>46</v>
      </c>
      <c r="DE258" s="34" t="s">
        <v>46</v>
      </c>
      <c r="DF258" s="34">
        <v>222</v>
      </c>
      <c r="DG258" s="34">
        <v>140</v>
      </c>
      <c r="DH258" s="34">
        <v>83</v>
      </c>
      <c r="DI258" s="34">
        <v>52</v>
      </c>
    </row>
    <row r="259" spans="1:113" x14ac:dyDescent="0.2">
      <c r="A259" s="3" t="s">
        <v>38</v>
      </c>
      <c r="B259" s="4">
        <v>2021</v>
      </c>
      <c r="C259" s="2" t="s">
        <v>15</v>
      </c>
      <c r="D259" s="29">
        <v>158</v>
      </c>
      <c r="E259" s="29">
        <v>130</v>
      </c>
      <c r="F259" s="29" t="s">
        <v>46</v>
      </c>
      <c r="G259" s="52" t="s">
        <v>238</v>
      </c>
      <c r="H259" s="29">
        <v>5068</v>
      </c>
      <c r="I259" s="29">
        <v>11477</v>
      </c>
      <c r="J259" s="29">
        <v>3313</v>
      </c>
      <c r="K259" s="29">
        <v>7134</v>
      </c>
      <c r="L259" s="29">
        <v>1030</v>
      </c>
      <c r="M259" s="31" t="s">
        <v>46</v>
      </c>
      <c r="N259" s="32">
        <v>491</v>
      </c>
      <c r="O259" s="32">
        <v>491</v>
      </c>
      <c r="P259" s="35">
        <v>409.63475964186853</v>
      </c>
      <c r="Q259" s="35">
        <v>2609.875</v>
      </c>
      <c r="R259" s="30">
        <v>1790</v>
      </c>
      <c r="S259" s="29">
        <v>7177</v>
      </c>
      <c r="T259" s="29">
        <v>8227</v>
      </c>
      <c r="U259" s="29">
        <v>6257</v>
      </c>
      <c r="V259" s="29">
        <v>920</v>
      </c>
      <c r="W259" s="29">
        <v>3192</v>
      </c>
      <c r="X259" s="29">
        <v>822</v>
      </c>
      <c r="Y259" s="35">
        <v>736.12946646003479</v>
      </c>
      <c r="Z259" s="35">
        <v>870.08160592283764</v>
      </c>
      <c r="AA259" s="35">
        <v>3164.2755102040815</v>
      </c>
      <c r="AB259" s="29">
        <v>2058</v>
      </c>
      <c r="AC259" s="29">
        <v>2056</v>
      </c>
      <c r="AD259" s="29">
        <v>698</v>
      </c>
      <c r="AE259" s="34">
        <v>837</v>
      </c>
      <c r="AF259" s="30">
        <v>932</v>
      </c>
      <c r="AG259" s="29">
        <v>6182</v>
      </c>
      <c r="AH259" s="34">
        <v>387</v>
      </c>
      <c r="AI259" s="34">
        <v>1223</v>
      </c>
      <c r="AJ259" s="34">
        <v>36</v>
      </c>
      <c r="AK259" s="29">
        <v>810</v>
      </c>
      <c r="AL259" s="29">
        <v>653</v>
      </c>
      <c r="AM259" s="29">
        <v>335</v>
      </c>
      <c r="AN259" s="29">
        <v>1339</v>
      </c>
      <c r="AO259" s="29">
        <v>355</v>
      </c>
      <c r="AP259" s="29">
        <v>130</v>
      </c>
      <c r="AQ259" s="30">
        <v>162</v>
      </c>
      <c r="AR259" s="29">
        <v>3485</v>
      </c>
      <c r="AS259" s="29">
        <v>1260</v>
      </c>
      <c r="AT259" s="62">
        <v>471</v>
      </c>
      <c r="AU259" s="62">
        <v>192</v>
      </c>
      <c r="AV259" s="29">
        <v>428</v>
      </c>
      <c r="AW259" s="29">
        <v>105</v>
      </c>
      <c r="AX259" s="29">
        <v>105</v>
      </c>
      <c r="AY259" s="29" t="s">
        <v>46</v>
      </c>
      <c r="AZ259" s="31" t="s">
        <v>46</v>
      </c>
      <c r="BA259" s="30">
        <v>34</v>
      </c>
      <c r="BB259" s="29">
        <v>3080</v>
      </c>
      <c r="BC259" s="8">
        <v>306</v>
      </c>
      <c r="BD259" s="8">
        <v>153</v>
      </c>
      <c r="BE259" s="31">
        <v>118</v>
      </c>
      <c r="BF259" s="52">
        <v>55</v>
      </c>
      <c r="BG259" s="29">
        <v>7402</v>
      </c>
      <c r="BH259" s="29">
        <v>274</v>
      </c>
      <c r="BI259" s="49">
        <v>2733</v>
      </c>
      <c r="BJ259" s="29">
        <v>1355</v>
      </c>
      <c r="BK259" s="29">
        <v>356</v>
      </c>
      <c r="BL259" s="29" t="s">
        <v>46</v>
      </c>
      <c r="BM259" s="29" t="s">
        <v>46</v>
      </c>
      <c r="BN259" s="8" t="s">
        <v>238</v>
      </c>
      <c r="BO259" s="30">
        <v>174</v>
      </c>
      <c r="BP259" s="29">
        <v>1552</v>
      </c>
      <c r="BQ259" s="35">
        <v>1606.2110723828723</v>
      </c>
      <c r="BR259" s="35">
        <v>3539.0185185185187</v>
      </c>
      <c r="BS259" s="29">
        <v>4114</v>
      </c>
      <c r="BT259" s="29">
        <v>2090</v>
      </c>
      <c r="BU259" s="35">
        <v>555</v>
      </c>
      <c r="BV259" s="29">
        <v>3486</v>
      </c>
      <c r="BW259" s="29">
        <v>1640</v>
      </c>
      <c r="BX259" s="95" t="s">
        <v>238</v>
      </c>
      <c r="BY259" s="76">
        <v>794.90800000000002</v>
      </c>
      <c r="BZ259" s="29">
        <v>22247</v>
      </c>
      <c r="CA259" s="29">
        <v>15404</v>
      </c>
      <c r="CB259" s="29">
        <v>13852</v>
      </c>
      <c r="CC259" s="29">
        <v>1552</v>
      </c>
      <c r="CD259" s="29">
        <v>1190</v>
      </c>
      <c r="CE259" s="29">
        <v>9838</v>
      </c>
      <c r="CF259" s="29">
        <v>29</v>
      </c>
      <c r="CG259" s="29">
        <v>4505</v>
      </c>
      <c r="CH259" s="29">
        <v>1324</v>
      </c>
      <c r="CI259" s="29">
        <v>1035</v>
      </c>
      <c r="CJ259" s="29">
        <v>289</v>
      </c>
      <c r="CK259" s="29">
        <v>682</v>
      </c>
      <c r="CL259" s="29">
        <v>1324</v>
      </c>
      <c r="CM259" s="29">
        <v>824</v>
      </c>
      <c r="CN259" s="35">
        <v>555</v>
      </c>
      <c r="CO259" s="30">
        <v>2501</v>
      </c>
      <c r="CP259" s="29">
        <v>17501</v>
      </c>
      <c r="CQ259" s="29">
        <v>17501</v>
      </c>
      <c r="CR259" s="29">
        <v>17501</v>
      </c>
      <c r="CS259" s="29">
        <v>17501</v>
      </c>
      <c r="CT259" s="29">
        <v>10702</v>
      </c>
      <c r="CU259" s="29">
        <v>10702</v>
      </c>
      <c r="CV259" s="35">
        <v>15887.2</v>
      </c>
      <c r="CW259" s="35">
        <v>15887.2</v>
      </c>
      <c r="CX259" s="35">
        <v>35075</v>
      </c>
      <c r="CY259" s="35">
        <v>35075</v>
      </c>
      <c r="CZ259" s="35">
        <v>35075</v>
      </c>
      <c r="DA259" s="78">
        <v>6.47</v>
      </c>
      <c r="DB259" s="34" t="s">
        <v>46</v>
      </c>
      <c r="DC259" s="34" t="s">
        <v>46</v>
      </c>
      <c r="DD259" s="34" t="s">
        <v>46</v>
      </c>
      <c r="DE259" s="34" t="s">
        <v>46</v>
      </c>
      <c r="DF259" s="34">
        <v>306</v>
      </c>
      <c r="DG259" s="34">
        <v>153</v>
      </c>
      <c r="DH259" s="34">
        <v>118</v>
      </c>
      <c r="DI259" s="34">
        <v>55</v>
      </c>
    </row>
    <row r="260" spans="1:113" x14ac:dyDescent="0.2">
      <c r="A260" s="3" t="s">
        <v>39</v>
      </c>
      <c r="B260" s="4">
        <v>2021</v>
      </c>
      <c r="C260" s="2" t="s">
        <v>16</v>
      </c>
      <c r="D260" s="29">
        <v>86</v>
      </c>
      <c r="E260" s="29">
        <v>35</v>
      </c>
      <c r="F260" s="29" t="s">
        <v>46</v>
      </c>
      <c r="G260" s="52" t="s">
        <v>238</v>
      </c>
      <c r="H260" s="29">
        <v>2096</v>
      </c>
      <c r="I260" s="29">
        <v>5302</v>
      </c>
      <c r="J260" s="29">
        <v>1472</v>
      </c>
      <c r="K260" s="29">
        <v>3379</v>
      </c>
      <c r="L260" s="29">
        <v>451</v>
      </c>
      <c r="M260" s="31" t="s">
        <v>46</v>
      </c>
      <c r="N260" s="32">
        <v>128</v>
      </c>
      <c r="O260" s="32">
        <v>128</v>
      </c>
      <c r="P260" s="35" t="s">
        <v>237</v>
      </c>
      <c r="Q260" s="35" t="s">
        <v>237</v>
      </c>
      <c r="R260" s="30">
        <v>584</v>
      </c>
      <c r="S260" s="29">
        <v>5165</v>
      </c>
      <c r="T260" s="29">
        <v>5409</v>
      </c>
      <c r="U260" s="29">
        <v>4585</v>
      </c>
      <c r="V260" s="29">
        <v>580</v>
      </c>
      <c r="W260" s="29">
        <v>2366</v>
      </c>
      <c r="X260" s="29">
        <v>452</v>
      </c>
      <c r="Y260" s="35">
        <v>446.45037506885825</v>
      </c>
      <c r="Z260" s="35">
        <v>518.446846280969</v>
      </c>
      <c r="AA260" s="35">
        <v>3278.4411764705883</v>
      </c>
      <c r="AB260" s="29">
        <v>684</v>
      </c>
      <c r="AC260" s="29">
        <v>696</v>
      </c>
      <c r="AD260" s="29">
        <v>355</v>
      </c>
      <c r="AE260" s="34">
        <v>465</v>
      </c>
      <c r="AF260" s="30">
        <v>535</v>
      </c>
      <c r="AG260" s="29">
        <v>4134</v>
      </c>
      <c r="AH260" s="34">
        <v>265</v>
      </c>
      <c r="AI260" s="34">
        <v>757</v>
      </c>
      <c r="AJ260" s="34">
        <v>160</v>
      </c>
      <c r="AK260" s="29">
        <v>420</v>
      </c>
      <c r="AL260" s="29">
        <v>184</v>
      </c>
      <c r="AM260" s="29">
        <v>100</v>
      </c>
      <c r="AN260" s="29">
        <v>435</v>
      </c>
      <c r="AO260" s="29">
        <v>236</v>
      </c>
      <c r="AP260" s="29">
        <v>35</v>
      </c>
      <c r="AQ260" s="30">
        <v>32</v>
      </c>
      <c r="AR260" s="29">
        <v>2440</v>
      </c>
      <c r="AS260" s="29">
        <v>880</v>
      </c>
      <c r="AT260" s="62">
        <v>339</v>
      </c>
      <c r="AU260" s="62">
        <v>133</v>
      </c>
      <c r="AV260" s="29">
        <v>169</v>
      </c>
      <c r="AW260" s="29">
        <v>54</v>
      </c>
      <c r="AX260" s="29">
        <v>54</v>
      </c>
      <c r="AY260" s="29" t="s">
        <v>46</v>
      </c>
      <c r="AZ260" s="31" t="s">
        <v>46</v>
      </c>
      <c r="BA260" s="30">
        <v>28</v>
      </c>
      <c r="BB260" s="29">
        <v>2530</v>
      </c>
      <c r="BC260" s="8">
        <v>169</v>
      </c>
      <c r="BD260" s="8">
        <v>95</v>
      </c>
      <c r="BE260" s="31">
        <v>52</v>
      </c>
      <c r="BF260" s="52">
        <v>20</v>
      </c>
      <c r="BG260" s="29">
        <v>4760</v>
      </c>
      <c r="BH260" s="29">
        <v>111</v>
      </c>
      <c r="BI260" s="49">
        <v>1538</v>
      </c>
      <c r="BJ260" s="29">
        <v>690</v>
      </c>
      <c r="BK260" s="29">
        <v>162</v>
      </c>
      <c r="BL260" s="29" t="s">
        <v>46</v>
      </c>
      <c r="BM260" s="29" t="s">
        <v>46</v>
      </c>
      <c r="BN260" s="8" t="s">
        <v>238</v>
      </c>
      <c r="BO260" s="30">
        <v>66</v>
      </c>
      <c r="BP260" s="29">
        <v>999</v>
      </c>
      <c r="BQ260" s="35">
        <v>964.8972213498273</v>
      </c>
      <c r="BR260" s="35">
        <v>3667.2808219178082</v>
      </c>
      <c r="BS260" s="29">
        <v>1380</v>
      </c>
      <c r="BT260" s="29">
        <v>702</v>
      </c>
      <c r="BU260" s="35">
        <v>162</v>
      </c>
      <c r="BV260" s="29">
        <v>1086</v>
      </c>
      <c r="BW260" s="29">
        <v>529</v>
      </c>
      <c r="BX260" s="95" t="s">
        <v>238</v>
      </c>
      <c r="BY260" s="76">
        <v>550.27599999999995</v>
      </c>
      <c r="BZ260" s="29">
        <v>15740</v>
      </c>
      <c r="CA260" s="29">
        <v>10574</v>
      </c>
      <c r="CB260" s="29">
        <v>9575</v>
      </c>
      <c r="CC260" s="29">
        <v>999</v>
      </c>
      <c r="CD260" s="29">
        <v>775</v>
      </c>
      <c r="CE260" s="29">
        <v>6757</v>
      </c>
      <c r="CF260" s="29">
        <v>10</v>
      </c>
      <c r="CG260" s="29">
        <v>4454</v>
      </c>
      <c r="CH260" s="29">
        <v>475</v>
      </c>
      <c r="CI260" s="29">
        <v>320</v>
      </c>
      <c r="CJ260" s="29">
        <v>155</v>
      </c>
      <c r="CK260" s="29">
        <v>233</v>
      </c>
      <c r="CL260" s="29">
        <v>475</v>
      </c>
      <c r="CM260" s="29">
        <v>266</v>
      </c>
      <c r="CN260" s="35">
        <v>162</v>
      </c>
      <c r="CO260" s="30">
        <v>834</v>
      </c>
      <c r="CP260" s="29">
        <v>10629</v>
      </c>
      <c r="CQ260" s="29">
        <v>10629</v>
      </c>
      <c r="CR260" s="29">
        <v>10629</v>
      </c>
      <c r="CS260" s="29">
        <v>10629</v>
      </c>
      <c r="CT260" s="29">
        <v>3386</v>
      </c>
      <c r="CU260" s="29">
        <v>3386</v>
      </c>
      <c r="CV260" s="35">
        <v>11613.4</v>
      </c>
      <c r="CW260" s="35">
        <v>11613.4</v>
      </c>
      <c r="CX260" s="35">
        <v>24086</v>
      </c>
      <c r="CY260" s="35">
        <v>24086</v>
      </c>
      <c r="CZ260" s="35">
        <v>24086</v>
      </c>
      <c r="DA260" s="78">
        <v>6.17</v>
      </c>
      <c r="DB260" s="34" t="s">
        <v>46</v>
      </c>
      <c r="DC260" s="34" t="s">
        <v>46</v>
      </c>
      <c r="DD260" s="34" t="s">
        <v>46</v>
      </c>
      <c r="DE260" s="34" t="s">
        <v>46</v>
      </c>
      <c r="DF260" s="34">
        <v>169</v>
      </c>
      <c r="DG260" s="34">
        <v>95</v>
      </c>
      <c r="DH260" s="34">
        <v>52</v>
      </c>
      <c r="DI260" s="34">
        <v>20</v>
      </c>
    </row>
    <row r="261" spans="1:113" x14ac:dyDescent="0.2">
      <c r="A261" s="3" t="s">
        <v>40</v>
      </c>
      <c r="B261" s="4">
        <v>2021</v>
      </c>
      <c r="C261" s="2" t="s">
        <v>17</v>
      </c>
      <c r="D261" s="29">
        <v>106</v>
      </c>
      <c r="E261" s="29">
        <v>78</v>
      </c>
      <c r="F261" s="29" t="s">
        <v>46</v>
      </c>
      <c r="G261" s="52" t="s">
        <v>238</v>
      </c>
      <c r="H261" s="29">
        <v>2926</v>
      </c>
      <c r="I261" s="29">
        <v>5814</v>
      </c>
      <c r="J261" s="29">
        <v>1738</v>
      </c>
      <c r="K261" s="29">
        <v>3565</v>
      </c>
      <c r="L261" s="29">
        <v>511</v>
      </c>
      <c r="M261" s="31" t="s">
        <v>46</v>
      </c>
      <c r="N261" s="32">
        <v>229</v>
      </c>
      <c r="O261" s="32">
        <v>229</v>
      </c>
      <c r="P261" s="35" t="s">
        <v>237</v>
      </c>
      <c r="Q261" s="35" t="s">
        <v>237</v>
      </c>
      <c r="R261" s="30">
        <v>1132</v>
      </c>
      <c r="S261" s="29">
        <v>6003</v>
      </c>
      <c r="T261" s="29">
        <v>6331</v>
      </c>
      <c r="U261" s="29">
        <v>5258</v>
      </c>
      <c r="V261" s="29">
        <v>745</v>
      </c>
      <c r="W261" s="29">
        <v>2835</v>
      </c>
      <c r="X261" s="29">
        <v>699</v>
      </c>
      <c r="Y261" s="35">
        <v>507.40604331955024</v>
      </c>
      <c r="Z261" s="35">
        <v>663.53903856747422</v>
      </c>
      <c r="AA261" s="35">
        <v>3237.3421052631579</v>
      </c>
      <c r="AB261" s="29">
        <v>1202</v>
      </c>
      <c r="AC261" s="29">
        <v>1192</v>
      </c>
      <c r="AD261" s="29">
        <v>501</v>
      </c>
      <c r="AE261" s="34">
        <v>582</v>
      </c>
      <c r="AF261" s="30">
        <v>1012</v>
      </c>
      <c r="AG261" s="29">
        <v>4891</v>
      </c>
      <c r="AH261" s="34">
        <v>258</v>
      </c>
      <c r="AI261" s="34">
        <v>872</v>
      </c>
      <c r="AJ261" s="34">
        <v>133</v>
      </c>
      <c r="AK261" s="29">
        <v>578</v>
      </c>
      <c r="AL261" s="29">
        <v>310</v>
      </c>
      <c r="AM261" s="29">
        <v>141</v>
      </c>
      <c r="AN261" s="29">
        <v>780</v>
      </c>
      <c r="AO261" s="29">
        <v>287</v>
      </c>
      <c r="AP261" s="29">
        <v>78</v>
      </c>
      <c r="AQ261" s="30">
        <v>83</v>
      </c>
      <c r="AR261" s="29">
        <v>2796</v>
      </c>
      <c r="AS261" s="29">
        <v>1003</v>
      </c>
      <c r="AT261" s="62">
        <v>385</v>
      </c>
      <c r="AU261" s="62">
        <v>146</v>
      </c>
      <c r="AV261" s="29">
        <v>275</v>
      </c>
      <c r="AW261" s="29">
        <v>80</v>
      </c>
      <c r="AX261" s="29">
        <v>80</v>
      </c>
      <c r="AY261" s="29" t="s">
        <v>46</v>
      </c>
      <c r="AZ261" s="31" t="s">
        <v>46</v>
      </c>
      <c r="BA261" s="30">
        <v>31</v>
      </c>
      <c r="BB261" s="29">
        <v>2800</v>
      </c>
      <c r="BC261" s="8">
        <v>231</v>
      </c>
      <c r="BD261" s="8">
        <v>161</v>
      </c>
      <c r="BE261" s="31">
        <v>86</v>
      </c>
      <c r="BF261" s="52">
        <v>56</v>
      </c>
      <c r="BG261" s="29">
        <v>7612</v>
      </c>
      <c r="BH261" s="29">
        <v>151</v>
      </c>
      <c r="BI261" s="49">
        <v>2789</v>
      </c>
      <c r="BJ261" s="29">
        <v>1295</v>
      </c>
      <c r="BK261" s="29">
        <v>309</v>
      </c>
      <c r="BL261" s="29" t="s">
        <v>46</v>
      </c>
      <c r="BM261" s="29" t="s">
        <v>46</v>
      </c>
      <c r="BN261" s="8" t="s">
        <v>238</v>
      </c>
      <c r="BO261" s="30">
        <v>138</v>
      </c>
      <c r="BP261" s="29">
        <v>1284</v>
      </c>
      <c r="BQ261" s="35">
        <v>1170.9450818870243</v>
      </c>
      <c r="BR261" s="35">
        <v>3495.5471698113206</v>
      </c>
      <c r="BS261" s="29">
        <v>2394</v>
      </c>
      <c r="BT261" s="29">
        <v>1147</v>
      </c>
      <c r="BU261" s="35">
        <v>261</v>
      </c>
      <c r="BV261" s="29">
        <v>1876</v>
      </c>
      <c r="BW261" s="29">
        <v>887</v>
      </c>
      <c r="BX261" s="95" t="s">
        <v>238</v>
      </c>
      <c r="BY261" s="76">
        <v>684.29600000000005</v>
      </c>
      <c r="BZ261" s="29">
        <v>18071</v>
      </c>
      <c r="CA261" s="29">
        <v>12334</v>
      </c>
      <c r="CB261" s="29">
        <v>11050</v>
      </c>
      <c r="CC261" s="29">
        <v>1284</v>
      </c>
      <c r="CD261" s="29">
        <v>819</v>
      </c>
      <c r="CE261" s="29">
        <v>7516</v>
      </c>
      <c r="CF261" s="29">
        <v>22</v>
      </c>
      <c r="CG261" s="29">
        <v>3958</v>
      </c>
      <c r="CH261" s="29">
        <v>830</v>
      </c>
      <c r="CI261" s="29">
        <v>518</v>
      </c>
      <c r="CJ261" s="29">
        <v>312</v>
      </c>
      <c r="CK261" s="29">
        <v>396</v>
      </c>
      <c r="CL261" s="29">
        <v>830</v>
      </c>
      <c r="CM261" s="29">
        <v>467</v>
      </c>
      <c r="CN261" s="35">
        <v>261</v>
      </c>
      <c r="CO261" s="30">
        <v>1463</v>
      </c>
      <c r="CP261" s="29">
        <v>15086</v>
      </c>
      <c r="CQ261" s="29">
        <v>15086</v>
      </c>
      <c r="CR261" s="29">
        <v>15086</v>
      </c>
      <c r="CS261" s="29">
        <v>15086</v>
      </c>
      <c r="CT261" s="29">
        <v>5800</v>
      </c>
      <c r="CU261" s="29">
        <v>5800</v>
      </c>
      <c r="CV261" s="35">
        <v>15685</v>
      </c>
      <c r="CW261" s="35">
        <v>15685</v>
      </c>
      <c r="CX261" s="35">
        <v>29937</v>
      </c>
      <c r="CY261" s="35">
        <v>29937</v>
      </c>
      <c r="CZ261" s="35">
        <v>29937</v>
      </c>
      <c r="DA261" s="78">
        <v>5.86</v>
      </c>
      <c r="DB261" s="34" t="s">
        <v>46</v>
      </c>
      <c r="DC261" s="34" t="s">
        <v>46</v>
      </c>
      <c r="DD261" s="34" t="s">
        <v>46</v>
      </c>
      <c r="DE261" s="34" t="s">
        <v>46</v>
      </c>
      <c r="DF261" s="34">
        <v>231</v>
      </c>
      <c r="DG261" s="34">
        <v>161</v>
      </c>
      <c r="DH261" s="34">
        <v>86</v>
      </c>
      <c r="DI261" s="34">
        <v>56</v>
      </c>
    </row>
    <row r="262" spans="1:113" x14ac:dyDescent="0.2">
      <c r="A262" s="3" t="s">
        <v>41</v>
      </c>
      <c r="B262" s="4">
        <v>2021</v>
      </c>
      <c r="C262" s="2" t="s">
        <v>18</v>
      </c>
      <c r="D262" s="29">
        <v>80</v>
      </c>
      <c r="E262" s="29">
        <v>29</v>
      </c>
      <c r="F262" s="29" t="s">
        <v>46</v>
      </c>
      <c r="G262" s="52" t="s">
        <v>238</v>
      </c>
      <c r="H262" s="29">
        <v>1431</v>
      </c>
      <c r="I262" s="29">
        <v>3400</v>
      </c>
      <c r="J262" s="29">
        <v>1057</v>
      </c>
      <c r="K262" s="29">
        <v>2051</v>
      </c>
      <c r="L262" s="29">
        <v>292</v>
      </c>
      <c r="M262" s="31" t="s">
        <v>46</v>
      </c>
      <c r="N262" s="32">
        <v>137</v>
      </c>
      <c r="O262" s="32">
        <v>137</v>
      </c>
      <c r="P262" s="35" t="s">
        <v>237</v>
      </c>
      <c r="Q262" s="35" t="s">
        <v>237</v>
      </c>
      <c r="R262" s="30">
        <v>507</v>
      </c>
      <c r="S262" s="29">
        <v>4446</v>
      </c>
      <c r="T262" s="29">
        <v>4720</v>
      </c>
      <c r="U262" s="29">
        <v>3840</v>
      </c>
      <c r="V262" s="29">
        <v>606</v>
      </c>
      <c r="W262" s="29">
        <v>2007</v>
      </c>
      <c r="X262" s="29">
        <v>362</v>
      </c>
      <c r="Y262" s="35">
        <v>435.54256735536342</v>
      </c>
      <c r="Z262" s="35">
        <v>410.08513471072678</v>
      </c>
      <c r="AA262" s="35">
        <v>3123.1190476190477</v>
      </c>
      <c r="AB262" s="29">
        <v>749</v>
      </c>
      <c r="AC262" s="29">
        <v>722</v>
      </c>
      <c r="AD262" s="29">
        <v>329</v>
      </c>
      <c r="AE262" s="34">
        <v>474</v>
      </c>
      <c r="AF262" s="30">
        <v>759</v>
      </c>
      <c r="AG262" s="29">
        <v>3580</v>
      </c>
      <c r="AH262" s="34">
        <v>232</v>
      </c>
      <c r="AI262" s="34">
        <v>697</v>
      </c>
      <c r="AJ262" s="34">
        <v>115</v>
      </c>
      <c r="AK262" s="29">
        <v>394</v>
      </c>
      <c r="AL262" s="29">
        <v>212</v>
      </c>
      <c r="AM262" s="29">
        <v>110</v>
      </c>
      <c r="AN262" s="29">
        <v>474</v>
      </c>
      <c r="AO262" s="29">
        <v>208</v>
      </c>
      <c r="AP262" s="29">
        <v>29</v>
      </c>
      <c r="AQ262" s="30">
        <v>26</v>
      </c>
      <c r="AR262" s="29">
        <v>2050</v>
      </c>
      <c r="AS262" s="29">
        <v>785</v>
      </c>
      <c r="AT262" s="62">
        <v>344</v>
      </c>
      <c r="AU262" s="62">
        <v>139</v>
      </c>
      <c r="AV262" s="29">
        <v>147</v>
      </c>
      <c r="AW262" s="29">
        <v>54</v>
      </c>
      <c r="AX262" s="29">
        <v>54</v>
      </c>
      <c r="AY262" s="29" t="s">
        <v>46</v>
      </c>
      <c r="AZ262" s="31" t="s">
        <v>46</v>
      </c>
      <c r="BA262" s="30">
        <v>15</v>
      </c>
      <c r="BB262" s="29">
        <v>1745</v>
      </c>
      <c r="BC262" s="8">
        <v>165</v>
      </c>
      <c r="BD262" s="8">
        <v>84</v>
      </c>
      <c r="BE262" s="8">
        <v>50</v>
      </c>
      <c r="BF262" s="52">
        <v>22</v>
      </c>
      <c r="BG262" s="29">
        <v>4715</v>
      </c>
      <c r="BH262" s="29">
        <v>110</v>
      </c>
      <c r="BI262" s="49">
        <v>1530</v>
      </c>
      <c r="BJ262" s="29">
        <v>657</v>
      </c>
      <c r="BK262" s="29">
        <v>186</v>
      </c>
      <c r="BL262" s="29" t="s">
        <v>46</v>
      </c>
      <c r="BM262" s="29" t="s">
        <v>46</v>
      </c>
      <c r="BN262" s="8" t="s">
        <v>238</v>
      </c>
      <c r="BO262" s="30">
        <v>62</v>
      </c>
      <c r="BP262" s="29">
        <v>987</v>
      </c>
      <c r="BQ262" s="35">
        <v>845.62770206609014</v>
      </c>
      <c r="BR262" s="35">
        <v>3562.813432835821</v>
      </c>
      <c r="BS262" s="29">
        <v>1471</v>
      </c>
      <c r="BT262" s="29">
        <v>775</v>
      </c>
      <c r="BU262" s="35">
        <v>158</v>
      </c>
      <c r="BV262" s="29">
        <v>1229</v>
      </c>
      <c r="BW262" s="29">
        <v>599</v>
      </c>
      <c r="BX262" s="95" t="s">
        <v>238</v>
      </c>
      <c r="BY262" s="76">
        <v>460.517</v>
      </c>
      <c r="BZ262" s="29">
        <v>12873</v>
      </c>
      <c r="CA262" s="29">
        <v>9166</v>
      </c>
      <c r="CB262" s="29">
        <v>8179</v>
      </c>
      <c r="CC262" s="29">
        <v>987</v>
      </c>
      <c r="CD262" s="29">
        <v>640</v>
      </c>
      <c r="CE262" s="29">
        <v>5810</v>
      </c>
      <c r="CF262" s="29">
        <v>18</v>
      </c>
      <c r="CG262" s="29">
        <v>1864</v>
      </c>
      <c r="CH262" s="29">
        <v>559</v>
      </c>
      <c r="CI262" s="29">
        <v>385</v>
      </c>
      <c r="CJ262" s="29">
        <v>174</v>
      </c>
      <c r="CK262" s="29">
        <v>280</v>
      </c>
      <c r="CL262" s="29">
        <v>559</v>
      </c>
      <c r="CM262" s="29">
        <v>313</v>
      </c>
      <c r="CN262" s="35">
        <v>158</v>
      </c>
      <c r="CO262" s="30">
        <v>887</v>
      </c>
      <c r="CP262" s="29">
        <v>9510</v>
      </c>
      <c r="CQ262" s="29">
        <v>9510</v>
      </c>
      <c r="CR262" s="29">
        <v>9510</v>
      </c>
      <c r="CS262" s="29">
        <v>9510</v>
      </c>
      <c r="CT262" s="29">
        <v>2179</v>
      </c>
      <c r="CU262" s="29">
        <v>2179</v>
      </c>
      <c r="CV262" s="35">
        <v>10778.8</v>
      </c>
      <c r="CW262" s="35">
        <v>10778.8</v>
      </c>
      <c r="CX262" s="35">
        <v>20694</v>
      </c>
      <c r="CY262" s="35">
        <v>20694</v>
      </c>
      <c r="CZ262" s="35">
        <v>20694</v>
      </c>
      <c r="DA262" s="78">
        <v>6</v>
      </c>
      <c r="DB262" s="34" t="s">
        <v>46</v>
      </c>
      <c r="DC262" s="34" t="s">
        <v>46</v>
      </c>
      <c r="DD262" s="34" t="s">
        <v>46</v>
      </c>
      <c r="DE262" s="34" t="s">
        <v>46</v>
      </c>
      <c r="DF262" s="34">
        <v>165</v>
      </c>
      <c r="DG262" s="34">
        <v>84</v>
      </c>
      <c r="DH262" s="34">
        <v>50</v>
      </c>
      <c r="DI262" s="34">
        <v>22</v>
      </c>
    </row>
    <row r="263" spans="1:113" x14ac:dyDescent="0.2">
      <c r="A263" s="3" t="s">
        <v>42</v>
      </c>
      <c r="B263" s="4">
        <v>2021</v>
      </c>
      <c r="C263" s="2" t="s">
        <v>19</v>
      </c>
      <c r="D263" s="29">
        <v>68</v>
      </c>
      <c r="E263" s="29">
        <v>46</v>
      </c>
      <c r="F263" s="29" t="s">
        <v>46</v>
      </c>
      <c r="G263" s="52" t="s">
        <v>238</v>
      </c>
      <c r="H263" s="29">
        <v>2479</v>
      </c>
      <c r="I263" s="29">
        <v>5117</v>
      </c>
      <c r="J263" s="29">
        <v>1529</v>
      </c>
      <c r="K263" s="29">
        <v>3143</v>
      </c>
      <c r="L263" s="29">
        <v>445</v>
      </c>
      <c r="M263" s="31" t="s">
        <v>46</v>
      </c>
      <c r="N263" s="32">
        <v>157</v>
      </c>
      <c r="O263" s="32">
        <v>157</v>
      </c>
      <c r="P263" s="35" t="s">
        <v>237</v>
      </c>
      <c r="Q263" s="35" t="s">
        <v>237</v>
      </c>
      <c r="R263" s="30">
        <v>654</v>
      </c>
      <c r="S263" s="29">
        <v>6577</v>
      </c>
      <c r="T263" s="29">
        <v>6597</v>
      </c>
      <c r="U263" s="29">
        <v>5661</v>
      </c>
      <c r="V263" s="29">
        <v>916</v>
      </c>
      <c r="W263" s="29">
        <v>2918</v>
      </c>
      <c r="X263" s="29">
        <v>608</v>
      </c>
      <c r="Y263" s="35">
        <v>528.81208663910047</v>
      </c>
      <c r="Z263" s="35">
        <v>467.76775488979251</v>
      </c>
      <c r="AA263" s="35">
        <v>3454.6666666666665</v>
      </c>
      <c r="AB263" s="29">
        <v>739</v>
      </c>
      <c r="AC263" s="29">
        <v>759</v>
      </c>
      <c r="AD263" s="29">
        <v>481</v>
      </c>
      <c r="AE263" s="34">
        <v>1068</v>
      </c>
      <c r="AF263" s="30">
        <v>874</v>
      </c>
      <c r="AG263" s="29">
        <v>5282</v>
      </c>
      <c r="AH263" s="34">
        <v>395</v>
      </c>
      <c r="AI263" s="34">
        <v>1019</v>
      </c>
      <c r="AJ263" s="34">
        <v>362</v>
      </c>
      <c r="AK263" s="29">
        <v>570</v>
      </c>
      <c r="AL263" s="29">
        <v>192</v>
      </c>
      <c r="AM263" s="29">
        <v>92</v>
      </c>
      <c r="AN263" s="29">
        <v>482</v>
      </c>
      <c r="AO263" s="29">
        <v>242</v>
      </c>
      <c r="AP263" s="29">
        <v>46</v>
      </c>
      <c r="AQ263" s="30">
        <v>63</v>
      </c>
      <c r="AR263" s="29">
        <v>2904</v>
      </c>
      <c r="AS263" s="29">
        <v>973</v>
      </c>
      <c r="AT263" s="62">
        <v>403</v>
      </c>
      <c r="AU263" s="62">
        <v>158</v>
      </c>
      <c r="AV263" s="29">
        <v>142</v>
      </c>
      <c r="AW263" s="29">
        <v>40</v>
      </c>
      <c r="AX263" s="29">
        <v>40</v>
      </c>
      <c r="AY263" s="29" t="s">
        <v>46</v>
      </c>
      <c r="AZ263" s="31" t="s">
        <v>46</v>
      </c>
      <c r="BA263" s="30">
        <v>29</v>
      </c>
      <c r="BB263" s="29">
        <v>2280</v>
      </c>
      <c r="BC263" s="8">
        <v>206</v>
      </c>
      <c r="BD263" s="8">
        <v>136</v>
      </c>
      <c r="BE263" s="8">
        <v>53</v>
      </c>
      <c r="BF263" s="52">
        <v>23</v>
      </c>
      <c r="BG263" s="29">
        <v>6867</v>
      </c>
      <c r="BH263" s="29">
        <v>119</v>
      </c>
      <c r="BI263" s="49">
        <v>2474</v>
      </c>
      <c r="BJ263" s="29">
        <v>1109</v>
      </c>
      <c r="BK263" s="29">
        <v>316</v>
      </c>
      <c r="BL263" s="29" t="s">
        <v>46</v>
      </c>
      <c r="BM263" s="29" t="s">
        <v>46</v>
      </c>
      <c r="BN263" s="8" t="s">
        <v>238</v>
      </c>
      <c r="BO263" s="30">
        <v>87</v>
      </c>
      <c r="BP263" s="29">
        <v>1532</v>
      </c>
      <c r="BQ263" s="35">
        <v>996.57984152889298</v>
      </c>
      <c r="BR263" s="35">
        <v>3908.1666666666665</v>
      </c>
      <c r="BS263" s="29">
        <v>1498</v>
      </c>
      <c r="BT263" s="29">
        <v>751</v>
      </c>
      <c r="BU263" s="35">
        <v>211</v>
      </c>
      <c r="BV263" s="29">
        <v>1131</v>
      </c>
      <c r="BW263" s="29">
        <v>539</v>
      </c>
      <c r="BX263" s="95" t="s">
        <v>238</v>
      </c>
      <c r="BY263" s="76">
        <v>838.64300000000003</v>
      </c>
      <c r="BZ263" s="29">
        <v>18935</v>
      </c>
      <c r="CA263" s="29">
        <v>13174</v>
      </c>
      <c r="CB263" s="29">
        <v>11642</v>
      </c>
      <c r="CC263" s="29">
        <v>1532</v>
      </c>
      <c r="CD263" s="29">
        <v>1050</v>
      </c>
      <c r="CE263" s="29">
        <v>8116</v>
      </c>
      <c r="CF263" s="29">
        <v>14</v>
      </c>
      <c r="CG263" s="29">
        <v>5163</v>
      </c>
      <c r="CH263" s="29">
        <v>548</v>
      </c>
      <c r="CI263" s="29">
        <v>303</v>
      </c>
      <c r="CJ263" s="29">
        <v>245</v>
      </c>
      <c r="CK263" s="29">
        <v>225</v>
      </c>
      <c r="CL263" s="29">
        <v>548</v>
      </c>
      <c r="CM263" s="29">
        <v>253</v>
      </c>
      <c r="CN263" s="35">
        <v>211</v>
      </c>
      <c r="CO263" s="30">
        <v>897</v>
      </c>
      <c r="CP263" s="29">
        <v>14487</v>
      </c>
      <c r="CQ263" s="29">
        <v>14487</v>
      </c>
      <c r="CR263" s="29">
        <v>14487</v>
      </c>
      <c r="CS263" s="29">
        <v>14487</v>
      </c>
      <c r="CT263" s="29">
        <v>4216</v>
      </c>
      <c r="CU263" s="29">
        <v>4216</v>
      </c>
      <c r="CV263" s="35">
        <v>16895.900000000001</v>
      </c>
      <c r="CW263" s="35">
        <v>16895.900000000001</v>
      </c>
      <c r="CX263" s="35">
        <v>30383</v>
      </c>
      <c r="CY263" s="35">
        <v>30383</v>
      </c>
      <c r="CZ263" s="35">
        <v>30383</v>
      </c>
      <c r="DA263" s="78">
        <v>7.96</v>
      </c>
      <c r="DB263" s="34" t="s">
        <v>46</v>
      </c>
      <c r="DC263" s="34" t="s">
        <v>46</v>
      </c>
      <c r="DD263" s="34" t="s">
        <v>46</v>
      </c>
      <c r="DE263" s="34" t="s">
        <v>46</v>
      </c>
      <c r="DF263" s="34">
        <v>206</v>
      </c>
      <c r="DG263" s="34">
        <v>136</v>
      </c>
      <c r="DH263" s="34">
        <v>53</v>
      </c>
      <c r="DI263" s="34">
        <v>23</v>
      </c>
    </row>
    <row r="264" spans="1:113" x14ac:dyDescent="0.2">
      <c r="A264" s="3" t="s">
        <v>43</v>
      </c>
      <c r="B264" s="4">
        <v>2021</v>
      </c>
      <c r="C264" s="2" t="s">
        <v>20</v>
      </c>
      <c r="D264" s="29">
        <v>26</v>
      </c>
      <c r="E264" s="29">
        <v>26</v>
      </c>
      <c r="F264" s="29" t="s">
        <v>46</v>
      </c>
      <c r="G264" s="52" t="s">
        <v>238</v>
      </c>
      <c r="H264" s="29">
        <v>958</v>
      </c>
      <c r="I264" s="29">
        <v>2239</v>
      </c>
      <c r="J264" s="29">
        <v>732</v>
      </c>
      <c r="K264" s="29">
        <v>1302</v>
      </c>
      <c r="L264" s="29">
        <v>205</v>
      </c>
      <c r="M264" s="31" t="s">
        <v>46</v>
      </c>
      <c r="N264" s="32">
        <v>76</v>
      </c>
      <c r="O264" s="32">
        <v>76</v>
      </c>
      <c r="P264" s="35" t="s">
        <v>237</v>
      </c>
      <c r="Q264" s="35" t="s">
        <v>237</v>
      </c>
      <c r="R264" s="30">
        <v>373</v>
      </c>
      <c r="S264" s="29">
        <v>2852</v>
      </c>
      <c r="T264" s="29">
        <v>2911</v>
      </c>
      <c r="U264" s="29">
        <v>2506</v>
      </c>
      <c r="V264" s="29">
        <v>346</v>
      </c>
      <c r="W264" s="29">
        <v>1400</v>
      </c>
      <c r="X264" s="29">
        <v>337</v>
      </c>
      <c r="Y264" s="35">
        <v>244.36171157024225</v>
      </c>
      <c r="Z264" s="35">
        <v>233.95213946280282</v>
      </c>
      <c r="AA264" s="35">
        <v>3460.794117647059</v>
      </c>
      <c r="AB264" s="29">
        <v>435</v>
      </c>
      <c r="AC264" s="29">
        <v>436</v>
      </c>
      <c r="AD264" s="29">
        <v>223</v>
      </c>
      <c r="AE264" s="34">
        <v>319</v>
      </c>
      <c r="AF264" s="30">
        <v>0</v>
      </c>
      <c r="AG264" s="29">
        <v>2477</v>
      </c>
      <c r="AH264" s="34">
        <v>152</v>
      </c>
      <c r="AI264" s="34">
        <v>488</v>
      </c>
      <c r="AJ264" s="34">
        <v>180</v>
      </c>
      <c r="AK264" s="29">
        <v>271</v>
      </c>
      <c r="AL264" s="29">
        <v>114</v>
      </c>
      <c r="AM264" s="29">
        <v>56</v>
      </c>
      <c r="AN264" s="29">
        <v>275</v>
      </c>
      <c r="AO264" s="29">
        <v>116</v>
      </c>
      <c r="AP264" s="29">
        <v>26</v>
      </c>
      <c r="AQ264" s="30">
        <v>38</v>
      </c>
      <c r="AR264" s="29">
        <v>1293</v>
      </c>
      <c r="AS264" s="29">
        <v>430</v>
      </c>
      <c r="AT264" s="62">
        <v>174</v>
      </c>
      <c r="AU264" s="62">
        <v>66</v>
      </c>
      <c r="AV264" s="29">
        <v>89</v>
      </c>
      <c r="AW264" s="29">
        <v>19</v>
      </c>
      <c r="AX264" s="29">
        <v>19</v>
      </c>
      <c r="AY264" s="29" t="s">
        <v>46</v>
      </c>
      <c r="AZ264" s="31" t="s">
        <v>46</v>
      </c>
      <c r="BA264" s="30">
        <v>14</v>
      </c>
      <c r="BB264" s="29">
        <v>1255</v>
      </c>
      <c r="BC264" s="8">
        <v>101</v>
      </c>
      <c r="BD264" s="8">
        <v>38</v>
      </c>
      <c r="BE264" s="8">
        <v>33</v>
      </c>
      <c r="BF264" s="52">
        <v>16</v>
      </c>
      <c r="BG264" s="29">
        <v>3672</v>
      </c>
      <c r="BH264" s="29">
        <v>86</v>
      </c>
      <c r="BI264" s="49">
        <v>1297</v>
      </c>
      <c r="BJ264" s="29">
        <v>550</v>
      </c>
      <c r="BK264" s="29">
        <v>141</v>
      </c>
      <c r="BL264" s="29" t="s">
        <v>46</v>
      </c>
      <c r="BM264" s="29" t="s">
        <v>46</v>
      </c>
      <c r="BN264" s="8" t="s">
        <v>238</v>
      </c>
      <c r="BO264" s="30">
        <v>53</v>
      </c>
      <c r="BP264" s="29">
        <v>608</v>
      </c>
      <c r="BQ264" s="35">
        <v>478.31385103304507</v>
      </c>
      <c r="BR264" s="35">
        <v>3866.9285714285716</v>
      </c>
      <c r="BS264" s="29">
        <v>871</v>
      </c>
      <c r="BT264" s="29">
        <v>444</v>
      </c>
      <c r="BU264" s="35">
        <v>107</v>
      </c>
      <c r="BV264" s="29">
        <v>657</v>
      </c>
      <c r="BW264" s="29">
        <v>309</v>
      </c>
      <c r="BX264" s="95" t="s">
        <v>238</v>
      </c>
      <c r="BY264" s="76">
        <v>368.80399999999997</v>
      </c>
      <c r="BZ264" s="29">
        <v>8618</v>
      </c>
      <c r="CA264" s="29">
        <v>5763</v>
      </c>
      <c r="CB264" s="29">
        <v>5155</v>
      </c>
      <c r="CC264" s="29">
        <v>608</v>
      </c>
      <c r="CD264" s="29">
        <v>369</v>
      </c>
      <c r="CE264" s="29">
        <v>3418</v>
      </c>
      <c r="CF264" s="29">
        <v>3</v>
      </c>
      <c r="CG264" s="29">
        <v>1726</v>
      </c>
      <c r="CH264" s="29">
        <v>266</v>
      </c>
      <c r="CI264" s="29">
        <v>166</v>
      </c>
      <c r="CJ264" s="29">
        <v>100</v>
      </c>
      <c r="CK264" s="29">
        <v>106</v>
      </c>
      <c r="CL264" s="29">
        <v>266</v>
      </c>
      <c r="CM264" s="29">
        <v>135</v>
      </c>
      <c r="CN264" s="35">
        <v>107</v>
      </c>
      <c r="CO264" s="30">
        <v>510</v>
      </c>
      <c r="CP264" s="29">
        <v>7156</v>
      </c>
      <c r="CQ264" s="29">
        <v>7156</v>
      </c>
      <c r="CR264" s="29">
        <v>7156</v>
      </c>
      <c r="CS264" s="29">
        <v>7156</v>
      </c>
      <c r="CT264" s="29">
        <v>2534</v>
      </c>
      <c r="CU264" s="29">
        <v>2534</v>
      </c>
      <c r="CV264" s="35">
        <v>7875.7</v>
      </c>
      <c r="CW264" s="35">
        <v>7875.7</v>
      </c>
      <c r="CX264" s="35">
        <v>14431</v>
      </c>
      <c r="CY264" s="35">
        <v>14431</v>
      </c>
      <c r="CZ264" s="35">
        <v>14431</v>
      </c>
      <c r="DA264" s="78">
        <v>6.76</v>
      </c>
      <c r="DB264" s="34" t="s">
        <v>46</v>
      </c>
      <c r="DC264" s="34" t="s">
        <v>46</v>
      </c>
      <c r="DD264" s="34" t="s">
        <v>46</v>
      </c>
      <c r="DE264" s="34" t="s">
        <v>46</v>
      </c>
      <c r="DF264" s="34">
        <v>101</v>
      </c>
      <c r="DG264" s="34">
        <v>38</v>
      </c>
      <c r="DH264" s="34">
        <v>33</v>
      </c>
      <c r="DI264" s="34">
        <v>16</v>
      </c>
    </row>
    <row r="265" spans="1:113" x14ac:dyDescent="0.2">
      <c r="A265" s="3" t="s">
        <v>44</v>
      </c>
      <c r="B265" s="4">
        <v>2021</v>
      </c>
      <c r="C265" s="2" t="s">
        <v>21</v>
      </c>
      <c r="D265" s="29">
        <v>159</v>
      </c>
      <c r="E265" s="29">
        <v>90</v>
      </c>
      <c r="F265" s="29" t="s">
        <v>46</v>
      </c>
      <c r="G265" s="52" t="s">
        <v>238</v>
      </c>
      <c r="H265" s="29">
        <v>4057</v>
      </c>
      <c r="I265" s="29">
        <v>8986</v>
      </c>
      <c r="J265" s="29">
        <v>2604</v>
      </c>
      <c r="K265" s="29">
        <v>5546</v>
      </c>
      <c r="L265" s="29">
        <v>836</v>
      </c>
      <c r="M265" s="31" t="s">
        <v>46</v>
      </c>
      <c r="N265" s="29">
        <v>303</v>
      </c>
      <c r="O265" s="29">
        <v>303</v>
      </c>
      <c r="P265" s="35">
        <v>306.67909139117654</v>
      </c>
      <c r="Q265" s="35">
        <v>2627.2857142857142</v>
      </c>
      <c r="R265" s="30">
        <v>1388</v>
      </c>
      <c r="S265" s="29">
        <v>8736</v>
      </c>
      <c r="T265" s="29">
        <v>9255</v>
      </c>
      <c r="U265" s="29">
        <v>7530</v>
      </c>
      <c r="V265" s="29">
        <v>1206</v>
      </c>
      <c r="W265" s="29">
        <v>3999</v>
      </c>
      <c r="X265" s="29">
        <v>931</v>
      </c>
      <c r="Y265" s="35">
        <v>750.71989435259536</v>
      </c>
      <c r="Z265" s="35">
        <v>841.39545695588265</v>
      </c>
      <c r="AA265" s="35">
        <v>3247.5</v>
      </c>
      <c r="AB265" s="29">
        <v>1683</v>
      </c>
      <c r="AC265" s="29">
        <v>1542</v>
      </c>
      <c r="AD265" s="29">
        <v>709</v>
      </c>
      <c r="AE265" s="34">
        <v>1041</v>
      </c>
      <c r="AF265" s="30">
        <v>77</v>
      </c>
      <c r="AG265" s="29">
        <v>6935</v>
      </c>
      <c r="AH265" s="34">
        <v>537</v>
      </c>
      <c r="AI265" s="34">
        <v>1373</v>
      </c>
      <c r="AJ265" s="34">
        <v>391</v>
      </c>
      <c r="AK265" s="29">
        <v>835</v>
      </c>
      <c r="AL265" s="29">
        <v>450</v>
      </c>
      <c r="AM265" s="29">
        <v>240</v>
      </c>
      <c r="AN265" s="29">
        <v>1027</v>
      </c>
      <c r="AO265" s="29">
        <v>392</v>
      </c>
      <c r="AP265" s="29">
        <v>90</v>
      </c>
      <c r="AQ265" s="30">
        <v>172</v>
      </c>
      <c r="AR265" s="29">
        <v>4104</v>
      </c>
      <c r="AS265" s="29">
        <v>1562</v>
      </c>
      <c r="AT265" s="62">
        <v>595</v>
      </c>
      <c r="AU265" s="62">
        <v>219</v>
      </c>
      <c r="AV265" s="29">
        <v>358</v>
      </c>
      <c r="AW265" s="29">
        <v>71</v>
      </c>
      <c r="AX265" s="29">
        <v>71</v>
      </c>
      <c r="AY265" s="29" t="s">
        <v>46</v>
      </c>
      <c r="AZ265" s="31" t="s">
        <v>46</v>
      </c>
      <c r="BA265" s="30">
        <v>45</v>
      </c>
      <c r="BB265" s="29">
        <v>4075</v>
      </c>
      <c r="BC265" s="8">
        <v>271</v>
      </c>
      <c r="BD265" s="8">
        <v>186</v>
      </c>
      <c r="BE265" s="8">
        <v>101</v>
      </c>
      <c r="BF265" s="52">
        <v>59</v>
      </c>
      <c r="BG265" s="29">
        <v>9908</v>
      </c>
      <c r="BH265" s="29">
        <v>266</v>
      </c>
      <c r="BI265" s="49">
        <v>3485</v>
      </c>
      <c r="BJ265" s="29">
        <v>1677</v>
      </c>
      <c r="BK265" s="29">
        <v>413</v>
      </c>
      <c r="BL265" s="29" t="s">
        <v>46</v>
      </c>
      <c r="BM265" s="29" t="s">
        <v>46</v>
      </c>
      <c r="BN265" s="8" t="s">
        <v>238</v>
      </c>
      <c r="BO265" s="30">
        <v>174</v>
      </c>
      <c r="BP265" s="29">
        <v>2130</v>
      </c>
      <c r="BQ265" s="35">
        <v>1592.115351308478</v>
      </c>
      <c r="BR265" s="35">
        <v>3641.7162162162163</v>
      </c>
      <c r="BS265" s="29">
        <v>3225</v>
      </c>
      <c r="BT265" s="29">
        <v>1580</v>
      </c>
      <c r="BU265" s="35">
        <v>409</v>
      </c>
      <c r="BV265" s="29">
        <v>2470</v>
      </c>
      <c r="BW265" s="29">
        <v>1130</v>
      </c>
      <c r="BX265" s="95" t="s">
        <v>238</v>
      </c>
      <c r="BY265" s="76">
        <v>1004.6079999999999</v>
      </c>
      <c r="BZ265" s="29">
        <v>26185</v>
      </c>
      <c r="CA265" s="29">
        <v>17991</v>
      </c>
      <c r="CB265" s="29">
        <v>15861</v>
      </c>
      <c r="CC265" s="29">
        <v>2130</v>
      </c>
      <c r="CD265" s="29">
        <v>1316</v>
      </c>
      <c r="CE265" s="29">
        <v>10931</v>
      </c>
      <c r="CF265" s="29">
        <v>40</v>
      </c>
      <c r="CG265" s="29">
        <v>7665</v>
      </c>
      <c r="CH265" s="29">
        <v>935</v>
      </c>
      <c r="CI265" s="29">
        <v>617</v>
      </c>
      <c r="CJ265" s="29">
        <v>318</v>
      </c>
      <c r="CK265" s="29">
        <v>374</v>
      </c>
      <c r="CL265" s="29">
        <v>935</v>
      </c>
      <c r="CM265" s="29">
        <v>575</v>
      </c>
      <c r="CN265" s="35">
        <v>409</v>
      </c>
      <c r="CO265" s="30">
        <v>1932</v>
      </c>
      <c r="CP265" s="29">
        <v>20860</v>
      </c>
      <c r="CQ265" s="29">
        <v>20860</v>
      </c>
      <c r="CR265" s="29">
        <v>20860</v>
      </c>
      <c r="CS265" s="29">
        <v>20860</v>
      </c>
      <c r="CT265" s="29">
        <v>8664</v>
      </c>
      <c r="CU265" s="29">
        <v>8664</v>
      </c>
      <c r="CV265" s="35">
        <v>21056.6</v>
      </c>
      <c r="CW265" s="35">
        <v>21056.6</v>
      </c>
      <c r="CX265" s="35">
        <v>42138</v>
      </c>
      <c r="CY265" s="35">
        <v>42138</v>
      </c>
      <c r="CZ265" s="35">
        <v>42138</v>
      </c>
      <c r="DA265" s="78">
        <v>7</v>
      </c>
      <c r="DB265" s="34" t="s">
        <v>46</v>
      </c>
      <c r="DC265" s="34" t="s">
        <v>46</v>
      </c>
      <c r="DD265" s="34" t="s">
        <v>46</v>
      </c>
      <c r="DE265" s="34" t="s">
        <v>46</v>
      </c>
      <c r="DF265" s="34">
        <v>271</v>
      </c>
      <c r="DG265" s="34">
        <v>186</v>
      </c>
      <c r="DH265" s="34">
        <v>101</v>
      </c>
      <c r="DI265" s="34">
        <v>59</v>
      </c>
    </row>
    <row r="266" spans="1:113" x14ac:dyDescent="0.2">
      <c r="A266" s="3" t="s">
        <v>45</v>
      </c>
      <c r="B266" s="4">
        <v>2021</v>
      </c>
      <c r="C266" s="2" t="s">
        <v>22</v>
      </c>
      <c r="D266" s="29">
        <v>3909</v>
      </c>
      <c r="E266" s="29">
        <v>3108</v>
      </c>
      <c r="F266" s="29">
        <v>10924</v>
      </c>
      <c r="G266" s="30">
        <v>32148</v>
      </c>
      <c r="H266" s="29">
        <v>181766</v>
      </c>
      <c r="I266" s="29">
        <v>384944</v>
      </c>
      <c r="J266" s="29">
        <v>98433</v>
      </c>
      <c r="K266" s="29">
        <v>247234</v>
      </c>
      <c r="L266" s="29">
        <v>39277</v>
      </c>
      <c r="M266" s="31">
        <v>199</v>
      </c>
      <c r="N266" s="29">
        <v>17557</v>
      </c>
      <c r="O266" s="29">
        <v>17557</v>
      </c>
      <c r="P266" s="35">
        <v>14698.20092982059</v>
      </c>
      <c r="Q266" s="35">
        <v>2647.6565731166911</v>
      </c>
      <c r="R266" s="30">
        <v>61597</v>
      </c>
      <c r="S266" s="29">
        <v>247363</v>
      </c>
      <c r="T266" s="29">
        <v>268457</v>
      </c>
      <c r="U266" s="29">
        <v>215286</v>
      </c>
      <c r="V266" s="29">
        <v>32077</v>
      </c>
      <c r="W266" s="29">
        <v>104485</v>
      </c>
      <c r="X266" s="29">
        <v>36016</v>
      </c>
      <c r="Y266" s="35">
        <v>20546.843190839623</v>
      </c>
      <c r="Z266" s="35">
        <v>28669.627490976996</v>
      </c>
      <c r="AA266" s="35">
        <v>3440.4743401759529</v>
      </c>
      <c r="AB266" s="29">
        <v>67085</v>
      </c>
      <c r="AC266" s="29">
        <v>69128</v>
      </c>
      <c r="AD266" s="29">
        <v>21922</v>
      </c>
      <c r="AE266" s="34">
        <v>11504</v>
      </c>
      <c r="AF266" s="30">
        <v>26202</v>
      </c>
      <c r="AG266" s="29">
        <v>194104</v>
      </c>
      <c r="AH266" s="34">
        <v>5217</v>
      </c>
      <c r="AI266" s="34">
        <v>14959</v>
      </c>
      <c r="AJ266" s="34">
        <v>3644</v>
      </c>
      <c r="AK266" s="29">
        <v>24856</v>
      </c>
      <c r="AL266" s="29">
        <v>18663</v>
      </c>
      <c r="AM266" s="29">
        <v>9080</v>
      </c>
      <c r="AN266" s="29">
        <v>39726</v>
      </c>
      <c r="AO266" s="29">
        <v>4568</v>
      </c>
      <c r="AP266" s="29">
        <v>3108</v>
      </c>
      <c r="AQ266" s="30">
        <v>4378</v>
      </c>
      <c r="AR266" s="29">
        <v>122322</v>
      </c>
      <c r="AS266" s="29">
        <v>41427</v>
      </c>
      <c r="AT266" s="62">
        <v>14360</v>
      </c>
      <c r="AU266" s="62">
        <v>6146</v>
      </c>
      <c r="AV266" s="29">
        <v>14379</v>
      </c>
      <c r="AW266" s="29">
        <v>3584</v>
      </c>
      <c r="AX266" s="29">
        <v>3584</v>
      </c>
      <c r="AY266" s="29">
        <v>3627</v>
      </c>
      <c r="AZ266" s="31">
        <v>640</v>
      </c>
      <c r="BA266" s="30">
        <v>491</v>
      </c>
      <c r="BB266" s="29">
        <v>101985</v>
      </c>
      <c r="BC266" s="8">
        <v>8697</v>
      </c>
      <c r="BD266" s="8">
        <v>5440</v>
      </c>
      <c r="BE266" s="8">
        <v>2924</v>
      </c>
      <c r="BF266" s="52">
        <v>1599</v>
      </c>
      <c r="BG266" s="29">
        <v>252254</v>
      </c>
      <c r="BH266" s="29">
        <v>13968</v>
      </c>
      <c r="BI266" s="49">
        <v>91622</v>
      </c>
      <c r="BJ266" s="29">
        <v>47192</v>
      </c>
      <c r="BK266" s="29">
        <v>12443</v>
      </c>
      <c r="BL266" s="29">
        <v>44271</v>
      </c>
      <c r="BM266" s="29">
        <v>52951</v>
      </c>
      <c r="BN266" s="8">
        <v>24786</v>
      </c>
      <c r="BO266" s="30">
        <v>6006</v>
      </c>
      <c r="BP266" s="29">
        <v>56689</v>
      </c>
      <c r="BQ266" s="35">
        <v>49216.470681816623</v>
      </c>
      <c r="BR266" s="35">
        <v>3662.4469026548672</v>
      </c>
      <c r="BS266" s="29">
        <v>136213</v>
      </c>
      <c r="BT266" s="29">
        <v>74323</v>
      </c>
      <c r="BU266" s="35">
        <v>16983</v>
      </c>
      <c r="BV266" s="29">
        <v>110648</v>
      </c>
      <c r="BW266" s="29">
        <v>54359</v>
      </c>
      <c r="BX266" s="95" t="s">
        <v>238</v>
      </c>
      <c r="BY266" s="76">
        <v>27982.335999999999</v>
      </c>
      <c r="BZ266" s="29">
        <v>758560</v>
      </c>
      <c r="CA266" s="29">
        <v>515820</v>
      </c>
      <c r="CB266" s="29">
        <v>459131</v>
      </c>
      <c r="CC266" s="29">
        <v>56689</v>
      </c>
      <c r="CD266" s="29">
        <v>40448</v>
      </c>
      <c r="CE266" s="29">
        <v>318630</v>
      </c>
      <c r="CF266" s="29">
        <v>1254</v>
      </c>
      <c r="CG266" s="29">
        <v>133242</v>
      </c>
      <c r="CH266" s="29">
        <v>44045</v>
      </c>
      <c r="CI266" s="29">
        <v>33488</v>
      </c>
      <c r="CJ266" s="29">
        <v>10557</v>
      </c>
      <c r="CK266" s="29">
        <v>22105</v>
      </c>
      <c r="CL266" s="29">
        <v>44045</v>
      </c>
      <c r="CM266" s="29">
        <v>27588</v>
      </c>
      <c r="CN266" s="35">
        <v>16983</v>
      </c>
      <c r="CO266" s="30">
        <v>82519</v>
      </c>
      <c r="CP266" s="29">
        <v>608823</v>
      </c>
      <c r="CQ266" s="29">
        <v>608823</v>
      </c>
      <c r="CR266" s="29">
        <v>608823</v>
      </c>
      <c r="CS266" s="29">
        <v>608823</v>
      </c>
      <c r="CT266" s="29">
        <v>394620</v>
      </c>
      <c r="CU266" s="29">
        <v>394620</v>
      </c>
      <c r="CV266" s="35">
        <v>545331.30000000005</v>
      </c>
      <c r="CW266" s="35">
        <v>545331.30000000005</v>
      </c>
      <c r="CX266" s="35">
        <v>1180889</v>
      </c>
      <c r="CY266" s="35">
        <v>1180889</v>
      </c>
      <c r="CZ266" s="35">
        <v>1180889</v>
      </c>
      <c r="DA266" s="78" t="s">
        <v>46</v>
      </c>
      <c r="DB266" s="34">
        <v>1150</v>
      </c>
      <c r="DC266" s="34">
        <v>3890</v>
      </c>
      <c r="DD266" s="34">
        <v>4547</v>
      </c>
      <c r="DE266" s="34">
        <v>640</v>
      </c>
      <c r="DF266" s="34">
        <v>8697</v>
      </c>
      <c r="DG266" s="34">
        <v>5440</v>
      </c>
      <c r="DH266" s="34">
        <v>2924</v>
      </c>
      <c r="DI266" s="34">
        <v>1599</v>
      </c>
    </row>
    <row r="267" spans="1:113" x14ac:dyDescent="0.2">
      <c r="A267" s="3" t="s">
        <v>24</v>
      </c>
      <c r="B267" s="4">
        <v>2022</v>
      </c>
      <c r="C267" s="2" t="s">
        <v>229</v>
      </c>
      <c r="D267" s="29">
        <v>1897</v>
      </c>
      <c r="E267" s="29">
        <v>1801</v>
      </c>
      <c r="F267" s="34" t="s">
        <v>46</v>
      </c>
      <c r="G267" s="30" t="s">
        <v>46</v>
      </c>
      <c r="H267" s="29">
        <v>119014</v>
      </c>
      <c r="I267" s="29">
        <v>228930</v>
      </c>
      <c r="J267" s="29">
        <v>53816</v>
      </c>
      <c r="K267" s="29">
        <v>151049</v>
      </c>
      <c r="L267" s="29">
        <v>24065</v>
      </c>
      <c r="M267" s="31">
        <v>124</v>
      </c>
      <c r="N267" s="29">
        <v>11886</v>
      </c>
      <c r="O267" s="29">
        <v>11886</v>
      </c>
      <c r="P267" s="29">
        <v>8040</v>
      </c>
      <c r="Q267" s="35">
        <v>2919.9444444444443</v>
      </c>
      <c r="R267" s="30">
        <v>42589</v>
      </c>
      <c r="S267" s="29">
        <v>118162</v>
      </c>
      <c r="T267" s="29">
        <v>129776</v>
      </c>
      <c r="U267" s="29">
        <v>103034</v>
      </c>
      <c r="V267" s="29">
        <v>15128</v>
      </c>
      <c r="W267" s="29">
        <v>45936</v>
      </c>
      <c r="X267" s="29">
        <v>21220</v>
      </c>
      <c r="Y267" s="29">
        <v>7866</v>
      </c>
      <c r="Z267" s="29">
        <v>13222</v>
      </c>
      <c r="AA267" s="35">
        <v>3715.6622002820873</v>
      </c>
      <c r="AB267" s="29">
        <v>42040</v>
      </c>
      <c r="AC267" s="29">
        <v>41921</v>
      </c>
      <c r="AD267" s="29">
        <v>12317</v>
      </c>
      <c r="AE267" s="34">
        <v>22204</v>
      </c>
      <c r="AF267" s="30">
        <v>13899</v>
      </c>
      <c r="AG267" s="29">
        <v>87061</v>
      </c>
      <c r="AH267" s="34">
        <v>6834</v>
      </c>
      <c r="AI267" s="34">
        <v>15858</v>
      </c>
      <c r="AJ267" s="34">
        <v>3232</v>
      </c>
      <c r="AK267" s="29">
        <v>13705</v>
      </c>
      <c r="AL267" s="29">
        <v>11327</v>
      </c>
      <c r="AM267" s="29">
        <v>5948</v>
      </c>
      <c r="AN267" s="29">
        <v>23118</v>
      </c>
      <c r="AO267" s="29">
        <v>4920</v>
      </c>
      <c r="AP267" s="29">
        <v>1801</v>
      </c>
      <c r="AQ267" s="30">
        <v>2565</v>
      </c>
      <c r="AR267" s="81">
        <v>62363</v>
      </c>
      <c r="AS267" s="29">
        <v>19774</v>
      </c>
      <c r="AT267" s="35">
        <v>5791</v>
      </c>
      <c r="AU267" s="35">
        <v>2715</v>
      </c>
      <c r="AV267" s="29">
        <v>8454</v>
      </c>
      <c r="AW267" s="29">
        <v>1991</v>
      </c>
      <c r="AX267" s="29">
        <v>1991</v>
      </c>
      <c r="AY267" s="29" t="s">
        <v>46</v>
      </c>
      <c r="AZ267" s="34">
        <v>340</v>
      </c>
      <c r="BA267" s="30">
        <v>1229</v>
      </c>
      <c r="BB267" s="31" t="s">
        <v>46</v>
      </c>
      <c r="BC267" s="29">
        <v>3904</v>
      </c>
      <c r="BD267" s="8">
        <v>2554</v>
      </c>
      <c r="BE267" s="8">
        <v>1234</v>
      </c>
      <c r="BF267" s="31">
        <v>702</v>
      </c>
      <c r="BG267" s="29">
        <v>104495</v>
      </c>
      <c r="BH267" s="29">
        <v>10140</v>
      </c>
      <c r="BI267" s="65">
        <v>39090</v>
      </c>
      <c r="BJ267" s="31">
        <v>22901</v>
      </c>
      <c r="BK267" s="31">
        <v>6151</v>
      </c>
      <c r="BL267" s="29" t="s">
        <v>46</v>
      </c>
      <c r="BM267" s="29" t="s">
        <v>46</v>
      </c>
      <c r="BN267" s="29" t="s">
        <v>46</v>
      </c>
      <c r="BO267" s="30">
        <v>3661</v>
      </c>
      <c r="BP267" s="29">
        <v>27640</v>
      </c>
      <c r="BQ267" s="29">
        <v>21088</v>
      </c>
      <c r="BR267" s="35">
        <v>3842.2654398003742</v>
      </c>
      <c r="BS267" s="29">
        <v>83961</v>
      </c>
      <c r="BT267" s="29">
        <v>45309</v>
      </c>
      <c r="BU267" s="35">
        <v>9876</v>
      </c>
      <c r="BV267" s="29">
        <v>67179</v>
      </c>
      <c r="BW267" s="29">
        <v>34399</v>
      </c>
      <c r="BX267" s="95" t="s">
        <v>238</v>
      </c>
      <c r="BY267" s="76">
        <v>13226.037</v>
      </c>
      <c r="BZ267" s="29">
        <v>375161</v>
      </c>
      <c r="CA267" s="29">
        <v>247938</v>
      </c>
      <c r="CB267" s="29">
        <v>220298</v>
      </c>
      <c r="CC267" s="29">
        <v>27640</v>
      </c>
      <c r="CD267" s="29">
        <v>20680</v>
      </c>
      <c r="CE267" s="29">
        <v>150793</v>
      </c>
      <c r="CF267" s="29">
        <v>735</v>
      </c>
      <c r="CG267" s="29">
        <v>186055</v>
      </c>
      <c r="CH267" s="29">
        <v>26012</v>
      </c>
      <c r="CI267" s="29">
        <v>20827</v>
      </c>
      <c r="CJ267" s="29">
        <v>5185</v>
      </c>
      <c r="CK267" s="29">
        <v>12376</v>
      </c>
      <c r="CL267" s="29">
        <v>26012</v>
      </c>
      <c r="CM267" s="29">
        <v>16597</v>
      </c>
      <c r="CN267" s="35">
        <v>9876</v>
      </c>
      <c r="CO267" s="30">
        <v>50703</v>
      </c>
      <c r="CP267" s="29">
        <v>303573</v>
      </c>
      <c r="CQ267" s="29">
        <v>303573</v>
      </c>
      <c r="CR267" s="29">
        <v>303573</v>
      </c>
      <c r="CS267" s="29">
        <v>303573</v>
      </c>
      <c r="CT267" s="29">
        <v>257271</v>
      </c>
      <c r="CU267" s="29">
        <v>257271</v>
      </c>
      <c r="CV267" s="35">
        <v>234412.79999999999</v>
      </c>
      <c r="CW267" s="35">
        <v>234412.79999999999</v>
      </c>
      <c r="CX267" s="35">
        <v>552710</v>
      </c>
      <c r="CY267" s="35">
        <v>552710</v>
      </c>
      <c r="CZ267" s="35">
        <v>552710</v>
      </c>
      <c r="DA267" s="78" t="s">
        <v>46</v>
      </c>
      <c r="DB267" s="34">
        <v>573</v>
      </c>
      <c r="DC267" s="34">
        <v>1393</v>
      </c>
      <c r="DD267" s="34">
        <v>2216</v>
      </c>
      <c r="DE267" s="34">
        <v>340</v>
      </c>
      <c r="DF267" s="34">
        <v>3904</v>
      </c>
      <c r="DG267" s="34">
        <v>2554</v>
      </c>
      <c r="DH267" s="34">
        <v>1234</v>
      </c>
      <c r="DI267" s="34">
        <v>702</v>
      </c>
    </row>
    <row r="268" spans="1:113" x14ac:dyDescent="0.2">
      <c r="A268" s="3" t="s">
        <v>25</v>
      </c>
      <c r="B268" s="4">
        <v>2022</v>
      </c>
      <c r="C268" s="2" t="s">
        <v>3</v>
      </c>
      <c r="D268" s="29">
        <v>119</v>
      </c>
      <c r="E268" s="29">
        <v>98</v>
      </c>
      <c r="F268" s="34" t="s">
        <v>46</v>
      </c>
      <c r="G268" s="30" t="s">
        <v>46</v>
      </c>
      <c r="H268" s="29">
        <v>4591</v>
      </c>
      <c r="I268" s="29">
        <v>9062</v>
      </c>
      <c r="J268" s="29">
        <v>2750</v>
      </c>
      <c r="K268" s="29">
        <v>5423</v>
      </c>
      <c r="L268" s="29">
        <v>889</v>
      </c>
      <c r="M268" s="31" t="s">
        <v>46</v>
      </c>
      <c r="N268" s="29">
        <v>380</v>
      </c>
      <c r="O268" s="29">
        <v>380</v>
      </c>
      <c r="P268" s="29">
        <v>319</v>
      </c>
      <c r="Q268" s="35">
        <v>2830.8571428571427</v>
      </c>
      <c r="R268" s="30">
        <v>1720</v>
      </c>
      <c r="S268" s="29">
        <v>6965</v>
      </c>
      <c r="T268" s="29">
        <v>7828</v>
      </c>
      <c r="U268" s="29">
        <v>6090</v>
      </c>
      <c r="V268" s="29">
        <v>875</v>
      </c>
      <c r="W268" s="29">
        <v>3283</v>
      </c>
      <c r="X268" s="29">
        <v>881</v>
      </c>
      <c r="Y268" s="29">
        <v>569</v>
      </c>
      <c r="Z268" s="29">
        <v>764</v>
      </c>
      <c r="AA268" s="35">
        <v>3369.7708333333335</v>
      </c>
      <c r="AB268" s="29">
        <v>1647</v>
      </c>
      <c r="AC268" s="29">
        <v>1633</v>
      </c>
      <c r="AD268" s="29">
        <v>614</v>
      </c>
      <c r="AE268" s="34">
        <v>734</v>
      </c>
      <c r="AF268" s="30">
        <v>1020</v>
      </c>
      <c r="AG268" s="29">
        <v>6207</v>
      </c>
      <c r="AH268" s="34">
        <v>387</v>
      </c>
      <c r="AI268" s="34">
        <v>1154</v>
      </c>
      <c r="AJ268" s="34">
        <v>72</v>
      </c>
      <c r="AK268" s="29">
        <v>730</v>
      </c>
      <c r="AL268" s="29">
        <v>478</v>
      </c>
      <c r="AM268" s="29">
        <v>255</v>
      </c>
      <c r="AN268" s="29">
        <v>1097</v>
      </c>
      <c r="AO268" s="29">
        <v>403</v>
      </c>
      <c r="AP268" s="29">
        <v>98</v>
      </c>
      <c r="AQ268" s="30">
        <v>131</v>
      </c>
      <c r="AR268" s="81">
        <v>3247</v>
      </c>
      <c r="AS268" s="29">
        <v>1138</v>
      </c>
      <c r="AT268" s="35">
        <v>416</v>
      </c>
      <c r="AU268" s="35">
        <v>169</v>
      </c>
      <c r="AV268" s="29">
        <v>342</v>
      </c>
      <c r="AW268" s="29">
        <v>90</v>
      </c>
      <c r="AX268" s="29">
        <v>90</v>
      </c>
      <c r="AY268" s="29" t="s">
        <v>46</v>
      </c>
      <c r="AZ268" s="34" t="s">
        <v>46</v>
      </c>
      <c r="BA268" s="30">
        <v>28</v>
      </c>
      <c r="BB268" s="31" t="s">
        <v>46</v>
      </c>
      <c r="BC268" s="29">
        <v>317</v>
      </c>
      <c r="BD268" s="8">
        <v>167</v>
      </c>
      <c r="BE268" s="8">
        <v>134</v>
      </c>
      <c r="BF268" s="31">
        <v>86</v>
      </c>
      <c r="BG268" s="29">
        <v>8765</v>
      </c>
      <c r="BH268" s="29">
        <v>232</v>
      </c>
      <c r="BI268" s="49">
        <v>3139</v>
      </c>
      <c r="BJ268" s="29">
        <v>1404</v>
      </c>
      <c r="BK268" s="29">
        <v>360</v>
      </c>
      <c r="BL268" s="29" t="s">
        <v>46</v>
      </c>
      <c r="BM268" s="29" t="s">
        <v>46</v>
      </c>
      <c r="BN268" s="29" t="s">
        <v>46</v>
      </c>
      <c r="BO268" s="30">
        <v>113</v>
      </c>
      <c r="BP268" s="29">
        <v>1444</v>
      </c>
      <c r="BQ268" s="29">
        <v>1333</v>
      </c>
      <c r="BR268" s="35">
        <v>3639.8700787401576</v>
      </c>
      <c r="BS268" s="29">
        <v>3280</v>
      </c>
      <c r="BT268" s="29">
        <v>1466</v>
      </c>
      <c r="BU268" s="35">
        <v>332</v>
      </c>
      <c r="BV268" s="29">
        <v>2643</v>
      </c>
      <c r="BW268" s="29">
        <v>1188</v>
      </c>
      <c r="BX268" s="95" t="s">
        <v>238</v>
      </c>
      <c r="BY268" s="76">
        <v>860.82500000000005</v>
      </c>
      <c r="BZ268" s="29">
        <v>21799</v>
      </c>
      <c r="CA268" s="29">
        <v>14793</v>
      </c>
      <c r="CB268" s="29">
        <v>13349</v>
      </c>
      <c r="CC268" s="29">
        <v>1444</v>
      </c>
      <c r="CD268" s="29">
        <v>1092</v>
      </c>
      <c r="CE268" s="29">
        <v>9217</v>
      </c>
      <c r="CF268" s="29">
        <v>32</v>
      </c>
      <c r="CG268" s="29">
        <v>5430</v>
      </c>
      <c r="CH268" s="29">
        <v>946</v>
      </c>
      <c r="CI268" s="29">
        <v>668</v>
      </c>
      <c r="CJ268" s="29">
        <v>278</v>
      </c>
      <c r="CK268" s="29">
        <v>346</v>
      </c>
      <c r="CL268" s="29">
        <v>946</v>
      </c>
      <c r="CM268" s="29">
        <v>585</v>
      </c>
      <c r="CN268" s="35">
        <v>332</v>
      </c>
      <c r="CO268" s="30">
        <v>1951</v>
      </c>
      <c r="CP268" s="29">
        <v>17879</v>
      </c>
      <c r="CQ268" s="29">
        <v>17879</v>
      </c>
      <c r="CR268" s="29">
        <v>17879</v>
      </c>
      <c r="CS268" s="29">
        <v>17879</v>
      </c>
      <c r="CT268" s="29">
        <v>7503</v>
      </c>
      <c r="CU268" s="29">
        <v>7503</v>
      </c>
      <c r="CV268" s="35">
        <v>18055.5</v>
      </c>
      <c r="CW268" s="35">
        <v>18055.5</v>
      </c>
      <c r="CX268" s="35">
        <v>35785</v>
      </c>
      <c r="CY268" s="35">
        <v>35785</v>
      </c>
      <c r="CZ268" s="35">
        <v>35785</v>
      </c>
      <c r="DA268" s="78" t="s">
        <v>46</v>
      </c>
      <c r="DB268" s="34" t="s">
        <v>46</v>
      </c>
      <c r="DC268" s="34" t="s">
        <v>46</v>
      </c>
      <c r="DD268" s="34" t="s">
        <v>46</v>
      </c>
      <c r="DE268" s="34" t="s">
        <v>46</v>
      </c>
      <c r="DF268" s="34">
        <v>317</v>
      </c>
      <c r="DG268" s="34">
        <v>167</v>
      </c>
      <c r="DH268" s="34">
        <v>134</v>
      </c>
      <c r="DI268" s="34">
        <v>86</v>
      </c>
    </row>
    <row r="269" spans="1:113" x14ac:dyDescent="0.2">
      <c r="A269" s="3" t="s">
        <v>26</v>
      </c>
      <c r="B269" s="4">
        <v>2022</v>
      </c>
      <c r="C269" s="2" t="s">
        <v>4</v>
      </c>
      <c r="D269" s="29">
        <v>113</v>
      </c>
      <c r="E269" s="29">
        <v>98</v>
      </c>
      <c r="F269" s="34" t="s">
        <v>46</v>
      </c>
      <c r="G269" s="30" t="s">
        <v>46</v>
      </c>
      <c r="H269" s="29">
        <v>4085</v>
      </c>
      <c r="I269" s="29">
        <v>7730</v>
      </c>
      <c r="J269" s="29">
        <v>2297</v>
      </c>
      <c r="K269" s="29">
        <v>4713</v>
      </c>
      <c r="L269" s="29">
        <v>720</v>
      </c>
      <c r="M269" s="31" t="s">
        <v>46</v>
      </c>
      <c r="N269" s="29">
        <v>417</v>
      </c>
      <c r="O269" s="29">
        <v>417</v>
      </c>
      <c r="P269" s="29">
        <v>296</v>
      </c>
      <c r="Q269" s="35">
        <v>2624.3095238095239</v>
      </c>
      <c r="R269" s="30">
        <v>1686</v>
      </c>
      <c r="S269" s="29">
        <v>6628</v>
      </c>
      <c r="T269" s="29">
        <v>6986</v>
      </c>
      <c r="U269" s="29">
        <v>5690</v>
      </c>
      <c r="V269" s="29">
        <v>938</v>
      </c>
      <c r="W269" s="29">
        <v>2807</v>
      </c>
      <c r="X269" s="29">
        <v>656</v>
      </c>
      <c r="Y269" s="29">
        <v>522</v>
      </c>
      <c r="Z269" s="29">
        <v>616</v>
      </c>
      <c r="AA269" s="35">
        <v>3421.2142857142858</v>
      </c>
      <c r="AB269" s="29">
        <v>1638</v>
      </c>
      <c r="AC269" s="29">
        <v>1618</v>
      </c>
      <c r="AD269" s="29">
        <v>578</v>
      </c>
      <c r="AE269" s="34">
        <v>1159</v>
      </c>
      <c r="AF269" s="30">
        <v>1251</v>
      </c>
      <c r="AG269" s="29">
        <v>5747</v>
      </c>
      <c r="AH269" s="34">
        <v>425</v>
      </c>
      <c r="AI269" s="34">
        <v>1003</v>
      </c>
      <c r="AJ269" s="34">
        <v>120</v>
      </c>
      <c r="AK269" s="29">
        <v>651</v>
      </c>
      <c r="AL269" s="29">
        <v>450</v>
      </c>
      <c r="AM269" s="29">
        <v>210</v>
      </c>
      <c r="AN269" s="29">
        <v>1015</v>
      </c>
      <c r="AO269" s="29">
        <v>541</v>
      </c>
      <c r="AP269" s="29">
        <v>98</v>
      </c>
      <c r="AQ269" s="30">
        <v>105</v>
      </c>
      <c r="AR269" s="81">
        <v>2962</v>
      </c>
      <c r="AS269" s="29">
        <v>1049</v>
      </c>
      <c r="AT269" s="35">
        <v>392</v>
      </c>
      <c r="AU269" s="35">
        <v>145</v>
      </c>
      <c r="AV269" s="29">
        <v>355</v>
      </c>
      <c r="AW269" s="29">
        <v>88</v>
      </c>
      <c r="AX269" s="29">
        <v>88</v>
      </c>
      <c r="AY269" s="29" t="s">
        <v>46</v>
      </c>
      <c r="AZ269" s="34" t="s">
        <v>46</v>
      </c>
      <c r="BA269" s="30">
        <v>39</v>
      </c>
      <c r="BB269" s="31" t="s">
        <v>46</v>
      </c>
      <c r="BC269" s="29">
        <v>242</v>
      </c>
      <c r="BD269" s="8">
        <v>121</v>
      </c>
      <c r="BE269" s="8">
        <v>87</v>
      </c>
      <c r="BF269" s="8">
        <v>26</v>
      </c>
      <c r="BG269" s="29">
        <v>7615</v>
      </c>
      <c r="BH269" s="29">
        <v>282</v>
      </c>
      <c r="BI269" s="49">
        <v>2743</v>
      </c>
      <c r="BJ269" s="29">
        <v>1328</v>
      </c>
      <c r="BK269" s="29">
        <v>329</v>
      </c>
      <c r="BL269" s="29" t="s">
        <v>46</v>
      </c>
      <c r="BM269" s="29" t="s">
        <v>46</v>
      </c>
      <c r="BN269" s="29" t="s">
        <v>46</v>
      </c>
      <c r="BO269" s="30">
        <v>118</v>
      </c>
      <c r="BP269" s="29">
        <v>1585</v>
      </c>
      <c r="BQ269" s="29">
        <v>1138</v>
      </c>
      <c r="BR269" s="35">
        <v>3719.75</v>
      </c>
      <c r="BS269" s="29">
        <v>3256</v>
      </c>
      <c r="BT269" s="29">
        <v>1565</v>
      </c>
      <c r="BU269" s="35">
        <v>419</v>
      </c>
      <c r="BV269" s="29">
        <v>2657</v>
      </c>
      <c r="BW269" s="29">
        <v>1286</v>
      </c>
      <c r="BX269" s="95" t="s">
        <v>238</v>
      </c>
      <c r="BY269" s="76">
        <v>814.37800000000004</v>
      </c>
      <c r="BZ269" s="29">
        <v>19562</v>
      </c>
      <c r="CA269" s="29">
        <v>13614</v>
      </c>
      <c r="CB269" s="29">
        <v>12029</v>
      </c>
      <c r="CC269" s="29">
        <v>1585</v>
      </c>
      <c r="CD269" s="29">
        <v>1091</v>
      </c>
      <c r="CE269" s="29">
        <v>8444</v>
      </c>
      <c r="CF269" s="29">
        <v>40</v>
      </c>
      <c r="CG269" s="29">
        <v>3733</v>
      </c>
      <c r="CH269" s="29">
        <v>1038</v>
      </c>
      <c r="CI269" s="29">
        <v>783</v>
      </c>
      <c r="CJ269" s="29">
        <v>255</v>
      </c>
      <c r="CK269" s="29">
        <v>476</v>
      </c>
      <c r="CL269" s="29">
        <v>1038</v>
      </c>
      <c r="CM269" s="29">
        <v>653</v>
      </c>
      <c r="CN269" s="35">
        <v>419</v>
      </c>
      <c r="CO269" s="30">
        <v>1959</v>
      </c>
      <c r="CP269" s="29">
        <v>15603</v>
      </c>
      <c r="CQ269" s="29">
        <v>15603</v>
      </c>
      <c r="CR269" s="29">
        <v>15603</v>
      </c>
      <c r="CS269" s="29">
        <v>15603</v>
      </c>
      <c r="CT269" s="29">
        <v>7304</v>
      </c>
      <c r="CU269" s="29">
        <v>7304</v>
      </c>
      <c r="CV269" s="35">
        <v>15745.7</v>
      </c>
      <c r="CW269" s="35">
        <v>15745.7</v>
      </c>
      <c r="CX269" s="35">
        <v>31988</v>
      </c>
      <c r="CY269" s="35">
        <v>31988</v>
      </c>
      <c r="CZ269" s="35">
        <v>31988</v>
      </c>
      <c r="DA269" s="78" t="s">
        <v>46</v>
      </c>
      <c r="DB269" s="34" t="s">
        <v>46</v>
      </c>
      <c r="DC269" s="34" t="s">
        <v>46</v>
      </c>
      <c r="DD269" s="34" t="s">
        <v>46</v>
      </c>
      <c r="DE269" s="34" t="s">
        <v>46</v>
      </c>
      <c r="DF269" s="34">
        <v>242</v>
      </c>
      <c r="DG269" s="34">
        <v>121</v>
      </c>
      <c r="DH269" s="34">
        <v>87</v>
      </c>
      <c r="DI269" s="34">
        <v>26</v>
      </c>
    </row>
    <row r="270" spans="1:113" x14ac:dyDescent="0.2">
      <c r="A270" s="3" t="s">
        <v>27</v>
      </c>
      <c r="B270" s="4">
        <v>2022</v>
      </c>
      <c r="C270" s="2" t="s">
        <v>5</v>
      </c>
      <c r="D270" s="29">
        <v>57</v>
      </c>
      <c r="E270" s="29">
        <v>26</v>
      </c>
      <c r="F270" s="34" t="s">
        <v>46</v>
      </c>
      <c r="G270" s="30" t="s">
        <v>46</v>
      </c>
      <c r="H270" s="29">
        <v>1809</v>
      </c>
      <c r="I270" s="29">
        <v>3683</v>
      </c>
      <c r="J270" s="29">
        <v>1120</v>
      </c>
      <c r="K270" s="29">
        <v>2207</v>
      </c>
      <c r="L270" s="29">
        <v>356</v>
      </c>
      <c r="M270" s="31" t="s">
        <v>46</v>
      </c>
      <c r="N270" s="29">
        <v>156</v>
      </c>
      <c r="O270" s="29">
        <v>156</v>
      </c>
      <c r="P270" s="29" t="s">
        <v>237</v>
      </c>
      <c r="Q270" s="35" t="s">
        <v>237</v>
      </c>
      <c r="R270" s="30">
        <v>798</v>
      </c>
      <c r="S270" s="29">
        <v>4436</v>
      </c>
      <c r="T270" s="29">
        <v>4391</v>
      </c>
      <c r="U270" s="29">
        <v>3783</v>
      </c>
      <c r="V270" s="29">
        <v>653</v>
      </c>
      <c r="W270" s="29">
        <v>1924</v>
      </c>
      <c r="X270" s="29">
        <v>460</v>
      </c>
      <c r="Y270" s="29">
        <v>291</v>
      </c>
      <c r="Z270" s="29">
        <v>312</v>
      </c>
      <c r="AA270" s="35">
        <v>3612.1071428571427</v>
      </c>
      <c r="AB270" s="29">
        <v>704</v>
      </c>
      <c r="AC270" s="29">
        <v>642</v>
      </c>
      <c r="AD270" s="29">
        <v>377</v>
      </c>
      <c r="AE270" s="34">
        <v>149</v>
      </c>
      <c r="AF270" s="30">
        <v>822</v>
      </c>
      <c r="AG270" s="29">
        <v>3668</v>
      </c>
      <c r="AH270" s="34">
        <v>211</v>
      </c>
      <c r="AI270" s="34">
        <v>693</v>
      </c>
      <c r="AJ270" s="34">
        <v>220</v>
      </c>
      <c r="AK270" s="29">
        <v>423</v>
      </c>
      <c r="AL270" s="29">
        <v>204</v>
      </c>
      <c r="AM270" s="29">
        <v>100</v>
      </c>
      <c r="AN270" s="29">
        <v>460</v>
      </c>
      <c r="AO270" s="29">
        <v>253</v>
      </c>
      <c r="AP270" s="29">
        <v>26</v>
      </c>
      <c r="AQ270" s="30">
        <v>37</v>
      </c>
      <c r="AR270" s="81">
        <v>1989</v>
      </c>
      <c r="AS270" s="29">
        <v>610</v>
      </c>
      <c r="AT270" s="35">
        <v>218</v>
      </c>
      <c r="AU270" s="35">
        <v>80</v>
      </c>
      <c r="AV270" s="29">
        <v>152</v>
      </c>
      <c r="AW270" s="29">
        <v>37</v>
      </c>
      <c r="AX270" s="29">
        <v>37</v>
      </c>
      <c r="AY270" s="29" t="s">
        <v>46</v>
      </c>
      <c r="AZ270" s="34" t="s">
        <v>46</v>
      </c>
      <c r="BA270" s="30">
        <v>30</v>
      </c>
      <c r="BB270" s="31" t="s">
        <v>46</v>
      </c>
      <c r="BC270" s="29">
        <v>91</v>
      </c>
      <c r="BD270" s="8">
        <v>31</v>
      </c>
      <c r="BE270" s="8">
        <v>25</v>
      </c>
      <c r="BF270" s="8">
        <v>6</v>
      </c>
      <c r="BG270" s="29">
        <v>5373</v>
      </c>
      <c r="BH270" s="29">
        <v>124</v>
      </c>
      <c r="BI270" s="49">
        <v>2043</v>
      </c>
      <c r="BJ270" s="29">
        <v>925</v>
      </c>
      <c r="BK270" s="29">
        <v>227</v>
      </c>
      <c r="BL270" s="29" t="s">
        <v>46</v>
      </c>
      <c r="BM270" s="29" t="s">
        <v>46</v>
      </c>
      <c r="BN270" s="29" t="s">
        <v>46</v>
      </c>
      <c r="BO270" s="30">
        <v>66</v>
      </c>
      <c r="BP270" s="29">
        <v>1053</v>
      </c>
      <c r="BQ270" s="29">
        <v>603</v>
      </c>
      <c r="BR270" s="35">
        <v>4022.0686274509803</v>
      </c>
      <c r="BS270" s="29">
        <v>1346</v>
      </c>
      <c r="BT270" s="29">
        <v>547</v>
      </c>
      <c r="BU270" s="35">
        <v>118</v>
      </c>
      <c r="BV270" s="29">
        <v>1077</v>
      </c>
      <c r="BW270" s="29">
        <v>487</v>
      </c>
      <c r="BX270" s="95" t="s">
        <v>238</v>
      </c>
      <c r="BY270" s="76">
        <v>607.52599999999995</v>
      </c>
      <c r="BZ270" s="29">
        <v>12689</v>
      </c>
      <c r="CA270" s="29">
        <v>8827</v>
      </c>
      <c r="CB270" s="29">
        <v>7774</v>
      </c>
      <c r="CC270" s="29">
        <v>1053</v>
      </c>
      <c r="CD270" s="29">
        <v>745</v>
      </c>
      <c r="CE270" s="29">
        <v>5372</v>
      </c>
      <c r="CF270" s="29">
        <v>7</v>
      </c>
      <c r="CG270" s="29">
        <v>8687</v>
      </c>
      <c r="CH270" s="29">
        <v>431</v>
      </c>
      <c r="CI270" s="29">
        <v>286</v>
      </c>
      <c r="CJ270" s="29">
        <v>145</v>
      </c>
      <c r="CK270" s="29">
        <v>166</v>
      </c>
      <c r="CL270" s="29">
        <v>431</v>
      </c>
      <c r="CM270" s="29">
        <v>242</v>
      </c>
      <c r="CN270" s="35">
        <v>118</v>
      </c>
      <c r="CO270" s="30">
        <v>762</v>
      </c>
      <c r="CP270" s="29">
        <v>10120</v>
      </c>
      <c r="CQ270" s="29">
        <v>10120</v>
      </c>
      <c r="CR270" s="29">
        <v>10120</v>
      </c>
      <c r="CS270" s="29">
        <v>10120</v>
      </c>
      <c r="CT270" s="29">
        <v>3300</v>
      </c>
      <c r="CU270" s="29">
        <v>3300</v>
      </c>
      <c r="CV270" s="35">
        <v>11875.8</v>
      </c>
      <c r="CW270" s="35">
        <v>11875.8</v>
      </c>
      <c r="CX270" s="35">
        <v>21027</v>
      </c>
      <c r="CY270" s="35">
        <v>21027</v>
      </c>
      <c r="CZ270" s="35">
        <v>21027</v>
      </c>
      <c r="DA270" s="78" t="s">
        <v>46</v>
      </c>
      <c r="DB270" s="34" t="s">
        <v>46</v>
      </c>
      <c r="DC270" s="34" t="s">
        <v>46</v>
      </c>
      <c r="DD270" s="34" t="s">
        <v>46</v>
      </c>
      <c r="DE270" s="34" t="s">
        <v>46</v>
      </c>
      <c r="DF270" s="34">
        <v>91</v>
      </c>
      <c r="DG270" s="34">
        <v>31</v>
      </c>
      <c r="DH270" s="34">
        <v>25</v>
      </c>
      <c r="DI270" s="34">
        <v>6</v>
      </c>
    </row>
    <row r="271" spans="1:113" x14ac:dyDescent="0.2">
      <c r="A271" s="3" t="s">
        <v>28</v>
      </c>
      <c r="B271" s="4">
        <v>2022</v>
      </c>
      <c r="C271" s="2" t="s">
        <v>6</v>
      </c>
      <c r="D271" s="29">
        <v>297</v>
      </c>
      <c r="E271" s="29">
        <v>371</v>
      </c>
      <c r="F271" s="34" t="s">
        <v>46</v>
      </c>
      <c r="G271" s="30" t="s">
        <v>46</v>
      </c>
      <c r="H271" s="29">
        <v>11688</v>
      </c>
      <c r="I271" s="29">
        <v>26298</v>
      </c>
      <c r="J271" s="29">
        <v>6833</v>
      </c>
      <c r="K271" s="29">
        <v>16435</v>
      </c>
      <c r="L271" s="29">
        <v>3030</v>
      </c>
      <c r="M271" s="31" t="s">
        <v>46</v>
      </c>
      <c r="N271" s="29">
        <v>943</v>
      </c>
      <c r="O271" s="29">
        <v>943</v>
      </c>
      <c r="P271" s="29">
        <v>971</v>
      </c>
      <c r="Q271" s="35">
        <v>2772.4230769230771</v>
      </c>
      <c r="R271" s="30">
        <v>3621</v>
      </c>
      <c r="S271" s="29">
        <v>12951</v>
      </c>
      <c r="T271" s="29">
        <v>14766</v>
      </c>
      <c r="U271" s="29">
        <v>11179</v>
      </c>
      <c r="V271" s="29">
        <v>1772</v>
      </c>
      <c r="W271" s="29">
        <v>5392</v>
      </c>
      <c r="X271" s="29">
        <v>1496</v>
      </c>
      <c r="Y271" s="29">
        <v>1259</v>
      </c>
      <c r="Z271" s="29">
        <v>1553</v>
      </c>
      <c r="AA271" s="35">
        <v>3276.8513513513512</v>
      </c>
      <c r="AB271" s="29">
        <v>3788</v>
      </c>
      <c r="AC271" s="29">
        <v>3342</v>
      </c>
      <c r="AD271" s="29">
        <v>1127</v>
      </c>
      <c r="AE271" s="34">
        <v>1322</v>
      </c>
      <c r="AF271" s="30">
        <v>521</v>
      </c>
      <c r="AG271" s="29">
        <v>10853</v>
      </c>
      <c r="AH271" s="34">
        <v>542</v>
      </c>
      <c r="AI271" s="34">
        <v>1827</v>
      </c>
      <c r="AJ271" s="34">
        <v>559</v>
      </c>
      <c r="AK271" s="29">
        <v>1296</v>
      </c>
      <c r="AL271" s="29">
        <v>1090</v>
      </c>
      <c r="AM271" s="29">
        <v>547</v>
      </c>
      <c r="AN271" s="29">
        <v>2233</v>
      </c>
      <c r="AO271" s="29">
        <v>744</v>
      </c>
      <c r="AP271" s="29">
        <v>371</v>
      </c>
      <c r="AQ271" s="30">
        <v>454</v>
      </c>
      <c r="AR271" s="81">
        <v>6372</v>
      </c>
      <c r="AS271" s="29">
        <v>2450</v>
      </c>
      <c r="AT271" s="35">
        <v>836</v>
      </c>
      <c r="AU271" s="35">
        <v>347</v>
      </c>
      <c r="AV271" s="29">
        <v>744</v>
      </c>
      <c r="AW271" s="29">
        <v>214</v>
      </c>
      <c r="AX271" s="29">
        <v>214</v>
      </c>
      <c r="AY271" s="29" t="s">
        <v>46</v>
      </c>
      <c r="AZ271" s="34" t="s">
        <v>46</v>
      </c>
      <c r="BA271" s="30">
        <v>85</v>
      </c>
      <c r="BB271" s="31" t="s">
        <v>46</v>
      </c>
      <c r="BC271" s="29">
        <v>608</v>
      </c>
      <c r="BD271" s="8">
        <v>390</v>
      </c>
      <c r="BE271" s="8">
        <v>193</v>
      </c>
      <c r="BF271" s="8">
        <v>71</v>
      </c>
      <c r="BG271" s="29">
        <v>14884</v>
      </c>
      <c r="BH271" s="29">
        <v>712</v>
      </c>
      <c r="BI271" s="49">
        <v>5586</v>
      </c>
      <c r="BJ271" s="29">
        <v>2658</v>
      </c>
      <c r="BK271" s="29">
        <v>673</v>
      </c>
      <c r="BL271" s="29" t="s">
        <v>46</v>
      </c>
      <c r="BM271" s="29" t="s">
        <v>46</v>
      </c>
      <c r="BN271" s="29" t="s">
        <v>46</v>
      </c>
      <c r="BO271" s="30">
        <v>299</v>
      </c>
      <c r="BP271" s="29">
        <v>3071</v>
      </c>
      <c r="BQ271" s="29">
        <v>2812</v>
      </c>
      <c r="BR271" s="35">
        <v>3631.4523809523807</v>
      </c>
      <c r="BS271" s="29">
        <v>7130</v>
      </c>
      <c r="BT271" s="29">
        <v>3444</v>
      </c>
      <c r="BU271" s="35">
        <v>846</v>
      </c>
      <c r="BV271" s="29">
        <v>5857</v>
      </c>
      <c r="BW271" s="29">
        <v>2685</v>
      </c>
      <c r="BX271" s="95" t="s">
        <v>238</v>
      </c>
      <c r="BY271" s="76">
        <v>1486.7380000000001</v>
      </c>
      <c r="BZ271" s="29">
        <v>39643</v>
      </c>
      <c r="CA271" s="29">
        <v>27717</v>
      </c>
      <c r="CB271" s="29">
        <v>24646</v>
      </c>
      <c r="CC271" s="29">
        <v>3071</v>
      </c>
      <c r="CD271" s="29">
        <v>2372</v>
      </c>
      <c r="CE271" s="29">
        <v>17590</v>
      </c>
      <c r="CF271" s="29">
        <v>77</v>
      </c>
      <c r="CG271" s="29">
        <v>10731</v>
      </c>
      <c r="CH271" s="29">
        <v>2189</v>
      </c>
      <c r="CI271" s="29">
        <v>1613</v>
      </c>
      <c r="CJ271" s="29">
        <v>576</v>
      </c>
      <c r="CK271" s="29">
        <v>850</v>
      </c>
      <c r="CL271" s="29">
        <v>2189</v>
      </c>
      <c r="CM271" s="29">
        <v>1410</v>
      </c>
      <c r="CN271" s="35">
        <v>846</v>
      </c>
      <c r="CO271" s="30">
        <v>4185</v>
      </c>
      <c r="CP271" s="29">
        <v>30635</v>
      </c>
      <c r="CQ271" s="29">
        <v>30635</v>
      </c>
      <c r="CR271" s="29">
        <v>30635</v>
      </c>
      <c r="CS271" s="29">
        <v>30635</v>
      </c>
      <c r="CT271" s="29">
        <v>17169</v>
      </c>
      <c r="CU271" s="29">
        <v>17169</v>
      </c>
      <c r="CV271" s="35">
        <v>28933.899999999998</v>
      </c>
      <c r="CW271" s="35">
        <v>28933.899999999998</v>
      </c>
      <c r="CX271" s="35">
        <v>63568</v>
      </c>
      <c r="CY271" s="35">
        <v>63568</v>
      </c>
      <c r="CZ271" s="35">
        <v>63568</v>
      </c>
      <c r="DA271" s="78" t="s">
        <v>46</v>
      </c>
      <c r="DB271" s="34" t="s">
        <v>46</v>
      </c>
      <c r="DC271" s="34" t="s">
        <v>46</v>
      </c>
      <c r="DD271" s="34" t="s">
        <v>46</v>
      </c>
      <c r="DE271" s="34" t="s">
        <v>46</v>
      </c>
      <c r="DF271" s="34">
        <v>608</v>
      </c>
      <c r="DG271" s="34">
        <v>390</v>
      </c>
      <c r="DH271" s="34">
        <v>193</v>
      </c>
      <c r="DI271" s="34">
        <v>71</v>
      </c>
    </row>
    <row r="272" spans="1:113" x14ac:dyDescent="0.2">
      <c r="A272" s="3" t="s">
        <v>29</v>
      </c>
      <c r="B272" s="4">
        <v>2022</v>
      </c>
      <c r="C272" s="2" t="s">
        <v>7</v>
      </c>
      <c r="D272" s="29">
        <v>39</v>
      </c>
      <c r="E272" s="29">
        <v>29</v>
      </c>
      <c r="F272" s="34" t="s">
        <v>46</v>
      </c>
      <c r="G272" s="30" t="s">
        <v>46</v>
      </c>
      <c r="H272" s="29">
        <v>1686</v>
      </c>
      <c r="I272" s="29">
        <v>4006</v>
      </c>
      <c r="J272" s="29">
        <v>1282</v>
      </c>
      <c r="K272" s="29">
        <v>2292</v>
      </c>
      <c r="L272" s="29">
        <v>432</v>
      </c>
      <c r="M272" s="31" t="s">
        <v>46</v>
      </c>
      <c r="N272" s="29">
        <v>153</v>
      </c>
      <c r="O272" s="29">
        <v>153</v>
      </c>
      <c r="P272" s="29" t="s">
        <v>237</v>
      </c>
      <c r="Q272" s="35" t="s">
        <v>237</v>
      </c>
      <c r="R272" s="30">
        <v>650</v>
      </c>
      <c r="S272" s="29">
        <v>3263</v>
      </c>
      <c r="T272" s="29">
        <v>3244</v>
      </c>
      <c r="U272" s="29">
        <v>2863</v>
      </c>
      <c r="V272" s="29">
        <v>400</v>
      </c>
      <c r="W272" s="29">
        <v>1483</v>
      </c>
      <c r="X272" s="29">
        <v>333</v>
      </c>
      <c r="Y272" s="29">
        <v>205</v>
      </c>
      <c r="Z272" s="29">
        <v>224</v>
      </c>
      <c r="AA272" s="35">
        <v>3607.318181818182</v>
      </c>
      <c r="AB272" s="29">
        <v>584</v>
      </c>
      <c r="AC272" s="29">
        <v>563</v>
      </c>
      <c r="AD272" s="29">
        <v>278</v>
      </c>
      <c r="AE272" s="34">
        <v>303</v>
      </c>
      <c r="AF272" s="30">
        <v>39</v>
      </c>
      <c r="AG272" s="29">
        <v>2907</v>
      </c>
      <c r="AH272" s="34">
        <v>203</v>
      </c>
      <c r="AI272" s="34">
        <v>544</v>
      </c>
      <c r="AJ272" s="34">
        <v>41</v>
      </c>
      <c r="AK272" s="29">
        <v>315</v>
      </c>
      <c r="AL272" s="29">
        <v>156</v>
      </c>
      <c r="AM272" s="29">
        <v>85</v>
      </c>
      <c r="AN272" s="29">
        <v>387</v>
      </c>
      <c r="AO272" s="29">
        <v>134</v>
      </c>
      <c r="AP272" s="29">
        <v>29</v>
      </c>
      <c r="AQ272" s="30">
        <v>38</v>
      </c>
      <c r="AR272" s="81">
        <v>1461</v>
      </c>
      <c r="AS272" s="29">
        <v>454</v>
      </c>
      <c r="AT272" s="35">
        <v>187</v>
      </c>
      <c r="AU272" s="35">
        <v>71</v>
      </c>
      <c r="AV272" s="29">
        <v>119</v>
      </c>
      <c r="AW272" s="29">
        <v>47</v>
      </c>
      <c r="AX272" s="29">
        <v>47</v>
      </c>
      <c r="AY272" s="29" t="s">
        <v>46</v>
      </c>
      <c r="AZ272" s="34" t="s">
        <v>46</v>
      </c>
      <c r="BA272" s="30">
        <v>23</v>
      </c>
      <c r="BB272" s="31" t="s">
        <v>46</v>
      </c>
      <c r="BC272" s="29">
        <v>110</v>
      </c>
      <c r="BD272" s="8">
        <v>62</v>
      </c>
      <c r="BE272" s="8">
        <v>33</v>
      </c>
      <c r="BF272" s="8">
        <v>16</v>
      </c>
      <c r="BG272" s="29">
        <v>3945</v>
      </c>
      <c r="BH272" s="29">
        <v>123</v>
      </c>
      <c r="BI272" s="49">
        <v>1466</v>
      </c>
      <c r="BJ272" s="29">
        <v>727</v>
      </c>
      <c r="BK272" s="29">
        <v>168</v>
      </c>
      <c r="BL272" s="29" t="s">
        <v>46</v>
      </c>
      <c r="BM272" s="29" t="s">
        <v>46</v>
      </c>
      <c r="BN272" s="29" t="s">
        <v>46</v>
      </c>
      <c r="BO272" s="30">
        <v>44</v>
      </c>
      <c r="BP272" s="29">
        <v>709</v>
      </c>
      <c r="BQ272" s="29">
        <v>430</v>
      </c>
      <c r="BR272" s="35">
        <v>3954.3461538461538</v>
      </c>
      <c r="BS272" s="29">
        <v>1147</v>
      </c>
      <c r="BT272" s="29">
        <v>506</v>
      </c>
      <c r="BU272" s="35">
        <v>107</v>
      </c>
      <c r="BV272" s="29">
        <v>858</v>
      </c>
      <c r="BW272" s="29">
        <v>387</v>
      </c>
      <c r="BX272" s="95" t="s">
        <v>238</v>
      </c>
      <c r="BY272" s="76">
        <v>433.85199999999998</v>
      </c>
      <c r="BZ272" s="29">
        <v>9580</v>
      </c>
      <c r="CA272" s="29">
        <v>6507</v>
      </c>
      <c r="CB272" s="29">
        <v>5798</v>
      </c>
      <c r="CC272" s="29">
        <v>709</v>
      </c>
      <c r="CD272" s="29">
        <v>514</v>
      </c>
      <c r="CE272" s="29">
        <v>3925</v>
      </c>
      <c r="CF272" s="29">
        <v>6</v>
      </c>
      <c r="CG272" s="29">
        <v>2646</v>
      </c>
      <c r="CH272" s="29">
        <v>361</v>
      </c>
      <c r="CI272" s="29">
        <v>242</v>
      </c>
      <c r="CJ272" s="29">
        <v>119</v>
      </c>
      <c r="CK272" s="29">
        <v>115</v>
      </c>
      <c r="CL272" s="29">
        <v>361</v>
      </c>
      <c r="CM272" s="29">
        <v>220</v>
      </c>
      <c r="CN272" s="35">
        <v>107</v>
      </c>
      <c r="CO272" s="30">
        <v>637</v>
      </c>
      <c r="CP272" s="29">
        <v>7877</v>
      </c>
      <c r="CQ272" s="29">
        <v>7877</v>
      </c>
      <c r="CR272" s="29">
        <v>7877</v>
      </c>
      <c r="CS272" s="29">
        <v>7877</v>
      </c>
      <c r="CT272" s="29">
        <v>3854</v>
      </c>
      <c r="CU272" s="29">
        <v>3854</v>
      </c>
      <c r="CV272" s="35">
        <v>8289.4</v>
      </c>
      <c r="CW272" s="35">
        <v>8289.4</v>
      </c>
      <c r="CX272" s="35">
        <v>15960</v>
      </c>
      <c r="CY272" s="35">
        <v>15960</v>
      </c>
      <c r="CZ272" s="35">
        <v>15960</v>
      </c>
      <c r="DA272" s="78" t="s">
        <v>46</v>
      </c>
      <c r="DB272" s="34" t="s">
        <v>46</v>
      </c>
      <c r="DC272" s="34" t="s">
        <v>46</v>
      </c>
      <c r="DD272" s="34" t="s">
        <v>46</v>
      </c>
      <c r="DE272" s="34" t="s">
        <v>46</v>
      </c>
      <c r="DF272" s="34">
        <v>110</v>
      </c>
      <c r="DG272" s="34">
        <v>62</v>
      </c>
      <c r="DH272" s="34">
        <v>33</v>
      </c>
      <c r="DI272" s="34">
        <v>16</v>
      </c>
    </row>
    <row r="273" spans="1:113" x14ac:dyDescent="0.2">
      <c r="A273" s="3" t="s">
        <v>30</v>
      </c>
      <c r="B273" s="4">
        <v>2022</v>
      </c>
      <c r="C273" s="2" t="s">
        <v>8</v>
      </c>
      <c r="D273" s="29">
        <v>61</v>
      </c>
      <c r="E273" s="29">
        <v>27</v>
      </c>
      <c r="F273" s="34" t="s">
        <v>46</v>
      </c>
      <c r="G273" s="30" t="s">
        <v>46</v>
      </c>
      <c r="H273" s="29">
        <v>1859</v>
      </c>
      <c r="I273" s="29">
        <v>4349</v>
      </c>
      <c r="J273" s="29">
        <v>1298</v>
      </c>
      <c r="K273" s="29">
        <v>2621</v>
      </c>
      <c r="L273" s="29">
        <v>430</v>
      </c>
      <c r="M273" s="31" t="s">
        <v>46</v>
      </c>
      <c r="N273" s="29">
        <v>158</v>
      </c>
      <c r="O273" s="29">
        <v>158</v>
      </c>
      <c r="P273" s="29" t="s">
        <v>237</v>
      </c>
      <c r="Q273" s="35" t="s">
        <v>237</v>
      </c>
      <c r="R273" s="30">
        <v>640</v>
      </c>
      <c r="S273" s="29">
        <v>4042</v>
      </c>
      <c r="T273" s="29">
        <v>3982</v>
      </c>
      <c r="U273" s="29">
        <v>3496</v>
      </c>
      <c r="V273" s="29">
        <v>546</v>
      </c>
      <c r="W273" s="29">
        <v>1847</v>
      </c>
      <c r="X273" s="29">
        <v>465</v>
      </c>
      <c r="Y273" s="29">
        <v>252</v>
      </c>
      <c r="Z273" s="29">
        <v>278</v>
      </c>
      <c r="AA273" s="35">
        <v>3769.9444444444443</v>
      </c>
      <c r="AB273" s="29">
        <v>613</v>
      </c>
      <c r="AC273" s="29">
        <v>641</v>
      </c>
      <c r="AD273" s="29">
        <v>332</v>
      </c>
      <c r="AE273" s="34">
        <v>593</v>
      </c>
      <c r="AF273" s="30">
        <v>754</v>
      </c>
      <c r="AG273" s="29">
        <v>3384</v>
      </c>
      <c r="AH273" s="34">
        <v>230</v>
      </c>
      <c r="AI273" s="34">
        <v>691</v>
      </c>
      <c r="AJ273" s="34">
        <v>140</v>
      </c>
      <c r="AK273" s="29">
        <v>373</v>
      </c>
      <c r="AL273" s="29">
        <v>151</v>
      </c>
      <c r="AM273" s="29">
        <v>87</v>
      </c>
      <c r="AN273" s="29">
        <v>338</v>
      </c>
      <c r="AO273" s="29">
        <v>136</v>
      </c>
      <c r="AP273" s="29">
        <v>27</v>
      </c>
      <c r="AQ273" s="30">
        <v>38</v>
      </c>
      <c r="AR273" s="81">
        <v>1821</v>
      </c>
      <c r="AS273" s="29">
        <v>516</v>
      </c>
      <c r="AT273" s="35">
        <v>179</v>
      </c>
      <c r="AU273" s="35">
        <v>70</v>
      </c>
      <c r="AV273" s="29">
        <v>113</v>
      </c>
      <c r="AW273" s="29">
        <v>39</v>
      </c>
      <c r="AX273" s="29">
        <v>39</v>
      </c>
      <c r="AY273" s="29" t="s">
        <v>46</v>
      </c>
      <c r="AZ273" s="34" t="s">
        <v>46</v>
      </c>
      <c r="BA273" s="30">
        <v>30</v>
      </c>
      <c r="BB273" s="31" t="s">
        <v>46</v>
      </c>
      <c r="BC273" s="29">
        <v>93</v>
      </c>
      <c r="BD273" s="8">
        <v>51</v>
      </c>
      <c r="BE273" s="8">
        <v>28</v>
      </c>
      <c r="BF273" s="8">
        <v>13</v>
      </c>
      <c r="BG273" s="29">
        <v>4845</v>
      </c>
      <c r="BH273" s="29">
        <v>147</v>
      </c>
      <c r="BI273" s="49">
        <v>1809</v>
      </c>
      <c r="BJ273" s="29">
        <v>881</v>
      </c>
      <c r="BK273" s="29">
        <v>239</v>
      </c>
      <c r="BL273" s="29" t="s">
        <v>46</v>
      </c>
      <c r="BM273" s="29" t="s">
        <v>46</v>
      </c>
      <c r="BN273" s="29" t="s">
        <v>46</v>
      </c>
      <c r="BO273" s="30">
        <v>47</v>
      </c>
      <c r="BP273" s="29">
        <v>916</v>
      </c>
      <c r="BQ273" s="29">
        <v>530</v>
      </c>
      <c r="BR273" s="35">
        <v>4108.833333333333</v>
      </c>
      <c r="BS273" s="29">
        <v>1254</v>
      </c>
      <c r="BT273" s="29">
        <v>619</v>
      </c>
      <c r="BU273" s="35">
        <v>151</v>
      </c>
      <c r="BV273" s="29">
        <v>953</v>
      </c>
      <c r="BW273" s="29">
        <v>503</v>
      </c>
      <c r="BX273" s="95" t="s">
        <v>238</v>
      </c>
      <c r="BY273" s="76">
        <v>563.69200000000001</v>
      </c>
      <c r="BZ273" s="29">
        <v>11845</v>
      </c>
      <c r="CA273" s="29">
        <v>8024</v>
      </c>
      <c r="CB273" s="29">
        <v>7108</v>
      </c>
      <c r="CC273" s="29">
        <v>916</v>
      </c>
      <c r="CD273" s="29">
        <v>609</v>
      </c>
      <c r="CE273" s="29">
        <v>4754</v>
      </c>
      <c r="CF273" s="29">
        <v>13</v>
      </c>
      <c r="CG273" s="29">
        <v>3593</v>
      </c>
      <c r="CH273" s="29">
        <v>439</v>
      </c>
      <c r="CI273" s="29">
        <v>292</v>
      </c>
      <c r="CJ273" s="29">
        <v>147</v>
      </c>
      <c r="CK273" s="29">
        <v>177</v>
      </c>
      <c r="CL273" s="29">
        <v>439</v>
      </c>
      <c r="CM273" s="29">
        <v>233</v>
      </c>
      <c r="CN273" s="35">
        <v>151</v>
      </c>
      <c r="CO273" s="30">
        <v>769</v>
      </c>
      <c r="CP273" s="29">
        <v>9362</v>
      </c>
      <c r="CQ273" s="29">
        <v>9362</v>
      </c>
      <c r="CR273" s="29">
        <v>9362</v>
      </c>
      <c r="CS273" s="29">
        <v>9362</v>
      </c>
      <c r="CT273" s="29">
        <v>3901</v>
      </c>
      <c r="CU273" s="29">
        <v>3901</v>
      </c>
      <c r="CV273" s="35">
        <v>10005.700000000001</v>
      </c>
      <c r="CW273" s="35">
        <v>10005.700000000001</v>
      </c>
      <c r="CX273" s="35">
        <v>19507</v>
      </c>
      <c r="CY273" s="35">
        <v>19507</v>
      </c>
      <c r="CZ273" s="35">
        <v>19507</v>
      </c>
      <c r="DA273" s="78" t="s">
        <v>46</v>
      </c>
      <c r="DB273" s="34" t="s">
        <v>46</v>
      </c>
      <c r="DC273" s="34" t="s">
        <v>46</v>
      </c>
      <c r="DD273" s="34" t="s">
        <v>46</v>
      </c>
      <c r="DE273" s="34" t="s">
        <v>46</v>
      </c>
      <c r="DF273" s="34">
        <v>93</v>
      </c>
      <c r="DG273" s="34">
        <v>51</v>
      </c>
      <c r="DH273" s="34">
        <v>28</v>
      </c>
      <c r="DI273" s="34">
        <v>13</v>
      </c>
    </row>
    <row r="274" spans="1:113" x14ac:dyDescent="0.2">
      <c r="A274" s="3" t="s">
        <v>31</v>
      </c>
      <c r="B274" s="4">
        <v>2022</v>
      </c>
      <c r="C274" s="2" t="s">
        <v>9</v>
      </c>
      <c r="D274" s="29">
        <v>69</v>
      </c>
      <c r="E274" s="29">
        <v>39</v>
      </c>
      <c r="F274" s="34" t="s">
        <v>46</v>
      </c>
      <c r="G274" s="30" t="s">
        <v>46</v>
      </c>
      <c r="H274" s="29">
        <v>2682</v>
      </c>
      <c r="I274" s="29">
        <v>6374</v>
      </c>
      <c r="J274" s="29">
        <v>1883</v>
      </c>
      <c r="K274" s="29">
        <v>3787</v>
      </c>
      <c r="L274" s="29">
        <v>704</v>
      </c>
      <c r="M274" s="31" t="s">
        <v>46</v>
      </c>
      <c r="N274" s="29">
        <v>209</v>
      </c>
      <c r="O274" s="29">
        <v>209</v>
      </c>
      <c r="P274" s="29">
        <v>263</v>
      </c>
      <c r="Q274" s="35">
        <v>2958.8333333333335</v>
      </c>
      <c r="R274" s="30">
        <v>938</v>
      </c>
      <c r="S274" s="29">
        <v>5086</v>
      </c>
      <c r="T274" s="29">
        <v>5375</v>
      </c>
      <c r="U274" s="29">
        <v>4452</v>
      </c>
      <c r="V274" s="29">
        <v>634</v>
      </c>
      <c r="W274" s="29">
        <v>2158</v>
      </c>
      <c r="X274" s="29">
        <v>538</v>
      </c>
      <c r="Y274" s="29">
        <v>365</v>
      </c>
      <c r="Z274" s="29">
        <v>421</v>
      </c>
      <c r="AA274" s="35">
        <v>3640.5</v>
      </c>
      <c r="AB274" s="29">
        <v>822</v>
      </c>
      <c r="AC274" s="29">
        <v>701</v>
      </c>
      <c r="AD274" s="29">
        <v>407</v>
      </c>
      <c r="AE274" s="34">
        <v>559</v>
      </c>
      <c r="AF274" s="30">
        <v>244</v>
      </c>
      <c r="AG274" s="29">
        <v>4521</v>
      </c>
      <c r="AH274" s="34">
        <v>358</v>
      </c>
      <c r="AI274" s="34">
        <v>919</v>
      </c>
      <c r="AJ274" s="34">
        <v>263</v>
      </c>
      <c r="AK274" s="29">
        <v>485</v>
      </c>
      <c r="AL274" s="29">
        <v>204</v>
      </c>
      <c r="AM274" s="29">
        <v>110</v>
      </c>
      <c r="AN274" s="29">
        <v>515</v>
      </c>
      <c r="AO274" s="29">
        <v>191</v>
      </c>
      <c r="AP274" s="29">
        <v>39</v>
      </c>
      <c r="AQ274" s="30">
        <v>42</v>
      </c>
      <c r="AR274" s="81">
        <v>2239</v>
      </c>
      <c r="AS274" s="29">
        <v>736</v>
      </c>
      <c r="AT274" s="35">
        <v>234</v>
      </c>
      <c r="AU274" s="35">
        <v>94</v>
      </c>
      <c r="AV274" s="29">
        <v>145</v>
      </c>
      <c r="AW274" s="29">
        <v>30</v>
      </c>
      <c r="AX274" s="29">
        <v>30</v>
      </c>
      <c r="AY274" s="29" t="s">
        <v>46</v>
      </c>
      <c r="AZ274" s="34" t="s">
        <v>46</v>
      </c>
      <c r="BA274" s="30">
        <v>26</v>
      </c>
      <c r="BB274" s="31" t="s">
        <v>46</v>
      </c>
      <c r="BC274" s="29">
        <v>98</v>
      </c>
      <c r="BD274" s="8">
        <v>55</v>
      </c>
      <c r="BE274" s="8">
        <v>25</v>
      </c>
      <c r="BF274" s="8">
        <v>9</v>
      </c>
      <c r="BG274" s="29">
        <v>6325</v>
      </c>
      <c r="BH274" s="29">
        <v>157</v>
      </c>
      <c r="BI274" s="49">
        <v>2426</v>
      </c>
      <c r="BJ274" s="29">
        <v>1075</v>
      </c>
      <c r="BK274" s="29">
        <v>295</v>
      </c>
      <c r="BL274" s="29" t="s">
        <v>46</v>
      </c>
      <c r="BM274" s="29" t="s">
        <v>46</v>
      </c>
      <c r="BN274" s="29" t="s">
        <v>46</v>
      </c>
      <c r="BO274" s="30">
        <v>45</v>
      </c>
      <c r="BP274" s="29">
        <v>1131</v>
      </c>
      <c r="BQ274" s="29">
        <v>786</v>
      </c>
      <c r="BR274" s="35">
        <v>4008.8333333333335</v>
      </c>
      <c r="BS274" s="29">
        <v>1523</v>
      </c>
      <c r="BT274" s="29">
        <v>626</v>
      </c>
      <c r="BU274" s="35">
        <v>142</v>
      </c>
      <c r="BV274" s="29">
        <v>1167</v>
      </c>
      <c r="BW274" s="29">
        <v>527</v>
      </c>
      <c r="BX274" s="95" t="s">
        <v>238</v>
      </c>
      <c r="BY274" s="76">
        <v>796.40899999999999</v>
      </c>
      <c r="BZ274" s="29">
        <v>14864</v>
      </c>
      <c r="CA274" s="29">
        <v>10461</v>
      </c>
      <c r="CB274" s="29">
        <v>9330</v>
      </c>
      <c r="CC274" s="29">
        <v>1131</v>
      </c>
      <c r="CD274" s="29">
        <v>856</v>
      </c>
      <c r="CE274" s="29">
        <v>6580</v>
      </c>
      <c r="CF274" s="29">
        <v>11</v>
      </c>
      <c r="CG274" s="29">
        <v>10990</v>
      </c>
      <c r="CH274" s="29">
        <v>535</v>
      </c>
      <c r="CI274" s="29">
        <v>335</v>
      </c>
      <c r="CJ274" s="29">
        <v>200</v>
      </c>
      <c r="CK274" s="29">
        <v>184</v>
      </c>
      <c r="CL274" s="29">
        <v>535</v>
      </c>
      <c r="CM274" s="29">
        <v>280</v>
      </c>
      <c r="CN274" s="35">
        <v>142</v>
      </c>
      <c r="CO274" s="30">
        <v>851</v>
      </c>
      <c r="CP274" s="29">
        <v>11555</v>
      </c>
      <c r="CQ274" s="29">
        <v>11555</v>
      </c>
      <c r="CR274" s="29">
        <v>11555</v>
      </c>
      <c r="CS274" s="29">
        <v>11555</v>
      </c>
      <c r="CT274" s="29">
        <v>4034</v>
      </c>
      <c r="CU274" s="29">
        <v>4034</v>
      </c>
      <c r="CV274" s="35">
        <v>13577.6</v>
      </c>
      <c r="CW274" s="35">
        <v>13577.6</v>
      </c>
      <c r="CX274" s="35">
        <v>24997</v>
      </c>
      <c r="CY274" s="35">
        <v>24997</v>
      </c>
      <c r="CZ274" s="35">
        <v>24997</v>
      </c>
      <c r="DA274" s="78" t="s">
        <v>46</v>
      </c>
      <c r="DB274" s="34" t="s">
        <v>46</v>
      </c>
      <c r="DC274" s="34" t="s">
        <v>46</v>
      </c>
      <c r="DD274" s="34" t="s">
        <v>46</v>
      </c>
      <c r="DE274" s="34" t="s">
        <v>46</v>
      </c>
      <c r="DF274" s="34">
        <v>98</v>
      </c>
      <c r="DG274" s="34">
        <v>55</v>
      </c>
      <c r="DH274" s="34">
        <v>25</v>
      </c>
      <c r="DI274" s="34">
        <v>9</v>
      </c>
    </row>
    <row r="275" spans="1:113" x14ac:dyDescent="0.2">
      <c r="A275" s="3" t="s">
        <v>32</v>
      </c>
      <c r="B275" s="4">
        <v>2022</v>
      </c>
      <c r="C275" s="2" t="s">
        <v>10</v>
      </c>
      <c r="D275" s="29">
        <v>172</v>
      </c>
      <c r="E275" s="29">
        <v>132</v>
      </c>
      <c r="F275" s="34" t="s">
        <v>46</v>
      </c>
      <c r="G275" s="30" t="s">
        <v>46</v>
      </c>
      <c r="H275" s="29">
        <v>8544</v>
      </c>
      <c r="I275" s="29">
        <v>18617</v>
      </c>
      <c r="J275" s="29">
        <v>4851</v>
      </c>
      <c r="K275" s="29">
        <v>11611</v>
      </c>
      <c r="L275" s="29">
        <v>2155</v>
      </c>
      <c r="M275" s="31" t="s">
        <v>46</v>
      </c>
      <c r="N275" s="29">
        <v>922</v>
      </c>
      <c r="O275" s="29">
        <v>922</v>
      </c>
      <c r="P275" s="29">
        <v>652</v>
      </c>
      <c r="Q275" s="35">
        <v>2645.7380952380954</v>
      </c>
      <c r="R275" s="30">
        <v>3423</v>
      </c>
      <c r="S275" s="29">
        <v>8612</v>
      </c>
      <c r="T275" s="29">
        <v>9637</v>
      </c>
      <c r="U275" s="29">
        <v>7512</v>
      </c>
      <c r="V275" s="29">
        <v>1100</v>
      </c>
      <c r="W275" s="29">
        <v>3681</v>
      </c>
      <c r="X275" s="29">
        <v>1159</v>
      </c>
      <c r="Y275" s="29">
        <v>741</v>
      </c>
      <c r="Z275" s="29">
        <v>1058</v>
      </c>
      <c r="AA275" s="35">
        <v>3389.1363636363635</v>
      </c>
      <c r="AB275" s="29">
        <v>3297</v>
      </c>
      <c r="AC275" s="29">
        <v>2963</v>
      </c>
      <c r="AD275" s="29">
        <v>879</v>
      </c>
      <c r="AE275" s="34">
        <v>957</v>
      </c>
      <c r="AF275" s="30">
        <v>815</v>
      </c>
      <c r="AG275" s="29">
        <v>7782</v>
      </c>
      <c r="AH275" s="34">
        <v>398</v>
      </c>
      <c r="AI275" s="34">
        <v>1509</v>
      </c>
      <c r="AJ275" s="34">
        <v>390</v>
      </c>
      <c r="AK275" s="29">
        <v>988</v>
      </c>
      <c r="AL275" s="29">
        <v>937</v>
      </c>
      <c r="AM275" s="29">
        <v>436</v>
      </c>
      <c r="AN275" s="29">
        <v>1933</v>
      </c>
      <c r="AO275" s="29">
        <v>420</v>
      </c>
      <c r="AP275" s="29">
        <v>132</v>
      </c>
      <c r="AQ275" s="30">
        <v>236</v>
      </c>
      <c r="AR275" s="81">
        <v>4272</v>
      </c>
      <c r="AS275" s="29">
        <v>1442</v>
      </c>
      <c r="AT275" s="35">
        <v>475</v>
      </c>
      <c r="AU275" s="35">
        <v>216</v>
      </c>
      <c r="AV275" s="29">
        <v>683</v>
      </c>
      <c r="AW275" s="29">
        <v>150</v>
      </c>
      <c r="AX275" s="29">
        <v>150</v>
      </c>
      <c r="AY275" s="29" t="s">
        <v>46</v>
      </c>
      <c r="AZ275" s="34" t="s">
        <v>46</v>
      </c>
      <c r="BA275" s="30">
        <v>75</v>
      </c>
      <c r="BB275" s="31" t="s">
        <v>46</v>
      </c>
      <c r="BC275" s="29">
        <v>294</v>
      </c>
      <c r="BD275" s="8">
        <v>161</v>
      </c>
      <c r="BE275" s="8">
        <v>88</v>
      </c>
      <c r="BF275" s="8">
        <v>34</v>
      </c>
      <c r="BG275" s="29">
        <v>10965</v>
      </c>
      <c r="BH275" s="29">
        <v>741</v>
      </c>
      <c r="BI275" s="49">
        <v>3901</v>
      </c>
      <c r="BJ275" s="29">
        <v>2005</v>
      </c>
      <c r="BK275" s="29">
        <v>531</v>
      </c>
      <c r="BL275" s="29" t="s">
        <v>46</v>
      </c>
      <c r="BM275" s="29" t="s">
        <v>46</v>
      </c>
      <c r="BN275" s="29" t="s">
        <v>46</v>
      </c>
      <c r="BO275" s="30">
        <v>179</v>
      </c>
      <c r="BP275" s="29">
        <v>1973</v>
      </c>
      <c r="BQ275" s="29">
        <v>1799</v>
      </c>
      <c r="BR275" s="35">
        <v>3584.5277777777778</v>
      </c>
      <c r="BS275" s="29">
        <v>6260</v>
      </c>
      <c r="BT275" s="29">
        <v>3252</v>
      </c>
      <c r="BU275" s="35">
        <v>772</v>
      </c>
      <c r="BV275" s="29">
        <v>5177</v>
      </c>
      <c r="BW275" s="29">
        <v>2321</v>
      </c>
      <c r="BX275" s="95" t="s">
        <v>238</v>
      </c>
      <c r="BY275" s="76">
        <v>993.48099999999999</v>
      </c>
      <c r="BZ275" s="29">
        <v>26944</v>
      </c>
      <c r="CA275" s="29">
        <v>18249</v>
      </c>
      <c r="CB275" s="29">
        <v>16276</v>
      </c>
      <c r="CC275" s="29">
        <v>1973</v>
      </c>
      <c r="CD275" s="29">
        <v>1628</v>
      </c>
      <c r="CE275" s="29">
        <v>11279</v>
      </c>
      <c r="CF275" s="29">
        <v>55</v>
      </c>
      <c r="CG275" s="29">
        <v>13856</v>
      </c>
      <c r="CH275" s="29">
        <v>1767</v>
      </c>
      <c r="CI275" s="29">
        <v>1410</v>
      </c>
      <c r="CJ275" s="29">
        <v>357</v>
      </c>
      <c r="CK275" s="29">
        <v>824</v>
      </c>
      <c r="CL275" s="29">
        <v>1767</v>
      </c>
      <c r="CM275" s="29">
        <v>1206</v>
      </c>
      <c r="CN275" s="35">
        <v>772</v>
      </c>
      <c r="CO275" s="30">
        <v>3586</v>
      </c>
      <c r="CP275" s="29">
        <v>20893</v>
      </c>
      <c r="CQ275" s="29">
        <v>20893</v>
      </c>
      <c r="CR275" s="29">
        <v>20893</v>
      </c>
      <c r="CS275" s="29">
        <v>20893</v>
      </c>
      <c r="CT275" s="29">
        <v>13180</v>
      </c>
      <c r="CU275" s="29">
        <v>13180</v>
      </c>
      <c r="CV275" s="35">
        <v>19004.8</v>
      </c>
      <c r="CW275" s="35">
        <v>19004.8</v>
      </c>
      <c r="CX275" s="35">
        <v>44392</v>
      </c>
      <c r="CY275" s="35">
        <v>44392</v>
      </c>
      <c r="CZ275" s="35">
        <v>44392</v>
      </c>
      <c r="DA275" s="78" t="s">
        <v>46</v>
      </c>
      <c r="DB275" s="34" t="s">
        <v>46</v>
      </c>
      <c r="DC275" s="34" t="s">
        <v>46</v>
      </c>
      <c r="DD275" s="34" t="s">
        <v>46</v>
      </c>
      <c r="DE275" s="34" t="s">
        <v>46</v>
      </c>
      <c r="DF275" s="34">
        <v>294</v>
      </c>
      <c r="DG275" s="34">
        <v>161</v>
      </c>
      <c r="DH275" s="34">
        <v>88</v>
      </c>
      <c r="DI275" s="34">
        <v>34</v>
      </c>
    </row>
    <row r="276" spans="1:113" x14ac:dyDescent="0.2">
      <c r="A276" s="3" t="s">
        <v>33</v>
      </c>
      <c r="B276" s="4">
        <v>2022</v>
      </c>
      <c r="C276" s="2" t="s">
        <v>11</v>
      </c>
      <c r="D276" s="29">
        <v>245</v>
      </c>
      <c r="E276" s="29">
        <v>185</v>
      </c>
      <c r="F276" s="34" t="s">
        <v>46</v>
      </c>
      <c r="G276" s="30" t="s">
        <v>46</v>
      </c>
      <c r="H276" s="29">
        <v>9952</v>
      </c>
      <c r="I276" s="29">
        <v>21977</v>
      </c>
      <c r="J276" s="29">
        <v>6042</v>
      </c>
      <c r="K276" s="29">
        <v>13848</v>
      </c>
      <c r="L276" s="29">
        <v>2087</v>
      </c>
      <c r="M276" s="31" t="s">
        <v>46</v>
      </c>
      <c r="N276" s="29">
        <v>886</v>
      </c>
      <c r="O276" s="29">
        <v>886</v>
      </c>
      <c r="P276" s="29">
        <v>886</v>
      </c>
      <c r="Q276" s="35">
        <v>2697.375</v>
      </c>
      <c r="R276" s="30">
        <v>3328</v>
      </c>
      <c r="S276" s="29">
        <v>11993</v>
      </c>
      <c r="T276" s="29">
        <v>13611</v>
      </c>
      <c r="U276" s="29">
        <v>10395</v>
      </c>
      <c r="V276" s="29">
        <v>1598</v>
      </c>
      <c r="W276" s="29">
        <v>4936</v>
      </c>
      <c r="X276" s="29">
        <v>1580</v>
      </c>
      <c r="Y276" s="29">
        <v>1039</v>
      </c>
      <c r="Z276" s="29">
        <v>1451</v>
      </c>
      <c r="AA276" s="35">
        <v>3365.2540983606559</v>
      </c>
      <c r="AB276" s="29">
        <v>3305</v>
      </c>
      <c r="AC276" s="29">
        <v>3231</v>
      </c>
      <c r="AD276" s="29">
        <v>1165</v>
      </c>
      <c r="AE276" s="34">
        <v>2175</v>
      </c>
      <c r="AF276" s="30">
        <v>1514</v>
      </c>
      <c r="AG276" s="29">
        <v>10007</v>
      </c>
      <c r="AH276" s="34">
        <v>557</v>
      </c>
      <c r="AI276" s="34">
        <v>1745</v>
      </c>
      <c r="AJ276" s="31">
        <v>483</v>
      </c>
      <c r="AK276" s="29">
        <v>1310</v>
      </c>
      <c r="AL276" s="29">
        <v>1002</v>
      </c>
      <c r="AM276" s="29">
        <v>501</v>
      </c>
      <c r="AN276" s="29">
        <v>2057</v>
      </c>
      <c r="AO276" s="29">
        <v>677</v>
      </c>
      <c r="AP276" s="29">
        <v>185</v>
      </c>
      <c r="AQ276" s="30">
        <v>295</v>
      </c>
      <c r="AR276" s="81">
        <v>5834</v>
      </c>
      <c r="AS276" s="29">
        <v>2079</v>
      </c>
      <c r="AT276" s="35">
        <v>694</v>
      </c>
      <c r="AU276" s="35">
        <v>297</v>
      </c>
      <c r="AV276" s="29">
        <v>674</v>
      </c>
      <c r="AW276" s="29">
        <v>138</v>
      </c>
      <c r="AX276" s="29">
        <v>138</v>
      </c>
      <c r="AY276" s="29" t="s">
        <v>46</v>
      </c>
      <c r="AZ276" s="34" t="s">
        <v>46</v>
      </c>
      <c r="BA276" s="30">
        <v>91</v>
      </c>
      <c r="BB276" s="31" t="s">
        <v>46</v>
      </c>
      <c r="BC276" s="29">
        <v>425</v>
      </c>
      <c r="BD276" s="8">
        <v>264</v>
      </c>
      <c r="BE276" s="8">
        <v>102</v>
      </c>
      <c r="BF276" s="8">
        <v>41</v>
      </c>
      <c r="BG276" s="29">
        <v>12443</v>
      </c>
      <c r="BH276" s="29">
        <v>616</v>
      </c>
      <c r="BI276" s="49">
        <v>4451</v>
      </c>
      <c r="BJ276" s="29">
        <v>2316</v>
      </c>
      <c r="BK276" s="29">
        <v>573</v>
      </c>
      <c r="BL276" s="29" t="s">
        <v>46</v>
      </c>
      <c r="BM276" s="29" t="s">
        <v>46</v>
      </c>
      <c r="BN276" s="29" t="s">
        <v>46</v>
      </c>
      <c r="BO276" s="30">
        <v>252</v>
      </c>
      <c r="BP276" s="29">
        <v>2826</v>
      </c>
      <c r="BQ276" s="29">
        <v>2491</v>
      </c>
      <c r="BR276" s="35">
        <v>3632.0656565656564</v>
      </c>
      <c r="BS276" s="29">
        <v>6536</v>
      </c>
      <c r="BT276" s="29">
        <v>3241</v>
      </c>
      <c r="BU276" s="35">
        <v>747</v>
      </c>
      <c r="BV276" s="29">
        <v>5420</v>
      </c>
      <c r="BW276" s="29">
        <v>2532</v>
      </c>
      <c r="BX276" s="95" t="s">
        <v>238</v>
      </c>
      <c r="BY276" s="76">
        <v>1326.7719999999999</v>
      </c>
      <c r="BZ276" s="29">
        <v>36341</v>
      </c>
      <c r="CA276" s="29">
        <v>25604</v>
      </c>
      <c r="CB276" s="29">
        <v>22778</v>
      </c>
      <c r="CC276" s="29">
        <v>2826</v>
      </c>
      <c r="CD276" s="29">
        <v>2333</v>
      </c>
      <c r="CE276" s="29">
        <v>16100</v>
      </c>
      <c r="CF276" s="29">
        <v>59</v>
      </c>
      <c r="CG276" s="29">
        <v>27119</v>
      </c>
      <c r="CH276" s="29">
        <v>2006</v>
      </c>
      <c r="CI276" s="29">
        <v>1491</v>
      </c>
      <c r="CJ276" s="29">
        <v>515</v>
      </c>
      <c r="CK276" s="29">
        <v>941</v>
      </c>
      <c r="CL276" s="29">
        <v>2006</v>
      </c>
      <c r="CM276" s="29">
        <v>1274</v>
      </c>
      <c r="CN276" s="35">
        <v>747</v>
      </c>
      <c r="CO276" s="30">
        <v>3863</v>
      </c>
      <c r="CP276" s="29">
        <v>27258</v>
      </c>
      <c r="CQ276" s="29">
        <v>27258</v>
      </c>
      <c r="CR276" s="29">
        <v>27258</v>
      </c>
      <c r="CS276" s="29">
        <v>27258</v>
      </c>
      <c r="CT276" s="29">
        <v>16394</v>
      </c>
      <c r="CU276" s="29">
        <v>16394</v>
      </c>
      <c r="CV276" s="35">
        <v>24371.699999999997</v>
      </c>
      <c r="CW276" s="35">
        <v>24371.699999999997</v>
      </c>
      <c r="CX276" s="35">
        <v>57040</v>
      </c>
      <c r="CY276" s="35">
        <v>57040</v>
      </c>
      <c r="CZ276" s="35">
        <v>57040</v>
      </c>
      <c r="DA276" s="78" t="s">
        <v>46</v>
      </c>
      <c r="DB276" s="34" t="s">
        <v>46</v>
      </c>
      <c r="DC276" s="34" t="s">
        <v>46</v>
      </c>
      <c r="DD276" s="34" t="s">
        <v>46</v>
      </c>
      <c r="DE276" s="34" t="s">
        <v>46</v>
      </c>
      <c r="DF276" s="34">
        <v>425</v>
      </c>
      <c r="DG276" s="34">
        <v>264</v>
      </c>
      <c r="DH276" s="34">
        <v>102</v>
      </c>
      <c r="DI276" s="34">
        <v>41</v>
      </c>
    </row>
    <row r="277" spans="1:113" x14ac:dyDescent="0.2">
      <c r="A277" s="3" t="s">
        <v>34</v>
      </c>
      <c r="B277" s="4">
        <v>2022</v>
      </c>
      <c r="C277" s="2" t="s">
        <v>12</v>
      </c>
      <c r="D277" s="29">
        <v>162</v>
      </c>
      <c r="E277" s="29">
        <v>76</v>
      </c>
      <c r="F277" s="34" t="s">
        <v>46</v>
      </c>
      <c r="G277" s="30" t="s">
        <v>46</v>
      </c>
      <c r="H277" s="29">
        <v>6281</v>
      </c>
      <c r="I277" s="29">
        <v>12355</v>
      </c>
      <c r="J277" s="29">
        <v>3568</v>
      </c>
      <c r="K277" s="29">
        <v>7781</v>
      </c>
      <c r="L277" s="29">
        <v>1006</v>
      </c>
      <c r="M277" s="31" t="s">
        <v>46</v>
      </c>
      <c r="N277" s="29">
        <v>565</v>
      </c>
      <c r="O277" s="29">
        <v>565</v>
      </c>
      <c r="P277" s="29">
        <v>648</v>
      </c>
      <c r="Q277" s="35">
        <v>2528.9883720930234</v>
      </c>
      <c r="R277" s="30">
        <v>2457</v>
      </c>
      <c r="S277" s="29">
        <v>9738</v>
      </c>
      <c r="T277" s="29">
        <v>10970</v>
      </c>
      <c r="U277" s="29">
        <v>8511</v>
      </c>
      <c r="V277" s="29">
        <v>1227</v>
      </c>
      <c r="W277" s="29">
        <v>4287</v>
      </c>
      <c r="X277" s="29">
        <v>1094</v>
      </c>
      <c r="Y277" s="29">
        <v>783</v>
      </c>
      <c r="Z277" s="29">
        <v>1205</v>
      </c>
      <c r="AA277" s="35">
        <v>3304.1363636363635</v>
      </c>
      <c r="AB277" s="29">
        <v>2424</v>
      </c>
      <c r="AC277" s="29">
        <v>2320</v>
      </c>
      <c r="AD277" s="29">
        <v>872</v>
      </c>
      <c r="AE277" s="31">
        <v>1651</v>
      </c>
      <c r="AF277" s="52">
        <v>1607</v>
      </c>
      <c r="AG277" s="8">
        <v>8054</v>
      </c>
      <c r="AH277" s="85">
        <v>581</v>
      </c>
      <c r="AI277" s="31">
        <v>1593</v>
      </c>
      <c r="AJ277" s="34">
        <v>62</v>
      </c>
      <c r="AK277" s="29">
        <v>991</v>
      </c>
      <c r="AL277" s="29">
        <v>685</v>
      </c>
      <c r="AM277" s="29">
        <v>340</v>
      </c>
      <c r="AN277" s="29">
        <v>1589</v>
      </c>
      <c r="AO277" s="29">
        <v>382</v>
      </c>
      <c r="AP277" s="29">
        <v>76</v>
      </c>
      <c r="AQ277" s="30">
        <v>105</v>
      </c>
      <c r="AR277" s="81">
        <v>4474</v>
      </c>
      <c r="AS277" s="29">
        <v>1831</v>
      </c>
      <c r="AT277" s="35">
        <v>614</v>
      </c>
      <c r="AU277" s="35">
        <v>265</v>
      </c>
      <c r="AV277" s="29">
        <v>487</v>
      </c>
      <c r="AW277" s="29">
        <v>121</v>
      </c>
      <c r="AX277" s="29">
        <v>121</v>
      </c>
      <c r="AY277" s="29" t="s">
        <v>46</v>
      </c>
      <c r="AZ277" s="34" t="s">
        <v>46</v>
      </c>
      <c r="BA277" s="30">
        <v>56</v>
      </c>
      <c r="BB277" s="31" t="s">
        <v>46</v>
      </c>
      <c r="BC277" s="29">
        <v>403</v>
      </c>
      <c r="BD277" s="8">
        <v>204</v>
      </c>
      <c r="BE277" s="8">
        <v>134</v>
      </c>
      <c r="BF277" s="8">
        <v>45</v>
      </c>
      <c r="BG277" s="29">
        <v>9766</v>
      </c>
      <c r="BH277" s="29">
        <v>346</v>
      </c>
      <c r="BI277" s="49">
        <v>3317</v>
      </c>
      <c r="BJ277" s="29">
        <v>1583</v>
      </c>
      <c r="BK277" s="29">
        <v>433</v>
      </c>
      <c r="BL277" s="29" t="s">
        <v>46</v>
      </c>
      <c r="BM277" s="29" t="s">
        <v>46</v>
      </c>
      <c r="BN277" s="29" t="s">
        <v>46</v>
      </c>
      <c r="BO277" s="30">
        <v>161</v>
      </c>
      <c r="BP277" s="29">
        <v>2120</v>
      </c>
      <c r="BQ277" s="29">
        <v>1988</v>
      </c>
      <c r="BR277" s="35">
        <v>3573.549645390071</v>
      </c>
      <c r="BS277" s="29">
        <v>4744</v>
      </c>
      <c r="BT277" s="29">
        <v>2155</v>
      </c>
      <c r="BU277" s="35">
        <v>525</v>
      </c>
      <c r="BV277" s="29">
        <v>3813</v>
      </c>
      <c r="BW277" s="29">
        <v>1766</v>
      </c>
      <c r="BX277" s="95" t="s">
        <v>238</v>
      </c>
      <c r="BY277" s="76">
        <v>1075.8309999999999</v>
      </c>
      <c r="BZ277" s="29">
        <v>29104</v>
      </c>
      <c r="CA277" s="29">
        <v>20708</v>
      </c>
      <c r="CB277" s="29">
        <v>18588</v>
      </c>
      <c r="CC277" s="29">
        <v>2120</v>
      </c>
      <c r="CD277" s="29">
        <v>1635</v>
      </c>
      <c r="CE277" s="29">
        <v>13144</v>
      </c>
      <c r="CF277" s="29">
        <v>34</v>
      </c>
      <c r="CG277" s="29">
        <v>9985</v>
      </c>
      <c r="CH277" s="29">
        <v>1342</v>
      </c>
      <c r="CI277" s="29">
        <v>1071</v>
      </c>
      <c r="CJ277" s="29">
        <v>271</v>
      </c>
      <c r="CK277" s="29">
        <v>591</v>
      </c>
      <c r="CL277" s="29">
        <v>1342</v>
      </c>
      <c r="CM277" s="29">
        <v>909</v>
      </c>
      <c r="CN277" s="35">
        <v>525</v>
      </c>
      <c r="CO277" s="30">
        <v>2809</v>
      </c>
      <c r="CP277" s="29">
        <v>21676</v>
      </c>
      <c r="CQ277" s="29">
        <v>21676</v>
      </c>
      <c r="CR277" s="29">
        <v>21676</v>
      </c>
      <c r="CS277" s="29">
        <v>21676</v>
      </c>
      <c r="CT277" s="29">
        <v>10017</v>
      </c>
      <c r="CU277" s="29">
        <v>10017</v>
      </c>
      <c r="CV277" s="35">
        <v>21565.100000000002</v>
      </c>
      <c r="CW277" s="35">
        <v>21565.100000000002</v>
      </c>
      <c r="CX277" s="35">
        <v>45644</v>
      </c>
      <c r="CY277" s="35">
        <v>45644</v>
      </c>
      <c r="CZ277" s="35">
        <v>45644</v>
      </c>
      <c r="DA277" s="78" t="s">
        <v>46</v>
      </c>
      <c r="DB277" s="34" t="s">
        <v>46</v>
      </c>
      <c r="DC277" s="34" t="s">
        <v>46</v>
      </c>
      <c r="DD277" s="34" t="s">
        <v>46</v>
      </c>
      <c r="DE277" s="34" t="s">
        <v>46</v>
      </c>
      <c r="DF277" s="34">
        <v>403</v>
      </c>
      <c r="DG277" s="34">
        <v>204</v>
      </c>
      <c r="DH277" s="34">
        <v>134</v>
      </c>
      <c r="DI277" s="34">
        <v>45</v>
      </c>
    </row>
    <row r="278" spans="1:113" x14ac:dyDescent="0.2">
      <c r="A278" s="3" t="s">
        <v>35</v>
      </c>
      <c r="B278" s="4">
        <v>2022</v>
      </c>
      <c r="C278" s="2" t="s">
        <v>228</v>
      </c>
      <c r="D278" s="29">
        <v>159</v>
      </c>
      <c r="E278" s="29">
        <v>125</v>
      </c>
      <c r="F278" s="34" t="s">
        <v>46</v>
      </c>
      <c r="G278" s="30" t="s">
        <v>46</v>
      </c>
      <c r="H278" s="29">
        <v>4464</v>
      </c>
      <c r="I278" s="29">
        <v>9872</v>
      </c>
      <c r="J278" s="29">
        <v>2935</v>
      </c>
      <c r="K278" s="29">
        <v>5990</v>
      </c>
      <c r="L278" s="29">
        <v>947</v>
      </c>
      <c r="M278" s="31" t="s">
        <v>46</v>
      </c>
      <c r="N278" s="29">
        <v>405</v>
      </c>
      <c r="O278" s="29">
        <v>405</v>
      </c>
      <c r="P278" s="29">
        <v>267</v>
      </c>
      <c r="Q278" s="35">
        <v>2808.8333333333335</v>
      </c>
      <c r="R278" s="30">
        <v>1787</v>
      </c>
      <c r="S278" s="29">
        <v>9566</v>
      </c>
      <c r="T278" s="29">
        <v>10252</v>
      </c>
      <c r="U278" s="29">
        <v>8252</v>
      </c>
      <c r="V278" s="29">
        <v>1314</v>
      </c>
      <c r="W278" s="29">
        <v>4270</v>
      </c>
      <c r="X278" s="29">
        <v>957</v>
      </c>
      <c r="Y278" s="29">
        <v>772</v>
      </c>
      <c r="Z278" s="29">
        <v>788</v>
      </c>
      <c r="AA278" s="35">
        <v>3400.8521126760565</v>
      </c>
      <c r="AB278" s="29">
        <v>1915</v>
      </c>
      <c r="AC278" s="29">
        <v>1842</v>
      </c>
      <c r="AD278" s="29">
        <v>831</v>
      </c>
      <c r="AE278" s="34">
        <v>1154</v>
      </c>
      <c r="AF278" s="30">
        <v>592</v>
      </c>
      <c r="AG278" s="29">
        <v>7820</v>
      </c>
      <c r="AH278" s="34">
        <v>556</v>
      </c>
      <c r="AI278" s="34">
        <v>1469</v>
      </c>
      <c r="AJ278" s="34">
        <v>583</v>
      </c>
      <c r="AK278" s="29">
        <v>945</v>
      </c>
      <c r="AL278" s="29">
        <v>505</v>
      </c>
      <c r="AM278" s="29">
        <v>259</v>
      </c>
      <c r="AN278" s="29">
        <v>1163</v>
      </c>
      <c r="AO278" s="29">
        <v>592</v>
      </c>
      <c r="AP278" s="29">
        <v>125</v>
      </c>
      <c r="AQ278" s="30">
        <v>110</v>
      </c>
      <c r="AR278" s="81">
        <v>4503</v>
      </c>
      <c r="AS278" s="29">
        <v>1690</v>
      </c>
      <c r="AT278" s="35">
        <v>605</v>
      </c>
      <c r="AU278" s="35">
        <v>247</v>
      </c>
      <c r="AV278" s="29">
        <v>384</v>
      </c>
      <c r="AW278" s="29">
        <v>117</v>
      </c>
      <c r="AX278" s="29">
        <v>117</v>
      </c>
      <c r="AY278" s="29" t="s">
        <v>46</v>
      </c>
      <c r="AZ278" s="34" t="s">
        <v>46</v>
      </c>
      <c r="BA278" s="30">
        <v>74</v>
      </c>
      <c r="BB278" s="31" t="s">
        <v>46</v>
      </c>
      <c r="BC278" s="29">
        <v>290</v>
      </c>
      <c r="BD278" s="8">
        <v>193</v>
      </c>
      <c r="BE278" s="8">
        <v>115</v>
      </c>
      <c r="BF278" s="8">
        <v>67</v>
      </c>
      <c r="BG278" s="29">
        <v>10646</v>
      </c>
      <c r="BH278" s="29">
        <v>325</v>
      </c>
      <c r="BI278" s="49">
        <v>3706</v>
      </c>
      <c r="BJ278" s="29">
        <v>1726</v>
      </c>
      <c r="BK278" s="29">
        <v>483</v>
      </c>
      <c r="BL278" s="29" t="s">
        <v>46</v>
      </c>
      <c r="BM278" s="29" t="s">
        <v>46</v>
      </c>
      <c r="BN278" s="29" t="s">
        <v>46</v>
      </c>
      <c r="BO278" s="30">
        <v>153</v>
      </c>
      <c r="BP278" s="29">
        <v>2236</v>
      </c>
      <c r="BQ278" s="29">
        <v>1560</v>
      </c>
      <c r="BR278" s="35">
        <v>3790.7877697841727</v>
      </c>
      <c r="BS278" s="29">
        <v>3757</v>
      </c>
      <c r="BT278" s="29">
        <v>1694</v>
      </c>
      <c r="BU278" s="35">
        <v>363</v>
      </c>
      <c r="BV278" s="29">
        <v>2845</v>
      </c>
      <c r="BW278" s="29">
        <v>1341</v>
      </c>
      <c r="BX278" s="95" t="s">
        <v>238</v>
      </c>
      <c r="BY278" s="76">
        <v>1118.376</v>
      </c>
      <c r="BZ278" s="29">
        <v>28806</v>
      </c>
      <c r="CA278" s="29">
        <v>19818</v>
      </c>
      <c r="CB278" s="29">
        <v>17582</v>
      </c>
      <c r="CC278" s="29">
        <v>2236</v>
      </c>
      <c r="CD278" s="29">
        <v>1457</v>
      </c>
      <c r="CE278" s="29">
        <v>12253</v>
      </c>
      <c r="CF278" s="29">
        <v>36</v>
      </c>
      <c r="CG278" s="29">
        <v>5384</v>
      </c>
      <c r="CH278" s="29">
        <v>1244</v>
      </c>
      <c r="CI278" s="29">
        <v>854</v>
      </c>
      <c r="CJ278" s="29">
        <v>390</v>
      </c>
      <c r="CK278" s="29">
        <v>498</v>
      </c>
      <c r="CL278" s="29">
        <v>1244</v>
      </c>
      <c r="CM278" s="29">
        <v>748</v>
      </c>
      <c r="CN278" s="35">
        <v>363</v>
      </c>
      <c r="CO278" s="30">
        <v>2269</v>
      </c>
      <c r="CP278" s="29">
        <v>22034</v>
      </c>
      <c r="CQ278" s="29">
        <v>22034</v>
      </c>
      <c r="CR278" s="29">
        <v>22034</v>
      </c>
      <c r="CS278" s="29">
        <v>22034</v>
      </c>
      <c r="CT278" s="29">
        <v>7734</v>
      </c>
      <c r="CU278" s="29">
        <v>7734</v>
      </c>
      <c r="CV278" s="35">
        <v>24105.599999999999</v>
      </c>
      <c r="CW278" s="35">
        <v>24105.599999999999</v>
      </c>
      <c r="CX278" s="35">
        <v>46007</v>
      </c>
      <c r="CY278" s="35">
        <v>46007</v>
      </c>
      <c r="CZ278" s="35">
        <v>46007</v>
      </c>
      <c r="DA278" s="78" t="s">
        <v>46</v>
      </c>
      <c r="DB278" s="34" t="s">
        <v>46</v>
      </c>
      <c r="DC278" s="34" t="s">
        <v>46</v>
      </c>
      <c r="DD278" s="34" t="s">
        <v>46</v>
      </c>
      <c r="DE278" s="34" t="s">
        <v>46</v>
      </c>
      <c r="DF278" s="34">
        <v>290</v>
      </c>
      <c r="DG278" s="34">
        <v>193</v>
      </c>
      <c r="DH278" s="34">
        <v>115</v>
      </c>
      <c r="DI278" s="34">
        <v>67</v>
      </c>
    </row>
    <row r="279" spans="1:113" x14ac:dyDescent="0.2">
      <c r="A279" s="3" t="s">
        <v>36</v>
      </c>
      <c r="B279" s="4">
        <v>2022</v>
      </c>
      <c r="C279" s="2" t="s">
        <v>13</v>
      </c>
      <c r="D279" s="29">
        <v>56</v>
      </c>
      <c r="E279" s="29">
        <v>36</v>
      </c>
      <c r="F279" s="34" t="s">
        <v>46</v>
      </c>
      <c r="G279" s="30" t="s">
        <v>46</v>
      </c>
      <c r="H279" s="29">
        <v>1298</v>
      </c>
      <c r="I279" s="29">
        <v>3010</v>
      </c>
      <c r="J279" s="29">
        <v>982</v>
      </c>
      <c r="K279" s="29">
        <v>1771</v>
      </c>
      <c r="L279" s="29">
        <v>257</v>
      </c>
      <c r="M279" s="31" t="s">
        <v>46</v>
      </c>
      <c r="N279" s="29">
        <v>120</v>
      </c>
      <c r="O279" s="29">
        <v>120</v>
      </c>
      <c r="P279" s="29" t="s">
        <v>237</v>
      </c>
      <c r="Q279" s="35" t="s">
        <v>237</v>
      </c>
      <c r="R279" s="30">
        <v>585</v>
      </c>
      <c r="S279" s="29">
        <v>3170</v>
      </c>
      <c r="T279" s="29">
        <v>3354</v>
      </c>
      <c r="U279" s="29">
        <v>2803</v>
      </c>
      <c r="V279" s="29">
        <v>367</v>
      </c>
      <c r="W279" s="29">
        <v>1506</v>
      </c>
      <c r="X279" s="29">
        <v>328</v>
      </c>
      <c r="Y279" s="29">
        <v>212</v>
      </c>
      <c r="Z279" s="29">
        <v>247</v>
      </c>
      <c r="AA279" s="35">
        <v>3545.5</v>
      </c>
      <c r="AB279" s="29">
        <v>511</v>
      </c>
      <c r="AC279" s="29">
        <v>493</v>
      </c>
      <c r="AD279" s="29">
        <v>248</v>
      </c>
      <c r="AE279" s="34">
        <v>396</v>
      </c>
      <c r="AF279" s="30">
        <v>561</v>
      </c>
      <c r="AG279" s="29">
        <v>2779</v>
      </c>
      <c r="AH279" s="34">
        <v>183</v>
      </c>
      <c r="AI279" s="34">
        <v>579</v>
      </c>
      <c r="AJ279" s="34">
        <v>110</v>
      </c>
      <c r="AK279" s="29">
        <v>290</v>
      </c>
      <c r="AL279" s="29">
        <v>149</v>
      </c>
      <c r="AM279" s="29">
        <v>84</v>
      </c>
      <c r="AN279" s="29">
        <v>358</v>
      </c>
      <c r="AO279" s="29">
        <v>135</v>
      </c>
      <c r="AP279" s="29">
        <v>36</v>
      </c>
      <c r="AQ279" s="30">
        <v>40</v>
      </c>
      <c r="AR279" s="81">
        <v>1421</v>
      </c>
      <c r="AS279" s="29">
        <v>522</v>
      </c>
      <c r="AT279" s="35">
        <v>180</v>
      </c>
      <c r="AU279" s="35">
        <v>80</v>
      </c>
      <c r="AV279" s="29">
        <v>93</v>
      </c>
      <c r="AW279" s="29">
        <v>20</v>
      </c>
      <c r="AX279" s="29">
        <v>20</v>
      </c>
      <c r="AY279" s="29" t="s">
        <v>46</v>
      </c>
      <c r="AZ279" s="34" t="s">
        <v>46</v>
      </c>
      <c r="BA279" s="30">
        <v>15</v>
      </c>
      <c r="BB279" s="31" t="s">
        <v>46</v>
      </c>
      <c r="BC279" s="29">
        <v>108</v>
      </c>
      <c r="BD279" s="8">
        <v>67</v>
      </c>
      <c r="BE279" s="8">
        <v>27</v>
      </c>
      <c r="BF279" s="8">
        <v>16</v>
      </c>
      <c r="BG279" s="29">
        <v>3721</v>
      </c>
      <c r="BH279" s="29">
        <v>75</v>
      </c>
      <c r="BI279" s="49">
        <v>1320</v>
      </c>
      <c r="BJ279" s="29">
        <v>613</v>
      </c>
      <c r="BK279" s="29">
        <v>179</v>
      </c>
      <c r="BL279" s="29" t="s">
        <v>46</v>
      </c>
      <c r="BM279" s="29" t="s">
        <v>46</v>
      </c>
      <c r="BN279" s="29" t="s">
        <v>46</v>
      </c>
      <c r="BO279" s="30">
        <v>33</v>
      </c>
      <c r="BP279" s="29">
        <v>649</v>
      </c>
      <c r="BQ279" s="29">
        <v>460</v>
      </c>
      <c r="BR279" s="35">
        <v>3886.0769230769229</v>
      </c>
      <c r="BS279" s="29">
        <v>1004</v>
      </c>
      <c r="BT279" s="29">
        <v>366</v>
      </c>
      <c r="BU279" s="35">
        <v>81</v>
      </c>
      <c r="BV279" s="29">
        <v>760</v>
      </c>
      <c r="BW279" s="29">
        <v>348</v>
      </c>
      <c r="BX279" s="95" t="s">
        <v>238</v>
      </c>
      <c r="BY279" s="76">
        <v>430.10199999999998</v>
      </c>
      <c r="BZ279" s="29">
        <v>9172</v>
      </c>
      <c r="CA279" s="29">
        <v>6524</v>
      </c>
      <c r="CB279" s="29">
        <v>5875</v>
      </c>
      <c r="CC279" s="29">
        <v>649</v>
      </c>
      <c r="CD279" s="29">
        <v>494</v>
      </c>
      <c r="CE279" s="29">
        <v>4006</v>
      </c>
      <c r="CF279" s="29">
        <v>6</v>
      </c>
      <c r="CG279" s="29">
        <v>3087</v>
      </c>
      <c r="CH279" s="29">
        <v>320</v>
      </c>
      <c r="CI279" s="29">
        <v>215</v>
      </c>
      <c r="CJ279" s="29">
        <v>105</v>
      </c>
      <c r="CK279" s="29">
        <v>111</v>
      </c>
      <c r="CL279" s="29">
        <v>320</v>
      </c>
      <c r="CM279" s="29">
        <v>186</v>
      </c>
      <c r="CN279" s="35">
        <v>81</v>
      </c>
      <c r="CO279" s="30">
        <v>571</v>
      </c>
      <c r="CP279" s="29">
        <v>7186</v>
      </c>
      <c r="CQ279" s="29">
        <v>7186</v>
      </c>
      <c r="CR279" s="29">
        <v>7186</v>
      </c>
      <c r="CS279" s="29">
        <v>7186</v>
      </c>
      <c r="CT279" s="29">
        <v>2403</v>
      </c>
      <c r="CU279" s="29">
        <v>2403</v>
      </c>
      <c r="CV279" s="35">
        <v>7829.2</v>
      </c>
      <c r="CW279" s="35">
        <v>7829.2</v>
      </c>
      <c r="CX279" s="35">
        <v>15216</v>
      </c>
      <c r="CY279" s="35">
        <v>15216</v>
      </c>
      <c r="CZ279" s="35">
        <v>15216</v>
      </c>
      <c r="DA279" s="78" t="s">
        <v>46</v>
      </c>
      <c r="DB279" s="34" t="s">
        <v>46</v>
      </c>
      <c r="DC279" s="34" t="s">
        <v>46</v>
      </c>
      <c r="DD279" s="34" t="s">
        <v>46</v>
      </c>
      <c r="DE279" s="34" t="s">
        <v>46</v>
      </c>
      <c r="DF279" s="34">
        <v>108</v>
      </c>
      <c r="DG279" s="34">
        <v>67</v>
      </c>
      <c r="DH279" s="34">
        <v>27</v>
      </c>
      <c r="DI279" s="34">
        <v>16</v>
      </c>
    </row>
    <row r="280" spans="1:113" x14ac:dyDescent="0.2">
      <c r="A280" s="3" t="s">
        <v>37</v>
      </c>
      <c r="B280" s="4">
        <v>2022</v>
      </c>
      <c r="C280" s="2" t="s">
        <v>14</v>
      </c>
      <c r="D280" s="29">
        <v>101</v>
      </c>
      <c r="E280" s="29">
        <v>64</v>
      </c>
      <c r="F280" s="34" t="s">
        <v>46</v>
      </c>
      <c r="G280" s="30" t="s">
        <v>46</v>
      </c>
      <c r="H280" s="29">
        <v>4125</v>
      </c>
      <c r="I280" s="29">
        <v>9571</v>
      </c>
      <c r="J280" s="29">
        <v>2675</v>
      </c>
      <c r="K280" s="29">
        <v>5921</v>
      </c>
      <c r="L280" s="29">
        <v>975</v>
      </c>
      <c r="M280" s="31" t="s">
        <v>46</v>
      </c>
      <c r="N280" s="29">
        <v>446</v>
      </c>
      <c r="O280" s="29">
        <v>446</v>
      </c>
      <c r="P280" s="29">
        <v>320</v>
      </c>
      <c r="Q280" s="35">
        <v>2670.1428571428573</v>
      </c>
      <c r="R280" s="30">
        <v>1633</v>
      </c>
      <c r="S280" s="29">
        <v>5088</v>
      </c>
      <c r="T280" s="29">
        <v>5617</v>
      </c>
      <c r="U280" s="29">
        <v>4407</v>
      </c>
      <c r="V280" s="29">
        <v>681</v>
      </c>
      <c r="W280" s="29">
        <v>2258</v>
      </c>
      <c r="X280" s="29">
        <v>638</v>
      </c>
      <c r="Y280" s="29">
        <v>416</v>
      </c>
      <c r="Z280" s="29">
        <v>652</v>
      </c>
      <c r="AA280" s="35">
        <v>3353.9482758620688</v>
      </c>
      <c r="AB280" s="29">
        <v>1607</v>
      </c>
      <c r="AC280" s="29">
        <v>1567</v>
      </c>
      <c r="AD280" s="29">
        <v>472</v>
      </c>
      <c r="AE280" s="34">
        <v>382</v>
      </c>
      <c r="AF280" s="30">
        <v>0</v>
      </c>
      <c r="AG280" s="29">
        <v>4516</v>
      </c>
      <c r="AH280" s="34">
        <v>253</v>
      </c>
      <c r="AI280" s="34">
        <v>793</v>
      </c>
      <c r="AJ280" s="34">
        <v>270</v>
      </c>
      <c r="AK280" s="29">
        <v>535</v>
      </c>
      <c r="AL280" s="29">
        <v>494</v>
      </c>
      <c r="AM280" s="29">
        <v>242</v>
      </c>
      <c r="AN280" s="29">
        <v>1025</v>
      </c>
      <c r="AO280" s="29">
        <v>254</v>
      </c>
      <c r="AP280" s="29">
        <v>64</v>
      </c>
      <c r="AQ280" s="30">
        <v>103</v>
      </c>
      <c r="AR280" s="81">
        <v>2412</v>
      </c>
      <c r="AS280" s="29">
        <v>820</v>
      </c>
      <c r="AT280" s="35">
        <v>285</v>
      </c>
      <c r="AU280" s="35">
        <v>131</v>
      </c>
      <c r="AV280" s="29">
        <v>332</v>
      </c>
      <c r="AW280" s="29">
        <v>91</v>
      </c>
      <c r="AX280" s="29">
        <v>91</v>
      </c>
      <c r="AY280" s="29" t="s">
        <v>46</v>
      </c>
      <c r="AZ280" s="34" t="s">
        <v>46</v>
      </c>
      <c r="BA280" s="30">
        <v>28</v>
      </c>
      <c r="BB280" s="31" t="s">
        <v>46</v>
      </c>
      <c r="BC280" s="29">
        <v>209</v>
      </c>
      <c r="BD280" s="8">
        <v>127</v>
      </c>
      <c r="BE280" s="8">
        <v>87</v>
      </c>
      <c r="BF280" s="8">
        <v>54</v>
      </c>
      <c r="BG280" s="29">
        <v>5544</v>
      </c>
      <c r="BH280" s="29">
        <v>290</v>
      </c>
      <c r="BI280" s="49">
        <v>1916</v>
      </c>
      <c r="BJ280" s="29">
        <v>928</v>
      </c>
      <c r="BK280" s="29">
        <v>264</v>
      </c>
      <c r="BL280" s="29" t="s">
        <v>46</v>
      </c>
      <c r="BM280" s="29" t="s">
        <v>46</v>
      </c>
      <c r="BN280" s="29" t="s">
        <v>46</v>
      </c>
      <c r="BO280" s="30">
        <v>94</v>
      </c>
      <c r="BP280" s="29">
        <v>1162</v>
      </c>
      <c r="BQ280" s="29">
        <v>1068</v>
      </c>
      <c r="BR280" s="35">
        <v>3556.6046511627906</v>
      </c>
      <c r="BS280" s="29">
        <v>3174</v>
      </c>
      <c r="BT280" s="29">
        <v>1591</v>
      </c>
      <c r="BU280" s="35">
        <v>348</v>
      </c>
      <c r="BV280" s="29">
        <v>2656</v>
      </c>
      <c r="BW280" s="29">
        <v>1225</v>
      </c>
      <c r="BX280" s="95" t="s">
        <v>238</v>
      </c>
      <c r="BY280" s="76">
        <v>595.32899999999995</v>
      </c>
      <c r="BZ280" s="29">
        <v>15721</v>
      </c>
      <c r="CA280" s="29">
        <v>10705</v>
      </c>
      <c r="CB280" s="29">
        <v>9543</v>
      </c>
      <c r="CC280" s="29">
        <v>1162</v>
      </c>
      <c r="CD280" s="29">
        <v>926</v>
      </c>
      <c r="CE280" s="29">
        <v>6557</v>
      </c>
      <c r="CF280" s="29">
        <v>21</v>
      </c>
      <c r="CG280" s="29">
        <v>3468</v>
      </c>
      <c r="CH280" s="29">
        <v>1024</v>
      </c>
      <c r="CI280" s="29">
        <v>800</v>
      </c>
      <c r="CJ280" s="29">
        <v>224</v>
      </c>
      <c r="CK280" s="29">
        <v>456</v>
      </c>
      <c r="CL280" s="29">
        <v>1024</v>
      </c>
      <c r="CM280" s="29">
        <v>644</v>
      </c>
      <c r="CN280" s="35">
        <v>348</v>
      </c>
      <c r="CO280" s="30">
        <v>1859</v>
      </c>
      <c r="CP280" s="29">
        <v>11946</v>
      </c>
      <c r="CQ280" s="29">
        <v>11946</v>
      </c>
      <c r="CR280" s="29">
        <v>11946</v>
      </c>
      <c r="CS280" s="29">
        <v>11946</v>
      </c>
      <c r="CT280" s="29">
        <v>6374</v>
      </c>
      <c r="CU280" s="29">
        <v>6374</v>
      </c>
      <c r="CV280" s="35">
        <v>11268.2</v>
      </c>
      <c r="CW280" s="35">
        <v>11268.2</v>
      </c>
      <c r="CX280" s="35">
        <v>25055</v>
      </c>
      <c r="CY280" s="35">
        <v>25055</v>
      </c>
      <c r="CZ280" s="35">
        <v>25055</v>
      </c>
      <c r="DA280" s="78" t="s">
        <v>46</v>
      </c>
      <c r="DB280" s="34" t="s">
        <v>46</v>
      </c>
      <c r="DC280" s="34" t="s">
        <v>46</v>
      </c>
      <c r="DD280" s="34" t="s">
        <v>46</v>
      </c>
      <c r="DE280" s="34" t="s">
        <v>46</v>
      </c>
      <c r="DF280" s="34">
        <v>209</v>
      </c>
      <c r="DG280" s="34">
        <v>127</v>
      </c>
      <c r="DH280" s="34">
        <v>87</v>
      </c>
      <c r="DI280" s="34">
        <v>54</v>
      </c>
    </row>
    <row r="281" spans="1:113" x14ac:dyDescent="0.2">
      <c r="A281" s="3" t="s">
        <v>38</v>
      </c>
      <c r="B281" s="4">
        <v>2022</v>
      </c>
      <c r="C281" s="2" t="s">
        <v>15</v>
      </c>
      <c r="D281" s="29">
        <v>161</v>
      </c>
      <c r="E281" s="29">
        <v>163</v>
      </c>
      <c r="F281" s="34" t="s">
        <v>46</v>
      </c>
      <c r="G281" s="30" t="s">
        <v>46</v>
      </c>
      <c r="H281" s="29">
        <v>5718</v>
      </c>
      <c r="I281" s="29">
        <v>12261</v>
      </c>
      <c r="J281" s="29">
        <v>3510</v>
      </c>
      <c r="K281" s="29">
        <v>7622</v>
      </c>
      <c r="L281" s="29">
        <v>1129</v>
      </c>
      <c r="M281" s="31" t="s">
        <v>46</v>
      </c>
      <c r="N281" s="29">
        <v>628</v>
      </c>
      <c r="O281" s="29">
        <v>628</v>
      </c>
      <c r="P281" s="29">
        <v>403</v>
      </c>
      <c r="Q281" s="35">
        <v>2806.4523809523807</v>
      </c>
      <c r="R281" s="30">
        <v>2189</v>
      </c>
      <c r="S281" s="29">
        <v>7344</v>
      </c>
      <c r="T281" s="29">
        <v>8360</v>
      </c>
      <c r="U281" s="29">
        <v>6416</v>
      </c>
      <c r="V281" s="29">
        <v>928</v>
      </c>
      <c r="W281" s="29">
        <v>3192</v>
      </c>
      <c r="X281" s="29">
        <v>822</v>
      </c>
      <c r="Y281" s="29">
        <v>688</v>
      </c>
      <c r="Z281" s="29">
        <v>811</v>
      </c>
      <c r="AA281" s="35">
        <v>3299.0294117647059</v>
      </c>
      <c r="AB281" s="29">
        <v>2270</v>
      </c>
      <c r="AC281" s="29">
        <v>2150</v>
      </c>
      <c r="AD281" s="29">
        <v>790</v>
      </c>
      <c r="AE281" s="34">
        <v>667</v>
      </c>
      <c r="AF281" s="30">
        <v>1048</v>
      </c>
      <c r="AG281" s="29">
        <v>6295</v>
      </c>
      <c r="AH281" s="34">
        <v>392</v>
      </c>
      <c r="AI281" s="34">
        <v>1247</v>
      </c>
      <c r="AJ281" s="34">
        <v>36</v>
      </c>
      <c r="AK281" s="29">
        <v>896</v>
      </c>
      <c r="AL281" s="29">
        <v>695</v>
      </c>
      <c r="AM281" s="29">
        <v>382</v>
      </c>
      <c r="AN281" s="29">
        <v>1394</v>
      </c>
      <c r="AO281" s="29">
        <v>384</v>
      </c>
      <c r="AP281" s="29">
        <v>163</v>
      </c>
      <c r="AQ281" s="30">
        <v>200</v>
      </c>
      <c r="AR281" s="81">
        <v>3500</v>
      </c>
      <c r="AS281" s="29">
        <v>1278</v>
      </c>
      <c r="AT281" s="35">
        <v>468</v>
      </c>
      <c r="AU281" s="35">
        <v>190</v>
      </c>
      <c r="AV281" s="29">
        <v>471</v>
      </c>
      <c r="AW281" s="29">
        <v>133</v>
      </c>
      <c r="AX281" s="29">
        <v>133</v>
      </c>
      <c r="AY281" s="29" t="s">
        <v>46</v>
      </c>
      <c r="AZ281" s="34" t="s">
        <v>46</v>
      </c>
      <c r="BA281" s="30">
        <v>43</v>
      </c>
      <c r="BB281" s="31" t="s">
        <v>46</v>
      </c>
      <c r="BC281" s="29">
        <v>313</v>
      </c>
      <c r="BD281" s="8">
        <v>178</v>
      </c>
      <c r="BE281" s="8">
        <v>109</v>
      </c>
      <c r="BF281" s="8">
        <v>59</v>
      </c>
      <c r="BG281" s="29">
        <v>7492</v>
      </c>
      <c r="BH281" s="29">
        <v>346</v>
      </c>
      <c r="BI281" s="49">
        <v>2683</v>
      </c>
      <c r="BJ281" s="29">
        <v>1350</v>
      </c>
      <c r="BK281" s="29">
        <v>360</v>
      </c>
      <c r="BL281" s="29" t="s">
        <v>46</v>
      </c>
      <c r="BM281" s="29" t="s">
        <v>46</v>
      </c>
      <c r="BN281" s="29" t="s">
        <v>46</v>
      </c>
      <c r="BO281" s="30">
        <v>155</v>
      </c>
      <c r="BP281" s="29">
        <v>1601</v>
      </c>
      <c r="BQ281" s="29">
        <v>1500</v>
      </c>
      <c r="BR281" s="35">
        <v>3661.546511627907</v>
      </c>
      <c r="BS281" s="29">
        <v>4420</v>
      </c>
      <c r="BT281" s="29">
        <v>2078</v>
      </c>
      <c r="BU281" s="35">
        <v>481</v>
      </c>
      <c r="BV281" s="29">
        <v>3707</v>
      </c>
      <c r="BW281" s="29">
        <v>1776</v>
      </c>
      <c r="BX281" s="95" t="s">
        <v>238</v>
      </c>
      <c r="BY281" s="76">
        <v>828.07100000000003</v>
      </c>
      <c r="BZ281" s="29">
        <v>22710</v>
      </c>
      <c r="CA281" s="29">
        <v>15704</v>
      </c>
      <c r="CB281" s="29">
        <v>14103</v>
      </c>
      <c r="CC281" s="29">
        <v>1601</v>
      </c>
      <c r="CD281" s="29">
        <v>1253</v>
      </c>
      <c r="CE281" s="29">
        <v>9986</v>
      </c>
      <c r="CF281" s="29">
        <v>33</v>
      </c>
      <c r="CG281" s="29">
        <v>4633</v>
      </c>
      <c r="CH281" s="29">
        <v>1454</v>
      </c>
      <c r="CI281" s="29">
        <v>1155</v>
      </c>
      <c r="CJ281" s="29">
        <v>299</v>
      </c>
      <c r="CK281" s="29">
        <v>652</v>
      </c>
      <c r="CL281" s="29">
        <v>1454</v>
      </c>
      <c r="CM281" s="29">
        <v>911</v>
      </c>
      <c r="CN281" s="35">
        <v>481</v>
      </c>
      <c r="CO281" s="30">
        <v>2680</v>
      </c>
      <c r="CP281" s="29">
        <v>17570</v>
      </c>
      <c r="CQ281" s="29">
        <v>17570</v>
      </c>
      <c r="CR281" s="29">
        <v>17570</v>
      </c>
      <c r="CS281" s="29">
        <v>17570</v>
      </c>
      <c r="CT281" s="29">
        <v>10757</v>
      </c>
      <c r="CU281" s="29">
        <v>10757</v>
      </c>
      <c r="CV281" s="35">
        <v>15955.5</v>
      </c>
      <c r="CW281" s="35">
        <v>15955.5</v>
      </c>
      <c r="CX281" s="35">
        <v>35520</v>
      </c>
      <c r="CY281" s="35">
        <v>35520</v>
      </c>
      <c r="CZ281" s="35">
        <v>35520</v>
      </c>
      <c r="DA281" s="78" t="s">
        <v>46</v>
      </c>
      <c r="DB281" s="34" t="s">
        <v>46</v>
      </c>
      <c r="DC281" s="34" t="s">
        <v>46</v>
      </c>
      <c r="DD281" s="34" t="s">
        <v>46</v>
      </c>
      <c r="DE281" s="34" t="s">
        <v>46</v>
      </c>
      <c r="DF281" s="34">
        <v>313</v>
      </c>
      <c r="DG281" s="34">
        <v>178</v>
      </c>
      <c r="DH281" s="34">
        <v>109</v>
      </c>
      <c r="DI281" s="34">
        <v>59</v>
      </c>
    </row>
    <row r="282" spans="1:113" x14ac:dyDescent="0.2">
      <c r="A282" s="3" t="s">
        <v>39</v>
      </c>
      <c r="B282" s="4">
        <v>2022</v>
      </c>
      <c r="C282" s="2" t="s">
        <v>16</v>
      </c>
      <c r="D282" s="29">
        <v>85</v>
      </c>
      <c r="E282" s="29">
        <v>43</v>
      </c>
      <c r="F282" s="34" t="s">
        <v>46</v>
      </c>
      <c r="G282" s="30" t="s">
        <v>46</v>
      </c>
      <c r="H282" s="29">
        <v>2534</v>
      </c>
      <c r="I282" s="29">
        <v>5820</v>
      </c>
      <c r="J282" s="29">
        <v>1624</v>
      </c>
      <c r="K282" s="29">
        <v>3694</v>
      </c>
      <c r="L282" s="29">
        <v>502</v>
      </c>
      <c r="M282" s="31" t="s">
        <v>46</v>
      </c>
      <c r="N282" s="29">
        <v>213</v>
      </c>
      <c r="O282" s="29">
        <v>213</v>
      </c>
      <c r="P282" s="29" t="s">
        <v>237</v>
      </c>
      <c r="Q282" s="35" t="s">
        <v>237</v>
      </c>
      <c r="R282" s="30">
        <v>905</v>
      </c>
      <c r="S282" s="29">
        <v>5236</v>
      </c>
      <c r="T282" s="29">
        <v>5490</v>
      </c>
      <c r="U282" s="29">
        <v>4648</v>
      </c>
      <c r="V282" s="29">
        <v>588</v>
      </c>
      <c r="W282" s="29">
        <v>2366</v>
      </c>
      <c r="X282" s="29">
        <v>452</v>
      </c>
      <c r="Y282" s="29">
        <v>432</v>
      </c>
      <c r="Z282" s="29">
        <v>467</v>
      </c>
      <c r="AA282" s="35">
        <v>3421.712121212121</v>
      </c>
      <c r="AB282" s="29">
        <v>881</v>
      </c>
      <c r="AC282" s="29">
        <v>781</v>
      </c>
      <c r="AD282" s="29">
        <v>378</v>
      </c>
      <c r="AE282" s="34">
        <v>285</v>
      </c>
      <c r="AF282" s="30">
        <v>555</v>
      </c>
      <c r="AG282" s="29">
        <v>4255</v>
      </c>
      <c r="AH282" s="34">
        <v>275</v>
      </c>
      <c r="AI282" s="34">
        <v>754</v>
      </c>
      <c r="AJ282" s="34">
        <v>162</v>
      </c>
      <c r="AK282" s="29">
        <v>453</v>
      </c>
      <c r="AL282" s="29">
        <v>244</v>
      </c>
      <c r="AM282" s="29">
        <v>145</v>
      </c>
      <c r="AN282" s="29">
        <v>536</v>
      </c>
      <c r="AO282" s="29">
        <v>229</v>
      </c>
      <c r="AP282" s="29">
        <v>43</v>
      </c>
      <c r="AQ282" s="30">
        <v>48</v>
      </c>
      <c r="AR282" s="81">
        <v>2432</v>
      </c>
      <c r="AS282" s="29">
        <v>854</v>
      </c>
      <c r="AT282" s="35">
        <v>286</v>
      </c>
      <c r="AU282" s="35">
        <v>105</v>
      </c>
      <c r="AV282" s="29">
        <v>176</v>
      </c>
      <c r="AW282" s="29">
        <v>54</v>
      </c>
      <c r="AX282" s="29">
        <v>54</v>
      </c>
      <c r="AY282" s="29" t="s">
        <v>46</v>
      </c>
      <c r="AZ282" s="34" t="s">
        <v>46</v>
      </c>
      <c r="BA282" s="30">
        <v>33</v>
      </c>
      <c r="BB282" s="31" t="s">
        <v>46</v>
      </c>
      <c r="BC282" s="29">
        <v>161</v>
      </c>
      <c r="BD282" s="8">
        <v>89</v>
      </c>
      <c r="BE282" s="8">
        <v>49</v>
      </c>
      <c r="BF282" s="8">
        <v>18</v>
      </c>
      <c r="BG282" s="29">
        <v>4836</v>
      </c>
      <c r="BH282" s="29">
        <v>152</v>
      </c>
      <c r="BI282" s="49">
        <v>1535</v>
      </c>
      <c r="BJ282" s="29">
        <v>682</v>
      </c>
      <c r="BK282" s="29">
        <v>169</v>
      </c>
      <c r="BL282" s="29" t="s">
        <v>46</v>
      </c>
      <c r="BM282" s="29" t="s">
        <v>46</v>
      </c>
      <c r="BN282" s="29" t="s">
        <v>46</v>
      </c>
      <c r="BO282" s="30">
        <v>69</v>
      </c>
      <c r="BP282" s="29">
        <v>1008</v>
      </c>
      <c r="BQ282" s="29">
        <v>899</v>
      </c>
      <c r="BR282" s="35">
        <v>3816.0844155844156</v>
      </c>
      <c r="BS282" s="29">
        <v>1662</v>
      </c>
      <c r="BT282" s="29">
        <v>706</v>
      </c>
      <c r="BU282" s="35">
        <v>164</v>
      </c>
      <c r="BV282" s="29">
        <v>1294</v>
      </c>
      <c r="BW282" s="29">
        <v>612</v>
      </c>
      <c r="BX282" s="95" t="s">
        <v>238</v>
      </c>
      <c r="BY282" s="76">
        <v>577.15300000000002</v>
      </c>
      <c r="BZ282" s="29">
        <v>16173</v>
      </c>
      <c r="CA282" s="29">
        <v>10726</v>
      </c>
      <c r="CB282" s="29">
        <v>9718</v>
      </c>
      <c r="CC282" s="29">
        <v>1008</v>
      </c>
      <c r="CD282" s="29">
        <v>828</v>
      </c>
      <c r="CE282" s="29">
        <v>6815</v>
      </c>
      <c r="CF282" s="29">
        <v>12</v>
      </c>
      <c r="CG282" s="29">
        <v>4450</v>
      </c>
      <c r="CH282" s="29">
        <v>525</v>
      </c>
      <c r="CI282" s="29">
        <v>379</v>
      </c>
      <c r="CJ282" s="29">
        <v>146</v>
      </c>
      <c r="CK282" s="29">
        <v>192</v>
      </c>
      <c r="CL282" s="29">
        <v>525</v>
      </c>
      <c r="CM282" s="29">
        <v>336</v>
      </c>
      <c r="CN282" s="35">
        <v>164</v>
      </c>
      <c r="CO282" s="30">
        <v>974</v>
      </c>
      <c r="CP282" s="29">
        <v>10718</v>
      </c>
      <c r="CQ282" s="29">
        <v>10718</v>
      </c>
      <c r="CR282" s="29">
        <v>10718</v>
      </c>
      <c r="CS282" s="29">
        <v>10718</v>
      </c>
      <c r="CT282" s="29">
        <v>3395</v>
      </c>
      <c r="CU282" s="29">
        <v>3395</v>
      </c>
      <c r="CV282" s="35">
        <v>11754.599999999999</v>
      </c>
      <c r="CW282" s="35">
        <v>11754.599999999999</v>
      </c>
      <c r="CX282" s="35">
        <v>24497</v>
      </c>
      <c r="CY282" s="35">
        <v>24497</v>
      </c>
      <c r="CZ282" s="35">
        <v>24497</v>
      </c>
      <c r="DA282" s="78" t="s">
        <v>46</v>
      </c>
      <c r="DB282" s="34" t="s">
        <v>46</v>
      </c>
      <c r="DC282" s="34" t="s">
        <v>46</v>
      </c>
      <c r="DD282" s="34" t="s">
        <v>46</v>
      </c>
      <c r="DE282" s="34" t="s">
        <v>46</v>
      </c>
      <c r="DF282" s="34">
        <v>161</v>
      </c>
      <c r="DG282" s="34">
        <v>89</v>
      </c>
      <c r="DH282" s="34">
        <v>49</v>
      </c>
      <c r="DI282" s="34">
        <v>18</v>
      </c>
    </row>
    <row r="283" spans="1:113" x14ac:dyDescent="0.2">
      <c r="A283" s="3" t="s">
        <v>40</v>
      </c>
      <c r="B283" s="4">
        <v>2022</v>
      </c>
      <c r="C283" s="2" t="s">
        <v>17</v>
      </c>
      <c r="D283" s="29">
        <v>102</v>
      </c>
      <c r="E283" s="29">
        <v>95</v>
      </c>
      <c r="F283" s="34" t="s">
        <v>46</v>
      </c>
      <c r="G283" s="30" t="s">
        <v>46</v>
      </c>
      <c r="H283" s="29">
        <v>3253</v>
      </c>
      <c r="I283" s="29">
        <v>6229</v>
      </c>
      <c r="J283" s="29">
        <v>1862</v>
      </c>
      <c r="K283" s="29">
        <v>3778</v>
      </c>
      <c r="L283" s="29">
        <v>589</v>
      </c>
      <c r="M283" s="31" t="s">
        <v>46</v>
      </c>
      <c r="N283" s="29">
        <v>310</v>
      </c>
      <c r="O283" s="29">
        <v>310</v>
      </c>
      <c r="P283" s="29">
        <v>237</v>
      </c>
      <c r="Q283" s="35">
        <v>2594.7307692307691</v>
      </c>
      <c r="R283" s="30">
        <v>1321</v>
      </c>
      <c r="S283" s="29">
        <v>6130</v>
      </c>
      <c r="T283" s="29">
        <v>6434</v>
      </c>
      <c r="U283" s="29">
        <v>5362</v>
      </c>
      <c r="V283" s="29">
        <v>768</v>
      </c>
      <c r="W283" s="29">
        <v>2835</v>
      </c>
      <c r="X283" s="29">
        <v>699</v>
      </c>
      <c r="Y283" s="29">
        <v>490</v>
      </c>
      <c r="Z283" s="29">
        <v>598</v>
      </c>
      <c r="AA283" s="35">
        <v>3385.5</v>
      </c>
      <c r="AB283" s="29">
        <v>1290</v>
      </c>
      <c r="AC283" s="29">
        <v>1245</v>
      </c>
      <c r="AD283" s="29">
        <v>562</v>
      </c>
      <c r="AE283" s="34">
        <v>383</v>
      </c>
      <c r="AF283" s="30">
        <v>1058</v>
      </c>
      <c r="AG283" s="29">
        <v>5024</v>
      </c>
      <c r="AH283" s="34">
        <v>256</v>
      </c>
      <c r="AI283" s="34">
        <v>855</v>
      </c>
      <c r="AJ283" s="34">
        <v>133</v>
      </c>
      <c r="AK283" s="29">
        <v>631</v>
      </c>
      <c r="AL283" s="29">
        <v>354</v>
      </c>
      <c r="AM283" s="29">
        <v>181</v>
      </c>
      <c r="AN283" s="29">
        <v>823</v>
      </c>
      <c r="AO283" s="29">
        <v>311</v>
      </c>
      <c r="AP283" s="29">
        <v>95</v>
      </c>
      <c r="AQ283" s="30">
        <v>89</v>
      </c>
      <c r="AR283" s="81">
        <v>2804</v>
      </c>
      <c r="AS283" s="29">
        <v>1024</v>
      </c>
      <c r="AT283" s="35">
        <v>386</v>
      </c>
      <c r="AU283" s="35">
        <v>143</v>
      </c>
      <c r="AV283" s="29">
        <v>290</v>
      </c>
      <c r="AW283" s="29">
        <v>81</v>
      </c>
      <c r="AX283" s="29">
        <v>81</v>
      </c>
      <c r="AY283" s="29" t="s">
        <v>46</v>
      </c>
      <c r="AZ283" s="34" t="s">
        <v>46</v>
      </c>
      <c r="BA283" s="30">
        <v>38</v>
      </c>
      <c r="BB283" s="31" t="s">
        <v>46</v>
      </c>
      <c r="BC283" s="29">
        <v>226</v>
      </c>
      <c r="BD283" s="8">
        <v>150</v>
      </c>
      <c r="BE283" s="8">
        <v>65</v>
      </c>
      <c r="BF283" s="8">
        <v>36</v>
      </c>
      <c r="BG283" s="29">
        <v>7612</v>
      </c>
      <c r="BH283" s="29">
        <v>186</v>
      </c>
      <c r="BI283" s="49">
        <v>2760</v>
      </c>
      <c r="BJ283" s="29">
        <v>1301</v>
      </c>
      <c r="BK283" s="29">
        <v>316</v>
      </c>
      <c r="BL283" s="29" t="s">
        <v>46</v>
      </c>
      <c r="BM283" s="29" t="s">
        <v>46</v>
      </c>
      <c r="BN283" s="29" t="s">
        <v>46</v>
      </c>
      <c r="BO283" s="30">
        <v>125</v>
      </c>
      <c r="BP283" s="29">
        <v>1332</v>
      </c>
      <c r="BQ283" s="29">
        <v>1087</v>
      </c>
      <c r="BR283" s="35">
        <v>3633.1923076923076</v>
      </c>
      <c r="BS283" s="29">
        <v>2535</v>
      </c>
      <c r="BT283" s="29">
        <v>1114</v>
      </c>
      <c r="BU283" s="35">
        <v>240</v>
      </c>
      <c r="BV283" s="29">
        <v>2028</v>
      </c>
      <c r="BW283" s="29">
        <v>953</v>
      </c>
      <c r="BX283" s="95" t="s">
        <v>238</v>
      </c>
      <c r="BY283" s="76">
        <v>718.92899999999997</v>
      </c>
      <c r="BZ283" s="29">
        <v>18274</v>
      </c>
      <c r="CA283" s="29">
        <v>12564</v>
      </c>
      <c r="CB283" s="29">
        <v>11232</v>
      </c>
      <c r="CC283" s="29">
        <v>1332</v>
      </c>
      <c r="CD283" s="29">
        <v>872</v>
      </c>
      <c r="CE283" s="29">
        <v>7582</v>
      </c>
      <c r="CF283" s="29">
        <v>25</v>
      </c>
      <c r="CG283" s="29">
        <v>4139</v>
      </c>
      <c r="CH283" s="29">
        <v>831</v>
      </c>
      <c r="CI283" s="29">
        <v>601</v>
      </c>
      <c r="CJ283" s="29">
        <v>230</v>
      </c>
      <c r="CK283" s="29">
        <v>341</v>
      </c>
      <c r="CL283" s="29">
        <v>831</v>
      </c>
      <c r="CM283" s="29">
        <v>512</v>
      </c>
      <c r="CN283" s="35">
        <v>240</v>
      </c>
      <c r="CO283" s="30">
        <v>1526</v>
      </c>
      <c r="CP283" s="29">
        <v>15170</v>
      </c>
      <c r="CQ283" s="29">
        <v>15170</v>
      </c>
      <c r="CR283" s="29">
        <v>15170</v>
      </c>
      <c r="CS283" s="29">
        <v>15170</v>
      </c>
      <c r="CT283" s="29">
        <v>5857</v>
      </c>
      <c r="CU283" s="29">
        <v>5857</v>
      </c>
      <c r="CV283" s="35">
        <v>15773.4</v>
      </c>
      <c r="CW283" s="35">
        <v>15773.4</v>
      </c>
      <c r="CX283" s="35">
        <v>30054</v>
      </c>
      <c r="CY283" s="35">
        <v>30054</v>
      </c>
      <c r="CZ283" s="35">
        <v>30054</v>
      </c>
      <c r="DA283" s="78" t="s">
        <v>46</v>
      </c>
      <c r="DB283" s="34" t="s">
        <v>46</v>
      </c>
      <c r="DC283" s="34" t="s">
        <v>46</v>
      </c>
      <c r="DD283" s="34" t="s">
        <v>46</v>
      </c>
      <c r="DE283" s="34" t="s">
        <v>46</v>
      </c>
      <c r="DF283" s="34">
        <v>226</v>
      </c>
      <c r="DG283" s="34">
        <v>150</v>
      </c>
      <c r="DH283" s="34">
        <v>65</v>
      </c>
      <c r="DI283" s="34">
        <v>36</v>
      </c>
    </row>
    <row r="284" spans="1:113" x14ac:dyDescent="0.2">
      <c r="A284" s="3" t="s">
        <v>41</v>
      </c>
      <c r="B284" s="4">
        <v>2022</v>
      </c>
      <c r="C284" s="2" t="s">
        <v>18</v>
      </c>
      <c r="D284" s="29">
        <v>65</v>
      </c>
      <c r="E284" s="29">
        <v>32</v>
      </c>
      <c r="F284" s="34" t="s">
        <v>46</v>
      </c>
      <c r="G284" s="30" t="s">
        <v>46</v>
      </c>
      <c r="H284" s="29">
        <v>1707</v>
      </c>
      <c r="I284" s="29">
        <v>3695</v>
      </c>
      <c r="J284" s="29">
        <v>1177</v>
      </c>
      <c r="K284" s="29">
        <v>2202</v>
      </c>
      <c r="L284" s="29">
        <v>316</v>
      </c>
      <c r="M284" s="31" t="s">
        <v>46</v>
      </c>
      <c r="N284" s="29">
        <v>168</v>
      </c>
      <c r="O284" s="29">
        <v>168</v>
      </c>
      <c r="P284" s="29" t="s">
        <v>237</v>
      </c>
      <c r="Q284" s="35" t="s">
        <v>237</v>
      </c>
      <c r="R284" s="30">
        <v>683</v>
      </c>
      <c r="S284" s="29">
        <v>4516</v>
      </c>
      <c r="T284" s="29">
        <v>4769</v>
      </c>
      <c r="U284" s="29">
        <v>3920</v>
      </c>
      <c r="V284" s="29">
        <v>596</v>
      </c>
      <c r="W284" s="29">
        <v>2007</v>
      </c>
      <c r="X284" s="29">
        <v>362</v>
      </c>
      <c r="Y284" s="29">
        <v>417</v>
      </c>
      <c r="Z284" s="29">
        <v>377</v>
      </c>
      <c r="AA284" s="35">
        <v>3311.7068965517242</v>
      </c>
      <c r="AB284" s="29">
        <v>755</v>
      </c>
      <c r="AC284" s="29">
        <v>767</v>
      </c>
      <c r="AD284" s="29">
        <v>366</v>
      </c>
      <c r="AE284" s="34">
        <v>236</v>
      </c>
      <c r="AF284" s="30">
        <v>771</v>
      </c>
      <c r="AG284" s="29">
        <v>3669</v>
      </c>
      <c r="AH284" s="34">
        <v>229</v>
      </c>
      <c r="AI284" s="34">
        <v>739</v>
      </c>
      <c r="AJ284" s="34">
        <v>116</v>
      </c>
      <c r="AK284" s="29">
        <v>435</v>
      </c>
      <c r="AL284" s="29">
        <v>217</v>
      </c>
      <c r="AM284" s="29">
        <v>116</v>
      </c>
      <c r="AN284" s="29">
        <v>506</v>
      </c>
      <c r="AO284" s="29">
        <v>248</v>
      </c>
      <c r="AP284" s="29">
        <v>32</v>
      </c>
      <c r="AQ284" s="30">
        <v>36</v>
      </c>
      <c r="AR284" s="81">
        <v>2060</v>
      </c>
      <c r="AS284" s="29">
        <v>822</v>
      </c>
      <c r="AT284" s="35">
        <v>333</v>
      </c>
      <c r="AU284" s="35">
        <v>147</v>
      </c>
      <c r="AV284" s="29">
        <v>127</v>
      </c>
      <c r="AW284" s="29">
        <v>38</v>
      </c>
      <c r="AX284" s="29">
        <v>38</v>
      </c>
      <c r="AY284" s="29" t="s">
        <v>46</v>
      </c>
      <c r="AZ284" s="34" t="s">
        <v>46</v>
      </c>
      <c r="BA284" s="30">
        <v>17</v>
      </c>
      <c r="BB284" s="31" t="s">
        <v>46</v>
      </c>
      <c r="BC284" s="29">
        <v>161</v>
      </c>
      <c r="BD284" s="8">
        <v>84</v>
      </c>
      <c r="BE284" s="8">
        <v>44</v>
      </c>
      <c r="BF284" s="8">
        <v>16</v>
      </c>
      <c r="BG284" s="29">
        <v>4760</v>
      </c>
      <c r="BH284" s="29">
        <v>112</v>
      </c>
      <c r="BI284" s="49">
        <v>1528</v>
      </c>
      <c r="BJ284" s="29">
        <v>664</v>
      </c>
      <c r="BK284" s="29">
        <v>196</v>
      </c>
      <c r="BL284" s="29" t="s">
        <v>46</v>
      </c>
      <c r="BM284" s="29" t="s">
        <v>46</v>
      </c>
      <c r="BN284" s="29" t="s">
        <v>46</v>
      </c>
      <c r="BO284" s="30">
        <v>58</v>
      </c>
      <c r="BP284" s="29">
        <v>980</v>
      </c>
      <c r="BQ284" s="29">
        <v>794</v>
      </c>
      <c r="BR284" s="35">
        <v>3721.0696202531644</v>
      </c>
      <c r="BS284" s="29">
        <v>1522</v>
      </c>
      <c r="BT284" s="29">
        <v>714</v>
      </c>
      <c r="BU284" s="35">
        <v>171</v>
      </c>
      <c r="BV284" s="29">
        <v>1201</v>
      </c>
      <c r="BW284" s="29">
        <v>571</v>
      </c>
      <c r="BX284" s="95" t="s">
        <v>238</v>
      </c>
      <c r="BY284" s="76">
        <v>483.14</v>
      </c>
      <c r="BZ284" s="29">
        <v>13039</v>
      </c>
      <c r="CA284" s="29">
        <v>9285</v>
      </c>
      <c r="CB284" s="29">
        <v>8305</v>
      </c>
      <c r="CC284" s="29">
        <v>980</v>
      </c>
      <c r="CD284" s="29">
        <v>630</v>
      </c>
      <c r="CE284" s="29">
        <v>5893</v>
      </c>
      <c r="CF284" s="29" t="s">
        <v>237</v>
      </c>
      <c r="CG284" s="29">
        <v>1909</v>
      </c>
      <c r="CH284" s="29">
        <v>576</v>
      </c>
      <c r="CI284" s="29">
        <v>428</v>
      </c>
      <c r="CJ284" s="29">
        <v>148</v>
      </c>
      <c r="CK284" s="29">
        <v>242</v>
      </c>
      <c r="CL284" s="29">
        <v>576</v>
      </c>
      <c r="CM284" s="29">
        <v>333</v>
      </c>
      <c r="CN284" s="35">
        <v>171</v>
      </c>
      <c r="CO284" s="30">
        <v>904</v>
      </c>
      <c r="CP284" s="29">
        <v>9575</v>
      </c>
      <c r="CQ284" s="29">
        <v>9575</v>
      </c>
      <c r="CR284" s="29">
        <v>9575</v>
      </c>
      <c r="CS284" s="29">
        <v>9575</v>
      </c>
      <c r="CT284" s="29">
        <v>2190</v>
      </c>
      <c r="CU284" s="29">
        <v>2190</v>
      </c>
      <c r="CV284" s="35">
        <v>10865.9</v>
      </c>
      <c r="CW284" s="35">
        <v>10865.9</v>
      </c>
      <c r="CX284" s="35">
        <v>20847</v>
      </c>
      <c r="CY284" s="35">
        <v>20847</v>
      </c>
      <c r="CZ284" s="35">
        <v>20847</v>
      </c>
      <c r="DA284" s="78" t="s">
        <v>46</v>
      </c>
      <c r="DB284" s="34" t="s">
        <v>46</v>
      </c>
      <c r="DC284" s="34" t="s">
        <v>46</v>
      </c>
      <c r="DD284" s="34" t="s">
        <v>46</v>
      </c>
      <c r="DE284" s="34" t="s">
        <v>46</v>
      </c>
      <c r="DF284" s="34">
        <v>161</v>
      </c>
      <c r="DG284" s="34">
        <v>84</v>
      </c>
      <c r="DH284" s="34">
        <v>44</v>
      </c>
      <c r="DI284" s="34">
        <v>16</v>
      </c>
    </row>
    <row r="285" spans="1:113" x14ac:dyDescent="0.2">
      <c r="A285" s="3" t="s">
        <v>42</v>
      </c>
      <c r="B285" s="4">
        <v>2022</v>
      </c>
      <c r="C285" s="2" t="s">
        <v>19</v>
      </c>
      <c r="D285" s="29">
        <v>75</v>
      </c>
      <c r="E285" s="29">
        <v>61</v>
      </c>
      <c r="F285" s="34" t="s">
        <v>46</v>
      </c>
      <c r="G285" s="30" t="s">
        <v>46</v>
      </c>
      <c r="H285" s="29">
        <v>2841</v>
      </c>
      <c r="I285" s="29">
        <v>5597</v>
      </c>
      <c r="J285" s="29">
        <v>1686</v>
      </c>
      <c r="K285" s="29">
        <v>3412</v>
      </c>
      <c r="L285" s="29">
        <v>499</v>
      </c>
      <c r="M285" s="31" t="s">
        <v>46</v>
      </c>
      <c r="N285" s="29">
        <v>214</v>
      </c>
      <c r="O285" s="29">
        <v>214</v>
      </c>
      <c r="P285" s="29">
        <v>185</v>
      </c>
      <c r="Q285" s="35">
        <v>2762.0384615384614</v>
      </c>
      <c r="R285" s="30">
        <v>943</v>
      </c>
      <c r="S285" s="29">
        <v>6685</v>
      </c>
      <c r="T285" s="29">
        <v>6685</v>
      </c>
      <c r="U285" s="29">
        <v>5775</v>
      </c>
      <c r="V285" s="29">
        <v>910</v>
      </c>
      <c r="W285" s="29">
        <v>2918</v>
      </c>
      <c r="X285" s="29">
        <v>608</v>
      </c>
      <c r="Y285" s="29">
        <v>456</v>
      </c>
      <c r="Z285" s="29">
        <v>475</v>
      </c>
      <c r="AA285" s="35">
        <v>3609.9594594594596</v>
      </c>
      <c r="AB285" s="29">
        <v>918</v>
      </c>
      <c r="AC285" s="29">
        <v>805</v>
      </c>
      <c r="AD285" s="29">
        <v>517</v>
      </c>
      <c r="AE285" s="34">
        <v>674</v>
      </c>
      <c r="AF285" s="30">
        <v>921</v>
      </c>
      <c r="AG285" s="29">
        <v>5370</v>
      </c>
      <c r="AH285" s="34">
        <v>422</v>
      </c>
      <c r="AI285" s="34">
        <v>1054</v>
      </c>
      <c r="AJ285" s="34">
        <v>362</v>
      </c>
      <c r="AK285" s="29">
        <v>606</v>
      </c>
      <c r="AL285" s="29">
        <v>257</v>
      </c>
      <c r="AM285" s="29">
        <v>138</v>
      </c>
      <c r="AN285" s="29">
        <v>568</v>
      </c>
      <c r="AO285" s="29">
        <v>255</v>
      </c>
      <c r="AP285" s="29">
        <v>61</v>
      </c>
      <c r="AQ285" s="30">
        <v>92</v>
      </c>
      <c r="AR285" s="81">
        <v>2912</v>
      </c>
      <c r="AS285" s="29">
        <v>972</v>
      </c>
      <c r="AT285" s="35">
        <v>375</v>
      </c>
      <c r="AU285" s="35">
        <v>136</v>
      </c>
      <c r="AV285" s="29">
        <v>153</v>
      </c>
      <c r="AW285" s="29">
        <v>45</v>
      </c>
      <c r="AX285" s="29">
        <v>45</v>
      </c>
      <c r="AY285" s="29" t="s">
        <v>46</v>
      </c>
      <c r="AZ285" s="34" t="s">
        <v>46</v>
      </c>
      <c r="BA285" s="30">
        <v>28</v>
      </c>
      <c r="BB285" s="31" t="s">
        <v>46</v>
      </c>
      <c r="BC285" s="29">
        <v>209</v>
      </c>
      <c r="BD285" s="8">
        <v>132</v>
      </c>
      <c r="BE285" s="8">
        <v>51</v>
      </c>
      <c r="BF285" s="8">
        <v>16</v>
      </c>
      <c r="BG285" s="29">
        <v>6933</v>
      </c>
      <c r="BH285" s="29">
        <v>144</v>
      </c>
      <c r="BI285" s="49">
        <v>2496</v>
      </c>
      <c r="BJ285" s="29">
        <v>1147</v>
      </c>
      <c r="BK285" s="29">
        <v>315</v>
      </c>
      <c r="BL285" s="29" t="s">
        <v>46</v>
      </c>
      <c r="BM285" s="29" t="s">
        <v>46</v>
      </c>
      <c r="BN285" s="29" t="s">
        <v>46</v>
      </c>
      <c r="BO285" s="30">
        <v>83</v>
      </c>
      <c r="BP285" s="29">
        <v>1536</v>
      </c>
      <c r="BQ285" s="29">
        <v>931</v>
      </c>
      <c r="BR285" s="35">
        <v>4038.18115942029</v>
      </c>
      <c r="BS285" s="29">
        <v>1723</v>
      </c>
      <c r="BT285" s="29">
        <v>742</v>
      </c>
      <c r="BU285" s="35">
        <v>189</v>
      </c>
      <c r="BV285" s="29">
        <v>1328</v>
      </c>
      <c r="BW285" s="29">
        <v>619</v>
      </c>
      <c r="BX285" s="95" t="s">
        <v>238</v>
      </c>
      <c r="BY285" s="76">
        <v>876.43299999999999</v>
      </c>
      <c r="BZ285" s="29">
        <v>19253</v>
      </c>
      <c r="CA285" s="29">
        <v>13370</v>
      </c>
      <c r="CB285" s="29">
        <v>11834</v>
      </c>
      <c r="CC285" s="29">
        <v>1536</v>
      </c>
      <c r="CD285" s="29">
        <v>1098</v>
      </c>
      <c r="CE285" s="29">
        <v>8269</v>
      </c>
      <c r="CF285" s="29">
        <v>15</v>
      </c>
      <c r="CG285" s="29">
        <v>5239</v>
      </c>
      <c r="CH285" s="29">
        <v>585</v>
      </c>
      <c r="CI285" s="29">
        <v>365</v>
      </c>
      <c r="CJ285" s="29">
        <v>220</v>
      </c>
      <c r="CK285" s="29">
        <v>229</v>
      </c>
      <c r="CL285" s="29">
        <v>585</v>
      </c>
      <c r="CM285" s="29">
        <v>295</v>
      </c>
      <c r="CN285" s="35">
        <v>189</v>
      </c>
      <c r="CO285" s="30">
        <v>1011</v>
      </c>
      <c r="CP285" s="29">
        <v>14675</v>
      </c>
      <c r="CQ285" s="29">
        <v>14675</v>
      </c>
      <c r="CR285" s="29">
        <v>14675</v>
      </c>
      <c r="CS285" s="29">
        <v>14675</v>
      </c>
      <c r="CT285" s="29">
        <v>4310</v>
      </c>
      <c r="CU285" s="29">
        <v>4310</v>
      </c>
      <c r="CV285" s="35">
        <v>17124.599999999999</v>
      </c>
      <c r="CW285" s="35">
        <v>17124.599999999999</v>
      </c>
      <c r="CX285" s="35">
        <v>30632</v>
      </c>
      <c r="CY285" s="35">
        <v>30632</v>
      </c>
      <c r="CZ285" s="35">
        <v>30632</v>
      </c>
      <c r="DA285" s="78" t="s">
        <v>46</v>
      </c>
      <c r="DB285" s="34" t="s">
        <v>46</v>
      </c>
      <c r="DC285" s="34" t="s">
        <v>46</v>
      </c>
      <c r="DD285" s="34" t="s">
        <v>46</v>
      </c>
      <c r="DE285" s="34" t="s">
        <v>46</v>
      </c>
      <c r="DF285" s="34">
        <v>209</v>
      </c>
      <c r="DG285" s="34">
        <v>132</v>
      </c>
      <c r="DH285" s="34">
        <v>51</v>
      </c>
      <c r="DI285" s="34">
        <v>16</v>
      </c>
    </row>
    <row r="286" spans="1:113" x14ac:dyDescent="0.2">
      <c r="A286" s="3" t="s">
        <v>43</v>
      </c>
      <c r="B286" s="4">
        <v>2022</v>
      </c>
      <c r="C286" s="2" t="s">
        <v>20</v>
      </c>
      <c r="D286" s="29">
        <v>33</v>
      </c>
      <c r="E286" s="29">
        <v>24</v>
      </c>
      <c r="F286" s="34" t="s">
        <v>46</v>
      </c>
      <c r="G286" s="30" t="s">
        <v>46</v>
      </c>
      <c r="H286" s="29">
        <v>1138</v>
      </c>
      <c r="I286" s="29">
        <v>2461</v>
      </c>
      <c r="J286" s="29">
        <v>799</v>
      </c>
      <c r="K286" s="29">
        <v>1435</v>
      </c>
      <c r="L286" s="29">
        <v>227</v>
      </c>
      <c r="M286" s="31" t="s">
        <v>46</v>
      </c>
      <c r="N286" s="29">
        <v>79</v>
      </c>
      <c r="O286" s="29">
        <v>79</v>
      </c>
      <c r="P286" s="29" t="s">
        <v>237</v>
      </c>
      <c r="Q286" s="35" t="s">
        <v>237</v>
      </c>
      <c r="R286" s="30">
        <v>494</v>
      </c>
      <c r="S286" s="29">
        <v>2882</v>
      </c>
      <c r="T286" s="29">
        <v>2935</v>
      </c>
      <c r="U286" s="29">
        <v>2524</v>
      </c>
      <c r="V286" s="29">
        <v>358</v>
      </c>
      <c r="W286" s="29">
        <v>1400</v>
      </c>
      <c r="X286" s="29">
        <v>337</v>
      </c>
      <c r="Y286" s="29">
        <v>228</v>
      </c>
      <c r="Z286" s="29">
        <v>228</v>
      </c>
      <c r="AA286" s="35">
        <v>3514.7857142857142</v>
      </c>
      <c r="AB286" s="29">
        <v>471</v>
      </c>
      <c r="AC286" s="29">
        <v>449</v>
      </c>
      <c r="AD286" s="29">
        <v>249</v>
      </c>
      <c r="AE286" s="34">
        <v>248</v>
      </c>
      <c r="AF286" s="52">
        <v>0</v>
      </c>
      <c r="AG286" s="29">
        <v>2555</v>
      </c>
      <c r="AH286" s="34">
        <v>163</v>
      </c>
      <c r="AI286" s="34">
        <v>529</v>
      </c>
      <c r="AJ286" s="34">
        <v>170</v>
      </c>
      <c r="AK286" s="29">
        <v>301</v>
      </c>
      <c r="AL286" s="29">
        <v>138</v>
      </c>
      <c r="AM286" s="29">
        <v>80</v>
      </c>
      <c r="AN286" s="29">
        <v>309</v>
      </c>
      <c r="AO286" s="29">
        <v>166</v>
      </c>
      <c r="AP286" s="29">
        <v>24</v>
      </c>
      <c r="AQ286" s="30">
        <v>29</v>
      </c>
      <c r="AR286" s="81">
        <v>1308</v>
      </c>
      <c r="AS286" s="29">
        <v>384</v>
      </c>
      <c r="AT286" s="35">
        <v>145</v>
      </c>
      <c r="AU286" s="35">
        <v>50</v>
      </c>
      <c r="AV286" s="29">
        <v>76</v>
      </c>
      <c r="AW286" s="29">
        <v>15</v>
      </c>
      <c r="AX286" s="29">
        <v>15</v>
      </c>
      <c r="AY286" s="29" t="s">
        <v>46</v>
      </c>
      <c r="AZ286" s="34" t="s">
        <v>46</v>
      </c>
      <c r="BA286" s="30">
        <v>15</v>
      </c>
      <c r="BB286" s="31" t="s">
        <v>46</v>
      </c>
      <c r="BC286" s="29">
        <v>82</v>
      </c>
      <c r="BD286" s="8">
        <v>35</v>
      </c>
      <c r="BE286" s="8">
        <v>34</v>
      </c>
      <c r="BF286" s="8">
        <v>18</v>
      </c>
      <c r="BG286" s="29">
        <v>3751</v>
      </c>
      <c r="BH286" s="29">
        <v>97</v>
      </c>
      <c r="BI286" s="49">
        <v>1320</v>
      </c>
      <c r="BJ286" s="29">
        <v>581</v>
      </c>
      <c r="BK286" s="29">
        <v>140</v>
      </c>
      <c r="BL286" s="29" t="s">
        <v>46</v>
      </c>
      <c r="BM286" s="29" t="s">
        <v>46</v>
      </c>
      <c r="BN286" s="29" t="s">
        <v>46</v>
      </c>
      <c r="BO286" s="30">
        <v>45</v>
      </c>
      <c r="BP286" s="29">
        <v>626</v>
      </c>
      <c r="BQ286" s="29">
        <v>456</v>
      </c>
      <c r="BR286" s="35">
        <v>3981.2142857142858</v>
      </c>
      <c r="BS286" s="29">
        <v>920</v>
      </c>
      <c r="BT286" s="29">
        <v>399</v>
      </c>
      <c r="BU286" s="35">
        <v>92</v>
      </c>
      <c r="BV286" s="29">
        <v>688</v>
      </c>
      <c r="BW286" s="29">
        <v>314</v>
      </c>
      <c r="BX286" s="95" t="s">
        <v>238</v>
      </c>
      <c r="BY286" s="76">
        <v>386.03199999999998</v>
      </c>
      <c r="BZ286" s="29">
        <v>8754</v>
      </c>
      <c r="CA286" s="29">
        <v>5817</v>
      </c>
      <c r="CB286" s="29">
        <v>5191</v>
      </c>
      <c r="CC286" s="29">
        <v>626</v>
      </c>
      <c r="CD286" s="29">
        <v>377</v>
      </c>
      <c r="CE286" s="29">
        <v>3437</v>
      </c>
      <c r="CF286" s="29" t="s">
        <v>237</v>
      </c>
      <c r="CG286" s="29">
        <v>1711</v>
      </c>
      <c r="CH286" s="29">
        <v>267</v>
      </c>
      <c r="CI286" s="29">
        <v>161</v>
      </c>
      <c r="CJ286" s="29">
        <v>106</v>
      </c>
      <c r="CK286" s="29">
        <v>89</v>
      </c>
      <c r="CL286" s="29">
        <v>267</v>
      </c>
      <c r="CM286" s="29">
        <v>125</v>
      </c>
      <c r="CN286" s="35">
        <v>92</v>
      </c>
      <c r="CO286" s="30">
        <v>514</v>
      </c>
      <c r="CP286" s="29">
        <v>7194</v>
      </c>
      <c r="CQ286" s="29">
        <v>7194</v>
      </c>
      <c r="CR286" s="29">
        <v>7194</v>
      </c>
      <c r="CS286" s="29">
        <v>7194</v>
      </c>
      <c r="CT286" s="29">
        <v>2550</v>
      </c>
      <c r="CU286" s="29">
        <v>2550</v>
      </c>
      <c r="CV286" s="35">
        <v>7923.5</v>
      </c>
      <c r="CW286" s="35">
        <v>7923.5</v>
      </c>
      <c r="CX286" s="35">
        <v>14597</v>
      </c>
      <c r="CY286" s="35">
        <v>14597</v>
      </c>
      <c r="CZ286" s="35">
        <v>14597</v>
      </c>
      <c r="DA286" s="78" t="s">
        <v>46</v>
      </c>
      <c r="DB286" s="34" t="s">
        <v>46</v>
      </c>
      <c r="DC286" s="34" t="s">
        <v>46</v>
      </c>
      <c r="DD286" s="34" t="s">
        <v>46</v>
      </c>
      <c r="DE286" s="34" t="s">
        <v>46</v>
      </c>
      <c r="DF286" s="34">
        <v>82</v>
      </c>
      <c r="DG286" s="34">
        <v>35</v>
      </c>
      <c r="DH286" s="34">
        <v>34</v>
      </c>
      <c r="DI286" s="34">
        <v>18</v>
      </c>
    </row>
    <row r="287" spans="1:113" x14ac:dyDescent="0.2">
      <c r="A287" s="3" t="s">
        <v>44</v>
      </c>
      <c r="B287" s="4">
        <v>2022</v>
      </c>
      <c r="C287" s="2" t="s">
        <v>21</v>
      </c>
      <c r="D287" s="29">
        <v>150</v>
      </c>
      <c r="E287" s="29">
        <v>107</v>
      </c>
      <c r="F287" s="34" t="s">
        <v>46</v>
      </c>
      <c r="G287" s="30" t="s">
        <v>46</v>
      </c>
      <c r="H287" s="29">
        <v>4511</v>
      </c>
      <c r="I287" s="29">
        <v>9535</v>
      </c>
      <c r="J287" s="29">
        <v>2793</v>
      </c>
      <c r="K287" s="29">
        <v>5856</v>
      </c>
      <c r="L287" s="29">
        <v>886</v>
      </c>
      <c r="M287" s="31" t="s">
        <v>46</v>
      </c>
      <c r="N287" s="29">
        <v>389</v>
      </c>
      <c r="O287" s="29">
        <v>389</v>
      </c>
      <c r="P287" s="29">
        <v>265</v>
      </c>
      <c r="Q287" s="35">
        <v>2855.7083333333335</v>
      </c>
      <c r="R287" s="30">
        <v>1688</v>
      </c>
      <c r="S287" s="29">
        <v>8769</v>
      </c>
      <c r="T287" s="29">
        <v>9266</v>
      </c>
      <c r="U287" s="29">
        <v>7583</v>
      </c>
      <c r="V287" s="29">
        <v>1186</v>
      </c>
      <c r="W287" s="29">
        <v>3999</v>
      </c>
      <c r="X287" s="29">
        <v>931</v>
      </c>
      <c r="Y287" s="29">
        <v>643</v>
      </c>
      <c r="Z287" s="29">
        <v>744</v>
      </c>
      <c r="AA287" s="35">
        <v>3405</v>
      </c>
      <c r="AB287" s="29">
        <v>1795</v>
      </c>
      <c r="AC287" s="29">
        <v>1582</v>
      </c>
      <c r="AD287" s="29">
        <v>795</v>
      </c>
      <c r="AE287" s="34">
        <v>452</v>
      </c>
      <c r="AF287" s="30">
        <v>72</v>
      </c>
      <c r="AG287" s="29">
        <v>7072</v>
      </c>
      <c r="AH287" s="34">
        <v>549</v>
      </c>
      <c r="AI287" s="34">
        <v>1332</v>
      </c>
      <c r="AJ287" s="34">
        <v>386</v>
      </c>
      <c r="AK287" s="29">
        <v>928</v>
      </c>
      <c r="AL287" s="29">
        <v>500</v>
      </c>
      <c r="AM287" s="29">
        <v>292</v>
      </c>
      <c r="AN287" s="29">
        <v>1074</v>
      </c>
      <c r="AO287" s="29">
        <v>469</v>
      </c>
      <c r="AP287" s="29">
        <v>107</v>
      </c>
      <c r="AQ287" s="30">
        <v>177</v>
      </c>
      <c r="AR287" s="81">
        <v>4033</v>
      </c>
      <c r="AS287" s="29">
        <v>1476</v>
      </c>
      <c r="AT287" s="35">
        <v>514</v>
      </c>
      <c r="AU287" s="35">
        <v>178</v>
      </c>
      <c r="AV287" s="29">
        <v>332</v>
      </c>
      <c r="AW287" s="29">
        <v>89</v>
      </c>
      <c r="AX287" s="29">
        <v>89</v>
      </c>
      <c r="AY287" s="29" t="s">
        <v>46</v>
      </c>
      <c r="AZ287" s="34" t="s">
        <v>46</v>
      </c>
      <c r="BA287" s="30">
        <v>59</v>
      </c>
      <c r="BB287" s="31" t="s">
        <v>46</v>
      </c>
      <c r="BC287" s="29">
        <v>273</v>
      </c>
      <c r="BD287" s="8">
        <v>174</v>
      </c>
      <c r="BE287" s="8">
        <v>107</v>
      </c>
      <c r="BF287" s="8">
        <v>61</v>
      </c>
      <c r="BG287" s="29">
        <v>10002</v>
      </c>
      <c r="BH287" s="29">
        <v>292</v>
      </c>
      <c r="BI287" s="49">
        <v>3502</v>
      </c>
      <c r="BJ287" s="29">
        <v>1680</v>
      </c>
      <c r="BK287" s="29">
        <v>409</v>
      </c>
      <c r="BL287" s="29" t="s">
        <v>46</v>
      </c>
      <c r="BM287" s="29" t="s">
        <v>46</v>
      </c>
      <c r="BN287" s="29" t="s">
        <v>46</v>
      </c>
      <c r="BO287" s="30">
        <v>173</v>
      </c>
      <c r="BP287" s="29">
        <v>2086</v>
      </c>
      <c r="BQ287" s="29">
        <v>1386</v>
      </c>
      <c r="BR287" s="35">
        <v>3783.8333333333335</v>
      </c>
      <c r="BS287" s="29">
        <v>3377</v>
      </c>
      <c r="BT287" s="29">
        <v>1568</v>
      </c>
      <c r="BU287" s="35">
        <v>376</v>
      </c>
      <c r="BV287" s="29">
        <v>2598</v>
      </c>
      <c r="BW287" s="29">
        <v>1206</v>
      </c>
      <c r="BX287" s="95" t="s">
        <v>238</v>
      </c>
      <c r="BY287" s="76">
        <v>1049.662</v>
      </c>
      <c r="BZ287" s="29">
        <v>26428</v>
      </c>
      <c r="CA287" s="29">
        <v>18035</v>
      </c>
      <c r="CB287" s="29">
        <v>15949</v>
      </c>
      <c r="CC287" s="29">
        <v>2086</v>
      </c>
      <c r="CD287" s="29">
        <v>1349</v>
      </c>
      <c r="CE287" s="29">
        <v>10974</v>
      </c>
      <c r="CF287" s="29">
        <v>37</v>
      </c>
      <c r="CG287" s="29">
        <v>7626</v>
      </c>
      <c r="CH287" s="29">
        <v>1010</v>
      </c>
      <c r="CI287" s="29">
        <v>697</v>
      </c>
      <c r="CJ287" s="29">
        <v>313</v>
      </c>
      <c r="CK287" s="29">
        <v>375</v>
      </c>
      <c r="CL287" s="29">
        <v>1010</v>
      </c>
      <c r="CM287" s="29">
        <v>633</v>
      </c>
      <c r="CN287" s="35">
        <v>376</v>
      </c>
      <c r="CO287" s="30">
        <v>2011</v>
      </c>
      <c r="CP287" s="29">
        <v>20956</v>
      </c>
      <c r="CQ287" s="29">
        <v>20956</v>
      </c>
      <c r="CR287" s="29">
        <v>20956</v>
      </c>
      <c r="CS287" s="29">
        <v>20956</v>
      </c>
      <c r="CT287" s="29">
        <v>8697</v>
      </c>
      <c r="CU287" s="29">
        <v>8697</v>
      </c>
      <c r="CV287" s="35">
        <v>21176.2</v>
      </c>
      <c r="CW287" s="35">
        <v>21176.2</v>
      </c>
      <c r="CX287" s="35">
        <v>42330</v>
      </c>
      <c r="CY287" s="35">
        <v>42330</v>
      </c>
      <c r="CZ287" s="35">
        <v>42330</v>
      </c>
      <c r="DA287" s="78" t="s">
        <v>46</v>
      </c>
      <c r="DB287" s="34" t="s">
        <v>46</v>
      </c>
      <c r="DC287" s="34" t="s">
        <v>46</v>
      </c>
      <c r="DD287" s="34" t="s">
        <v>46</v>
      </c>
      <c r="DE287" s="34" t="s">
        <v>46</v>
      </c>
      <c r="DF287" s="34">
        <v>273</v>
      </c>
      <c r="DG287" s="34">
        <v>174</v>
      </c>
      <c r="DH287" s="34">
        <v>107</v>
      </c>
      <c r="DI287" s="34">
        <v>61</v>
      </c>
    </row>
    <row r="288" spans="1:113" s="8" customFormat="1" x14ac:dyDescent="0.2">
      <c r="A288" s="3" t="s">
        <v>45</v>
      </c>
      <c r="B288" s="4">
        <v>2022</v>
      </c>
      <c r="C288" s="2" t="s">
        <v>22</v>
      </c>
      <c r="D288" s="8">
        <v>4218</v>
      </c>
      <c r="E288" s="8">
        <v>3632</v>
      </c>
      <c r="F288" s="8">
        <v>11513</v>
      </c>
      <c r="G288" s="52" t="s">
        <v>46</v>
      </c>
      <c r="H288" s="8">
        <v>203780</v>
      </c>
      <c r="I288" s="8">
        <v>411432</v>
      </c>
      <c r="J288" s="8">
        <v>105783</v>
      </c>
      <c r="K288" s="8">
        <v>263448</v>
      </c>
      <c r="L288" s="8">
        <v>42201</v>
      </c>
      <c r="M288" s="8">
        <v>229</v>
      </c>
      <c r="N288" s="8">
        <v>19647</v>
      </c>
      <c r="O288" s="8">
        <v>19647</v>
      </c>
      <c r="P288" s="8">
        <v>14597</v>
      </c>
      <c r="Q288" s="54">
        <v>2818.965909090909</v>
      </c>
      <c r="R288" s="52">
        <v>74078</v>
      </c>
      <c r="S288" s="8">
        <v>251262</v>
      </c>
      <c r="T288" s="8">
        <v>273728</v>
      </c>
      <c r="U288" s="8">
        <v>218695</v>
      </c>
      <c r="V288" s="8">
        <v>32567</v>
      </c>
      <c r="W288" s="8">
        <v>104485</v>
      </c>
      <c r="X288" s="8">
        <v>36016</v>
      </c>
      <c r="Y288" s="8">
        <v>18646</v>
      </c>
      <c r="Z288" s="8">
        <v>26490</v>
      </c>
      <c r="AA288" s="54">
        <v>3562.1247450713799</v>
      </c>
      <c r="AB288" s="8">
        <v>73275</v>
      </c>
      <c r="AC288" s="8">
        <v>71256</v>
      </c>
      <c r="AD288" s="8">
        <v>24154</v>
      </c>
      <c r="AE288" s="31">
        <v>36683</v>
      </c>
      <c r="AF288" s="52">
        <v>28064</v>
      </c>
      <c r="AG288" s="8">
        <v>199546</v>
      </c>
      <c r="AH288" s="31">
        <v>14004</v>
      </c>
      <c r="AI288" s="31">
        <v>36887</v>
      </c>
      <c r="AJ288" s="31">
        <v>7910</v>
      </c>
      <c r="AK288" s="8">
        <v>27287</v>
      </c>
      <c r="AL288" s="8">
        <v>20237</v>
      </c>
      <c r="AM288" s="8">
        <v>10538</v>
      </c>
      <c r="AN288" s="8">
        <v>42498</v>
      </c>
      <c r="AO288" s="8">
        <v>11844</v>
      </c>
      <c r="AP288" s="8">
        <v>3632</v>
      </c>
      <c r="AQ288" s="52">
        <v>4970</v>
      </c>
      <c r="AR288" s="36">
        <v>124419</v>
      </c>
      <c r="AS288" s="8">
        <v>41921</v>
      </c>
      <c r="AT288" s="54">
        <v>13613</v>
      </c>
      <c r="AU288" s="54">
        <v>5876</v>
      </c>
      <c r="AV288" s="8">
        <v>14702</v>
      </c>
      <c r="AW288" s="8">
        <v>3628</v>
      </c>
      <c r="AX288" s="8">
        <v>3628</v>
      </c>
      <c r="AY288" s="8">
        <v>3627</v>
      </c>
      <c r="AZ288" s="31">
        <v>641</v>
      </c>
      <c r="BA288" s="52">
        <v>2062</v>
      </c>
      <c r="BB288" s="31" t="s">
        <v>46</v>
      </c>
      <c r="BC288" s="8">
        <v>8617</v>
      </c>
      <c r="BD288" s="8">
        <v>5289</v>
      </c>
      <c r="BE288" s="8">
        <v>2795</v>
      </c>
      <c r="BF288" s="8">
        <v>1434</v>
      </c>
      <c r="BG288" s="8">
        <v>254718</v>
      </c>
      <c r="BH288" s="8">
        <v>15639</v>
      </c>
      <c r="BI288" s="91">
        <v>92737</v>
      </c>
      <c r="BJ288" s="8">
        <v>48475</v>
      </c>
      <c r="BK288" s="8">
        <v>12810</v>
      </c>
      <c r="BL288" s="8" t="s">
        <v>46</v>
      </c>
      <c r="BM288" s="8" t="s">
        <v>46</v>
      </c>
      <c r="BN288" s="8" t="s">
        <v>46</v>
      </c>
      <c r="BO288" s="52">
        <v>5973</v>
      </c>
      <c r="BP288" s="8">
        <v>57684</v>
      </c>
      <c r="BQ288" s="8">
        <v>45136</v>
      </c>
      <c r="BR288" s="54">
        <v>3781.2066741446997</v>
      </c>
      <c r="BS288" s="8">
        <v>144531</v>
      </c>
      <c r="BT288" s="8">
        <v>73702</v>
      </c>
      <c r="BU288" s="54">
        <v>16540</v>
      </c>
      <c r="BV288" s="8">
        <v>115906</v>
      </c>
      <c r="BW288" s="8">
        <v>57046</v>
      </c>
      <c r="BX288" s="95" t="s">
        <v>238</v>
      </c>
      <c r="BY288" s="92">
        <v>29248.767</v>
      </c>
      <c r="BZ288" s="8">
        <v>775862</v>
      </c>
      <c r="CA288" s="8">
        <v>524990</v>
      </c>
      <c r="CB288" s="8">
        <v>467306</v>
      </c>
      <c r="CC288" s="8">
        <v>57684</v>
      </c>
      <c r="CD288" s="8">
        <v>42839</v>
      </c>
      <c r="CE288" s="8">
        <v>322970</v>
      </c>
      <c r="CF288" s="8">
        <v>1261</v>
      </c>
      <c r="CG288" s="8">
        <v>137616</v>
      </c>
      <c r="CH288" s="8">
        <v>44902</v>
      </c>
      <c r="CI288" s="8">
        <v>34673</v>
      </c>
      <c r="CJ288" s="8">
        <v>10229</v>
      </c>
      <c r="CK288" s="8">
        <v>20231</v>
      </c>
      <c r="CL288" s="8">
        <v>44902</v>
      </c>
      <c r="CM288" s="8">
        <v>28332</v>
      </c>
      <c r="CN288" s="54">
        <v>16540</v>
      </c>
      <c r="CO288" s="52">
        <v>86394</v>
      </c>
      <c r="CP288" s="8">
        <v>613455</v>
      </c>
      <c r="CQ288" s="8">
        <v>613455</v>
      </c>
      <c r="CR288" s="8">
        <v>613455</v>
      </c>
      <c r="CS288" s="8">
        <v>613455</v>
      </c>
      <c r="CT288" s="8">
        <v>398194</v>
      </c>
      <c r="CU288" s="8">
        <v>398194</v>
      </c>
      <c r="CV288" s="54">
        <v>549614.6</v>
      </c>
      <c r="CW288" s="54">
        <v>549614.6</v>
      </c>
      <c r="CX288" s="54">
        <v>1197373</v>
      </c>
      <c r="CY288" s="54">
        <v>1197373</v>
      </c>
      <c r="CZ288" s="54">
        <v>1197373</v>
      </c>
      <c r="DA288" s="86" t="s">
        <v>46</v>
      </c>
      <c r="DB288" s="31">
        <v>1192</v>
      </c>
      <c r="DC288" s="31">
        <v>3861</v>
      </c>
      <c r="DD288" s="31">
        <v>4599</v>
      </c>
      <c r="DE288" s="31">
        <v>641</v>
      </c>
      <c r="DF288" s="31">
        <v>8617</v>
      </c>
      <c r="DG288" s="31">
        <v>5289</v>
      </c>
      <c r="DH288" s="31">
        <v>2795</v>
      </c>
      <c r="DI288" s="31">
        <v>1434</v>
      </c>
    </row>
    <row r="289" spans="1:113" ht="15.75" customHeight="1" x14ac:dyDescent="0.2">
      <c r="A289" s="3" t="s">
        <v>24</v>
      </c>
      <c r="B289" s="4">
        <v>2023</v>
      </c>
      <c r="C289" s="2" t="s">
        <v>229</v>
      </c>
      <c r="D289" s="29">
        <v>1863</v>
      </c>
      <c r="E289" s="29">
        <v>1927</v>
      </c>
      <c r="F289" s="29" t="s">
        <v>46</v>
      </c>
      <c r="G289" s="96" t="s">
        <v>238</v>
      </c>
      <c r="H289" s="29">
        <v>124407</v>
      </c>
      <c r="I289" s="29">
        <v>235785</v>
      </c>
      <c r="J289" s="29">
        <v>54163</v>
      </c>
      <c r="K289" s="29">
        <v>156643</v>
      </c>
      <c r="L289" s="29">
        <v>24979</v>
      </c>
      <c r="M289" s="29">
        <v>149</v>
      </c>
      <c r="N289" s="29">
        <v>13289</v>
      </c>
      <c r="O289" s="29">
        <v>13289</v>
      </c>
      <c r="P289" s="32">
        <v>8035.6999371919319</v>
      </c>
      <c r="Q289" s="32">
        <v>3063.5727762803235</v>
      </c>
      <c r="R289" s="30">
        <v>42547</v>
      </c>
      <c r="S289" s="29">
        <v>119454</v>
      </c>
      <c r="T289" s="29">
        <v>131828</v>
      </c>
      <c r="U289" s="29">
        <v>103745</v>
      </c>
      <c r="V289" s="29">
        <v>15709</v>
      </c>
      <c r="W289" s="29">
        <v>47542</v>
      </c>
      <c r="X289" s="29">
        <v>23046</v>
      </c>
      <c r="Y289" s="87">
        <v>7199.7928731959737</v>
      </c>
      <c r="Z289" s="32">
        <v>12261.620267525952</v>
      </c>
      <c r="AA289" s="32">
        <v>3863.6446991404009</v>
      </c>
      <c r="AB289" s="29">
        <v>41581</v>
      </c>
      <c r="AC289" s="29">
        <v>41528</v>
      </c>
      <c r="AD289" s="8">
        <v>11887</v>
      </c>
      <c r="AE289" s="34">
        <v>21464</v>
      </c>
      <c r="AF289" s="30">
        <v>13817</v>
      </c>
      <c r="AG289" s="29">
        <v>86644</v>
      </c>
      <c r="AH289" s="34">
        <v>6910</v>
      </c>
      <c r="AI289" s="31">
        <v>15837</v>
      </c>
      <c r="AJ289" s="31">
        <v>2961</v>
      </c>
      <c r="AK289" s="8">
        <v>13322</v>
      </c>
      <c r="AL289" s="29">
        <v>10982</v>
      </c>
      <c r="AM289" s="29">
        <v>5867</v>
      </c>
      <c r="AN289" s="29">
        <v>22082</v>
      </c>
      <c r="AO289" s="8">
        <v>5318</v>
      </c>
      <c r="AP289" s="29">
        <v>1927</v>
      </c>
      <c r="AQ289" s="30">
        <v>2727</v>
      </c>
      <c r="AR289" s="29">
        <v>62713</v>
      </c>
      <c r="AS289" s="29">
        <v>20095</v>
      </c>
      <c r="AT289" s="35">
        <v>5710</v>
      </c>
      <c r="AU289" s="35">
        <v>2673</v>
      </c>
      <c r="AV289" s="29">
        <v>9049</v>
      </c>
      <c r="AW289" s="29">
        <v>2215</v>
      </c>
      <c r="AX289" s="29">
        <v>2215</v>
      </c>
      <c r="AY289" s="29" t="s">
        <v>46</v>
      </c>
      <c r="AZ289" s="34">
        <v>379</v>
      </c>
      <c r="BA289" s="52">
        <v>1203</v>
      </c>
      <c r="BB289" s="8">
        <v>49340</v>
      </c>
      <c r="BC289" s="8">
        <v>4024</v>
      </c>
      <c r="BD289" s="8">
        <v>2617</v>
      </c>
      <c r="BE289" s="8">
        <v>1341</v>
      </c>
      <c r="BF289" s="52">
        <v>758</v>
      </c>
      <c r="BG289" s="29">
        <v>105309</v>
      </c>
      <c r="BH289" s="29">
        <v>10528</v>
      </c>
      <c r="BI289" s="91">
        <v>39136</v>
      </c>
      <c r="BJ289" s="8">
        <v>22849</v>
      </c>
      <c r="BK289" s="8">
        <v>6161</v>
      </c>
      <c r="BL289" s="95" t="s">
        <v>238</v>
      </c>
      <c r="BM289" s="95" t="s">
        <v>238</v>
      </c>
      <c r="BN289" s="95" t="s">
        <v>238</v>
      </c>
      <c r="BO289" s="30">
        <v>3910</v>
      </c>
      <c r="BP289" s="29">
        <v>28663</v>
      </c>
      <c r="BQ289" s="32">
        <v>19461.413140721925</v>
      </c>
      <c r="BR289" s="32">
        <v>3985.8595368677634</v>
      </c>
      <c r="BS289" s="29">
        <v>83109</v>
      </c>
      <c r="BT289" s="29">
        <v>44258</v>
      </c>
      <c r="BU289" s="29">
        <v>9840</v>
      </c>
      <c r="BV289" s="29">
        <v>65525</v>
      </c>
      <c r="BW289" s="29">
        <v>34651</v>
      </c>
      <c r="BX289" s="95" t="s">
        <v>238</v>
      </c>
      <c r="BY289" s="76">
        <v>14057.682000000001</v>
      </c>
      <c r="BZ289" s="29">
        <v>378510</v>
      </c>
      <c r="CA289" s="29">
        <v>251282</v>
      </c>
      <c r="CB289" s="29">
        <v>222619</v>
      </c>
      <c r="CC289" s="29">
        <v>28663</v>
      </c>
      <c r="CD289" s="29">
        <v>22104</v>
      </c>
      <c r="CE289" s="29">
        <v>152031</v>
      </c>
      <c r="CF289" s="29">
        <v>699</v>
      </c>
      <c r="CG289" s="29">
        <v>190399</v>
      </c>
      <c r="CH289" s="29">
        <v>27746</v>
      </c>
      <c r="CI289" s="29">
        <v>22166</v>
      </c>
      <c r="CJ289" s="29">
        <v>5580</v>
      </c>
      <c r="CK289" s="29">
        <v>12295</v>
      </c>
      <c r="CL289" s="29">
        <v>27746</v>
      </c>
      <c r="CM289" s="29">
        <v>17544</v>
      </c>
      <c r="CN289" s="29">
        <v>9840</v>
      </c>
      <c r="CO289" s="30">
        <v>50499</v>
      </c>
      <c r="CP289" s="29">
        <v>307704</v>
      </c>
      <c r="CQ289" s="29">
        <v>307704</v>
      </c>
      <c r="CR289" s="29">
        <v>307704</v>
      </c>
      <c r="CS289" s="29">
        <v>307704</v>
      </c>
      <c r="CT289" s="29">
        <v>261092</v>
      </c>
      <c r="CU289" s="29">
        <v>261092</v>
      </c>
      <c r="CV289" s="35">
        <v>237353.40000000002</v>
      </c>
      <c r="CW289" s="35">
        <v>237353.40000000002</v>
      </c>
      <c r="CX289" s="35">
        <v>556139</v>
      </c>
      <c r="CY289" s="35">
        <v>556139</v>
      </c>
      <c r="CZ289" s="35">
        <v>556139</v>
      </c>
      <c r="DA289" s="86">
        <v>8.4828799999999998</v>
      </c>
      <c r="DB289" s="34">
        <v>602</v>
      </c>
      <c r="DC289" s="34">
        <v>1428</v>
      </c>
      <c r="DD289" s="34">
        <v>2403</v>
      </c>
      <c r="DE289" s="34">
        <v>379</v>
      </c>
      <c r="DF289" s="34">
        <v>4024</v>
      </c>
      <c r="DG289" s="34">
        <v>2617</v>
      </c>
      <c r="DH289" s="34">
        <v>1341</v>
      </c>
      <c r="DI289" s="34">
        <v>758</v>
      </c>
    </row>
    <row r="290" spans="1:113" x14ac:dyDescent="0.2">
      <c r="A290" s="3" t="s">
        <v>25</v>
      </c>
      <c r="B290" s="4">
        <v>2023</v>
      </c>
      <c r="C290" s="2" t="s">
        <v>3</v>
      </c>
      <c r="D290" s="29">
        <v>121</v>
      </c>
      <c r="E290" s="29">
        <v>135</v>
      </c>
      <c r="F290" s="29" t="s">
        <v>46</v>
      </c>
      <c r="G290" s="96" t="s">
        <v>238</v>
      </c>
      <c r="H290" s="29">
        <v>4653</v>
      </c>
      <c r="I290" s="29">
        <v>9232</v>
      </c>
      <c r="J290" s="29">
        <v>2762</v>
      </c>
      <c r="K290" s="29">
        <v>5645</v>
      </c>
      <c r="L290" s="29">
        <v>825</v>
      </c>
      <c r="M290" s="31" t="s">
        <v>46</v>
      </c>
      <c r="N290" s="29">
        <v>430</v>
      </c>
      <c r="O290" s="29">
        <v>430</v>
      </c>
      <c r="P290" s="32">
        <v>324.53372228821615</v>
      </c>
      <c r="Q290" s="32">
        <v>2942.6875</v>
      </c>
      <c r="R290" s="30">
        <v>1643</v>
      </c>
      <c r="S290" s="29">
        <v>7094</v>
      </c>
      <c r="T290" s="29">
        <v>7951</v>
      </c>
      <c r="U290" s="29">
        <v>6195</v>
      </c>
      <c r="V290" s="29">
        <v>899</v>
      </c>
      <c r="W290" s="29">
        <v>3311</v>
      </c>
      <c r="X290" s="29">
        <v>860</v>
      </c>
      <c r="Y290" s="87">
        <v>526.89803428956327</v>
      </c>
      <c r="Z290" s="32">
        <v>731.01646172121389</v>
      </c>
      <c r="AA290" s="32">
        <v>3511.2954545454545</v>
      </c>
      <c r="AB290" s="29">
        <v>1626</v>
      </c>
      <c r="AC290" s="29">
        <v>1659</v>
      </c>
      <c r="AD290" s="29">
        <v>605</v>
      </c>
      <c r="AE290" s="34">
        <v>152</v>
      </c>
      <c r="AF290" s="30">
        <v>1085</v>
      </c>
      <c r="AG290" s="29">
        <v>6129</v>
      </c>
      <c r="AH290" s="34">
        <v>382</v>
      </c>
      <c r="AI290" s="34">
        <v>1156</v>
      </c>
      <c r="AJ290" s="34">
        <v>72</v>
      </c>
      <c r="AK290" s="8">
        <v>730</v>
      </c>
      <c r="AL290" s="29">
        <v>475</v>
      </c>
      <c r="AM290" s="29">
        <v>260</v>
      </c>
      <c r="AN290" s="29">
        <v>1039</v>
      </c>
      <c r="AO290" s="8">
        <v>451</v>
      </c>
      <c r="AP290" s="29">
        <v>135</v>
      </c>
      <c r="AQ290" s="30">
        <v>180</v>
      </c>
      <c r="AR290" s="29">
        <v>3152</v>
      </c>
      <c r="AS290" s="29">
        <v>1182</v>
      </c>
      <c r="AT290" s="29">
        <v>378</v>
      </c>
      <c r="AU290" s="29">
        <v>152</v>
      </c>
      <c r="AV290" s="29">
        <v>365</v>
      </c>
      <c r="AW290" s="29">
        <v>101</v>
      </c>
      <c r="AX290" s="29">
        <v>101</v>
      </c>
      <c r="AY290" s="29" t="s">
        <v>46</v>
      </c>
      <c r="AZ290" s="34" t="s">
        <v>46</v>
      </c>
      <c r="BA290" s="52">
        <v>44</v>
      </c>
      <c r="BB290" s="8">
        <v>3585</v>
      </c>
      <c r="BC290" s="8">
        <v>330</v>
      </c>
      <c r="BD290" s="8">
        <v>170</v>
      </c>
      <c r="BE290" s="8">
        <v>117</v>
      </c>
      <c r="BF290" s="52">
        <v>59</v>
      </c>
      <c r="BG290" s="29">
        <v>8800</v>
      </c>
      <c r="BH290" s="29">
        <v>258</v>
      </c>
      <c r="BI290" s="91">
        <v>3139</v>
      </c>
      <c r="BJ290" s="8">
        <v>1423</v>
      </c>
      <c r="BK290" s="8">
        <v>365</v>
      </c>
      <c r="BL290" s="95" t="s">
        <v>238</v>
      </c>
      <c r="BM290" s="95" t="s">
        <v>238</v>
      </c>
      <c r="BN290" s="95" t="s">
        <v>238</v>
      </c>
      <c r="BO290" s="30">
        <v>140</v>
      </c>
      <c r="BP290" s="29">
        <v>1519</v>
      </c>
      <c r="BQ290" s="32">
        <v>1257.9144960107772</v>
      </c>
      <c r="BR290" s="32">
        <v>3772.2320261437908</v>
      </c>
      <c r="BS290" s="29">
        <v>3285</v>
      </c>
      <c r="BT290" s="29">
        <v>1480</v>
      </c>
      <c r="BU290" s="29">
        <v>366</v>
      </c>
      <c r="BV290" s="29">
        <v>2633</v>
      </c>
      <c r="BW290" s="29">
        <v>1224</v>
      </c>
      <c r="BX290" s="95" t="s">
        <v>238</v>
      </c>
      <c r="BY290" s="76">
        <v>908.15</v>
      </c>
      <c r="BZ290" s="29">
        <v>21626</v>
      </c>
      <c r="CA290" s="29">
        <v>15045</v>
      </c>
      <c r="CB290" s="29">
        <v>13526</v>
      </c>
      <c r="CC290" s="29">
        <v>1519</v>
      </c>
      <c r="CD290" s="29">
        <v>1190</v>
      </c>
      <c r="CE290" s="29">
        <v>9355</v>
      </c>
      <c r="CF290" s="29">
        <v>33</v>
      </c>
      <c r="CG290" s="29">
        <v>5476</v>
      </c>
      <c r="CH290" s="29">
        <v>1026</v>
      </c>
      <c r="CI290" s="29">
        <v>739</v>
      </c>
      <c r="CJ290" s="29">
        <v>287</v>
      </c>
      <c r="CK290" s="29">
        <v>350</v>
      </c>
      <c r="CL290" s="29">
        <v>1026</v>
      </c>
      <c r="CM290" s="29">
        <v>647</v>
      </c>
      <c r="CN290" s="29">
        <v>366</v>
      </c>
      <c r="CO290" s="30">
        <v>1988</v>
      </c>
      <c r="CP290" s="29">
        <v>17986</v>
      </c>
      <c r="CQ290" s="29">
        <v>17986</v>
      </c>
      <c r="CR290" s="29">
        <v>17986</v>
      </c>
      <c r="CS290" s="29">
        <v>17986</v>
      </c>
      <c r="CT290" s="29">
        <v>7562</v>
      </c>
      <c r="CU290" s="29">
        <v>7562</v>
      </c>
      <c r="CV290" s="35">
        <v>18183.8</v>
      </c>
      <c r="CW290" s="35">
        <v>18183.8</v>
      </c>
      <c r="CX290" s="35">
        <v>35606</v>
      </c>
      <c r="CY290" s="35">
        <v>35606</v>
      </c>
      <c r="CZ290" s="35">
        <v>35606</v>
      </c>
      <c r="DA290" s="86">
        <v>7.2169400000000001</v>
      </c>
      <c r="DB290" s="34" t="s">
        <v>46</v>
      </c>
      <c r="DC290" s="34" t="s">
        <v>46</v>
      </c>
      <c r="DD290" s="34" t="s">
        <v>46</v>
      </c>
      <c r="DE290" s="34" t="s">
        <v>46</v>
      </c>
      <c r="DF290" s="34">
        <v>330</v>
      </c>
      <c r="DG290" s="34">
        <v>170</v>
      </c>
      <c r="DH290" s="34">
        <v>117</v>
      </c>
      <c r="DI290" s="34">
        <v>59</v>
      </c>
    </row>
    <row r="291" spans="1:113" x14ac:dyDescent="0.2">
      <c r="A291" s="3" t="s">
        <v>26</v>
      </c>
      <c r="B291" s="4">
        <v>2023</v>
      </c>
      <c r="C291" s="2" t="s">
        <v>4</v>
      </c>
      <c r="D291" s="29">
        <v>133</v>
      </c>
      <c r="E291" s="29">
        <v>124</v>
      </c>
      <c r="F291" s="29" t="s">
        <v>46</v>
      </c>
      <c r="G291" s="96" t="s">
        <v>238</v>
      </c>
      <c r="H291" s="29">
        <v>4279</v>
      </c>
      <c r="I291" s="29">
        <v>7949</v>
      </c>
      <c r="J291" s="29">
        <v>2365</v>
      </c>
      <c r="K291" s="29">
        <v>4860</v>
      </c>
      <c r="L291" s="29">
        <v>724</v>
      </c>
      <c r="M291" s="31" t="s">
        <v>46</v>
      </c>
      <c r="N291" s="29">
        <v>476</v>
      </c>
      <c r="O291" s="29">
        <v>476</v>
      </c>
      <c r="P291" s="32">
        <v>250.93627143097706</v>
      </c>
      <c r="Q291" s="32">
        <v>2904.8478260869565</v>
      </c>
      <c r="R291" s="30">
        <v>1665</v>
      </c>
      <c r="S291" s="29">
        <v>6637</v>
      </c>
      <c r="T291" s="29">
        <v>6968</v>
      </c>
      <c r="U291" s="29">
        <v>5667</v>
      </c>
      <c r="V291" s="29">
        <v>970</v>
      </c>
      <c r="W291" s="29">
        <v>2930</v>
      </c>
      <c r="X291" s="29">
        <v>755</v>
      </c>
      <c r="Y291" s="87">
        <v>443.10568171784604</v>
      </c>
      <c r="Z291" s="32">
        <v>553.22410914949671</v>
      </c>
      <c r="AA291" s="32">
        <v>3603.909090909091</v>
      </c>
      <c r="AB291" s="29">
        <v>1588</v>
      </c>
      <c r="AC291" s="29">
        <v>1572</v>
      </c>
      <c r="AD291" s="29">
        <v>563</v>
      </c>
      <c r="AE291" s="34">
        <v>1156</v>
      </c>
      <c r="AF291" s="30">
        <v>1313</v>
      </c>
      <c r="AG291" s="31">
        <v>5767</v>
      </c>
      <c r="AH291" s="34">
        <v>467</v>
      </c>
      <c r="AI291" s="34">
        <v>1003</v>
      </c>
      <c r="AJ291" s="31">
        <v>120</v>
      </c>
      <c r="AK291" s="8">
        <v>643</v>
      </c>
      <c r="AL291" s="29">
        <v>431</v>
      </c>
      <c r="AM291" s="29">
        <v>192</v>
      </c>
      <c r="AN291" s="29">
        <v>948</v>
      </c>
      <c r="AO291" s="8">
        <v>622</v>
      </c>
      <c r="AP291" s="29">
        <v>124</v>
      </c>
      <c r="AQ291" s="30">
        <v>127</v>
      </c>
      <c r="AR291" s="29">
        <v>2984</v>
      </c>
      <c r="AS291" s="29">
        <v>1026</v>
      </c>
      <c r="AT291" s="29">
        <v>348</v>
      </c>
      <c r="AU291" s="29">
        <v>137</v>
      </c>
      <c r="AV291" s="29">
        <v>383</v>
      </c>
      <c r="AW291" s="29">
        <v>104</v>
      </c>
      <c r="AX291" s="29">
        <v>104</v>
      </c>
      <c r="AY291" s="29" t="s">
        <v>46</v>
      </c>
      <c r="AZ291" s="34" t="s">
        <v>46</v>
      </c>
      <c r="BA291" s="52">
        <v>35</v>
      </c>
      <c r="BB291" s="8">
        <v>2870</v>
      </c>
      <c r="BC291" s="8">
        <v>243</v>
      </c>
      <c r="BD291" s="8">
        <v>122</v>
      </c>
      <c r="BE291" s="8">
        <v>85</v>
      </c>
      <c r="BF291" s="52">
        <v>25</v>
      </c>
      <c r="BG291" s="29">
        <v>7658</v>
      </c>
      <c r="BH291" s="29">
        <v>292</v>
      </c>
      <c r="BI291" s="91">
        <v>2798</v>
      </c>
      <c r="BJ291" s="8">
        <v>1373</v>
      </c>
      <c r="BK291" s="8">
        <v>349</v>
      </c>
      <c r="BL291" s="95" t="s">
        <v>238</v>
      </c>
      <c r="BM291" s="95" t="s">
        <v>238</v>
      </c>
      <c r="BN291" s="95" t="s">
        <v>238</v>
      </c>
      <c r="BO291" s="30">
        <v>135</v>
      </c>
      <c r="BP291" s="29">
        <v>1604</v>
      </c>
      <c r="BQ291" s="32">
        <v>996.32979086734269</v>
      </c>
      <c r="BR291" s="32">
        <v>3863.1436781609195</v>
      </c>
      <c r="BS291" s="29">
        <v>3160</v>
      </c>
      <c r="BT291" s="29">
        <v>1532</v>
      </c>
      <c r="BU291" s="29">
        <v>442</v>
      </c>
      <c r="BV291" s="29">
        <v>2559</v>
      </c>
      <c r="BW291" s="29">
        <v>1263</v>
      </c>
      <c r="BX291" s="95" t="s">
        <v>238</v>
      </c>
      <c r="BY291" s="76">
        <v>863.47900000000004</v>
      </c>
      <c r="BZ291" s="29">
        <v>19585</v>
      </c>
      <c r="CA291" s="29">
        <v>13605</v>
      </c>
      <c r="CB291" s="29">
        <v>12001</v>
      </c>
      <c r="CC291" s="29">
        <v>1604</v>
      </c>
      <c r="CD291" s="29">
        <v>1103</v>
      </c>
      <c r="CE291" s="29">
        <v>8316</v>
      </c>
      <c r="CF291" s="29">
        <v>30</v>
      </c>
      <c r="CG291" s="29">
        <v>3734</v>
      </c>
      <c r="CH291" s="29">
        <v>1133</v>
      </c>
      <c r="CI291" s="29">
        <v>838</v>
      </c>
      <c r="CJ291" s="29">
        <v>295</v>
      </c>
      <c r="CK291" s="29">
        <v>501</v>
      </c>
      <c r="CL291" s="29">
        <v>1133</v>
      </c>
      <c r="CM291" s="29">
        <v>706</v>
      </c>
      <c r="CN291" s="29">
        <v>442</v>
      </c>
      <c r="CO291" s="30">
        <v>1920</v>
      </c>
      <c r="CP291" s="29">
        <v>15661</v>
      </c>
      <c r="CQ291" s="29">
        <v>15661</v>
      </c>
      <c r="CR291" s="29">
        <v>15661</v>
      </c>
      <c r="CS291" s="29">
        <v>15661</v>
      </c>
      <c r="CT291" s="29">
        <v>7351</v>
      </c>
      <c r="CU291" s="29">
        <v>7351</v>
      </c>
      <c r="CV291" s="35">
        <v>15794.9</v>
      </c>
      <c r="CW291" s="35">
        <v>15794.9</v>
      </c>
      <c r="CX291" s="35">
        <v>32042</v>
      </c>
      <c r="CY291" s="35">
        <v>32042</v>
      </c>
      <c r="CZ291" s="35">
        <v>32042</v>
      </c>
      <c r="DA291" s="86">
        <v>7.5740000000000007</v>
      </c>
      <c r="DB291" s="34" t="s">
        <v>46</v>
      </c>
      <c r="DC291" s="34" t="s">
        <v>46</v>
      </c>
      <c r="DD291" s="34" t="s">
        <v>46</v>
      </c>
      <c r="DE291" s="34" t="s">
        <v>46</v>
      </c>
      <c r="DF291" s="34">
        <v>243</v>
      </c>
      <c r="DG291" s="34">
        <v>122</v>
      </c>
      <c r="DH291" s="34">
        <v>85</v>
      </c>
      <c r="DI291" s="34">
        <v>25</v>
      </c>
    </row>
    <row r="292" spans="1:113" x14ac:dyDescent="0.2">
      <c r="A292" s="3" t="s">
        <v>27</v>
      </c>
      <c r="B292" s="4">
        <v>2023</v>
      </c>
      <c r="C292" s="2" t="s">
        <v>5</v>
      </c>
      <c r="D292" s="29">
        <v>64</v>
      </c>
      <c r="E292" s="29">
        <v>25</v>
      </c>
      <c r="F292" s="29" t="s">
        <v>46</v>
      </c>
      <c r="G292" s="96" t="s">
        <v>238</v>
      </c>
      <c r="H292" s="29">
        <v>1840</v>
      </c>
      <c r="I292" s="29">
        <v>3921</v>
      </c>
      <c r="J292" s="29">
        <v>1212</v>
      </c>
      <c r="K292" s="29">
        <v>2345</v>
      </c>
      <c r="L292" s="29">
        <v>364</v>
      </c>
      <c r="M292" s="31" t="s">
        <v>46</v>
      </c>
      <c r="N292" s="29">
        <v>175</v>
      </c>
      <c r="O292" s="29">
        <v>175</v>
      </c>
      <c r="P292" s="32" t="s">
        <v>237</v>
      </c>
      <c r="Q292" s="32" t="s">
        <v>237</v>
      </c>
      <c r="R292" s="30">
        <v>735</v>
      </c>
      <c r="S292" s="29">
        <v>4494</v>
      </c>
      <c r="T292" s="29">
        <v>4450</v>
      </c>
      <c r="U292" s="29">
        <v>3871</v>
      </c>
      <c r="V292" s="29">
        <v>623</v>
      </c>
      <c r="W292" s="29">
        <v>1997</v>
      </c>
      <c r="X292" s="29">
        <v>448</v>
      </c>
      <c r="Y292" s="87">
        <v>265.1566645730644</v>
      </c>
      <c r="Z292" s="32">
        <v>302.74136971649887</v>
      </c>
      <c r="AA292" s="32">
        <v>3765.155172413793</v>
      </c>
      <c r="AB292" s="29">
        <v>660</v>
      </c>
      <c r="AC292" s="29">
        <v>612</v>
      </c>
      <c r="AD292" s="29">
        <v>343</v>
      </c>
      <c r="AE292" s="34">
        <v>105</v>
      </c>
      <c r="AF292" s="30">
        <v>821</v>
      </c>
      <c r="AG292" s="29">
        <v>3637</v>
      </c>
      <c r="AH292" s="34">
        <v>209</v>
      </c>
      <c r="AI292" s="34">
        <v>693</v>
      </c>
      <c r="AJ292" s="34">
        <v>220</v>
      </c>
      <c r="AK292" s="8">
        <v>404</v>
      </c>
      <c r="AL292" s="29">
        <v>178</v>
      </c>
      <c r="AM292" s="29">
        <v>77</v>
      </c>
      <c r="AN292" s="29">
        <v>388</v>
      </c>
      <c r="AO292" s="8">
        <v>266</v>
      </c>
      <c r="AP292" s="29">
        <v>25</v>
      </c>
      <c r="AQ292" s="30">
        <v>38</v>
      </c>
      <c r="AR292" s="29">
        <v>1987</v>
      </c>
      <c r="AS292" s="29">
        <v>631</v>
      </c>
      <c r="AT292" s="29">
        <v>218</v>
      </c>
      <c r="AU292" s="29">
        <v>84</v>
      </c>
      <c r="AV292" s="29">
        <v>160</v>
      </c>
      <c r="AW292" s="29">
        <v>40</v>
      </c>
      <c r="AX292" s="29">
        <v>40</v>
      </c>
      <c r="AY292" s="29" t="s">
        <v>46</v>
      </c>
      <c r="AZ292" s="34" t="s">
        <v>46</v>
      </c>
      <c r="BA292" s="52">
        <v>32</v>
      </c>
      <c r="BB292" s="8">
        <v>1820</v>
      </c>
      <c r="BC292" s="8">
        <v>92</v>
      </c>
      <c r="BD292" s="8">
        <v>33</v>
      </c>
      <c r="BE292" s="8">
        <v>27</v>
      </c>
      <c r="BF292" s="52">
        <v>8</v>
      </c>
      <c r="BG292" s="29">
        <v>5424</v>
      </c>
      <c r="BH292" s="29">
        <v>140</v>
      </c>
      <c r="BI292" s="91">
        <v>2033</v>
      </c>
      <c r="BJ292" s="8">
        <v>939</v>
      </c>
      <c r="BK292" s="8">
        <v>241</v>
      </c>
      <c r="BL292" s="95" t="s">
        <v>238</v>
      </c>
      <c r="BM292" s="95" t="s">
        <v>238</v>
      </c>
      <c r="BN292" s="95" t="s">
        <v>238</v>
      </c>
      <c r="BO292" s="30">
        <v>80</v>
      </c>
      <c r="BP292" s="29">
        <v>1054</v>
      </c>
      <c r="BQ292" s="32">
        <v>567.89803428956327</v>
      </c>
      <c r="BR292" s="32">
        <v>4163.2777777777774</v>
      </c>
      <c r="BS292" s="29">
        <v>1272</v>
      </c>
      <c r="BT292" s="29">
        <v>540</v>
      </c>
      <c r="BU292" s="29">
        <v>133</v>
      </c>
      <c r="BV292" s="29">
        <v>1021</v>
      </c>
      <c r="BW292" s="29">
        <v>465</v>
      </c>
      <c r="BX292" s="95" t="s">
        <v>238</v>
      </c>
      <c r="BY292" s="76">
        <v>639.00099999999998</v>
      </c>
      <c r="BZ292" s="29">
        <v>12668</v>
      </c>
      <c r="CA292" s="29">
        <v>8944</v>
      </c>
      <c r="CB292" s="29">
        <v>7890</v>
      </c>
      <c r="CC292" s="29">
        <v>1054</v>
      </c>
      <c r="CD292" s="29">
        <v>732</v>
      </c>
      <c r="CE292" s="29">
        <v>5445</v>
      </c>
      <c r="CF292" s="29">
        <v>10</v>
      </c>
      <c r="CG292" s="29">
        <v>8612</v>
      </c>
      <c r="CH292" s="29">
        <v>460</v>
      </c>
      <c r="CI292" s="29">
        <v>317</v>
      </c>
      <c r="CJ292" s="29">
        <v>143</v>
      </c>
      <c r="CK292" s="29">
        <v>168</v>
      </c>
      <c r="CL292" s="29">
        <v>460</v>
      </c>
      <c r="CM292" s="29">
        <v>240</v>
      </c>
      <c r="CN292" s="29">
        <v>133</v>
      </c>
      <c r="CO292" s="30">
        <v>744</v>
      </c>
      <c r="CP292" s="29">
        <v>10203</v>
      </c>
      <c r="CQ292" s="29">
        <v>10203</v>
      </c>
      <c r="CR292" s="29">
        <v>10203</v>
      </c>
      <c r="CS292" s="29">
        <v>10203</v>
      </c>
      <c r="CT292" s="29">
        <v>3333</v>
      </c>
      <c r="CU292" s="29">
        <v>3333</v>
      </c>
      <c r="CV292" s="35">
        <v>11995.9</v>
      </c>
      <c r="CW292" s="35">
        <v>11995.9</v>
      </c>
      <c r="CX292" s="35">
        <v>21028</v>
      </c>
      <c r="CY292" s="35">
        <v>21028</v>
      </c>
      <c r="CZ292" s="35">
        <v>21028</v>
      </c>
      <c r="DA292" s="86">
        <v>7.8012199999999998</v>
      </c>
      <c r="DB292" s="34" t="s">
        <v>46</v>
      </c>
      <c r="DC292" s="34" t="s">
        <v>46</v>
      </c>
      <c r="DD292" s="34" t="s">
        <v>46</v>
      </c>
      <c r="DE292" s="34" t="s">
        <v>46</v>
      </c>
      <c r="DF292" s="34">
        <v>92</v>
      </c>
      <c r="DG292" s="34">
        <v>33</v>
      </c>
      <c r="DH292" s="34">
        <v>27</v>
      </c>
      <c r="DI292" s="34">
        <v>8</v>
      </c>
    </row>
    <row r="293" spans="1:113" x14ac:dyDescent="0.2">
      <c r="A293" s="3" t="s">
        <v>28</v>
      </c>
      <c r="B293" s="4">
        <v>2023</v>
      </c>
      <c r="C293" s="2" t="s">
        <v>6</v>
      </c>
      <c r="D293" s="29">
        <v>279</v>
      </c>
      <c r="E293" s="29">
        <v>389</v>
      </c>
      <c r="F293" s="29" t="s">
        <v>46</v>
      </c>
      <c r="G293" s="96" t="s">
        <v>238</v>
      </c>
      <c r="H293" s="29">
        <v>12264</v>
      </c>
      <c r="I293" s="29">
        <v>27199</v>
      </c>
      <c r="J293" s="29">
        <v>6940</v>
      </c>
      <c r="K293" s="29">
        <v>17120</v>
      </c>
      <c r="L293" s="29">
        <v>3139</v>
      </c>
      <c r="M293" s="31" t="s">
        <v>46</v>
      </c>
      <c r="N293" s="29">
        <v>1055</v>
      </c>
      <c r="O293" s="29">
        <v>1055</v>
      </c>
      <c r="P293" s="32">
        <v>963.36802800875648</v>
      </c>
      <c r="Q293" s="32">
        <v>2924.1607142857142</v>
      </c>
      <c r="R293" s="30">
        <v>3475</v>
      </c>
      <c r="S293" s="29">
        <v>13063</v>
      </c>
      <c r="T293" s="29">
        <v>14908</v>
      </c>
      <c r="U293" s="29">
        <v>11257</v>
      </c>
      <c r="V293" s="29">
        <v>1806</v>
      </c>
      <c r="W293" s="29">
        <v>5581</v>
      </c>
      <c r="X293" s="29">
        <v>1666</v>
      </c>
      <c r="Y293" s="87">
        <v>1119.3935194363658</v>
      </c>
      <c r="Z293" s="32">
        <v>1432.0201777286234</v>
      </c>
      <c r="AA293" s="32">
        <v>3429.2790697674418</v>
      </c>
      <c r="AB293" s="29">
        <v>3655</v>
      </c>
      <c r="AC293" s="29">
        <v>3257</v>
      </c>
      <c r="AD293" s="29">
        <v>1101</v>
      </c>
      <c r="AE293" s="34">
        <v>1341</v>
      </c>
      <c r="AF293" s="30">
        <v>629</v>
      </c>
      <c r="AG293" s="29">
        <v>10859</v>
      </c>
      <c r="AH293" s="34">
        <v>553</v>
      </c>
      <c r="AI293" s="34">
        <v>1864</v>
      </c>
      <c r="AJ293" s="34">
        <v>573</v>
      </c>
      <c r="AK293" s="8">
        <v>1269</v>
      </c>
      <c r="AL293" s="29">
        <v>1048</v>
      </c>
      <c r="AM293" s="29">
        <v>537</v>
      </c>
      <c r="AN293" s="29">
        <v>2085</v>
      </c>
      <c r="AO293" s="8">
        <v>793</v>
      </c>
      <c r="AP293" s="29">
        <v>389</v>
      </c>
      <c r="AQ293" s="30">
        <v>497</v>
      </c>
      <c r="AR293" s="29">
        <v>6355</v>
      </c>
      <c r="AS293" s="29">
        <v>2330</v>
      </c>
      <c r="AT293" s="29">
        <v>774</v>
      </c>
      <c r="AU293" s="29">
        <v>340</v>
      </c>
      <c r="AV293" s="29">
        <v>781</v>
      </c>
      <c r="AW293" s="29">
        <v>199</v>
      </c>
      <c r="AX293" s="29">
        <v>199</v>
      </c>
      <c r="AY293" s="29" t="s">
        <v>46</v>
      </c>
      <c r="AZ293" s="34" t="s">
        <v>46</v>
      </c>
      <c r="BA293" s="52">
        <v>76</v>
      </c>
      <c r="BB293" s="8">
        <v>6190</v>
      </c>
      <c r="BC293" s="8">
        <v>600</v>
      </c>
      <c r="BD293" s="8">
        <v>398</v>
      </c>
      <c r="BE293" s="8">
        <v>200</v>
      </c>
      <c r="BF293" s="52">
        <v>89</v>
      </c>
      <c r="BG293" s="29">
        <v>15007</v>
      </c>
      <c r="BH293" s="29">
        <v>771</v>
      </c>
      <c r="BI293" s="91">
        <v>5614</v>
      </c>
      <c r="BJ293" s="8">
        <v>2706</v>
      </c>
      <c r="BK293" s="8">
        <v>678</v>
      </c>
      <c r="BL293" s="95" t="s">
        <v>238</v>
      </c>
      <c r="BM293" s="95" t="s">
        <v>238</v>
      </c>
      <c r="BN293" s="95" t="s">
        <v>238</v>
      </c>
      <c r="BO293" s="30">
        <v>338</v>
      </c>
      <c r="BP293" s="29">
        <v>3126</v>
      </c>
      <c r="BQ293" s="32">
        <v>2551.4136971649891</v>
      </c>
      <c r="BR293" s="32">
        <v>3795.3138297872342</v>
      </c>
      <c r="BS293" s="29">
        <v>6912</v>
      </c>
      <c r="BT293" s="29">
        <v>3379</v>
      </c>
      <c r="BU293" s="29">
        <v>829</v>
      </c>
      <c r="BV293" s="29">
        <v>5590</v>
      </c>
      <c r="BW293" s="29">
        <v>2637</v>
      </c>
      <c r="BX293" s="95" t="s">
        <v>238</v>
      </c>
      <c r="BY293" s="76">
        <v>1563.7470000000001</v>
      </c>
      <c r="BZ293" s="29">
        <v>39704</v>
      </c>
      <c r="CA293" s="29">
        <v>27971</v>
      </c>
      <c r="CB293" s="29">
        <v>24845</v>
      </c>
      <c r="CC293" s="29">
        <v>3126</v>
      </c>
      <c r="CD293" s="29">
        <v>2527</v>
      </c>
      <c r="CE293" s="29">
        <v>17598</v>
      </c>
      <c r="CF293" s="29">
        <v>61</v>
      </c>
      <c r="CG293" s="29">
        <v>10485</v>
      </c>
      <c r="CH293" s="29">
        <v>2320</v>
      </c>
      <c r="CI293" s="29">
        <v>1724</v>
      </c>
      <c r="CJ293" s="29">
        <v>596</v>
      </c>
      <c r="CK293" s="29">
        <v>919</v>
      </c>
      <c r="CL293" s="29">
        <v>2320</v>
      </c>
      <c r="CM293" s="29">
        <v>1535</v>
      </c>
      <c r="CN293" s="29">
        <v>829</v>
      </c>
      <c r="CO293" s="30">
        <v>4056</v>
      </c>
      <c r="CP293" s="29">
        <v>30649</v>
      </c>
      <c r="CQ293" s="29">
        <v>30649</v>
      </c>
      <c r="CR293" s="29">
        <v>30649</v>
      </c>
      <c r="CS293" s="29">
        <v>30649</v>
      </c>
      <c r="CT293" s="29">
        <v>17175</v>
      </c>
      <c r="CU293" s="29">
        <v>17175</v>
      </c>
      <c r="CV293" s="35">
        <v>28954.199999999997</v>
      </c>
      <c r="CW293" s="35">
        <v>28954.199999999997</v>
      </c>
      <c r="CX293" s="35">
        <v>63765</v>
      </c>
      <c r="CY293" s="35">
        <v>63765</v>
      </c>
      <c r="CZ293" s="35">
        <v>63765</v>
      </c>
      <c r="DA293" s="86">
        <v>6.989720000000001</v>
      </c>
      <c r="DB293" s="34" t="s">
        <v>46</v>
      </c>
      <c r="DC293" s="34" t="s">
        <v>46</v>
      </c>
      <c r="DD293" s="34" t="s">
        <v>46</v>
      </c>
      <c r="DE293" s="34" t="s">
        <v>46</v>
      </c>
      <c r="DF293" s="34">
        <v>600</v>
      </c>
      <c r="DG293" s="34">
        <v>398</v>
      </c>
      <c r="DH293" s="34">
        <v>200</v>
      </c>
      <c r="DI293" s="34">
        <v>89</v>
      </c>
    </row>
    <row r="294" spans="1:113" x14ac:dyDescent="0.2">
      <c r="A294" s="3" t="s">
        <v>29</v>
      </c>
      <c r="B294" s="4">
        <v>2023</v>
      </c>
      <c r="C294" s="2" t="s">
        <v>7</v>
      </c>
      <c r="D294" s="29">
        <v>48</v>
      </c>
      <c r="E294" s="29">
        <v>36</v>
      </c>
      <c r="F294" s="29" t="s">
        <v>46</v>
      </c>
      <c r="G294" s="96" t="s">
        <v>238</v>
      </c>
      <c r="H294" s="29">
        <v>1704</v>
      </c>
      <c r="I294" s="29">
        <v>3994</v>
      </c>
      <c r="J294" s="29">
        <v>1277</v>
      </c>
      <c r="K294" s="29">
        <v>2313</v>
      </c>
      <c r="L294" s="29">
        <v>404</v>
      </c>
      <c r="M294" s="31" t="s">
        <v>46</v>
      </c>
      <c r="N294" s="29">
        <v>134</v>
      </c>
      <c r="O294" s="29">
        <v>134</v>
      </c>
      <c r="P294" s="32" t="s">
        <v>237</v>
      </c>
      <c r="Q294" s="32" t="s">
        <v>237</v>
      </c>
      <c r="R294" s="30">
        <v>606</v>
      </c>
      <c r="S294" s="29">
        <v>3300</v>
      </c>
      <c r="T294" s="29">
        <v>3314</v>
      </c>
      <c r="U294" s="29">
        <v>2886</v>
      </c>
      <c r="V294" s="29">
        <v>414</v>
      </c>
      <c r="W294" s="29">
        <v>1551</v>
      </c>
      <c r="X294" s="29">
        <v>399</v>
      </c>
      <c r="Y294" s="87">
        <v>211.33882057373796</v>
      </c>
      <c r="Z294" s="32">
        <v>219.35156628754257</v>
      </c>
      <c r="AA294" s="32">
        <v>3721.9285714285716</v>
      </c>
      <c r="AB294" s="29">
        <v>574</v>
      </c>
      <c r="AC294" s="29">
        <v>551</v>
      </c>
      <c r="AD294" s="29">
        <v>272</v>
      </c>
      <c r="AE294" s="34">
        <v>317</v>
      </c>
      <c r="AF294" s="30">
        <v>79</v>
      </c>
      <c r="AG294" s="29">
        <v>2884</v>
      </c>
      <c r="AH294" s="34">
        <v>214</v>
      </c>
      <c r="AI294" s="34">
        <v>534</v>
      </c>
      <c r="AJ294" s="34">
        <v>40</v>
      </c>
      <c r="AK294" s="8">
        <v>309</v>
      </c>
      <c r="AL294" s="29">
        <v>151</v>
      </c>
      <c r="AM294" s="29">
        <v>78</v>
      </c>
      <c r="AN294" s="29">
        <v>351</v>
      </c>
      <c r="AO294" s="8">
        <v>165</v>
      </c>
      <c r="AP294" s="29">
        <v>36</v>
      </c>
      <c r="AQ294" s="30">
        <v>53</v>
      </c>
      <c r="AR294" s="29">
        <v>1406</v>
      </c>
      <c r="AS294" s="29">
        <v>450</v>
      </c>
      <c r="AT294" s="29">
        <v>168</v>
      </c>
      <c r="AU294" s="29">
        <v>60</v>
      </c>
      <c r="AV294" s="29">
        <v>122</v>
      </c>
      <c r="AW294" s="29">
        <v>24</v>
      </c>
      <c r="AX294" s="29">
        <v>24</v>
      </c>
      <c r="AY294" s="29" t="s">
        <v>46</v>
      </c>
      <c r="AZ294" s="34" t="s">
        <v>46</v>
      </c>
      <c r="BA294" s="52">
        <v>23</v>
      </c>
      <c r="BB294" s="8">
        <v>1495</v>
      </c>
      <c r="BC294" s="8">
        <v>109</v>
      </c>
      <c r="BD294" s="8">
        <v>66</v>
      </c>
      <c r="BE294" s="8">
        <v>42</v>
      </c>
      <c r="BF294" s="52">
        <v>24</v>
      </c>
      <c r="BG294" s="29">
        <v>3955</v>
      </c>
      <c r="BH294" s="29">
        <v>124</v>
      </c>
      <c r="BI294" s="91">
        <v>1497</v>
      </c>
      <c r="BJ294" s="8">
        <v>741</v>
      </c>
      <c r="BK294" s="8">
        <v>174</v>
      </c>
      <c r="BL294" s="95" t="s">
        <v>238</v>
      </c>
      <c r="BM294" s="95" t="s">
        <v>238</v>
      </c>
      <c r="BN294" s="95" t="s">
        <v>238</v>
      </c>
      <c r="BO294" s="30">
        <v>53</v>
      </c>
      <c r="BP294" s="29">
        <v>750</v>
      </c>
      <c r="BQ294" s="32">
        <v>430.69038686128056</v>
      </c>
      <c r="BR294" s="32">
        <v>4004.304347826087</v>
      </c>
      <c r="BS294" s="29">
        <v>1124</v>
      </c>
      <c r="BT294" s="29">
        <v>489</v>
      </c>
      <c r="BU294" s="29">
        <v>131</v>
      </c>
      <c r="BV294" s="29">
        <v>846</v>
      </c>
      <c r="BW294" s="29">
        <v>381</v>
      </c>
      <c r="BX294" s="95" t="s">
        <v>238</v>
      </c>
      <c r="BY294" s="76">
        <v>461.24200000000002</v>
      </c>
      <c r="BZ294" s="29">
        <v>9486</v>
      </c>
      <c r="CA294" s="29">
        <v>6614</v>
      </c>
      <c r="CB294" s="29">
        <v>5864</v>
      </c>
      <c r="CC294" s="29">
        <v>750</v>
      </c>
      <c r="CD294" s="29">
        <v>517</v>
      </c>
      <c r="CE294" s="29">
        <v>3914</v>
      </c>
      <c r="CF294" s="29">
        <v>7</v>
      </c>
      <c r="CG294" s="29">
        <v>2635</v>
      </c>
      <c r="CH294" s="29">
        <v>348</v>
      </c>
      <c r="CI294" s="29">
        <v>231</v>
      </c>
      <c r="CJ294" s="29">
        <v>117</v>
      </c>
      <c r="CK294" s="29">
        <v>139</v>
      </c>
      <c r="CL294" s="29">
        <v>348</v>
      </c>
      <c r="CM294" s="29">
        <v>189</v>
      </c>
      <c r="CN294" s="29">
        <v>131</v>
      </c>
      <c r="CO294" s="30">
        <v>649</v>
      </c>
      <c r="CP294" s="29">
        <v>7904</v>
      </c>
      <c r="CQ294" s="29">
        <v>7904</v>
      </c>
      <c r="CR294" s="29">
        <v>7904</v>
      </c>
      <c r="CS294" s="29">
        <v>7904</v>
      </c>
      <c r="CT294" s="29">
        <v>3864</v>
      </c>
      <c r="CU294" s="29">
        <v>3864</v>
      </c>
      <c r="CV294" s="35">
        <v>8328.4</v>
      </c>
      <c r="CW294" s="35">
        <v>8328.4</v>
      </c>
      <c r="CX294" s="35">
        <v>15874</v>
      </c>
      <c r="CY294" s="35">
        <v>15874</v>
      </c>
      <c r="CZ294" s="35">
        <v>15874</v>
      </c>
      <c r="DA294" s="86">
        <v>6.8598799999999995</v>
      </c>
      <c r="DB294" s="34" t="s">
        <v>46</v>
      </c>
      <c r="DC294" s="34" t="s">
        <v>46</v>
      </c>
      <c r="DD294" s="34" t="s">
        <v>46</v>
      </c>
      <c r="DE294" s="34" t="s">
        <v>46</v>
      </c>
      <c r="DF294" s="34">
        <v>109</v>
      </c>
      <c r="DG294" s="34">
        <v>66</v>
      </c>
      <c r="DH294" s="34">
        <v>42</v>
      </c>
      <c r="DI294" s="34">
        <v>24</v>
      </c>
    </row>
    <row r="295" spans="1:113" x14ac:dyDescent="0.2">
      <c r="A295" s="3" t="s">
        <v>30</v>
      </c>
      <c r="B295" s="4">
        <v>2023</v>
      </c>
      <c r="C295" s="2" t="s">
        <v>8</v>
      </c>
      <c r="D295" s="29">
        <v>66</v>
      </c>
      <c r="E295" s="29">
        <v>38</v>
      </c>
      <c r="F295" s="29" t="s">
        <v>46</v>
      </c>
      <c r="G295" s="96" t="s">
        <v>238</v>
      </c>
      <c r="H295" s="29">
        <v>1955</v>
      </c>
      <c r="I295" s="29">
        <v>4439</v>
      </c>
      <c r="J295" s="29">
        <v>1317</v>
      </c>
      <c r="K295" s="29">
        <v>2715</v>
      </c>
      <c r="L295" s="29">
        <v>407</v>
      </c>
      <c r="M295" s="31" t="s">
        <v>46</v>
      </c>
      <c r="N295" s="29">
        <v>164</v>
      </c>
      <c r="O295" s="29">
        <v>164</v>
      </c>
      <c r="P295" s="32" t="s">
        <v>237</v>
      </c>
      <c r="Q295" s="32" t="s">
        <v>237</v>
      </c>
      <c r="R295" s="30">
        <v>647</v>
      </c>
      <c r="S295" s="29">
        <v>4071</v>
      </c>
      <c r="T295" s="29">
        <v>4045</v>
      </c>
      <c r="U295" s="29">
        <v>3493</v>
      </c>
      <c r="V295" s="29">
        <v>578</v>
      </c>
      <c r="W295" s="29">
        <v>1882</v>
      </c>
      <c r="X295" s="29">
        <v>510</v>
      </c>
      <c r="Y295" s="87">
        <v>218.75411543030347</v>
      </c>
      <c r="Z295" s="32">
        <v>268.53372228821615</v>
      </c>
      <c r="AA295" s="32">
        <v>3876.8888888888887</v>
      </c>
      <c r="AB295" s="29">
        <v>589</v>
      </c>
      <c r="AC295" s="29">
        <v>658</v>
      </c>
      <c r="AD295" s="29">
        <v>320</v>
      </c>
      <c r="AE295" s="34">
        <v>789</v>
      </c>
      <c r="AF295" s="30">
        <v>794</v>
      </c>
      <c r="AG295" s="29">
        <v>3390</v>
      </c>
      <c r="AH295" s="34">
        <v>228</v>
      </c>
      <c r="AI295" s="34">
        <v>690</v>
      </c>
      <c r="AJ295" s="34">
        <v>141</v>
      </c>
      <c r="AK295" s="8">
        <v>360</v>
      </c>
      <c r="AL295" s="29">
        <v>148</v>
      </c>
      <c r="AM295" s="29">
        <v>87</v>
      </c>
      <c r="AN295" s="29">
        <v>333</v>
      </c>
      <c r="AO295" s="8">
        <v>142</v>
      </c>
      <c r="AP295" s="29">
        <v>38</v>
      </c>
      <c r="AQ295" s="30">
        <v>36</v>
      </c>
      <c r="AR295" s="29">
        <v>1833</v>
      </c>
      <c r="AS295" s="29">
        <v>521</v>
      </c>
      <c r="AT295" s="29">
        <v>169</v>
      </c>
      <c r="AU295" s="29">
        <v>69</v>
      </c>
      <c r="AV295" s="29">
        <v>123</v>
      </c>
      <c r="AW295" s="29">
        <v>28</v>
      </c>
      <c r="AX295" s="29">
        <v>28</v>
      </c>
      <c r="AY295" s="29" t="s">
        <v>46</v>
      </c>
      <c r="AZ295" s="34" t="s">
        <v>46</v>
      </c>
      <c r="BA295" s="52">
        <v>18</v>
      </c>
      <c r="BB295" s="8">
        <v>1690</v>
      </c>
      <c r="BC295" s="8">
        <v>88</v>
      </c>
      <c r="BD295" s="8">
        <v>43</v>
      </c>
      <c r="BE295" s="8">
        <v>23</v>
      </c>
      <c r="BF295" s="52">
        <v>7</v>
      </c>
      <c r="BG295" s="29">
        <v>4855</v>
      </c>
      <c r="BH295" s="29">
        <v>151</v>
      </c>
      <c r="BI295" s="91">
        <v>1793</v>
      </c>
      <c r="BJ295" s="8">
        <v>866</v>
      </c>
      <c r="BK295" s="8">
        <v>239</v>
      </c>
      <c r="BL295" s="95" t="s">
        <v>238</v>
      </c>
      <c r="BM295" s="95" t="s">
        <v>238</v>
      </c>
      <c r="BN295" s="95" t="s">
        <v>238</v>
      </c>
      <c r="BO295" s="30">
        <v>50</v>
      </c>
      <c r="BP295" s="29">
        <v>986</v>
      </c>
      <c r="BQ295" s="32">
        <v>487.2878377185196</v>
      </c>
      <c r="BR295" s="32">
        <v>4227.84375</v>
      </c>
      <c r="BS295" s="29">
        <v>1247</v>
      </c>
      <c r="BT295" s="29">
        <v>580</v>
      </c>
      <c r="BU295" s="29">
        <v>141</v>
      </c>
      <c r="BV295" s="29">
        <v>902</v>
      </c>
      <c r="BW295" s="29">
        <v>494</v>
      </c>
      <c r="BX295" s="95" t="s">
        <v>238</v>
      </c>
      <c r="BY295" s="76">
        <v>592.12800000000004</v>
      </c>
      <c r="BZ295" s="29">
        <v>11848</v>
      </c>
      <c r="CA295" s="29">
        <v>8116</v>
      </c>
      <c r="CB295" s="29">
        <v>7130</v>
      </c>
      <c r="CC295" s="29">
        <v>986</v>
      </c>
      <c r="CD295" s="29">
        <v>602</v>
      </c>
      <c r="CE295" s="29">
        <v>4738</v>
      </c>
      <c r="CF295" s="29">
        <v>10</v>
      </c>
      <c r="CG295" s="29">
        <v>3436</v>
      </c>
      <c r="CH295" s="29">
        <v>455</v>
      </c>
      <c r="CI295" s="29">
        <v>305</v>
      </c>
      <c r="CJ295" s="29">
        <v>150</v>
      </c>
      <c r="CK295" s="29">
        <v>188</v>
      </c>
      <c r="CL295" s="29">
        <v>455</v>
      </c>
      <c r="CM295" s="29">
        <v>245</v>
      </c>
      <c r="CN295" s="29">
        <v>141</v>
      </c>
      <c r="CO295" s="30">
        <v>763</v>
      </c>
      <c r="CP295" s="29">
        <v>9405</v>
      </c>
      <c r="CQ295" s="29">
        <v>9405</v>
      </c>
      <c r="CR295" s="29">
        <v>9405</v>
      </c>
      <c r="CS295" s="29">
        <v>9405</v>
      </c>
      <c r="CT295" s="29">
        <v>3941</v>
      </c>
      <c r="CU295" s="29">
        <v>3941</v>
      </c>
      <c r="CV295" s="35">
        <v>10040.299999999999</v>
      </c>
      <c r="CW295" s="35">
        <v>10040.299999999999</v>
      </c>
      <c r="CX295" s="35">
        <v>19505</v>
      </c>
      <c r="CY295" s="35">
        <v>19505</v>
      </c>
      <c r="CZ295" s="35">
        <v>19505</v>
      </c>
      <c r="DA295" s="86">
        <v>7.1303800000000006</v>
      </c>
      <c r="DB295" s="34" t="s">
        <v>46</v>
      </c>
      <c r="DC295" s="34" t="s">
        <v>46</v>
      </c>
      <c r="DD295" s="34" t="s">
        <v>46</v>
      </c>
      <c r="DE295" s="34" t="s">
        <v>46</v>
      </c>
      <c r="DF295" s="34">
        <v>88</v>
      </c>
      <c r="DG295" s="34">
        <v>43</v>
      </c>
      <c r="DH295" s="34">
        <v>23</v>
      </c>
      <c r="DI295" s="34">
        <v>7</v>
      </c>
    </row>
    <row r="296" spans="1:113" x14ac:dyDescent="0.2">
      <c r="A296" s="3" t="s">
        <v>31</v>
      </c>
      <c r="B296" s="4">
        <v>2023</v>
      </c>
      <c r="C296" s="2" t="s">
        <v>9</v>
      </c>
      <c r="D296" s="29">
        <v>81</v>
      </c>
      <c r="E296" s="29">
        <v>45</v>
      </c>
      <c r="F296" s="29" t="s">
        <v>46</v>
      </c>
      <c r="G296" s="96" t="s">
        <v>238</v>
      </c>
      <c r="H296" s="29">
        <v>2775</v>
      </c>
      <c r="I296" s="29">
        <v>6448</v>
      </c>
      <c r="J296" s="29">
        <v>1885</v>
      </c>
      <c r="K296" s="29">
        <v>3884</v>
      </c>
      <c r="L296" s="29">
        <v>679</v>
      </c>
      <c r="M296" s="31" t="s">
        <v>46</v>
      </c>
      <c r="N296" s="29">
        <v>232</v>
      </c>
      <c r="O296" s="29">
        <v>232</v>
      </c>
      <c r="P296" s="32">
        <v>230.1439188592598</v>
      </c>
      <c r="Q296" s="32">
        <v>3015.5</v>
      </c>
      <c r="R296" s="30">
        <v>930</v>
      </c>
      <c r="S296" s="29">
        <v>5097</v>
      </c>
      <c r="T296" s="29">
        <v>5381</v>
      </c>
      <c r="U296" s="29">
        <v>4423</v>
      </c>
      <c r="V296" s="29">
        <v>674</v>
      </c>
      <c r="W296" s="29">
        <v>2211</v>
      </c>
      <c r="X296" s="29">
        <v>545</v>
      </c>
      <c r="Y296" s="87">
        <v>333.71587828888971</v>
      </c>
      <c r="Z296" s="32">
        <v>375.2878377185196</v>
      </c>
      <c r="AA296" s="32">
        <v>3812.5689655172414</v>
      </c>
      <c r="AB296" s="29">
        <v>815</v>
      </c>
      <c r="AC296" s="29">
        <v>716</v>
      </c>
      <c r="AD296" s="29">
        <v>395</v>
      </c>
      <c r="AE296" s="34">
        <v>592</v>
      </c>
      <c r="AF296" s="30">
        <v>241</v>
      </c>
      <c r="AG296" s="29">
        <v>4464</v>
      </c>
      <c r="AH296" s="34">
        <v>363</v>
      </c>
      <c r="AI296" s="34">
        <v>894</v>
      </c>
      <c r="AJ296" s="34">
        <v>265</v>
      </c>
      <c r="AK296" s="8">
        <v>477</v>
      </c>
      <c r="AL296" s="29">
        <v>201</v>
      </c>
      <c r="AM296" s="29">
        <v>103</v>
      </c>
      <c r="AN296" s="29">
        <v>481</v>
      </c>
      <c r="AO296" s="8">
        <v>212</v>
      </c>
      <c r="AP296" s="29">
        <v>45</v>
      </c>
      <c r="AQ296" s="30">
        <v>48</v>
      </c>
      <c r="AR296" s="29">
        <v>2270</v>
      </c>
      <c r="AS296" s="29">
        <v>722</v>
      </c>
      <c r="AT296" s="29">
        <v>209</v>
      </c>
      <c r="AU296" s="29">
        <v>80</v>
      </c>
      <c r="AV296" s="29">
        <v>165</v>
      </c>
      <c r="AW296" s="29">
        <v>41</v>
      </c>
      <c r="AX296" s="29">
        <v>41</v>
      </c>
      <c r="AY296" s="29" t="s">
        <v>46</v>
      </c>
      <c r="AZ296" s="34" t="s">
        <v>46</v>
      </c>
      <c r="BA296" s="52">
        <v>21</v>
      </c>
      <c r="BB296" s="8">
        <v>1975</v>
      </c>
      <c r="BC296" s="8">
        <v>100</v>
      </c>
      <c r="BD296" s="8">
        <v>56</v>
      </c>
      <c r="BE296" s="8">
        <v>28</v>
      </c>
      <c r="BF296" s="52">
        <v>7</v>
      </c>
      <c r="BG296" s="29">
        <v>6379</v>
      </c>
      <c r="BH296" s="29">
        <v>168</v>
      </c>
      <c r="BI296" s="91">
        <v>2442</v>
      </c>
      <c r="BJ296" s="8">
        <v>1087</v>
      </c>
      <c r="BK296" s="8">
        <v>301</v>
      </c>
      <c r="BL296" s="95" t="s">
        <v>238</v>
      </c>
      <c r="BM296" s="95" t="s">
        <v>238</v>
      </c>
      <c r="BN296" s="95" t="s">
        <v>238</v>
      </c>
      <c r="BO296" s="30">
        <v>67</v>
      </c>
      <c r="BP296" s="29">
        <v>1191</v>
      </c>
      <c r="BQ296" s="32">
        <v>709.00371600740937</v>
      </c>
      <c r="BR296" s="32">
        <v>4213.54347826087</v>
      </c>
      <c r="BS296" s="29">
        <v>1531</v>
      </c>
      <c r="BT296" s="29">
        <v>615</v>
      </c>
      <c r="BU296" s="29">
        <v>172</v>
      </c>
      <c r="BV296" s="29">
        <v>1165</v>
      </c>
      <c r="BW296" s="29">
        <v>564</v>
      </c>
      <c r="BX296" s="95" t="s">
        <v>238</v>
      </c>
      <c r="BY296" s="76">
        <v>836.13499999999999</v>
      </c>
      <c r="BZ296" s="29">
        <v>14832</v>
      </c>
      <c r="CA296" s="29">
        <v>10478</v>
      </c>
      <c r="CB296" s="29">
        <v>9287</v>
      </c>
      <c r="CC296" s="29">
        <v>1191</v>
      </c>
      <c r="CD296" s="29">
        <v>902</v>
      </c>
      <c r="CE296" s="29">
        <v>6531</v>
      </c>
      <c r="CF296" s="29">
        <v>13</v>
      </c>
      <c r="CG296" s="29">
        <v>11374</v>
      </c>
      <c r="CH296" s="29">
        <v>578</v>
      </c>
      <c r="CI296" s="29">
        <v>371</v>
      </c>
      <c r="CJ296" s="29">
        <v>207</v>
      </c>
      <c r="CK296" s="29">
        <v>197</v>
      </c>
      <c r="CL296" s="29">
        <v>578</v>
      </c>
      <c r="CM296" s="29">
        <v>295</v>
      </c>
      <c r="CN296" s="29">
        <v>172</v>
      </c>
      <c r="CO296" s="30">
        <v>882</v>
      </c>
      <c r="CP296" s="29">
        <v>11561</v>
      </c>
      <c r="CQ296" s="29">
        <v>11561</v>
      </c>
      <c r="CR296" s="29">
        <v>11561</v>
      </c>
      <c r="CS296" s="29">
        <v>11561</v>
      </c>
      <c r="CT296" s="29">
        <v>4040</v>
      </c>
      <c r="CU296" s="29">
        <v>4040</v>
      </c>
      <c r="CV296" s="35">
        <v>13582</v>
      </c>
      <c r="CW296" s="35">
        <v>13582</v>
      </c>
      <c r="CX296" s="35">
        <v>24922</v>
      </c>
      <c r="CY296" s="35">
        <v>24922</v>
      </c>
      <c r="CZ296" s="35">
        <v>24922</v>
      </c>
      <c r="DA296" s="86">
        <v>8.8507599999999993</v>
      </c>
      <c r="DB296" s="34" t="s">
        <v>46</v>
      </c>
      <c r="DC296" s="34" t="s">
        <v>46</v>
      </c>
      <c r="DD296" s="34" t="s">
        <v>46</v>
      </c>
      <c r="DE296" s="34" t="s">
        <v>46</v>
      </c>
      <c r="DF296" s="34">
        <v>100</v>
      </c>
      <c r="DG296" s="34">
        <v>56</v>
      </c>
      <c r="DH296" s="34">
        <v>28</v>
      </c>
      <c r="DI296" s="34">
        <v>7</v>
      </c>
    </row>
    <row r="297" spans="1:113" x14ac:dyDescent="0.2">
      <c r="A297" s="3" t="s">
        <v>32</v>
      </c>
      <c r="B297" s="4">
        <v>2023</v>
      </c>
      <c r="C297" s="2" t="s">
        <v>10</v>
      </c>
      <c r="D297" s="29">
        <v>168</v>
      </c>
      <c r="E297" s="29">
        <v>152</v>
      </c>
      <c r="F297" s="29" t="s">
        <v>46</v>
      </c>
      <c r="G297" s="96" t="s">
        <v>238</v>
      </c>
      <c r="H297" s="29">
        <v>8811</v>
      </c>
      <c r="I297" s="29">
        <v>18990</v>
      </c>
      <c r="J297" s="29">
        <v>5025</v>
      </c>
      <c r="K297" s="29">
        <v>11759</v>
      </c>
      <c r="L297" s="29">
        <v>2206</v>
      </c>
      <c r="M297" s="31" t="s">
        <v>46</v>
      </c>
      <c r="N297" s="29">
        <v>930</v>
      </c>
      <c r="O297" s="29">
        <v>930</v>
      </c>
      <c r="P297" s="32">
        <v>661.67764114747592</v>
      </c>
      <c r="Q297" s="32">
        <v>2832.7222222222222</v>
      </c>
      <c r="R297" s="30">
        <v>3268</v>
      </c>
      <c r="S297" s="29">
        <v>8704</v>
      </c>
      <c r="T297" s="29">
        <v>9634</v>
      </c>
      <c r="U297" s="29">
        <v>7587</v>
      </c>
      <c r="V297" s="29">
        <v>1117</v>
      </c>
      <c r="W297" s="29">
        <v>3804</v>
      </c>
      <c r="X297" s="29">
        <v>1265</v>
      </c>
      <c r="Y297" s="87">
        <v>679.48273943299773</v>
      </c>
      <c r="Z297" s="32">
        <v>1020.7960685791265</v>
      </c>
      <c r="AA297" s="32">
        <v>3520.5</v>
      </c>
      <c r="AB297" s="29">
        <v>3080</v>
      </c>
      <c r="AC297" s="29">
        <v>2924</v>
      </c>
      <c r="AD297" s="29">
        <v>892</v>
      </c>
      <c r="AE297" s="34">
        <v>939</v>
      </c>
      <c r="AF297" s="30">
        <v>875</v>
      </c>
      <c r="AG297" s="29">
        <v>7859</v>
      </c>
      <c r="AH297" s="34">
        <v>419</v>
      </c>
      <c r="AI297" s="34">
        <v>1582</v>
      </c>
      <c r="AJ297" s="34">
        <v>390</v>
      </c>
      <c r="AK297" s="8">
        <v>1005</v>
      </c>
      <c r="AL297" s="29">
        <v>872</v>
      </c>
      <c r="AM297" s="29">
        <v>398</v>
      </c>
      <c r="AN297" s="29">
        <v>1797</v>
      </c>
      <c r="AO297" s="8">
        <v>453</v>
      </c>
      <c r="AP297" s="29">
        <v>152</v>
      </c>
      <c r="AQ297" s="30">
        <v>251</v>
      </c>
      <c r="AR297" s="29">
        <v>4297</v>
      </c>
      <c r="AS297" s="29">
        <v>1441</v>
      </c>
      <c r="AT297" s="29">
        <v>484</v>
      </c>
      <c r="AU297" s="29">
        <v>211</v>
      </c>
      <c r="AV297" s="29">
        <v>680</v>
      </c>
      <c r="AW297" s="29">
        <v>140</v>
      </c>
      <c r="AX297" s="29">
        <v>140</v>
      </c>
      <c r="AY297" s="29" t="s">
        <v>46</v>
      </c>
      <c r="AZ297" s="34" t="s">
        <v>46</v>
      </c>
      <c r="BA297" s="52">
        <v>60</v>
      </c>
      <c r="BB297" s="8">
        <v>4680</v>
      </c>
      <c r="BC297" s="8">
        <v>295</v>
      </c>
      <c r="BD297" s="8">
        <v>159</v>
      </c>
      <c r="BE297" s="8">
        <v>83</v>
      </c>
      <c r="BF297" s="52">
        <v>34</v>
      </c>
      <c r="BG297" s="29">
        <v>10983</v>
      </c>
      <c r="BH297" s="29">
        <v>768</v>
      </c>
      <c r="BI297" s="91">
        <v>3921</v>
      </c>
      <c r="BJ297" s="8">
        <v>2051</v>
      </c>
      <c r="BK297" s="8">
        <v>549</v>
      </c>
      <c r="BL297" s="95" t="s">
        <v>238</v>
      </c>
      <c r="BM297" s="95" t="s">
        <v>238</v>
      </c>
      <c r="BN297" s="95" t="s">
        <v>238</v>
      </c>
      <c r="BO297" s="30">
        <v>231</v>
      </c>
      <c r="BP297" s="29">
        <v>2018</v>
      </c>
      <c r="BQ297" s="32">
        <v>1700.2788080121243</v>
      </c>
      <c r="BR297" s="32">
        <v>3711.2142857142858</v>
      </c>
      <c r="BS297" s="29">
        <v>6004</v>
      </c>
      <c r="BT297" s="29">
        <v>3092</v>
      </c>
      <c r="BU297" s="29">
        <v>750</v>
      </c>
      <c r="BV297" s="29">
        <v>4820</v>
      </c>
      <c r="BW297" s="29">
        <v>2224</v>
      </c>
      <c r="BX297" s="95" t="s">
        <v>238</v>
      </c>
      <c r="BY297" s="76">
        <v>1051.8240000000001</v>
      </c>
      <c r="BZ297" s="29">
        <v>26878</v>
      </c>
      <c r="CA297" s="29">
        <v>18338</v>
      </c>
      <c r="CB297" s="29">
        <v>16320</v>
      </c>
      <c r="CC297" s="29">
        <v>2018</v>
      </c>
      <c r="CD297" s="29">
        <v>1733</v>
      </c>
      <c r="CE297" s="29">
        <v>11251</v>
      </c>
      <c r="CF297" s="29">
        <v>55</v>
      </c>
      <c r="CG297" s="29">
        <v>13409</v>
      </c>
      <c r="CH297" s="29">
        <v>1848</v>
      </c>
      <c r="CI297" s="29">
        <v>1408</v>
      </c>
      <c r="CJ297" s="29">
        <v>440</v>
      </c>
      <c r="CK297" s="29">
        <v>853</v>
      </c>
      <c r="CL297" s="29">
        <v>1848</v>
      </c>
      <c r="CM297" s="29">
        <v>1182</v>
      </c>
      <c r="CN297" s="29">
        <v>750</v>
      </c>
      <c r="CO297" s="30">
        <v>3439</v>
      </c>
      <c r="CP297" s="29">
        <v>20917</v>
      </c>
      <c r="CQ297" s="29">
        <v>20917</v>
      </c>
      <c r="CR297" s="29">
        <v>20917</v>
      </c>
      <c r="CS297" s="29">
        <v>20917</v>
      </c>
      <c r="CT297" s="29">
        <v>13204</v>
      </c>
      <c r="CU297" s="29">
        <v>13204</v>
      </c>
      <c r="CV297" s="35">
        <v>19028.099999999999</v>
      </c>
      <c r="CW297" s="35">
        <v>19028.099999999999</v>
      </c>
      <c r="CX297" s="35">
        <v>44370</v>
      </c>
      <c r="CY297" s="35">
        <v>44370</v>
      </c>
      <c r="CZ297" s="35">
        <v>44370</v>
      </c>
      <c r="DA297" s="86">
        <v>7.0221800000000005</v>
      </c>
      <c r="DB297" s="34" t="s">
        <v>46</v>
      </c>
      <c r="DC297" s="34" t="s">
        <v>46</v>
      </c>
      <c r="DD297" s="34" t="s">
        <v>46</v>
      </c>
      <c r="DE297" s="34" t="s">
        <v>46</v>
      </c>
      <c r="DF297" s="34">
        <v>295</v>
      </c>
      <c r="DG297" s="34">
        <v>159</v>
      </c>
      <c r="DH297" s="34">
        <v>83</v>
      </c>
      <c r="DI297" s="34">
        <v>34</v>
      </c>
    </row>
    <row r="298" spans="1:113" x14ac:dyDescent="0.2">
      <c r="A298" s="3" t="s">
        <v>33</v>
      </c>
      <c r="B298" s="4">
        <v>2023</v>
      </c>
      <c r="C298" s="2" t="s">
        <v>11</v>
      </c>
      <c r="D298" s="29">
        <v>255</v>
      </c>
      <c r="E298" s="29">
        <v>233</v>
      </c>
      <c r="F298" s="29" t="s">
        <v>46</v>
      </c>
      <c r="G298" s="96" t="s">
        <v>238</v>
      </c>
      <c r="H298" s="29">
        <v>10639</v>
      </c>
      <c r="I298" s="29">
        <v>22667</v>
      </c>
      <c r="J298" s="29">
        <v>6246</v>
      </c>
      <c r="K298" s="29">
        <v>14333</v>
      </c>
      <c r="L298" s="29">
        <v>2088</v>
      </c>
      <c r="M298" s="31" t="s">
        <v>46</v>
      </c>
      <c r="N298" s="29">
        <v>1070</v>
      </c>
      <c r="O298" s="29">
        <v>1070</v>
      </c>
      <c r="P298" s="32">
        <v>916.27509200471502</v>
      </c>
      <c r="Q298" s="32">
        <v>2858.8333333333335</v>
      </c>
      <c r="R298" s="30">
        <v>3549</v>
      </c>
      <c r="S298" s="29">
        <v>12087</v>
      </c>
      <c r="T298" s="29">
        <v>13900</v>
      </c>
      <c r="U298" s="29">
        <v>10446</v>
      </c>
      <c r="V298" s="29">
        <v>1641</v>
      </c>
      <c r="W298" s="29">
        <v>5174</v>
      </c>
      <c r="X298" s="29">
        <v>1640</v>
      </c>
      <c r="Y298" s="87">
        <v>932.24960057710587</v>
      </c>
      <c r="Z298" s="32">
        <v>1430.0711605838417</v>
      </c>
      <c r="AA298" s="32">
        <v>3549.141304347826</v>
      </c>
      <c r="AB298" s="29">
        <v>3369</v>
      </c>
      <c r="AC298" s="29">
        <v>3332</v>
      </c>
      <c r="AD298" s="29">
        <v>1140</v>
      </c>
      <c r="AE298" s="34">
        <v>2151</v>
      </c>
      <c r="AF298" s="30">
        <v>1632</v>
      </c>
      <c r="AG298" s="29">
        <v>10124</v>
      </c>
      <c r="AH298" s="34">
        <v>575</v>
      </c>
      <c r="AI298" s="34">
        <v>1720</v>
      </c>
      <c r="AJ298" s="34">
        <v>423</v>
      </c>
      <c r="AK298" s="8">
        <v>1280</v>
      </c>
      <c r="AL298" s="29">
        <v>987</v>
      </c>
      <c r="AM298" s="29">
        <v>484</v>
      </c>
      <c r="AN298" s="29">
        <v>2076</v>
      </c>
      <c r="AO298" s="8">
        <v>446</v>
      </c>
      <c r="AP298" s="29">
        <v>233</v>
      </c>
      <c r="AQ298" s="30">
        <v>362</v>
      </c>
      <c r="AR298" s="29">
        <v>5907</v>
      </c>
      <c r="AS298" s="29">
        <v>2059</v>
      </c>
      <c r="AT298" s="29">
        <v>714</v>
      </c>
      <c r="AU298" s="29">
        <v>283</v>
      </c>
      <c r="AV298" s="29">
        <v>763</v>
      </c>
      <c r="AW298" s="29">
        <v>201</v>
      </c>
      <c r="AX298" s="29">
        <v>201</v>
      </c>
      <c r="AY298" s="29" t="s">
        <v>46</v>
      </c>
      <c r="AZ298" s="34" t="s">
        <v>46</v>
      </c>
      <c r="BA298" s="52">
        <v>46</v>
      </c>
      <c r="BB298" s="8">
        <v>5300</v>
      </c>
      <c r="BC298" s="8">
        <v>444</v>
      </c>
      <c r="BD298" s="8">
        <v>263</v>
      </c>
      <c r="BE298" s="8">
        <v>123</v>
      </c>
      <c r="BF298" s="52">
        <v>52</v>
      </c>
      <c r="BG298" s="29">
        <v>12581</v>
      </c>
      <c r="BH298" s="29">
        <v>665</v>
      </c>
      <c r="BI298" s="91">
        <v>4488</v>
      </c>
      <c r="BJ298" s="8">
        <v>2349</v>
      </c>
      <c r="BK298" s="8">
        <v>604</v>
      </c>
      <c r="BL298" s="95" t="s">
        <v>238</v>
      </c>
      <c r="BM298" s="95" t="s">
        <v>238</v>
      </c>
      <c r="BN298" s="95" t="s">
        <v>238</v>
      </c>
      <c r="BO298" s="30">
        <v>256</v>
      </c>
      <c r="BP298" s="29">
        <v>2983</v>
      </c>
      <c r="BQ298" s="32">
        <v>2362.3207611609473</v>
      </c>
      <c r="BR298" s="32">
        <v>3770</v>
      </c>
      <c r="BS298" s="29">
        <v>6701</v>
      </c>
      <c r="BT298" s="29">
        <v>3254</v>
      </c>
      <c r="BU298" s="29">
        <v>832</v>
      </c>
      <c r="BV298" s="29">
        <v>5418</v>
      </c>
      <c r="BW298" s="29">
        <v>2604</v>
      </c>
      <c r="BX298" s="95" t="s">
        <v>238</v>
      </c>
      <c r="BY298" s="76">
        <v>1405.329</v>
      </c>
      <c r="BZ298" s="29">
        <v>36565</v>
      </c>
      <c r="CA298" s="29">
        <v>25987</v>
      </c>
      <c r="CB298" s="29">
        <v>23004</v>
      </c>
      <c r="CC298" s="29">
        <v>2983</v>
      </c>
      <c r="CD298" s="29">
        <v>2453</v>
      </c>
      <c r="CE298" s="29">
        <v>16190</v>
      </c>
      <c r="CF298" s="29">
        <v>57</v>
      </c>
      <c r="CG298" s="29">
        <v>26720</v>
      </c>
      <c r="CH298" s="29">
        <v>2257</v>
      </c>
      <c r="CI298" s="29">
        <v>1719</v>
      </c>
      <c r="CJ298" s="29">
        <v>538</v>
      </c>
      <c r="CK298" s="29">
        <v>960</v>
      </c>
      <c r="CL298" s="29">
        <v>2257</v>
      </c>
      <c r="CM298" s="29">
        <v>1419</v>
      </c>
      <c r="CN298" s="29">
        <v>832</v>
      </c>
      <c r="CO298" s="30">
        <v>3960</v>
      </c>
      <c r="CP298" s="29">
        <v>27383</v>
      </c>
      <c r="CQ298" s="29">
        <v>27383</v>
      </c>
      <c r="CR298" s="29">
        <v>27383</v>
      </c>
      <c r="CS298" s="29">
        <v>27383</v>
      </c>
      <c r="CT298" s="29">
        <v>16501</v>
      </c>
      <c r="CU298" s="29">
        <v>16501</v>
      </c>
      <c r="CV298" s="35">
        <v>24486.699999999997</v>
      </c>
      <c r="CW298" s="35">
        <v>24486.699999999997</v>
      </c>
      <c r="CX298" s="35">
        <v>57483</v>
      </c>
      <c r="CY298" s="35">
        <v>57483</v>
      </c>
      <c r="CZ298" s="35">
        <v>57483</v>
      </c>
      <c r="DA298" s="86">
        <v>7.9202400000000006</v>
      </c>
      <c r="DB298" s="34" t="s">
        <v>46</v>
      </c>
      <c r="DC298" s="34" t="s">
        <v>46</v>
      </c>
      <c r="DD298" s="34" t="s">
        <v>46</v>
      </c>
      <c r="DE298" s="34" t="s">
        <v>46</v>
      </c>
      <c r="DF298" s="34">
        <v>444</v>
      </c>
      <c r="DG298" s="34">
        <v>263</v>
      </c>
      <c r="DH298" s="34">
        <v>123</v>
      </c>
      <c r="DI298" s="34">
        <v>52</v>
      </c>
    </row>
    <row r="299" spans="1:113" x14ac:dyDescent="0.2">
      <c r="A299" s="3" t="s">
        <v>34</v>
      </c>
      <c r="B299" s="4">
        <v>2023</v>
      </c>
      <c r="C299" s="2" t="s">
        <v>12</v>
      </c>
      <c r="D299" s="29">
        <v>160</v>
      </c>
      <c r="E299" s="29">
        <v>104</v>
      </c>
      <c r="F299" s="29" t="s">
        <v>46</v>
      </c>
      <c r="G299" s="96" t="s">
        <v>238</v>
      </c>
      <c r="H299" s="29">
        <v>6719</v>
      </c>
      <c r="I299" s="29">
        <v>12896</v>
      </c>
      <c r="J299" s="29">
        <v>3665</v>
      </c>
      <c r="K299" s="29">
        <v>8226</v>
      </c>
      <c r="L299" s="29">
        <v>1005</v>
      </c>
      <c r="M299" s="31" t="s">
        <v>46</v>
      </c>
      <c r="N299" s="29">
        <v>600</v>
      </c>
      <c r="O299" s="29">
        <v>600</v>
      </c>
      <c r="P299" s="32">
        <v>650.6648954336714</v>
      </c>
      <c r="Q299" s="32">
        <v>2712.0853658536585</v>
      </c>
      <c r="R299" s="30">
        <v>2370</v>
      </c>
      <c r="S299" s="29">
        <v>9826</v>
      </c>
      <c r="T299" s="29">
        <v>11162</v>
      </c>
      <c r="U299" s="29">
        <v>8564</v>
      </c>
      <c r="V299" s="29">
        <v>1262</v>
      </c>
      <c r="W299" s="29">
        <v>4507</v>
      </c>
      <c r="X299" s="29">
        <v>1151</v>
      </c>
      <c r="Y299" s="87">
        <v>674.84705143434496</v>
      </c>
      <c r="Z299" s="32">
        <v>1111.9144960107772</v>
      </c>
      <c r="AA299" s="32">
        <v>3509.875</v>
      </c>
      <c r="AB299" s="29">
        <v>2326</v>
      </c>
      <c r="AC299" s="29">
        <v>2281</v>
      </c>
      <c r="AD299" s="29">
        <v>851</v>
      </c>
      <c r="AE299" s="34">
        <v>1699</v>
      </c>
      <c r="AF299" s="30">
        <v>1710</v>
      </c>
      <c r="AG299" s="29">
        <v>8069</v>
      </c>
      <c r="AH299" s="34">
        <v>620</v>
      </c>
      <c r="AI299" s="34">
        <v>1504</v>
      </c>
      <c r="AJ299" s="34">
        <v>60</v>
      </c>
      <c r="AK299" s="8">
        <v>979</v>
      </c>
      <c r="AL299" s="29">
        <v>652</v>
      </c>
      <c r="AM299" s="29">
        <v>334</v>
      </c>
      <c r="AN299" s="29">
        <v>1445</v>
      </c>
      <c r="AO299" s="8">
        <v>407</v>
      </c>
      <c r="AP299" s="29">
        <v>104</v>
      </c>
      <c r="AQ299" s="30">
        <v>140</v>
      </c>
      <c r="AR299" s="29">
        <v>4597</v>
      </c>
      <c r="AS299" s="29">
        <v>1691</v>
      </c>
      <c r="AT299" s="29">
        <v>587</v>
      </c>
      <c r="AU299" s="29">
        <v>236</v>
      </c>
      <c r="AV299" s="29">
        <v>551</v>
      </c>
      <c r="AW299" s="29">
        <v>148</v>
      </c>
      <c r="AX299" s="29">
        <v>148</v>
      </c>
      <c r="AY299" s="29" t="s">
        <v>46</v>
      </c>
      <c r="AZ299" s="34" t="s">
        <v>46</v>
      </c>
      <c r="BA299" s="52">
        <v>27</v>
      </c>
      <c r="BB299" s="8">
        <v>4095</v>
      </c>
      <c r="BC299" s="8">
        <v>391</v>
      </c>
      <c r="BD299" s="8">
        <v>213</v>
      </c>
      <c r="BE299" s="8">
        <v>149</v>
      </c>
      <c r="BF299" s="52">
        <v>59</v>
      </c>
      <c r="BG299" s="29">
        <v>9826</v>
      </c>
      <c r="BH299" s="29">
        <v>365</v>
      </c>
      <c r="BI299" s="91">
        <v>3339</v>
      </c>
      <c r="BJ299" s="8">
        <v>1646</v>
      </c>
      <c r="BK299" s="8">
        <v>460</v>
      </c>
      <c r="BL299" s="95" t="s">
        <v>238</v>
      </c>
      <c r="BM299" s="95" t="s">
        <v>238</v>
      </c>
      <c r="BN299" s="95" t="s">
        <v>238</v>
      </c>
      <c r="BO299" s="30">
        <v>177</v>
      </c>
      <c r="BP299" s="29">
        <v>2177</v>
      </c>
      <c r="BQ299" s="32">
        <v>1786.7615474451222</v>
      </c>
      <c r="BR299" s="32">
        <v>3727.5710059171597</v>
      </c>
      <c r="BS299" s="29">
        <v>4607</v>
      </c>
      <c r="BT299" s="29">
        <v>2096</v>
      </c>
      <c r="BU299" s="29">
        <v>533</v>
      </c>
      <c r="BV299" s="29">
        <v>3683</v>
      </c>
      <c r="BW299" s="29">
        <v>1772</v>
      </c>
      <c r="BX299" s="95" t="s">
        <v>238</v>
      </c>
      <c r="BY299" s="76">
        <v>1137.4960000000001</v>
      </c>
      <c r="BZ299" s="29">
        <v>29352</v>
      </c>
      <c r="CA299" s="29">
        <v>20988</v>
      </c>
      <c r="CB299" s="29">
        <v>18811</v>
      </c>
      <c r="CC299" s="29">
        <v>2177</v>
      </c>
      <c r="CD299" s="29">
        <v>1772</v>
      </c>
      <c r="CE299" s="29">
        <v>13153</v>
      </c>
      <c r="CF299" s="29">
        <v>49</v>
      </c>
      <c r="CG299" s="29">
        <v>9974</v>
      </c>
      <c r="CH299" s="29">
        <v>1477</v>
      </c>
      <c r="CI299" s="29">
        <v>1135</v>
      </c>
      <c r="CJ299" s="29">
        <v>342</v>
      </c>
      <c r="CK299" s="29">
        <v>630</v>
      </c>
      <c r="CL299" s="29">
        <v>1477</v>
      </c>
      <c r="CM299" s="29">
        <v>972</v>
      </c>
      <c r="CN299" s="29">
        <v>533</v>
      </c>
      <c r="CO299" s="30">
        <v>2797</v>
      </c>
      <c r="CP299" s="29">
        <v>21739</v>
      </c>
      <c r="CQ299" s="29">
        <v>21739</v>
      </c>
      <c r="CR299" s="29">
        <v>21739</v>
      </c>
      <c r="CS299" s="29">
        <v>21739</v>
      </c>
      <c r="CT299" s="29">
        <v>10047</v>
      </c>
      <c r="CU299" s="29">
        <v>10047</v>
      </c>
      <c r="CV299" s="35">
        <v>21642.7</v>
      </c>
      <c r="CW299" s="35">
        <v>21642.7</v>
      </c>
      <c r="CX299" s="35">
        <v>45899</v>
      </c>
      <c r="CY299" s="35">
        <v>45899</v>
      </c>
      <c r="CZ299" s="35">
        <v>45899</v>
      </c>
      <c r="DA299" s="86">
        <v>6.7625000000000002</v>
      </c>
      <c r="DB299" s="34" t="s">
        <v>46</v>
      </c>
      <c r="DC299" s="34" t="s">
        <v>46</v>
      </c>
      <c r="DD299" s="34" t="s">
        <v>46</v>
      </c>
      <c r="DE299" s="34" t="s">
        <v>46</v>
      </c>
      <c r="DF299" s="34">
        <v>391</v>
      </c>
      <c r="DG299" s="34">
        <v>213</v>
      </c>
      <c r="DH299" s="34">
        <v>149</v>
      </c>
      <c r="DI299" s="34">
        <v>59</v>
      </c>
    </row>
    <row r="300" spans="1:113" x14ac:dyDescent="0.2">
      <c r="A300" s="3" t="s">
        <v>35</v>
      </c>
      <c r="B300" s="4">
        <v>2023</v>
      </c>
      <c r="C300" s="2" t="s">
        <v>228</v>
      </c>
      <c r="D300" s="29">
        <v>157</v>
      </c>
      <c r="E300" s="29">
        <v>141</v>
      </c>
      <c r="F300" s="29" t="s">
        <v>46</v>
      </c>
      <c r="G300" s="96" t="s">
        <v>238</v>
      </c>
      <c r="H300" s="29">
        <v>4726</v>
      </c>
      <c r="I300" s="29">
        <v>10271</v>
      </c>
      <c r="J300" s="29">
        <v>3041</v>
      </c>
      <c r="K300" s="29">
        <v>6221</v>
      </c>
      <c r="L300" s="29">
        <v>1009</v>
      </c>
      <c r="M300" s="31" t="s">
        <v>46</v>
      </c>
      <c r="N300" s="29">
        <v>520</v>
      </c>
      <c r="O300" s="29">
        <v>520</v>
      </c>
      <c r="P300" s="32">
        <v>295.35156628754254</v>
      </c>
      <c r="Q300" s="32">
        <v>2989.1363636363635</v>
      </c>
      <c r="R300" s="30">
        <v>1868</v>
      </c>
      <c r="S300" s="29">
        <v>9648</v>
      </c>
      <c r="T300" s="29">
        <v>10443</v>
      </c>
      <c r="U300" s="29">
        <v>8325</v>
      </c>
      <c r="V300" s="29">
        <v>1323</v>
      </c>
      <c r="W300" s="29">
        <v>4436</v>
      </c>
      <c r="X300" s="29">
        <v>1061</v>
      </c>
      <c r="Y300" s="87">
        <v>717.28783771851965</v>
      </c>
      <c r="Z300" s="32">
        <v>754.63940400606214</v>
      </c>
      <c r="AA300" s="32">
        <v>3555</v>
      </c>
      <c r="AB300" s="29">
        <v>1899</v>
      </c>
      <c r="AC300" s="29">
        <v>1854</v>
      </c>
      <c r="AD300" s="29">
        <v>794</v>
      </c>
      <c r="AE300" s="34">
        <v>1092</v>
      </c>
      <c r="AF300" s="30">
        <v>639</v>
      </c>
      <c r="AG300" s="29">
        <v>7810</v>
      </c>
      <c r="AH300" s="34">
        <v>664</v>
      </c>
      <c r="AI300" s="34">
        <v>1413</v>
      </c>
      <c r="AJ300" s="34">
        <v>582</v>
      </c>
      <c r="AK300" s="8">
        <v>907</v>
      </c>
      <c r="AL300" s="29">
        <v>485</v>
      </c>
      <c r="AM300" s="29">
        <v>250</v>
      </c>
      <c r="AN300" s="29">
        <v>1132</v>
      </c>
      <c r="AO300" s="8">
        <v>602</v>
      </c>
      <c r="AP300" s="29">
        <v>141</v>
      </c>
      <c r="AQ300" s="30">
        <v>109</v>
      </c>
      <c r="AR300" s="29">
        <v>4481</v>
      </c>
      <c r="AS300" s="29">
        <v>1660</v>
      </c>
      <c r="AT300" s="29">
        <v>538</v>
      </c>
      <c r="AU300" s="29">
        <v>216</v>
      </c>
      <c r="AV300" s="29">
        <v>396</v>
      </c>
      <c r="AW300" s="29">
        <v>130</v>
      </c>
      <c r="AX300" s="29">
        <v>130</v>
      </c>
      <c r="AY300" s="29" t="s">
        <v>46</v>
      </c>
      <c r="AZ300" s="34" t="s">
        <v>46</v>
      </c>
      <c r="BA300" s="52">
        <v>76</v>
      </c>
      <c r="BB300" s="8">
        <v>4310</v>
      </c>
      <c r="BC300" s="8">
        <v>281</v>
      </c>
      <c r="BD300" s="8">
        <v>185</v>
      </c>
      <c r="BE300" s="8">
        <v>93</v>
      </c>
      <c r="BF300" s="52">
        <v>49</v>
      </c>
      <c r="BG300" s="29">
        <v>10769</v>
      </c>
      <c r="BH300" s="29">
        <v>344</v>
      </c>
      <c r="BI300" s="91">
        <v>3758</v>
      </c>
      <c r="BJ300" s="8">
        <v>1796</v>
      </c>
      <c r="BK300" s="8">
        <v>515</v>
      </c>
      <c r="BL300" s="95" t="s">
        <v>238</v>
      </c>
      <c r="BM300" s="95" t="s">
        <v>238</v>
      </c>
      <c r="BN300" s="95" t="s">
        <v>238</v>
      </c>
      <c r="BO300" s="30">
        <v>179</v>
      </c>
      <c r="BP300" s="29">
        <v>2301</v>
      </c>
      <c r="BQ300" s="32">
        <v>1471.9272417245818</v>
      </c>
      <c r="BR300" s="32">
        <v>3940.5</v>
      </c>
      <c r="BS300" s="29">
        <v>3753</v>
      </c>
      <c r="BT300" s="29">
        <v>1672</v>
      </c>
      <c r="BU300" s="29">
        <v>380</v>
      </c>
      <c r="BV300" s="29">
        <v>2779</v>
      </c>
      <c r="BW300" s="29">
        <v>1344</v>
      </c>
      <c r="BX300" s="95" t="s">
        <v>238</v>
      </c>
      <c r="BY300" s="76">
        <v>1187.3420000000001</v>
      </c>
      <c r="BZ300" s="29">
        <v>28800</v>
      </c>
      <c r="CA300" s="29">
        <v>20091</v>
      </c>
      <c r="CB300" s="29">
        <v>17790</v>
      </c>
      <c r="CC300" s="29">
        <v>2301</v>
      </c>
      <c r="CD300" s="29">
        <v>1625</v>
      </c>
      <c r="CE300" s="29">
        <v>12293</v>
      </c>
      <c r="CF300" s="29">
        <v>33</v>
      </c>
      <c r="CG300" s="29">
        <v>5193</v>
      </c>
      <c r="CH300" s="29">
        <v>1405</v>
      </c>
      <c r="CI300" s="29">
        <v>1000</v>
      </c>
      <c r="CJ300" s="29">
        <v>405</v>
      </c>
      <c r="CK300" s="29">
        <v>595</v>
      </c>
      <c r="CL300" s="29">
        <v>1405</v>
      </c>
      <c r="CM300" s="29">
        <v>845</v>
      </c>
      <c r="CN300" s="29">
        <v>380</v>
      </c>
      <c r="CO300" s="30">
        <v>2277</v>
      </c>
      <c r="CP300" s="29">
        <v>22218</v>
      </c>
      <c r="CQ300" s="29">
        <v>22218</v>
      </c>
      <c r="CR300" s="29">
        <v>22218</v>
      </c>
      <c r="CS300" s="29">
        <v>22218</v>
      </c>
      <c r="CT300" s="29">
        <v>7819</v>
      </c>
      <c r="CU300" s="29">
        <v>7819</v>
      </c>
      <c r="CV300" s="35">
        <v>24319.300000000003</v>
      </c>
      <c r="CW300" s="35">
        <v>24319.300000000003</v>
      </c>
      <c r="CX300" s="35">
        <v>46081</v>
      </c>
      <c r="CY300" s="35">
        <v>46081</v>
      </c>
      <c r="CZ300" s="35">
        <v>46081</v>
      </c>
      <c r="DA300" s="86">
        <v>6.4270800000000001</v>
      </c>
      <c r="DB300" s="34" t="s">
        <v>46</v>
      </c>
      <c r="DC300" s="34" t="s">
        <v>46</v>
      </c>
      <c r="DD300" s="34" t="s">
        <v>46</v>
      </c>
      <c r="DE300" s="34" t="s">
        <v>46</v>
      </c>
      <c r="DF300" s="34">
        <v>281</v>
      </c>
      <c r="DG300" s="34">
        <v>185</v>
      </c>
      <c r="DH300" s="34">
        <v>93</v>
      </c>
      <c r="DI300" s="34">
        <v>49</v>
      </c>
    </row>
    <row r="301" spans="1:113" x14ac:dyDescent="0.2">
      <c r="A301" s="3" t="s">
        <v>36</v>
      </c>
      <c r="B301" s="4">
        <v>2023</v>
      </c>
      <c r="C301" s="2" t="s">
        <v>13</v>
      </c>
      <c r="D301" s="29">
        <v>53</v>
      </c>
      <c r="E301" s="29">
        <v>38</v>
      </c>
      <c r="F301" s="29" t="s">
        <v>46</v>
      </c>
      <c r="G301" s="96" t="s">
        <v>238</v>
      </c>
      <c r="H301" s="29">
        <v>1310</v>
      </c>
      <c r="I301" s="29">
        <v>3047</v>
      </c>
      <c r="J301" s="29">
        <v>957</v>
      </c>
      <c r="K301" s="29">
        <v>1815</v>
      </c>
      <c r="L301" s="29">
        <v>275</v>
      </c>
      <c r="M301" s="31" t="s">
        <v>46</v>
      </c>
      <c r="N301" s="29">
        <v>132</v>
      </c>
      <c r="O301" s="29">
        <v>132</v>
      </c>
      <c r="P301" s="32" t="s">
        <v>237</v>
      </c>
      <c r="Q301" s="32" t="s">
        <v>237</v>
      </c>
      <c r="R301" s="30">
        <v>505</v>
      </c>
      <c r="S301" s="29">
        <v>3161</v>
      </c>
      <c r="T301" s="29">
        <v>3361</v>
      </c>
      <c r="U301" s="29">
        <v>2775</v>
      </c>
      <c r="V301" s="29">
        <v>386</v>
      </c>
      <c r="W301" s="29">
        <v>1530</v>
      </c>
      <c r="X301" s="29">
        <v>349</v>
      </c>
      <c r="Y301" s="87">
        <v>184.57195942962991</v>
      </c>
      <c r="Z301" s="32">
        <v>221.33882057373796</v>
      </c>
      <c r="AA301" s="32">
        <v>3735.9166666666665</v>
      </c>
      <c r="AB301" s="29">
        <v>465</v>
      </c>
      <c r="AC301" s="29">
        <v>447</v>
      </c>
      <c r="AD301" s="29">
        <v>237</v>
      </c>
      <c r="AE301" s="34">
        <v>502</v>
      </c>
      <c r="AF301" s="30">
        <v>572</v>
      </c>
      <c r="AG301" s="29">
        <v>2699</v>
      </c>
      <c r="AH301" s="34">
        <v>191</v>
      </c>
      <c r="AI301" s="34">
        <v>565</v>
      </c>
      <c r="AJ301" s="34">
        <v>80</v>
      </c>
      <c r="AK301" s="8">
        <v>279</v>
      </c>
      <c r="AL301" s="29">
        <v>138</v>
      </c>
      <c r="AM301" s="29">
        <v>79</v>
      </c>
      <c r="AN301" s="29">
        <v>315</v>
      </c>
      <c r="AO301" s="8">
        <v>152</v>
      </c>
      <c r="AP301" s="29">
        <v>38</v>
      </c>
      <c r="AQ301" s="30">
        <v>46</v>
      </c>
      <c r="AR301" s="29">
        <v>1409</v>
      </c>
      <c r="AS301" s="29">
        <v>477</v>
      </c>
      <c r="AT301" s="29">
        <v>150</v>
      </c>
      <c r="AU301" s="29">
        <v>53</v>
      </c>
      <c r="AV301" s="29">
        <v>107</v>
      </c>
      <c r="AW301" s="29">
        <v>33</v>
      </c>
      <c r="AX301" s="29">
        <v>33</v>
      </c>
      <c r="AY301" s="29" t="s">
        <v>46</v>
      </c>
      <c r="AZ301" s="34" t="s">
        <v>46</v>
      </c>
      <c r="BA301" s="52">
        <v>11</v>
      </c>
      <c r="BB301" s="8">
        <v>1395</v>
      </c>
      <c r="BC301" s="8">
        <v>110</v>
      </c>
      <c r="BD301" s="8">
        <v>74</v>
      </c>
      <c r="BE301" s="8">
        <v>26</v>
      </c>
      <c r="BF301" s="52">
        <v>14</v>
      </c>
      <c r="BG301" s="29">
        <v>3743</v>
      </c>
      <c r="BH301" s="29">
        <v>76</v>
      </c>
      <c r="BI301" s="91">
        <v>1358</v>
      </c>
      <c r="BJ301" s="8">
        <v>635</v>
      </c>
      <c r="BK301" s="8">
        <v>181</v>
      </c>
      <c r="BL301" s="95" t="s">
        <v>238</v>
      </c>
      <c r="BM301" s="95" t="s">
        <v>238</v>
      </c>
      <c r="BN301" s="95" t="s">
        <v>238</v>
      </c>
      <c r="BO301" s="30">
        <v>38</v>
      </c>
      <c r="BP301" s="29">
        <v>682</v>
      </c>
      <c r="BQ301" s="32">
        <v>405.9107800033679</v>
      </c>
      <c r="BR301" s="32">
        <v>4070.1428571428573</v>
      </c>
      <c r="BS301" s="29">
        <v>914</v>
      </c>
      <c r="BT301" s="29">
        <v>349</v>
      </c>
      <c r="BU301" s="29">
        <v>93</v>
      </c>
      <c r="BV301" s="29">
        <v>713</v>
      </c>
      <c r="BW301" s="29">
        <v>331</v>
      </c>
      <c r="BX301" s="95" t="s">
        <v>238</v>
      </c>
      <c r="BY301" s="76">
        <v>450.73399999999998</v>
      </c>
      <c r="BZ301" s="29">
        <v>9090</v>
      </c>
      <c r="CA301" s="29">
        <v>6522</v>
      </c>
      <c r="CB301" s="29">
        <v>5840</v>
      </c>
      <c r="CC301" s="29">
        <v>682</v>
      </c>
      <c r="CD301" s="29">
        <v>520</v>
      </c>
      <c r="CE301" s="29">
        <v>3961</v>
      </c>
      <c r="CF301" s="29">
        <v>9</v>
      </c>
      <c r="CG301" s="29">
        <v>2961</v>
      </c>
      <c r="CH301" s="29">
        <v>345</v>
      </c>
      <c r="CI301" s="29">
        <v>235</v>
      </c>
      <c r="CJ301" s="29">
        <v>110</v>
      </c>
      <c r="CK301" s="29">
        <v>125</v>
      </c>
      <c r="CL301" s="29">
        <v>345</v>
      </c>
      <c r="CM301" s="29">
        <v>195</v>
      </c>
      <c r="CN301" s="29">
        <v>93</v>
      </c>
      <c r="CO301" s="30">
        <v>523</v>
      </c>
      <c r="CP301" s="29">
        <v>7226</v>
      </c>
      <c r="CQ301" s="29">
        <v>7226</v>
      </c>
      <c r="CR301" s="29">
        <v>7226</v>
      </c>
      <c r="CS301" s="29">
        <v>7226</v>
      </c>
      <c r="CT301" s="29">
        <v>2427</v>
      </c>
      <c r="CU301" s="29">
        <v>2427</v>
      </c>
      <c r="CV301" s="35">
        <v>7863.8</v>
      </c>
      <c r="CW301" s="35">
        <v>7863.8</v>
      </c>
      <c r="CX301" s="35">
        <v>15076</v>
      </c>
      <c r="CY301" s="35">
        <v>15076</v>
      </c>
      <c r="CZ301" s="35">
        <v>15076</v>
      </c>
      <c r="DA301" s="86">
        <v>7.1303800000000006</v>
      </c>
      <c r="DB301" s="34" t="s">
        <v>46</v>
      </c>
      <c r="DC301" s="34" t="s">
        <v>46</v>
      </c>
      <c r="DD301" s="34" t="s">
        <v>46</v>
      </c>
      <c r="DE301" s="34" t="s">
        <v>46</v>
      </c>
      <c r="DF301" s="34">
        <v>110</v>
      </c>
      <c r="DG301" s="34">
        <v>74</v>
      </c>
      <c r="DH301" s="34">
        <v>26</v>
      </c>
      <c r="DI301" s="34">
        <v>14</v>
      </c>
    </row>
    <row r="302" spans="1:113" x14ac:dyDescent="0.2">
      <c r="A302" s="3" t="s">
        <v>37</v>
      </c>
      <c r="B302" s="4">
        <v>2023</v>
      </c>
      <c r="C302" s="2" t="s">
        <v>14</v>
      </c>
      <c r="D302" s="29">
        <v>113</v>
      </c>
      <c r="E302" s="29">
        <v>84</v>
      </c>
      <c r="F302" s="29" t="s">
        <v>46</v>
      </c>
      <c r="G302" s="96" t="s">
        <v>238</v>
      </c>
      <c r="H302" s="29">
        <v>4205</v>
      </c>
      <c r="I302" s="29">
        <v>9793</v>
      </c>
      <c r="J302" s="29">
        <v>2734</v>
      </c>
      <c r="K302" s="29">
        <v>6053</v>
      </c>
      <c r="L302" s="29">
        <v>1006</v>
      </c>
      <c r="M302" s="31" t="s">
        <v>46</v>
      </c>
      <c r="N302" s="29">
        <v>445</v>
      </c>
      <c r="O302" s="29">
        <v>445</v>
      </c>
      <c r="P302" s="32">
        <v>309.74136971649887</v>
      </c>
      <c r="Q302" s="32">
        <v>2916.2894736842104</v>
      </c>
      <c r="R302" s="30">
        <v>1590</v>
      </c>
      <c r="S302" s="29">
        <v>5060</v>
      </c>
      <c r="T302" s="29">
        <v>5650</v>
      </c>
      <c r="U302" s="29">
        <v>4392</v>
      </c>
      <c r="V302" s="29">
        <v>668</v>
      </c>
      <c r="W302" s="29">
        <v>2302</v>
      </c>
      <c r="X302" s="29">
        <v>697</v>
      </c>
      <c r="Y302" s="87">
        <v>381.9107800033679</v>
      </c>
      <c r="Z302" s="32">
        <v>629.46999371919321</v>
      </c>
      <c r="AA302" s="32">
        <v>3517.1666666666665</v>
      </c>
      <c r="AB302" s="29">
        <v>1547</v>
      </c>
      <c r="AC302" s="29">
        <v>1558</v>
      </c>
      <c r="AD302" s="29">
        <v>464</v>
      </c>
      <c r="AE302" s="34">
        <v>424</v>
      </c>
      <c r="AF302" s="30">
        <v>0</v>
      </c>
      <c r="AG302" s="29">
        <v>4524</v>
      </c>
      <c r="AH302" s="34">
        <v>261</v>
      </c>
      <c r="AI302" s="34">
        <v>811</v>
      </c>
      <c r="AJ302" s="34">
        <v>221</v>
      </c>
      <c r="AK302" s="8">
        <v>533</v>
      </c>
      <c r="AL302" s="29">
        <v>481</v>
      </c>
      <c r="AM302" s="29">
        <v>233</v>
      </c>
      <c r="AN302" s="29">
        <v>989</v>
      </c>
      <c r="AO302" s="8">
        <v>261</v>
      </c>
      <c r="AP302" s="29">
        <v>84</v>
      </c>
      <c r="AQ302" s="30">
        <v>142</v>
      </c>
      <c r="AR302" s="29">
        <v>2433</v>
      </c>
      <c r="AS302" s="29">
        <v>842</v>
      </c>
      <c r="AT302" s="29">
        <v>273</v>
      </c>
      <c r="AU302" s="29">
        <v>112</v>
      </c>
      <c r="AV302" s="29">
        <v>363</v>
      </c>
      <c r="AW302" s="29">
        <v>89</v>
      </c>
      <c r="AX302" s="29">
        <v>89</v>
      </c>
      <c r="AY302" s="29" t="s">
        <v>46</v>
      </c>
      <c r="AZ302" s="34" t="s">
        <v>46</v>
      </c>
      <c r="BA302" s="52">
        <v>28</v>
      </c>
      <c r="BB302" s="8">
        <v>2315</v>
      </c>
      <c r="BC302" s="8">
        <v>211</v>
      </c>
      <c r="BD302" s="8">
        <v>134</v>
      </c>
      <c r="BE302" s="8">
        <v>93</v>
      </c>
      <c r="BF302" s="52">
        <v>63</v>
      </c>
      <c r="BG302" s="29">
        <v>5636</v>
      </c>
      <c r="BH302" s="29">
        <v>299</v>
      </c>
      <c r="BI302" s="91">
        <v>1887</v>
      </c>
      <c r="BJ302" s="8">
        <v>897</v>
      </c>
      <c r="BK302" s="8">
        <v>260</v>
      </c>
      <c r="BL302" s="95" t="s">
        <v>238</v>
      </c>
      <c r="BM302" s="95" t="s">
        <v>238</v>
      </c>
      <c r="BN302" s="95" t="s">
        <v>238</v>
      </c>
      <c r="BO302" s="30">
        <v>91</v>
      </c>
      <c r="BP302" s="29">
        <v>1194</v>
      </c>
      <c r="BQ302" s="32">
        <v>1011.3807737225611</v>
      </c>
      <c r="BR302" s="32">
        <v>3698.1027397260273</v>
      </c>
      <c r="BS302" s="29">
        <v>3105</v>
      </c>
      <c r="BT302" s="29">
        <v>1517</v>
      </c>
      <c r="BU302" s="29">
        <v>345</v>
      </c>
      <c r="BV302" s="29">
        <v>2564</v>
      </c>
      <c r="BW302" s="29">
        <v>1182</v>
      </c>
      <c r="BX302" s="95" t="s">
        <v>238</v>
      </c>
      <c r="BY302" s="76">
        <v>624.59</v>
      </c>
      <c r="BZ302" s="29">
        <v>15559</v>
      </c>
      <c r="CA302" s="29">
        <v>10710</v>
      </c>
      <c r="CB302" s="29">
        <v>9516</v>
      </c>
      <c r="CC302" s="29">
        <v>1194</v>
      </c>
      <c r="CD302" s="29">
        <v>936</v>
      </c>
      <c r="CE302" s="29">
        <v>6517</v>
      </c>
      <c r="CF302" s="29">
        <v>22</v>
      </c>
      <c r="CG302" s="29">
        <v>3544</v>
      </c>
      <c r="CH302" s="29">
        <v>1004</v>
      </c>
      <c r="CI302" s="29">
        <v>775</v>
      </c>
      <c r="CJ302" s="29">
        <v>229</v>
      </c>
      <c r="CK302" s="29">
        <v>430</v>
      </c>
      <c r="CL302" s="29">
        <v>1004</v>
      </c>
      <c r="CM302" s="29">
        <v>638</v>
      </c>
      <c r="CN302" s="29">
        <v>345</v>
      </c>
      <c r="CO302" s="30">
        <v>1817</v>
      </c>
      <c r="CP302" s="29">
        <v>11961</v>
      </c>
      <c r="CQ302" s="29">
        <v>11961</v>
      </c>
      <c r="CR302" s="29">
        <v>11961</v>
      </c>
      <c r="CS302" s="29">
        <v>11961</v>
      </c>
      <c r="CT302" s="29">
        <v>6382</v>
      </c>
      <c r="CU302" s="29">
        <v>6382</v>
      </c>
      <c r="CV302" s="35">
        <v>11286.9</v>
      </c>
      <c r="CW302" s="35">
        <v>11286.9</v>
      </c>
      <c r="CX302" s="35">
        <v>24949</v>
      </c>
      <c r="CY302" s="35">
        <v>24949</v>
      </c>
      <c r="CZ302" s="35">
        <v>24949</v>
      </c>
      <c r="DA302" s="86">
        <v>6.7084000000000001</v>
      </c>
      <c r="DB302" s="34" t="s">
        <v>46</v>
      </c>
      <c r="DC302" s="34" t="s">
        <v>46</v>
      </c>
      <c r="DD302" s="34" t="s">
        <v>46</v>
      </c>
      <c r="DE302" s="34" t="s">
        <v>46</v>
      </c>
      <c r="DF302" s="34">
        <v>211</v>
      </c>
      <c r="DG302" s="34">
        <v>134</v>
      </c>
      <c r="DH302" s="34">
        <v>93</v>
      </c>
      <c r="DI302" s="34">
        <v>63</v>
      </c>
    </row>
    <row r="303" spans="1:113" x14ac:dyDescent="0.2">
      <c r="A303" s="3" t="s">
        <v>38</v>
      </c>
      <c r="B303" s="4">
        <v>2023</v>
      </c>
      <c r="C303" s="2" t="s">
        <v>15</v>
      </c>
      <c r="D303" s="29">
        <v>150</v>
      </c>
      <c r="E303" s="29">
        <v>188</v>
      </c>
      <c r="F303" s="29" t="s">
        <v>46</v>
      </c>
      <c r="G303" s="96" t="s">
        <v>238</v>
      </c>
      <c r="H303" s="29">
        <v>5869</v>
      </c>
      <c r="I303" s="29">
        <v>12663</v>
      </c>
      <c r="J303" s="29">
        <v>3553</v>
      </c>
      <c r="K303" s="29">
        <v>7902</v>
      </c>
      <c r="L303" s="29">
        <v>1208</v>
      </c>
      <c r="M303" s="31" t="s">
        <v>46</v>
      </c>
      <c r="N303" s="29">
        <v>652</v>
      </c>
      <c r="O303" s="29">
        <v>652</v>
      </c>
      <c r="P303" s="32">
        <v>406.1566645730644</v>
      </c>
      <c r="Q303" s="32">
        <v>3009.195652173913</v>
      </c>
      <c r="R303" s="30">
        <v>2131</v>
      </c>
      <c r="S303" s="29">
        <v>7453</v>
      </c>
      <c r="T303" s="29">
        <v>8530</v>
      </c>
      <c r="U303" s="29">
        <v>6500</v>
      </c>
      <c r="V303" s="29">
        <v>953</v>
      </c>
      <c r="W303" s="29">
        <v>3309</v>
      </c>
      <c r="X303" s="29">
        <v>924</v>
      </c>
      <c r="Y303" s="87">
        <v>631.69038686128056</v>
      </c>
      <c r="Z303" s="32">
        <v>761.01646172121389</v>
      </c>
      <c r="AA303" s="32">
        <v>3452.627659574468</v>
      </c>
      <c r="AB303" s="29">
        <v>2226</v>
      </c>
      <c r="AC303" s="29">
        <v>2134</v>
      </c>
      <c r="AD303" s="29">
        <v>770</v>
      </c>
      <c r="AE303" s="34">
        <v>543</v>
      </c>
      <c r="AF303" s="30">
        <v>1142</v>
      </c>
      <c r="AG303" s="29">
        <v>6329</v>
      </c>
      <c r="AH303" s="34">
        <v>390</v>
      </c>
      <c r="AI303" s="34">
        <v>1234</v>
      </c>
      <c r="AJ303" s="34">
        <v>34</v>
      </c>
      <c r="AK303" s="8">
        <v>878</v>
      </c>
      <c r="AL303" s="29">
        <v>687</v>
      </c>
      <c r="AM303" s="29">
        <v>379</v>
      </c>
      <c r="AN303" s="29">
        <v>1388</v>
      </c>
      <c r="AO303" s="8">
        <v>424</v>
      </c>
      <c r="AP303" s="29">
        <v>188</v>
      </c>
      <c r="AQ303" s="30">
        <v>222</v>
      </c>
      <c r="AR303" s="29">
        <v>3570</v>
      </c>
      <c r="AS303" s="29">
        <v>1254</v>
      </c>
      <c r="AT303" s="29">
        <v>434</v>
      </c>
      <c r="AU303" s="29">
        <v>179</v>
      </c>
      <c r="AV303" s="29">
        <v>491</v>
      </c>
      <c r="AW303" s="29">
        <v>124</v>
      </c>
      <c r="AX303" s="29">
        <v>124</v>
      </c>
      <c r="AY303" s="29" t="s">
        <v>46</v>
      </c>
      <c r="AZ303" s="34" t="s">
        <v>46</v>
      </c>
      <c r="BA303" s="52">
        <v>42</v>
      </c>
      <c r="BB303" s="8">
        <v>3365</v>
      </c>
      <c r="BC303" s="8">
        <v>313</v>
      </c>
      <c r="BD303" s="8">
        <v>167</v>
      </c>
      <c r="BE303" s="8">
        <v>91</v>
      </c>
      <c r="BF303" s="52">
        <v>46</v>
      </c>
      <c r="BG303" s="29">
        <v>7556</v>
      </c>
      <c r="BH303" s="29">
        <v>349</v>
      </c>
      <c r="BI303" s="91">
        <v>2660</v>
      </c>
      <c r="BJ303" s="8">
        <v>1343</v>
      </c>
      <c r="BK303" s="8">
        <v>348</v>
      </c>
      <c r="BL303" s="95" t="s">
        <v>238</v>
      </c>
      <c r="BM303" s="95" t="s">
        <v>238</v>
      </c>
      <c r="BN303" s="95" t="s">
        <v>238</v>
      </c>
      <c r="BO303" s="30">
        <v>171</v>
      </c>
      <c r="BP303" s="29">
        <v>1718</v>
      </c>
      <c r="BQ303" s="32">
        <v>1392.7068485824946</v>
      </c>
      <c r="BR303" s="32">
        <v>3772.5149253731342</v>
      </c>
      <c r="BS303" s="29">
        <v>4360</v>
      </c>
      <c r="BT303" s="29">
        <v>2010</v>
      </c>
      <c r="BU303" s="29">
        <v>498</v>
      </c>
      <c r="BV303" s="29">
        <v>3600</v>
      </c>
      <c r="BW303" s="29">
        <v>1724</v>
      </c>
      <c r="BX303" s="95" t="s">
        <v>238</v>
      </c>
      <c r="BY303" s="76">
        <v>874.29399999999998</v>
      </c>
      <c r="BZ303" s="29">
        <v>22724</v>
      </c>
      <c r="CA303" s="29">
        <v>15983</v>
      </c>
      <c r="CB303" s="29">
        <v>14265</v>
      </c>
      <c r="CC303" s="29">
        <v>1718</v>
      </c>
      <c r="CD303" s="29">
        <v>1285</v>
      </c>
      <c r="CE303" s="29">
        <v>10032</v>
      </c>
      <c r="CF303" s="29">
        <v>38</v>
      </c>
      <c r="CG303" s="29">
        <v>4432</v>
      </c>
      <c r="CH303" s="29">
        <v>1473</v>
      </c>
      <c r="CI303" s="29">
        <v>1120</v>
      </c>
      <c r="CJ303" s="29">
        <v>353</v>
      </c>
      <c r="CK303" s="29">
        <v>631</v>
      </c>
      <c r="CL303" s="29">
        <v>1473</v>
      </c>
      <c r="CM303" s="29">
        <v>906</v>
      </c>
      <c r="CN303" s="29">
        <v>498</v>
      </c>
      <c r="CO303" s="30">
        <v>2623</v>
      </c>
      <c r="CP303" s="29">
        <v>17613</v>
      </c>
      <c r="CQ303" s="29">
        <v>17613</v>
      </c>
      <c r="CR303" s="29">
        <v>17613</v>
      </c>
      <c r="CS303" s="29">
        <v>17613</v>
      </c>
      <c r="CT303" s="29">
        <v>10791</v>
      </c>
      <c r="CU303" s="29">
        <v>10791</v>
      </c>
      <c r="CV303" s="35">
        <v>15993.6</v>
      </c>
      <c r="CW303" s="35">
        <v>15993.6</v>
      </c>
      <c r="CX303" s="35">
        <v>35598</v>
      </c>
      <c r="CY303" s="35">
        <v>35598</v>
      </c>
      <c r="CZ303" s="35">
        <v>35598</v>
      </c>
      <c r="DA303" s="86">
        <v>7.0005399999999991</v>
      </c>
      <c r="DB303" s="34" t="s">
        <v>46</v>
      </c>
      <c r="DC303" s="34" t="s">
        <v>46</v>
      </c>
      <c r="DD303" s="34" t="s">
        <v>46</v>
      </c>
      <c r="DE303" s="34" t="s">
        <v>46</v>
      </c>
      <c r="DF303" s="34">
        <v>313</v>
      </c>
      <c r="DG303" s="34">
        <v>167</v>
      </c>
      <c r="DH303" s="34">
        <v>91</v>
      </c>
      <c r="DI303" s="34">
        <v>46</v>
      </c>
    </row>
    <row r="304" spans="1:113" x14ac:dyDescent="0.2">
      <c r="A304" s="3" t="s">
        <v>39</v>
      </c>
      <c r="B304" s="4">
        <v>2023</v>
      </c>
      <c r="C304" s="2" t="s">
        <v>16</v>
      </c>
      <c r="D304" s="29">
        <v>83</v>
      </c>
      <c r="E304" s="29">
        <v>59</v>
      </c>
      <c r="F304" s="29" t="s">
        <v>46</v>
      </c>
      <c r="G304" s="96" t="s">
        <v>238</v>
      </c>
      <c r="H304" s="29">
        <v>2630</v>
      </c>
      <c r="I304" s="29">
        <v>6013</v>
      </c>
      <c r="J304" s="29">
        <v>1625</v>
      </c>
      <c r="K304" s="29">
        <v>3828</v>
      </c>
      <c r="L304" s="29">
        <v>560</v>
      </c>
      <c r="M304" s="31" t="s">
        <v>46</v>
      </c>
      <c r="N304" s="29">
        <v>187</v>
      </c>
      <c r="O304" s="29">
        <v>187</v>
      </c>
      <c r="P304" s="32">
        <v>161.57195942962991</v>
      </c>
      <c r="Q304" s="32">
        <v>2902.7727272727275</v>
      </c>
      <c r="R304" s="30">
        <v>878</v>
      </c>
      <c r="S304" s="29">
        <v>5297</v>
      </c>
      <c r="T304" s="29">
        <v>5582</v>
      </c>
      <c r="U304" s="29">
        <v>4674</v>
      </c>
      <c r="V304" s="29">
        <v>623</v>
      </c>
      <c r="W304" s="29">
        <v>2413</v>
      </c>
      <c r="X304" s="29">
        <v>528</v>
      </c>
      <c r="Y304" s="87">
        <v>372.92352571717248</v>
      </c>
      <c r="Z304" s="32">
        <v>413.10568171784604</v>
      </c>
      <c r="AA304" s="32">
        <v>3641.2894736842104</v>
      </c>
      <c r="AB304" s="29">
        <v>867</v>
      </c>
      <c r="AC304" s="29">
        <v>787</v>
      </c>
      <c r="AD304" s="29">
        <v>371</v>
      </c>
      <c r="AE304" s="34">
        <v>350</v>
      </c>
      <c r="AF304" s="30">
        <v>755</v>
      </c>
      <c r="AG304" s="29">
        <v>4224</v>
      </c>
      <c r="AH304" s="34">
        <v>293</v>
      </c>
      <c r="AI304" s="34">
        <v>787</v>
      </c>
      <c r="AJ304" s="34">
        <v>81</v>
      </c>
      <c r="AK304" s="8">
        <v>450</v>
      </c>
      <c r="AL304" s="29">
        <v>239</v>
      </c>
      <c r="AM304" s="29">
        <v>131</v>
      </c>
      <c r="AN304" s="29">
        <v>516</v>
      </c>
      <c r="AO304" s="8">
        <v>248</v>
      </c>
      <c r="AP304" s="29">
        <v>59</v>
      </c>
      <c r="AQ304" s="30">
        <v>69</v>
      </c>
      <c r="AR304" s="29">
        <v>2365</v>
      </c>
      <c r="AS304" s="29">
        <v>809</v>
      </c>
      <c r="AT304" s="29">
        <v>272</v>
      </c>
      <c r="AU304" s="29">
        <v>117</v>
      </c>
      <c r="AV304" s="29">
        <v>212</v>
      </c>
      <c r="AW304" s="29">
        <v>53</v>
      </c>
      <c r="AX304" s="29">
        <v>53</v>
      </c>
      <c r="AY304" s="29" t="s">
        <v>46</v>
      </c>
      <c r="AZ304" s="34" t="s">
        <v>46</v>
      </c>
      <c r="BA304" s="52">
        <v>30</v>
      </c>
      <c r="BB304" s="8">
        <v>2675</v>
      </c>
      <c r="BC304" s="8">
        <v>172</v>
      </c>
      <c r="BD304" s="8">
        <v>101</v>
      </c>
      <c r="BE304" s="8">
        <v>50</v>
      </c>
      <c r="BF304" s="52">
        <v>15</v>
      </c>
      <c r="BG304" s="29">
        <v>4925</v>
      </c>
      <c r="BH304" s="29">
        <v>149</v>
      </c>
      <c r="BI304" s="91">
        <v>1555</v>
      </c>
      <c r="BJ304" s="8">
        <v>685</v>
      </c>
      <c r="BK304" s="8">
        <v>179</v>
      </c>
      <c r="BL304" s="95" t="s">
        <v>238</v>
      </c>
      <c r="BM304" s="95" t="s">
        <v>238</v>
      </c>
      <c r="BN304" s="95" t="s">
        <v>238</v>
      </c>
      <c r="BO304" s="30">
        <v>89</v>
      </c>
      <c r="BP304" s="29">
        <v>1042</v>
      </c>
      <c r="BQ304" s="32">
        <v>786.02920743501852</v>
      </c>
      <c r="BR304" s="32">
        <v>3993.4054054054054</v>
      </c>
      <c r="BS304" s="29">
        <v>1656</v>
      </c>
      <c r="BT304" s="29">
        <v>683</v>
      </c>
      <c r="BU304" s="29">
        <v>180</v>
      </c>
      <c r="BV304" s="29">
        <v>1283</v>
      </c>
      <c r="BW304" s="29">
        <v>597</v>
      </c>
      <c r="BX304" s="95" t="s">
        <v>238</v>
      </c>
      <c r="BY304" s="76">
        <v>615.34100000000001</v>
      </c>
      <c r="BZ304" s="29">
        <v>16102</v>
      </c>
      <c r="CA304" s="29">
        <v>10879</v>
      </c>
      <c r="CB304" s="29">
        <v>9837</v>
      </c>
      <c r="CC304" s="29">
        <v>1042</v>
      </c>
      <c r="CD304" s="29">
        <v>854</v>
      </c>
      <c r="CE304" s="29">
        <v>6896</v>
      </c>
      <c r="CF304" s="29">
        <v>10</v>
      </c>
      <c r="CG304" s="29">
        <v>4535</v>
      </c>
      <c r="CH304" s="29">
        <v>533</v>
      </c>
      <c r="CI304" s="29">
        <v>371</v>
      </c>
      <c r="CJ304" s="29">
        <v>162</v>
      </c>
      <c r="CK304" s="29">
        <v>212</v>
      </c>
      <c r="CL304" s="29">
        <v>533</v>
      </c>
      <c r="CM304" s="29">
        <v>309</v>
      </c>
      <c r="CN304" s="29">
        <v>180</v>
      </c>
      <c r="CO304" s="30">
        <v>991</v>
      </c>
      <c r="CP304" s="29">
        <v>10854</v>
      </c>
      <c r="CQ304" s="29">
        <v>10854</v>
      </c>
      <c r="CR304" s="29">
        <v>10854</v>
      </c>
      <c r="CS304" s="29">
        <v>10854</v>
      </c>
      <c r="CT304" s="29">
        <v>3471</v>
      </c>
      <c r="CU304" s="29">
        <v>3471</v>
      </c>
      <c r="CV304" s="35">
        <v>11926.699999999999</v>
      </c>
      <c r="CW304" s="35">
        <v>11926.699999999999</v>
      </c>
      <c r="CX304" s="35">
        <v>24524</v>
      </c>
      <c r="CY304" s="35">
        <v>24524</v>
      </c>
      <c r="CZ304" s="35">
        <v>24524</v>
      </c>
      <c r="DA304" s="86">
        <v>6.6759399999999998</v>
      </c>
      <c r="DB304" s="34" t="s">
        <v>46</v>
      </c>
      <c r="DC304" s="34" t="s">
        <v>46</v>
      </c>
      <c r="DD304" s="34" t="s">
        <v>46</v>
      </c>
      <c r="DE304" s="34" t="s">
        <v>46</v>
      </c>
      <c r="DF304" s="34">
        <v>172</v>
      </c>
      <c r="DG304" s="34">
        <v>101</v>
      </c>
      <c r="DH304" s="34">
        <v>50</v>
      </c>
      <c r="DI304" s="34">
        <v>15</v>
      </c>
    </row>
    <row r="305" spans="1:113" x14ac:dyDescent="0.2">
      <c r="A305" s="3" t="s">
        <v>40</v>
      </c>
      <c r="B305" s="4">
        <v>2023</v>
      </c>
      <c r="C305" s="2" t="s">
        <v>17</v>
      </c>
      <c r="D305" s="29">
        <v>100</v>
      </c>
      <c r="E305" s="29">
        <v>104</v>
      </c>
      <c r="F305" s="29" t="s">
        <v>46</v>
      </c>
      <c r="G305" s="96" t="s">
        <v>238</v>
      </c>
      <c r="H305" s="29">
        <v>3418</v>
      </c>
      <c r="I305" s="29">
        <v>6524</v>
      </c>
      <c r="J305" s="29">
        <v>1916</v>
      </c>
      <c r="K305" s="29">
        <v>3959</v>
      </c>
      <c r="L305" s="29">
        <v>649</v>
      </c>
      <c r="M305" s="31" t="s">
        <v>46</v>
      </c>
      <c r="N305" s="29">
        <v>310</v>
      </c>
      <c r="O305" s="29">
        <v>310</v>
      </c>
      <c r="P305" s="32">
        <v>241.35156628754257</v>
      </c>
      <c r="Q305" s="32">
        <v>2743.8333333333335</v>
      </c>
      <c r="R305" s="30">
        <v>1390</v>
      </c>
      <c r="S305" s="29">
        <v>6226</v>
      </c>
      <c r="T305" s="29">
        <v>6537</v>
      </c>
      <c r="U305" s="29">
        <v>5418</v>
      </c>
      <c r="V305" s="29">
        <v>808</v>
      </c>
      <c r="W305" s="29">
        <v>2930</v>
      </c>
      <c r="X305" s="29">
        <v>763</v>
      </c>
      <c r="Y305" s="87">
        <v>460.72862400269429</v>
      </c>
      <c r="Z305" s="32">
        <v>571.06744457643231</v>
      </c>
      <c r="AA305" s="32">
        <v>3520.0121951219512</v>
      </c>
      <c r="AB305" s="29">
        <v>1309</v>
      </c>
      <c r="AC305" s="29">
        <v>1310</v>
      </c>
      <c r="AD305" s="29">
        <v>535</v>
      </c>
      <c r="AE305" s="34">
        <v>366</v>
      </c>
      <c r="AF305" s="30">
        <v>1110</v>
      </c>
      <c r="AG305" s="29">
        <v>5043</v>
      </c>
      <c r="AH305" s="34">
        <v>247</v>
      </c>
      <c r="AI305" s="34">
        <v>861</v>
      </c>
      <c r="AJ305" s="34">
        <v>134</v>
      </c>
      <c r="AK305" s="8">
        <v>602</v>
      </c>
      <c r="AL305" s="29">
        <v>352</v>
      </c>
      <c r="AM305" s="29">
        <v>171</v>
      </c>
      <c r="AN305" s="29">
        <v>829</v>
      </c>
      <c r="AO305" s="8">
        <v>317</v>
      </c>
      <c r="AP305" s="29">
        <v>104</v>
      </c>
      <c r="AQ305" s="30">
        <v>108</v>
      </c>
      <c r="AR305" s="29">
        <v>2795</v>
      </c>
      <c r="AS305" s="29">
        <v>996</v>
      </c>
      <c r="AT305" s="29">
        <v>342</v>
      </c>
      <c r="AU305" s="29">
        <v>139</v>
      </c>
      <c r="AV305" s="29">
        <v>300</v>
      </c>
      <c r="AW305" s="29">
        <v>80</v>
      </c>
      <c r="AX305" s="29">
        <v>80</v>
      </c>
      <c r="AY305" s="29" t="s">
        <v>46</v>
      </c>
      <c r="AZ305" s="34" t="s">
        <v>46</v>
      </c>
      <c r="BA305" s="52">
        <v>45</v>
      </c>
      <c r="BB305" s="8">
        <v>3020</v>
      </c>
      <c r="BC305" s="8">
        <v>219</v>
      </c>
      <c r="BD305" s="8">
        <v>137</v>
      </c>
      <c r="BE305" s="8">
        <v>72</v>
      </c>
      <c r="BF305" s="52">
        <v>36</v>
      </c>
      <c r="BG305" s="29">
        <v>7678</v>
      </c>
      <c r="BH305" s="29">
        <v>210</v>
      </c>
      <c r="BI305" s="91">
        <v>2756</v>
      </c>
      <c r="BJ305" s="8">
        <v>1285</v>
      </c>
      <c r="BK305" s="8">
        <v>317</v>
      </c>
      <c r="BL305" s="95" t="s">
        <v>238</v>
      </c>
      <c r="BM305" s="95" t="s">
        <v>238</v>
      </c>
      <c r="BN305" s="95" t="s">
        <v>238</v>
      </c>
      <c r="BO305" s="30">
        <v>137</v>
      </c>
      <c r="BP305" s="29">
        <v>1380</v>
      </c>
      <c r="BQ305" s="32">
        <v>1031.7960685791265</v>
      </c>
      <c r="BR305" s="32">
        <v>3764.6304347826085</v>
      </c>
      <c r="BS305" s="29">
        <v>2619</v>
      </c>
      <c r="BT305" s="29">
        <v>1142</v>
      </c>
      <c r="BU305" s="29">
        <v>294</v>
      </c>
      <c r="BV305" s="29">
        <v>2082</v>
      </c>
      <c r="BW305" s="29">
        <v>991</v>
      </c>
      <c r="BX305" s="95" t="s">
        <v>238</v>
      </c>
      <c r="BY305" s="76">
        <v>756.57100000000003</v>
      </c>
      <c r="BZ305" s="29">
        <v>18340</v>
      </c>
      <c r="CA305" s="29">
        <v>12763</v>
      </c>
      <c r="CB305" s="29">
        <v>11383</v>
      </c>
      <c r="CC305" s="29">
        <v>1380</v>
      </c>
      <c r="CD305" s="29">
        <v>931</v>
      </c>
      <c r="CE305" s="29">
        <v>7690</v>
      </c>
      <c r="CF305" s="29">
        <v>25</v>
      </c>
      <c r="CG305" s="29">
        <v>4171</v>
      </c>
      <c r="CH305" s="29">
        <v>859</v>
      </c>
      <c r="CI305" s="29">
        <v>596</v>
      </c>
      <c r="CJ305" s="29">
        <v>263</v>
      </c>
      <c r="CK305" s="29">
        <v>337</v>
      </c>
      <c r="CL305" s="29">
        <v>859</v>
      </c>
      <c r="CM305" s="29">
        <v>513</v>
      </c>
      <c r="CN305" s="29">
        <v>294</v>
      </c>
      <c r="CO305" s="30">
        <v>1580</v>
      </c>
      <c r="CP305" s="29">
        <v>15329</v>
      </c>
      <c r="CQ305" s="29">
        <v>15329</v>
      </c>
      <c r="CR305" s="29">
        <v>15329</v>
      </c>
      <c r="CS305" s="29">
        <v>15329</v>
      </c>
      <c r="CT305" s="29">
        <v>5970</v>
      </c>
      <c r="CU305" s="29">
        <v>5970</v>
      </c>
      <c r="CV305" s="35">
        <v>15919.5</v>
      </c>
      <c r="CW305" s="35">
        <v>15919.5</v>
      </c>
      <c r="CX305" s="35">
        <v>30185</v>
      </c>
      <c r="CY305" s="35">
        <v>30185</v>
      </c>
      <c r="CZ305" s="35">
        <v>30185</v>
      </c>
      <c r="DA305" s="86">
        <v>6.3405200000000006</v>
      </c>
      <c r="DB305" s="34" t="s">
        <v>46</v>
      </c>
      <c r="DC305" s="34" t="s">
        <v>46</v>
      </c>
      <c r="DD305" s="34" t="s">
        <v>46</v>
      </c>
      <c r="DE305" s="34" t="s">
        <v>46</v>
      </c>
      <c r="DF305" s="34">
        <v>219</v>
      </c>
      <c r="DG305" s="34">
        <v>137</v>
      </c>
      <c r="DH305" s="34">
        <v>72</v>
      </c>
      <c r="DI305" s="34">
        <v>36</v>
      </c>
    </row>
    <row r="306" spans="1:113" x14ac:dyDescent="0.2">
      <c r="A306" s="3" t="s">
        <v>41</v>
      </c>
      <c r="B306" s="4">
        <v>2023</v>
      </c>
      <c r="C306" s="2" t="s">
        <v>18</v>
      </c>
      <c r="D306" s="29">
        <v>56</v>
      </c>
      <c r="E306" s="29">
        <v>41</v>
      </c>
      <c r="F306" s="29" t="s">
        <v>46</v>
      </c>
      <c r="G306" s="96" t="s">
        <v>238</v>
      </c>
      <c r="H306" s="29">
        <v>1757</v>
      </c>
      <c r="I306" s="29">
        <v>3786</v>
      </c>
      <c r="J306" s="29">
        <v>1172</v>
      </c>
      <c r="K306" s="29">
        <v>2274</v>
      </c>
      <c r="L306" s="29">
        <v>340</v>
      </c>
      <c r="M306" s="31" t="s">
        <v>46</v>
      </c>
      <c r="N306" s="29">
        <v>164</v>
      </c>
      <c r="O306" s="29">
        <v>164</v>
      </c>
      <c r="P306" s="32" t="s">
        <v>237</v>
      </c>
      <c r="Q306" s="32" t="s">
        <v>237</v>
      </c>
      <c r="R306" s="30">
        <v>625</v>
      </c>
      <c r="S306" s="29">
        <v>4512</v>
      </c>
      <c r="T306" s="29">
        <v>4787</v>
      </c>
      <c r="U306" s="29">
        <v>3924</v>
      </c>
      <c r="V306" s="29">
        <v>588</v>
      </c>
      <c r="W306" s="29">
        <v>2057</v>
      </c>
      <c r="X306" s="29">
        <v>417</v>
      </c>
      <c r="Y306" s="87">
        <v>377.71587828888971</v>
      </c>
      <c r="Z306" s="32">
        <v>380.09293600404146</v>
      </c>
      <c r="AA306" s="32">
        <v>3457.3965517241381</v>
      </c>
      <c r="AB306" s="29">
        <v>649</v>
      </c>
      <c r="AC306" s="29">
        <v>703</v>
      </c>
      <c r="AD306" s="29">
        <v>359</v>
      </c>
      <c r="AE306" s="34">
        <v>553</v>
      </c>
      <c r="AF306" s="30">
        <v>800</v>
      </c>
      <c r="AG306" s="29">
        <v>3666</v>
      </c>
      <c r="AH306" s="34">
        <v>220</v>
      </c>
      <c r="AI306" s="34">
        <v>701</v>
      </c>
      <c r="AJ306" s="34">
        <v>112</v>
      </c>
      <c r="AK306" s="8">
        <v>436</v>
      </c>
      <c r="AL306" s="29">
        <v>185</v>
      </c>
      <c r="AM306" s="29">
        <v>98</v>
      </c>
      <c r="AN306" s="29">
        <v>429</v>
      </c>
      <c r="AO306" s="8">
        <v>250</v>
      </c>
      <c r="AP306" s="29">
        <v>41</v>
      </c>
      <c r="AQ306" s="30">
        <v>44</v>
      </c>
      <c r="AR306" s="29">
        <v>2034</v>
      </c>
      <c r="AS306" s="29">
        <v>799</v>
      </c>
      <c r="AT306" s="29">
        <v>288</v>
      </c>
      <c r="AU306" s="29">
        <v>111</v>
      </c>
      <c r="AV306" s="29">
        <v>119</v>
      </c>
      <c r="AW306" s="29">
        <v>50</v>
      </c>
      <c r="AX306" s="29">
        <v>50</v>
      </c>
      <c r="AY306" s="29" t="s">
        <v>46</v>
      </c>
      <c r="AZ306" s="34" t="s">
        <v>46</v>
      </c>
      <c r="BA306" s="52">
        <v>18</v>
      </c>
      <c r="BB306" s="8">
        <v>1895</v>
      </c>
      <c r="BC306" s="8">
        <v>142</v>
      </c>
      <c r="BD306" s="8">
        <v>72</v>
      </c>
      <c r="BE306" s="8">
        <v>43</v>
      </c>
      <c r="BF306" s="52">
        <v>17</v>
      </c>
      <c r="BG306" s="29">
        <v>4826</v>
      </c>
      <c r="BH306" s="29">
        <v>111</v>
      </c>
      <c r="BI306" s="91">
        <v>1549</v>
      </c>
      <c r="BJ306" s="8">
        <v>682</v>
      </c>
      <c r="BK306" s="8">
        <v>204</v>
      </c>
      <c r="BL306" s="95" t="s">
        <v>238</v>
      </c>
      <c r="BM306" s="95" t="s">
        <v>238</v>
      </c>
      <c r="BN306" s="95" t="s">
        <v>238</v>
      </c>
      <c r="BO306" s="30">
        <v>77</v>
      </c>
      <c r="BP306" s="29">
        <v>978</v>
      </c>
      <c r="BQ306" s="32">
        <v>757.80881429293117</v>
      </c>
      <c r="BR306" s="32">
        <v>3792.4871794871797</v>
      </c>
      <c r="BS306" s="29">
        <v>1352</v>
      </c>
      <c r="BT306" s="29">
        <v>642</v>
      </c>
      <c r="BU306" s="29">
        <v>136</v>
      </c>
      <c r="BV306" s="29">
        <v>1057</v>
      </c>
      <c r="BW306" s="29">
        <v>521</v>
      </c>
      <c r="BX306" s="95" t="s">
        <v>238</v>
      </c>
      <c r="BY306" s="76">
        <v>513.20299999999997</v>
      </c>
      <c r="BZ306" s="29">
        <v>12945</v>
      </c>
      <c r="CA306" s="29">
        <v>9299</v>
      </c>
      <c r="CB306" s="29">
        <v>8321</v>
      </c>
      <c r="CC306" s="29">
        <v>978</v>
      </c>
      <c r="CD306" s="29">
        <v>682</v>
      </c>
      <c r="CE306" s="29">
        <v>5847</v>
      </c>
      <c r="CF306" s="29">
        <v>15</v>
      </c>
      <c r="CG306" s="29">
        <v>1870</v>
      </c>
      <c r="CH306" s="29">
        <v>567</v>
      </c>
      <c r="CI306" s="29">
        <v>371</v>
      </c>
      <c r="CJ306" s="29">
        <v>196</v>
      </c>
      <c r="CK306" s="29">
        <v>243</v>
      </c>
      <c r="CL306" s="29">
        <v>567</v>
      </c>
      <c r="CM306" s="29">
        <v>329</v>
      </c>
      <c r="CN306" s="29">
        <v>136</v>
      </c>
      <c r="CO306" s="30">
        <v>812</v>
      </c>
      <c r="CP306" s="29">
        <v>9626</v>
      </c>
      <c r="CQ306" s="29">
        <v>9626</v>
      </c>
      <c r="CR306" s="29">
        <v>9626</v>
      </c>
      <c r="CS306" s="29">
        <v>9626</v>
      </c>
      <c r="CT306" s="29">
        <v>2219</v>
      </c>
      <c r="CU306" s="29">
        <v>2219</v>
      </c>
      <c r="CV306" s="35">
        <v>10919.5</v>
      </c>
      <c r="CW306" s="35">
        <v>10919.5</v>
      </c>
      <c r="CX306" s="35">
        <v>20776</v>
      </c>
      <c r="CY306" s="35">
        <v>20776</v>
      </c>
      <c r="CZ306" s="35">
        <v>20776</v>
      </c>
      <c r="DA306" s="86">
        <v>6.492</v>
      </c>
      <c r="DB306" s="34" t="s">
        <v>46</v>
      </c>
      <c r="DC306" s="34" t="s">
        <v>46</v>
      </c>
      <c r="DD306" s="34" t="s">
        <v>46</v>
      </c>
      <c r="DE306" s="34" t="s">
        <v>46</v>
      </c>
      <c r="DF306" s="34">
        <v>142</v>
      </c>
      <c r="DG306" s="34">
        <v>72</v>
      </c>
      <c r="DH306" s="34">
        <v>43</v>
      </c>
      <c r="DI306" s="34">
        <v>17</v>
      </c>
    </row>
    <row r="307" spans="1:113" x14ac:dyDescent="0.2">
      <c r="A307" s="3" t="s">
        <v>42</v>
      </c>
      <c r="B307" s="4">
        <v>2023</v>
      </c>
      <c r="C307" s="2" t="s">
        <v>19</v>
      </c>
      <c r="D307" s="29">
        <v>81</v>
      </c>
      <c r="E307" s="29">
        <v>59</v>
      </c>
      <c r="F307" s="29" t="s">
        <v>46</v>
      </c>
      <c r="G307" s="96" t="s">
        <v>238</v>
      </c>
      <c r="H307" s="29">
        <v>3038</v>
      </c>
      <c r="I307" s="29">
        <v>5934</v>
      </c>
      <c r="J307" s="29">
        <v>1774</v>
      </c>
      <c r="K307" s="29">
        <v>3617</v>
      </c>
      <c r="L307" s="29">
        <v>543</v>
      </c>
      <c r="M307" s="31" t="s">
        <v>46</v>
      </c>
      <c r="N307" s="29">
        <v>191</v>
      </c>
      <c r="O307" s="29">
        <v>191</v>
      </c>
      <c r="P307" s="32">
        <v>185.96176285858624</v>
      </c>
      <c r="Q307" s="32">
        <v>2936.6111111111113</v>
      </c>
      <c r="R307" s="30">
        <v>983</v>
      </c>
      <c r="S307" s="29">
        <v>6783</v>
      </c>
      <c r="T307" s="29">
        <v>6750</v>
      </c>
      <c r="U307" s="29">
        <v>5847</v>
      </c>
      <c r="V307" s="29">
        <v>936</v>
      </c>
      <c r="W307" s="29">
        <v>3022</v>
      </c>
      <c r="X307" s="29">
        <v>670</v>
      </c>
      <c r="Y307" s="87">
        <v>405.72862400269429</v>
      </c>
      <c r="Z307" s="32">
        <v>451.49548514680237</v>
      </c>
      <c r="AA307" s="32">
        <v>3786.9864864864867</v>
      </c>
      <c r="AB307" s="29">
        <v>870</v>
      </c>
      <c r="AC307" s="29">
        <v>806</v>
      </c>
      <c r="AD307" s="29">
        <v>496</v>
      </c>
      <c r="AE307" s="34">
        <v>596</v>
      </c>
      <c r="AF307" s="30">
        <v>986</v>
      </c>
      <c r="AG307" s="29">
        <v>5418</v>
      </c>
      <c r="AH307" s="34">
        <v>428</v>
      </c>
      <c r="AI307" s="34">
        <v>1068</v>
      </c>
      <c r="AJ307" s="34">
        <v>362</v>
      </c>
      <c r="AK307" s="8">
        <v>594</v>
      </c>
      <c r="AL307" s="29">
        <v>223</v>
      </c>
      <c r="AM307" s="29">
        <v>125</v>
      </c>
      <c r="AN307" s="29">
        <v>525</v>
      </c>
      <c r="AO307" s="8">
        <v>335</v>
      </c>
      <c r="AP307" s="29">
        <v>59</v>
      </c>
      <c r="AQ307" s="30">
        <v>90</v>
      </c>
      <c r="AR307" s="29">
        <v>2939</v>
      </c>
      <c r="AS307" s="29">
        <v>907</v>
      </c>
      <c r="AT307" s="29">
        <v>303</v>
      </c>
      <c r="AU307" s="29">
        <v>117</v>
      </c>
      <c r="AV307" s="29">
        <v>146</v>
      </c>
      <c r="AW307" s="29">
        <v>55</v>
      </c>
      <c r="AX307" s="29">
        <v>55</v>
      </c>
      <c r="AY307" s="29" t="s">
        <v>46</v>
      </c>
      <c r="AZ307" s="34" t="s">
        <v>46</v>
      </c>
      <c r="BA307" s="52">
        <v>24</v>
      </c>
      <c r="BB307" s="8">
        <v>2500</v>
      </c>
      <c r="BC307" s="8">
        <v>224</v>
      </c>
      <c r="BD307" s="8">
        <v>143</v>
      </c>
      <c r="BE307" s="8">
        <v>63</v>
      </c>
      <c r="BF307" s="52">
        <v>20</v>
      </c>
      <c r="BG307" s="29">
        <v>7033</v>
      </c>
      <c r="BH307" s="29">
        <v>151</v>
      </c>
      <c r="BI307" s="91">
        <v>2541</v>
      </c>
      <c r="BJ307" s="8">
        <v>1190</v>
      </c>
      <c r="BK307" s="8">
        <v>317</v>
      </c>
      <c r="BL307" s="95" t="s">
        <v>238</v>
      </c>
      <c r="BM307" s="95" t="s">
        <v>238</v>
      </c>
      <c r="BN307" s="95" t="s">
        <v>238</v>
      </c>
      <c r="BO307" s="30">
        <v>87</v>
      </c>
      <c r="BP307" s="29">
        <v>1547</v>
      </c>
      <c r="BQ307" s="32">
        <v>857.22410914949671</v>
      </c>
      <c r="BR307" s="32">
        <v>4194.25</v>
      </c>
      <c r="BS307" s="29">
        <v>1673</v>
      </c>
      <c r="BT307" s="29">
        <v>647</v>
      </c>
      <c r="BU307" s="29">
        <v>186</v>
      </c>
      <c r="BV307" s="29">
        <v>1185</v>
      </c>
      <c r="BW307" s="29">
        <v>585</v>
      </c>
      <c r="BX307" s="95" t="s">
        <v>238</v>
      </c>
      <c r="BY307" s="76">
        <v>926.04499999999996</v>
      </c>
      <c r="BZ307" s="29">
        <v>19405</v>
      </c>
      <c r="CA307" s="29">
        <v>13533</v>
      </c>
      <c r="CB307" s="29">
        <v>11986</v>
      </c>
      <c r="CC307" s="29">
        <v>1547</v>
      </c>
      <c r="CD307" s="29">
        <v>1167</v>
      </c>
      <c r="CE307" s="29">
        <v>8294</v>
      </c>
      <c r="CF307" s="29">
        <v>14</v>
      </c>
      <c r="CG307" s="29">
        <v>5453</v>
      </c>
      <c r="CH307" s="29">
        <v>575</v>
      </c>
      <c r="CI307" s="29">
        <v>361</v>
      </c>
      <c r="CJ307" s="29">
        <v>214</v>
      </c>
      <c r="CK307" s="29">
        <v>206</v>
      </c>
      <c r="CL307" s="29">
        <v>575</v>
      </c>
      <c r="CM307" s="29">
        <v>283</v>
      </c>
      <c r="CN307" s="29">
        <v>186</v>
      </c>
      <c r="CO307" s="30">
        <v>997</v>
      </c>
      <c r="CP307" s="29">
        <v>14888</v>
      </c>
      <c r="CQ307" s="29">
        <v>14888</v>
      </c>
      <c r="CR307" s="29">
        <v>14888</v>
      </c>
      <c r="CS307" s="29">
        <v>14888</v>
      </c>
      <c r="CT307" s="29">
        <v>4436</v>
      </c>
      <c r="CU307" s="29">
        <v>4436</v>
      </c>
      <c r="CV307" s="35">
        <v>17353.8</v>
      </c>
      <c r="CW307" s="35">
        <v>17353.8</v>
      </c>
      <c r="CX307" s="35">
        <v>30876</v>
      </c>
      <c r="CY307" s="35">
        <v>30876</v>
      </c>
      <c r="CZ307" s="35">
        <v>30876</v>
      </c>
      <c r="DA307" s="86">
        <v>8.6127200000000013</v>
      </c>
      <c r="DB307" s="34" t="s">
        <v>46</v>
      </c>
      <c r="DC307" s="34" t="s">
        <v>46</v>
      </c>
      <c r="DD307" s="34" t="s">
        <v>46</v>
      </c>
      <c r="DE307" s="34" t="s">
        <v>46</v>
      </c>
      <c r="DF307" s="34">
        <v>224</v>
      </c>
      <c r="DG307" s="34">
        <v>143</v>
      </c>
      <c r="DH307" s="34">
        <v>63</v>
      </c>
      <c r="DI307" s="34">
        <v>20</v>
      </c>
    </row>
    <row r="308" spans="1:113" x14ac:dyDescent="0.2">
      <c r="A308" s="3" t="s">
        <v>43</v>
      </c>
      <c r="B308" s="4">
        <v>2023</v>
      </c>
      <c r="C308" s="2" t="s">
        <v>20</v>
      </c>
      <c r="D308" s="29">
        <v>35</v>
      </c>
      <c r="E308" s="29">
        <v>28</v>
      </c>
      <c r="F308" s="29" t="s">
        <v>46</v>
      </c>
      <c r="G308" s="96" t="s">
        <v>238</v>
      </c>
      <c r="H308" s="29">
        <v>1160</v>
      </c>
      <c r="I308" s="29">
        <v>2550</v>
      </c>
      <c r="J308" s="29">
        <v>797</v>
      </c>
      <c r="K308" s="29">
        <v>1500</v>
      </c>
      <c r="L308" s="29">
        <v>253</v>
      </c>
      <c r="M308" s="31" t="s">
        <v>46</v>
      </c>
      <c r="N308" s="29">
        <v>102</v>
      </c>
      <c r="O308" s="29">
        <v>102</v>
      </c>
      <c r="P308" s="32" t="s">
        <v>237</v>
      </c>
      <c r="Q308" s="32" t="s">
        <v>237</v>
      </c>
      <c r="R308" s="30">
        <v>513</v>
      </c>
      <c r="S308" s="29">
        <v>2955</v>
      </c>
      <c r="T308" s="29">
        <v>2963</v>
      </c>
      <c r="U308" s="29">
        <v>2574</v>
      </c>
      <c r="V308" s="29">
        <v>381</v>
      </c>
      <c r="W308" s="29">
        <v>1415</v>
      </c>
      <c r="X308" s="29">
        <v>355</v>
      </c>
      <c r="Y308" s="87">
        <v>190.16941028686898</v>
      </c>
      <c r="Z308" s="32">
        <v>205.53372228821615</v>
      </c>
      <c r="AA308" s="32">
        <v>3709.590909090909</v>
      </c>
      <c r="AB308" s="29">
        <v>495</v>
      </c>
      <c r="AC308" s="29">
        <v>481</v>
      </c>
      <c r="AD308" s="29">
        <v>244</v>
      </c>
      <c r="AE308" s="34">
        <v>261</v>
      </c>
      <c r="AF308" s="30">
        <v>0</v>
      </c>
      <c r="AG308" s="29">
        <v>2537</v>
      </c>
      <c r="AH308" s="34">
        <v>174</v>
      </c>
      <c r="AI308" s="34">
        <v>568</v>
      </c>
      <c r="AJ308" s="34">
        <v>171</v>
      </c>
      <c r="AK308" s="8">
        <v>294</v>
      </c>
      <c r="AL308" s="29">
        <v>138</v>
      </c>
      <c r="AM308" s="29">
        <v>75</v>
      </c>
      <c r="AN308" s="29">
        <v>314</v>
      </c>
      <c r="AO308" s="8">
        <v>172</v>
      </c>
      <c r="AP308" s="29">
        <v>28</v>
      </c>
      <c r="AQ308" s="30">
        <v>40</v>
      </c>
      <c r="AR308" s="29">
        <v>1342</v>
      </c>
      <c r="AS308" s="29">
        <v>402</v>
      </c>
      <c r="AT308" s="29">
        <v>143</v>
      </c>
      <c r="AU308" s="29">
        <v>57</v>
      </c>
      <c r="AV308" s="29">
        <v>108</v>
      </c>
      <c r="AW308" s="29">
        <v>30</v>
      </c>
      <c r="AX308" s="29">
        <v>30</v>
      </c>
      <c r="AY308" s="29" t="s">
        <v>46</v>
      </c>
      <c r="AZ308" s="34" t="s">
        <v>46</v>
      </c>
      <c r="BA308" s="52">
        <v>21</v>
      </c>
      <c r="BB308" s="8">
        <v>1400</v>
      </c>
      <c r="BC308" s="8">
        <v>80</v>
      </c>
      <c r="BD308" s="8">
        <v>32</v>
      </c>
      <c r="BE308" s="8">
        <v>24</v>
      </c>
      <c r="BF308" s="52">
        <v>8</v>
      </c>
      <c r="BG308" s="29">
        <v>3823</v>
      </c>
      <c r="BH308" s="29">
        <v>99</v>
      </c>
      <c r="BI308" s="91">
        <v>1343</v>
      </c>
      <c r="BJ308" s="8">
        <v>592</v>
      </c>
      <c r="BK308" s="8">
        <v>146</v>
      </c>
      <c r="BL308" s="95" t="s">
        <v>238</v>
      </c>
      <c r="BM308" s="95" t="s">
        <v>238</v>
      </c>
      <c r="BN308" s="95" t="s">
        <v>238</v>
      </c>
      <c r="BO308" s="30">
        <v>52</v>
      </c>
      <c r="BP308" s="29">
        <v>643</v>
      </c>
      <c r="BQ308" s="32">
        <v>395.70313257508514</v>
      </c>
      <c r="BR308" s="32">
        <v>4176.1578947368425</v>
      </c>
      <c r="BS308" s="29">
        <v>976</v>
      </c>
      <c r="BT308" s="29">
        <v>400</v>
      </c>
      <c r="BU308" s="29">
        <v>100</v>
      </c>
      <c r="BV308" s="29">
        <v>731</v>
      </c>
      <c r="BW308" s="29">
        <v>336</v>
      </c>
      <c r="BX308" s="95" t="s">
        <v>238</v>
      </c>
      <c r="BY308" s="76">
        <v>409.125</v>
      </c>
      <c r="BZ308" s="29">
        <v>8721</v>
      </c>
      <c r="CA308" s="29">
        <v>5918</v>
      </c>
      <c r="CB308" s="29">
        <v>5275</v>
      </c>
      <c r="CC308" s="29">
        <v>643</v>
      </c>
      <c r="CD308" s="29">
        <v>427</v>
      </c>
      <c r="CE308" s="29">
        <v>3505</v>
      </c>
      <c r="CF308" s="29">
        <v>12</v>
      </c>
      <c r="CG308" s="29">
        <v>1649</v>
      </c>
      <c r="CH308" s="29">
        <v>322</v>
      </c>
      <c r="CI308" s="29">
        <v>198</v>
      </c>
      <c r="CJ308" s="29">
        <v>124</v>
      </c>
      <c r="CK308" s="29">
        <v>109</v>
      </c>
      <c r="CL308" s="29">
        <v>322</v>
      </c>
      <c r="CM308" s="29">
        <v>164</v>
      </c>
      <c r="CN308" s="29">
        <v>100</v>
      </c>
      <c r="CO308" s="30">
        <v>563</v>
      </c>
      <c r="CP308" s="29">
        <v>7245</v>
      </c>
      <c r="CQ308" s="29">
        <v>7245</v>
      </c>
      <c r="CR308" s="29">
        <v>7245</v>
      </c>
      <c r="CS308" s="29">
        <v>7245</v>
      </c>
      <c r="CT308" s="29">
        <v>2594</v>
      </c>
      <c r="CU308" s="29">
        <v>2594</v>
      </c>
      <c r="CV308" s="35">
        <v>7970.8</v>
      </c>
      <c r="CW308" s="35">
        <v>7970.8</v>
      </c>
      <c r="CX308" s="35">
        <v>14623</v>
      </c>
      <c r="CY308" s="35">
        <v>14623</v>
      </c>
      <c r="CZ308" s="35">
        <v>14623</v>
      </c>
      <c r="DA308" s="86">
        <v>7.3143199999999995</v>
      </c>
      <c r="DB308" s="34" t="s">
        <v>46</v>
      </c>
      <c r="DC308" s="34" t="s">
        <v>46</v>
      </c>
      <c r="DD308" s="34" t="s">
        <v>46</v>
      </c>
      <c r="DE308" s="34" t="s">
        <v>46</v>
      </c>
      <c r="DF308" s="34">
        <v>80</v>
      </c>
      <c r="DG308" s="34">
        <v>32</v>
      </c>
      <c r="DH308" s="34">
        <v>24</v>
      </c>
      <c r="DI308" s="34">
        <v>8</v>
      </c>
    </row>
    <row r="309" spans="1:113" x14ac:dyDescent="0.2">
      <c r="A309" s="3" t="s">
        <v>44</v>
      </c>
      <c r="B309" s="4">
        <v>2023</v>
      </c>
      <c r="C309" s="2" t="s">
        <v>21</v>
      </c>
      <c r="D309" s="29">
        <v>153</v>
      </c>
      <c r="E309" s="29">
        <v>129</v>
      </c>
      <c r="F309" s="29" t="s">
        <v>46</v>
      </c>
      <c r="G309" s="96" t="s">
        <v>238</v>
      </c>
      <c r="H309" s="29">
        <v>4672</v>
      </c>
      <c r="I309" s="29">
        <v>9912</v>
      </c>
      <c r="J309" s="29">
        <v>2885</v>
      </c>
      <c r="K309" s="29">
        <v>6095</v>
      </c>
      <c r="L309" s="29">
        <v>932</v>
      </c>
      <c r="M309" s="31" t="s">
        <v>46</v>
      </c>
      <c r="N309" s="29">
        <v>388</v>
      </c>
      <c r="O309" s="29">
        <v>388</v>
      </c>
      <c r="P309" s="32">
        <v>259.35156628754254</v>
      </c>
      <c r="Q309" s="32">
        <v>3034.1538461538462</v>
      </c>
      <c r="R309" s="30">
        <v>1777</v>
      </c>
      <c r="S309" s="29">
        <v>8809</v>
      </c>
      <c r="T309" s="29">
        <v>9200</v>
      </c>
      <c r="U309" s="29">
        <v>7564</v>
      </c>
      <c r="V309" s="29">
        <v>1245</v>
      </c>
      <c r="W309" s="29">
        <v>4066</v>
      </c>
      <c r="X309" s="29">
        <v>975</v>
      </c>
      <c r="Y309" s="87">
        <v>590.28783771851965</v>
      </c>
      <c r="Z309" s="32">
        <v>653.23685486330123</v>
      </c>
      <c r="AA309" s="32">
        <v>3580.8921568627452</v>
      </c>
      <c r="AB309" s="29">
        <v>1846</v>
      </c>
      <c r="AC309" s="29">
        <v>1743</v>
      </c>
      <c r="AD309" s="29">
        <v>767</v>
      </c>
      <c r="AE309" s="34">
        <v>547</v>
      </c>
      <c r="AF309" s="30">
        <v>330</v>
      </c>
      <c r="AG309" s="29">
        <v>7051</v>
      </c>
      <c r="AH309" s="34">
        <v>560</v>
      </c>
      <c r="AI309" s="34">
        <v>1383</v>
      </c>
      <c r="AJ309" s="34">
        <v>326</v>
      </c>
      <c r="AK309" s="8">
        <v>899</v>
      </c>
      <c r="AL309" s="29">
        <v>513</v>
      </c>
      <c r="AM309" s="29">
        <v>295</v>
      </c>
      <c r="AN309" s="29">
        <v>1108</v>
      </c>
      <c r="AO309" s="8">
        <v>463</v>
      </c>
      <c r="AP309" s="29">
        <v>129</v>
      </c>
      <c r="AQ309" s="30">
        <v>216</v>
      </c>
      <c r="AR309" s="29">
        <v>4044</v>
      </c>
      <c r="AS309" s="29">
        <v>1411</v>
      </c>
      <c r="AT309" s="29">
        <v>460</v>
      </c>
      <c r="AU309" s="29">
        <v>164</v>
      </c>
      <c r="AV309" s="29">
        <v>407</v>
      </c>
      <c r="AW309" s="29">
        <v>92</v>
      </c>
      <c r="AX309" s="29">
        <v>92</v>
      </c>
      <c r="AY309" s="29" t="s">
        <v>46</v>
      </c>
      <c r="AZ309" s="34" t="s">
        <v>46</v>
      </c>
      <c r="BA309" s="52">
        <v>44</v>
      </c>
      <c r="BB309" s="8">
        <v>4415</v>
      </c>
      <c r="BC309" s="8">
        <v>310</v>
      </c>
      <c r="BD309" s="8">
        <v>185</v>
      </c>
      <c r="BE309" s="8">
        <v>120</v>
      </c>
      <c r="BF309" s="52">
        <v>58</v>
      </c>
      <c r="BG309" s="29">
        <v>10105</v>
      </c>
      <c r="BH309" s="29">
        <v>312</v>
      </c>
      <c r="BI309" s="91">
        <v>3564</v>
      </c>
      <c r="BJ309" s="8">
        <v>1741</v>
      </c>
      <c r="BK309" s="8">
        <v>418</v>
      </c>
      <c r="BL309" s="95" t="s">
        <v>238</v>
      </c>
      <c r="BM309" s="95" t="s">
        <v>238</v>
      </c>
      <c r="BN309" s="95" t="s">
        <v>238</v>
      </c>
      <c r="BO309" s="30">
        <v>187</v>
      </c>
      <c r="BP309" s="29">
        <v>2114</v>
      </c>
      <c r="BQ309" s="32">
        <v>1243.524692581821</v>
      </c>
      <c r="BR309" s="32">
        <v>3932.9074074074074</v>
      </c>
      <c r="BS309" s="29">
        <v>3589</v>
      </c>
      <c r="BT309" s="29">
        <v>1589</v>
      </c>
      <c r="BU309" s="29">
        <v>426</v>
      </c>
      <c r="BV309" s="29">
        <v>2711</v>
      </c>
      <c r="BW309" s="29">
        <v>1290</v>
      </c>
      <c r="BX309" s="95" t="s">
        <v>238</v>
      </c>
      <c r="BY309" s="76">
        <v>1108.646</v>
      </c>
      <c r="BZ309" s="29">
        <v>26382</v>
      </c>
      <c r="CA309" s="29">
        <v>18009</v>
      </c>
      <c r="CB309" s="29">
        <v>15895</v>
      </c>
      <c r="CC309" s="29">
        <v>2114</v>
      </c>
      <c r="CD309" s="29">
        <v>1379</v>
      </c>
      <c r="CE309" s="29">
        <v>10854</v>
      </c>
      <c r="CF309" s="29">
        <v>39</v>
      </c>
      <c r="CG309" s="29">
        <v>7426</v>
      </c>
      <c r="CH309" s="29">
        <v>1055</v>
      </c>
      <c r="CI309" s="29">
        <v>741</v>
      </c>
      <c r="CJ309" s="29">
        <v>314</v>
      </c>
      <c r="CK309" s="29">
        <v>414</v>
      </c>
      <c r="CL309" s="29">
        <v>1055</v>
      </c>
      <c r="CM309" s="29">
        <v>652</v>
      </c>
      <c r="CN309" s="29">
        <v>426</v>
      </c>
      <c r="CO309" s="30">
        <v>2169</v>
      </c>
      <c r="CP309" s="29">
        <v>21057</v>
      </c>
      <c r="CQ309" s="29">
        <v>21057</v>
      </c>
      <c r="CR309" s="29">
        <v>21057</v>
      </c>
      <c r="CS309" s="29">
        <v>21057</v>
      </c>
      <c r="CT309" s="29">
        <v>8768</v>
      </c>
      <c r="CU309" s="29">
        <v>8768</v>
      </c>
      <c r="CV309" s="35">
        <v>21281.4</v>
      </c>
      <c r="CW309" s="35">
        <v>21281.4</v>
      </c>
      <c r="CX309" s="35">
        <v>42301</v>
      </c>
      <c r="CY309" s="35">
        <v>42301</v>
      </c>
      <c r="CZ309" s="35">
        <v>42301</v>
      </c>
      <c r="DA309" s="86">
        <v>7.5740000000000007</v>
      </c>
      <c r="DB309" s="34" t="s">
        <v>46</v>
      </c>
      <c r="DC309" s="34" t="s">
        <v>46</v>
      </c>
      <c r="DD309" s="34" t="s">
        <v>46</v>
      </c>
      <c r="DE309" s="34" t="s">
        <v>46</v>
      </c>
      <c r="DF309" s="34">
        <v>310</v>
      </c>
      <c r="DG309" s="34">
        <v>185</v>
      </c>
      <c r="DH309" s="34">
        <v>120</v>
      </c>
      <c r="DI309" s="34">
        <v>58</v>
      </c>
    </row>
    <row r="310" spans="1:113" x14ac:dyDescent="0.2">
      <c r="A310" s="3" t="s">
        <v>45</v>
      </c>
      <c r="B310" s="4">
        <v>2023</v>
      </c>
      <c r="C310" s="2" t="s">
        <v>22</v>
      </c>
      <c r="D310" s="29">
        <v>4219</v>
      </c>
      <c r="E310" s="29">
        <v>4079</v>
      </c>
      <c r="F310" s="29">
        <v>6111</v>
      </c>
      <c r="G310" s="96" t="s">
        <v>238</v>
      </c>
      <c r="H310" s="29">
        <v>212831</v>
      </c>
      <c r="I310" s="29">
        <v>424013</v>
      </c>
      <c r="J310" s="29">
        <v>107311</v>
      </c>
      <c r="K310" s="29">
        <v>273107</v>
      </c>
      <c r="L310" s="29">
        <v>43595</v>
      </c>
      <c r="M310" s="29">
        <v>309</v>
      </c>
      <c r="N310" s="29">
        <v>21646</v>
      </c>
      <c r="O310" s="29">
        <v>21646</v>
      </c>
      <c r="P310" s="32">
        <v>14549.281446952213</v>
      </c>
      <c r="Q310" s="32">
        <v>2986.4356376638857</v>
      </c>
      <c r="R310" s="30">
        <v>73695</v>
      </c>
      <c r="S310" s="29">
        <v>253731</v>
      </c>
      <c r="T310" s="29">
        <v>277344</v>
      </c>
      <c r="U310" s="29">
        <v>220127</v>
      </c>
      <c r="V310" s="29">
        <v>33604</v>
      </c>
      <c r="W310" s="29">
        <v>107970</v>
      </c>
      <c r="X310" s="29">
        <v>39024</v>
      </c>
      <c r="Y310" s="87">
        <v>16917.749842979829</v>
      </c>
      <c r="Z310" s="32">
        <v>24747.574041926655</v>
      </c>
      <c r="AA310" s="32">
        <v>3716.0821917808221</v>
      </c>
      <c r="AB310" s="29">
        <v>72036</v>
      </c>
      <c r="AC310" s="29">
        <v>70913</v>
      </c>
      <c r="AD310" s="8">
        <v>23406</v>
      </c>
      <c r="AE310" s="34">
        <v>35939</v>
      </c>
      <c r="AF310" s="30">
        <v>29330</v>
      </c>
      <c r="AG310" s="29">
        <v>199127</v>
      </c>
      <c r="AH310" s="34">
        <v>14368</v>
      </c>
      <c r="AI310" s="34">
        <v>36868</v>
      </c>
      <c r="AJ310" s="34">
        <v>7368</v>
      </c>
      <c r="AK310" s="8">
        <v>26650</v>
      </c>
      <c r="AL310" s="29">
        <v>19566</v>
      </c>
      <c r="AM310" s="29">
        <v>10253</v>
      </c>
      <c r="AN310" s="29">
        <v>40570</v>
      </c>
      <c r="AO310" s="8">
        <v>12499</v>
      </c>
      <c r="AP310" s="29">
        <v>4079</v>
      </c>
      <c r="AQ310" s="30">
        <v>5545</v>
      </c>
      <c r="AR310" s="29">
        <v>124913</v>
      </c>
      <c r="AS310" s="29">
        <v>41705</v>
      </c>
      <c r="AT310" s="29">
        <v>12962</v>
      </c>
      <c r="AU310" s="29">
        <v>5590</v>
      </c>
      <c r="AV310" s="29">
        <v>15791</v>
      </c>
      <c r="AW310" s="29">
        <v>3977</v>
      </c>
      <c r="AX310" s="29">
        <v>3977</v>
      </c>
      <c r="AY310" s="29">
        <v>4012</v>
      </c>
      <c r="AZ310" s="34">
        <v>783</v>
      </c>
      <c r="BA310" s="52">
        <v>1924</v>
      </c>
      <c r="BB310" s="8">
        <v>110325</v>
      </c>
      <c r="BC310" s="8">
        <v>8778</v>
      </c>
      <c r="BD310" s="8">
        <v>5370</v>
      </c>
      <c r="BE310" s="8">
        <v>2910</v>
      </c>
      <c r="BF310" s="52">
        <v>1465</v>
      </c>
      <c r="BG310" s="29">
        <v>256871</v>
      </c>
      <c r="BH310" s="29">
        <v>16330</v>
      </c>
      <c r="BI310" s="91">
        <v>93171</v>
      </c>
      <c r="BJ310" s="8">
        <v>48876</v>
      </c>
      <c r="BK310" s="31">
        <v>13006</v>
      </c>
      <c r="BL310" s="95" t="s">
        <v>238</v>
      </c>
      <c r="BM310" s="95" t="s">
        <v>238</v>
      </c>
      <c r="BN310" s="95" t="s">
        <v>238</v>
      </c>
      <c r="BO310" s="30">
        <v>6545</v>
      </c>
      <c r="BP310" s="29">
        <v>59670</v>
      </c>
      <c r="BQ310" s="32">
        <v>41665.323884906487</v>
      </c>
      <c r="BR310" s="32">
        <v>3921.0938697318006</v>
      </c>
      <c r="BS310" s="29">
        <v>142949</v>
      </c>
      <c r="BT310" s="29">
        <v>71966</v>
      </c>
      <c r="BU310" s="29">
        <v>16807</v>
      </c>
      <c r="BV310" s="29">
        <v>112867</v>
      </c>
      <c r="BW310" s="29">
        <v>57180</v>
      </c>
      <c r="BX310" s="95" t="s">
        <v>238</v>
      </c>
      <c r="BY310" s="76">
        <v>30982.10237307</v>
      </c>
      <c r="BZ310" s="29">
        <v>779122</v>
      </c>
      <c r="CA310" s="29">
        <v>531075</v>
      </c>
      <c r="CB310" s="29">
        <v>471405</v>
      </c>
      <c r="CC310" s="29">
        <v>59670</v>
      </c>
      <c r="CD310" s="29">
        <v>45441</v>
      </c>
      <c r="CE310" s="29">
        <v>324411</v>
      </c>
      <c r="CF310" s="29">
        <v>1241</v>
      </c>
      <c r="CG310" s="29">
        <v>139553</v>
      </c>
      <c r="CH310" s="29">
        <v>47786</v>
      </c>
      <c r="CI310" s="29">
        <v>36721</v>
      </c>
      <c r="CJ310" s="29">
        <v>11065</v>
      </c>
      <c r="CK310" s="29">
        <v>20502</v>
      </c>
      <c r="CL310" s="29">
        <v>47786</v>
      </c>
      <c r="CM310" s="29">
        <v>29808</v>
      </c>
      <c r="CN310" s="29">
        <v>16807</v>
      </c>
      <c r="CO310" s="30">
        <v>86049</v>
      </c>
      <c r="CP310" s="29">
        <v>619129</v>
      </c>
      <c r="CQ310" s="29">
        <v>619129</v>
      </c>
      <c r="CR310" s="29">
        <v>619129</v>
      </c>
      <c r="CS310" s="29">
        <v>619129</v>
      </c>
      <c r="CT310" s="29">
        <v>402987</v>
      </c>
      <c r="CU310" s="29">
        <v>402987</v>
      </c>
      <c r="CV310" s="35">
        <v>554225.69999999995</v>
      </c>
      <c r="CW310" s="35">
        <v>554225.69999999995</v>
      </c>
      <c r="CX310" s="35">
        <v>1201622</v>
      </c>
      <c r="CY310" s="35">
        <v>1201622</v>
      </c>
      <c r="CZ310" s="35">
        <v>1201622</v>
      </c>
      <c r="DA310" s="86" t="s">
        <v>46</v>
      </c>
      <c r="DB310" s="34">
        <v>1339</v>
      </c>
      <c r="DC310" s="34">
        <v>3702</v>
      </c>
      <c r="DD310" s="34">
        <v>4937</v>
      </c>
      <c r="DE310" s="34">
        <v>783</v>
      </c>
      <c r="DF310" s="34">
        <v>8778</v>
      </c>
      <c r="DG310" s="34">
        <v>5370</v>
      </c>
      <c r="DH310" s="34">
        <v>2910</v>
      </c>
      <c r="DI310" s="34">
        <v>1465</v>
      </c>
    </row>
    <row r="311" spans="1:113" x14ac:dyDescent="0.2">
      <c r="AK311" s="8"/>
      <c r="BK311" s="8"/>
      <c r="CV311" s="35"/>
      <c r="CW311" s="35"/>
      <c r="CX311" s="35"/>
      <c r="CY311" s="35"/>
      <c r="CZ311" s="35"/>
      <c r="DA311" s="45"/>
    </row>
    <row r="312" spans="1:113" x14ac:dyDescent="0.2">
      <c r="CV312" s="35"/>
      <c r="CW312" s="35"/>
      <c r="CX312" s="35"/>
      <c r="CY312" s="35"/>
      <c r="CZ312" s="35"/>
      <c r="DA312" s="45"/>
    </row>
    <row r="313" spans="1:113" x14ac:dyDescent="0.2">
      <c r="CV313" s="35"/>
      <c r="CW313" s="35"/>
      <c r="CX313" s="35"/>
      <c r="CY313" s="35"/>
      <c r="CZ313" s="35"/>
      <c r="DA313" s="45"/>
    </row>
    <row r="314" spans="1:113" x14ac:dyDescent="0.2">
      <c r="CV314" s="35"/>
      <c r="CW314" s="35"/>
      <c r="CX314" s="35"/>
      <c r="CY314" s="35"/>
      <c r="CZ314" s="35"/>
      <c r="DA314" s="45"/>
    </row>
    <row r="315" spans="1:113" x14ac:dyDescent="0.2">
      <c r="C315" s="6" t="s">
        <v>600</v>
      </c>
      <c r="D315" s="29">
        <f t="shared" ref="D315:AD315" si="0">MIN(D3:D288)</f>
        <v>22</v>
      </c>
      <c r="E315" s="29">
        <f t="shared" si="0"/>
        <v>14</v>
      </c>
      <c r="F315" s="29">
        <f t="shared" si="0"/>
        <v>9330</v>
      </c>
      <c r="G315" s="30">
        <f t="shared" si="0"/>
        <v>377</v>
      </c>
      <c r="H315" s="29">
        <f t="shared" si="0"/>
        <v>425</v>
      </c>
      <c r="I315" s="29">
        <f t="shared" si="0"/>
        <v>1987</v>
      </c>
      <c r="J315" s="29">
        <f t="shared" si="0"/>
        <v>624</v>
      </c>
      <c r="K315" s="29">
        <f t="shared" si="0"/>
        <v>1203</v>
      </c>
      <c r="L315" s="29">
        <f t="shared" si="0"/>
        <v>160</v>
      </c>
      <c r="M315" s="29">
        <f t="shared" si="0"/>
        <v>71</v>
      </c>
      <c r="N315" s="29">
        <f t="shared" si="0"/>
        <v>20</v>
      </c>
      <c r="O315" s="29">
        <f t="shared" si="0"/>
        <v>20</v>
      </c>
      <c r="P315" s="29">
        <f t="shared" si="0"/>
        <v>185</v>
      </c>
      <c r="Q315" s="29">
        <f t="shared" si="0"/>
        <v>1970.5</v>
      </c>
      <c r="R315" s="30">
        <f t="shared" si="0"/>
        <v>363</v>
      </c>
      <c r="S315" s="29">
        <f t="shared" si="0"/>
        <v>2631</v>
      </c>
      <c r="T315" s="29">
        <f t="shared" si="0"/>
        <v>2627</v>
      </c>
      <c r="U315" s="29">
        <f t="shared" si="0"/>
        <v>2138</v>
      </c>
      <c r="V315" s="29">
        <f t="shared" si="0"/>
        <v>346</v>
      </c>
      <c r="W315" s="29">
        <f t="shared" si="0"/>
        <v>1062</v>
      </c>
      <c r="X315" s="29">
        <f t="shared" si="0"/>
        <v>212</v>
      </c>
      <c r="Y315" s="32">
        <f t="shared" si="0"/>
        <v>205</v>
      </c>
      <c r="Z315" s="29">
        <f t="shared" si="0"/>
        <v>182.8720306980286</v>
      </c>
      <c r="AA315" s="29">
        <f t="shared" si="0"/>
        <v>2144.25</v>
      </c>
      <c r="AB315" s="29">
        <f t="shared" si="0"/>
        <v>400</v>
      </c>
      <c r="AC315" s="29">
        <f t="shared" si="0"/>
        <v>407</v>
      </c>
      <c r="AD315" s="29">
        <f t="shared" si="0"/>
        <v>217</v>
      </c>
      <c r="AE315" s="34">
        <f t="shared" ref="AE315" si="1">MIN(AE3:AE288)</f>
        <v>136</v>
      </c>
      <c r="AF315" s="30">
        <f>MIN(AF3:AF90)</f>
        <v>0</v>
      </c>
      <c r="AG315" s="29">
        <f t="shared" ref="AG315:BV315" si="2">MIN(AG3:AG288)</f>
        <v>2392</v>
      </c>
      <c r="AH315" s="34">
        <f t="shared" si="2"/>
        <v>96</v>
      </c>
      <c r="AI315" s="34">
        <f t="shared" si="2"/>
        <v>425</v>
      </c>
      <c r="AJ315" s="34">
        <f>MIN(AJ3:AJ287)</f>
        <v>0</v>
      </c>
      <c r="AK315" s="29">
        <f t="shared" si="2"/>
        <v>240</v>
      </c>
      <c r="AL315" s="29">
        <f t="shared" si="2"/>
        <v>114</v>
      </c>
      <c r="AM315" s="29">
        <f t="shared" si="2"/>
        <v>54</v>
      </c>
      <c r="AN315" s="29">
        <f t="shared" si="2"/>
        <v>221</v>
      </c>
      <c r="AO315" s="29">
        <f t="shared" si="2"/>
        <v>102</v>
      </c>
      <c r="AP315" s="29">
        <f t="shared" si="2"/>
        <v>14</v>
      </c>
      <c r="AQ315" s="30">
        <f t="shared" si="2"/>
        <v>10</v>
      </c>
      <c r="AR315" s="29">
        <f t="shared" si="2"/>
        <v>1293</v>
      </c>
      <c r="AS315" s="29">
        <f t="shared" si="2"/>
        <v>347</v>
      </c>
      <c r="AT315" s="29">
        <f t="shared" si="2"/>
        <v>144</v>
      </c>
      <c r="AU315" s="29">
        <f t="shared" si="2"/>
        <v>50</v>
      </c>
      <c r="AV315" s="29">
        <f t="shared" si="2"/>
        <v>75</v>
      </c>
      <c r="AW315" s="29">
        <f t="shared" si="2"/>
        <v>15</v>
      </c>
      <c r="AX315" s="29">
        <f t="shared" si="2"/>
        <v>15</v>
      </c>
      <c r="AY315" s="29">
        <f t="shared" si="2"/>
        <v>3627</v>
      </c>
      <c r="AZ315" s="34">
        <f t="shared" si="2"/>
        <v>267</v>
      </c>
      <c r="BA315" s="30">
        <f t="shared" si="2"/>
        <v>4</v>
      </c>
      <c r="BB315" s="29">
        <f t="shared" si="2"/>
        <v>1238</v>
      </c>
      <c r="BC315" s="8">
        <f t="shared" si="2"/>
        <v>49</v>
      </c>
      <c r="BD315" s="8">
        <f t="shared" si="2"/>
        <v>6</v>
      </c>
      <c r="BE315" s="8">
        <f t="shared" si="2"/>
        <v>13</v>
      </c>
      <c r="BF315" s="52">
        <f t="shared" si="2"/>
        <v>3</v>
      </c>
      <c r="BG315" s="29">
        <f t="shared" si="2"/>
        <v>3217</v>
      </c>
      <c r="BH315" s="29">
        <f t="shared" si="2"/>
        <v>22</v>
      </c>
      <c r="BI315" s="49">
        <f t="shared" si="2"/>
        <v>870</v>
      </c>
      <c r="BJ315" s="29">
        <f t="shared" si="2"/>
        <v>368</v>
      </c>
      <c r="BK315" s="29">
        <f t="shared" si="2"/>
        <v>68</v>
      </c>
      <c r="BL315" s="29">
        <f t="shared" si="2"/>
        <v>10993</v>
      </c>
      <c r="BM315" s="29">
        <f t="shared" si="2"/>
        <v>10481</v>
      </c>
      <c r="BN315" s="29">
        <f t="shared" si="2"/>
        <v>311</v>
      </c>
      <c r="BO315" s="30">
        <f>MIN(BO4:BO288)</f>
        <v>23</v>
      </c>
      <c r="BP315" s="29">
        <f t="shared" si="2"/>
        <v>608</v>
      </c>
      <c r="BQ315" s="29">
        <f t="shared" si="2"/>
        <v>430</v>
      </c>
      <c r="BR315" s="29">
        <f t="shared" si="2"/>
        <v>2724.1046511627906</v>
      </c>
      <c r="BS315" s="29">
        <f t="shared" si="2"/>
        <v>755</v>
      </c>
      <c r="BT315" s="29">
        <f t="shared" si="2"/>
        <v>357</v>
      </c>
      <c r="BU315" s="29">
        <f t="shared" si="2"/>
        <v>81</v>
      </c>
      <c r="BV315" s="29">
        <f t="shared" si="2"/>
        <v>599</v>
      </c>
      <c r="BW315" s="29">
        <f t="shared" ref="BW315:DI315" si="3">MIN(BW3:BW288)</f>
        <v>287</v>
      </c>
      <c r="BX315" s="29">
        <f t="shared" si="3"/>
        <v>232667</v>
      </c>
      <c r="BY315" s="76">
        <f t="shared" si="3"/>
        <v>333.72609369000003</v>
      </c>
      <c r="BZ315" s="29">
        <f t="shared" si="3"/>
        <v>8618</v>
      </c>
      <c r="CA315" s="29">
        <f t="shared" si="3"/>
        <v>5258</v>
      </c>
      <c r="CB315" s="29">
        <f t="shared" si="3"/>
        <v>4507</v>
      </c>
      <c r="CC315" s="29">
        <f>MIN(CC3:CC288)</f>
        <v>608</v>
      </c>
      <c r="CD315" s="29">
        <f t="shared" si="3"/>
        <v>271</v>
      </c>
      <c r="CE315" s="29">
        <f t="shared" si="3"/>
        <v>3199</v>
      </c>
      <c r="CF315" s="29">
        <f t="shared" si="3"/>
        <v>3</v>
      </c>
      <c r="CG315" s="29">
        <f t="shared" si="3"/>
        <v>1472</v>
      </c>
      <c r="CH315" s="29">
        <f t="shared" si="3"/>
        <v>227</v>
      </c>
      <c r="CI315" s="29">
        <f t="shared" si="3"/>
        <v>140</v>
      </c>
      <c r="CJ315" s="29">
        <f t="shared" si="3"/>
        <v>75</v>
      </c>
      <c r="CK315" s="29">
        <f t="shared" si="3"/>
        <v>64</v>
      </c>
      <c r="CL315" s="29">
        <f t="shared" si="3"/>
        <v>227</v>
      </c>
      <c r="CM315" s="29">
        <f t="shared" si="3"/>
        <v>92</v>
      </c>
      <c r="CN315" s="29">
        <f t="shared" si="3"/>
        <v>81</v>
      </c>
      <c r="CO315" s="30">
        <f t="shared" si="3"/>
        <v>466</v>
      </c>
      <c r="CP315" s="29">
        <f t="shared" si="3"/>
        <v>6616</v>
      </c>
      <c r="CQ315" s="29">
        <f t="shared" si="3"/>
        <v>6616</v>
      </c>
      <c r="CR315" s="29">
        <f t="shared" si="3"/>
        <v>6616</v>
      </c>
      <c r="CS315" s="29">
        <f t="shared" si="3"/>
        <v>6616</v>
      </c>
      <c r="CT315" s="29">
        <f t="shared" si="3"/>
        <v>2066</v>
      </c>
      <c r="CU315" s="29">
        <f t="shared" si="3"/>
        <v>2066</v>
      </c>
      <c r="CV315" s="29">
        <f t="shared" si="3"/>
        <v>7122.4</v>
      </c>
      <c r="CW315" s="32">
        <f t="shared" si="3"/>
        <v>7122.4</v>
      </c>
      <c r="CX315" s="29">
        <f t="shared" si="3"/>
        <v>14023</v>
      </c>
      <c r="CY315" s="29">
        <f t="shared" si="3"/>
        <v>14023</v>
      </c>
      <c r="CZ315" s="29">
        <f t="shared" si="3"/>
        <v>14023</v>
      </c>
      <c r="DA315" s="30">
        <f t="shared" si="3"/>
        <v>4.92</v>
      </c>
      <c r="DB315" s="34">
        <f>MIN(DB3:DB288)</f>
        <v>517</v>
      </c>
      <c r="DC315" s="34">
        <f>MIN(DC3:DC288)</f>
        <v>1347</v>
      </c>
      <c r="DD315" s="34">
        <f>MIN(DD3:DD288)</f>
        <v>883</v>
      </c>
      <c r="DE315" s="34">
        <f>MIN(DE3:DE288)</f>
        <v>267</v>
      </c>
      <c r="DF315" s="34">
        <f t="shared" si="3"/>
        <v>49</v>
      </c>
      <c r="DG315" s="34">
        <f t="shared" si="3"/>
        <v>6</v>
      </c>
      <c r="DH315" s="34">
        <f t="shared" si="3"/>
        <v>13</v>
      </c>
      <c r="DI315" s="34">
        <f t="shared" si="3"/>
        <v>3</v>
      </c>
    </row>
  </sheetData>
  <conditionalFormatting sqref="DG69:DI280">
    <cfRule type="cellIs" dxfId="6" priority="3" operator="lessThan">
      <formula>3</formula>
    </cfRule>
  </conditionalFormatting>
  <conditionalFormatting sqref="BF229:BF230">
    <cfRule type="cellIs" dxfId="5" priority="2" operator="lessThan">
      <formula>3</formula>
    </cfRule>
  </conditionalFormatting>
  <conditionalFormatting sqref="AH277">
    <cfRule type="containsText" dxfId="4" priority="1" operator="containsText" text="nv">
      <formula>NOT(ISERROR(SEARCH("nv",AH277)))</formula>
    </cfRule>
  </conditionalFormatting>
  <pageMargins left="0.7" right="0.7" top="0.78740157499999996" bottom="0.78740157499999996"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9" tint="0.59999389629810485"/>
  </sheetPr>
  <dimension ref="A1:DI332"/>
  <sheetViews>
    <sheetView zoomScaleNormal="100" workbookViewId="0">
      <pane xSplit="3" ySplit="2" topLeftCell="BA87" activePane="bottomRight" state="frozen"/>
      <selection pane="topRight" activeCell="D1" sqref="D1"/>
      <selection pane="bottomLeft" activeCell="A3" sqref="A3"/>
      <selection pane="bottomRight" activeCell="BA3" sqref="BA3:BA112"/>
    </sheetView>
  </sheetViews>
  <sheetFormatPr baseColWidth="10" defaultColWidth="11.5546875" defaultRowHeight="15" x14ac:dyDescent="0.2"/>
  <cols>
    <col min="1" max="1" width="7.5546875" style="6" customWidth="1"/>
    <col min="2" max="2" width="5.109375" style="7" customWidth="1"/>
    <col min="3" max="3" width="16.77734375" style="6" customWidth="1"/>
    <col min="4" max="6" width="11.5546875" style="35" customWidth="1"/>
    <col min="7" max="7" width="11.5546875" style="45" customWidth="1"/>
    <col min="8" max="17" width="11.5546875" style="35" customWidth="1"/>
    <col min="18" max="18" width="11.5546875" style="45" customWidth="1"/>
    <col min="19" max="30" width="11.5546875" style="35" customWidth="1"/>
    <col min="31" max="31" width="11.5546875" style="43" customWidth="1"/>
    <col min="32" max="32" width="11.5546875" style="45" customWidth="1"/>
    <col min="33" max="33" width="11.5546875" style="35" customWidth="1"/>
    <col min="34" max="37" width="11.5546875" style="43" customWidth="1"/>
    <col min="38" max="42" width="11.5546875" style="35" customWidth="1"/>
    <col min="43" max="43" width="11.5546875" style="45" customWidth="1"/>
    <col min="44" max="52" width="11.5546875" style="35" customWidth="1"/>
    <col min="53" max="53" width="11.5546875" style="45" customWidth="1"/>
    <col min="54" max="55" width="11.5546875" style="35"/>
    <col min="56" max="56" width="11.5546875" style="54"/>
    <col min="57" max="57" width="11.5546875" style="35"/>
    <col min="58" max="58" width="11.5546875" style="45"/>
    <col min="59" max="66" width="11.5546875" style="35"/>
    <col min="67" max="67" width="11.5546875" style="45"/>
    <col min="68" max="76" width="11.5546875" style="35"/>
    <col min="77" max="77" width="11.5546875" style="45"/>
    <col min="78" max="92" width="11.5546875" style="35"/>
    <col min="93" max="93" width="11.5546875" style="45"/>
    <col min="94" max="104" width="11.5546875" style="35"/>
    <col min="105" max="105" width="11.5546875" style="45"/>
    <col min="106" max="110" width="11.5546875" style="35"/>
    <col min="111" max="111" width="11.5546875" style="54"/>
    <col min="112" max="113" width="11.5546875" style="35"/>
    <col min="114" max="16384" width="11.5546875" style="29"/>
  </cols>
  <sheetData>
    <row r="1" spans="1:113" ht="34.5" x14ac:dyDescent="0.45">
      <c r="A1" s="80" t="s">
        <v>97</v>
      </c>
      <c r="C1" s="6" t="s">
        <v>231</v>
      </c>
      <c r="D1" s="35" t="str">
        <f>Bezüge!A9</f>
        <v>G 1</v>
      </c>
      <c r="E1" s="35" t="str">
        <f>Bezüge!A10</f>
        <v>K 6</v>
      </c>
      <c r="F1" s="35" t="str">
        <f>Bezüge!A11</f>
        <v>G 2</v>
      </c>
      <c r="G1" s="45" t="str">
        <f>Bezüge!A12</f>
        <v>G 3</v>
      </c>
      <c r="H1" s="35" t="str">
        <f>Bezüge!A14</f>
        <v>M 1</v>
      </c>
      <c r="I1" s="35" t="str">
        <f>Bezüge!A15</f>
        <v>M 2.1</v>
      </c>
      <c r="J1" s="35" t="str">
        <f>Bezüge!A16</f>
        <v>M 2.2</v>
      </c>
      <c r="K1" s="35" t="str">
        <f>Bezüge!A17</f>
        <v>M 2.3</v>
      </c>
      <c r="L1" s="35" t="str">
        <f>Bezüge!A18</f>
        <v>M 2.4</v>
      </c>
      <c r="M1" s="35" t="str">
        <f>Bezüge!A19</f>
        <v>M 4</v>
      </c>
      <c r="N1" s="54" t="str">
        <f>Bezüge!A20</f>
        <v>M 5.1</v>
      </c>
      <c r="O1" s="35" t="str">
        <f>Bezüge!A21</f>
        <v>M 5.2</v>
      </c>
      <c r="P1" s="54" t="str">
        <f>Bezüge!A22</f>
        <v>M 6.1</v>
      </c>
      <c r="Q1" s="54" t="str">
        <f>Bezüge!A23</f>
        <v>M 6.2</v>
      </c>
      <c r="R1" s="45" t="str">
        <f>Bezüge!A24</f>
        <v>M 7</v>
      </c>
      <c r="S1" s="35" t="str">
        <f>Bezüge!A26</f>
        <v>GB 1.1</v>
      </c>
      <c r="T1" s="35" t="str">
        <f>Bezüge!A27</f>
        <v>GB 1.2</v>
      </c>
      <c r="U1" s="35" t="str">
        <f>Bezüge!A28</f>
        <v>GB 1.3</v>
      </c>
      <c r="V1" s="35" t="str">
        <f>Bezüge!A29</f>
        <v>GB 1.4</v>
      </c>
      <c r="W1" s="35" t="str">
        <f>Bezüge!A30</f>
        <v>GB 1.5</v>
      </c>
      <c r="X1" s="35" t="str">
        <f>Bezüge!A31</f>
        <v>GB 1.6</v>
      </c>
      <c r="Y1" s="35" t="str">
        <f>Bezüge!A32</f>
        <v>GB 2.1</v>
      </c>
      <c r="Z1" s="35" t="str">
        <f>Bezüge!A33</f>
        <v>GB 2.2</v>
      </c>
      <c r="AA1" s="54" t="str">
        <f>Bezüge!A34</f>
        <v>GB 2.3</v>
      </c>
      <c r="AB1" s="35" t="str">
        <f>Bezüge!A35</f>
        <v>GB 3.1</v>
      </c>
      <c r="AC1" s="35" t="str">
        <f>Bezüge!A36</f>
        <v>GB 3.2</v>
      </c>
      <c r="AD1" s="35" t="str">
        <f>Bezüge!A37</f>
        <v>GB 4</v>
      </c>
      <c r="AE1" s="36" t="str">
        <f>Bezüge!A38</f>
        <v>GB 5</v>
      </c>
      <c r="AF1" s="83" t="str">
        <f>Bezüge!A39</f>
        <v>GB 6</v>
      </c>
      <c r="AG1" s="54" t="str">
        <f>Bezüge!A41</f>
        <v>K 1</v>
      </c>
      <c r="AH1" s="36" t="str">
        <f>Bezüge!A42</f>
        <v>K 2.1</v>
      </c>
      <c r="AI1" s="36" t="str">
        <f>Bezüge!A43</f>
        <v>K 2.2</v>
      </c>
      <c r="AJ1" s="36" t="str">
        <f>Bezüge!A44</f>
        <v>K 2.3</v>
      </c>
      <c r="AK1" s="43" t="str">
        <f>Bezüge!A45</f>
        <v>K 3.1</v>
      </c>
      <c r="AL1" s="43" t="str">
        <f>Bezüge!A46</f>
        <v>K 3.2</v>
      </c>
      <c r="AM1" s="35" t="str">
        <f>Bezüge!A47</f>
        <v>K 3.3</v>
      </c>
      <c r="AN1" s="35" t="str">
        <f>Bezüge!A48</f>
        <v>K 4</v>
      </c>
      <c r="AO1" s="35" t="str">
        <f>Bezüge!A49</f>
        <v>K 5</v>
      </c>
      <c r="AP1" s="35" t="str">
        <f>Bezüge!A50</f>
        <v>K 6</v>
      </c>
      <c r="AQ1" s="45" t="str">
        <f>Bezüge!A51</f>
        <v>K 7</v>
      </c>
      <c r="AR1" s="35" t="str">
        <f>Bezüge!A53</f>
        <v>J 1</v>
      </c>
      <c r="AS1" s="35" t="str">
        <f>Bezüge!A54</f>
        <v>J 2.1</v>
      </c>
      <c r="AT1" s="35" t="str">
        <f>Bezüge!A55</f>
        <v>J 2.2</v>
      </c>
      <c r="AU1" s="35" t="str">
        <f>Bezüge!A56</f>
        <v>J 2.3</v>
      </c>
      <c r="AV1" s="35" t="str">
        <f>Bezüge!A57</f>
        <v>J 3</v>
      </c>
      <c r="AW1" s="35" t="str">
        <f>Bezüge!A58</f>
        <v>J 4.1</v>
      </c>
      <c r="AX1" s="35" t="str">
        <f>Bezüge!A59</f>
        <v>J 4.2</v>
      </c>
      <c r="AY1" s="35" t="str">
        <f>Bezüge!A60</f>
        <v>J 5</v>
      </c>
      <c r="AZ1" s="35" t="str">
        <f>Bezüge!A61</f>
        <v>J 6</v>
      </c>
      <c r="BA1" s="45" t="str">
        <f>Bezüge!A62</f>
        <v>J 7</v>
      </c>
      <c r="BB1" s="35" t="str">
        <f>Bezüge!A64</f>
        <v>I 1</v>
      </c>
      <c r="BC1" s="35" t="str">
        <f>Bezüge!A65</f>
        <v>I 2.1</v>
      </c>
      <c r="BD1" s="54" t="str">
        <f>Bezüge!A66</f>
        <v>I 2.2</v>
      </c>
      <c r="BE1" s="35" t="str">
        <f>Bezüge!A67</f>
        <v>I 2.3</v>
      </c>
      <c r="BF1" s="45" t="str">
        <f>Bezüge!A68</f>
        <v>I 2.4</v>
      </c>
      <c r="BG1" s="35" t="str">
        <f>Bezüge!A70</f>
        <v>T 1</v>
      </c>
      <c r="BH1" s="35" t="str">
        <f>Bezüge!A71</f>
        <v>T 2</v>
      </c>
      <c r="BI1" s="35" t="str">
        <f>Bezüge!A72</f>
        <v>T 3.1</v>
      </c>
      <c r="BJ1" s="35" t="str">
        <f>Bezüge!A73</f>
        <v>T 3.2</v>
      </c>
      <c r="BK1" s="35" t="str">
        <f>Bezüge!A74</f>
        <v>T 3.3</v>
      </c>
      <c r="BL1" s="35" t="str">
        <f>Bezüge!A75</f>
        <v>T 4.1</v>
      </c>
      <c r="BM1" s="35" t="str">
        <f>Bezüge!A76</f>
        <v>T 4.2</v>
      </c>
      <c r="BN1" s="35" t="str">
        <f>Bezüge!A77</f>
        <v>T 4.3</v>
      </c>
      <c r="BO1" s="45" t="str">
        <f>Bezüge!A78</f>
        <v>T 4.4</v>
      </c>
      <c r="BP1" s="35" t="str">
        <f>Bezüge!A80</f>
        <v>B 2.3</v>
      </c>
      <c r="BQ1" s="35" t="str">
        <f>Bezüge!A81</f>
        <v>A 1.1</v>
      </c>
      <c r="BR1" s="54" t="str">
        <f>Bezüge!A82</f>
        <v>A 1.2</v>
      </c>
      <c r="BS1" s="35" t="str">
        <f>Bezüge!A83</f>
        <v>A 2.1</v>
      </c>
      <c r="BT1" s="54" t="str">
        <f>Bezüge!A84</f>
        <v>A 2.2</v>
      </c>
      <c r="BU1" s="35" t="str">
        <f>Bezüge!A85</f>
        <v>A 2.3</v>
      </c>
      <c r="BV1" s="35" t="str">
        <f>Bezüge!A86</f>
        <v>A 2.4</v>
      </c>
      <c r="BW1" s="35" t="str">
        <f>Bezüge!A87</f>
        <v>A 2.5</v>
      </c>
      <c r="BX1" s="35" t="str">
        <f>Bezüge!A88</f>
        <v>A 3.1</v>
      </c>
      <c r="BY1" s="45" t="str">
        <f>Bezüge!A89</f>
        <v>A 3.2</v>
      </c>
      <c r="BZ1" s="35" t="str">
        <f>Bezüge!A91</f>
        <v>B 1</v>
      </c>
      <c r="CA1" s="35" t="str">
        <f>Bezüge!A92</f>
        <v>B 2.1</v>
      </c>
      <c r="CB1" s="35" t="str">
        <f>Bezüge!A93</f>
        <v>B 2.2</v>
      </c>
      <c r="CC1" s="35" t="str">
        <f>Bezüge!A94</f>
        <v>B 2.3</v>
      </c>
      <c r="CD1" s="35" t="str">
        <f>Bezüge!A95</f>
        <v>B 2.4</v>
      </c>
      <c r="CE1" s="35" t="str">
        <f>Bezüge!A96</f>
        <v>B 2.5</v>
      </c>
      <c r="CF1" s="35" t="str">
        <f>Bezüge!A97</f>
        <v>B 2.6</v>
      </c>
      <c r="CG1" s="35" t="str">
        <f>Bezüge!A98</f>
        <v>B 3</v>
      </c>
      <c r="CH1" s="35" t="str">
        <f>Bezüge!A99</f>
        <v>B 4.1</v>
      </c>
      <c r="CI1" s="35" t="str">
        <f>Bezüge!A100</f>
        <v>B 4.2</v>
      </c>
      <c r="CJ1" s="35" t="str">
        <f>Bezüge!A101</f>
        <v>B 4.3</v>
      </c>
      <c r="CK1" s="35" t="str">
        <f>Bezüge!A102</f>
        <v>B 4.4</v>
      </c>
      <c r="CL1" s="35" t="str">
        <f>Bezüge!A103</f>
        <v>B 4.5</v>
      </c>
      <c r="CM1" s="35" t="str">
        <f>Bezüge!A104</f>
        <v>B 4.6</v>
      </c>
      <c r="CN1" s="35" t="str">
        <f>Bezüge!A105</f>
        <v>B 4.7</v>
      </c>
      <c r="CO1" s="45" t="str">
        <f>Bezüge!A106</f>
        <v>B 5</v>
      </c>
      <c r="CP1" s="35" t="str">
        <f>Bezüge!A108</f>
        <v>W 1.1</v>
      </c>
      <c r="CQ1" s="35" t="str">
        <f>Bezüge!A109</f>
        <v>W 1.2</v>
      </c>
      <c r="CR1" s="35" t="str">
        <f>Bezüge!A110</f>
        <v>W 1.3</v>
      </c>
      <c r="CS1" s="35" t="str">
        <f>Bezüge!A111</f>
        <v>W 1.4</v>
      </c>
      <c r="CT1" s="35" t="str">
        <f>Bezüge!A112</f>
        <v>W 2.1</v>
      </c>
      <c r="CU1" s="35" t="str">
        <f>Bezüge!A113</f>
        <v>W 2.2</v>
      </c>
      <c r="CV1" s="35" t="str">
        <f>Bezüge!A114</f>
        <v>W 3.1</v>
      </c>
      <c r="CW1" s="35" t="str">
        <f>Bezüge!A115</f>
        <v>W 3.2</v>
      </c>
      <c r="CX1" s="35" t="str">
        <f>Bezüge!A116</f>
        <v>W 3.3</v>
      </c>
      <c r="CY1" s="35" t="str">
        <f>Bezüge!A117</f>
        <v>W 4.1</v>
      </c>
      <c r="CZ1" s="54" t="str">
        <f>Bezüge!A118</f>
        <v>W 4.2</v>
      </c>
      <c r="DA1" s="83" t="str">
        <f>Bezüge!A119</f>
        <v>W 4.3</v>
      </c>
      <c r="DB1" s="35" t="str">
        <f>Bezüge!A121</f>
        <v>S 1.1</v>
      </c>
      <c r="DC1" s="35" t="str">
        <f>Bezüge!A122</f>
        <v>S 1.2</v>
      </c>
      <c r="DD1" s="35" t="str">
        <f>Bezüge!A123</f>
        <v>S 1.3</v>
      </c>
      <c r="DE1" s="35" t="str">
        <f>Bezüge!A124</f>
        <v xml:space="preserve"> J 6</v>
      </c>
      <c r="DF1" s="35" t="str">
        <f>Bezüge!A125</f>
        <v>I 2.1</v>
      </c>
      <c r="DG1" s="54" t="str">
        <f>Bezüge!A126</f>
        <v>I 2.2</v>
      </c>
      <c r="DH1" s="35" t="str">
        <f>Bezüge!A127</f>
        <v>I 2.3</v>
      </c>
      <c r="DI1" s="35" t="str">
        <f>Bezüge!A128</f>
        <v>I 2.4</v>
      </c>
    </row>
    <row r="2" spans="1:113" s="47" customFormat="1" ht="165" x14ac:dyDescent="0.2">
      <c r="A2" s="46"/>
      <c r="B2" s="1"/>
      <c r="C2" s="5" t="s">
        <v>23</v>
      </c>
      <c r="D2" s="66" t="str">
        <f>Bezüge!B9</f>
        <v>Alle untersuchten Kinder aus 3 Einschulungsjahrgängen mit gültigen Werten (Schuleingangsuntersuchung)</v>
      </c>
      <c r="E2" s="66" t="str">
        <f>Bezüge!B10</f>
        <v>Alle untersuchten Kinder aus 3 Einschulungsjahrgängen mit gültigen Werten (Schuleingangsuntersuchung)</v>
      </c>
      <c r="F2" s="66" t="str">
        <f>Bezüge!B11</f>
        <v>Gesamtbevölkerung</v>
      </c>
      <c r="G2" s="67" t="str">
        <f>Bezüge!B12</f>
        <v>Gesamtbevölkerung</v>
      </c>
      <c r="H2" s="66" t="str">
        <f>Bezüge!B14</f>
        <v>Gesamtbevölkerung</v>
      </c>
      <c r="I2" s="66" t="str">
        <f>Bezüge!B15</f>
        <v>Gesamtbevölkerung</v>
      </c>
      <c r="J2" s="66" t="str">
        <f>Bezüge!B16</f>
        <v>Bevölkerung 0 bis unter 18 Jahre</v>
      </c>
      <c r="K2" s="66" t="str">
        <f>Bezüge!B17</f>
        <v>Bevölkerung 18 bis unter 65 Jahre</v>
      </c>
      <c r="L2" s="66" t="str">
        <f>Bezüge!B18</f>
        <v>Bevölkerung 65 Jahre und älter</v>
      </c>
      <c r="M2" s="66" t="str">
        <f>Bezüge!B19</f>
        <v>Ausländische Schulabgänger*innen gesamt</v>
      </c>
      <c r="N2" s="68" t="str">
        <f>Bezüge!B20</f>
        <v>Zivile erwerbstätige Ausländer*innen + arbeitslose Ausländer*innen (SGB II+III) (von BA geheim gehalten)</v>
      </c>
      <c r="O2" s="66" t="str">
        <f>Bezüge!B21</f>
        <v>Summe aller Arbeitslosen nach SGB II+III</v>
      </c>
      <c r="P2" s="69" t="str">
        <f>Bezüge!B22</f>
        <v>Ausländische sozialversicherungspflichtig Beschäftigte in Vollzeit der Kerngruppe mit Angaben zum Entgelt</v>
      </c>
      <c r="Q2" s="69" t="str">
        <f>Bezüge!B23</f>
        <v>Medianeinkommen der deutschen Beschäftigten in Euro</v>
      </c>
      <c r="R2" s="67" t="str">
        <f>Bezüge!B24</f>
        <v>Bevölkerung nicht deutsch</v>
      </c>
      <c r="S2" s="66" t="str">
        <f>Bezüge!B26</f>
        <v>Weibliche Bevölkerung 15 bis unter 65 Jahre</v>
      </c>
      <c r="T2" s="66" t="str">
        <f>Bezüge!B27</f>
        <v>Männliche Bevölkerung 15 bis unter 65 Jahre</v>
      </c>
      <c r="U2" s="66" t="str">
        <f>Bezüge!B28</f>
        <v>Sozialversicherungspflichtig Beschäftigte</v>
      </c>
      <c r="V2" s="66" t="str">
        <f>Bezüge!B29</f>
        <v>Ausschließlich geringfügig Beschäftigte</v>
      </c>
      <c r="W2" s="66" t="str">
        <f>Bezüge!B30</f>
        <v>Sozialversicherungspflichtig Beschäftigte weiblich</v>
      </c>
      <c r="X2" s="66" t="str">
        <f>Bezüge!B31</f>
        <v>Sozialversicherungspflichtig Beschäftigte männlich</v>
      </c>
      <c r="Y2" s="66" t="str">
        <f>Bezüge!B32</f>
        <v>Sozialversicherungspflichtig Beschäftigte in Vollzeit der Kerngruppe mit Angaben zum Entgelt weiblich</v>
      </c>
      <c r="Z2" s="66" t="str">
        <f>Bezüge!B33</f>
        <v>Sozialversicherungspflichtig Beschäftigte in Vollzeit der Kerngruppe mit Angaben zum Entgelt männlich</v>
      </c>
      <c r="AA2" s="66" t="str">
        <f>Bezüge!B34</f>
        <v>Medianeinkommen der männlichen Beschäftigten in Euro</v>
      </c>
      <c r="AB2" s="66" t="str">
        <f>Bezüge!B35</f>
        <v>Bevölkerung weiblich</v>
      </c>
      <c r="AC2" s="66" t="str">
        <f>Bezüge!B36</f>
        <v>Bevölkerung männlich</v>
      </c>
      <c r="AD2" s="66" t="str">
        <f>Bezüge!B37</f>
        <v>Alleinerziehenden-Haushalte mit Kindern unter 18 Jahren</v>
      </c>
      <c r="AE2" s="70" t="str">
        <f>Bezüge!B38</f>
        <v>Bevölkerung 1 bis 6 Jahre (+Flexi-Kinder)</v>
      </c>
      <c r="AF2" s="67" t="str">
        <f>Bezüge!B39</f>
        <v>Anzahl Grundschüler*innen</v>
      </c>
      <c r="AG2" s="66" t="str">
        <f>Bezüge!B41</f>
        <v>Gesamtbevölkerung</v>
      </c>
      <c r="AH2" s="70" t="str">
        <f>Bezüge!B42</f>
        <v>Bevölkerung 1 bis unter 3 Jahre</v>
      </c>
      <c r="AI2" s="70" t="str">
        <f>Bezüge!B43</f>
        <v>Bevölkerung 3 bis unter 6 Jahre (+Flexi-Kinder)</v>
      </c>
      <c r="AJ2" s="70" t="str">
        <f>Bezüge!B44</f>
        <v>Anzahl Grundschüler*innen</v>
      </c>
      <c r="AK2" s="70" t="str">
        <f>Bezüge!B45</f>
        <v>Haushalte mit Kindern 0 bis unter 18 Jahre</v>
      </c>
      <c r="AL2" s="70" t="str">
        <f>Bezüge!B46</f>
        <v>Gesamtsumme Haushalte mit Kindern 0 bis unter 18 Jahre</v>
      </c>
      <c r="AM2" s="66" t="str">
        <f>Bezüge!B47</f>
        <v>Alleinerziehenden-Haushalte mit Kindern 0 bis unter 18 Jahre</v>
      </c>
      <c r="AN2" s="66" t="str">
        <f>Bezüge!B48</f>
        <v>Bevölkerung 0 bis unter 18 Jahre</v>
      </c>
      <c r="AO2" s="66" t="str">
        <f>Bezüge!B49</f>
        <v>Bevölkerung 0 bis unter 18 Jahren</v>
      </c>
      <c r="AP2" s="66" t="str">
        <f>Bezüge!B50</f>
        <v>Alle untersuchten Kinder aus 3 Einschulungsjahrgängen (Schuleingangsuntersuchung)</v>
      </c>
      <c r="AQ2" s="67" t="str">
        <f>Bezüge!B51</f>
        <v>Alle untersuchten Kinder aus 3 Einschulungsjahrgängen (Schuleingangsuntersuchung)</v>
      </c>
      <c r="AR2" s="66" t="str">
        <f>Bezüge!B53</f>
        <v>Gesamtbevölkerung</v>
      </c>
      <c r="AS2" s="66" t="str">
        <f>Bezüge!B54</f>
        <v>Bevölkerung 15 bis unter 25 Jahre</v>
      </c>
      <c r="AT2" s="66" t="str">
        <f>Bezüge!B55</f>
        <v>Sozialversicherungspflichtig Beschäftigte 15 bis unter 25 Jahre am Wohnort</v>
      </c>
      <c r="AU2" s="66" t="str">
        <f>Bezüge!B56</f>
        <v>Auszubildende 15 bis unter 25 Jahre am Wohnort</v>
      </c>
      <c r="AV2" s="66" t="str">
        <f>Bezüge!B57</f>
        <v>Bevölkerung 15 bis unter 25 Jahre</v>
      </c>
      <c r="AW2" s="66" t="str">
        <f>Bezüge!B58</f>
        <v>Bevölkerung 15 bis unter 25 Jahre</v>
      </c>
      <c r="AX2" s="66" t="str">
        <f>Bezüge!B59</f>
        <v>Zivile Erwerbstätige 15 bis unter 25 Jahre + Arbeitslose 15 bis unter 25 Jahre (SGB II+III) (von BA geheim gehalten)</v>
      </c>
      <c r="AY2" s="66" t="str">
        <f>Bezüge!B60</f>
        <v>Bevölkerung 15 bis unter 25 Jahre</v>
      </c>
      <c r="AZ2" s="66" t="str">
        <f>Bezüge!B61</f>
        <v>Alle Schulabgehenden des Jahrgangs</v>
      </c>
      <c r="BA2" s="67" t="str">
        <f>Bezüge!B62</f>
        <v>Bevölkerung 18 bis unter 27 Jahre</v>
      </c>
      <c r="BB2" s="66" t="str">
        <f>Bezüge!B64</f>
        <v>Gesamtbevölkerung</v>
      </c>
      <c r="BC2" s="66" t="str">
        <f>Bezüge!B65</f>
        <v>Schüler*innen gesamt</v>
      </c>
      <c r="BD2" s="68" t="str">
        <f>Bezüge!B66</f>
        <v xml:space="preserve">Schüler*innen mit Förderbedarf </v>
      </c>
      <c r="BE2" s="66" t="str">
        <f>Bezüge!B67</f>
        <v>Schüler*innen in Primarstufe</v>
      </c>
      <c r="BF2" s="67" t="str">
        <f>Bezüge!B68</f>
        <v xml:space="preserve">Schüler*nnen mit Förderbedarf im Primarbereich </v>
      </c>
      <c r="BG2" s="66" t="str">
        <f>Bezüge!B70</f>
        <v>Gesamtbevölkerung</v>
      </c>
      <c r="BH2" s="66" t="str">
        <f>Bezüge!B71</f>
        <v>Bevölkerung 65 Jahre und älter</v>
      </c>
      <c r="BI2" s="66" t="str">
        <f>Bezüge!B72</f>
        <v>Gesamthaushalte</v>
      </c>
      <c r="BJ2" s="66" t="str">
        <f>Bezüge!B73</f>
        <v>Gesamthaushalte</v>
      </c>
      <c r="BK2" s="66" t="str">
        <f>Bezüge!B74</f>
        <v>1-Personen-Haushalte ab 75 Jahre</v>
      </c>
      <c r="BL2" s="66" t="str">
        <f>Bezüge!B75</f>
        <v>Bevölkerung 75 Jahre und älter</v>
      </c>
      <c r="BM2" s="66" t="str">
        <f>Bezüge!B76</f>
        <v>Summe Leistungsbeziehende der Pflegeversicherung</v>
      </c>
      <c r="BN2" s="66" t="str">
        <f>Bezüge!B77</f>
        <v>Bevölkerung 75 Jahre und älter</v>
      </c>
      <c r="BO2" s="67" t="str">
        <f>Bezüge!B78</f>
        <v>Anzahl Leistungsbeziehende der Pflegeversicherung in institutioneller Pflege</v>
      </c>
      <c r="BP2" s="66" t="str">
        <f>Bezüge!B80</f>
        <v>Beschäftigte gesamt (sozialversicherungspflichtig + ausschließlich geringfügig Beschäftigte)</v>
      </c>
      <c r="BQ2" s="66" t="str">
        <f>Bezüge!B81</f>
        <v>Sozialversicherungspflichtig Beschäftigte in Vollzeit der Kerngruppe mit Angaben zum Entgelt</v>
      </c>
      <c r="BR2" s="66" t="str">
        <f>Bezüge!B82</f>
        <v>Bundeseinheitliche Schwelle des Unteren Entgeltbereichs in Euro</v>
      </c>
      <c r="BS2" s="66" t="str">
        <f>Bezüge!B83</f>
        <v>Gesamtbevölkerung</v>
      </c>
      <c r="BT2" s="66" t="str">
        <f>Bezüge!B84</f>
        <v>Gesamtbevölkerung</v>
      </c>
      <c r="BU2" s="66" t="str">
        <f>Bezüge!B85</f>
        <v>Beschäftigte gesamt (sozialversicherungspflichtig + ausschließlich geringfügig Beschäftigte)</v>
      </c>
      <c r="BV2" s="66" t="str">
        <f>Bezüge!B86</f>
        <v>Bevölkerung 0 bis unter 65 Jahre</v>
      </c>
      <c r="BW2" s="66" t="str">
        <f>Bezüge!B87</f>
        <v>Summe Haushalte bis 65 Jahre</v>
      </c>
      <c r="BX2" s="66" t="str">
        <f>Bezüge!B88</f>
        <v>Summe Steuerpflichtige</v>
      </c>
      <c r="BY2" s="67" t="str">
        <f>Bezüge!B89</f>
        <v>Gesamtbevölkerung des Vorvorjahres (amtliche Statistik)</v>
      </c>
      <c r="BZ2" s="66" t="str">
        <f>Bezüge!B91</f>
        <v>Gesamtbevölkerung</v>
      </c>
      <c r="CA2" s="66" t="str">
        <f>Bezüge!B92</f>
        <v>Bevölkerung 15 bis unter 65 Jahre (am 30.6. d.J.)</v>
      </c>
      <c r="CB2" s="66" t="str">
        <f>Bezüge!B93</f>
        <v>Beschäftigte gesamt (sozialversicherungspflichtig + ausschließlich geringfügig Beschäftigte)</v>
      </c>
      <c r="CC2" s="66" t="str">
        <f>Bezüge!B94</f>
        <v>Beschäftigte gesamt (sozialversicherungspflichtig + ausschließlich geringfügig Beschäftigte)</v>
      </c>
      <c r="CD2" s="66" t="str">
        <f>Bezüge!B95</f>
        <v>Beschäftigte gesamt (sozialversicherungspflichtig + ausschließlich geringfügig Beschäftigte)</v>
      </c>
      <c r="CE2" s="66" t="str">
        <f>Bezüge!B96</f>
        <v>Sozialversicherungspflichtig Beschäftigte am Wohnort</v>
      </c>
      <c r="CF2" s="66" t="str">
        <f>Bezüge!B97</f>
        <v>Leistungsbeziehende SGB III</v>
      </c>
      <c r="CG2" s="66" t="str">
        <f>Bezüge!B98</f>
        <v>Auspendler (am 30.6.d.J.)</v>
      </c>
      <c r="CH2" s="66" t="str">
        <f>Bezüge!B99</f>
        <v xml:space="preserve">Bevölkerung 15 bis unter 65 Jahre </v>
      </c>
      <c r="CI2" s="66" t="str">
        <f>Bezüge!B100</f>
        <v>Bevölkerung 15 bis unter 65 Jahre</v>
      </c>
      <c r="CJ2" s="66" t="str">
        <f>Bezüge!B101</f>
        <v>Bevölkerung 15 bis unter 65 Jahre</v>
      </c>
      <c r="CK2" s="66" t="str">
        <f>Bezüge!B102</f>
        <v>Summe Arbeitslose nach SGB II+III</v>
      </c>
      <c r="CL2" s="66" t="str">
        <f>Bezüge!B103</f>
        <v>Zivile Erwerbstätige + Arbeitslose (SGB II+III) (von BA geheim gehalten)</v>
      </c>
      <c r="CM2" s="66" t="str">
        <f>Bezüge!B104</f>
        <v>Summe Arbeitslose nach SGB II + III</v>
      </c>
      <c r="CN2" s="66" t="str">
        <f>Bezüge!B105</f>
        <v>Erwerbsfähige Leistungsbeziehende</v>
      </c>
      <c r="CO2" s="67" t="str">
        <f>Bezüge!B106</f>
        <v>Bevölkerung 18 bis unter 65 Jahre</v>
      </c>
      <c r="CP2" s="66" t="str">
        <f>Bezüge!B108</f>
        <v>Wohnungsbestand des Vorjahres</v>
      </c>
      <c r="CQ2" s="66" t="str">
        <f>Bezüge!B109</f>
        <v>Wohnungsbestand des Vorjahres</v>
      </c>
      <c r="CR2" s="66" t="str">
        <f>Bezüge!B110</f>
        <v>Anzahl Haushalte</v>
      </c>
      <c r="CS2" s="66" t="str">
        <f>Bezüge!B111</f>
        <v>Anzahl Haushalte</v>
      </c>
      <c r="CT2" s="66" t="str">
        <f>Bezüge!B112</f>
        <v>Wohnungsbestand des aktuellen Jahres</v>
      </c>
      <c r="CU2" s="66" t="str">
        <f>Bezüge!B113</f>
        <v>Anzahl Wohnungen in Mehrfamilienhäusern im Vorjahr</v>
      </c>
      <c r="CV2" s="66" t="str">
        <f>Bezüge!B114</f>
        <v>Wohnungsbestand des aktuellen Jahres</v>
      </c>
      <c r="CW2" s="66" t="str">
        <f>Bezüge!B115</f>
        <v>Gesamtbevölkerung</v>
      </c>
      <c r="CX2" s="66" t="str">
        <f>Bezüge!B116</f>
        <v>Gesamthaushalte</v>
      </c>
      <c r="CY2" s="66" t="str">
        <f>Bezüge!B117</f>
        <v>Gesamtfläche in Hektar</v>
      </c>
      <c r="CZ2" s="66" t="str">
        <f>Bezüge!B118</f>
        <v>Wohnbaufläche in Hektar</v>
      </c>
      <c r="DA2" s="67" t="str">
        <f>Bezüge!B119</f>
        <v>Durchschnittliche Bestandsmiete laut Mietspiegel im Vorvorjahr in Euro</v>
      </c>
      <c r="DB2" s="66" t="str">
        <f>Bezüge!B121</f>
        <v>Alle Schulabgänger*innen und -absolvent*innen des Jahrgangs</v>
      </c>
      <c r="DC2" s="66" t="str">
        <f>Bezüge!B122</f>
        <v>Alle Schulabgänger*innen und -absolvent*innen des Jahrgangs</v>
      </c>
      <c r="DD2" s="66" t="str">
        <f>Bezüge!B123</f>
        <v>Alle Schulabgänger*innen und -absolvent*innen des Jahrgangs</v>
      </c>
      <c r="DE2" s="66" t="str">
        <f>Bezüge!B124</f>
        <v>Alle Schulabgänger*innen und -absolvent*innen des Jahrgangs</v>
      </c>
      <c r="DF2" s="66" t="str">
        <f>Bezüge!B125</f>
        <v>Schüler*innen gesamt</v>
      </c>
      <c r="DG2" s="68" t="str">
        <f>Bezüge!B126</f>
        <v>Schüler*innen mit Förderbedarf</v>
      </c>
      <c r="DH2" s="66" t="str">
        <f>Bezüge!B127</f>
        <v>Schüler*innen in Primarstufe</v>
      </c>
      <c r="DI2" s="66" t="str">
        <f>Bezüge!B128</f>
        <v>Schüler*innen mit Förderbedarf im Primarbereich</v>
      </c>
    </row>
    <row r="3" spans="1:113" x14ac:dyDescent="0.2">
      <c r="A3" s="3" t="s">
        <v>24</v>
      </c>
      <c r="B3" s="4">
        <v>2010</v>
      </c>
      <c r="C3" s="2" t="s">
        <v>229</v>
      </c>
      <c r="D3" s="35" t="s">
        <v>46</v>
      </c>
      <c r="E3" s="35" t="s">
        <v>46</v>
      </c>
      <c r="F3" s="35">
        <v>512239</v>
      </c>
      <c r="G3" s="45">
        <v>512239</v>
      </c>
      <c r="H3" s="35">
        <v>512239</v>
      </c>
      <c r="I3" s="35">
        <v>512239</v>
      </c>
      <c r="J3" s="35">
        <v>77314</v>
      </c>
      <c r="K3" s="35">
        <v>334689</v>
      </c>
      <c r="L3" s="35">
        <v>100236</v>
      </c>
      <c r="M3" s="35">
        <v>874</v>
      </c>
      <c r="N3" s="35" t="s">
        <v>46</v>
      </c>
      <c r="O3" s="35" t="s">
        <v>46</v>
      </c>
      <c r="P3" s="35">
        <v>11141</v>
      </c>
      <c r="Q3" s="35">
        <v>2932.9332712600867</v>
      </c>
      <c r="R3" s="45" t="s">
        <v>46</v>
      </c>
      <c r="S3" s="35">
        <v>174340</v>
      </c>
      <c r="T3" s="35">
        <v>172865</v>
      </c>
      <c r="U3" s="43" t="s">
        <v>46</v>
      </c>
      <c r="V3" s="43" t="s">
        <v>46</v>
      </c>
      <c r="W3" s="43" t="s">
        <v>46</v>
      </c>
      <c r="X3" s="43" t="s">
        <v>46</v>
      </c>
      <c r="Y3" s="43">
        <v>48323</v>
      </c>
      <c r="Z3" s="43">
        <v>70852</v>
      </c>
      <c r="AA3" s="43">
        <v>3075.3263888888887</v>
      </c>
      <c r="AB3" s="35">
        <v>265464</v>
      </c>
      <c r="AC3" s="35">
        <v>246775</v>
      </c>
      <c r="AD3" s="35" t="s">
        <v>46</v>
      </c>
      <c r="AE3" s="43" t="s">
        <v>46</v>
      </c>
      <c r="AF3" s="30" t="s">
        <v>46</v>
      </c>
      <c r="AG3" s="35">
        <v>512239</v>
      </c>
      <c r="AH3" s="43" t="s">
        <v>46</v>
      </c>
      <c r="AI3" s="43" t="s">
        <v>46</v>
      </c>
      <c r="AJ3" s="43" t="s">
        <v>46</v>
      </c>
      <c r="AK3" s="43" t="s">
        <v>46</v>
      </c>
      <c r="AL3" s="35" t="s">
        <v>46</v>
      </c>
      <c r="AM3" s="35" t="s">
        <v>46</v>
      </c>
      <c r="AN3" s="35">
        <v>77314</v>
      </c>
      <c r="AO3" s="35" t="s">
        <v>46</v>
      </c>
      <c r="AP3" s="35" t="s">
        <v>46</v>
      </c>
      <c r="AQ3" s="45" t="s">
        <v>46</v>
      </c>
      <c r="AR3" s="35">
        <v>512239</v>
      </c>
      <c r="AS3" s="35">
        <v>56782</v>
      </c>
      <c r="AT3" s="35" t="s">
        <v>46</v>
      </c>
      <c r="AU3" s="35" t="s">
        <v>46</v>
      </c>
      <c r="AV3" s="35">
        <v>56782</v>
      </c>
      <c r="AW3" s="35">
        <v>56782</v>
      </c>
      <c r="AX3" s="35" t="s">
        <v>237</v>
      </c>
      <c r="AY3" s="35">
        <v>56782</v>
      </c>
      <c r="AZ3" s="43">
        <v>4773</v>
      </c>
      <c r="BA3" s="45" t="s">
        <v>46</v>
      </c>
      <c r="BB3" s="35">
        <v>512239</v>
      </c>
      <c r="BC3" s="35" t="s">
        <v>46</v>
      </c>
      <c r="BD3" s="54" t="s">
        <v>46</v>
      </c>
      <c r="BE3" s="35" t="s">
        <v>46</v>
      </c>
      <c r="BF3" s="45" t="s">
        <v>46</v>
      </c>
      <c r="BG3" s="35">
        <v>512239</v>
      </c>
      <c r="BH3" s="35">
        <v>100236</v>
      </c>
      <c r="BI3" s="35" t="s">
        <v>46</v>
      </c>
      <c r="BJ3" s="35" t="s">
        <v>46</v>
      </c>
      <c r="BK3" s="35" t="s">
        <v>46</v>
      </c>
      <c r="BL3" s="35">
        <v>47285</v>
      </c>
      <c r="BM3" s="35" t="s">
        <v>46</v>
      </c>
      <c r="BN3" s="35">
        <v>47285</v>
      </c>
      <c r="BO3" s="45" t="s">
        <v>46</v>
      </c>
      <c r="BP3" s="35" t="s">
        <v>46</v>
      </c>
      <c r="BQ3" s="35">
        <v>119175</v>
      </c>
      <c r="BR3" s="35">
        <v>1802.794817626391</v>
      </c>
      <c r="BS3" s="35">
        <v>512239</v>
      </c>
      <c r="BT3" s="35">
        <v>512239</v>
      </c>
      <c r="BU3" s="35" t="s">
        <v>46</v>
      </c>
      <c r="BV3" s="35">
        <v>412003</v>
      </c>
      <c r="BW3" s="35" t="s">
        <v>46</v>
      </c>
      <c r="BX3" s="35">
        <v>260339</v>
      </c>
      <c r="BY3" s="45" t="s">
        <v>46</v>
      </c>
      <c r="BZ3" s="35">
        <v>512239</v>
      </c>
      <c r="CA3" s="35" t="s">
        <v>46</v>
      </c>
      <c r="CB3" s="35" t="s">
        <v>46</v>
      </c>
      <c r="CC3" s="35" t="s">
        <v>46</v>
      </c>
      <c r="CD3" s="35" t="s">
        <v>46</v>
      </c>
      <c r="CE3" s="35" t="s">
        <v>46</v>
      </c>
      <c r="CF3" s="35" t="s">
        <v>46</v>
      </c>
      <c r="CG3" s="35" t="s">
        <v>46</v>
      </c>
      <c r="CH3" s="35">
        <v>347205</v>
      </c>
      <c r="CI3" s="35">
        <v>347205</v>
      </c>
      <c r="CJ3" s="35">
        <v>347205</v>
      </c>
      <c r="CK3" s="35" t="s">
        <v>46</v>
      </c>
      <c r="CL3" s="35" t="s">
        <v>237</v>
      </c>
      <c r="CM3" s="35" t="s">
        <v>46</v>
      </c>
      <c r="CN3" s="35">
        <v>51984</v>
      </c>
      <c r="CO3" s="45">
        <v>334689</v>
      </c>
      <c r="CP3" s="35" t="s">
        <v>46</v>
      </c>
      <c r="CQ3" s="35" t="s">
        <v>46</v>
      </c>
      <c r="CR3" s="35" t="s">
        <v>46</v>
      </c>
      <c r="CS3" s="35" t="s">
        <v>46</v>
      </c>
      <c r="CT3" s="35" t="s">
        <v>46</v>
      </c>
      <c r="CU3" s="35" t="s">
        <v>46</v>
      </c>
      <c r="CV3" s="35" t="s">
        <v>46</v>
      </c>
      <c r="CW3" s="35">
        <v>512239</v>
      </c>
      <c r="CX3" s="35" t="s">
        <v>46</v>
      </c>
      <c r="CY3" s="35" t="s">
        <v>46</v>
      </c>
      <c r="CZ3" s="35" t="s">
        <v>46</v>
      </c>
      <c r="DA3" s="45" t="s">
        <v>46</v>
      </c>
      <c r="DB3" s="43">
        <v>4773</v>
      </c>
      <c r="DC3" s="43">
        <v>4773</v>
      </c>
      <c r="DD3" s="43">
        <v>4773</v>
      </c>
      <c r="DE3" s="43">
        <v>4773</v>
      </c>
      <c r="DF3" s="43" t="s">
        <v>46</v>
      </c>
      <c r="DG3" s="54" t="s">
        <v>46</v>
      </c>
      <c r="DH3" s="35" t="s">
        <v>46</v>
      </c>
      <c r="DI3" s="35" t="s">
        <v>46</v>
      </c>
    </row>
    <row r="4" spans="1:113" x14ac:dyDescent="0.2">
      <c r="A4" s="3" t="s">
        <v>25</v>
      </c>
      <c r="B4" s="4">
        <v>2010</v>
      </c>
      <c r="C4" s="2" t="s">
        <v>3</v>
      </c>
      <c r="D4" s="35" t="s">
        <v>46</v>
      </c>
      <c r="E4" s="35" t="s">
        <v>46</v>
      </c>
      <c r="F4" s="35">
        <v>33665</v>
      </c>
      <c r="G4" s="45">
        <v>33665</v>
      </c>
      <c r="H4" s="35">
        <v>33665</v>
      </c>
      <c r="I4" s="35">
        <v>33665</v>
      </c>
      <c r="J4" s="35">
        <v>5513</v>
      </c>
      <c r="K4" s="35">
        <v>20102</v>
      </c>
      <c r="L4" s="35">
        <v>8050</v>
      </c>
      <c r="M4" s="35" t="s">
        <v>46</v>
      </c>
      <c r="N4" s="35" t="s">
        <v>46</v>
      </c>
      <c r="O4" s="35" t="s">
        <v>46</v>
      </c>
      <c r="P4" s="35">
        <v>252</v>
      </c>
      <c r="Q4" s="35">
        <v>2829.3461538461538</v>
      </c>
      <c r="R4" s="45" t="s">
        <v>46</v>
      </c>
      <c r="S4" s="35">
        <v>10654</v>
      </c>
      <c r="T4" s="35">
        <v>10577</v>
      </c>
      <c r="U4" s="43" t="s">
        <v>46</v>
      </c>
      <c r="V4" s="43" t="s">
        <v>46</v>
      </c>
      <c r="W4" s="43" t="s">
        <v>46</v>
      </c>
      <c r="X4" s="43" t="s">
        <v>46</v>
      </c>
      <c r="Y4" s="43">
        <v>2549</v>
      </c>
      <c r="Z4" s="43">
        <v>5032</v>
      </c>
      <c r="AA4" s="43">
        <v>3144.5789473684213</v>
      </c>
      <c r="AB4" s="35">
        <v>17358</v>
      </c>
      <c r="AC4" s="35">
        <v>16307</v>
      </c>
      <c r="AD4" s="35">
        <v>688</v>
      </c>
      <c r="AE4" s="43" t="s">
        <v>46</v>
      </c>
      <c r="AF4" s="30" t="s">
        <v>46</v>
      </c>
      <c r="AG4" s="35">
        <v>33665</v>
      </c>
      <c r="AH4" s="43" t="s">
        <v>46</v>
      </c>
      <c r="AI4" s="43" t="s">
        <v>46</v>
      </c>
      <c r="AJ4" s="43" t="s">
        <v>46</v>
      </c>
      <c r="AK4" s="43">
        <v>3426</v>
      </c>
      <c r="AL4" s="35">
        <v>3426</v>
      </c>
      <c r="AM4" s="35">
        <v>688</v>
      </c>
      <c r="AN4" s="35">
        <v>5513</v>
      </c>
      <c r="AO4" s="35">
        <v>5513</v>
      </c>
      <c r="AP4" s="35" t="s">
        <v>46</v>
      </c>
      <c r="AQ4" s="45" t="s">
        <v>46</v>
      </c>
      <c r="AR4" s="35">
        <v>33665</v>
      </c>
      <c r="AS4" s="35">
        <v>3583</v>
      </c>
      <c r="AT4" s="35" t="s">
        <v>46</v>
      </c>
      <c r="AU4" s="35" t="s">
        <v>46</v>
      </c>
      <c r="AV4" s="35">
        <v>3583</v>
      </c>
      <c r="AW4" s="35">
        <v>3583</v>
      </c>
      <c r="AX4" s="35" t="s">
        <v>237</v>
      </c>
      <c r="AY4" s="35">
        <v>3583</v>
      </c>
      <c r="AZ4" s="43" t="s">
        <v>46</v>
      </c>
      <c r="BA4" s="45" t="s">
        <v>46</v>
      </c>
      <c r="BB4" s="35">
        <v>33665</v>
      </c>
      <c r="BC4" s="35" t="s">
        <v>46</v>
      </c>
      <c r="BD4" s="54" t="s">
        <v>46</v>
      </c>
      <c r="BE4" s="35" t="s">
        <v>46</v>
      </c>
      <c r="BF4" s="45" t="s">
        <v>46</v>
      </c>
      <c r="BG4" s="35">
        <v>33665</v>
      </c>
      <c r="BH4" s="35">
        <v>8050</v>
      </c>
      <c r="BI4" s="35">
        <v>15421</v>
      </c>
      <c r="BJ4" s="35">
        <v>15421</v>
      </c>
      <c r="BK4" s="35">
        <v>1013</v>
      </c>
      <c r="BL4" s="35">
        <v>3478</v>
      </c>
      <c r="BM4" s="35" t="s">
        <v>46</v>
      </c>
      <c r="BN4" s="35">
        <v>3478</v>
      </c>
      <c r="BO4" s="45" t="s">
        <v>46</v>
      </c>
      <c r="BP4" s="35" t="s">
        <v>46</v>
      </c>
      <c r="BQ4" s="35">
        <v>7581</v>
      </c>
      <c r="BR4" s="35">
        <v>1802.794817626391</v>
      </c>
      <c r="BS4" s="35">
        <v>33665</v>
      </c>
      <c r="BT4" s="35">
        <v>33665</v>
      </c>
      <c r="BU4" s="35" t="s">
        <v>46</v>
      </c>
      <c r="BV4" s="35">
        <v>25615</v>
      </c>
      <c r="BW4" s="35" t="s">
        <v>46</v>
      </c>
      <c r="BX4" s="35">
        <v>16320</v>
      </c>
      <c r="BY4" s="45" t="s">
        <v>46</v>
      </c>
      <c r="BZ4" s="35">
        <v>33665</v>
      </c>
      <c r="CA4" s="35" t="s">
        <v>46</v>
      </c>
      <c r="CB4" s="35" t="s">
        <v>46</v>
      </c>
      <c r="CC4" s="35" t="s">
        <v>46</v>
      </c>
      <c r="CD4" s="35" t="s">
        <v>46</v>
      </c>
      <c r="CE4" s="35" t="s">
        <v>46</v>
      </c>
      <c r="CF4" s="35" t="s">
        <v>46</v>
      </c>
      <c r="CG4" s="35" t="s">
        <v>46</v>
      </c>
      <c r="CH4" s="35">
        <v>21231</v>
      </c>
      <c r="CI4" s="35">
        <v>21231</v>
      </c>
      <c r="CJ4" s="35">
        <v>21231</v>
      </c>
      <c r="CK4" s="35" t="s">
        <v>46</v>
      </c>
      <c r="CL4" s="35" t="s">
        <v>237</v>
      </c>
      <c r="CM4" s="35" t="s">
        <v>46</v>
      </c>
      <c r="CN4" s="35">
        <v>1692</v>
      </c>
      <c r="CO4" s="45">
        <v>20102</v>
      </c>
      <c r="CP4" s="35" t="s">
        <v>46</v>
      </c>
      <c r="CQ4" s="35" t="s">
        <v>46</v>
      </c>
      <c r="CR4" s="35">
        <v>15421</v>
      </c>
      <c r="CS4" s="35">
        <v>15421</v>
      </c>
      <c r="CT4" s="35" t="s">
        <v>46</v>
      </c>
      <c r="CU4" s="35" t="s">
        <v>46</v>
      </c>
      <c r="CV4" s="35" t="s">
        <v>46</v>
      </c>
      <c r="CW4" s="35">
        <v>33665</v>
      </c>
      <c r="CX4" s="35">
        <v>15421</v>
      </c>
      <c r="CY4" s="35" t="s">
        <v>46</v>
      </c>
      <c r="CZ4" s="35" t="s">
        <v>46</v>
      </c>
      <c r="DA4" s="45" t="s">
        <v>46</v>
      </c>
      <c r="DB4" s="43" t="s">
        <v>46</v>
      </c>
      <c r="DC4" s="43" t="s">
        <v>46</v>
      </c>
      <c r="DD4" s="43" t="s">
        <v>46</v>
      </c>
      <c r="DE4" s="43" t="s">
        <v>46</v>
      </c>
      <c r="DF4" s="43" t="s">
        <v>46</v>
      </c>
      <c r="DG4" s="54" t="s">
        <v>46</v>
      </c>
      <c r="DH4" s="35" t="s">
        <v>46</v>
      </c>
      <c r="DI4" s="35" t="s">
        <v>46</v>
      </c>
    </row>
    <row r="5" spans="1:113" x14ac:dyDescent="0.2">
      <c r="A5" s="3" t="s">
        <v>26</v>
      </c>
      <c r="B5" s="4">
        <v>2010</v>
      </c>
      <c r="C5" s="2" t="s">
        <v>4</v>
      </c>
      <c r="D5" s="35" t="s">
        <v>46</v>
      </c>
      <c r="E5" s="35" t="s">
        <v>46</v>
      </c>
      <c r="F5" s="35">
        <v>29591</v>
      </c>
      <c r="G5" s="45">
        <v>29591</v>
      </c>
      <c r="H5" s="35">
        <v>29591</v>
      </c>
      <c r="I5" s="35">
        <v>29591</v>
      </c>
      <c r="J5" s="35">
        <v>4861</v>
      </c>
      <c r="K5" s="35">
        <v>17949</v>
      </c>
      <c r="L5" s="35">
        <v>6781</v>
      </c>
      <c r="M5" s="35" t="s">
        <v>46</v>
      </c>
      <c r="N5" s="35" t="s">
        <v>46</v>
      </c>
      <c r="O5" s="35" t="s">
        <v>46</v>
      </c>
      <c r="P5" s="35">
        <v>223</v>
      </c>
      <c r="Q5" s="35">
        <v>2760.3901098901097</v>
      </c>
      <c r="R5" s="45" t="s">
        <v>46</v>
      </c>
      <c r="S5" s="35">
        <v>9516</v>
      </c>
      <c r="T5" s="35">
        <v>9371</v>
      </c>
      <c r="U5" s="43" t="s">
        <v>46</v>
      </c>
      <c r="V5" s="43" t="s">
        <v>46</v>
      </c>
      <c r="W5" s="43" t="s">
        <v>46</v>
      </c>
      <c r="X5" s="43" t="s">
        <v>46</v>
      </c>
      <c r="Y5" s="43">
        <v>2387</v>
      </c>
      <c r="Z5" s="43">
        <v>4262</v>
      </c>
      <c r="AA5" s="43">
        <v>3012.0384615384614</v>
      </c>
      <c r="AB5" s="35">
        <v>15394</v>
      </c>
      <c r="AC5" s="35">
        <v>14197</v>
      </c>
      <c r="AD5" s="35">
        <v>635</v>
      </c>
      <c r="AE5" s="43" t="s">
        <v>46</v>
      </c>
      <c r="AF5" s="30" t="s">
        <v>46</v>
      </c>
      <c r="AG5" s="35">
        <v>29591</v>
      </c>
      <c r="AH5" s="43" t="s">
        <v>46</v>
      </c>
      <c r="AI5" s="43" t="s">
        <v>46</v>
      </c>
      <c r="AJ5" s="43" t="s">
        <v>46</v>
      </c>
      <c r="AK5" s="43">
        <v>2954</v>
      </c>
      <c r="AL5" s="35">
        <v>2954</v>
      </c>
      <c r="AM5" s="35">
        <v>635</v>
      </c>
      <c r="AN5" s="35">
        <v>4861</v>
      </c>
      <c r="AO5" s="35" t="s">
        <v>46</v>
      </c>
      <c r="AP5" s="35" t="s">
        <v>46</v>
      </c>
      <c r="AQ5" s="45" t="s">
        <v>46</v>
      </c>
      <c r="AR5" s="35">
        <v>29591</v>
      </c>
      <c r="AS5" s="35">
        <v>3042</v>
      </c>
      <c r="AT5" s="35" t="s">
        <v>46</v>
      </c>
      <c r="AU5" s="35" t="s">
        <v>46</v>
      </c>
      <c r="AV5" s="35">
        <v>3042</v>
      </c>
      <c r="AW5" s="35">
        <v>3042</v>
      </c>
      <c r="AX5" s="35" t="s">
        <v>237</v>
      </c>
      <c r="AY5" s="35">
        <v>3042</v>
      </c>
      <c r="AZ5" s="43" t="s">
        <v>46</v>
      </c>
      <c r="BA5" s="45" t="s">
        <v>46</v>
      </c>
      <c r="BB5" s="35">
        <v>29591</v>
      </c>
      <c r="BC5" s="35" t="s">
        <v>46</v>
      </c>
      <c r="BD5" s="54" t="s">
        <v>46</v>
      </c>
      <c r="BE5" s="35" t="s">
        <v>46</v>
      </c>
      <c r="BF5" s="45" t="s">
        <v>46</v>
      </c>
      <c r="BG5" s="35">
        <v>29591</v>
      </c>
      <c r="BH5" s="35">
        <v>6781</v>
      </c>
      <c r="BI5" s="35">
        <v>14190</v>
      </c>
      <c r="BJ5" s="35">
        <v>14190</v>
      </c>
      <c r="BK5" s="35">
        <v>1010</v>
      </c>
      <c r="BL5" s="35">
        <v>2841</v>
      </c>
      <c r="BM5" s="35" t="s">
        <v>46</v>
      </c>
      <c r="BN5" s="35">
        <v>2841</v>
      </c>
      <c r="BO5" s="45" t="s">
        <v>46</v>
      </c>
      <c r="BP5" s="35" t="s">
        <v>46</v>
      </c>
      <c r="BQ5" s="35">
        <v>6649</v>
      </c>
      <c r="BR5" s="35">
        <v>1802.794817626391</v>
      </c>
      <c r="BS5" s="35">
        <v>29591</v>
      </c>
      <c r="BT5" s="35">
        <v>29591</v>
      </c>
      <c r="BU5" s="35" t="s">
        <v>46</v>
      </c>
      <c r="BV5" s="35">
        <v>22810</v>
      </c>
      <c r="BW5" s="35" t="s">
        <v>46</v>
      </c>
      <c r="BX5" s="35">
        <v>14289</v>
      </c>
      <c r="BY5" s="45" t="s">
        <v>46</v>
      </c>
      <c r="BZ5" s="35">
        <v>29591</v>
      </c>
      <c r="CA5" s="35" t="s">
        <v>46</v>
      </c>
      <c r="CB5" s="35" t="s">
        <v>46</v>
      </c>
      <c r="CC5" s="35" t="s">
        <v>46</v>
      </c>
      <c r="CD5" s="35" t="s">
        <v>46</v>
      </c>
      <c r="CE5" s="35" t="s">
        <v>46</v>
      </c>
      <c r="CF5" s="35" t="s">
        <v>46</v>
      </c>
      <c r="CG5" s="35" t="s">
        <v>46</v>
      </c>
      <c r="CH5" s="35">
        <v>18887</v>
      </c>
      <c r="CI5" s="35">
        <v>18887</v>
      </c>
      <c r="CJ5" s="35">
        <v>18887</v>
      </c>
      <c r="CK5" s="35" t="s">
        <v>46</v>
      </c>
      <c r="CL5" s="35" t="s">
        <v>237</v>
      </c>
      <c r="CM5" s="35" t="s">
        <v>46</v>
      </c>
      <c r="CN5" s="35">
        <v>1700</v>
      </c>
      <c r="CO5" s="45">
        <v>17949</v>
      </c>
      <c r="CP5" s="35" t="s">
        <v>46</v>
      </c>
      <c r="CQ5" s="35" t="s">
        <v>46</v>
      </c>
      <c r="CR5" s="35">
        <v>14190</v>
      </c>
      <c r="CS5" s="35">
        <v>14190</v>
      </c>
      <c r="CT5" s="35" t="s">
        <v>46</v>
      </c>
      <c r="CU5" s="35" t="s">
        <v>46</v>
      </c>
      <c r="CV5" s="35" t="s">
        <v>46</v>
      </c>
      <c r="CW5" s="35">
        <v>29591</v>
      </c>
      <c r="CX5" s="35">
        <v>14190</v>
      </c>
      <c r="CY5" s="35" t="s">
        <v>46</v>
      </c>
      <c r="CZ5" s="35" t="s">
        <v>46</v>
      </c>
      <c r="DA5" s="45" t="s">
        <v>46</v>
      </c>
      <c r="DB5" s="43" t="s">
        <v>46</v>
      </c>
      <c r="DC5" s="43" t="s">
        <v>46</v>
      </c>
      <c r="DD5" s="43" t="s">
        <v>46</v>
      </c>
      <c r="DE5" s="43" t="s">
        <v>46</v>
      </c>
      <c r="DF5" s="43" t="s">
        <v>46</v>
      </c>
      <c r="DG5" s="54" t="s">
        <v>46</v>
      </c>
      <c r="DH5" s="35" t="s">
        <v>46</v>
      </c>
      <c r="DI5" s="35" t="s">
        <v>46</v>
      </c>
    </row>
    <row r="6" spans="1:113" x14ac:dyDescent="0.2">
      <c r="A6" s="3" t="s">
        <v>27</v>
      </c>
      <c r="B6" s="4">
        <v>2010</v>
      </c>
      <c r="C6" s="2" t="s">
        <v>5</v>
      </c>
      <c r="D6" s="35" t="s">
        <v>46</v>
      </c>
      <c r="E6" s="35" t="s">
        <v>46</v>
      </c>
      <c r="F6" s="35">
        <v>20848</v>
      </c>
      <c r="G6" s="45">
        <v>20848</v>
      </c>
      <c r="H6" s="35">
        <v>20848</v>
      </c>
      <c r="I6" s="35">
        <v>20848</v>
      </c>
      <c r="J6" s="35">
        <v>3856</v>
      </c>
      <c r="K6" s="35">
        <v>12098</v>
      </c>
      <c r="L6" s="35">
        <v>4894</v>
      </c>
      <c r="M6" s="35" t="s">
        <v>46</v>
      </c>
      <c r="N6" s="35" t="s">
        <v>46</v>
      </c>
      <c r="O6" s="35" t="s">
        <v>46</v>
      </c>
      <c r="P6" s="35">
        <v>126</v>
      </c>
      <c r="Q6" s="35">
        <v>2960.9166666666665</v>
      </c>
      <c r="R6" s="45" t="s">
        <v>46</v>
      </c>
      <c r="S6" s="35">
        <v>6545</v>
      </c>
      <c r="T6" s="35">
        <v>6279</v>
      </c>
      <c r="U6" s="43" t="s">
        <v>46</v>
      </c>
      <c r="V6" s="43" t="s">
        <v>46</v>
      </c>
      <c r="W6" s="43" t="s">
        <v>46</v>
      </c>
      <c r="X6" s="43" t="s">
        <v>46</v>
      </c>
      <c r="Y6" s="43">
        <v>1633</v>
      </c>
      <c r="Z6" s="43">
        <v>2943</v>
      </c>
      <c r="AA6" s="43">
        <v>3309.875</v>
      </c>
      <c r="AB6" s="35">
        <v>10866</v>
      </c>
      <c r="AC6" s="35">
        <v>9982</v>
      </c>
      <c r="AD6" s="35">
        <v>477</v>
      </c>
      <c r="AE6" s="43" t="s">
        <v>46</v>
      </c>
      <c r="AF6" s="30" t="s">
        <v>46</v>
      </c>
      <c r="AG6" s="35">
        <v>20848</v>
      </c>
      <c r="AH6" s="43" t="s">
        <v>46</v>
      </c>
      <c r="AI6" s="43" t="s">
        <v>46</v>
      </c>
      <c r="AJ6" s="43" t="s">
        <v>46</v>
      </c>
      <c r="AK6" s="43">
        <v>2344</v>
      </c>
      <c r="AL6" s="35">
        <v>2344</v>
      </c>
      <c r="AM6" s="35">
        <v>477</v>
      </c>
      <c r="AN6" s="35">
        <v>3856</v>
      </c>
      <c r="AO6" s="35">
        <v>3856</v>
      </c>
      <c r="AP6" s="35" t="s">
        <v>46</v>
      </c>
      <c r="AQ6" s="45" t="s">
        <v>46</v>
      </c>
      <c r="AR6" s="35">
        <v>20848</v>
      </c>
      <c r="AS6" s="35">
        <v>2033</v>
      </c>
      <c r="AT6" s="35" t="s">
        <v>46</v>
      </c>
      <c r="AU6" s="35" t="s">
        <v>46</v>
      </c>
      <c r="AV6" s="35">
        <v>2033</v>
      </c>
      <c r="AW6" s="35">
        <v>2033</v>
      </c>
      <c r="AX6" s="35" t="s">
        <v>237</v>
      </c>
      <c r="AY6" s="35">
        <v>2033</v>
      </c>
      <c r="AZ6" s="43" t="s">
        <v>46</v>
      </c>
      <c r="BA6" s="45" t="s">
        <v>46</v>
      </c>
      <c r="BB6" s="35">
        <v>20848</v>
      </c>
      <c r="BC6" s="35" t="s">
        <v>46</v>
      </c>
      <c r="BD6" s="54" t="s">
        <v>46</v>
      </c>
      <c r="BE6" s="35" t="s">
        <v>46</v>
      </c>
      <c r="BF6" s="45" t="s">
        <v>46</v>
      </c>
      <c r="BG6" s="35">
        <v>20848</v>
      </c>
      <c r="BH6" s="35">
        <v>4894</v>
      </c>
      <c r="BI6" s="35">
        <v>9269</v>
      </c>
      <c r="BJ6" s="35">
        <v>9269</v>
      </c>
      <c r="BK6" s="35">
        <v>552</v>
      </c>
      <c r="BL6" s="35">
        <v>1977</v>
      </c>
      <c r="BM6" s="35" t="s">
        <v>46</v>
      </c>
      <c r="BN6" s="35">
        <v>1977</v>
      </c>
      <c r="BO6" s="45" t="s">
        <v>46</v>
      </c>
      <c r="BP6" s="35" t="s">
        <v>46</v>
      </c>
      <c r="BQ6" s="35">
        <v>4576</v>
      </c>
      <c r="BR6" s="35">
        <v>1802.794817626391</v>
      </c>
      <c r="BS6" s="35">
        <v>20848</v>
      </c>
      <c r="BT6" s="35">
        <v>20848</v>
      </c>
      <c r="BU6" s="35" t="s">
        <v>46</v>
      </c>
      <c r="BV6" s="35">
        <v>15954</v>
      </c>
      <c r="BW6" s="35" t="s">
        <v>46</v>
      </c>
      <c r="BX6" s="35">
        <v>10137</v>
      </c>
      <c r="BY6" s="45" t="s">
        <v>46</v>
      </c>
      <c r="BZ6" s="35">
        <v>20848</v>
      </c>
      <c r="CA6" s="35" t="s">
        <v>46</v>
      </c>
      <c r="CB6" s="35" t="s">
        <v>46</v>
      </c>
      <c r="CC6" s="35" t="s">
        <v>46</v>
      </c>
      <c r="CD6" s="35" t="s">
        <v>46</v>
      </c>
      <c r="CE6" s="35" t="s">
        <v>46</v>
      </c>
      <c r="CF6" s="35" t="s">
        <v>46</v>
      </c>
      <c r="CG6" s="35" t="s">
        <v>46</v>
      </c>
      <c r="CH6" s="35">
        <v>12824</v>
      </c>
      <c r="CI6" s="35">
        <v>12824</v>
      </c>
      <c r="CJ6" s="35">
        <v>12824</v>
      </c>
      <c r="CK6" s="35" t="s">
        <v>46</v>
      </c>
      <c r="CL6" s="35" t="s">
        <v>237</v>
      </c>
      <c r="CM6" s="35" t="s">
        <v>46</v>
      </c>
      <c r="CN6" s="35">
        <v>670</v>
      </c>
      <c r="CO6" s="45">
        <v>12098</v>
      </c>
      <c r="CP6" s="35" t="s">
        <v>46</v>
      </c>
      <c r="CQ6" s="35" t="s">
        <v>46</v>
      </c>
      <c r="CR6" s="35">
        <v>9269</v>
      </c>
      <c r="CS6" s="35">
        <v>9269</v>
      </c>
      <c r="CT6" s="35" t="s">
        <v>46</v>
      </c>
      <c r="CU6" s="35" t="s">
        <v>46</v>
      </c>
      <c r="CV6" s="35" t="s">
        <v>46</v>
      </c>
      <c r="CW6" s="35">
        <v>20848</v>
      </c>
      <c r="CX6" s="35">
        <v>9269</v>
      </c>
      <c r="CY6" s="35" t="s">
        <v>46</v>
      </c>
      <c r="CZ6" s="35" t="s">
        <v>46</v>
      </c>
      <c r="DA6" s="45" t="s">
        <v>46</v>
      </c>
      <c r="DB6" s="43" t="s">
        <v>46</v>
      </c>
      <c r="DC6" s="43" t="s">
        <v>46</v>
      </c>
      <c r="DD6" s="43" t="s">
        <v>46</v>
      </c>
      <c r="DE6" s="43" t="s">
        <v>46</v>
      </c>
      <c r="DF6" s="43" t="s">
        <v>46</v>
      </c>
      <c r="DG6" s="54" t="s">
        <v>46</v>
      </c>
      <c r="DH6" s="35" t="s">
        <v>46</v>
      </c>
      <c r="DI6" s="35" t="s">
        <v>46</v>
      </c>
    </row>
    <row r="7" spans="1:113" x14ac:dyDescent="0.2">
      <c r="A7" s="3" t="s">
        <v>28</v>
      </c>
      <c r="B7" s="4">
        <v>2010</v>
      </c>
      <c r="C7" s="2" t="s">
        <v>6</v>
      </c>
      <c r="D7" s="35" t="s">
        <v>46</v>
      </c>
      <c r="E7" s="35" t="s">
        <v>46</v>
      </c>
      <c r="F7" s="35">
        <v>61572</v>
      </c>
      <c r="G7" s="45">
        <v>61572</v>
      </c>
      <c r="H7" s="35">
        <v>61572</v>
      </c>
      <c r="I7" s="35">
        <v>61572</v>
      </c>
      <c r="J7" s="35">
        <v>10334</v>
      </c>
      <c r="K7" s="35">
        <v>37029</v>
      </c>
      <c r="L7" s="35">
        <v>14209</v>
      </c>
      <c r="M7" s="35" t="s">
        <v>46</v>
      </c>
      <c r="N7" s="35" t="s">
        <v>46</v>
      </c>
      <c r="O7" s="35" t="s">
        <v>46</v>
      </c>
      <c r="P7" s="35">
        <v>1111</v>
      </c>
      <c r="Q7" s="35">
        <v>2864.5449438202249</v>
      </c>
      <c r="R7" s="45" t="s">
        <v>46</v>
      </c>
      <c r="S7" s="35">
        <v>19580</v>
      </c>
      <c r="T7" s="35">
        <v>19486</v>
      </c>
      <c r="U7" s="43" t="s">
        <v>46</v>
      </c>
      <c r="V7" s="43" t="s">
        <v>46</v>
      </c>
      <c r="W7" s="43" t="s">
        <v>46</v>
      </c>
      <c r="X7" s="43" t="s">
        <v>46</v>
      </c>
      <c r="Y7" s="43">
        <v>4998</v>
      </c>
      <c r="Z7" s="43">
        <v>9580</v>
      </c>
      <c r="AA7" s="43">
        <v>3155.5</v>
      </c>
      <c r="AB7" s="35">
        <v>31635</v>
      </c>
      <c r="AC7" s="35">
        <v>29937</v>
      </c>
      <c r="AD7" s="35">
        <v>1360</v>
      </c>
      <c r="AE7" s="43" t="s">
        <v>46</v>
      </c>
      <c r="AF7" s="30" t="s">
        <v>46</v>
      </c>
      <c r="AG7" s="35">
        <v>61572</v>
      </c>
      <c r="AH7" s="43" t="s">
        <v>46</v>
      </c>
      <c r="AI7" s="43" t="s">
        <v>46</v>
      </c>
      <c r="AJ7" s="43" t="s">
        <v>46</v>
      </c>
      <c r="AK7" s="43">
        <v>6394</v>
      </c>
      <c r="AL7" s="35">
        <v>6394</v>
      </c>
      <c r="AM7" s="35">
        <v>1360</v>
      </c>
      <c r="AN7" s="35">
        <v>10334</v>
      </c>
      <c r="AO7" s="35">
        <v>10334</v>
      </c>
      <c r="AP7" s="35" t="s">
        <v>46</v>
      </c>
      <c r="AQ7" s="45" t="s">
        <v>46</v>
      </c>
      <c r="AR7" s="35">
        <v>61572</v>
      </c>
      <c r="AS7" s="35">
        <v>6939</v>
      </c>
      <c r="AT7" s="35" t="s">
        <v>46</v>
      </c>
      <c r="AU7" s="35" t="s">
        <v>46</v>
      </c>
      <c r="AV7" s="35">
        <v>6939</v>
      </c>
      <c r="AW7" s="35">
        <v>6939</v>
      </c>
      <c r="AX7" s="35" t="s">
        <v>237</v>
      </c>
      <c r="AY7" s="35">
        <v>6939</v>
      </c>
      <c r="AZ7" s="43" t="s">
        <v>46</v>
      </c>
      <c r="BA7" s="45" t="s">
        <v>46</v>
      </c>
      <c r="BB7" s="35">
        <v>61572</v>
      </c>
      <c r="BC7" s="35" t="s">
        <v>46</v>
      </c>
      <c r="BD7" s="54" t="s">
        <v>46</v>
      </c>
      <c r="BE7" s="35" t="s">
        <v>46</v>
      </c>
      <c r="BF7" s="45" t="s">
        <v>46</v>
      </c>
      <c r="BG7" s="35">
        <v>61572</v>
      </c>
      <c r="BH7" s="35">
        <v>14209</v>
      </c>
      <c r="BI7" s="35">
        <v>28328</v>
      </c>
      <c r="BJ7" s="35">
        <v>28328</v>
      </c>
      <c r="BK7" s="35">
        <v>1703</v>
      </c>
      <c r="BL7" s="35">
        <v>5807</v>
      </c>
      <c r="BM7" s="35" t="s">
        <v>46</v>
      </c>
      <c r="BN7" s="35">
        <v>5807</v>
      </c>
      <c r="BO7" s="45" t="s">
        <v>46</v>
      </c>
      <c r="BP7" s="35" t="s">
        <v>46</v>
      </c>
      <c r="BQ7" s="35">
        <v>14578</v>
      </c>
      <c r="BR7" s="35">
        <v>1802.794817626391</v>
      </c>
      <c r="BS7" s="35">
        <v>61572</v>
      </c>
      <c r="BT7" s="35">
        <v>61572</v>
      </c>
      <c r="BU7" s="35" t="s">
        <v>46</v>
      </c>
      <c r="BV7" s="35">
        <v>47363</v>
      </c>
      <c r="BW7" s="35" t="s">
        <v>46</v>
      </c>
      <c r="BX7" s="35">
        <v>29673</v>
      </c>
      <c r="BY7" s="45" t="s">
        <v>46</v>
      </c>
      <c r="BZ7" s="35">
        <v>61572</v>
      </c>
      <c r="CA7" s="35" t="s">
        <v>46</v>
      </c>
      <c r="CB7" s="35" t="s">
        <v>46</v>
      </c>
      <c r="CC7" s="35" t="s">
        <v>46</v>
      </c>
      <c r="CD7" s="35" t="s">
        <v>46</v>
      </c>
      <c r="CE7" s="35" t="s">
        <v>46</v>
      </c>
      <c r="CF7" s="35" t="s">
        <v>46</v>
      </c>
      <c r="CG7" s="35" t="s">
        <v>46</v>
      </c>
      <c r="CH7" s="35">
        <v>39066</v>
      </c>
      <c r="CI7" s="35">
        <v>39066</v>
      </c>
      <c r="CJ7" s="35">
        <v>39066</v>
      </c>
      <c r="CK7" s="35" t="s">
        <v>46</v>
      </c>
      <c r="CL7" s="35" t="s">
        <v>237</v>
      </c>
      <c r="CM7" s="35" t="s">
        <v>46</v>
      </c>
      <c r="CN7" s="35">
        <v>4343</v>
      </c>
      <c r="CO7" s="45">
        <v>37029</v>
      </c>
      <c r="CP7" s="35" t="s">
        <v>46</v>
      </c>
      <c r="CQ7" s="35" t="s">
        <v>46</v>
      </c>
      <c r="CR7" s="35">
        <v>28328</v>
      </c>
      <c r="CS7" s="35">
        <v>28328</v>
      </c>
      <c r="CT7" s="35" t="s">
        <v>46</v>
      </c>
      <c r="CU7" s="35" t="s">
        <v>46</v>
      </c>
      <c r="CV7" s="35" t="s">
        <v>46</v>
      </c>
      <c r="CW7" s="35">
        <v>61572</v>
      </c>
      <c r="CX7" s="35">
        <v>28328</v>
      </c>
      <c r="CY7" s="35" t="s">
        <v>46</v>
      </c>
      <c r="CZ7" s="35" t="s">
        <v>46</v>
      </c>
      <c r="DA7" s="45" t="s">
        <v>46</v>
      </c>
      <c r="DB7" s="43" t="s">
        <v>46</v>
      </c>
      <c r="DC7" s="43" t="s">
        <v>46</v>
      </c>
      <c r="DD7" s="43" t="s">
        <v>46</v>
      </c>
      <c r="DE7" s="43" t="s">
        <v>46</v>
      </c>
      <c r="DF7" s="43" t="s">
        <v>46</v>
      </c>
      <c r="DG7" s="54" t="s">
        <v>46</v>
      </c>
      <c r="DH7" s="35" t="s">
        <v>46</v>
      </c>
      <c r="DI7" s="35" t="s">
        <v>46</v>
      </c>
    </row>
    <row r="8" spans="1:113" x14ac:dyDescent="0.2">
      <c r="A8" s="3" t="s">
        <v>29</v>
      </c>
      <c r="B8" s="4">
        <v>2010</v>
      </c>
      <c r="C8" s="2" t="s">
        <v>7</v>
      </c>
      <c r="D8" s="35" t="s">
        <v>46</v>
      </c>
      <c r="E8" s="35" t="s">
        <v>46</v>
      </c>
      <c r="F8" s="35">
        <v>14539</v>
      </c>
      <c r="G8" s="45">
        <v>14539</v>
      </c>
      <c r="H8" s="35">
        <v>14539</v>
      </c>
      <c r="I8" s="35">
        <v>14539</v>
      </c>
      <c r="J8" s="35">
        <v>2499</v>
      </c>
      <c r="K8" s="35">
        <v>8673</v>
      </c>
      <c r="L8" s="35">
        <v>3367</v>
      </c>
      <c r="M8" s="35" t="s">
        <v>46</v>
      </c>
      <c r="N8" s="35" t="s">
        <v>46</v>
      </c>
      <c r="O8" s="35" t="s">
        <v>46</v>
      </c>
      <c r="P8" s="35">
        <v>122</v>
      </c>
      <c r="Q8" s="35">
        <v>2982.2708333333335</v>
      </c>
      <c r="R8" s="45" t="s">
        <v>46</v>
      </c>
      <c r="S8" s="35">
        <v>4600</v>
      </c>
      <c r="T8" s="35">
        <v>4572</v>
      </c>
      <c r="U8" s="43" t="s">
        <v>46</v>
      </c>
      <c r="V8" s="43" t="s">
        <v>46</v>
      </c>
      <c r="W8" s="43" t="s">
        <v>46</v>
      </c>
      <c r="X8" s="43" t="s">
        <v>46</v>
      </c>
      <c r="Y8" s="43">
        <v>1203</v>
      </c>
      <c r="Z8" s="43">
        <v>2084</v>
      </c>
      <c r="AA8" s="43">
        <v>3320.0652173913045</v>
      </c>
      <c r="AB8" s="35">
        <v>7523</v>
      </c>
      <c r="AC8" s="35">
        <v>7016</v>
      </c>
      <c r="AD8" s="35">
        <v>313</v>
      </c>
      <c r="AE8" s="43" t="s">
        <v>46</v>
      </c>
      <c r="AF8" s="30" t="s">
        <v>46</v>
      </c>
      <c r="AG8" s="35">
        <v>14539</v>
      </c>
      <c r="AH8" s="43" t="s">
        <v>46</v>
      </c>
      <c r="AI8" s="43" t="s">
        <v>46</v>
      </c>
      <c r="AJ8" s="43" t="s">
        <v>46</v>
      </c>
      <c r="AK8" s="43">
        <v>1592</v>
      </c>
      <c r="AL8" s="35">
        <v>1592</v>
      </c>
      <c r="AM8" s="35">
        <v>313</v>
      </c>
      <c r="AN8" s="35">
        <v>2499</v>
      </c>
      <c r="AO8" s="35">
        <v>2499</v>
      </c>
      <c r="AP8" s="35" t="s">
        <v>46</v>
      </c>
      <c r="AQ8" s="45" t="s">
        <v>46</v>
      </c>
      <c r="AR8" s="35">
        <v>14539</v>
      </c>
      <c r="AS8" s="35">
        <v>1524</v>
      </c>
      <c r="AT8" s="35" t="s">
        <v>46</v>
      </c>
      <c r="AU8" s="35" t="s">
        <v>46</v>
      </c>
      <c r="AV8" s="35">
        <v>1524</v>
      </c>
      <c r="AW8" s="35">
        <v>1524</v>
      </c>
      <c r="AX8" s="35" t="s">
        <v>237</v>
      </c>
      <c r="AY8" s="35">
        <v>1524</v>
      </c>
      <c r="AZ8" s="43" t="s">
        <v>46</v>
      </c>
      <c r="BA8" s="45" t="s">
        <v>46</v>
      </c>
      <c r="BB8" s="35">
        <v>14539</v>
      </c>
      <c r="BC8" s="35" t="s">
        <v>46</v>
      </c>
      <c r="BD8" s="54" t="s">
        <v>46</v>
      </c>
      <c r="BE8" s="35" t="s">
        <v>46</v>
      </c>
      <c r="BF8" s="45" t="s">
        <v>46</v>
      </c>
      <c r="BG8" s="35">
        <v>14539</v>
      </c>
      <c r="BH8" s="35">
        <v>3367</v>
      </c>
      <c r="BI8" s="35">
        <v>6751</v>
      </c>
      <c r="BJ8" s="35">
        <v>6751</v>
      </c>
      <c r="BK8" s="35">
        <v>525</v>
      </c>
      <c r="BL8" s="35">
        <v>1571</v>
      </c>
      <c r="BM8" s="35" t="s">
        <v>46</v>
      </c>
      <c r="BN8" s="35">
        <v>1571</v>
      </c>
      <c r="BO8" s="45" t="s">
        <v>46</v>
      </c>
      <c r="BP8" s="35" t="s">
        <v>46</v>
      </c>
      <c r="BQ8" s="35">
        <v>3287</v>
      </c>
      <c r="BR8" s="35">
        <v>1802.794817626391</v>
      </c>
      <c r="BS8" s="35">
        <v>14539</v>
      </c>
      <c r="BT8" s="35">
        <v>14539</v>
      </c>
      <c r="BU8" s="35" t="s">
        <v>46</v>
      </c>
      <c r="BV8" s="35">
        <v>11172</v>
      </c>
      <c r="BW8" s="35" t="s">
        <v>46</v>
      </c>
      <c r="BX8" s="35">
        <v>7102</v>
      </c>
      <c r="BY8" s="45" t="s">
        <v>46</v>
      </c>
      <c r="BZ8" s="35">
        <v>14539</v>
      </c>
      <c r="CA8" s="35" t="s">
        <v>46</v>
      </c>
      <c r="CB8" s="35" t="s">
        <v>46</v>
      </c>
      <c r="CC8" s="35" t="s">
        <v>46</v>
      </c>
      <c r="CD8" s="35" t="s">
        <v>46</v>
      </c>
      <c r="CE8" s="35" t="s">
        <v>46</v>
      </c>
      <c r="CF8" s="35" t="s">
        <v>46</v>
      </c>
      <c r="CG8" s="35" t="s">
        <v>46</v>
      </c>
      <c r="CH8" s="35">
        <v>9172</v>
      </c>
      <c r="CI8" s="35">
        <v>9172</v>
      </c>
      <c r="CJ8" s="35">
        <v>9172</v>
      </c>
      <c r="CK8" s="35" t="s">
        <v>46</v>
      </c>
      <c r="CL8" s="35" t="s">
        <v>237</v>
      </c>
      <c r="CM8" s="35" t="s">
        <v>46</v>
      </c>
      <c r="CN8" s="35">
        <v>541</v>
      </c>
      <c r="CO8" s="45">
        <v>8673</v>
      </c>
      <c r="CP8" s="35" t="s">
        <v>46</v>
      </c>
      <c r="CQ8" s="35" t="s">
        <v>46</v>
      </c>
      <c r="CR8" s="35">
        <v>6751</v>
      </c>
      <c r="CS8" s="35">
        <v>6751</v>
      </c>
      <c r="CT8" s="35" t="s">
        <v>46</v>
      </c>
      <c r="CU8" s="35" t="s">
        <v>46</v>
      </c>
      <c r="CV8" s="35" t="s">
        <v>46</v>
      </c>
      <c r="CW8" s="35">
        <v>14539</v>
      </c>
      <c r="CX8" s="35">
        <v>6751</v>
      </c>
      <c r="CY8" s="35" t="s">
        <v>46</v>
      </c>
      <c r="CZ8" s="35" t="s">
        <v>46</v>
      </c>
      <c r="DA8" s="45" t="s">
        <v>46</v>
      </c>
      <c r="DB8" s="43" t="s">
        <v>46</v>
      </c>
      <c r="DC8" s="43" t="s">
        <v>46</v>
      </c>
      <c r="DD8" s="43" t="s">
        <v>46</v>
      </c>
      <c r="DE8" s="43" t="s">
        <v>46</v>
      </c>
      <c r="DF8" s="43" t="s">
        <v>46</v>
      </c>
      <c r="DG8" s="54" t="s">
        <v>46</v>
      </c>
      <c r="DH8" s="35" t="s">
        <v>46</v>
      </c>
      <c r="DI8" s="35" t="s">
        <v>46</v>
      </c>
    </row>
    <row r="9" spans="1:113" x14ac:dyDescent="0.2">
      <c r="A9" s="3" t="s">
        <v>30</v>
      </c>
      <c r="B9" s="4">
        <v>2010</v>
      </c>
      <c r="C9" s="2" t="s">
        <v>8</v>
      </c>
      <c r="D9" s="35" t="s">
        <v>46</v>
      </c>
      <c r="E9" s="35" t="s">
        <v>46</v>
      </c>
      <c r="F9" s="35">
        <v>18851</v>
      </c>
      <c r="G9" s="45">
        <v>18851</v>
      </c>
      <c r="H9" s="35">
        <v>18851</v>
      </c>
      <c r="I9" s="35">
        <v>18851</v>
      </c>
      <c r="J9" s="35">
        <v>3310</v>
      </c>
      <c r="K9" s="35">
        <v>11086</v>
      </c>
      <c r="L9" s="35">
        <v>4455</v>
      </c>
      <c r="M9" s="35" t="s">
        <v>46</v>
      </c>
      <c r="N9" s="35" t="s">
        <v>46</v>
      </c>
      <c r="O9" s="35" t="s">
        <v>46</v>
      </c>
      <c r="P9" s="35">
        <v>132</v>
      </c>
      <c r="Q9" s="35">
        <v>3107.6428571428573</v>
      </c>
      <c r="R9" s="45" t="s">
        <v>46</v>
      </c>
      <c r="S9" s="35">
        <v>6029</v>
      </c>
      <c r="T9" s="35">
        <v>5683</v>
      </c>
      <c r="U9" s="43" t="s">
        <v>46</v>
      </c>
      <c r="V9" s="43" t="s">
        <v>46</v>
      </c>
      <c r="W9" s="43" t="s">
        <v>46</v>
      </c>
      <c r="X9" s="43" t="s">
        <v>46</v>
      </c>
      <c r="Y9" s="43">
        <v>1548</v>
      </c>
      <c r="Z9" s="43">
        <v>2547</v>
      </c>
      <c r="AA9" s="43">
        <v>3459.1538461538462</v>
      </c>
      <c r="AB9" s="35">
        <v>9815</v>
      </c>
      <c r="AC9" s="35">
        <v>9036</v>
      </c>
      <c r="AD9" s="35">
        <v>422</v>
      </c>
      <c r="AE9" s="43" t="s">
        <v>46</v>
      </c>
      <c r="AF9" s="30" t="s">
        <v>46</v>
      </c>
      <c r="AG9" s="35">
        <v>18851</v>
      </c>
      <c r="AH9" s="43" t="s">
        <v>46</v>
      </c>
      <c r="AI9" s="43" t="s">
        <v>46</v>
      </c>
      <c r="AJ9" s="43" t="s">
        <v>46</v>
      </c>
      <c r="AK9" s="43">
        <v>2074</v>
      </c>
      <c r="AL9" s="35">
        <v>2074</v>
      </c>
      <c r="AM9" s="35">
        <v>422</v>
      </c>
      <c r="AN9" s="35">
        <v>3310</v>
      </c>
      <c r="AO9" s="35">
        <v>3310</v>
      </c>
      <c r="AP9" s="35" t="s">
        <v>46</v>
      </c>
      <c r="AQ9" s="45" t="s">
        <v>46</v>
      </c>
      <c r="AR9" s="35">
        <v>18851</v>
      </c>
      <c r="AS9" s="35">
        <v>1815</v>
      </c>
      <c r="AT9" s="35" t="s">
        <v>46</v>
      </c>
      <c r="AU9" s="35" t="s">
        <v>46</v>
      </c>
      <c r="AV9" s="35">
        <v>1815</v>
      </c>
      <c r="AW9" s="35">
        <v>1815</v>
      </c>
      <c r="AX9" s="35" t="s">
        <v>237</v>
      </c>
      <c r="AY9" s="35">
        <v>1815</v>
      </c>
      <c r="AZ9" s="43" t="s">
        <v>46</v>
      </c>
      <c r="BA9" s="45" t="s">
        <v>46</v>
      </c>
      <c r="BB9" s="35">
        <v>18851</v>
      </c>
      <c r="BC9" s="35" t="s">
        <v>46</v>
      </c>
      <c r="BD9" s="54" t="s">
        <v>46</v>
      </c>
      <c r="BE9" s="35" t="s">
        <v>46</v>
      </c>
      <c r="BF9" s="45" t="s">
        <v>46</v>
      </c>
      <c r="BG9" s="35">
        <v>18851</v>
      </c>
      <c r="BH9" s="35">
        <v>4455</v>
      </c>
      <c r="BI9" s="35">
        <v>8763</v>
      </c>
      <c r="BJ9" s="35">
        <v>8763</v>
      </c>
      <c r="BK9" s="35">
        <v>574</v>
      </c>
      <c r="BL9" s="35">
        <v>1916</v>
      </c>
      <c r="BM9" s="35" t="s">
        <v>46</v>
      </c>
      <c r="BN9" s="35">
        <v>1916</v>
      </c>
      <c r="BO9" s="45" t="s">
        <v>46</v>
      </c>
      <c r="BP9" s="35" t="s">
        <v>46</v>
      </c>
      <c r="BQ9" s="35">
        <v>4095</v>
      </c>
      <c r="BR9" s="35">
        <v>1802.794817626391</v>
      </c>
      <c r="BS9" s="35">
        <v>18851</v>
      </c>
      <c r="BT9" s="35">
        <v>18851</v>
      </c>
      <c r="BU9" s="35" t="s">
        <v>46</v>
      </c>
      <c r="BV9" s="35">
        <v>14396</v>
      </c>
      <c r="BW9" s="35" t="s">
        <v>46</v>
      </c>
      <c r="BX9" s="35">
        <v>9017</v>
      </c>
      <c r="BY9" s="45" t="s">
        <v>46</v>
      </c>
      <c r="BZ9" s="35">
        <v>18851</v>
      </c>
      <c r="CA9" s="35" t="s">
        <v>46</v>
      </c>
      <c r="CB9" s="35" t="s">
        <v>46</v>
      </c>
      <c r="CC9" s="35" t="s">
        <v>46</v>
      </c>
      <c r="CD9" s="35" t="s">
        <v>46</v>
      </c>
      <c r="CE9" s="35" t="s">
        <v>46</v>
      </c>
      <c r="CF9" s="35" t="s">
        <v>46</v>
      </c>
      <c r="CG9" s="35" t="s">
        <v>46</v>
      </c>
      <c r="CH9" s="35">
        <v>11712</v>
      </c>
      <c r="CI9" s="35">
        <v>11712</v>
      </c>
      <c r="CJ9" s="35">
        <v>11712</v>
      </c>
      <c r="CK9" s="35" t="s">
        <v>46</v>
      </c>
      <c r="CL9" s="35" t="s">
        <v>237</v>
      </c>
      <c r="CM9" s="35" t="s">
        <v>46</v>
      </c>
      <c r="CN9" s="35">
        <v>731</v>
      </c>
      <c r="CO9" s="45">
        <v>11086</v>
      </c>
      <c r="CP9" s="35" t="s">
        <v>46</v>
      </c>
      <c r="CQ9" s="35" t="s">
        <v>46</v>
      </c>
      <c r="CR9" s="35">
        <v>8763</v>
      </c>
      <c r="CS9" s="35">
        <v>8763</v>
      </c>
      <c r="CT9" s="35" t="s">
        <v>46</v>
      </c>
      <c r="CU9" s="35" t="s">
        <v>46</v>
      </c>
      <c r="CV9" s="35" t="s">
        <v>46</v>
      </c>
      <c r="CW9" s="35">
        <v>18851</v>
      </c>
      <c r="CX9" s="35">
        <v>8763</v>
      </c>
      <c r="CY9" s="35" t="s">
        <v>46</v>
      </c>
      <c r="CZ9" s="35" t="s">
        <v>46</v>
      </c>
      <c r="DA9" s="45" t="s">
        <v>46</v>
      </c>
      <c r="DB9" s="43" t="s">
        <v>46</v>
      </c>
      <c r="DC9" s="43" t="s">
        <v>46</v>
      </c>
      <c r="DD9" s="43" t="s">
        <v>46</v>
      </c>
      <c r="DE9" s="43" t="s">
        <v>46</v>
      </c>
      <c r="DF9" s="43" t="s">
        <v>46</v>
      </c>
      <c r="DG9" s="54" t="s">
        <v>46</v>
      </c>
      <c r="DH9" s="35" t="s">
        <v>46</v>
      </c>
      <c r="DI9" s="35" t="s">
        <v>46</v>
      </c>
    </row>
    <row r="10" spans="1:113" x14ac:dyDescent="0.2">
      <c r="A10" s="3" t="s">
        <v>31</v>
      </c>
      <c r="B10" s="4">
        <v>2010</v>
      </c>
      <c r="C10" s="2" t="s">
        <v>9</v>
      </c>
      <c r="D10" s="35" t="s">
        <v>46</v>
      </c>
      <c r="E10" s="35" t="s">
        <v>46</v>
      </c>
      <c r="F10" s="35">
        <v>23048</v>
      </c>
      <c r="G10" s="45">
        <v>23048</v>
      </c>
      <c r="H10" s="35">
        <v>23048</v>
      </c>
      <c r="I10" s="35">
        <v>23048</v>
      </c>
      <c r="J10" s="35">
        <v>3757</v>
      </c>
      <c r="K10" s="35">
        <v>13954</v>
      </c>
      <c r="L10" s="35">
        <v>5337</v>
      </c>
      <c r="M10" s="35" t="s">
        <v>46</v>
      </c>
      <c r="N10" s="35" t="s">
        <v>46</v>
      </c>
      <c r="O10" s="35" t="s">
        <v>46</v>
      </c>
      <c r="P10" s="35">
        <v>197</v>
      </c>
      <c r="Q10" s="35">
        <v>3079.3793103448274</v>
      </c>
      <c r="R10" s="45" t="s">
        <v>46</v>
      </c>
      <c r="S10" s="35">
        <v>7439</v>
      </c>
      <c r="T10" s="35">
        <v>7179</v>
      </c>
      <c r="U10" s="43" t="s">
        <v>46</v>
      </c>
      <c r="V10" s="43" t="s">
        <v>46</v>
      </c>
      <c r="W10" s="43" t="s">
        <v>46</v>
      </c>
      <c r="X10" s="43" t="s">
        <v>46</v>
      </c>
      <c r="Y10" s="43">
        <v>1981</v>
      </c>
      <c r="Z10" s="43">
        <v>3203</v>
      </c>
      <c r="AA10" s="43">
        <v>3501.3064516129034</v>
      </c>
      <c r="AB10" s="35">
        <v>11838</v>
      </c>
      <c r="AC10" s="35">
        <v>11210</v>
      </c>
      <c r="AD10" s="35">
        <v>413</v>
      </c>
      <c r="AE10" s="43" t="s">
        <v>46</v>
      </c>
      <c r="AF10" s="30" t="s">
        <v>46</v>
      </c>
      <c r="AG10" s="35">
        <v>23048</v>
      </c>
      <c r="AH10" s="43" t="s">
        <v>46</v>
      </c>
      <c r="AI10" s="43" t="s">
        <v>46</v>
      </c>
      <c r="AJ10" s="43" t="s">
        <v>46</v>
      </c>
      <c r="AK10" s="43">
        <v>2348</v>
      </c>
      <c r="AL10" s="35">
        <v>2348</v>
      </c>
      <c r="AM10" s="35">
        <v>413</v>
      </c>
      <c r="AN10" s="35">
        <v>3757</v>
      </c>
      <c r="AO10" s="35">
        <v>3757</v>
      </c>
      <c r="AP10" s="35" t="s">
        <v>46</v>
      </c>
      <c r="AQ10" s="45" t="s">
        <v>46</v>
      </c>
      <c r="AR10" s="35">
        <v>23048</v>
      </c>
      <c r="AS10" s="35">
        <v>2160</v>
      </c>
      <c r="AT10" s="35" t="s">
        <v>46</v>
      </c>
      <c r="AU10" s="35" t="s">
        <v>46</v>
      </c>
      <c r="AV10" s="35">
        <v>2160</v>
      </c>
      <c r="AW10" s="35">
        <v>2160</v>
      </c>
      <c r="AX10" s="35" t="s">
        <v>237</v>
      </c>
      <c r="AY10" s="35">
        <v>2160</v>
      </c>
      <c r="AZ10" s="43" t="s">
        <v>46</v>
      </c>
      <c r="BA10" s="45" t="s">
        <v>46</v>
      </c>
      <c r="BB10" s="35">
        <v>23048</v>
      </c>
      <c r="BC10" s="35" t="s">
        <v>46</v>
      </c>
      <c r="BD10" s="54" t="s">
        <v>46</v>
      </c>
      <c r="BE10" s="35" t="s">
        <v>46</v>
      </c>
      <c r="BF10" s="45" t="s">
        <v>46</v>
      </c>
      <c r="BG10" s="35">
        <v>23048</v>
      </c>
      <c r="BH10" s="35">
        <v>5337</v>
      </c>
      <c r="BI10" s="35">
        <v>10609</v>
      </c>
      <c r="BJ10" s="35">
        <v>10609</v>
      </c>
      <c r="BK10" s="35">
        <v>569</v>
      </c>
      <c r="BL10" s="35">
        <v>1974</v>
      </c>
      <c r="BM10" s="35" t="s">
        <v>46</v>
      </c>
      <c r="BN10" s="35">
        <v>1974</v>
      </c>
      <c r="BO10" s="45" t="s">
        <v>46</v>
      </c>
      <c r="BP10" s="35" t="s">
        <v>46</v>
      </c>
      <c r="BQ10" s="35">
        <v>5184</v>
      </c>
      <c r="BR10" s="35">
        <v>1802.794817626391</v>
      </c>
      <c r="BS10" s="35">
        <v>23048</v>
      </c>
      <c r="BT10" s="35">
        <v>23048</v>
      </c>
      <c r="BU10" s="35" t="s">
        <v>46</v>
      </c>
      <c r="BV10" s="35">
        <v>17711</v>
      </c>
      <c r="BW10" s="35" t="s">
        <v>46</v>
      </c>
      <c r="BX10" s="35">
        <v>11495</v>
      </c>
      <c r="BY10" s="45" t="s">
        <v>46</v>
      </c>
      <c r="BZ10" s="35">
        <v>23048</v>
      </c>
      <c r="CA10" s="35" t="s">
        <v>46</v>
      </c>
      <c r="CB10" s="35" t="s">
        <v>46</v>
      </c>
      <c r="CC10" s="35" t="s">
        <v>46</v>
      </c>
      <c r="CD10" s="35" t="s">
        <v>46</v>
      </c>
      <c r="CE10" s="35" t="s">
        <v>46</v>
      </c>
      <c r="CF10" s="35" t="s">
        <v>46</v>
      </c>
      <c r="CG10" s="35" t="s">
        <v>46</v>
      </c>
      <c r="CH10" s="35">
        <v>14618</v>
      </c>
      <c r="CI10" s="35">
        <v>14618</v>
      </c>
      <c r="CJ10" s="35">
        <v>14618</v>
      </c>
      <c r="CK10" s="35" t="s">
        <v>46</v>
      </c>
      <c r="CL10" s="35" t="s">
        <v>237</v>
      </c>
      <c r="CM10" s="35" t="s">
        <v>46</v>
      </c>
      <c r="CN10" s="35">
        <v>630</v>
      </c>
      <c r="CO10" s="45">
        <v>13954</v>
      </c>
      <c r="CP10" s="35" t="s">
        <v>46</v>
      </c>
      <c r="CQ10" s="35" t="s">
        <v>46</v>
      </c>
      <c r="CR10" s="35">
        <v>10609</v>
      </c>
      <c r="CS10" s="35">
        <v>10609</v>
      </c>
      <c r="CT10" s="35" t="s">
        <v>46</v>
      </c>
      <c r="CU10" s="35" t="s">
        <v>46</v>
      </c>
      <c r="CV10" s="35" t="s">
        <v>46</v>
      </c>
      <c r="CW10" s="35">
        <v>23048</v>
      </c>
      <c r="CX10" s="35">
        <v>10609</v>
      </c>
      <c r="CY10" s="35" t="s">
        <v>46</v>
      </c>
      <c r="CZ10" s="35" t="s">
        <v>46</v>
      </c>
      <c r="DA10" s="45" t="s">
        <v>46</v>
      </c>
      <c r="DB10" s="43" t="s">
        <v>46</v>
      </c>
      <c r="DC10" s="43" t="s">
        <v>46</v>
      </c>
      <c r="DD10" s="43" t="s">
        <v>46</v>
      </c>
      <c r="DE10" s="43" t="s">
        <v>46</v>
      </c>
      <c r="DF10" s="43" t="s">
        <v>46</v>
      </c>
      <c r="DG10" s="54" t="s">
        <v>46</v>
      </c>
      <c r="DH10" s="35" t="s">
        <v>46</v>
      </c>
      <c r="DI10" s="35" t="s">
        <v>46</v>
      </c>
    </row>
    <row r="11" spans="1:113" x14ac:dyDescent="0.2">
      <c r="A11" s="3" t="s">
        <v>32</v>
      </c>
      <c r="B11" s="4">
        <v>2010</v>
      </c>
      <c r="C11" s="2" t="s">
        <v>10</v>
      </c>
      <c r="D11" s="35" t="s">
        <v>46</v>
      </c>
      <c r="E11" s="35" t="s">
        <v>46</v>
      </c>
      <c r="F11" s="35">
        <v>40255</v>
      </c>
      <c r="G11" s="45">
        <v>40255</v>
      </c>
      <c r="H11" s="35">
        <v>40255</v>
      </c>
      <c r="I11" s="35">
        <v>40255</v>
      </c>
      <c r="J11" s="35">
        <v>6572</v>
      </c>
      <c r="K11" s="35">
        <v>24547</v>
      </c>
      <c r="L11" s="35">
        <v>9136</v>
      </c>
      <c r="M11" s="35" t="s">
        <v>46</v>
      </c>
      <c r="N11" s="35" t="s">
        <v>46</v>
      </c>
      <c r="O11" s="35" t="s">
        <v>46</v>
      </c>
      <c r="P11" s="35">
        <v>537</v>
      </c>
      <c r="Q11" s="35">
        <v>2808.0806451612902</v>
      </c>
      <c r="R11" s="45" t="s">
        <v>46</v>
      </c>
      <c r="S11" s="35">
        <v>13074</v>
      </c>
      <c r="T11" s="35">
        <v>12658</v>
      </c>
      <c r="U11" s="43" t="s">
        <v>46</v>
      </c>
      <c r="V11" s="43" t="s">
        <v>46</v>
      </c>
      <c r="W11" s="43" t="s">
        <v>46</v>
      </c>
      <c r="X11" s="43" t="s">
        <v>46</v>
      </c>
      <c r="Y11" s="43">
        <v>3255</v>
      </c>
      <c r="Z11" s="43">
        <v>5739</v>
      </c>
      <c r="AA11" s="43">
        <v>2976.953488372093</v>
      </c>
      <c r="AB11" s="35">
        <v>20951</v>
      </c>
      <c r="AC11" s="35">
        <v>19304</v>
      </c>
      <c r="AD11" s="35">
        <v>911</v>
      </c>
      <c r="AE11" s="43" t="s">
        <v>46</v>
      </c>
      <c r="AF11" s="30" t="s">
        <v>46</v>
      </c>
      <c r="AG11" s="35">
        <v>40255</v>
      </c>
      <c r="AH11" s="43" t="s">
        <v>46</v>
      </c>
      <c r="AI11" s="43" t="s">
        <v>46</v>
      </c>
      <c r="AJ11" s="43" t="s">
        <v>46</v>
      </c>
      <c r="AK11" s="43">
        <v>4074</v>
      </c>
      <c r="AL11" s="35">
        <v>4074</v>
      </c>
      <c r="AM11" s="35">
        <v>911</v>
      </c>
      <c r="AN11" s="35">
        <v>6572</v>
      </c>
      <c r="AO11" s="35" t="s">
        <v>46</v>
      </c>
      <c r="AP11" s="35" t="s">
        <v>46</v>
      </c>
      <c r="AQ11" s="45" t="s">
        <v>46</v>
      </c>
      <c r="AR11" s="35">
        <v>40255</v>
      </c>
      <c r="AS11" s="35">
        <v>4068</v>
      </c>
      <c r="AT11" s="35" t="s">
        <v>46</v>
      </c>
      <c r="AU11" s="35" t="s">
        <v>46</v>
      </c>
      <c r="AV11" s="35">
        <v>4068</v>
      </c>
      <c r="AW11" s="35">
        <v>4068</v>
      </c>
      <c r="AX11" s="35" t="s">
        <v>237</v>
      </c>
      <c r="AY11" s="35">
        <v>4068</v>
      </c>
      <c r="AZ11" s="43" t="s">
        <v>46</v>
      </c>
      <c r="BA11" s="45" t="s">
        <v>46</v>
      </c>
      <c r="BB11" s="35">
        <v>40255</v>
      </c>
      <c r="BC11" s="35" t="s">
        <v>46</v>
      </c>
      <c r="BD11" s="54" t="s">
        <v>46</v>
      </c>
      <c r="BE11" s="35" t="s">
        <v>46</v>
      </c>
      <c r="BF11" s="45" t="s">
        <v>46</v>
      </c>
      <c r="BG11" s="35">
        <v>40255</v>
      </c>
      <c r="BH11" s="35">
        <v>9136</v>
      </c>
      <c r="BI11" s="35">
        <v>19168</v>
      </c>
      <c r="BJ11" s="35">
        <v>19168</v>
      </c>
      <c r="BK11" s="35">
        <v>1278</v>
      </c>
      <c r="BL11" s="35">
        <v>3702</v>
      </c>
      <c r="BM11" s="35" t="s">
        <v>46</v>
      </c>
      <c r="BN11" s="35">
        <v>3702</v>
      </c>
      <c r="BO11" s="45" t="s">
        <v>46</v>
      </c>
      <c r="BP11" s="35" t="s">
        <v>46</v>
      </c>
      <c r="BQ11" s="35">
        <v>8994</v>
      </c>
      <c r="BR11" s="35">
        <v>1802.794817626391</v>
      </c>
      <c r="BS11" s="35">
        <v>40255</v>
      </c>
      <c r="BT11" s="35">
        <v>40255</v>
      </c>
      <c r="BU11" s="35" t="s">
        <v>46</v>
      </c>
      <c r="BV11" s="35">
        <v>31119</v>
      </c>
      <c r="BW11" s="35" t="s">
        <v>46</v>
      </c>
      <c r="BX11" s="35">
        <v>18577</v>
      </c>
      <c r="BY11" s="45" t="s">
        <v>46</v>
      </c>
      <c r="BZ11" s="35">
        <v>40255</v>
      </c>
      <c r="CA11" s="35" t="s">
        <v>46</v>
      </c>
      <c r="CB11" s="35" t="s">
        <v>46</v>
      </c>
      <c r="CC11" s="35" t="s">
        <v>46</v>
      </c>
      <c r="CD11" s="35" t="s">
        <v>46</v>
      </c>
      <c r="CE11" s="35" t="s">
        <v>46</v>
      </c>
      <c r="CF11" s="35" t="s">
        <v>46</v>
      </c>
      <c r="CG11" s="35" t="s">
        <v>46</v>
      </c>
      <c r="CH11" s="35">
        <v>25732</v>
      </c>
      <c r="CI11" s="35">
        <v>25732</v>
      </c>
      <c r="CJ11" s="35">
        <v>25732</v>
      </c>
      <c r="CK11" s="35" t="s">
        <v>46</v>
      </c>
      <c r="CL11" s="35" t="s">
        <v>237</v>
      </c>
      <c r="CM11" s="35" t="s">
        <v>46</v>
      </c>
      <c r="CN11" s="35">
        <v>3475</v>
      </c>
      <c r="CO11" s="45">
        <v>24547</v>
      </c>
      <c r="CP11" s="35" t="s">
        <v>46</v>
      </c>
      <c r="CQ11" s="35" t="s">
        <v>46</v>
      </c>
      <c r="CR11" s="35">
        <v>19168</v>
      </c>
      <c r="CS11" s="35">
        <v>19168</v>
      </c>
      <c r="CT11" s="35" t="s">
        <v>46</v>
      </c>
      <c r="CU11" s="35" t="s">
        <v>46</v>
      </c>
      <c r="CV11" s="35" t="s">
        <v>46</v>
      </c>
      <c r="CW11" s="35">
        <v>40255</v>
      </c>
      <c r="CX11" s="35">
        <v>19168</v>
      </c>
      <c r="CY11" s="35" t="s">
        <v>46</v>
      </c>
      <c r="CZ11" s="35" t="s">
        <v>46</v>
      </c>
      <c r="DA11" s="45" t="s">
        <v>46</v>
      </c>
      <c r="DB11" s="43" t="s">
        <v>46</v>
      </c>
      <c r="DC11" s="43" t="s">
        <v>46</v>
      </c>
      <c r="DD11" s="43" t="s">
        <v>46</v>
      </c>
      <c r="DE11" s="43" t="s">
        <v>46</v>
      </c>
      <c r="DF11" s="43" t="s">
        <v>46</v>
      </c>
      <c r="DG11" s="54" t="s">
        <v>46</v>
      </c>
      <c r="DH11" s="35" t="s">
        <v>46</v>
      </c>
      <c r="DI11" s="35" t="s">
        <v>46</v>
      </c>
    </row>
    <row r="12" spans="1:113" x14ac:dyDescent="0.2">
      <c r="A12" s="3" t="s">
        <v>33</v>
      </c>
      <c r="B12" s="4">
        <v>2010</v>
      </c>
      <c r="C12" s="2" t="s">
        <v>11</v>
      </c>
      <c r="D12" s="35" t="s">
        <v>46</v>
      </c>
      <c r="E12" s="35" t="s">
        <v>46</v>
      </c>
      <c r="F12" s="35">
        <v>52016</v>
      </c>
      <c r="G12" s="45">
        <v>52016</v>
      </c>
      <c r="H12" s="35">
        <v>52016</v>
      </c>
      <c r="I12" s="35">
        <v>52016</v>
      </c>
      <c r="J12" s="35">
        <v>8894</v>
      </c>
      <c r="K12" s="35">
        <v>31914</v>
      </c>
      <c r="L12" s="35">
        <v>11208</v>
      </c>
      <c r="M12" s="35" t="s">
        <v>46</v>
      </c>
      <c r="N12" s="35" t="s">
        <v>46</v>
      </c>
      <c r="O12" s="35" t="s">
        <v>46</v>
      </c>
      <c r="P12" s="35">
        <v>824</v>
      </c>
      <c r="Q12" s="35">
        <v>2757.1137566137568</v>
      </c>
      <c r="R12" s="45" t="s">
        <v>46</v>
      </c>
      <c r="S12" s="35">
        <v>16630</v>
      </c>
      <c r="T12" s="35">
        <v>16854</v>
      </c>
      <c r="U12" s="43" t="s">
        <v>46</v>
      </c>
      <c r="V12" s="43" t="s">
        <v>46</v>
      </c>
      <c r="W12" s="43" t="s">
        <v>46</v>
      </c>
      <c r="X12" s="43" t="s">
        <v>46</v>
      </c>
      <c r="Y12" s="43">
        <v>4756</v>
      </c>
      <c r="Z12" s="43">
        <v>8231</v>
      </c>
      <c r="AA12" s="43">
        <v>2950.68115942029</v>
      </c>
      <c r="AB12" s="35">
        <v>26761</v>
      </c>
      <c r="AC12" s="35">
        <v>25255</v>
      </c>
      <c r="AD12" s="35">
        <v>1198</v>
      </c>
      <c r="AE12" s="43" t="s">
        <v>46</v>
      </c>
      <c r="AF12" s="30" t="s">
        <v>46</v>
      </c>
      <c r="AG12" s="35">
        <v>52016</v>
      </c>
      <c r="AH12" s="43" t="s">
        <v>46</v>
      </c>
      <c r="AI12" s="43" t="s">
        <v>46</v>
      </c>
      <c r="AJ12" s="43" t="s">
        <v>46</v>
      </c>
      <c r="AK12" s="43">
        <v>5527</v>
      </c>
      <c r="AL12" s="35">
        <v>5527</v>
      </c>
      <c r="AM12" s="35">
        <v>1198</v>
      </c>
      <c r="AN12" s="35">
        <v>8894</v>
      </c>
      <c r="AO12" s="35" t="s">
        <v>46</v>
      </c>
      <c r="AP12" s="35" t="s">
        <v>46</v>
      </c>
      <c r="AQ12" s="45" t="s">
        <v>46</v>
      </c>
      <c r="AR12" s="35">
        <v>52016</v>
      </c>
      <c r="AS12" s="35">
        <v>5394</v>
      </c>
      <c r="AT12" s="35" t="s">
        <v>46</v>
      </c>
      <c r="AU12" s="35" t="s">
        <v>46</v>
      </c>
      <c r="AV12" s="35">
        <v>5394</v>
      </c>
      <c r="AW12" s="35">
        <v>5394</v>
      </c>
      <c r="AX12" s="35" t="s">
        <v>237</v>
      </c>
      <c r="AY12" s="35">
        <v>5394</v>
      </c>
      <c r="AZ12" s="43" t="s">
        <v>46</v>
      </c>
      <c r="BA12" s="45" t="s">
        <v>46</v>
      </c>
      <c r="BB12" s="35">
        <v>52016</v>
      </c>
      <c r="BC12" s="35" t="s">
        <v>46</v>
      </c>
      <c r="BD12" s="54" t="s">
        <v>46</v>
      </c>
      <c r="BE12" s="35" t="s">
        <v>46</v>
      </c>
      <c r="BF12" s="45" t="s">
        <v>46</v>
      </c>
      <c r="BG12" s="35">
        <v>52016</v>
      </c>
      <c r="BH12" s="35">
        <v>11208</v>
      </c>
      <c r="BI12" s="35">
        <v>25022</v>
      </c>
      <c r="BJ12" s="35">
        <v>25022</v>
      </c>
      <c r="BK12" s="35">
        <v>1857</v>
      </c>
      <c r="BL12" s="35">
        <v>5092</v>
      </c>
      <c r="BM12" s="35" t="s">
        <v>46</v>
      </c>
      <c r="BN12" s="35">
        <v>5092</v>
      </c>
      <c r="BO12" s="45" t="s">
        <v>46</v>
      </c>
      <c r="BP12" s="35" t="s">
        <v>46</v>
      </c>
      <c r="BQ12" s="35">
        <v>12987</v>
      </c>
      <c r="BR12" s="35">
        <v>1802.794817626391</v>
      </c>
      <c r="BS12" s="35">
        <v>52016</v>
      </c>
      <c r="BT12" s="35">
        <v>52016</v>
      </c>
      <c r="BU12" s="35" t="s">
        <v>46</v>
      </c>
      <c r="BV12" s="35">
        <v>40808</v>
      </c>
      <c r="BW12" s="35" t="s">
        <v>46</v>
      </c>
      <c r="BX12" s="35">
        <v>25627</v>
      </c>
      <c r="BY12" s="45" t="s">
        <v>46</v>
      </c>
      <c r="BZ12" s="35">
        <v>52016</v>
      </c>
      <c r="CA12" s="35" t="s">
        <v>46</v>
      </c>
      <c r="CB12" s="35" t="s">
        <v>46</v>
      </c>
      <c r="CC12" s="35" t="s">
        <v>46</v>
      </c>
      <c r="CD12" s="35" t="s">
        <v>46</v>
      </c>
      <c r="CE12" s="35" t="s">
        <v>46</v>
      </c>
      <c r="CF12" s="35" t="s">
        <v>46</v>
      </c>
      <c r="CG12" s="35" t="s">
        <v>46</v>
      </c>
      <c r="CH12" s="35">
        <v>33484</v>
      </c>
      <c r="CI12" s="35">
        <v>33484</v>
      </c>
      <c r="CJ12" s="35">
        <v>33484</v>
      </c>
      <c r="CK12" s="35" t="s">
        <v>46</v>
      </c>
      <c r="CL12" s="35" t="s">
        <v>237</v>
      </c>
      <c r="CM12" s="35" t="s">
        <v>46</v>
      </c>
      <c r="CN12" s="35">
        <v>3596</v>
      </c>
      <c r="CO12" s="45">
        <v>31914</v>
      </c>
      <c r="CP12" s="35" t="s">
        <v>46</v>
      </c>
      <c r="CQ12" s="35" t="s">
        <v>46</v>
      </c>
      <c r="CR12" s="35">
        <v>25022</v>
      </c>
      <c r="CS12" s="35">
        <v>25022</v>
      </c>
      <c r="CT12" s="35" t="s">
        <v>46</v>
      </c>
      <c r="CU12" s="35" t="s">
        <v>46</v>
      </c>
      <c r="CV12" s="35" t="s">
        <v>46</v>
      </c>
      <c r="CW12" s="35">
        <v>52016</v>
      </c>
      <c r="CX12" s="35">
        <v>25022</v>
      </c>
      <c r="CY12" s="35" t="s">
        <v>46</v>
      </c>
      <c r="CZ12" s="35" t="s">
        <v>46</v>
      </c>
      <c r="DA12" s="45" t="s">
        <v>46</v>
      </c>
      <c r="DB12" s="43" t="s">
        <v>46</v>
      </c>
      <c r="DC12" s="43" t="s">
        <v>46</v>
      </c>
      <c r="DD12" s="43" t="s">
        <v>46</v>
      </c>
      <c r="DE12" s="43" t="s">
        <v>46</v>
      </c>
      <c r="DF12" s="43" t="s">
        <v>46</v>
      </c>
      <c r="DG12" s="54" t="s">
        <v>46</v>
      </c>
      <c r="DH12" s="35" t="s">
        <v>46</v>
      </c>
      <c r="DI12" s="35" t="s">
        <v>46</v>
      </c>
    </row>
    <row r="13" spans="1:113" x14ac:dyDescent="0.2">
      <c r="A13" s="3" t="s">
        <v>34</v>
      </c>
      <c r="B13" s="4">
        <v>2010</v>
      </c>
      <c r="C13" s="2" t="s">
        <v>12</v>
      </c>
      <c r="D13" s="35" t="s">
        <v>46</v>
      </c>
      <c r="E13" s="35" t="s">
        <v>46</v>
      </c>
      <c r="F13" s="35">
        <v>43420</v>
      </c>
      <c r="G13" s="45">
        <v>43420</v>
      </c>
      <c r="H13" s="35">
        <v>43420</v>
      </c>
      <c r="I13" s="35">
        <v>43420</v>
      </c>
      <c r="J13" s="35">
        <v>7533</v>
      </c>
      <c r="K13" s="35">
        <v>27112</v>
      </c>
      <c r="L13" s="35">
        <v>8775</v>
      </c>
      <c r="M13" s="35" t="s">
        <v>46</v>
      </c>
      <c r="N13" s="35" t="s">
        <v>46</v>
      </c>
      <c r="O13" s="35" t="s">
        <v>46</v>
      </c>
      <c r="P13" s="35">
        <v>383</v>
      </c>
      <c r="Q13" s="35">
        <v>2763.7653061224491</v>
      </c>
      <c r="R13" s="45" t="s">
        <v>46</v>
      </c>
      <c r="S13" s="35">
        <v>14214</v>
      </c>
      <c r="T13" s="35">
        <v>14372</v>
      </c>
      <c r="U13" s="43" t="s">
        <v>46</v>
      </c>
      <c r="V13" s="43" t="s">
        <v>46</v>
      </c>
      <c r="W13" s="43" t="s">
        <v>46</v>
      </c>
      <c r="X13" s="43" t="s">
        <v>46</v>
      </c>
      <c r="Y13" s="43">
        <v>3596</v>
      </c>
      <c r="Z13" s="43">
        <v>7034</v>
      </c>
      <c r="AA13" s="43">
        <v>3001.8888888888887</v>
      </c>
      <c r="AB13" s="35">
        <v>22104</v>
      </c>
      <c r="AC13" s="35">
        <v>21316</v>
      </c>
      <c r="AD13" s="35">
        <v>960</v>
      </c>
      <c r="AE13" s="43" t="s">
        <v>46</v>
      </c>
      <c r="AF13" s="30" t="s">
        <v>46</v>
      </c>
      <c r="AG13" s="35">
        <v>43420</v>
      </c>
      <c r="AH13" s="43" t="s">
        <v>46</v>
      </c>
      <c r="AI13" s="43" t="s">
        <v>46</v>
      </c>
      <c r="AJ13" s="43" t="s">
        <v>46</v>
      </c>
      <c r="AK13" s="43">
        <v>4687</v>
      </c>
      <c r="AL13" s="35">
        <v>4687</v>
      </c>
      <c r="AM13" s="35">
        <v>960</v>
      </c>
      <c r="AN13" s="35">
        <v>7533</v>
      </c>
      <c r="AO13" s="35" t="s">
        <v>46</v>
      </c>
      <c r="AP13" s="35" t="s">
        <v>46</v>
      </c>
      <c r="AQ13" s="45" t="s">
        <v>46</v>
      </c>
      <c r="AR13" s="35">
        <v>43420</v>
      </c>
      <c r="AS13" s="35">
        <v>4978</v>
      </c>
      <c r="AT13" s="35" t="s">
        <v>46</v>
      </c>
      <c r="AU13" s="35" t="s">
        <v>46</v>
      </c>
      <c r="AV13" s="35">
        <v>4978</v>
      </c>
      <c r="AW13" s="35">
        <v>4978</v>
      </c>
      <c r="AX13" s="35" t="s">
        <v>237</v>
      </c>
      <c r="AY13" s="35">
        <v>4978</v>
      </c>
      <c r="AZ13" s="43" t="s">
        <v>46</v>
      </c>
      <c r="BA13" s="45" t="s">
        <v>46</v>
      </c>
      <c r="BB13" s="35">
        <v>43420</v>
      </c>
      <c r="BC13" s="35" t="s">
        <v>46</v>
      </c>
      <c r="BD13" s="54" t="s">
        <v>46</v>
      </c>
      <c r="BE13" s="35" t="s">
        <v>46</v>
      </c>
      <c r="BF13" s="45" t="s">
        <v>46</v>
      </c>
      <c r="BG13" s="35">
        <v>43420</v>
      </c>
      <c r="BH13" s="35">
        <v>8775</v>
      </c>
      <c r="BI13" s="35">
        <v>19651</v>
      </c>
      <c r="BJ13" s="35">
        <v>19651</v>
      </c>
      <c r="BK13" s="35">
        <v>1098</v>
      </c>
      <c r="BL13" s="35">
        <v>3778</v>
      </c>
      <c r="BM13" s="35" t="s">
        <v>46</v>
      </c>
      <c r="BN13" s="35">
        <v>3778</v>
      </c>
      <c r="BO13" s="45" t="s">
        <v>46</v>
      </c>
      <c r="BP13" s="35" t="s">
        <v>46</v>
      </c>
      <c r="BQ13" s="35">
        <v>10630</v>
      </c>
      <c r="BR13" s="35">
        <v>1802.794817626391</v>
      </c>
      <c r="BS13" s="35">
        <v>43420</v>
      </c>
      <c r="BT13" s="35">
        <v>43420</v>
      </c>
      <c r="BU13" s="35" t="s">
        <v>46</v>
      </c>
      <c r="BV13" s="35">
        <v>34645</v>
      </c>
      <c r="BW13" s="35" t="s">
        <v>46</v>
      </c>
      <c r="BX13" s="35">
        <v>21200</v>
      </c>
      <c r="BY13" s="45" t="s">
        <v>46</v>
      </c>
      <c r="BZ13" s="35">
        <v>43420</v>
      </c>
      <c r="CA13" s="35" t="s">
        <v>46</v>
      </c>
      <c r="CB13" s="35" t="s">
        <v>46</v>
      </c>
      <c r="CC13" s="35" t="s">
        <v>46</v>
      </c>
      <c r="CD13" s="35" t="s">
        <v>46</v>
      </c>
      <c r="CE13" s="35" t="s">
        <v>46</v>
      </c>
      <c r="CF13" s="35" t="s">
        <v>46</v>
      </c>
      <c r="CG13" s="35" t="s">
        <v>46</v>
      </c>
      <c r="CH13" s="35">
        <v>28586</v>
      </c>
      <c r="CI13" s="35">
        <v>28586</v>
      </c>
      <c r="CJ13" s="35">
        <v>28586</v>
      </c>
      <c r="CK13" s="35" t="s">
        <v>46</v>
      </c>
      <c r="CL13" s="35" t="s">
        <v>237</v>
      </c>
      <c r="CM13" s="35" t="s">
        <v>46</v>
      </c>
      <c r="CN13" s="35">
        <v>2694</v>
      </c>
      <c r="CO13" s="45">
        <v>27112</v>
      </c>
      <c r="CP13" s="35" t="s">
        <v>46</v>
      </c>
      <c r="CQ13" s="35" t="s">
        <v>46</v>
      </c>
      <c r="CR13" s="35">
        <v>19651</v>
      </c>
      <c r="CS13" s="35">
        <v>19651</v>
      </c>
      <c r="CT13" s="35" t="s">
        <v>46</v>
      </c>
      <c r="CU13" s="35" t="s">
        <v>46</v>
      </c>
      <c r="CV13" s="35" t="s">
        <v>46</v>
      </c>
      <c r="CW13" s="35">
        <v>43420</v>
      </c>
      <c r="CX13" s="35">
        <v>19651</v>
      </c>
      <c r="CY13" s="35" t="s">
        <v>46</v>
      </c>
      <c r="CZ13" s="35" t="s">
        <v>46</v>
      </c>
      <c r="DA13" s="45" t="s">
        <v>46</v>
      </c>
      <c r="DB13" s="43" t="s">
        <v>46</v>
      </c>
      <c r="DC13" s="43" t="s">
        <v>46</v>
      </c>
      <c r="DD13" s="43" t="s">
        <v>46</v>
      </c>
      <c r="DE13" s="43" t="s">
        <v>46</v>
      </c>
      <c r="DF13" s="43" t="s">
        <v>46</v>
      </c>
      <c r="DG13" s="54" t="s">
        <v>46</v>
      </c>
      <c r="DH13" s="35" t="s">
        <v>46</v>
      </c>
      <c r="DI13" s="35" t="s">
        <v>46</v>
      </c>
    </row>
    <row r="14" spans="1:113" x14ac:dyDescent="0.2">
      <c r="A14" s="3" t="s">
        <v>35</v>
      </c>
      <c r="B14" s="4">
        <v>2010</v>
      </c>
      <c r="C14" s="2" t="s">
        <v>228</v>
      </c>
      <c r="D14" s="35" t="s">
        <v>46</v>
      </c>
      <c r="E14" s="35" t="s">
        <v>46</v>
      </c>
      <c r="F14" s="35">
        <v>44249</v>
      </c>
      <c r="G14" s="45">
        <v>44249</v>
      </c>
      <c r="H14" s="35">
        <v>44249</v>
      </c>
      <c r="I14" s="35">
        <v>44249</v>
      </c>
      <c r="J14" s="35">
        <v>7964</v>
      </c>
      <c r="K14" s="35">
        <v>27001</v>
      </c>
      <c r="L14" s="35">
        <v>9284</v>
      </c>
      <c r="M14" s="35" t="s">
        <v>46</v>
      </c>
      <c r="N14" s="35" t="s">
        <v>46</v>
      </c>
      <c r="O14" s="35" t="s">
        <v>46</v>
      </c>
      <c r="P14" s="35">
        <v>264</v>
      </c>
      <c r="Q14" s="35">
        <v>2847.4551282051284</v>
      </c>
      <c r="R14" s="45" t="s">
        <v>46</v>
      </c>
      <c r="S14" s="35">
        <v>14173</v>
      </c>
      <c r="T14" s="35">
        <v>14375</v>
      </c>
      <c r="U14" s="43" t="s">
        <v>46</v>
      </c>
      <c r="V14" s="43" t="s">
        <v>46</v>
      </c>
      <c r="W14" s="43" t="s">
        <v>46</v>
      </c>
      <c r="X14" s="43" t="s">
        <v>46</v>
      </c>
      <c r="Y14" s="43">
        <v>3445</v>
      </c>
      <c r="Z14" s="43">
        <v>6824</v>
      </c>
      <c r="AA14" s="43">
        <v>3155.4504950495048</v>
      </c>
      <c r="AB14" s="35">
        <v>22455</v>
      </c>
      <c r="AC14" s="35">
        <v>21794</v>
      </c>
      <c r="AD14" s="35">
        <v>915</v>
      </c>
      <c r="AE14" s="43" t="s">
        <v>46</v>
      </c>
      <c r="AF14" s="30" t="s">
        <v>46</v>
      </c>
      <c r="AG14" s="35">
        <v>44249</v>
      </c>
      <c r="AH14" s="43" t="s">
        <v>46</v>
      </c>
      <c r="AI14" s="43" t="s">
        <v>46</v>
      </c>
      <c r="AJ14" s="43" t="s">
        <v>46</v>
      </c>
      <c r="AK14" s="43">
        <v>4877</v>
      </c>
      <c r="AL14" s="35">
        <v>4877</v>
      </c>
      <c r="AM14" s="35">
        <v>915</v>
      </c>
      <c r="AN14" s="35">
        <v>7964</v>
      </c>
      <c r="AO14" s="35">
        <v>7964</v>
      </c>
      <c r="AP14" s="35" t="s">
        <v>46</v>
      </c>
      <c r="AQ14" s="45" t="s">
        <v>46</v>
      </c>
      <c r="AR14" s="35">
        <v>44249</v>
      </c>
      <c r="AS14" s="35">
        <v>4889</v>
      </c>
      <c r="AT14" s="35" t="s">
        <v>46</v>
      </c>
      <c r="AU14" s="35" t="s">
        <v>46</v>
      </c>
      <c r="AV14" s="35">
        <v>4889</v>
      </c>
      <c r="AW14" s="35">
        <v>4889</v>
      </c>
      <c r="AX14" s="35" t="s">
        <v>237</v>
      </c>
      <c r="AY14" s="35">
        <v>4889</v>
      </c>
      <c r="AZ14" s="43" t="s">
        <v>46</v>
      </c>
      <c r="BA14" s="45" t="s">
        <v>46</v>
      </c>
      <c r="BB14" s="35">
        <v>44249</v>
      </c>
      <c r="BC14" s="35" t="s">
        <v>46</v>
      </c>
      <c r="BD14" s="54" t="s">
        <v>46</v>
      </c>
      <c r="BE14" s="35" t="s">
        <v>46</v>
      </c>
      <c r="BF14" s="45" t="s">
        <v>46</v>
      </c>
      <c r="BG14" s="35">
        <v>44249</v>
      </c>
      <c r="BH14" s="35">
        <v>9284</v>
      </c>
      <c r="BI14" s="35">
        <v>19673</v>
      </c>
      <c r="BJ14" s="35">
        <v>19673</v>
      </c>
      <c r="BK14" s="35">
        <v>1089</v>
      </c>
      <c r="BL14" s="35">
        <v>3693</v>
      </c>
      <c r="BM14" s="35" t="s">
        <v>46</v>
      </c>
      <c r="BN14" s="35">
        <v>3693</v>
      </c>
      <c r="BO14" s="45" t="s">
        <v>46</v>
      </c>
      <c r="BP14" s="35" t="s">
        <v>46</v>
      </c>
      <c r="BQ14" s="35">
        <v>10269</v>
      </c>
      <c r="BR14" s="35">
        <v>1802.794817626391</v>
      </c>
      <c r="BS14" s="35">
        <v>44249</v>
      </c>
      <c r="BT14" s="35">
        <v>44249</v>
      </c>
      <c r="BU14" s="35" t="s">
        <v>46</v>
      </c>
      <c r="BV14" s="35">
        <v>34965</v>
      </c>
      <c r="BW14" s="35" t="s">
        <v>46</v>
      </c>
      <c r="BX14" s="35">
        <v>20843</v>
      </c>
      <c r="BY14" s="45" t="s">
        <v>46</v>
      </c>
      <c r="BZ14" s="35">
        <v>44249</v>
      </c>
      <c r="CA14" s="35" t="s">
        <v>46</v>
      </c>
      <c r="CB14" s="35" t="s">
        <v>46</v>
      </c>
      <c r="CC14" s="35" t="s">
        <v>46</v>
      </c>
      <c r="CD14" s="35" t="s">
        <v>46</v>
      </c>
      <c r="CE14" s="35" t="s">
        <v>46</v>
      </c>
      <c r="CF14" s="35" t="s">
        <v>46</v>
      </c>
      <c r="CG14" s="35" t="s">
        <v>46</v>
      </c>
      <c r="CH14" s="35">
        <v>28548</v>
      </c>
      <c r="CI14" s="35">
        <v>28548</v>
      </c>
      <c r="CJ14" s="35">
        <v>28548</v>
      </c>
      <c r="CK14" s="35" t="s">
        <v>46</v>
      </c>
      <c r="CL14" s="35" t="s">
        <v>237</v>
      </c>
      <c r="CM14" s="35" t="s">
        <v>46</v>
      </c>
      <c r="CN14" s="35">
        <v>2047</v>
      </c>
      <c r="CO14" s="45">
        <v>27001</v>
      </c>
      <c r="CP14" s="35" t="s">
        <v>46</v>
      </c>
      <c r="CQ14" s="35" t="s">
        <v>46</v>
      </c>
      <c r="CR14" s="35">
        <v>19673</v>
      </c>
      <c r="CS14" s="35">
        <v>19673</v>
      </c>
      <c r="CT14" s="35" t="s">
        <v>46</v>
      </c>
      <c r="CU14" s="35" t="s">
        <v>46</v>
      </c>
      <c r="CV14" s="35" t="s">
        <v>46</v>
      </c>
      <c r="CW14" s="35">
        <v>44249</v>
      </c>
      <c r="CX14" s="35">
        <v>19673</v>
      </c>
      <c r="CY14" s="35" t="s">
        <v>46</v>
      </c>
      <c r="CZ14" s="35" t="s">
        <v>46</v>
      </c>
      <c r="DA14" s="45" t="s">
        <v>46</v>
      </c>
      <c r="DB14" s="43" t="s">
        <v>46</v>
      </c>
      <c r="DC14" s="43" t="s">
        <v>46</v>
      </c>
      <c r="DD14" s="43" t="s">
        <v>46</v>
      </c>
      <c r="DE14" s="43" t="s">
        <v>46</v>
      </c>
      <c r="DF14" s="43" t="s">
        <v>46</v>
      </c>
      <c r="DG14" s="54" t="s">
        <v>46</v>
      </c>
      <c r="DH14" s="35" t="s">
        <v>46</v>
      </c>
      <c r="DI14" s="35" t="s">
        <v>46</v>
      </c>
    </row>
    <row r="15" spans="1:113" x14ac:dyDescent="0.2">
      <c r="A15" s="3" t="s">
        <v>36</v>
      </c>
      <c r="B15" s="4">
        <v>2010</v>
      </c>
      <c r="C15" s="2" t="s">
        <v>13</v>
      </c>
      <c r="D15" s="35" t="s">
        <v>46</v>
      </c>
      <c r="E15" s="35" t="s">
        <v>46</v>
      </c>
      <c r="F15" s="35">
        <v>14023</v>
      </c>
      <c r="G15" s="45">
        <v>14023</v>
      </c>
      <c r="H15" s="35">
        <v>14023</v>
      </c>
      <c r="I15" s="35">
        <v>14023</v>
      </c>
      <c r="J15" s="35">
        <v>2463</v>
      </c>
      <c r="K15" s="35">
        <v>8333</v>
      </c>
      <c r="L15" s="35">
        <v>3227</v>
      </c>
      <c r="M15" s="35" t="s">
        <v>46</v>
      </c>
      <c r="N15" s="35" t="s">
        <v>46</v>
      </c>
      <c r="O15" s="35" t="s">
        <v>46</v>
      </c>
      <c r="P15" s="35">
        <v>82</v>
      </c>
      <c r="Q15" s="35">
        <v>2935.0238095238096</v>
      </c>
      <c r="R15" s="45" t="s">
        <v>46</v>
      </c>
      <c r="S15" s="35">
        <v>4388</v>
      </c>
      <c r="T15" s="35">
        <v>4395</v>
      </c>
      <c r="U15" s="43" t="s">
        <v>46</v>
      </c>
      <c r="V15" s="43" t="s">
        <v>46</v>
      </c>
      <c r="W15" s="43" t="s">
        <v>46</v>
      </c>
      <c r="X15" s="43" t="s">
        <v>46</v>
      </c>
      <c r="Y15" s="43">
        <v>1130</v>
      </c>
      <c r="Z15" s="43">
        <v>2162</v>
      </c>
      <c r="AA15" s="43">
        <v>3141.2407407407409</v>
      </c>
      <c r="AB15" s="35">
        <v>7163</v>
      </c>
      <c r="AC15" s="35">
        <v>6860</v>
      </c>
      <c r="AD15" s="35">
        <v>240</v>
      </c>
      <c r="AE15" s="43" t="s">
        <v>46</v>
      </c>
      <c r="AF15" s="30" t="s">
        <v>46</v>
      </c>
      <c r="AG15" s="35">
        <v>14023</v>
      </c>
      <c r="AH15" s="43" t="s">
        <v>46</v>
      </c>
      <c r="AI15" s="43" t="s">
        <v>46</v>
      </c>
      <c r="AJ15" s="43" t="s">
        <v>46</v>
      </c>
      <c r="AK15" s="43">
        <v>1539</v>
      </c>
      <c r="AL15" s="35">
        <v>1539</v>
      </c>
      <c r="AM15" s="35">
        <v>240</v>
      </c>
      <c r="AN15" s="35">
        <v>2463</v>
      </c>
      <c r="AO15" s="35">
        <v>2463</v>
      </c>
      <c r="AP15" s="35" t="s">
        <v>46</v>
      </c>
      <c r="AQ15" s="45" t="s">
        <v>46</v>
      </c>
      <c r="AR15" s="35">
        <v>14023</v>
      </c>
      <c r="AS15" s="35">
        <v>1310</v>
      </c>
      <c r="AT15" s="35" t="s">
        <v>46</v>
      </c>
      <c r="AU15" s="35" t="s">
        <v>46</v>
      </c>
      <c r="AV15" s="35">
        <v>1310</v>
      </c>
      <c r="AW15" s="35">
        <v>1310</v>
      </c>
      <c r="AX15" s="35" t="s">
        <v>237</v>
      </c>
      <c r="AY15" s="35">
        <v>1310</v>
      </c>
      <c r="AZ15" s="43" t="s">
        <v>46</v>
      </c>
      <c r="BA15" s="45" t="s">
        <v>46</v>
      </c>
      <c r="BB15" s="35">
        <v>14023</v>
      </c>
      <c r="BC15" s="35" t="s">
        <v>46</v>
      </c>
      <c r="BD15" s="54" t="s">
        <v>46</v>
      </c>
      <c r="BE15" s="35" t="s">
        <v>46</v>
      </c>
      <c r="BF15" s="45" t="s">
        <v>46</v>
      </c>
      <c r="BG15" s="35">
        <v>14023</v>
      </c>
      <c r="BH15" s="35">
        <v>3227</v>
      </c>
      <c r="BI15" s="35">
        <v>6270</v>
      </c>
      <c r="BJ15" s="35">
        <v>6270</v>
      </c>
      <c r="BK15" s="35">
        <v>395</v>
      </c>
      <c r="BL15" s="35">
        <v>1366</v>
      </c>
      <c r="BM15" s="35" t="s">
        <v>46</v>
      </c>
      <c r="BN15" s="35">
        <v>1366</v>
      </c>
      <c r="BO15" s="45" t="s">
        <v>46</v>
      </c>
      <c r="BP15" s="35" t="s">
        <v>46</v>
      </c>
      <c r="BQ15" s="35">
        <v>3292</v>
      </c>
      <c r="BR15" s="35">
        <v>1802.794817626391</v>
      </c>
      <c r="BS15" s="35">
        <v>14023</v>
      </c>
      <c r="BT15" s="35">
        <v>14023</v>
      </c>
      <c r="BU15" s="35" t="s">
        <v>46</v>
      </c>
      <c r="BV15" s="35">
        <v>10796</v>
      </c>
      <c r="BW15" s="35" t="s">
        <v>46</v>
      </c>
      <c r="BX15" s="35">
        <v>6682</v>
      </c>
      <c r="BY15" s="45" t="s">
        <v>46</v>
      </c>
      <c r="BZ15" s="35">
        <v>14023</v>
      </c>
      <c r="CA15" s="35" t="s">
        <v>46</v>
      </c>
      <c r="CB15" s="35" t="s">
        <v>46</v>
      </c>
      <c r="CC15" s="35" t="s">
        <v>46</v>
      </c>
      <c r="CD15" s="35" t="s">
        <v>46</v>
      </c>
      <c r="CE15" s="35" t="s">
        <v>46</v>
      </c>
      <c r="CF15" s="35" t="s">
        <v>46</v>
      </c>
      <c r="CG15" s="35" t="s">
        <v>46</v>
      </c>
      <c r="CH15" s="35">
        <v>8783</v>
      </c>
      <c r="CI15" s="35">
        <v>8783</v>
      </c>
      <c r="CJ15" s="35">
        <v>8783</v>
      </c>
      <c r="CK15" s="35" t="s">
        <v>46</v>
      </c>
      <c r="CL15" s="35" t="s">
        <v>237</v>
      </c>
      <c r="CM15" s="35" t="s">
        <v>46</v>
      </c>
      <c r="CN15" s="35">
        <v>503</v>
      </c>
      <c r="CO15" s="45">
        <v>8333</v>
      </c>
      <c r="CP15" s="35" t="s">
        <v>46</v>
      </c>
      <c r="CQ15" s="35" t="s">
        <v>46</v>
      </c>
      <c r="CR15" s="35">
        <v>6270</v>
      </c>
      <c r="CS15" s="35">
        <v>6270</v>
      </c>
      <c r="CT15" s="35" t="s">
        <v>46</v>
      </c>
      <c r="CU15" s="35" t="s">
        <v>46</v>
      </c>
      <c r="CV15" s="35" t="s">
        <v>46</v>
      </c>
      <c r="CW15" s="35">
        <v>14023</v>
      </c>
      <c r="CX15" s="35">
        <v>6270</v>
      </c>
      <c r="CY15" s="35" t="s">
        <v>46</v>
      </c>
      <c r="CZ15" s="35" t="s">
        <v>46</v>
      </c>
      <c r="DA15" s="45" t="s">
        <v>46</v>
      </c>
      <c r="DB15" s="43" t="s">
        <v>46</v>
      </c>
      <c r="DC15" s="43" t="s">
        <v>46</v>
      </c>
      <c r="DD15" s="43" t="s">
        <v>46</v>
      </c>
      <c r="DE15" s="43" t="s">
        <v>46</v>
      </c>
      <c r="DF15" s="43" t="s">
        <v>46</v>
      </c>
      <c r="DG15" s="54" t="s">
        <v>46</v>
      </c>
      <c r="DH15" s="35" t="s">
        <v>46</v>
      </c>
      <c r="DI15" s="35" t="s">
        <v>46</v>
      </c>
    </row>
    <row r="16" spans="1:113" x14ac:dyDescent="0.2">
      <c r="A16" s="3" t="s">
        <v>37</v>
      </c>
      <c r="B16" s="4">
        <v>2010</v>
      </c>
      <c r="C16" s="2" t="s">
        <v>14</v>
      </c>
      <c r="D16" s="35" t="s">
        <v>46</v>
      </c>
      <c r="E16" s="35" t="s">
        <v>46</v>
      </c>
      <c r="F16" s="35">
        <v>23540</v>
      </c>
      <c r="G16" s="45">
        <v>23540</v>
      </c>
      <c r="H16" s="35">
        <v>23540</v>
      </c>
      <c r="I16" s="35">
        <v>23540</v>
      </c>
      <c r="J16" s="35">
        <v>4000</v>
      </c>
      <c r="K16" s="35">
        <v>14593</v>
      </c>
      <c r="L16" s="35">
        <v>4947</v>
      </c>
      <c r="M16" s="35" t="s">
        <v>46</v>
      </c>
      <c r="N16" s="35" t="s">
        <v>46</v>
      </c>
      <c r="O16" s="35" t="s">
        <v>46</v>
      </c>
      <c r="P16" s="35">
        <v>337</v>
      </c>
      <c r="Q16" s="35">
        <v>2795.7247191011238</v>
      </c>
      <c r="R16" s="45" t="s">
        <v>46</v>
      </c>
      <c r="S16" s="35">
        <v>7673</v>
      </c>
      <c r="T16" s="35">
        <v>7702</v>
      </c>
      <c r="U16" s="43" t="s">
        <v>46</v>
      </c>
      <c r="V16" s="43" t="s">
        <v>46</v>
      </c>
      <c r="W16" s="43" t="s">
        <v>46</v>
      </c>
      <c r="X16" s="43" t="s">
        <v>46</v>
      </c>
      <c r="Y16" s="43">
        <v>1963</v>
      </c>
      <c r="Z16" s="43">
        <v>3646</v>
      </c>
      <c r="AA16" s="43">
        <v>2953.9482758620688</v>
      </c>
      <c r="AB16" s="35">
        <v>12046</v>
      </c>
      <c r="AC16" s="35">
        <v>11494</v>
      </c>
      <c r="AD16" s="35">
        <v>494</v>
      </c>
      <c r="AE16" s="43" t="s">
        <v>46</v>
      </c>
      <c r="AF16" s="30" t="s">
        <v>46</v>
      </c>
      <c r="AG16" s="35">
        <v>23540</v>
      </c>
      <c r="AH16" s="43" t="s">
        <v>46</v>
      </c>
      <c r="AI16" s="43" t="s">
        <v>46</v>
      </c>
      <c r="AJ16" s="43" t="s">
        <v>46</v>
      </c>
      <c r="AK16" s="43">
        <v>2486</v>
      </c>
      <c r="AL16" s="35">
        <v>2486</v>
      </c>
      <c r="AM16" s="35">
        <v>494</v>
      </c>
      <c r="AN16" s="35">
        <v>4000</v>
      </c>
      <c r="AO16" s="35">
        <v>4000</v>
      </c>
      <c r="AP16" s="35" t="s">
        <v>46</v>
      </c>
      <c r="AQ16" s="45" t="s">
        <v>46</v>
      </c>
      <c r="AR16" s="35">
        <v>23540</v>
      </c>
      <c r="AS16" s="35">
        <v>2671</v>
      </c>
      <c r="AT16" s="35" t="s">
        <v>46</v>
      </c>
      <c r="AU16" s="35" t="s">
        <v>46</v>
      </c>
      <c r="AV16" s="35">
        <v>2671</v>
      </c>
      <c r="AW16" s="35">
        <v>2671</v>
      </c>
      <c r="AX16" s="35" t="s">
        <v>237</v>
      </c>
      <c r="AY16" s="35">
        <v>2671</v>
      </c>
      <c r="AZ16" s="43" t="s">
        <v>46</v>
      </c>
      <c r="BA16" s="45" t="s">
        <v>46</v>
      </c>
      <c r="BB16" s="35">
        <v>23540</v>
      </c>
      <c r="BC16" s="35" t="s">
        <v>46</v>
      </c>
      <c r="BD16" s="54" t="s">
        <v>46</v>
      </c>
      <c r="BE16" s="35" t="s">
        <v>46</v>
      </c>
      <c r="BF16" s="45" t="s">
        <v>46</v>
      </c>
      <c r="BG16" s="35">
        <v>23540</v>
      </c>
      <c r="BH16" s="35">
        <v>4947</v>
      </c>
      <c r="BI16" s="35">
        <v>10885</v>
      </c>
      <c r="BJ16" s="35">
        <v>10885</v>
      </c>
      <c r="BK16" s="35">
        <v>698</v>
      </c>
      <c r="BL16" s="35">
        <v>2221</v>
      </c>
      <c r="BM16" s="35" t="s">
        <v>46</v>
      </c>
      <c r="BN16" s="35">
        <v>2221</v>
      </c>
      <c r="BO16" s="45" t="s">
        <v>46</v>
      </c>
      <c r="BP16" s="35" t="s">
        <v>46</v>
      </c>
      <c r="BQ16" s="35">
        <v>5609</v>
      </c>
      <c r="BR16" s="35">
        <v>1802.794817626391</v>
      </c>
      <c r="BS16" s="35">
        <v>23540</v>
      </c>
      <c r="BT16" s="35">
        <v>23540</v>
      </c>
      <c r="BU16" s="35" t="s">
        <v>46</v>
      </c>
      <c r="BV16" s="35">
        <v>18593</v>
      </c>
      <c r="BW16" s="35" t="s">
        <v>46</v>
      </c>
      <c r="BX16" s="35">
        <v>11264</v>
      </c>
      <c r="BY16" s="45" t="s">
        <v>46</v>
      </c>
      <c r="BZ16" s="35">
        <v>23540</v>
      </c>
      <c r="CA16" s="35" t="s">
        <v>46</v>
      </c>
      <c r="CB16" s="35" t="s">
        <v>46</v>
      </c>
      <c r="CC16" s="35" t="s">
        <v>46</v>
      </c>
      <c r="CD16" s="35" t="s">
        <v>46</v>
      </c>
      <c r="CE16" s="35" t="s">
        <v>46</v>
      </c>
      <c r="CF16" s="35" t="s">
        <v>46</v>
      </c>
      <c r="CG16" s="35" t="s">
        <v>46</v>
      </c>
      <c r="CH16" s="35">
        <v>15375</v>
      </c>
      <c r="CI16" s="35">
        <v>15375</v>
      </c>
      <c r="CJ16" s="35">
        <v>15375</v>
      </c>
      <c r="CK16" s="35" t="s">
        <v>46</v>
      </c>
      <c r="CL16" s="35" t="s">
        <v>237</v>
      </c>
      <c r="CM16" s="35" t="s">
        <v>46</v>
      </c>
      <c r="CN16" s="35">
        <v>1513</v>
      </c>
      <c r="CO16" s="45">
        <v>14593</v>
      </c>
      <c r="CP16" s="35" t="s">
        <v>46</v>
      </c>
      <c r="CQ16" s="35" t="s">
        <v>46</v>
      </c>
      <c r="CR16" s="35">
        <v>10885</v>
      </c>
      <c r="CS16" s="35">
        <v>10885</v>
      </c>
      <c r="CT16" s="35" t="s">
        <v>46</v>
      </c>
      <c r="CU16" s="35" t="s">
        <v>46</v>
      </c>
      <c r="CV16" s="35" t="s">
        <v>46</v>
      </c>
      <c r="CW16" s="35">
        <v>23540</v>
      </c>
      <c r="CX16" s="35">
        <v>10885</v>
      </c>
      <c r="CY16" s="35" t="s">
        <v>46</v>
      </c>
      <c r="CZ16" s="35" t="s">
        <v>46</v>
      </c>
      <c r="DA16" s="45" t="s">
        <v>46</v>
      </c>
      <c r="DB16" s="43" t="s">
        <v>46</v>
      </c>
      <c r="DC16" s="43" t="s">
        <v>46</v>
      </c>
      <c r="DD16" s="43" t="s">
        <v>46</v>
      </c>
      <c r="DE16" s="43" t="s">
        <v>46</v>
      </c>
      <c r="DF16" s="43" t="s">
        <v>46</v>
      </c>
      <c r="DG16" s="54" t="s">
        <v>46</v>
      </c>
      <c r="DH16" s="35" t="s">
        <v>46</v>
      </c>
      <c r="DI16" s="35" t="s">
        <v>46</v>
      </c>
    </row>
    <row r="17" spans="1:113" x14ac:dyDescent="0.2">
      <c r="A17" s="3" t="s">
        <v>38</v>
      </c>
      <c r="B17" s="4">
        <v>2010</v>
      </c>
      <c r="C17" s="2" t="s">
        <v>15</v>
      </c>
      <c r="D17" s="35" t="s">
        <v>46</v>
      </c>
      <c r="E17" s="35" t="s">
        <v>46</v>
      </c>
      <c r="F17" s="35">
        <v>32485</v>
      </c>
      <c r="G17" s="45">
        <v>32485</v>
      </c>
      <c r="H17" s="35">
        <v>32485</v>
      </c>
      <c r="I17" s="35">
        <v>32485</v>
      </c>
      <c r="J17" s="35">
        <v>5563</v>
      </c>
      <c r="K17" s="35">
        <v>19892</v>
      </c>
      <c r="L17" s="35">
        <v>7030</v>
      </c>
      <c r="M17" s="35" t="s">
        <v>46</v>
      </c>
      <c r="N17" s="35" t="s">
        <v>46</v>
      </c>
      <c r="O17" s="35" t="s">
        <v>46</v>
      </c>
      <c r="P17" s="35">
        <v>417</v>
      </c>
      <c r="Q17" s="35">
        <v>2853.681818181818</v>
      </c>
      <c r="R17" s="45" t="s">
        <v>46</v>
      </c>
      <c r="S17" s="35">
        <v>10381</v>
      </c>
      <c r="T17" s="35">
        <v>10558</v>
      </c>
      <c r="U17" s="43" t="s">
        <v>46</v>
      </c>
      <c r="V17" s="43" t="s">
        <v>46</v>
      </c>
      <c r="W17" s="43" t="s">
        <v>46</v>
      </c>
      <c r="X17" s="43" t="s">
        <v>46</v>
      </c>
      <c r="Y17" s="43">
        <v>2675</v>
      </c>
      <c r="Z17" s="43">
        <v>5140</v>
      </c>
      <c r="AA17" s="43">
        <v>3097.2948717948716</v>
      </c>
      <c r="AB17" s="35">
        <v>16615</v>
      </c>
      <c r="AC17" s="35">
        <v>15870</v>
      </c>
      <c r="AD17" s="35">
        <v>805</v>
      </c>
      <c r="AE17" s="43" t="s">
        <v>46</v>
      </c>
      <c r="AF17" s="30" t="s">
        <v>46</v>
      </c>
      <c r="AG17" s="35">
        <v>32485</v>
      </c>
      <c r="AH17" s="43" t="s">
        <v>46</v>
      </c>
      <c r="AI17" s="43" t="s">
        <v>46</v>
      </c>
      <c r="AJ17" s="43" t="s">
        <v>46</v>
      </c>
      <c r="AK17" s="43">
        <v>3538</v>
      </c>
      <c r="AL17" s="35">
        <v>3538</v>
      </c>
      <c r="AM17" s="35">
        <v>805</v>
      </c>
      <c r="AN17" s="35">
        <v>5563</v>
      </c>
      <c r="AO17" s="35">
        <v>5563</v>
      </c>
      <c r="AP17" s="35" t="s">
        <v>46</v>
      </c>
      <c r="AQ17" s="45" t="s">
        <v>46</v>
      </c>
      <c r="AR17" s="35">
        <v>32485</v>
      </c>
      <c r="AS17" s="35">
        <v>3543</v>
      </c>
      <c r="AT17" s="35" t="s">
        <v>46</v>
      </c>
      <c r="AU17" s="35" t="s">
        <v>46</v>
      </c>
      <c r="AV17" s="35">
        <v>3543</v>
      </c>
      <c r="AW17" s="35">
        <v>3543</v>
      </c>
      <c r="AX17" s="35" t="s">
        <v>237</v>
      </c>
      <c r="AY17" s="35">
        <v>3543</v>
      </c>
      <c r="AZ17" s="43" t="s">
        <v>46</v>
      </c>
      <c r="BA17" s="45" t="s">
        <v>46</v>
      </c>
      <c r="BB17" s="35">
        <v>32485</v>
      </c>
      <c r="BC17" s="35" t="s">
        <v>46</v>
      </c>
      <c r="BD17" s="54" t="s">
        <v>46</v>
      </c>
      <c r="BE17" s="35" t="s">
        <v>46</v>
      </c>
      <c r="BF17" s="45" t="s">
        <v>46</v>
      </c>
      <c r="BG17" s="35">
        <v>32485</v>
      </c>
      <c r="BH17" s="35">
        <v>7030</v>
      </c>
      <c r="BI17" s="35">
        <v>15488</v>
      </c>
      <c r="BJ17" s="35">
        <v>15488</v>
      </c>
      <c r="BK17" s="35">
        <v>1047</v>
      </c>
      <c r="BL17" s="35">
        <v>3035</v>
      </c>
      <c r="BM17" s="35" t="s">
        <v>46</v>
      </c>
      <c r="BN17" s="35">
        <v>3035</v>
      </c>
      <c r="BO17" s="45" t="s">
        <v>46</v>
      </c>
      <c r="BP17" s="35" t="s">
        <v>46</v>
      </c>
      <c r="BQ17" s="35">
        <v>7815</v>
      </c>
      <c r="BR17" s="35">
        <v>1802.794817626391</v>
      </c>
      <c r="BS17" s="35">
        <v>32485</v>
      </c>
      <c r="BT17" s="35">
        <v>32485</v>
      </c>
      <c r="BU17" s="35" t="s">
        <v>46</v>
      </c>
      <c r="BV17" s="35">
        <v>25455</v>
      </c>
      <c r="BW17" s="35" t="s">
        <v>46</v>
      </c>
      <c r="BX17" s="35">
        <v>15996</v>
      </c>
      <c r="BY17" s="45" t="s">
        <v>46</v>
      </c>
      <c r="BZ17" s="35">
        <v>32485</v>
      </c>
      <c r="CA17" s="35" t="s">
        <v>46</v>
      </c>
      <c r="CB17" s="35" t="s">
        <v>46</v>
      </c>
      <c r="CC17" s="35" t="s">
        <v>46</v>
      </c>
      <c r="CD17" s="35" t="s">
        <v>46</v>
      </c>
      <c r="CE17" s="35" t="s">
        <v>46</v>
      </c>
      <c r="CF17" s="35" t="s">
        <v>46</v>
      </c>
      <c r="CG17" s="35" t="s">
        <v>46</v>
      </c>
      <c r="CH17" s="35">
        <v>20939</v>
      </c>
      <c r="CI17" s="35">
        <v>20939</v>
      </c>
      <c r="CJ17" s="35">
        <v>20939</v>
      </c>
      <c r="CK17" s="35" t="s">
        <v>46</v>
      </c>
      <c r="CL17" s="35" t="s">
        <v>237</v>
      </c>
      <c r="CM17" s="35" t="s">
        <v>46</v>
      </c>
      <c r="CN17" s="35">
        <v>2409</v>
      </c>
      <c r="CO17" s="45">
        <v>19892</v>
      </c>
      <c r="CP17" s="35" t="s">
        <v>46</v>
      </c>
      <c r="CQ17" s="35" t="s">
        <v>46</v>
      </c>
      <c r="CR17" s="35">
        <v>15488</v>
      </c>
      <c r="CS17" s="35">
        <v>15488</v>
      </c>
      <c r="CT17" s="35" t="s">
        <v>46</v>
      </c>
      <c r="CU17" s="35" t="s">
        <v>46</v>
      </c>
      <c r="CV17" s="35" t="s">
        <v>46</v>
      </c>
      <c r="CW17" s="35">
        <v>32485</v>
      </c>
      <c r="CX17" s="35">
        <v>15488</v>
      </c>
      <c r="CY17" s="35" t="s">
        <v>46</v>
      </c>
      <c r="CZ17" s="35" t="s">
        <v>46</v>
      </c>
      <c r="DA17" s="45" t="s">
        <v>46</v>
      </c>
      <c r="DB17" s="43" t="s">
        <v>46</v>
      </c>
      <c r="DC17" s="43" t="s">
        <v>46</v>
      </c>
      <c r="DD17" s="43" t="s">
        <v>46</v>
      </c>
      <c r="DE17" s="43" t="s">
        <v>46</v>
      </c>
      <c r="DF17" s="43" t="s">
        <v>46</v>
      </c>
      <c r="DG17" s="54" t="s">
        <v>46</v>
      </c>
      <c r="DH17" s="35" t="s">
        <v>46</v>
      </c>
      <c r="DI17" s="35" t="s">
        <v>46</v>
      </c>
    </row>
    <row r="18" spans="1:113" x14ac:dyDescent="0.2">
      <c r="A18" s="3" t="s">
        <v>39</v>
      </c>
      <c r="B18" s="4">
        <v>2010</v>
      </c>
      <c r="C18" s="2" t="s">
        <v>16</v>
      </c>
      <c r="D18" s="35" t="s">
        <v>46</v>
      </c>
      <c r="E18" s="35" t="s">
        <v>46</v>
      </c>
      <c r="F18" s="35">
        <v>23147</v>
      </c>
      <c r="G18" s="45">
        <v>23147</v>
      </c>
      <c r="H18" s="35">
        <v>23147</v>
      </c>
      <c r="I18" s="35">
        <v>23147</v>
      </c>
      <c r="J18" s="35">
        <v>4252</v>
      </c>
      <c r="K18" s="35">
        <v>14684</v>
      </c>
      <c r="L18" s="35">
        <v>4211</v>
      </c>
      <c r="M18" s="35" t="s">
        <v>46</v>
      </c>
      <c r="N18" s="35" t="s">
        <v>46</v>
      </c>
      <c r="O18" s="35" t="s">
        <v>46</v>
      </c>
      <c r="P18" s="35">
        <v>146</v>
      </c>
      <c r="Q18" s="35">
        <v>2881.9705882352941</v>
      </c>
      <c r="R18" s="45" t="s">
        <v>46</v>
      </c>
      <c r="S18" s="35">
        <v>7417</v>
      </c>
      <c r="T18" s="35">
        <v>8031</v>
      </c>
      <c r="U18" s="43" t="s">
        <v>46</v>
      </c>
      <c r="V18" s="43" t="s">
        <v>46</v>
      </c>
      <c r="W18" s="43" t="s">
        <v>46</v>
      </c>
      <c r="X18" s="43" t="s">
        <v>46</v>
      </c>
      <c r="Y18" s="43">
        <v>1875</v>
      </c>
      <c r="Z18" s="43">
        <v>3767</v>
      </c>
      <c r="AA18" s="43">
        <v>3133.9821428571427</v>
      </c>
      <c r="AB18" s="35">
        <v>11473</v>
      </c>
      <c r="AC18" s="35">
        <v>11674</v>
      </c>
      <c r="AD18" s="35">
        <v>434</v>
      </c>
      <c r="AE18" s="43" t="s">
        <v>46</v>
      </c>
      <c r="AF18" s="30" t="s">
        <v>46</v>
      </c>
      <c r="AG18" s="35">
        <v>23147</v>
      </c>
      <c r="AH18" s="43" t="s">
        <v>46</v>
      </c>
      <c r="AI18" s="43" t="s">
        <v>46</v>
      </c>
      <c r="AJ18" s="43" t="s">
        <v>46</v>
      </c>
      <c r="AK18" s="43">
        <v>2618</v>
      </c>
      <c r="AL18" s="35">
        <v>2618</v>
      </c>
      <c r="AM18" s="35">
        <v>434</v>
      </c>
      <c r="AN18" s="35">
        <v>4252</v>
      </c>
      <c r="AO18" s="35">
        <v>4252</v>
      </c>
      <c r="AP18" s="35" t="s">
        <v>46</v>
      </c>
      <c r="AQ18" s="45" t="s">
        <v>46</v>
      </c>
      <c r="AR18" s="35">
        <v>23147</v>
      </c>
      <c r="AS18" s="35">
        <v>2426</v>
      </c>
      <c r="AT18" s="35" t="s">
        <v>46</v>
      </c>
      <c r="AU18" s="35" t="s">
        <v>46</v>
      </c>
      <c r="AV18" s="35">
        <v>2426</v>
      </c>
      <c r="AW18" s="35">
        <v>2426</v>
      </c>
      <c r="AX18" s="35" t="s">
        <v>237</v>
      </c>
      <c r="AY18" s="35">
        <v>2426</v>
      </c>
      <c r="AZ18" s="43" t="s">
        <v>46</v>
      </c>
      <c r="BA18" s="45" t="s">
        <v>46</v>
      </c>
      <c r="BB18" s="35">
        <v>23147</v>
      </c>
      <c r="BC18" s="35" t="s">
        <v>46</v>
      </c>
      <c r="BD18" s="54" t="s">
        <v>46</v>
      </c>
      <c r="BE18" s="35" t="s">
        <v>46</v>
      </c>
      <c r="BF18" s="45" t="s">
        <v>46</v>
      </c>
      <c r="BG18" s="35">
        <v>23147</v>
      </c>
      <c r="BH18" s="35">
        <v>4211</v>
      </c>
      <c r="BI18" s="35">
        <v>9651</v>
      </c>
      <c r="BJ18" s="35">
        <v>9651</v>
      </c>
      <c r="BK18" s="35">
        <v>540</v>
      </c>
      <c r="BL18" s="35">
        <v>1818</v>
      </c>
      <c r="BM18" s="35" t="s">
        <v>46</v>
      </c>
      <c r="BN18" s="35">
        <v>1818</v>
      </c>
      <c r="BO18" s="45" t="s">
        <v>46</v>
      </c>
      <c r="BP18" s="35" t="s">
        <v>46</v>
      </c>
      <c r="BQ18" s="35">
        <v>5642</v>
      </c>
      <c r="BR18" s="35">
        <v>1802.794817626391</v>
      </c>
      <c r="BS18" s="35">
        <v>23147</v>
      </c>
      <c r="BT18" s="35">
        <v>23147</v>
      </c>
      <c r="BU18" s="35" t="s">
        <v>46</v>
      </c>
      <c r="BV18" s="35">
        <v>18936</v>
      </c>
      <c r="BW18" s="35" t="s">
        <v>46</v>
      </c>
      <c r="BX18" s="35">
        <v>10593</v>
      </c>
      <c r="BY18" s="45" t="s">
        <v>46</v>
      </c>
      <c r="BZ18" s="35">
        <v>23147</v>
      </c>
      <c r="CA18" s="35" t="s">
        <v>46</v>
      </c>
      <c r="CB18" s="35" t="s">
        <v>46</v>
      </c>
      <c r="CC18" s="35" t="s">
        <v>46</v>
      </c>
      <c r="CD18" s="35" t="s">
        <v>46</v>
      </c>
      <c r="CE18" s="35" t="s">
        <v>46</v>
      </c>
      <c r="CF18" s="35" t="s">
        <v>46</v>
      </c>
      <c r="CG18" s="35" t="s">
        <v>46</v>
      </c>
      <c r="CH18" s="35">
        <v>15448</v>
      </c>
      <c r="CI18" s="35">
        <v>15448</v>
      </c>
      <c r="CJ18" s="35">
        <v>15448</v>
      </c>
      <c r="CK18" s="35" t="s">
        <v>46</v>
      </c>
      <c r="CL18" s="35" t="s">
        <v>237</v>
      </c>
      <c r="CM18" s="35" t="s">
        <v>46</v>
      </c>
      <c r="CN18" s="35">
        <v>891</v>
      </c>
      <c r="CO18" s="45">
        <v>14684</v>
      </c>
      <c r="CP18" s="35" t="s">
        <v>46</v>
      </c>
      <c r="CQ18" s="35" t="s">
        <v>46</v>
      </c>
      <c r="CR18" s="35">
        <v>9651</v>
      </c>
      <c r="CS18" s="35">
        <v>9651</v>
      </c>
      <c r="CT18" s="35" t="s">
        <v>46</v>
      </c>
      <c r="CU18" s="35" t="s">
        <v>46</v>
      </c>
      <c r="CV18" s="35" t="s">
        <v>46</v>
      </c>
      <c r="CW18" s="35">
        <v>23147</v>
      </c>
      <c r="CX18" s="35">
        <v>9651</v>
      </c>
      <c r="CY18" s="35" t="s">
        <v>46</v>
      </c>
      <c r="CZ18" s="35" t="s">
        <v>46</v>
      </c>
      <c r="DA18" s="45" t="s">
        <v>46</v>
      </c>
      <c r="DB18" s="43" t="s">
        <v>46</v>
      </c>
      <c r="DC18" s="43" t="s">
        <v>46</v>
      </c>
      <c r="DD18" s="43" t="s">
        <v>46</v>
      </c>
      <c r="DE18" s="43" t="s">
        <v>46</v>
      </c>
      <c r="DF18" s="43" t="s">
        <v>46</v>
      </c>
      <c r="DG18" s="54" t="s">
        <v>46</v>
      </c>
      <c r="DH18" s="35" t="s">
        <v>46</v>
      </c>
      <c r="DI18" s="35" t="s">
        <v>46</v>
      </c>
    </row>
    <row r="19" spans="1:113" x14ac:dyDescent="0.2">
      <c r="A19" s="3" t="s">
        <v>40</v>
      </c>
      <c r="B19" s="4">
        <v>2010</v>
      </c>
      <c r="C19" s="2" t="s">
        <v>17</v>
      </c>
      <c r="D19" s="35" t="s">
        <v>46</v>
      </c>
      <c r="E19" s="35" t="s">
        <v>46</v>
      </c>
      <c r="F19" s="35">
        <v>29450</v>
      </c>
      <c r="G19" s="45">
        <v>29450</v>
      </c>
      <c r="H19" s="35">
        <v>29450</v>
      </c>
      <c r="I19" s="35">
        <v>29450</v>
      </c>
      <c r="J19" s="35">
        <v>4960</v>
      </c>
      <c r="K19" s="35">
        <v>17258</v>
      </c>
      <c r="L19" s="35">
        <v>7232</v>
      </c>
      <c r="M19" s="35" t="s">
        <v>46</v>
      </c>
      <c r="N19" s="35" t="s">
        <v>46</v>
      </c>
      <c r="O19" s="35" t="s">
        <v>46</v>
      </c>
      <c r="P19" s="35">
        <v>162</v>
      </c>
      <c r="Q19" s="35">
        <v>2787.0384615384614</v>
      </c>
      <c r="R19" s="45" t="s">
        <v>46</v>
      </c>
      <c r="S19" s="35">
        <v>9047</v>
      </c>
      <c r="T19" s="35">
        <v>9161</v>
      </c>
      <c r="U19" s="43" t="s">
        <v>46</v>
      </c>
      <c r="V19" s="43" t="s">
        <v>46</v>
      </c>
      <c r="W19" s="43" t="s">
        <v>46</v>
      </c>
      <c r="X19" s="43" t="s">
        <v>46</v>
      </c>
      <c r="Y19" s="43">
        <v>2204</v>
      </c>
      <c r="Z19" s="43">
        <v>4040</v>
      </c>
      <c r="AA19" s="43">
        <v>3035.844827586207</v>
      </c>
      <c r="AB19" s="35">
        <v>15130</v>
      </c>
      <c r="AC19" s="35">
        <v>14320</v>
      </c>
      <c r="AD19" s="35">
        <v>610</v>
      </c>
      <c r="AE19" s="43" t="s">
        <v>46</v>
      </c>
      <c r="AF19" s="30" t="s">
        <v>46</v>
      </c>
      <c r="AG19" s="35">
        <v>29450</v>
      </c>
      <c r="AH19" s="43" t="s">
        <v>46</v>
      </c>
      <c r="AI19" s="43" t="s">
        <v>46</v>
      </c>
      <c r="AJ19" s="43" t="s">
        <v>46</v>
      </c>
      <c r="AK19" s="43">
        <v>3056</v>
      </c>
      <c r="AL19" s="35">
        <v>3056</v>
      </c>
      <c r="AM19" s="35">
        <v>610</v>
      </c>
      <c r="AN19" s="35">
        <v>4960</v>
      </c>
      <c r="AO19" s="35" t="s">
        <v>46</v>
      </c>
      <c r="AP19" s="35" t="s">
        <v>46</v>
      </c>
      <c r="AQ19" s="45" t="s">
        <v>46</v>
      </c>
      <c r="AR19" s="35">
        <v>29450</v>
      </c>
      <c r="AS19" s="35">
        <v>2866</v>
      </c>
      <c r="AT19" s="35" t="s">
        <v>46</v>
      </c>
      <c r="AU19" s="35" t="s">
        <v>46</v>
      </c>
      <c r="AV19" s="35">
        <v>2866</v>
      </c>
      <c r="AW19" s="35">
        <v>2866</v>
      </c>
      <c r="AX19" s="35" t="s">
        <v>237</v>
      </c>
      <c r="AY19" s="35">
        <v>2866</v>
      </c>
      <c r="AZ19" s="43" t="s">
        <v>46</v>
      </c>
      <c r="BA19" s="45" t="s">
        <v>46</v>
      </c>
      <c r="BB19" s="35">
        <v>29450</v>
      </c>
      <c r="BC19" s="35" t="s">
        <v>46</v>
      </c>
      <c r="BD19" s="54" t="s">
        <v>46</v>
      </c>
      <c r="BE19" s="35" t="s">
        <v>46</v>
      </c>
      <c r="BF19" s="45" t="s">
        <v>46</v>
      </c>
      <c r="BG19" s="35">
        <v>29450</v>
      </c>
      <c r="BH19" s="35">
        <v>7232</v>
      </c>
      <c r="BI19" s="35">
        <v>13607</v>
      </c>
      <c r="BJ19" s="35">
        <v>13607</v>
      </c>
      <c r="BK19" s="35">
        <v>1011</v>
      </c>
      <c r="BL19" s="35">
        <v>3273</v>
      </c>
      <c r="BM19" s="35" t="s">
        <v>46</v>
      </c>
      <c r="BN19" s="35">
        <v>3273</v>
      </c>
      <c r="BO19" s="45" t="s">
        <v>46</v>
      </c>
      <c r="BP19" s="35" t="s">
        <v>46</v>
      </c>
      <c r="BQ19" s="35">
        <v>6244</v>
      </c>
      <c r="BR19" s="35">
        <v>1802.794817626391</v>
      </c>
      <c r="BS19" s="35">
        <v>29450</v>
      </c>
      <c r="BT19" s="35">
        <v>29450</v>
      </c>
      <c r="BU19" s="35" t="s">
        <v>46</v>
      </c>
      <c r="BV19" s="35">
        <v>22218</v>
      </c>
      <c r="BW19" s="35" t="s">
        <v>46</v>
      </c>
      <c r="BX19" s="35">
        <v>13973</v>
      </c>
      <c r="BY19" s="45" t="s">
        <v>46</v>
      </c>
      <c r="BZ19" s="35">
        <v>29450</v>
      </c>
      <c r="CA19" s="35" t="s">
        <v>46</v>
      </c>
      <c r="CB19" s="35" t="s">
        <v>46</v>
      </c>
      <c r="CC19" s="35" t="s">
        <v>46</v>
      </c>
      <c r="CD19" s="35" t="s">
        <v>46</v>
      </c>
      <c r="CE19" s="35" t="s">
        <v>46</v>
      </c>
      <c r="CF19" s="35" t="s">
        <v>46</v>
      </c>
      <c r="CG19" s="35" t="s">
        <v>46</v>
      </c>
      <c r="CH19" s="35">
        <v>18208</v>
      </c>
      <c r="CI19" s="35">
        <v>18208</v>
      </c>
      <c r="CJ19" s="35">
        <v>18208</v>
      </c>
      <c r="CK19" s="35" t="s">
        <v>46</v>
      </c>
      <c r="CL19" s="35" t="s">
        <v>237</v>
      </c>
      <c r="CM19" s="35" t="s">
        <v>46</v>
      </c>
      <c r="CN19" s="35">
        <v>1535</v>
      </c>
      <c r="CO19" s="45">
        <v>17258</v>
      </c>
      <c r="CP19" s="35" t="s">
        <v>46</v>
      </c>
      <c r="CQ19" s="35" t="s">
        <v>46</v>
      </c>
      <c r="CR19" s="35">
        <v>13607</v>
      </c>
      <c r="CS19" s="35">
        <v>13607</v>
      </c>
      <c r="CT19" s="35" t="s">
        <v>46</v>
      </c>
      <c r="CU19" s="35" t="s">
        <v>46</v>
      </c>
      <c r="CV19" s="35" t="s">
        <v>46</v>
      </c>
      <c r="CW19" s="35">
        <v>29450</v>
      </c>
      <c r="CX19" s="35">
        <v>13607</v>
      </c>
      <c r="CY19" s="35" t="s">
        <v>46</v>
      </c>
      <c r="CZ19" s="35" t="s">
        <v>46</v>
      </c>
      <c r="DA19" s="45" t="s">
        <v>46</v>
      </c>
      <c r="DB19" s="43" t="s">
        <v>46</v>
      </c>
      <c r="DC19" s="43" t="s">
        <v>46</v>
      </c>
      <c r="DD19" s="43" t="s">
        <v>46</v>
      </c>
      <c r="DE19" s="43" t="s">
        <v>46</v>
      </c>
      <c r="DF19" s="43" t="s">
        <v>46</v>
      </c>
      <c r="DG19" s="54" t="s">
        <v>46</v>
      </c>
      <c r="DH19" s="35" t="s">
        <v>46</v>
      </c>
      <c r="DI19" s="35" t="s">
        <v>46</v>
      </c>
    </row>
    <row r="20" spans="1:113" x14ac:dyDescent="0.2">
      <c r="A20" s="3" t="s">
        <v>41</v>
      </c>
      <c r="B20" s="4">
        <v>2010</v>
      </c>
      <c r="C20" s="2" t="s">
        <v>18</v>
      </c>
      <c r="D20" s="35" t="s">
        <v>46</v>
      </c>
      <c r="E20" s="35" t="s">
        <v>46</v>
      </c>
      <c r="F20" s="35">
        <v>20122</v>
      </c>
      <c r="G20" s="45">
        <v>20122</v>
      </c>
      <c r="H20" s="35">
        <v>20122</v>
      </c>
      <c r="I20" s="35">
        <v>20122</v>
      </c>
      <c r="J20" s="35">
        <v>3862</v>
      </c>
      <c r="K20" s="35">
        <v>12202</v>
      </c>
      <c r="L20" s="35">
        <v>4058</v>
      </c>
      <c r="M20" s="35" t="s">
        <v>46</v>
      </c>
      <c r="N20" s="35" t="s">
        <v>46</v>
      </c>
      <c r="O20" s="35" t="s">
        <v>46</v>
      </c>
      <c r="P20" s="35">
        <v>132</v>
      </c>
      <c r="Q20" s="35">
        <v>2785.7564102564102</v>
      </c>
      <c r="R20" s="45" t="s">
        <v>46</v>
      </c>
      <c r="S20" s="35">
        <v>6370</v>
      </c>
      <c r="T20" s="35">
        <v>6588</v>
      </c>
      <c r="U20" s="43" t="s">
        <v>46</v>
      </c>
      <c r="V20" s="43" t="s">
        <v>46</v>
      </c>
      <c r="W20" s="43" t="s">
        <v>46</v>
      </c>
      <c r="X20" s="43" t="s">
        <v>46</v>
      </c>
      <c r="Y20" s="43">
        <v>1589</v>
      </c>
      <c r="Z20" s="43">
        <v>3243</v>
      </c>
      <c r="AA20" s="43">
        <v>3026.5204081632655</v>
      </c>
      <c r="AB20" s="35">
        <v>10195</v>
      </c>
      <c r="AC20" s="35">
        <v>9927</v>
      </c>
      <c r="AD20" s="35">
        <v>420</v>
      </c>
      <c r="AE20" s="43" t="s">
        <v>46</v>
      </c>
      <c r="AF20" s="30" t="s">
        <v>46</v>
      </c>
      <c r="AG20" s="35">
        <v>20122</v>
      </c>
      <c r="AH20" s="43" t="s">
        <v>46</v>
      </c>
      <c r="AI20" s="43" t="s">
        <v>46</v>
      </c>
      <c r="AJ20" s="43" t="s">
        <v>46</v>
      </c>
      <c r="AK20" s="43">
        <v>2258</v>
      </c>
      <c r="AL20" s="35">
        <v>2258</v>
      </c>
      <c r="AM20" s="35">
        <v>420</v>
      </c>
      <c r="AN20" s="35">
        <v>3862</v>
      </c>
      <c r="AO20" s="35">
        <v>3862</v>
      </c>
      <c r="AP20" s="35" t="s">
        <v>46</v>
      </c>
      <c r="AQ20" s="45" t="s">
        <v>46</v>
      </c>
      <c r="AR20" s="35">
        <v>20122</v>
      </c>
      <c r="AS20" s="35">
        <v>2205</v>
      </c>
      <c r="AT20" s="35" t="s">
        <v>46</v>
      </c>
      <c r="AU20" s="35" t="s">
        <v>46</v>
      </c>
      <c r="AV20" s="35">
        <v>2205</v>
      </c>
      <c r="AW20" s="35">
        <v>2205</v>
      </c>
      <c r="AX20" s="35" t="s">
        <v>237</v>
      </c>
      <c r="AY20" s="35">
        <v>2205</v>
      </c>
      <c r="AZ20" s="43" t="s">
        <v>46</v>
      </c>
      <c r="BA20" s="45" t="s">
        <v>46</v>
      </c>
      <c r="BB20" s="35">
        <v>20122</v>
      </c>
      <c r="BC20" s="35" t="s">
        <v>46</v>
      </c>
      <c r="BD20" s="54" t="s">
        <v>46</v>
      </c>
      <c r="BE20" s="35" t="s">
        <v>46</v>
      </c>
      <c r="BF20" s="45" t="s">
        <v>46</v>
      </c>
      <c r="BG20" s="35">
        <v>20122</v>
      </c>
      <c r="BH20" s="35">
        <v>4058</v>
      </c>
      <c r="BI20" s="35">
        <v>8626</v>
      </c>
      <c r="BJ20" s="35">
        <v>8626</v>
      </c>
      <c r="BK20" s="35">
        <v>481</v>
      </c>
      <c r="BL20" s="35">
        <v>1741</v>
      </c>
      <c r="BM20" s="35" t="s">
        <v>46</v>
      </c>
      <c r="BN20" s="35">
        <v>1741</v>
      </c>
      <c r="BO20" s="45" t="s">
        <v>46</v>
      </c>
      <c r="BP20" s="35" t="s">
        <v>46</v>
      </c>
      <c r="BQ20" s="35">
        <v>4832</v>
      </c>
      <c r="BR20" s="35">
        <v>1802.794817626391</v>
      </c>
      <c r="BS20" s="35">
        <v>20122</v>
      </c>
      <c r="BT20" s="35">
        <v>20122</v>
      </c>
      <c r="BU20" s="35" t="s">
        <v>46</v>
      </c>
      <c r="BV20" s="35">
        <v>16064</v>
      </c>
      <c r="BW20" s="35" t="s">
        <v>46</v>
      </c>
      <c r="BX20" s="35">
        <v>9435</v>
      </c>
      <c r="BY20" s="45" t="s">
        <v>46</v>
      </c>
      <c r="BZ20" s="35">
        <v>20122</v>
      </c>
      <c r="CA20" s="35" t="s">
        <v>46</v>
      </c>
      <c r="CB20" s="35" t="s">
        <v>46</v>
      </c>
      <c r="CC20" s="35" t="s">
        <v>46</v>
      </c>
      <c r="CD20" s="35" t="s">
        <v>46</v>
      </c>
      <c r="CE20" s="35" t="s">
        <v>46</v>
      </c>
      <c r="CF20" s="35" t="s">
        <v>46</v>
      </c>
      <c r="CG20" s="35" t="s">
        <v>46</v>
      </c>
      <c r="CH20" s="35">
        <v>12958</v>
      </c>
      <c r="CI20" s="35">
        <v>12958</v>
      </c>
      <c r="CJ20" s="35">
        <v>12958</v>
      </c>
      <c r="CK20" s="35" t="s">
        <v>46</v>
      </c>
      <c r="CL20" s="35" t="s">
        <v>237</v>
      </c>
      <c r="CM20" s="35" t="s">
        <v>46</v>
      </c>
      <c r="CN20" s="35">
        <v>926</v>
      </c>
      <c r="CO20" s="45">
        <v>12202</v>
      </c>
      <c r="CP20" s="35" t="s">
        <v>46</v>
      </c>
      <c r="CQ20" s="35" t="s">
        <v>46</v>
      </c>
      <c r="CR20" s="35">
        <v>8626</v>
      </c>
      <c r="CS20" s="35">
        <v>8626</v>
      </c>
      <c r="CT20" s="35" t="s">
        <v>46</v>
      </c>
      <c r="CU20" s="35" t="s">
        <v>46</v>
      </c>
      <c r="CV20" s="35" t="s">
        <v>46</v>
      </c>
      <c r="CW20" s="35">
        <v>20122</v>
      </c>
      <c r="CX20" s="35">
        <v>8626</v>
      </c>
      <c r="CY20" s="35" t="s">
        <v>46</v>
      </c>
      <c r="CZ20" s="35" t="s">
        <v>46</v>
      </c>
      <c r="DA20" s="45" t="s">
        <v>46</v>
      </c>
      <c r="DB20" s="43" t="s">
        <v>46</v>
      </c>
      <c r="DC20" s="43" t="s">
        <v>46</v>
      </c>
      <c r="DD20" s="43" t="s">
        <v>46</v>
      </c>
      <c r="DE20" s="43" t="s">
        <v>46</v>
      </c>
      <c r="DF20" s="43" t="s">
        <v>46</v>
      </c>
      <c r="DG20" s="54" t="s">
        <v>46</v>
      </c>
      <c r="DH20" s="35" t="s">
        <v>46</v>
      </c>
      <c r="DI20" s="35" t="s">
        <v>46</v>
      </c>
    </row>
    <row r="21" spans="1:113" x14ac:dyDescent="0.2">
      <c r="A21" s="3" t="s">
        <v>42</v>
      </c>
      <c r="B21" s="4">
        <v>2010</v>
      </c>
      <c r="C21" s="2" t="s">
        <v>19</v>
      </c>
      <c r="D21" s="35" t="s">
        <v>46</v>
      </c>
      <c r="E21" s="35" t="s">
        <v>46</v>
      </c>
      <c r="F21" s="35">
        <v>28931</v>
      </c>
      <c r="G21" s="45">
        <v>28931</v>
      </c>
      <c r="H21" s="35">
        <v>28931</v>
      </c>
      <c r="I21" s="35">
        <v>28931</v>
      </c>
      <c r="J21" s="35">
        <v>5304</v>
      </c>
      <c r="K21" s="35">
        <v>17530</v>
      </c>
      <c r="L21" s="35">
        <v>6097</v>
      </c>
      <c r="M21" s="43" t="s">
        <v>46</v>
      </c>
      <c r="N21" s="43" t="s">
        <v>46</v>
      </c>
      <c r="O21" s="43" t="s">
        <v>46</v>
      </c>
      <c r="P21" s="35">
        <v>187</v>
      </c>
      <c r="Q21" s="35">
        <v>3006.6855670103091</v>
      </c>
      <c r="R21" s="45" t="s">
        <v>46</v>
      </c>
      <c r="S21" s="35">
        <v>9411</v>
      </c>
      <c r="T21" s="35">
        <v>9137</v>
      </c>
      <c r="U21" s="43" t="s">
        <v>46</v>
      </c>
      <c r="V21" s="43" t="s">
        <v>46</v>
      </c>
      <c r="W21" s="43" t="s">
        <v>46</v>
      </c>
      <c r="X21" s="43" t="s">
        <v>46</v>
      </c>
      <c r="Y21" s="43">
        <v>2540</v>
      </c>
      <c r="Z21" s="43">
        <v>4341</v>
      </c>
      <c r="AA21" s="43">
        <v>3413</v>
      </c>
      <c r="AB21" s="35">
        <v>14871</v>
      </c>
      <c r="AC21" s="35">
        <v>14060</v>
      </c>
      <c r="AD21" s="35">
        <v>596</v>
      </c>
      <c r="AE21" s="43" t="s">
        <v>46</v>
      </c>
      <c r="AF21" s="30" t="s">
        <v>46</v>
      </c>
      <c r="AG21" s="35">
        <v>28931</v>
      </c>
      <c r="AH21" s="43" t="s">
        <v>46</v>
      </c>
      <c r="AI21" s="43" t="s">
        <v>46</v>
      </c>
      <c r="AJ21" s="43" t="s">
        <v>46</v>
      </c>
      <c r="AK21" s="43">
        <v>3280</v>
      </c>
      <c r="AL21" s="35">
        <v>3280</v>
      </c>
      <c r="AM21" s="35">
        <v>596</v>
      </c>
      <c r="AN21" s="35">
        <v>5304</v>
      </c>
      <c r="AO21" s="35">
        <v>5304</v>
      </c>
      <c r="AP21" s="35" t="s">
        <v>46</v>
      </c>
      <c r="AQ21" s="45" t="s">
        <v>46</v>
      </c>
      <c r="AR21" s="35">
        <v>28931</v>
      </c>
      <c r="AS21" s="35">
        <v>2838</v>
      </c>
      <c r="AT21" s="35" t="s">
        <v>46</v>
      </c>
      <c r="AU21" s="35" t="s">
        <v>46</v>
      </c>
      <c r="AV21" s="35">
        <v>2838</v>
      </c>
      <c r="AW21" s="35">
        <v>2838</v>
      </c>
      <c r="AX21" s="35" t="s">
        <v>237</v>
      </c>
      <c r="AY21" s="35">
        <v>2838</v>
      </c>
      <c r="AZ21" s="43" t="s">
        <v>46</v>
      </c>
      <c r="BA21" s="45" t="s">
        <v>46</v>
      </c>
      <c r="BB21" s="35">
        <v>28931</v>
      </c>
      <c r="BC21" s="35" t="s">
        <v>46</v>
      </c>
      <c r="BD21" s="54" t="s">
        <v>46</v>
      </c>
      <c r="BE21" s="35" t="s">
        <v>46</v>
      </c>
      <c r="BF21" s="45" t="s">
        <v>46</v>
      </c>
      <c r="BG21" s="35">
        <v>28931</v>
      </c>
      <c r="BH21" s="35">
        <v>6097</v>
      </c>
      <c r="BI21" s="35">
        <v>12893</v>
      </c>
      <c r="BJ21" s="35">
        <v>12893</v>
      </c>
      <c r="BK21" s="35">
        <v>742</v>
      </c>
      <c r="BL21" s="35">
        <v>2389</v>
      </c>
      <c r="BM21" s="35" t="s">
        <v>46</v>
      </c>
      <c r="BN21" s="35">
        <v>2389</v>
      </c>
      <c r="BO21" s="45" t="s">
        <v>46</v>
      </c>
      <c r="BP21" s="35" t="s">
        <v>46</v>
      </c>
      <c r="BQ21" s="35">
        <v>6881</v>
      </c>
      <c r="BR21" s="35">
        <v>1802.794817626391</v>
      </c>
      <c r="BS21" s="35">
        <v>28931</v>
      </c>
      <c r="BT21" s="35">
        <v>28931</v>
      </c>
      <c r="BU21" s="43" t="s">
        <v>46</v>
      </c>
      <c r="BV21" s="35">
        <v>22834</v>
      </c>
      <c r="BW21" s="35" t="s">
        <v>46</v>
      </c>
      <c r="BX21" s="35">
        <v>14029</v>
      </c>
      <c r="BY21" s="45" t="s">
        <v>46</v>
      </c>
      <c r="BZ21" s="35">
        <v>28931</v>
      </c>
      <c r="CA21" s="43" t="s">
        <v>46</v>
      </c>
      <c r="CB21" s="43" t="s">
        <v>46</v>
      </c>
      <c r="CC21" s="43" t="s">
        <v>46</v>
      </c>
      <c r="CD21" s="43" t="s">
        <v>46</v>
      </c>
      <c r="CE21" s="43" t="s">
        <v>46</v>
      </c>
      <c r="CF21" s="35" t="s">
        <v>46</v>
      </c>
      <c r="CG21" s="43" t="s">
        <v>46</v>
      </c>
      <c r="CH21" s="35">
        <v>18548</v>
      </c>
      <c r="CI21" s="35">
        <v>18548</v>
      </c>
      <c r="CJ21" s="35">
        <v>18548</v>
      </c>
      <c r="CK21" s="43" t="s">
        <v>46</v>
      </c>
      <c r="CL21" s="35" t="s">
        <v>237</v>
      </c>
      <c r="CM21" s="43" t="s">
        <v>46</v>
      </c>
      <c r="CN21" s="35">
        <v>840</v>
      </c>
      <c r="CO21" s="45">
        <v>17530</v>
      </c>
      <c r="CP21" s="35" t="s">
        <v>46</v>
      </c>
      <c r="CQ21" s="35" t="s">
        <v>46</v>
      </c>
      <c r="CR21" s="35">
        <v>12893</v>
      </c>
      <c r="CS21" s="35">
        <v>12893</v>
      </c>
      <c r="CT21" s="35" t="s">
        <v>46</v>
      </c>
      <c r="CU21" s="35" t="s">
        <v>46</v>
      </c>
      <c r="CV21" s="35" t="s">
        <v>46</v>
      </c>
      <c r="CW21" s="35">
        <v>28931</v>
      </c>
      <c r="CX21" s="35">
        <v>12893</v>
      </c>
      <c r="CY21" s="35" t="s">
        <v>46</v>
      </c>
      <c r="CZ21" s="35" t="s">
        <v>46</v>
      </c>
      <c r="DA21" s="45" t="s">
        <v>46</v>
      </c>
      <c r="DB21" s="43" t="s">
        <v>46</v>
      </c>
      <c r="DC21" s="43" t="s">
        <v>46</v>
      </c>
      <c r="DD21" s="43" t="s">
        <v>46</v>
      </c>
      <c r="DE21" s="43" t="s">
        <v>46</v>
      </c>
      <c r="DF21" s="43" t="s">
        <v>46</v>
      </c>
      <c r="DG21" s="54" t="s">
        <v>46</v>
      </c>
      <c r="DH21" s="35" t="s">
        <v>46</v>
      </c>
      <c r="DI21" s="35" t="s">
        <v>46</v>
      </c>
    </row>
    <row r="22" spans="1:113" x14ac:dyDescent="0.2">
      <c r="A22" s="3" t="s">
        <v>43</v>
      </c>
      <c r="B22" s="4">
        <v>2010</v>
      </c>
      <c r="C22" s="2" t="s">
        <v>20</v>
      </c>
      <c r="D22" s="35" t="s">
        <v>46</v>
      </c>
      <c r="E22" s="35" t="s">
        <v>46</v>
      </c>
      <c r="F22" s="35">
        <v>14281</v>
      </c>
      <c r="G22" s="45">
        <v>14281</v>
      </c>
      <c r="H22" s="35">
        <v>14281</v>
      </c>
      <c r="I22" s="35">
        <v>14281</v>
      </c>
      <c r="J22" s="35">
        <v>2591</v>
      </c>
      <c r="K22" s="35">
        <v>8473</v>
      </c>
      <c r="L22" s="35">
        <v>3217</v>
      </c>
      <c r="M22" s="43" t="s">
        <v>46</v>
      </c>
      <c r="N22" s="43" t="s">
        <v>46</v>
      </c>
      <c r="O22" s="43" t="s">
        <v>46</v>
      </c>
      <c r="P22" s="35">
        <v>62</v>
      </c>
      <c r="Q22" s="35">
        <v>3033</v>
      </c>
      <c r="R22" s="45" t="s">
        <v>46</v>
      </c>
      <c r="S22" s="35">
        <v>4550</v>
      </c>
      <c r="T22" s="35">
        <v>4434</v>
      </c>
      <c r="U22" s="43" t="s">
        <v>46</v>
      </c>
      <c r="V22" s="43" t="s">
        <v>46</v>
      </c>
      <c r="W22" s="43" t="s">
        <v>46</v>
      </c>
      <c r="X22" s="43" t="s">
        <v>46</v>
      </c>
      <c r="Y22" s="43">
        <v>1082</v>
      </c>
      <c r="Z22" s="43">
        <v>1941</v>
      </c>
      <c r="AA22" s="43">
        <v>3449</v>
      </c>
      <c r="AB22" s="35">
        <v>7328</v>
      </c>
      <c r="AC22" s="35">
        <v>6953</v>
      </c>
      <c r="AD22" s="35">
        <v>283</v>
      </c>
      <c r="AE22" s="43" t="s">
        <v>46</v>
      </c>
      <c r="AF22" s="30" t="s">
        <v>46</v>
      </c>
      <c r="AG22" s="35">
        <v>14281</v>
      </c>
      <c r="AH22" s="43" t="s">
        <v>46</v>
      </c>
      <c r="AI22" s="43" t="s">
        <v>46</v>
      </c>
      <c r="AJ22" s="43" t="s">
        <v>46</v>
      </c>
      <c r="AK22" s="43">
        <v>1559</v>
      </c>
      <c r="AL22" s="35">
        <v>1559</v>
      </c>
      <c r="AM22" s="35">
        <v>283</v>
      </c>
      <c r="AN22" s="35">
        <v>2591</v>
      </c>
      <c r="AO22" s="35">
        <v>2591</v>
      </c>
      <c r="AP22" s="35" t="s">
        <v>46</v>
      </c>
      <c r="AQ22" s="45" t="s">
        <v>46</v>
      </c>
      <c r="AR22" s="35">
        <v>14281</v>
      </c>
      <c r="AS22" s="35">
        <v>1449</v>
      </c>
      <c r="AT22" s="35" t="s">
        <v>46</v>
      </c>
      <c r="AU22" s="35" t="s">
        <v>46</v>
      </c>
      <c r="AV22" s="35">
        <v>1449</v>
      </c>
      <c r="AW22" s="35">
        <v>1449</v>
      </c>
      <c r="AX22" s="35" t="s">
        <v>237</v>
      </c>
      <c r="AY22" s="35">
        <v>1449</v>
      </c>
      <c r="AZ22" s="43" t="s">
        <v>46</v>
      </c>
      <c r="BA22" s="45" t="s">
        <v>46</v>
      </c>
      <c r="BB22" s="35">
        <v>14281</v>
      </c>
      <c r="BC22" s="35" t="s">
        <v>46</v>
      </c>
      <c r="BD22" s="54" t="s">
        <v>46</v>
      </c>
      <c r="BE22" s="35" t="s">
        <v>46</v>
      </c>
      <c r="BF22" s="45" t="s">
        <v>46</v>
      </c>
      <c r="BG22" s="35">
        <v>14281</v>
      </c>
      <c r="BH22" s="35">
        <v>3217</v>
      </c>
      <c r="BI22" s="35">
        <v>6310</v>
      </c>
      <c r="BJ22" s="35">
        <v>6310</v>
      </c>
      <c r="BK22" s="35">
        <v>368</v>
      </c>
      <c r="BL22" s="35">
        <v>1376</v>
      </c>
      <c r="BM22" s="35" t="s">
        <v>46</v>
      </c>
      <c r="BN22" s="35">
        <v>1376</v>
      </c>
      <c r="BO22" s="45" t="s">
        <v>46</v>
      </c>
      <c r="BP22" s="35" t="s">
        <v>46</v>
      </c>
      <c r="BQ22" s="35">
        <v>3023</v>
      </c>
      <c r="BR22" s="35">
        <v>1802.794817626391</v>
      </c>
      <c r="BS22" s="35">
        <v>14281</v>
      </c>
      <c r="BT22" s="35">
        <v>14281</v>
      </c>
      <c r="BU22" s="43" t="s">
        <v>46</v>
      </c>
      <c r="BV22" s="35">
        <v>11064</v>
      </c>
      <c r="BW22" s="35" t="s">
        <v>46</v>
      </c>
      <c r="BX22" s="35">
        <v>6428</v>
      </c>
      <c r="BY22" s="45" t="s">
        <v>46</v>
      </c>
      <c r="BZ22" s="35">
        <v>14281</v>
      </c>
      <c r="CA22" s="43" t="s">
        <v>46</v>
      </c>
      <c r="CB22" s="43" t="s">
        <v>46</v>
      </c>
      <c r="CC22" s="43" t="s">
        <v>46</v>
      </c>
      <c r="CD22" s="43" t="s">
        <v>46</v>
      </c>
      <c r="CE22" s="43" t="s">
        <v>46</v>
      </c>
      <c r="CF22" s="35" t="s">
        <v>46</v>
      </c>
      <c r="CG22" s="43" t="s">
        <v>46</v>
      </c>
      <c r="CH22" s="35">
        <v>8984</v>
      </c>
      <c r="CI22" s="35">
        <v>8984</v>
      </c>
      <c r="CJ22" s="35">
        <v>8984</v>
      </c>
      <c r="CK22" s="43" t="s">
        <v>46</v>
      </c>
      <c r="CL22" s="35" t="s">
        <v>237</v>
      </c>
      <c r="CM22" s="43" t="s">
        <v>46</v>
      </c>
      <c r="CN22" s="35">
        <v>552</v>
      </c>
      <c r="CO22" s="45">
        <v>8473</v>
      </c>
      <c r="CP22" s="35" t="s">
        <v>46</v>
      </c>
      <c r="CQ22" s="35" t="s">
        <v>46</v>
      </c>
      <c r="CR22" s="35">
        <v>6310</v>
      </c>
      <c r="CS22" s="35">
        <v>6310</v>
      </c>
      <c r="CT22" s="35" t="s">
        <v>46</v>
      </c>
      <c r="CU22" s="35" t="s">
        <v>46</v>
      </c>
      <c r="CV22" s="35" t="s">
        <v>46</v>
      </c>
      <c r="CW22" s="35">
        <v>14281</v>
      </c>
      <c r="CX22" s="35">
        <v>6310</v>
      </c>
      <c r="CY22" s="35" t="s">
        <v>46</v>
      </c>
      <c r="CZ22" s="35" t="s">
        <v>46</v>
      </c>
      <c r="DA22" s="45" t="s">
        <v>46</v>
      </c>
      <c r="DB22" s="43" t="s">
        <v>46</v>
      </c>
      <c r="DC22" s="43" t="s">
        <v>46</v>
      </c>
      <c r="DD22" s="43" t="s">
        <v>46</v>
      </c>
      <c r="DE22" s="43" t="s">
        <v>46</v>
      </c>
      <c r="DF22" s="43" t="s">
        <v>46</v>
      </c>
      <c r="DG22" s="54" t="s">
        <v>46</v>
      </c>
      <c r="DH22" s="35" t="s">
        <v>46</v>
      </c>
      <c r="DI22" s="35" t="s">
        <v>46</v>
      </c>
    </row>
    <row r="23" spans="1:113" x14ac:dyDescent="0.2">
      <c r="A23" s="3" t="s">
        <v>44</v>
      </c>
      <c r="B23" s="4">
        <v>2010</v>
      </c>
      <c r="C23" s="2" t="s">
        <v>21</v>
      </c>
      <c r="D23" s="35" t="s">
        <v>46</v>
      </c>
      <c r="E23" s="35" t="s">
        <v>46</v>
      </c>
      <c r="F23" s="35">
        <v>41201</v>
      </c>
      <c r="G23" s="45">
        <v>41201</v>
      </c>
      <c r="H23" s="35">
        <v>41201</v>
      </c>
      <c r="I23" s="35">
        <v>41201</v>
      </c>
      <c r="J23" s="35">
        <v>7257</v>
      </c>
      <c r="K23" s="35">
        <v>25428</v>
      </c>
      <c r="L23" s="35">
        <v>8516</v>
      </c>
      <c r="M23" s="43" t="s">
        <v>46</v>
      </c>
      <c r="N23" s="43" t="s">
        <v>46</v>
      </c>
      <c r="O23" s="43" t="s">
        <v>46</v>
      </c>
      <c r="P23" s="35">
        <v>368</v>
      </c>
      <c r="Q23" s="35">
        <v>2911</v>
      </c>
      <c r="R23" s="45" t="s">
        <v>46</v>
      </c>
      <c r="S23" s="35">
        <v>13487</v>
      </c>
      <c r="T23" s="35">
        <v>13315</v>
      </c>
      <c r="U23" s="43" t="s">
        <v>46</v>
      </c>
      <c r="V23" s="43" t="s">
        <v>46</v>
      </c>
      <c r="W23" s="43" t="s">
        <v>46</v>
      </c>
      <c r="X23" s="43" t="s">
        <v>46</v>
      </c>
      <c r="Y23" s="43">
        <v>3248</v>
      </c>
      <c r="Z23" s="43">
        <v>6136</v>
      </c>
      <c r="AA23" s="43">
        <v>3201</v>
      </c>
      <c r="AB23" s="35">
        <v>21221</v>
      </c>
      <c r="AC23" s="35">
        <v>19980</v>
      </c>
      <c r="AD23" s="35">
        <v>880</v>
      </c>
      <c r="AE23" s="43" t="s">
        <v>46</v>
      </c>
      <c r="AF23" s="30" t="s">
        <v>46</v>
      </c>
      <c r="AG23" s="35">
        <v>41201</v>
      </c>
      <c r="AH23" s="43" t="s">
        <v>46</v>
      </c>
      <c r="AI23" s="43" t="s">
        <v>46</v>
      </c>
      <c r="AJ23" s="43" t="s">
        <v>46</v>
      </c>
      <c r="AK23" s="43">
        <v>4430</v>
      </c>
      <c r="AL23" s="35">
        <v>4430</v>
      </c>
      <c r="AM23" s="35">
        <v>880</v>
      </c>
      <c r="AN23" s="35">
        <v>7257</v>
      </c>
      <c r="AO23" s="35">
        <v>7257</v>
      </c>
      <c r="AP23" s="35" t="s">
        <v>46</v>
      </c>
      <c r="AQ23" s="45" t="s">
        <v>46</v>
      </c>
      <c r="AR23" s="35">
        <v>41201</v>
      </c>
      <c r="AS23" s="35">
        <v>4569</v>
      </c>
      <c r="AT23" s="35" t="s">
        <v>46</v>
      </c>
      <c r="AU23" s="35" t="s">
        <v>46</v>
      </c>
      <c r="AV23" s="35">
        <v>4569</v>
      </c>
      <c r="AW23" s="35">
        <v>4569</v>
      </c>
      <c r="AX23" s="35" t="s">
        <v>237</v>
      </c>
      <c r="AY23" s="35">
        <v>4569</v>
      </c>
      <c r="AZ23" s="43" t="s">
        <v>46</v>
      </c>
      <c r="BA23" s="45" t="s">
        <v>46</v>
      </c>
      <c r="BB23" s="35">
        <v>41201</v>
      </c>
      <c r="BC23" s="35" t="s">
        <v>46</v>
      </c>
      <c r="BD23" s="54" t="s">
        <v>46</v>
      </c>
      <c r="BE23" s="35" t="s">
        <v>46</v>
      </c>
      <c r="BF23" s="45" t="s">
        <v>46</v>
      </c>
      <c r="BG23" s="35">
        <v>41201</v>
      </c>
      <c r="BH23" s="35">
        <v>8516</v>
      </c>
      <c r="BI23" s="35">
        <v>18702</v>
      </c>
      <c r="BJ23" s="35">
        <v>18702</v>
      </c>
      <c r="BK23" s="35">
        <v>1230</v>
      </c>
      <c r="BL23" s="35">
        <v>3565</v>
      </c>
      <c r="BM23" s="35" t="s">
        <v>46</v>
      </c>
      <c r="BN23" s="35">
        <v>3565</v>
      </c>
      <c r="BO23" s="45" t="s">
        <v>46</v>
      </c>
      <c r="BP23" s="35" t="s">
        <v>46</v>
      </c>
      <c r="BQ23" s="35">
        <v>9384</v>
      </c>
      <c r="BR23" s="35">
        <v>1802.794817626391</v>
      </c>
      <c r="BS23" s="35">
        <v>41201</v>
      </c>
      <c r="BT23" s="35">
        <v>41201</v>
      </c>
      <c r="BU23" s="43" t="s">
        <v>46</v>
      </c>
      <c r="BV23" s="35">
        <v>32685</v>
      </c>
      <c r="BW23" s="35" t="s">
        <v>46</v>
      </c>
      <c r="BX23" s="35">
        <v>20045</v>
      </c>
      <c r="BY23" s="45" t="s">
        <v>46</v>
      </c>
      <c r="BZ23" s="35">
        <v>41201</v>
      </c>
      <c r="CA23" s="43" t="s">
        <v>46</v>
      </c>
      <c r="CB23" s="43" t="s">
        <v>46</v>
      </c>
      <c r="CC23" s="43" t="s">
        <v>46</v>
      </c>
      <c r="CD23" s="43" t="s">
        <v>46</v>
      </c>
      <c r="CE23" s="43" t="s">
        <v>46</v>
      </c>
      <c r="CF23" s="35" t="s">
        <v>46</v>
      </c>
      <c r="CG23" s="43" t="s">
        <v>46</v>
      </c>
      <c r="CH23" s="35">
        <v>26802</v>
      </c>
      <c r="CI23" s="35">
        <v>26802</v>
      </c>
      <c r="CJ23" s="35">
        <v>26802</v>
      </c>
      <c r="CK23" s="43" t="s">
        <v>46</v>
      </c>
      <c r="CL23" s="35" t="s">
        <v>237</v>
      </c>
      <c r="CM23" s="43" t="s">
        <v>46</v>
      </c>
      <c r="CN23" s="35">
        <v>1845</v>
      </c>
      <c r="CO23" s="45">
        <v>25428</v>
      </c>
      <c r="CP23" s="35" t="s">
        <v>46</v>
      </c>
      <c r="CQ23" s="35" t="s">
        <v>46</v>
      </c>
      <c r="CR23" s="35">
        <v>18702</v>
      </c>
      <c r="CS23" s="35">
        <v>18702</v>
      </c>
      <c r="CT23" s="35" t="s">
        <v>46</v>
      </c>
      <c r="CU23" s="35" t="s">
        <v>46</v>
      </c>
      <c r="CV23" s="35" t="s">
        <v>46</v>
      </c>
      <c r="CW23" s="35">
        <v>41201</v>
      </c>
      <c r="CX23" s="35">
        <v>18702</v>
      </c>
      <c r="CY23" s="35" t="s">
        <v>46</v>
      </c>
      <c r="CZ23" s="35" t="s">
        <v>46</v>
      </c>
      <c r="DA23" s="45" t="s">
        <v>46</v>
      </c>
      <c r="DB23" s="43" t="s">
        <v>46</v>
      </c>
      <c r="DC23" s="43" t="s">
        <v>46</v>
      </c>
      <c r="DD23" s="43" t="s">
        <v>46</v>
      </c>
      <c r="DE23" s="43" t="s">
        <v>46</v>
      </c>
      <c r="DF23" s="43" t="s">
        <v>46</v>
      </c>
      <c r="DG23" s="54" t="s">
        <v>46</v>
      </c>
      <c r="DH23" s="35" t="s">
        <v>46</v>
      </c>
      <c r="DI23" s="35" t="s">
        <v>46</v>
      </c>
    </row>
    <row r="24" spans="1:113" x14ac:dyDescent="0.2">
      <c r="A24" s="3" t="s">
        <v>45</v>
      </c>
      <c r="B24" s="4">
        <v>2010</v>
      </c>
      <c r="C24" s="2" t="s">
        <v>22</v>
      </c>
      <c r="D24" s="35" t="s">
        <v>46</v>
      </c>
      <c r="E24" s="35" t="s">
        <v>46</v>
      </c>
      <c r="F24" s="35">
        <v>1121473</v>
      </c>
      <c r="G24" s="45">
        <v>1121473</v>
      </c>
      <c r="H24" s="35">
        <v>1121473</v>
      </c>
      <c r="I24" s="35">
        <v>1121473</v>
      </c>
      <c r="J24" s="35">
        <v>182659</v>
      </c>
      <c r="K24" s="35">
        <v>704547</v>
      </c>
      <c r="L24" s="35">
        <v>234267</v>
      </c>
      <c r="M24" s="43">
        <v>1443</v>
      </c>
      <c r="N24" s="35" t="s">
        <v>46</v>
      </c>
      <c r="O24" s="35" t="s">
        <v>46</v>
      </c>
      <c r="P24" s="35">
        <v>17205</v>
      </c>
      <c r="Q24" s="35">
        <v>2890.6923076923076</v>
      </c>
      <c r="R24" s="45" t="s">
        <v>46</v>
      </c>
      <c r="S24" s="35">
        <v>369518</v>
      </c>
      <c r="T24" s="35">
        <v>367592</v>
      </c>
      <c r="U24" s="43" t="s">
        <v>46</v>
      </c>
      <c r="V24" s="43" t="s">
        <v>46</v>
      </c>
      <c r="W24" s="43" t="s">
        <v>46</v>
      </c>
      <c r="X24" s="43" t="s">
        <v>46</v>
      </c>
      <c r="Y24" s="43">
        <v>97980</v>
      </c>
      <c r="Z24" s="43">
        <v>162747</v>
      </c>
      <c r="AA24" s="43">
        <v>3103.7861124013007</v>
      </c>
      <c r="AB24" s="35">
        <v>578206</v>
      </c>
      <c r="AC24" s="35">
        <v>543267</v>
      </c>
      <c r="AD24" s="35">
        <v>13054</v>
      </c>
      <c r="AE24" s="43" t="s">
        <v>46</v>
      </c>
      <c r="AF24" s="30" t="s">
        <v>46</v>
      </c>
      <c r="AG24" s="35">
        <v>1121473</v>
      </c>
      <c r="AH24" s="43" t="s">
        <v>46</v>
      </c>
      <c r="AI24" s="43" t="s">
        <v>46</v>
      </c>
      <c r="AJ24" s="43" t="s">
        <v>46</v>
      </c>
      <c r="AK24" s="43">
        <v>65061</v>
      </c>
      <c r="AL24" s="35" t="s">
        <v>46</v>
      </c>
      <c r="AM24" s="35" t="s">
        <v>46</v>
      </c>
      <c r="AN24" s="35">
        <v>182659</v>
      </c>
      <c r="AO24" s="35">
        <v>72525</v>
      </c>
      <c r="AP24" s="35" t="s">
        <v>46</v>
      </c>
      <c r="AQ24" s="45" t="s">
        <v>46</v>
      </c>
      <c r="AR24" s="35">
        <v>1121473</v>
      </c>
      <c r="AS24" s="35">
        <v>121084</v>
      </c>
      <c r="AT24" s="35" t="s">
        <v>46</v>
      </c>
      <c r="AU24" s="35" t="s">
        <v>46</v>
      </c>
      <c r="AV24" s="35">
        <v>121084</v>
      </c>
      <c r="AW24" s="35">
        <v>121084</v>
      </c>
      <c r="AX24" s="35" t="s">
        <v>237</v>
      </c>
      <c r="AY24" s="35">
        <v>121084</v>
      </c>
      <c r="AZ24" s="43">
        <v>10978</v>
      </c>
      <c r="BA24" s="45" t="s">
        <v>46</v>
      </c>
      <c r="BB24" s="35">
        <v>1121473</v>
      </c>
      <c r="BC24" s="35" t="s">
        <v>46</v>
      </c>
      <c r="BD24" s="54" t="s">
        <v>46</v>
      </c>
      <c r="BE24" s="35" t="s">
        <v>46</v>
      </c>
      <c r="BF24" s="45" t="s">
        <v>46</v>
      </c>
      <c r="BG24" s="35">
        <v>1121473</v>
      </c>
      <c r="BH24" s="35">
        <v>234267</v>
      </c>
      <c r="BI24" s="35">
        <v>279277</v>
      </c>
      <c r="BJ24" s="35">
        <v>279277</v>
      </c>
      <c r="BK24" s="35" t="s">
        <v>46</v>
      </c>
      <c r="BL24" s="35">
        <v>103898</v>
      </c>
      <c r="BM24" s="35" t="s">
        <v>46</v>
      </c>
      <c r="BN24" s="35">
        <v>103898</v>
      </c>
      <c r="BO24" s="45" t="s">
        <v>46</v>
      </c>
      <c r="BP24" s="35" t="s">
        <v>46</v>
      </c>
      <c r="BQ24" s="35">
        <v>260727</v>
      </c>
      <c r="BR24" s="35">
        <v>1802.794817626391</v>
      </c>
      <c r="BS24" s="35">
        <v>1121473</v>
      </c>
      <c r="BT24" s="35">
        <v>1121473</v>
      </c>
      <c r="BU24" s="35" t="s">
        <v>46</v>
      </c>
      <c r="BV24" s="35">
        <v>887206</v>
      </c>
      <c r="BW24" s="35" t="s">
        <v>46</v>
      </c>
      <c r="BX24" s="35">
        <v>553064</v>
      </c>
      <c r="BY24" s="45" t="s">
        <v>46</v>
      </c>
      <c r="BZ24" s="35">
        <v>1121473</v>
      </c>
      <c r="CA24" s="35" t="s">
        <v>46</v>
      </c>
      <c r="CB24" s="35" t="s">
        <v>46</v>
      </c>
      <c r="CC24" s="35" t="s">
        <v>46</v>
      </c>
      <c r="CD24" s="35" t="s">
        <v>46</v>
      </c>
      <c r="CE24" s="35" t="s">
        <v>46</v>
      </c>
      <c r="CF24" s="35" t="s">
        <v>46</v>
      </c>
      <c r="CG24" s="35" t="s">
        <v>46</v>
      </c>
      <c r="CH24" s="35">
        <v>737110</v>
      </c>
      <c r="CI24" s="35">
        <v>737110</v>
      </c>
      <c r="CJ24" s="35">
        <v>737110</v>
      </c>
      <c r="CK24" s="35" t="s">
        <v>46</v>
      </c>
      <c r="CL24" s="35" t="s">
        <v>237</v>
      </c>
      <c r="CM24" s="35" t="s">
        <v>46</v>
      </c>
      <c r="CN24" s="35">
        <v>85117</v>
      </c>
      <c r="CO24" s="45">
        <v>704547</v>
      </c>
      <c r="CP24" s="35" t="s">
        <v>46</v>
      </c>
      <c r="CQ24" s="35" t="s">
        <v>46</v>
      </c>
      <c r="CR24" s="35" t="s">
        <v>46</v>
      </c>
      <c r="CS24" s="35" t="s">
        <v>46</v>
      </c>
      <c r="CT24" s="35" t="s">
        <v>46</v>
      </c>
      <c r="CU24" s="35" t="s">
        <v>46</v>
      </c>
      <c r="CV24" s="35" t="s">
        <v>46</v>
      </c>
      <c r="CW24" s="35">
        <v>1121473</v>
      </c>
      <c r="CX24" s="35" t="s">
        <v>46</v>
      </c>
      <c r="CY24" s="35" t="s">
        <v>46</v>
      </c>
      <c r="CZ24" s="35" t="s">
        <v>46</v>
      </c>
      <c r="DA24" s="45" t="s">
        <v>46</v>
      </c>
      <c r="DB24" s="43">
        <v>10978</v>
      </c>
      <c r="DC24" s="43">
        <v>10978</v>
      </c>
      <c r="DD24" s="43">
        <v>10978</v>
      </c>
      <c r="DE24" s="43">
        <v>10978</v>
      </c>
      <c r="DF24" s="11" t="s">
        <v>46</v>
      </c>
      <c r="DG24" s="54" t="s">
        <v>46</v>
      </c>
      <c r="DH24" s="35" t="s">
        <v>46</v>
      </c>
      <c r="DI24" s="35" t="s">
        <v>46</v>
      </c>
    </row>
    <row r="25" spans="1:113" x14ac:dyDescent="0.2">
      <c r="A25" s="3" t="s">
        <v>24</v>
      </c>
      <c r="B25" s="4">
        <v>2011</v>
      </c>
      <c r="C25" s="2" t="s">
        <v>229</v>
      </c>
      <c r="D25" s="35" t="s">
        <v>46</v>
      </c>
      <c r="E25" s="35" t="s">
        <v>46</v>
      </c>
      <c r="F25" s="35">
        <v>515377</v>
      </c>
      <c r="G25" s="45">
        <v>515377</v>
      </c>
      <c r="H25" s="35">
        <v>515377</v>
      </c>
      <c r="I25" s="35">
        <v>515377</v>
      </c>
      <c r="J25" s="35">
        <v>77619</v>
      </c>
      <c r="K25" s="35">
        <v>337548</v>
      </c>
      <c r="L25" s="35">
        <v>100210</v>
      </c>
      <c r="M25" s="43">
        <v>790</v>
      </c>
      <c r="N25" s="35" t="s">
        <v>237</v>
      </c>
      <c r="O25" s="35" t="s">
        <v>46</v>
      </c>
      <c r="P25" s="35">
        <v>11276</v>
      </c>
      <c r="Q25" s="35">
        <v>3010</v>
      </c>
      <c r="R25" s="45" t="s">
        <v>46</v>
      </c>
      <c r="S25" s="35">
        <v>175620</v>
      </c>
      <c r="T25" s="35">
        <v>174515</v>
      </c>
      <c r="U25" s="35">
        <v>175868</v>
      </c>
      <c r="V25" s="35">
        <v>31009</v>
      </c>
      <c r="W25" s="35">
        <v>85461</v>
      </c>
      <c r="X25" s="35">
        <v>90407</v>
      </c>
      <c r="Y25" s="35">
        <v>46857</v>
      </c>
      <c r="Z25" s="35">
        <v>72804</v>
      </c>
      <c r="AA25" s="35">
        <v>3127</v>
      </c>
      <c r="AB25" s="35">
        <v>266479</v>
      </c>
      <c r="AC25" s="35">
        <v>248898</v>
      </c>
      <c r="AD25" s="35">
        <v>13205</v>
      </c>
      <c r="AE25" s="43" t="s">
        <v>46</v>
      </c>
      <c r="AF25" s="30" t="s">
        <v>46</v>
      </c>
      <c r="AG25" s="35">
        <v>515377</v>
      </c>
      <c r="AH25" s="43" t="s">
        <v>46</v>
      </c>
      <c r="AI25" s="43" t="s">
        <v>46</v>
      </c>
      <c r="AJ25" s="43" t="s">
        <v>46</v>
      </c>
      <c r="AK25" s="43">
        <v>48373</v>
      </c>
      <c r="AL25" s="35">
        <v>48373</v>
      </c>
      <c r="AM25" s="35">
        <v>13205</v>
      </c>
      <c r="AN25" s="35">
        <v>77619</v>
      </c>
      <c r="AO25" s="35" t="s">
        <v>46</v>
      </c>
      <c r="AP25" s="35" t="s">
        <v>46</v>
      </c>
      <c r="AQ25" s="45" t="s">
        <v>46</v>
      </c>
      <c r="AR25" s="35">
        <v>515377</v>
      </c>
      <c r="AS25" s="35">
        <v>57343</v>
      </c>
      <c r="AT25" s="35">
        <v>16465</v>
      </c>
      <c r="AU25" s="35">
        <v>5964</v>
      </c>
      <c r="AV25" s="35">
        <v>57343</v>
      </c>
      <c r="AW25" s="35">
        <v>57343</v>
      </c>
      <c r="AX25" s="35" t="s">
        <v>237</v>
      </c>
      <c r="AY25" s="35">
        <v>57343</v>
      </c>
      <c r="AZ25" s="43">
        <v>5619</v>
      </c>
      <c r="BA25" s="45" t="s">
        <v>46</v>
      </c>
      <c r="BB25" s="35">
        <v>515377</v>
      </c>
      <c r="BC25" s="35" t="s">
        <v>46</v>
      </c>
      <c r="BD25" s="54" t="s">
        <v>46</v>
      </c>
      <c r="BE25" s="35" t="s">
        <v>46</v>
      </c>
      <c r="BF25" s="45" t="s">
        <v>46</v>
      </c>
      <c r="BG25" s="35">
        <v>515377</v>
      </c>
      <c r="BH25" s="35">
        <v>100210</v>
      </c>
      <c r="BI25" s="35">
        <v>285874</v>
      </c>
      <c r="BJ25" s="35">
        <v>285874</v>
      </c>
      <c r="BK25" s="35">
        <v>20263</v>
      </c>
      <c r="BL25" s="35">
        <v>48545</v>
      </c>
      <c r="BM25" s="35">
        <v>16523</v>
      </c>
      <c r="BN25" s="35">
        <v>48545</v>
      </c>
      <c r="BO25" s="45">
        <v>10591</v>
      </c>
      <c r="BP25" s="35">
        <v>206877</v>
      </c>
      <c r="BQ25" s="35">
        <v>119661</v>
      </c>
      <c r="BR25" s="35">
        <v>1868.249769340589</v>
      </c>
      <c r="BS25" s="35">
        <v>515377</v>
      </c>
      <c r="BT25" s="35">
        <v>515377</v>
      </c>
      <c r="BU25" s="35">
        <v>206877</v>
      </c>
      <c r="BV25" s="35">
        <v>415167</v>
      </c>
      <c r="BW25" s="35">
        <v>216354</v>
      </c>
      <c r="BX25" s="35" t="s">
        <v>46</v>
      </c>
      <c r="BY25" s="45" t="s">
        <v>46</v>
      </c>
      <c r="BZ25" s="35">
        <v>515377</v>
      </c>
      <c r="CA25" s="35">
        <v>348162</v>
      </c>
      <c r="CB25" s="35">
        <v>206877</v>
      </c>
      <c r="CC25" s="35">
        <v>206877</v>
      </c>
      <c r="CD25" s="35">
        <v>206877</v>
      </c>
      <c r="CE25" s="35">
        <v>175868</v>
      </c>
      <c r="CF25" s="35" t="s">
        <v>46</v>
      </c>
      <c r="CG25" s="35" t="s">
        <v>46</v>
      </c>
      <c r="CH25" s="35">
        <v>350135</v>
      </c>
      <c r="CI25" s="35">
        <v>350135</v>
      </c>
      <c r="CJ25" s="35">
        <v>350135</v>
      </c>
      <c r="CK25" s="35" t="s">
        <v>46</v>
      </c>
      <c r="CL25" s="35" t="s">
        <v>237</v>
      </c>
      <c r="CM25" s="35" t="s">
        <v>46</v>
      </c>
      <c r="CN25" s="35">
        <v>50132</v>
      </c>
      <c r="CO25" s="45">
        <v>337548</v>
      </c>
      <c r="CP25" s="35" t="s">
        <v>46</v>
      </c>
      <c r="CQ25" s="35" t="s">
        <v>46</v>
      </c>
      <c r="CR25" s="35">
        <v>285874</v>
      </c>
      <c r="CS25" s="35">
        <v>285874</v>
      </c>
      <c r="CT25" s="35">
        <v>289399</v>
      </c>
      <c r="CU25" s="35" t="s">
        <v>46</v>
      </c>
      <c r="CV25" s="35">
        <v>289399</v>
      </c>
      <c r="CW25" s="35">
        <v>515377</v>
      </c>
      <c r="CX25" s="35">
        <v>285874</v>
      </c>
      <c r="CY25" s="35">
        <v>20415</v>
      </c>
      <c r="CZ25" s="35">
        <v>3833</v>
      </c>
      <c r="DA25" s="45" t="s">
        <v>46</v>
      </c>
      <c r="DB25" s="43">
        <v>5619</v>
      </c>
      <c r="DC25" s="43">
        <v>5619</v>
      </c>
      <c r="DD25" s="43">
        <v>5619</v>
      </c>
      <c r="DE25" s="43">
        <v>5619</v>
      </c>
      <c r="DF25" s="43" t="s">
        <v>46</v>
      </c>
      <c r="DG25" s="54" t="s">
        <v>46</v>
      </c>
      <c r="DH25" s="35" t="s">
        <v>46</v>
      </c>
      <c r="DI25" s="35" t="s">
        <v>46</v>
      </c>
    </row>
    <row r="26" spans="1:113" x14ac:dyDescent="0.2">
      <c r="A26" s="3" t="s">
        <v>25</v>
      </c>
      <c r="B26" s="4">
        <v>2011</v>
      </c>
      <c r="C26" s="2" t="s">
        <v>3</v>
      </c>
      <c r="D26" s="35" t="s">
        <v>46</v>
      </c>
      <c r="E26" s="35" t="s">
        <v>46</v>
      </c>
      <c r="F26" s="35">
        <v>33561</v>
      </c>
      <c r="G26" s="45">
        <v>33561</v>
      </c>
      <c r="H26" s="35">
        <v>33561</v>
      </c>
      <c r="I26" s="35">
        <v>33561</v>
      </c>
      <c r="J26" s="35">
        <v>5403</v>
      </c>
      <c r="K26" s="35">
        <v>20122</v>
      </c>
      <c r="L26" s="35">
        <v>8036</v>
      </c>
      <c r="M26" s="43" t="s">
        <v>46</v>
      </c>
      <c r="N26" s="35" t="s">
        <v>237</v>
      </c>
      <c r="O26" s="35" t="s">
        <v>46</v>
      </c>
      <c r="P26" s="35">
        <v>259</v>
      </c>
      <c r="Q26" s="35">
        <v>2931</v>
      </c>
      <c r="R26" s="45" t="s">
        <v>46</v>
      </c>
      <c r="S26" s="35">
        <v>10635</v>
      </c>
      <c r="T26" s="35">
        <v>10589</v>
      </c>
      <c r="U26" s="35">
        <v>11268</v>
      </c>
      <c r="V26" s="35">
        <v>1953</v>
      </c>
      <c r="W26" s="35">
        <v>5150</v>
      </c>
      <c r="X26" s="35">
        <v>6118</v>
      </c>
      <c r="Y26" s="35">
        <v>2320</v>
      </c>
      <c r="Z26" s="35">
        <v>5179</v>
      </c>
      <c r="AA26" s="35">
        <v>3167</v>
      </c>
      <c r="AB26" s="35">
        <v>17314</v>
      </c>
      <c r="AC26" s="35">
        <v>16247</v>
      </c>
      <c r="AD26" s="35">
        <v>695</v>
      </c>
      <c r="AE26" s="43" t="s">
        <v>46</v>
      </c>
      <c r="AF26" s="30" t="s">
        <v>46</v>
      </c>
      <c r="AG26" s="35">
        <v>33561</v>
      </c>
      <c r="AH26" s="43" t="s">
        <v>46</v>
      </c>
      <c r="AI26" s="43" t="s">
        <v>46</v>
      </c>
      <c r="AJ26" s="43" t="s">
        <v>46</v>
      </c>
      <c r="AK26" s="43">
        <v>3367</v>
      </c>
      <c r="AL26" s="35">
        <v>3367</v>
      </c>
      <c r="AM26" s="35">
        <v>695</v>
      </c>
      <c r="AN26" s="35">
        <v>5403</v>
      </c>
      <c r="AO26" s="35">
        <v>5403</v>
      </c>
      <c r="AP26" s="35" t="s">
        <v>46</v>
      </c>
      <c r="AQ26" s="45" t="s">
        <v>46</v>
      </c>
      <c r="AR26" s="35">
        <v>33561</v>
      </c>
      <c r="AS26" s="35">
        <v>3564</v>
      </c>
      <c r="AT26" s="35">
        <v>1091</v>
      </c>
      <c r="AU26" s="35">
        <v>493</v>
      </c>
      <c r="AV26" s="35">
        <v>3564</v>
      </c>
      <c r="AW26" s="35">
        <v>3564</v>
      </c>
      <c r="AX26" s="35" t="s">
        <v>237</v>
      </c>
      <c r="AY26" s="35">
        <v>3564</v>
      </c>
      <c r="AZ26" s="43" t="s">
        <v>46</v>
      </c>
      <c r="BA26" s="45" t="s">
        <v>46</v>
      </c>
      <c r="BB26" s="35">
        <v>33561</v>
      </c>
      <c r="BC26" s="35" t="s">
        <v>46</v>
      </c>
      <c r="BD26" s="54" t="s">
        <v>46</v>
      </c>
      <c r="BE26" s="35" t="s">
        <v>46</v>
      </c>
      <c r="BF26" s="45" t="s">
        <v>46</v>
      </c>
      <c r="BG26" s="35">
        <v>33561</v>
      </c>
      <c r="BH26" s="35">
        <v>8036</v>
      </c>
      <c r="BI26" s="35">
        <v>15513</v>
      </c>
      <c r="BJ26" s="35">
        <v>15513</v>
      </c>
      <c r="BK26" s="35">
        <v>1057</v>
      </c>
      <c r="BL26" s="35">
        <v>3637</v>
      </c>
      <c r="BM26" s="35" t="s">
        <v>46</v>
      </c>
      <c r="BN26" s="35">
        <v>3637</v>
      </c>
      <c r="BO26" s="45">
        <v>648</v>
      </c>
      <c r="BP26" s="35">
        <v>13221</v>
      </c>
      <c r="BQ26" s="35">
        <v>7499</v>
      </c>
      <c r="BR26" s="35">
        <v>1868.249769340589</v>
      </c>
      <c r="BS26" s="35">
        <v>33561</v>
      </c>
      <c r="BT26" s="35">
        <v>33561</v>
      </c>
      <c r="BU26" s="35">
        <v>13221</v>
      </c>
      <c r="BV26" s="35">
        <v>25525</v>
      </c>
      <c r="BW26" s="35">
        <v>9866</v>
      </c>
      <c r="BX26" s="35" t="s">
        <v>46</v>
      </c>
      <c r="BY26" s="45" t="s">
        <v>46</v>
      </c>
      <c r="BZ26" s="35">
        <v>33561</v>
      </c>
      <c r="CA26" s="35">
        <v>21252</v>
      </c>
      <c r="CB26" s="35">
        <v>13221</v>
      </c>
      <c r="CC26" s="35">
        <v>13221</v>
      </c>
      <c r="CD26" s="35">
        <v>13221</v>
      </c>
      <c r="CE26" s="35">
        <v>11268</v>
      </c>
      <c r="CF26" s="35" t="s">
        <v>46</v>
      </c>
      <c r="CG26" s="35" t="s">
        <v>46</v>
      </c>
      <c r="CH26" s="35">
        <v>21224</v>
      </c>
      <c r="CI26" s="35">
        <v>21224</v>
      </c>
      <c r="CJ26" s="35">
        <v>21224</v>
      </c>
      <c r="CK26" s="35" t="s">
        <v>46</v>
      </c>
      <c r="CL26" s="35" t="s">
        <v>237</v>
      </c>
      <c r="CM26" s="35" t="s">
        <v>46</v>
      </c>
      <c r="CN26" s="35">
        <v>1591</v>
      </c>
      <c r="CO26" s="45">
        <v>20122</v>
      </c>
      <c r="CP26" s="35" t="s">
        <v>46</v>
      </c>
      <c r="CQ26" s="35" t="s">
        <v>46</v>
      </c>
      <c r="CR26" s="35">
        <v>15513</v>
      </c>
      <c r="CS26" s="35">
        <v>15513</v>
      </c>
      <c r="CT26" s="35">
        <v>16658</v>
      </c>
      <c r="CU26" s="35" t="s">
        <v>46</v>
      </c>
      <c r="CV26" s="35">
        <v>16658</v>
      </c>
      <c r="CW26" s="35">
        <v>33561</v>
      </c>
      <c r="CX26" s="35">
        <v>15513</v>
      </c>
      <c r="CY26" s="35">
        <v>10273</v>
      </c>
      <c r="CZ26" s="35">
        <v>770</v>
      </c>
      <c r="DA26" s="45" t="s">
        <v>46</v>
      </c>
      <c r="DB26" s="43" t="s">
        <v>46</v>
      </c>
      <c r="DC26" s="43" t="s">
        <v>46</v>
      </c>
      <c r="DD26" s="43" t="s">
        <v>46</v>
      </c>
      <c r="DE26" s="43" t="s">
        <v>46</v>
      </c>
      <c r="DF26" s="43" t="s">
        <v>46</v>
      </c>
      <c r="DG26" s="54" t="s">
        <v>46</v>
      </c>
      <c r="DH26" s="35" t="s">
        <v>46</v>
      </c>
      <c r="DI26" s="35" t="s">
        <v>46</v>
      </c>
    </row>
    <row r="27" spans="1:113" x14ac:dyDescent="0.2">
      <c r="A27" s="3" t="s">
        <v>26</v>
      </c>
      <c r="B27" s="4">
        <v>2011</v>
      </c>
      <c r="C27" s="2" t="s">
        <v>4</v>
      </c>
      <c r="D27" s="35" t="s">
        <v>46</v>
      </c>
      <c r="E27" s="35" t="s">
        <v>46</v>
      </c>
      <c r="F27" s="35">
        <v>29538</v>
      </c>
      <c r="G27" s="45">
        <v>29538</v>
      </c>
      <c r="H27" s="35">
        <v>29538</v>
      </c>
      <c r="I27" s="35">
        <v>29538</v>
      </c>
      <c r="J27" s="35">
        <v>4803</v>
      </c>
      <c r="K27" s="35">
        <v>17925</v>
      </c>
      <c r="L27" s="35">
        <v>6810</v>
      </c>
      <c r="M27" s="43" t="s">
        <v>46</v>
      </c>
      <c r="N27" s="35" t="s">
        <v>237</v>
      </c>
      <c r="O27" s="35" t="s">
        <v>46</v>
      </c>
      <c r="P27" s="35">
        <v>231</v>
      </c>
      <c r="Q27" s="35">
        <v>2851</v>
      </c>
      <c r="R27" s="45" t="s">
        <v>46</v>
      </c>
      <c r="S27" s="35">
        <v>9540</v>
      </c>
      <c r="T27" s="35">
        <v>9300</v>
      </c>
      <c r="U27" s="35">
        <v>9728</v>
      </c>
      <c r="V27" s="35">
        <v>1861</v>
      </c>
      <c r="W27" s="35">
        <v>4556</v>
      </c>
      <c r="X27" s="35">
        <v>5172</v>
      </c>
      <c r="Y27" s="35">
        <v>2270</v>
      </c>
      <c r="Z27" s="35">
        <v>4385</v>
      </c>
      <c r="AA27" s="35">
        <v>3043</v>
      </c>
      <c r="AB27" s="35">
        <v>15420</v>
      </c>
      <c r="AC27" s="35">
        <v>14118</v>
      </c>
      <c r="AD27" s="35">
        <v>640</v>
      </c>
      <c r="AE27" s="43" t="s">
        <v>46</v>
      </c>
      <c r="AF27" s="30" t="s">
        <v>46</v>
      </c>
      <c r="AG27" s="35">
        <v>29538</v>
      </c>
      <c r="AH27" s="43" t="s">
        <v>46</v>
      </c>
      <c r="AI27" s="43" t="s">
        <v>46</v>
      </c>
      <c r="AJ27" s="43" t="s">
        <v>46</v>
      </c>
      <c r="AK27" s="43">
        <v>2915</v>
      </c>
      <c r="AL27" s="35">
        <v>2915</v>
      </c>
      <c r="AM27" s="35">
        <v>640</v>
      </c>
      <c r="AN27" s="35">
        <v>4803</v>
      </c>
      <c r="AO27" s="35" t="s">
        <v>46</v>
      </c>
      <c r="AP27" s="35" t="s">
        <v>46</v>
      </c>
      <c r="AQ27" s="45" t="s">
        <v>46</v>
      </c>
      <c r="AR27" s="35">
        <v>29538</v>
      </c>
      <c r="AS27" s="35">
        <v>2975</v>
      </c>
      <c r="AT27" s="35">
        <v>965</v>
      </c>
      <c r="AU27" s="35">
        <v>432</v>
      </c>
      <c r="AV27" s="35">
        <v>2975</v>
      </c>
      <c r="AW27" s="35">
        <v>2975</v>
      </c>
      <c r="AX27" s="35" t="s">
        <v>237</v>
      </c>
      <c r="AY27" s="35">
        <v>2975</v>
      </c>
      <c r="AZ27" s="43" t="s">
        <v>46</v>
      </c>
      <c r="BA27" s="45" t="s">
        <v>46</v>
      </c>
      <c r="BB27" s="35">
        <v>29538</v>
      </c>
      <c r="BC27" s="35" t="s">
        <v>46</v>
      </c>
      <c r="BD27" s="54" t="s">
        <v>46</v>
      </c>
      <c r="BE27" s="35" t="s">
        <v>46</v>
      </c>
      <c r="BF27" s="45" t="s">
        <v>46</v>
      </c>
      <c r="BG27" s="35">
        <v>29538</v>
      </c>
      <c r="BH27" s="35">
        <v>6810</v>
      </c>
      <c r="BI27" s="35">
        <v>14137</v>
      </c>
      <c r="BJ27" s="35">
        <v>14137</v>
      </c>
      <c r="BK27" s="35">
        <v>1034</v>
      </c>
      <c r="BL27" s="35">
        <v>2976</v>
      </c>
      <c r="BM27" s="35" t="s">
        <v>46</v>
      </c>
      <c r="BN27" s="35">
        <v>2976</v>
      </c>
      <c r="BO27" s="45">
        <v>592</v>
      </c>
      <c r="BP27" s="35">
        <v>11589</v>
      </c>
      <c r="BQ27" s="35">
        <v>6655</v>
      </c>
      <c r="BR27" s="35">
        <v>1868.249769340589</v>
      </c>
      <c r="BS27" s="35">
        <v>29538</v>
      </c>
      <c r="BT27" s="35">
        <v>29538</v>
      </c>
      <c r="BU27" s="35">
        <v>11589</v>
      </c>
      <c r="BV27" s="35">
        <v>22728</v>
      </c>
      <c r="BW27" s="35">
        <v>9295</v>
      </c>
      <c r="BX27" s="35" t="s">
        <v>46</v>
      </c>
      <c r="BY27" s="45" t="s">
        <v>46</v>
      </c>
      <c r="BZ27" s="35">
        <v>29538</v>
      </c>
      <c r="CA27" s="35">
        <v>18850</v>
      </c>
      <c r="CB27" s="35">
        <v>11589</v>
      </c>
      <c r="CC27" s="35">
        <v>11589</v>
      </c>
      <c r="CD27" s="35">
        <v>11589</v>
      </c>
      <c r="CE27" s="35">
        <v>9728</v>
      </c>
      <c r="CF27" s="35" t="s">
        <v>46</v>
      </c>
      <c r="CG27" s="35" t="s">
        <v>46</v>
      </c>
      <c r="CH27" s="35">
        <v>18840</v>
      </c>
      <c r="CI27" s="35">
        <v>18840</v>
      </c>
      <c r="CJ27" s="35">
        <v>18840</v>
      </c>
      <c r="CK27" s="35" t="s">
        <v>46</v>
      </c>
      <c r="CL27" s="35" t="s">
        <v>237</v>
      </c>
      <c r="CM27" s="35" t="s">
        <v>46</v>
      </c>
      <c r="CN27" s="35">
        <v>1615</v>
      </c>
      <c r="CO27" s="45">
        <v>17925</v>
      </c>
      <c r="CP27" s="35" t="s">
        <v>46</v>
      </c>
      <c r="CQ27" s="35" t="s">
        <v>46</v>
      </c>
      <c r="CR27" s="35">
        <v>14137</v>
      </c>
      <c r="CS27" s="35">
        <v>14137</v>
      </c>
      <c r="CT27" s="35">
        <v>14553</v>
      </c>
      <c r="CU27" s="35" t="s">
        <v>46</v>
      </c>
      <c r="CV27" s="35">
        <v>14553</v>
      </c>
      <c r="CW27" s="35">
        <v>29538</v>
      </c>
      <c r="CX27" s="35">
        <v>14137</v>
      </c>
      <c r="CY27" s="35">
        <v>11248</v>
      </c>
      <c r="CZ27" s="35">
        <v>605</v>
      </c>
      <c r="DA27" s="45" t="s">
        <v>46</v>
      </c>
      <c r="DB27" s="43" t="s">
        <v>46</v>
      </c>
      <c r="DC27" s="43" t="s">
        <v>46</v>
      </c>
      <c r="DD27" s="43" t="s">
        <v>46</v>
      </c>
      <c r="DE27" s="43" t="s">
        <v>46</v>
      </c>
      <c r="DF27" s="43" t="s">
        <v>46</v>
      </c>
      <c r="DG27" s="54" t="s">
        <v>46</v>
      </c>
      <c r="DH27" s="35" t="s">
        <v>46</v>
      </c>
      <c r="DI27" s="35" t="s">
        <v>46</v>
      </c>
    </row>
    <row r="28" spans="1:113" x14ac:dyDescent="0.2">
      <c r="A28" s="3" t="s">
        <v>27</v>
      </c>
      <c r="B28" s="4">
        <v>2011</v>
      </c>
      <c r="C28" s="2" t="s">
        <v>5</v>
      </c>
      <c r="D28" s="35" t="s">
        <v>46</v>
      </c>
      <c r="E28" s="35" t="s">
        <v>46</v>
      </c>
      <c r="F28" s="35">
        <v>20807</v>
      </c>
      <c r="G28" s="45">
        <v>20807</v>
      </c>
      <c r="H28" s="35">
        <v>20807</v>
      </c>
      <c r="I28" s="35">
        <v>20807</v>
      </c>
      <c r="J28" s="35">
        <v>3774</v>
      </c>
      <c r="K28" s="35">
        <v>12060</v>
      </c>
      <c r="L28" s="35">
        <v>4973</v>
      </c>
      <c r="M28" s="43" t="s">
        <v>46</v>
      </c>
      <c r="N28" s="35" t="s">
        <v>237</v>
      </c>
      <c r="O28" s="35" t="s">
        <v>46</v>
      </c>
      <c r="P28" s="35">
        <v>129</v>
      </c>
      <c r="Q28" s="35">
        <v>2961</v>
      </c>
      <c r="R28" s="45" t="s">
        <v>46</v>
      </c>
      <c r="S28" s="35">
        <v>6566</v>
      </c>
      <c r="T28" s="35">
        <v>6207</v>
      </c>
      <c r="U28" s="35">
        <v>6860</v>
      </c>
      <c r="V28" s="35">
        <v>1199</v>
      </c>
      <c r="W28" s="35">
        <v>3287</v>
      </c>
      <c r="X28" s="35">
        <v>3573</v>
      </c>
      <c r="Y28" s="35">
        <v>1517</v>
      </c>
      <c r="Z28" s="35">
        <v>2981</v>
      </c>
      <c r="AA28" s="35">
        <v>3328</v>
      </c>
      <c r="AB28" s="35">
        <v>10887</v>
      </c>
      <c r="AC28" s="35">
        <v>9920</v>
      </c>
      <c r="AD28" s="35">
        <v>483</v>
      </c>
      <c r="AE28" s="43" t="s">
        <v>46</v>
      </c>
      <c r="AF28" s="30" t="s">
        <v>46</v>
      </c>
      <c r="AG28" s="35">
        <v>20807</v>
      </c>
      <c r="AH28" s="43" t="s">
        <v>46</v>
      </c>
      <c r="AI28" s="43" t="s">
        <v>46</v>
      </c>
      <c r="AJ28" s="43" t="s">
        <v>46</v>
      </c>
      <c r="AK28" s="43">
        <v>2297</v>
      </c>
      <c r="AL28" s="35">
        <v>2297</v>
      </c>
      <c r="AM28" s="35">
        <v>483</v>
      </c>
      <c r="AN28" s="35">
        <v>3774</v>
      </c>
      <c r="AO28" s="35">
        <v>3774</v>
      </c>
      <c r="AP28" s="35" t="s">
        <v>46</v>
      </c>
      <c r="AQ28" s="45" t="s">
        <v>46</v>
      </c>
      <c r="AR28" s="35">
        <v>20807</v>
      </c>
      <c r="AS28" s="35">
        <v>2060</v>
      </c>
      <c r="AT28" s="35">
        <v>609</v>
      </c>
      <c r="AU28" s="35">
        <v>259</v>
      </c>
      <c r="AV28" s="35">
        <v>2060</v>
      </c>
      <c r="AW28" s="35">
        <v>2060</v>
      </c>
      <c r="AX28" s="35" t="s">
        <v>237</v>
      </c>
      <c r="AY28" s="35">
        <v>2060</v>
      </c>
      <c r="AZ28" s="43" t="s">
        <v>46</v>
      </c>
      <c r="BA28" s="45" t="s">
        <v>46</v>
      </c>
      <c r="BB28" s="35">
        <v>20807</v>
      </c>
      <c r="BC28" s="35" t="s">
        <v>46</v>
      </c>
      <c r="BD28" s="54" t="s">
        <v>46</v>
      </c>
      <c r="BE28" s="35" t="s">
        <v>46</v>
      </c>
      <c r="BF28" s="45" t="s">
        <v>46</v>
      </c>
      <c r="BG28" s="35">
        <v>20807</v>
      </c>
      <c r="BH28" s="35">
        <v>4973</v>
      </c>
      <c r="BI28" s="35">
        <v>9279</v>
      </c>
      <c r="BJ28" s="35">
        <v>9279</v>
      </c>
      <c r="BK28" s="35">
        <v>580</v>
      </c>
      <c r="BL28" s="35">
        <v>2128</v>
      </c>
      <c r="BM28" s="35" t="s">
        <v>46</v>
      </c>
      <c r="BN28" s="35">
        <v>2128</v>
      </c>
      <c r="BO28" s="45">
        <v>406</v>
      </c>
      <c r="BP28" s="35">
        <v>8059</v>
      </c>
      <c r="BQ28" s="35">
        <v>4498</v>
      </c>
      <c r="BR28" s="35">
        <v>1868.249769340589</v>
      </c>
      <c r="BS28" s="35">
        <v>20807</v>
      </c>
      <c r="BT28" s="35">
        <v>20807</v>
      </c>
      <c r="BU28" s="35">
        <v>8059</v>
      </c>
      <c r="BV28" s="35">
        <v>15834</v>
      </c>
      <c r="BW28" s="35">
        <v>5913</v>
      </c>
      <c r="BX28" s="35" t="s">
        <v>46</v>
      </c>
      <c r="BY28" s="45" t="s">
        <v>46</v>
      </c>
      <c r="BZ28" s="35">
        <v>20807</v>
      </c>
      <c r="CA28" s="35">
        <v>12821</v>
      </c>
      <c r="CB28" s="35">
        <v>8059</v>
      </c>
      <c r="CC28" s="35">
        <v>8059</v>
      </c>
      <c r="CD28" s="35">
        <v>8059</v>
      </c>
      <c r="CE28" s="35">
        <v>6860</v>
      </c>
      <c r="CF28" s="35" t="s">
        <v>46</v>
      </c>
      <c r="CG28" s="35" t="s">
        <v>46</v>
      </c>
      <c r="CH28" s="35">
        <v>12773</v>
      </c>
      <c r="CI28" s="35">
        <v>12773</v>
      </c>
      <c r="CJ28" s="35">
        <v>12773</v>
      </c>
      <c r="CK28" s="35" t="s">
        <v>46</v>
      </c>
      <c r="CL28" s="35" t="s">
        <v>237</v>
      </c>
      <c r="CM28" s="35" t="s">
        <v>46</v>
      </c>
      <c r="CN28" s="35">
        <v>637</v>
      </c>
      <c r="CO28" s="45">
        <v>12060</v>
      </c>
      <c r="CP28" s="35" t="s">
        <v>46</v>
      </c>
      <c r="CQ28" s="35" t="s">
        <v>46</v>
      </c>
      <c r="CR28" s="35">
        <v>9279</v>
      </c>
      <c r="CS28" s="35">
        <v>9279</v>
      </c>
      <c r="CT28" s="35">
        <v>9441</v>
      </c>
      <c r="CU28" s="35" t="s">
        <v>46</v>
      </c>
      <c r="CV28" s="35">
        <v>9441</v>
      </c>
      <c r="CW28" s="35">
        <v>20807</v>
      </c>
      <c r="CX28" s="35">
        <v>9279</v>
      </c>
      <c r="CY28" s="35">
        <v>15274</v>
      </c>
      <c r="CZ28" s="35">
        <v>543</v>
      </c>
      <c r="DA28" s="45" t="s">
        <v>46</v>
      </c>
      <c r="DB28" s="43" t="s">
        <v>46</v>
      </c>
      <c r="DC28" s="43" t="s">
        <v>46</v>
      </c>
      <c r="DD28" s="43" t="s">
        <v>46</v>
      </c>
      <c r="DE28" s="43" t="s">
        <v>46</v>
      </c>
      <c r="DF28" s="43" t="s">
        <v>46</v>
      </c>
      <c r="DG28" s="54" t="s">
        <v>46</v>
      </c>
      <c r="DH28" s="35" t="s">
        <v>46</v>
      </c>
      <c r="DI28" s="35" t="s">
        <v>46</v>
      </c>
    </row>
    <row r="29" spans="1:113" x14ac:dyDescent="0.2">
      <c r="A29" s="3" t="s">
        <v>28</v>
      </c>
      <c r="B29" s="4">
        <v>2011</v>
      </c>
      <c r="C29" s="2" t="s">
        <v>6</v>
      </c>
      <c r="D29" s="35" t="s">
        <v>46</v>
      </c>
      <c r="E29" s="35" t="s">
        <v>46</v>
      </c>
      <c r="F29" s="35">
        <v>61445</v>
      </c>
      <c r="G29" s="45">
        <v>61445</v>
      </c>
      <c r="H29" s="35">
        <v>61445</v>
      </c>
      <c r="I29" s="35">
        <v>61445</v>
      </c>
      <c r="J29" s="35">
        <v>10123</v>
      </c>
      <c r="K29" s="35">
        <v>37012</v>
      </c>
      <c r="L29" s="35">
        <v>14310</v>
      </c>
      <c r="M29" s="43" t="s">
        <v>46</v>
      </c>
      <c r="N29" s="35" t="s">
        <v>237</v>
      </c>
      <c r="O29" s="35" t="s">
        <v>46</v>
      </c>
      <c r="P29" s="35">
        <v>1190</v>
      </c>
      <c r="Q29" s="35">
        <v>2948</v>
      </c>
      <c r="R29" s="45" t="s">
        <v>46</v>
      </c>
      <c r="S29" s="35">
        <v>19496</v>
      </c>
      <c r="T29" s="35">
        <v>19509</v>
      </c>
      <c r="U29" s="35">
        <v>21114</v>
      </c>
      <c r="V29" s="35">
        <v>3841</v>
      </c>
      <c r="W29" s="35">
        <v>9536</v>
      </c>
      <c r="X29" s="35">
        <v>11578</v>
      </c>
      <c r="Y29" s="35">
        <v>4637</v>
      </c>
      <c r="Z29" s="35">
        <v>9866</v>
      </c>
      <c r="AA29" s="35">
        <v>3165</v>
      </c>
      <c r="AB29" s="35">
        <v>31597</v>
      </c>
      <c r="AC29" s="35">
        <v>29848</v>
      </c>
      <c r="AD29" s="35">
        <v>1322</v>
      </c>
      <c r="AE29" s="43" t="s">
        <v>46</v>
      </c>
      <c r="AF29" s="30" t="s">
        <v>46</v>
      </c>
      <c r="AG29" s="35">
        <v>61445</v>
      </c>
      <c r="AH29" s="43" t="s">
        <v>46</v>
      </c>
      <c r="AI29" s="43" t="s">
        <v>46</v>
      </c>
      <c r="AJ29" s="43" t="s">
        <v>46</v>
      </c>
      <c r="AK29" s="43">
        <v>6243</v>
      </c>
      <c r="AL29" s="35">
        <v>6243</v>
      </c>
      <c r="AM29" s="35">
        <v>1322</v>
      </c>
      <c r="AN29" s="35">
        <v>10123</v>
      </c>
      <c r="AO29" s="35">
        <v>10123</v>
      </c>
      <c r="AP29" s="35" t="s">
        <v>46</v>
      </c>
      <c r="AQ29" s="45" t="s">
        <v>46</v>
      </c>
      <c r="AR29" s="35">
        <v>61445</v>
      </c>
      <c r="AS29" s="35">
        <v>6879</v>
      </c>
      <c r="AT29" s="35">
        <v>2337</v>
      </c>
      <c r="AU29" s="35">
        <v>954</v>
      </c>
      <c r="AV29" s="35">
        <v>6879</v>
      </c>
      <c r="AW29" s="35">
        <v>6879</v>
      </c>
      <c r="AX29" s="35" t="s">
        <v>237</v>
      </c>
      <c r="AY29" s="35">
        <v>6879</v>
      </c>
      <c r="AZ29" s="43" t="s">
        <v>46</v>
      </c>
      <c r="BA29" s="45" t="s">
        <v>46</v>
      </c>
      <c r="BB29" s="35">
        <v>61445</v>
      </c>
      <c r="BC29" s="35" t="s">
        <v>46</v>
      </c>
      <c r="BD29" s="54" t="s">
        <v>46</v>
      </c>
      <c r="BE29" s="35" t="s">
        <v>46</v>
      </c>
      <c r="BF29" s="45" t="s">
        <v>46</v>
      </c>
      <c r="BG29" s="35">
        <v>61445</v>
      </c>
      <c r="BH29" s="35">
        <v>14310</v>
      </c>
      <c r="BI29" s="35">
        <v>28490</v>
      </c>
      <c r="BJ29" s="35">
        <v>28490</v>
      </c>
      <c r="BK29" s="35">
        <v>1806</v>
      </c>
      <c r="BL29" s="35">
        <v>6192</v>
      </c>
      <c r="BM29" s="35" t="s">
        <v>46</v>
      </c>
      <c r="BN29" s="35">
        <v>6192</v>
      </c>
      <c r="BO29" s="45" t="s">
        <v>46</v>
      </c>
      <c r="BP29" s="35">
        <v>24955</v>
      </c>
      <c r="BQ29" s="35">
        <v>14503</v>
      </c>
      <c r="BR29" s="35">
        <v>1868.249769340589</v>
      </c>
      <c r="BS29" s="35">
        <v>61445</v>
      </c>
      <c r="BT29" s="35">
        <v>61445</v>
      </c>
      <c r="BU29" s="35">
        <v>24955</v>
      </c>
      <c r="BV29" s="35">
        <v>47135</v>
      </c>
      <c r="BW29" s="35">
        <v>18720</v>
      </c>
      <c r="BX29" s="35" t="s">
        <v>46</v>
      </c>
      <c r="BY29" s="45" t="s">
        <v>46</v>
      </c>
      <c r="BZ29" s="35">
        <v>61445</v>
      </c>
      <c r="CA29" s="35">
        <v>39005</v>
      </c>
      <c r="CB29" s="35">
        <v>24955</v>
      </c>
      <c r="CC29" s="35">
        <v>24955</v>
      </c>
      <c r="CD29" s="35">
        <v>24955</v>
      </c>
      <c r="CE29" s="35">
        <v>21114</v>
      </c>
      <c r="CF29" s="35" t="s">
        <v>46</v>
      </c>
      <c r="CG29" s="35" t="s">
        <v>46</v>
      </c>
      <c r="CH29" s="35">
        <v>39005</v>
      </c>
      <c r="CI29" s="35">
        <v>39005</v>
      </c>
      <c r="CJ29" s="35">
        <v>39005</v>
      </c>
      <c r="CK29" s="35" t="s">
        <v>46</v>
      </c>
      <c r="CL29" s="35" t="s">
        <v>237</v>
      </c>
      <c r="CM29" s="35" t="s">
        <v>46</v>
      </c>
      <c r="CN29" s="35">
        <v>4117</v>
      </c>
      <c r="CO29" s="45">
        <v>37012</v>
      </c>
      <c r="CP29" s="35" t="s">
        <v>46</v>
      </c>
      <c r="CQ29" s="35" t="s">
        <v>46</v>
      </c>
      <c r="CR29" s="35">
        <v>28490</v>
      </c>
      <c r="CS29" s="35">
        <v>28490</v>
      </c>
      <c r="CT29" s="35">
        <v>29471</v>
      </c>
      <c r="CU29" s="35" t="s">
        <v>46</v>
      </c>
      <c r="CV29" s="35">
        <v>29471</v>
      </c>
      <c r="CW29" s="35">
        <v>61445</v>
      </c>
      <c r="CX29" s="35">
        <v>28490</v>
      </c>
      <c r="CY29" s="35">
        <v>7943</v>
      </c>
      <c r="CZ29" s="35">
        <v>935</v>
      </c>
      <c r="DA29" s="45" t="s">
        <v>46</v>
      </c>
      <c r="DB29" s="43" t="s">
        <v>46</v>
      </c>
      <c r="DC29" s="43" t="s">
        <v>46</v>
      </c>
      <c r="DD29" s="43" t="s">
        <v>46</v>
      </c>
      <c r="DE29" s="43" t="s">
        <v>46</v>
      </c>
      <c r="DF29" s="43" t="s">
        <v>46</v>
      </c>
      <c r="DG29" s="54" t="s">
        <v>46</v>
      </c>
      <c r="DH29" s="35" t="s">
        <v>46</v>
      </c>
      <c r="DI29" s="35" t="s">
        <v>46</v>
      </c>
    </row>
    <row r="30" spans="1:113" x14ac:dyDescent="0.2">
      <c r="A30" s="3" t="s">
        <v>29</v>
      </c>
      <c r="B30" s="4">
        <v>2011</v>
      </c>
      <c r="C30" s="2" t="s">
        <v>7</v>
      </c>
      <c r="D30" s="35" t="s">
        <v>46</v>
      </c>
      <c r="E30" s="35" t="s">
        <v>46</v>
      </c>
      <c r="F30" s="35">
        <v>14633</v>
      </c>
      <c r="G30" s="45">
        <v>14633</v>
      </c>
      <c r="H30" s="35">
        <v>14633</v>
      </c>
      <c r="I30" s="35">
        <v>14633</v>
      </c>
      <c r="J30" s="35">
        <v>2517</v>
      </c>
      <c r="K30" s="35">
        <v>8770</v>
      </c>
      <c r="L30" s="35">
        <v>3346</v>
      </c>
      <c r="M30" s="43" t="s">
        <v>46</v>
      </c>
      <c r="N30" s="35" t="s">
        <v>237</v>
      </c>
      <c r="O30" s="35" t="s">
        <v>46</v>
      </c>
      <c r="P30" s="35">
        <v>117</v>
      </c>
      <c r="Q30" s="35">
        <v>3093</v>
      </c>
      <c r="R30" s="45" t="s">
        <v>46</v>
      </c>
      <c r="S30" s="35">
        <v>4672</v>
      </c>
      <c r="T30" s="35">
        <v>4602</v>
      </c>
      <c r="U30" s="35">
        <v>4824</v>
      </c>
      <c r="V30" s="35">
        <v>825</v>
      </c>
      <c r="W30" s="35">
        <v>2339</v>
      </c>
      <c r="X30" s="35">
        <v>2485</v>
      </c>
      <c r="Y30" s="35">
        <v>1107</v>
      </c>
      <c r="Z30" s="35">
        <v>2137</v>
      </c>
      <c r="AA30" s="35">
        <v>3388</v>
      </c>
      <c r="AB30" s="35">
        <v>7559</v>
      </c>
      <c r="AC30" s="35">
        <v>7074</v>
      </c>
      <c r="AD30" s="35">
        <v>330</v>
      </c>
      <c r="AE30" s="43" t="s">
        <v>46</v>
      </c>
      <c r="AF30" s="30" t="s">
        <v>46</v>
      </c>
      <c r="AG30" s="35">
        <v>14633</v>
      </c>
      <c r="AH30" s="43" t="s">
        <v>46</v>
      </c>
      <c r="AI30" s="43" t="s">
        <v>46</v>
      </c>
      <c r="AJ30" s="43" t="s">
        <v>46</v>
      </c>
      <c r="AK30" s="43">
        <v>1619</v>
      </c>
      <c r="AL30" s="35">
        <v>1619</v>
      </c>
      <c r="AM30" s="35">
        <v>330</v>
      </c>
      <c r="AN30" s="35">
        <v>2517</v>
      </c>
      <c r="AO30" s="35">
        <v>2517</v>
      </c>
      <c r="AP30" s="35" t="s">
        <v>46</v>
      </c>
      <c r="AQ30" s="45" t="s">
        <v>46</v>
      </c>
      <c r="AR30" s="35">
        <v>14633</v>
      </c>
      <c r="AS30" s="35">
        <v>1502</v>
      </c>
      <c r="AT30" s="35">
        <v>412</v>
      </c>
      <c r="AU30" s="35">
        <v>158</v>
      </c>
      <c r="AV30" s="35">
        <v>1502</v>
      </c>
      <c r="AW30" s="35">
        <v>1502</v>
      </c>
      <c r="AX30" s="35" t="s">
        <v>237</v>
      </c>
      <c r="AY30" s="35">
        <v>1502</v>
      </c>
      <c r="AZ30" s="43" t="s">
        <v>46</v>
      </c>
      <c r="BA30" s="45" t="s">
        <v>46</v>
      </c>
      <c r="BB30" s="35">
        <v>14633</v>
      </c>
      <c r="BC30" s="35" t="s">
        <v>46</v>
      </c>
      <c r="BD30" s="54" t="s">
        <v>46</v>
      </c>
      <c r="BE30" s="35" t="s">
        <v>46</v>
      </c>
      <c r="BF30" s="45" t="s">
        <v>46</v>
      </c>
      <c r="BG30" s="35">
        <v>14633</v>
      </c>
      <c r="BH30" s="35">
        <v>3346</v>
      </c>
      <c r="BI30" s="35">
        <v>6814</v>
      </c>
      <c r="BJ30" s="35">
        <v>6814</v>
      </c>
      <c r="BK30" s="35">
        <v>542</v>
      </c>
      <c r="BL30" s="35">
        <v>1610</v>
      </c>
      <c r="BM30" s="35" t="s">
        <v>46</v>
      </c>
      <c r="BN30" s="35">
        <v>1610</v>
      </c>
      <c r="BO30" s="45" t="s">
        <v>46</v>
      </c>
      <c r="BP30" s="35">
        <v>5649</v>
      </c>
      <c r="BQ30" s="35">
        <v>3244</v>
      </c>
      <c r="BR30" s="35">
        <v>1868.249769340589</v>
      </c>
      <c r="BS30" s="35">
        <v>14633</v>
      </c>
      <c r="BT30" s="35">
        <v>14633</v>
      </c>
      <c r="BU30" s="35">
        <v>5649</v>
      </c>
      <c r="BV30" s="35">
        <v>11287</v>
      </c>
      <c r="BW30" s="35">
        <v>4389</v>
      </c>
      <c r="BX30" s="35" t="s">
        <v>46</v>
      </c>
      <c r="BY30" s="45" t="s">
        <v>46</v>
      </c>
      <c r="BZ30" s="35">
        <v>14633</v>
      </c>
      <c r="CA30" s="35">
        <v>9160</v>
      </c>
      <c r="CB30" s="35">
        <v>5649</v>
      </c>
      <c r="CC30" s="35">
        <v>5649</v>
      </c>
      <c r="CD30" s="35">
        <v>5649</v>
      </c>
      <c r="CE30" s="35">
        <v>4824</v>
      </c>
      <c r="CF30" s="35" t="s">
        <v>46</v>
      </c>
      <c r="CG30" s="35" t="s">
        <v>46</v>
      </c>
      <c r="CH30" s="35">
        <v>9274</v>
      </c>
      <c r="CI30" s="35">
        <v>9274</v>
      </c>
      <c r="CJ30" s="35">
        <v>9274</v>
      </c>
      <c r="CK30" s="35" t="s">
        <v>46</v>
      </c>
      <c r="CL30" s="35" t="s">
        <v>237</v>
      </c>
      <c r="CM30" s="35" t="s">
        <v>46</v>
      </c>
      <c r="CN30" s="35">
        <v>502</v>
      </c>
      <c r="CO30" s="45">
        <v>8770</v>
      </c>
      <c r="CP30" s="35" t="s">
        <v>46</v>
      </c>
      <c r="CQ30" s="35" t="s">
        <v>46</v>
      </c>
      <c r="CR30" s="35">
        <v>6814</v>
      </c>
      <c r="CS30" s="35">
        <v>6814</v>
      </c>
      <c r="CT30" s="35">
        <v>7229</v>
      </c>
      <c r="CU30" s="35" t="s">
        <v>46</v>
      </c>
      <c r="CV30" s="35">
        <v>7229</v>
      </c>
      <c r="CW30" s="35">
        <v>14633</v>
      </c>
      <c r="CX30" s="35">
        <v>6814</v>
      </c>
      <c r="CY30" s="35">
        <v>4321</v>
      </c>
      <c r="CZ30" s="35">
        <v>274</v>
      </c>
      <c r="DA30" s="45" t="s">
        <v>46</v>
      </c>
      <c r="DB30" s="43" t="s">
        <v>46</v>
      </c>
      <c r="DC30" s="43" t="s">
        <v>46</v>
      </c>
      <c r="DD30" s="43" t="s">
        <v>46</v>
      </c>
      <c r="DE30" s="43" t="s">
        <v>46</v>
      </c>
      <c r="DF30" s="43" t="s">
        <v>46</v>
      </c>
      <c r="DG30" s="54" t="s">
        <v>46</v>
      </c>
      <c r="DH30" s="35" t="s">
        <v>46</v>
      </c>
      <c r="DI30" s="35" t="s">
        <v>46</v>
      </c>
    </row>
    <row r="31" spans="1:113" x14ac:dyDescent="0.2">
      <c r="A31" s="3" t="s">
        <v>30</v>
      </c>
      <c r="B31" s="4">
        <v>2011</v>
      </c>
      <c r="C31" s="2" t="s">
        <v>8</v>
      </c>
      <c r="D31" s="35" t="s">
        <v>46</v>
      </c>
      <c r="E31" s="35" t="s">
        <v>46</v>
      </c>
      <c r="F31" s="35">
        <v>18885</v>
      </c>
      <c r="G31" s="45">
        <v>18885</v>
      </c>
      <c r="H31" s="35">
        <v>18885</v>
      </c>
      <c r="I31" s="35">
        <v>18885</v>
      </c>
      <c r="J31" s="35">
        <v>3306</v>
      </c>
      <c r="K31" s="35">
        <v>11115</v>
      </c>
      <c r="L31" s="35">
        <v>4464</v>
      </c>
      <c r="M31" s="43" t="s">
        <v>46</v>
      </c>
      <c r="N31" s="35" t="s">
        <v>237</v>
      </c>
      <c r="O31" s="35" t="s">
        <v>46</v>
      </c>
      <c r="P31" s="35">
        <v>141</v>
      </c>
      <c r="Q31" s="35">
        <v>3199</v>
      </c>
      <c r="R31" s="45" t="s">
        <v>46</v>
      </c>
      <c r="S31" s="35">
        <v>6009</v>
      </c>
      <c r="T31" s="35">
        <v>5744</v>
      </c>
      <c r="U31" s="35">
        <v>6045</v>
      </c>
      <c r="V31" s="35">
        <v>1021</v>
      </c>
      <c r="W31" s="35">
        <v>3003</v>
      </c>
      <c r="X31" s="35">
        <v>3042</v>
      </c>
      <c r="Y31" s="35">
        <v>1395</v>
      </c>
      <c r="Z31" s="35">
        <v>2590</v>
      </c>
      <c r="AA31" s="35">
        <v>3519</v>
      </c>
      <c r="AB31" s="35">
        <v>9811</v>
      </c>
      <c r="AC31" s="35">
        <v>9074</v>
      </c>
      <c r="AD31" s="35">
        <v>418</v>
      </c>
      <c r="AE31" s="43" t="s">
        <v>46</v>
      </c>
      <c r="AF31" s="30" t="s">
        <v>46</v>
      </c>
      <c r="AG31" s="35">
        <v>18885</v>
      </c>
      <c r="AH31" s="43" t="s">
        <v>46</v>
      </c>
      <c r="AI31" s="43" t="s">
        <v>46</v>
      </c>
      <c r="AJ31" s="43" t="s">
        <v>46</v>
      </c>
      <c r="AK31" s="43">
        <v>2079</v>
      </c>
      <c r="AL31" s="35">
        <v>2079</v>
      </c>
      <c r="AM31" s="35">
        <v>418</v>
      </c>
      <c r="AN31" s="35">
        <v>3306</v>
      </c>
      <c r="AO31" s="35">
        <v>3306</v>
      </c>
      <c r="AP31" s="35" t="s">
        <v>46</v>
      </c>
      <c r="AQ31" s="45" t="s">
        <v>46</v>
      </c>
      <c r="AR31" s="35">
        <v>18885</v>
      </c>
      <c r="AS31" s="35">
        <v>1779</v>
      </c>
      <c r="AT31" s="35">
        <v>397</v>
      </c>
      <c r="AU31" s="35">
        <v>168</v>
      </c>
      <c r="AV31" s="35">
        <v>1779</v>
      </c>
      <c r="AW31" s="35">
        <v>1779</v>
      </c>
      <c r="AX31" s="35" t="s">
        <v>237</v>
      </c>
      <c r="AY31" s="35">
        <v>1779</v>
      </c>
      <c r="AZ31" s="43" t="s">
        <v>46</v>
      </c>
      <c r="BA31" s="45" t="s">
        <v>46</v>
      </c>
      <c r="BB31" s="35">
        <v>18885</v>
      </c>
      <c r="BC31" s="35" t="s">
        <v>46</v>
      </c>
      <c r="BD31" s="54" t="s">
        <v>46</v>
      </c>
      <c r="BE31" s="35" t="s">
        <v>46</v>
      </c>
      <c r="BF31" s="45" t="s">
        <v>46</v>
      </c>
      <c r="BG31" s="35">
        <v>18885</v>
      </c>
      <c r="BH31" s="35">
        <v>4464</v>
      </c>
      <c r="BI31" s="35">
        <v>8806</v>
      </c>
      <c r="BJ31" s="35">
        <v>8806</v>
      </c>
      <c r="BK31" s="35">
        <v>597</v>
      </c>
      <c r="BL31" s="35">
        <v>2011</v>
      </c>
      <c r="BM31" s="35" t="s">
        <v>46</v>
      </c>
      <c r="BN31" s="35">
        <v>2011</v>
      </c>
      <c r="BO31" s="45" t="s">
        <v>46</v>
      </c>
      <c r="BP31" s="35">
        <v>7066</v>
      </c>
      <c r="BQ31" s="35">
        <v>3985</v>
      </c>
      <c r="BR31" s="35">
        <v>1868.249769340589</v>
      </c>
      <c r="BS31" s="35">
        <v>18885</v>
      </c>
      <c r="BT31" s="35">
        <v>18885</v>
      </c>
      <c r="BU31" s="35">
        <v>7066</v>
      </c>
      <c r="BV31" s="35">
        <v>14421</v>
      </c>
      <c r="BW31" s="35">
        <v>5736</v>
      </c>
      <c r="BX31" s="35" t="s">
        <v>46</v>
      </c>
      <c r="BY31" s="45" t="s">
        <v>46</v>
      </c>
      <c r="BZ31" s="35">
        <v>18885</v>
      </c>
      <c r="CA31" s="35">
        <v>11749</v>
      </c>
      <c r="CB31" s="35">
        <v>7066</v>
      </c>
      <c r="CC31" s="35">
        <v>7066</v>
      </c>
      <c r="CD31" s="35">
        <v>7066</v>
      </c>
      <c r="CE31" s="35">
        <v>6045</v>
      </c>
      <c r="CF31" s="35" t="s">
        <v>46</v>
      </c>
      <c r="CG31" s="35" t="s">
        <v>46</v>
      </c>
      <c r="CH31" s="35">
        <v>11753</v>
      </c>
      <c r="CI31" s="35">
        <v>11753</v>
      </c>
      <c r="CJ31" s="35">
        <v>11753</v>
      </c>
      <c r="CK31" s="35" t="s">
        <v>46</v>
      </c>
      <c r="CL31" s="35" t="s">
        <v>237</v>
      </c>
      <c r="CM31" s="35" t="s">
        <v>46</v>
      </c>
      <c r="CN31" s="35">
        <v>688</v>
      </c>
      <c r="CO31" s="45">
        <v>11115</v>
      </c>
      <c r="CP31" s="35" t="s">
        <v>46</v>
      </c>
      <c r="CQ31" s="35" t="s">
        <v>46</v>
      </c>
      <c r="CR31" s="35">
        <v>8806</v>
      </c>
      <c r="CS31" s="35">
        <v>8806</v>
      </c>
      <c r="CT31" s="35">
        <v>8919</v>
      </c>
      <c r="CU31" s="35" t="s">
        <v>46</v>
      </c>
      <c r="CV31" s="35">
        <v>8919</v>
      </c>
      <c r="CW31" s="35">
        <v>18885</v>
      </c>
      <c r="CX31" s="35">
        <v>8806</v>
      </c>
      <c r="CY31" s="35">
        <v>3171</v>
      </c>
      <c r="CZ31" s="35">
        <v>315</v>
      </c>
      <c r="DA31" s="45" t="s">
        <v>46</v>
      </c>
      <c r="DB31" s="43" t="s">
        <v>46</v>
      </c>
      <c r="DC31" s="43" t="s">
        <v>46</v>
      </c>
      <c r="DD31" s="43" t="s">
        <v>46</v>
      </c>
      <c r="DE31" s="43" t="s">
        <v>46</v>
      </c>
      <c r="DF31" s="43" t="s">
        <v>46</v>
      </c>
      <c r="DG31" s="54" t="s">
        <v>46</v>
      </c>
      <c r="DH31" s="35" t="s">
        <v>46</v>
      </c>
      <c r="DI31" s="35" t="s">
        <v>46</v>
      </c>
    </row>
    <row r="32" spans="1:113" x14ac:dyDescent="0.2">
      <c r="A32" s="3" t="s">
        <v>31</v>
      </c>
      <c r="B32" s="4">
        <v>2011</v>
      </c>
      <c r="C32" s="2" t="s">
        <v>9</v>
      </c>
      <c r="D32" s="35" t="s">
        <v>46</v>
      </c>
      <c r="E32" s="35" t="s">
        <v>46</v>
      </c>
      <c r="F32" s="35">
        <v>23109</v>
      </c>
      <c r="G32" s="45">
        <v>23109</v>
      </c>
      <c r="H32" s="35">
        <v>23109</v>
      </c>
      <c r="I32" s="35">
        <v>23109</v>
      </c>
      <c r="J32" s="35">
        <v>3763</v>
      </c>
      <c r="K32" s="35">
        <v>13902</v>
      </c>
      <c r="L32" s="35">
        <v>5444</v>
      </c>
      <c r="M32" s="43" t="s">
        <v>46</v>
      </c>
      <c r="N32" s="35" t="s">
        <v>237</v>
      </c>
      <c r="O32" s="35" t="s">
        <v>46</v>
      </c>
      <c r="P32" s="35">
        <v>195</v>
      </c>
      <c r="Q32" s="35">
        <v>3214</v>
      </c>
      <c r="R32" s="45" t="s">
        <v>46</v>
      </c>
      <c r="S32" s="35">
        <v>7418</v>
      </c>
      <c r="T32" s="35">
        <v>7151</v>
      </c>
      <c r="U32" s="35">
        <v>7541</v>
      </c>
      <c r="V32" s="35">
        <v>1313</v>
      </c>
      <c r="W32" s="35">
        <v>3749</v>
      </c>
      <c r="X32" s="35">
        <v>3792</v>
      </c>
      <c r="Y32" s="35">
        <v>1851</v>
      </c>
      <c r="Z32" s="35">
        <v>3219</v>
      </c>
      <c r="AA32" s="35">
        <v>3571</v>
      </c>
      <c r="AB32" s="35">
        <v>11880</v>
      </c>
      <c r="AC32" s="35">
        <v>11229</v>
      </c>
      <c r="AD32" s="35">
        <v>414</v>
      </c>
      <c r="AE32" s="43" t="s">
        <v>46</v>
      </c>
      <c r="AF32" s="30" t="s">
        <v>46</v>
      </c>
      <c r="AG32" s="35">
        <v>23109</v>
      </c>
      <c r="AH32" s="43" t="s">
        <v>46</v>
      </c>
      <c r="AI32" s="43" t="s">
        <v>46</v>
      </c>
      <c r="AJ32" s="43" t="s">
        <v>46</v>
      </c>
      <c r="AK32" s="43">
        <v>2344</v>
      </c>
      <c r="AL32" s="35">
        <v>2344</v>
      </c>
      <c r="AM32" s="35">
        <v>414</v>
      </c>
      <c r="AN32" s="35">
        <v>3763</v>
      </c>
      <c r="AO32" s="35">
        <v>3763</v>
      </c>
      <c r="AP32" s="35" t="s">
        <v>46</v>
      </c>
      <c r="AQ32" s="45" t="s">
        <v>46</v>
      </c>
      <c r="AR32" s="35">
        <v>23109</v>
      </c>
      <c r="AS32" s="35">
        <v>2127</v>
      </c>
      <c r="AT32" s="35">
        <v>591</v>
      </c>
      <c r="AU32" s="35">
        <v>248</v>
      </c>
      <c r="AV32" s="35">
        <v>2127</v>
      </c>
      <c r="AW32" s="35">
        <v>2127</v>
      </c>
      <c r="AX32" s="35" t="s">
        <v>237</v>
      </c>
      <c r="AY32" s="35">
        <v>2127</v>
      </c>
      <c r="AZ32" s="43" t="s">
        <v>46</v>
      </c>
      <c r="BA32" s="45" t="s">
        <v>46</v>
      </c>
      <c r="BB32" s="35">
        <v>23109</v>
      </c>
      <c r="BC32" s="35" t="s">
        <v>46</v>
      </c>
      <c r="BD32" s="54" t="s">
        <v>46</v>
      </c>
      <c r="BE32" s="35" t="s">
        <v>46</v>
      </c>
      <c r="BF32" s="45" t="s">
        <v>46</v>
      </c>
      <c r="BG32" s="35">
        <v>23109</v>
      </c>
      <c r="BH32" s="35">
        <v>5444</v>
      </c>
      <c r="BI32" s="35">
        <v>10692</v>
      </c>
      <c r="BJ32" s="35">
        <v>10692</v>
      </c>
      <c r="BK32" s="35">
        <v>630</v>
      </c>
      <c r="BL32" s="35">
        <v>2138</v>
      </c>
      <c r="BM32" s="35" t="s">
        <v>46</v>
      </c>
      <c r="BN32" s="35">
        <v>2138</v>
      </c>
      <c r="BO32" s="45" t="s">
        <v>46</v>
      </c>
      <c r="BP32" s="35">
        <v>8854</v>
      </c>
      <c r="BQ32" s="35">
        <v>5070</v>
      </c>
      <c r="BR32" s="35">
        <v>1868.249769340589</v>
      </c>
      <c r="BS32" s="35">
        <v>23109</v>
      </c>
      <c r="BT32" s="35">
        <v>23109</v>
      </c>
      <c r="BU32" s="35">
        <v>8854</v>
      </c>
      <c r="BV32" s="35">
        <v>17665</v>
      </c>
      <c r="BW32" s="35">
        <v>6848</v>
      </c>
      <c r="BX32" s="35" t="s">
        <v>46</v>
      </c>
      <c r="BY32" s="45" t="s">
        <v>46</v>
      </c>
      <c r="BZ32" s="35">
        <v>23109</v>
      </c>
      <c r="CA32" s="35">
        <v>14675</v>
      </c>
      <c r="CB32" s="35">
        <v>8854</v>
      </c>
      <c r="CC32" s="35">
        <v>8854</v>
      </c>
      <c r="CD32" s="35">
        <v>8854</v>
      </c>
      <c r="CE32" s="35">
        <v>7541</v>
      </c>
      <c r="CF32" s="35" t="s">
        <v>46</v>
      </c>
      <c r="CG32" s="35" t="s">
        <v>46</v>
      </c>
      <c r="CH32" s="35">
        <v>14569</v>
      </c>
      <c r="CI32" s="35">
        <v>14569</v>
      </c>
      <c r="CJ32" s="35">
        <v>14569</v>
      </c>
      <c r="CK32" s="35" t="s">
        <v>46</v>
      </c>
      <c r="CL32" s="35" t="s">
        <v>237</v>
      </c>
      <c r="CM32" s="35" t="s">
        <v>46</v>
      </c>
      <c r="CN32" s="35">
        <v>634</v>
      </c>
      <c r="CO32" s="45">
        <v>13902</v>
      </c>
      <c r="CP32" s="35" t="s">
        <v>46</v>
      </c>
      <c r="CQ32" s="35" t="s">
        <v>46</v>
      </c>
      <c r="CR32" s="35">
        <v>10692</v>
      </c>
      <c r="CS32" s="35">
        <v>10692</v>
      </c>
      <c r="CT32" s="35">
        <v>10720</v>
      </c>
      <c r="CU32" s="35" t="s">
        <v>46</v>
      </c>
      <c r="CV32" s="35">
        <v>10720</v>
      </c>
      <c r="CW32" s="35">
        <v>23109</v>
      </c>
      <c r="CX32" s="35">
        <v>10692</v>
      </c>
      <c r="CY32" s="35">
        <v>5980</v>
      </c>
      <c r="CZ32" s="35">
        <v>524</v>
      </c>
      <c r="DA32" s="45" t="s">
        <v>46</v>
      </c>
      <c r="DB32" s="43" t="s">
        <v>46</v>
      </c>
      <c r="DC32" s="43" t="s">
        <v>46</v>
      </c>
      <c r="DD32" s="43" t="s">
        <v>46</v>
      </c>
      <c r="DE32" s="43" t="s">
        <v>46</v>
      </c>
      <c r="DF32" s="43" t="s">
        <v>46</v>
      </c>
      <c r="DG32" s="54" t="s">
        <v>46</v>
      </c>
      <c r="DH32" s="35" t="s">
        <v>46</v>
      </c>
      <c r="DI32" s="35" t="s">
        <v>46</v>
      </c>
    </row>
    <row r="33" spans="1:113" x14ac:dyDescent="0.2">
      <c r="A33" s="3" t="s">
        <v>32</v>
      </c>
      <c r="B33" s="4">
        <v>2011</v>
      </c>
      <c r="C33" s="2" t="s">
        <v>10</v>
      </c>
      <c r="D33" s="35" t="s">
        <v>46</v>
      </c>
      <c r="E33" s="35" t="s">
        <v>46</v>
      </c>
      <c r="F33" s="35">
        <v>40412</v>
      </c>
      <c r="G33" s="45">
        <v>40412</v>
      </c>
      <c r="H33" s="35">
        <v>40412</v>
      </c>
      <c r="I33" s="35">
        <v>40412</v>
      </c>
      <c r="J33" s="35">
        <v>6524</v>
      </c>
      <c r="K33" s="35">
        <v>24509</v>
      </c>
      <c r="L33" s="35">
        <v>9379</v>
      </c>
      <c r="M33" s="43" t="s">
        <v>46</v>
      </c>
      <c r="N33" s="35" t="s">
        <v>237</v>
      </c>
      <c r="O33" s="35" t="s">
        <v>46</v>
      </c>
      <c r="P33" s="35">
        <v>566</v>
      </c>
      <c r="Q33" s="35">
        <v>2892</v>
      </c>
      <c r="R33" s="45" t="s">
        <v>46</v>
      </c>
      <c r="S33" s="35">
        <v>13042</v>
      </c>
      <c r="T33" s="35">
        <v>12624</v>
      </c>
      <c r="U33" s="35">
        <v>13521</v>
      </c>
      <c r="V33" s="35">
        <v>2368</v>
      </c>
      <c r="W33" s="35">
        <v>6440</v>
      </c>
      <c r="X33" s="35">
        <v>7081</v>
      </c>
      <c r="Y33" s="35">
        <v>3055</v>
      </c>
      <c r="Z33" s="35">
        <v>5871</v>
      </c>
      <c r="AA33" s="35">
        <v>3041</v>
      </c>
      <c r="AB33" s="35">
        <v>21042</v>
      </c>
      <c r="AC33" s="35">
        <v>19370</v>
      </c>
      <c r="AD33" s="35">
        <v>896</v>
      </c>
      <c r="AE33" s="43" t="s">
        <v>46</v>
      </c>
      <c r="AF33" s="30" t="s">
        <v>46</v>
      </c>
      <c r="AG33" s="35">
        <v>40412</v>
      </c>
      <c r="AH33" s="43" t="s">
        <v>46</v>
      </c>
      <c r="AI33" s="43" t="s">
        <v>46</v>
      </c>
      <c r="AJ33" s="43" t="s">
        <v>46</v>
      </c>
      <c r="AK33" s="43">
        <v>4030</v>
      </c>
      <c r="AL33" s="35">
        <v>4030</v>
      </c>
      <c r="AM33" s="35">
        <v>896</v>
      </c>
      <c r="AN33" s="35">
        <v>6524</v>
      </c>
      <c r="AO33" s="35" t="s">
        <v>46</v>
      </c>
      <c r="AP33" s="35" t="s">
        <v>46</v>
      </c>
      <c r="AQ33" s="45" t="s">
        <v>46</v>
      </c>
      <c r="AR33" s="35">
        <v>40412</v>
      </c>
      <c r="AS33" s="35">
        <v>4015</v>
      </c>
      <c r="AT33" s="35">
        <v>1197</v>
      </c>
      <c r="AU33" s="35">
        <v>491</v>
      </c>
      <c r="AV33" s="35">
        <v>4015</v>
      </c>
      <c r="AW33" s="35">
        <v>4015</v>
      </c>
      <c r="AX33" s="35" t="s">
        <v>237</v>
      </c>
      <c r="AY33" s="35">
        <v>4015</v>
      </c>
      <c r="AZ33" s="43" t="s">
        <v>46</v>
      </c>
      <c r="BA33" s="45" t="s">
        <v>46</v>
      </c>
      <c r="BB33" s="35">
        <v>40412</v>
      </c>
      <c r="BC33" s="35" t="s">
        <v>46</v>
      </c>
      <c r="BD33" s="54" t="s">
        <v>46</v>
      </c>
      <c r="BE33" s="35" t="s">
        <v>46</v>
      </c>
      <c r="BF33" s="45" t="s">
        <v>46</v>
      </c>
      <c r="BG33" s="35">
        <v>40412</v>
      </c>
      <c r="BH33" s="35">
        <v>9379</v>
      </c>
      <c r="BI33" s="35">
        <v>19276</v>
      </c>
      <c r="BJ33" s="35">
        <v>19276</v>
      </c>
      <c r="BK33" s="35">
        <v>1348</v>
      </c>
      <c r="BL33" s="35">
        <v>3973</v>
      </c>
      <c r="BM33" s="35" t="s">
        <v>46</v>
      </c>
      <c r="BN33" s="35">
        <v>3973</v>
      </c>
      <c r="BO33" s="45">
        <v>691</v>
      </c>
      <c r="BP33" s="35">
        <v>15889</v>
      </c>
      <c r="BQ33" s="35">
        <v>8926</v>
      </c>
      <c r="BR33" s="35">
        <v>1868.249769340589</v>
      </c>
      <c r="BS33" s="35">
        <v>40412</v>
      </c>
      <c r="BT33" s="35">
        <v>40412</v>
      </c>
      <c r="BU33" s="35">
        <v>15889</v>
      </c>
      <c r="BV33" s="35">
        <v>31033</v>
      </c>
      <c r="BW33" s="35">
        <v>12641</v>
      </c>
      <c r="BX33" s="35" t="s">
        <v>46</v>
      </c>
      <c r="BY33" s="45" t="s">
        <v>46</v>
      </c>
      <c r="BZ33" s="35">
        <v>40412</v>
      </c>
      <c r="CA33" s="35">
        <v>25683</v>
      </c>
      <c r="CB33" s="35">
        <v>15889</v>
      </c>
      <c r="CC33" s="35">
        <v>15889</v>
      </c>
      <c r="CD33" s="35">
        <v>15889</v>
      </c>
      <c r="CE33" s="35">
        <v>13521</v>
      </c>
      <c r="CF33" s="35" t="s">
        <v>46</v>
      </c>
      <c r="CG33" s="35" t="s">
        <v>46</v>
      </c>
      <c r="CH33" s="35">
        <v>25666</v>
      </c>
      <c r="CI33" s="35">
        <v>25666</v>
      </c>
      <c r="CJ33" s="35">
        <v>25666</v>
      </c>
      <c r="CK33" s="35" t="s">
        <v>46</v>
      </c>
      <c r="CL33" s="35" t="s">
        <v>237</v>
      </c>
      <c r="CM33" s="35" t="s">
        <v>46</v>
      </c>
      <c r="CN33" s="35">
        <v>3270</v>
      </c>
      <c r="CO33" s="45">
        <v>24509</v>
      </c>
      <c r="CP33" s="35" t="s">
        <v>46</v>
      </c>
      <c r="CQ33" s="35" t="s">
        <v>46</v>
      </c>
      <c r="CR33" s="35">
        <v>19276</v>
      </c>
      <c r="CS33" s="35">
        <v>19276</v>
      </c>
      <c r="CT33" s="35">
        <v>19601</v>
      </c>
      <c r="CU33" s="35" t="s">
        <v>46</v>
      </c>
      <c r="CV33" s="35">
        <v>19601</v>
      </c>
      <c r="CW33" s="35">
        <v>40412</v>
      </c>
      <c r="CX33" s="35">
        <v>19276</v>
      </c>
      <c r="CY33" s="35">
        <v>3413</v>
      </c>
      <c r="CZ33" s="35">
        <v>455</v>
      </c>
      <c r="DA33" s="45" t="s">
        <v>46</v>
      </c>
      <c r="DB33" s="43" t="s">
        <v>46</v>
      </c>
      <c r="DC33" s="43" t="s">
        <v>46</v>
      </c>
      <c r="DD33" s="43" t="s">
        <v>46</v>
      </c>
      <c r="DE33" s="43" t="s">
        <v>46</v>
      </c>
      <c r="DF33" s="43" t="s">
        <v>46</v>
      </c>
      <c r="DG33" s="54" t="s">
        <v>46</v>
      </c>
      <c r="DH33" s="35" t="s">
        <v>46</v>
      </c>
      <c r="DI33" s="35" t="s">
        <v>46</v>
      </c>
    </row>
    <row r="34" spans="1:113" x14ac:dyDescent="0.2">
      <c r="A34" s="3" t="s">
        <v>33</v>
      </c>
      <c r="B34" s="4">
        <v>2011</v>
      </c>
      <c r="C34" s="2" t="s">
        <v>11</v>
      </c>
      <c r="D34" s="35" t="s">
        <v>46</v>
      </c>
      <c r="E34" s="35" t="s">
        <v>46</v>
      </c>
      <c r="F34" s="35">
        <v>52428</v>
      </c>
      <c r="G34" s="45">
        <v>52428</v>
      </c>
      <c r="H34" s="35">
        <v>52428</v>
      </c>
      <c r="I34" s="35">
        <v>52428</v>
      </c>
      <c r="J34" s="35">
        <v>8950</v>
      </c>
      <c r="K34" s="35">
        <v>32230</v>
      </c>
      <c r="L34" s="35">
        <v>11248</v>
      </c>
      <c r="M34" s="43" t="s">
        <v>46</v>
      </c>
      <c r="N34" s="35" t="s">
        <v>237</v>
      </c>
      <c r="O34" s="35" t="s">
        <v>46</v>
      </c>
      <c r="P34" s="35">
        <v>891</v>
      </c>
      <c r="Q34" s="35">
        <v>2838</v>
      </c>
      <c r="R34" s="45" t="s">
        <v>46</v>
      </c>
      <c r="S34" s="35">
        <v>16783</v>
      </c>
      <c r="T34" s="35">
        <v>17028</v>
      </c>
      <c r="U34" s="35">
        <v>18825</v>
      </c>
      <c r="V34" s="35">
        <v>3125</v>
      </c>
      <c r="W34" s="35">
        <v>8782</v>
      </c>
      <c r="X34" s="35">
        <v>10043</v>
      </c>
      <c r="Y34" s="35">
        <v>4486</v>
      </c>
      <c r="Z34" s="35">
        <v>8498</v>
      </c>
      <c r="AA34" s="35">
        <v>3008</v>
      </c>
      <c r="AB34" s="35">
        <v>26969</v>
      </c>
      <c r="AC34" s="35">
        <v>25459</v>
      </c>
      <c r="AD34" s="35">
        <v>1195</v>
      </c>
      <c r="AE34" s="43" t="s">
        <v>46</v>
      </c>
      <c r="AF34" s="30" t="s">
        <v>46</v>
      </c>
      <c r="AG34" s="35">
        <v>52428</v>
      </c>
      <c r="AH34" s="43" t="s">
        <v>46</v>
      </c>
      <c r="AI34" s="43" t="s">
        <v>46</v>
      </c>
      <c r="AJ34" s="43" t="s">
        <v>46</v>
      </c>
      <c r="AK34" s="43">
        <v>5563</v>
      </c>
      <c r="AL34" s="35">
        <v>5563</v>
      </c>
      <c r="AM34" s="35">
        <v>1195</v>
      </c>
      <c r="AN34" s="35">
        <v>8950</v>
      </c>
      <c r="AO34" s="35" t="s">
        <v>46</v>
      </c>
      <c r="AP34" s="35" t="s">
        <v>46</v>
      </c>
      <c r="AQ34" s="45" t="s">
        <v>46</v>
      </c>
      <c r="AR34" s="35">
        <v>52428</v>
      </c>
      <c r="AS34" s="35">
        <v>5468</v>
      </c>
      <c r="AT34" s="35">
        <v>1781</v>
      </c>
      <c r="AU34" s="35">
        <v>694</v>
      </c>
      <c r="AV34" s="35">
        <v>5468</v>
      </c>
      <c r="AW34" s="35">
        <v>5468</v>
      </c>
      <c r="AX34" s="35" t="s">
        <v>237</v>
      </c>
      <c r="AY34" s="35">
        <v>5468</v>
      </c>
      <c r="AZ34" s="43" t="s">
        <v>46</v>
      </c>
      <c r="BA34" s="45" t="s">
        <v>46</v>
      </c>
      <c r="BB34" s="35">
        <v>52428</v>
      </c>
      <c r="BC34" s="35" t="s">
        <v>46</v>
      </c>
      <c r="BD34" s="54" t="s">
        <v>46</v>
      </c>
      <c r="BE34" s="35" t="s">
        <v>46</v>
      </c>
      <c r="BF34" s="45" t="s">
        <v>46</v>
      </c>
      <c r="BG34" s="35">
        <v>52428</v>
      </c>
      <c r="BH34" s="35">
        <v>11248</v>
      </c>
      <c r="BI34" s="35">
        <v>25169</v>
      </c>
      <c r="BJ34" s="35">
        <v>25169</v>
      </c>
      <c r="BK34" s="35">
        <v>1922</v>
      </c>
      <c r="BL34" s="35">
        <v>5342</v>
      </c>
      <c r="BM34" s="35" t="s">
        <v>46</v>
      </c>
      <c r="BN34" s="35">
        <v>5342</v>
      </c>
      <c r="BO34" s="45">
        <v>1105</v>
      </c>
      <c r="BP34" s="35">
        <v>21950</v>
      </c>
      <c r="BQ34" s="35">
        <v>12984</v>
      </c>
      <c r="BR34" s="35">
        <v>1868.249769340589</v>
      </c>
      <c r="BS34" s="35">
        <v>52428</v>
      </c>
      <c r="BT34" s="35">
        <v>52428</v>
      </c>
      <c r="BU34" s="35">
        <v>21950</v>
      </c>
      <c r="BV34" s="35">
        <v>41180</v>
      </c>
      <c r="BW34" s="35">
        <v>17143</v>
      </c>
      <c r="BX34" s="35" t="s">
        <v>46</v>
      </c>
      <c r="BY34" s="45" t="s">
        <v>46</v>
      </c>
      <c r="BZ34" s="35">
        <v>52428</v>
      </c>
      <c r="CA34" s="35">
        <v>33623</v>
      </c>
      <c r="CB34" s="35">
        <v>21950</v>
      </c>
      <c r="CC34" s="35">
        <v>21950</v>
      </c>
      <c r="CD34" s="35">
        <v>21950</v>
      </c>
      <c r="CE34" s="35">
        <v>18825</v>
      </c>
      <c r="CF34" s="35" t="s">
        <v>46</v>
      </c>
      <c r="CG34" s="35" t="s">
        <v>46</v>
      </c>
      <c r="CH34" s="35">
        <v>33811</v>
      </c>
      <c r="CI34" s="35">
        <v>33811</v>
      </c>
      <c r="CJ34" s="35">
        <v>33811</v>
      </c>
      <c r="CK34" s="35" t="s">
        <v>46</v>
      </c>
      <c r="CL34" s="35" t="s">
        <v>237</v>
      </c>
      <c r="CM34" s="35" t="s">
        <v>46</v>
      </c>
      <c r="CN34" s="35">
        <v>3387</v>
      </c>
      <c r="CO34" s="45">
        <v>32230</v>
      </c>
      <c r="CP34" s="35" t="s">
        <v>46</v>
      </c>
      <c r="CQ34" s="35" t="s">
        <v>46</v>
      </c>
      <c r="CR34" s="35">
        <v>25169</v>
      </c>
      <c r="CS34" s="35">
        <v>25169</v>
      </c>
      <c r="CT34" s="35">
        <v>25631</v>
      </c>
      <c r="CU34" s="35" t="s">
        <v>46</v>
      </c>
      <c r="CV34" s="35">
        <v>25631</v>
      </c>
      <c r="CW34" s="35">
        <v>52428</v>
      </c>
      <c r="CX34" s="35">
        <v>25169</v>
      </c>
      <c r="CY34" s="35">
        <v>7192</v>
      </c>
      <c r="CZ34" s="35">
        <v>694</v>
      </c>
      <c r="DA34" s="45" t="s">
        <v>46</v>
      </c>
      <c r="DB34" s="43" t="s">
        <v>46</v>
      </c>
      <c r="DC34" s="43" t="s">
        <v>46</v>
      </c>
      <c r="DD34" s="43" t="s">
        <v>46</v>
      </c>
      <c r="DE34" s="43" t="s">
        <v>46</v>
      </c>
      <c r="DF34" s="43" t="s">
        <v>46</v>
      </c>
      <c r="DG34" s="54" t="s">
        <v>46</v>
      </c>
      <c r="DH34" s="35" t="s">
        <v>46</v>
      </c>
      <c r="DI34" s="35" t="s">
        <v>46</v>
      </c>
    </row>
    <row r="35" spans="1:113" x14ac:dyDescent="0.2">
      <c r="A35" s="3" t="s">
        <v>34</v>
      </c>
      <c r="B35" s="4">
        <v>2011</v>
      </c>
      <c r="C35" s="2" t="s">
        <v>12</v>
      </c>
      <c r="D35" s="35" t="s">
        <v>46</v>
      </c>
      <c r="E35" s="35" t="s">
        <v>46</v>
      </c>
      <c r="F35" s="35">
        <v>43417</v>
      </c>
      <c r="G35" s="45">
        <v>43417</v>
      </c>
      <c r="H35" s="35">
        <v>43417</v>
      </c>
      <c r="I35" s="35">
        <v>43417</v>
      </c>
      <c r="J35" s="35">
        <v>7435</v>
      </c>
      <c r="K35" s="35">
        <v>27108</v>
      </c>
      <c r="L35" s="35">
        <v>8874</v>
      </c>
      <c r="M35" s="43" t="s">
        <v>46</v>
      </c>
      <c r="N35" s="35" t="s">
        <v>237</v>
      </c>
      <c r="O35" s="35" t="s">
        <v>46</v>
      </c>
      <c r="P35" s="35">
        <v>416</v>
      </c>
      <c r="Q35" s="35">
        <v>2764</v>
      </c>
      <c r="R35" s="45" t="s">
        <v>46</v>
      </c>
      <c r="S35" s="35">
        <v>14187</v>
      </c>
      <c r="T35" s="35">
        <v>14367</v>
      </c>
      <c r="U35" s="35">
        <v>15680</v>
      </c>
      <c r="V35" s="35">
        <v>2604</v>
      </c>
      <c r="W35" s="35">
        <v>7198</v>
      </c>
      <c r="X35" s="35">
        <v>8482</v>
      </c>
      <c r="Y35" s="35">
        <v>3339</v>
      </c>
      <c r="Z35" s="35">
        <v>7174</v>
      </c>
      <c r="AA35" s="35">
        <v>3042</v>
      </c>
      <c r="AB35" s="35">
        <v>22082</v>
      </c>
      <c r="AC35" s="35">
        <v>21335</v>
      </c>
      <c r="AD35" s="35">
        <v>956</v>
      </c>
      <c r="AE35" s="43" t="s">
        <v>46</v>
      </c>
      <c r="AF35" s="30" t="s">
        <v>46</v>
      </c>
      <c r="AG35" s="35">
        <v>43417</v>
      </c>
      <c r="AH35" s="43" t="s">
        <v>46</v>
      </c>
      <c r="AI35" s="43" t="s">
        <v>46</v>
      </c>
      <c r="AJ35" s="43" t="s">
        <v>46</v>
      </c>
      <c r="AK35" s="43">
        <v>4611</v>
      </c>
      <c r="AL35" s="35">
        <v>4611</v>
      </c>
      <c r="AM35" s="35">
        <v>956</v>
      </c>
      <c r="AN35" s="35">
        <v>7435</v>
      </c>
      <c r="AO35" s="35" t="s">
        <v>46</v>
      </c>
      <c r="AP35" s="35" t="s">
        <v>46</v>
      </c>
      <c r="AQ35" s="45" t="s">
        <v>46</v>
      </c>
      <c r="AR35" s="35">
        <v>43417</v>
      </c>
      <c r="AS35" s="35">
        <v>4972</v>
      </c>
      <c r="AT35" s="35">
        <v>1686</v>
      </c>
      <c r="AU35" s="35">
        <v>719</v>
      </c>
      <c r="AV35" s="35">
        <v>4972</v>
      </c>
      <c r="AW35" s="35">
        <v>4972</v>
      </c>
      <c r="AX35" s="35" t="s">
        <v>237</v>
      </c>
      <c r="AY35" s="35">
        <v>4972</v>
      </c>
      <c r="AZ35" s="43" t="s">
        <v>46</v>
      </c>
      <c r="BA35" s="45" t="s">
        <v>46</v>
      </c>
      <c r="BB35" s="35">
        <v>43417</v>
      </c>
      <c r="BC35" s="35" t="s">
        <v>46</v>
      </c>
      <c r="BD35" s="54" t="s">
        <v>46</v>
      </c>
      <c r="BE35" s="35" t="s">
        <v>46</v>
      </c>
      <c r="BF35" s="45" t="s">
        <v>46</v>
      </c>
      <c r="BG35" s="35">
        <v>43417</v>
      </c>
      <c r="BH35" s="35">
        <v>8874</v>
      </c>
      <c r="BI35" s="35">
        <v>19709</v>
      </c>
      <c r="BJ35" s="35">
        <v>19709</v>
      </c>
      <c r="BK35" s="35">
        <v>1138</v>
      </c>
      <c r="BL35" s="35">
        <v>3993</v>
      </c>
      <c r="BM35" s="35" t="s">
        <v>46</v>
      </c>
      <c r="BN35" s="35">
        <v>3993</v>
      </c>
      <c r="BO35" s="45">
        <v>686</v>
      </c>
      <c r="BP35" s="35">
        <v>18284</v>
      </c>
      <c r="BQ35" s="35">
        <v>10513</v>
      </c>
      <c r="BR35" s="35">
        <v>1868.249769340589</v>
      </c>
      <c r="BS35" s="35">
        <v>43417</v>
      </c>
      <c r="BT35" s="35">
        <v>43417</v>
      </c>
      <c r="BU35" s="35">
        <v>18284</v>
      </c>
      <c r="BV35" s="35">
        <v>34543</v>
      </c>
      <c r="BW35" s="35">
        <v>13600</v>
      </c>
      <c r="BX35" s="35" t="s">
        <v>46</v>
      </c>
      <c r="BY35" s="45" t="s">
        <v>46</v>
      </c>
      <c r="BZ35" s="35">
        <v>43417</v>
      </c>
      <c r="CA35" s="35">
        <v>28592</v>
      </c>
      <c r="CB35" s="35">
        <v>18284</v>
      </c>
      <c r="CC35" s="35">
        <v>18284</v>
      </c>
      <c r="CD35" s="35">
        <v>18284</v>
      </c>
      <c r="CE35" s="35">
        <v>15680</v>
      </c>
      <c r="CF35" s="35" t="s">
        <v>46</v>
      </c>
      <c r="CG35" s="35" t="s">
        <v>46</v>
      </c>
      <c r="CH35" s="35">
        <v>28554</v>
      </c>
      <c r="CI35" s="35">
        <v>28554</v>
      </c>
      <c r="CJ35" s="35">
        <v>28554</v>
      </c>
      <c r="CK35" s="35" t="s">
        <v>46</v>
      </c>
      <c r="CL35" s="35" t="s">
        <v>237</v>
      </c>
      <c r="CM35" s="35" t="s">
        <v>46</v>
      </c>
      <c r="CN35" s="35">
        <v>2583</v>
      </c>
      <c r="CO35" s="45">
        <v>27108</v>
      </c>
      <c r="CP35" s="35" t="s">
        <v>46</v>
      </c>
      <c r="CQ35" s="35" t="s">
        <v>46</v>
      </c>
      <c r="CR35" s="35">
        <v>19709</v>
      </c>
      <c r="CS35" s="35">
        <v>19709</v>
      </c>
      <c r="CT35" s="35">
        <v>20770</v>
      </c>
      <c r="CU35" s="35" t="s">
        <v>46</v>
      </c>
      <c r="CV35" s="35">
        <v>20770</v>
      </c>
      <c r="CW35" s="35">
        <v>43417</v>
      </c>
      <c r="CX35" s="35">
        <v>19709</v>
      </c>
      <c r="CY35" s="35">
        <v>12758</v>
      </c>
      <c r="CZ35" s="35">
        <v>804</v>
      </c>
      <c r="DA35" s="45" t="s">
        <v>46</v>
      </c>
      <c r="DB35" s="43" t="s">
        <v>46</v>
      </c>
      <c r="DC35" s="43" t="s">
        <v>46</v>
      </c>
      <c r="DD35" s="43" t="s">
        <v>46</v>
      </c>
      <c r="DE35" s="43" t="s">
        <v>46</v>
      </c>
      <c r="DF35" s="43" t="s">
        <v>46</v>
      </c>
      <c r="DG35" s="54" t="s">
        <v>46</v>
      </c>
      <c r="DH35" s="35" t="s">
        <v>46</v>
      </c>
      <c r="DI35" s="35" t="s">
        <v>46</v>
      </c>
    </row>
    <row r="36" spans="1:113" x14ac:dyDescent="0.2">
      <c r="A36" s="3" t="s">
        <v>35</v>
      </c>
      <c r="B36" s="4">
        <v>2011</v>
      </c>
      <c r="C36" s="2" t="s">
        <v>228</v>
      </c>
      <c r="D36" s="35" t="s">
        <v>46</v>
      </c>
      <c r="E36" s="35" t="s">
        <v>46</v>
      </c>
      <c r="F36" s="35">
        <v>44180</v>
      </c>
      <c r="G36" s="45">
        <v>44180</v>
      </c>
      <c r="H36" s="35">
        <v>44180</v>
      </c>
      <c r="I36" s="35">
        <v>44180</v>
      </c>
      <c r="J36" s="35">
        <v>7791</v>
      </c>
      <c r="K36" s="35">
        <v>27053</v>
      </c>
      <c r="L36" s="35">
        <v>9336</v>
      </c>
      <c r="M36" s="43" t="s">
        <v>46</v>
      </c>
      <c r="N36" s="35" t="s">
        <v>237</v>
      </c>
      <c r="O36" s="35" t="s">
        <v>46</v>
      </c>
      <c r="P36" s="35">
        <v>285</v>
      </c>
      <c r="Q36" s="35">
        <v>2962</v>
      </c>
      <c r="R36" s="45" t="s">
        <v>46</v>
      </c>
      <c r="S36" s="35">
        <v>14156</v>
      </c>
      <c r="T36" s="35">
        <v>14391</v>
      </c>
      <c r="U36" s="35">
        <v>15118</v>
      </c>
      <c r="V36" s="35">
        <v>2743</v>
      </c>
      <c r="W36" s="35">
        <v>6880</v>
      </c>
      <c r="X36" s="35">
        <v>8238</v>
      </c>
      <c r="Y36" s="35">
        <v>3111</v>
      </c>
      <c r="Z36" s="35">
        <v>6885</v>
      </c>
      <c r="AA36" s="35">
        <v>3194</v>
      </c>
      <c r="AB36" s="35">
        <v>22428</v>
      </c>
      <c r="AC36" s="35">
        <v>21752</v>
      </c>
      <c r="AD36" s="35">
        <v>928</v>
      </c>
      <c r="AE36" s="43" t="s">
        <v>46</v>
      </c>
      <c r="AF36" s="30" t="s">
        <v>46</v>
      </c>
      <c r="AG36" s="35">
        <v>44180</v>
      </c>
      <c r="AH36" s="43" t="s">
        <v>46</v>
      </c>
      <c r="AI36" s="43" t="s">
        <v>46</v>
      </c>
      <c r="AJ36" s="43" t="s">
        <v>46</v>
      </c>
      <c r="AK36" s="43">
        <v>4793</v>
      </c>
      <c r="AL36" s="35">
        <v>4793</v>
      </c>
      <c r="AM36" s="35">
        <v>928</v>
      </c>
      <c r="AN36" s="35">
        <v>7791</v>
      </c>
      <c r="AO36" s="35">
        <v>7791</v>
      </c>
      <c r="AP36" s="35" t="s">
        <v>46</v>
      </c>
      <c r="AQ36" s="45" t="s">
        <v>46</v>
      </c>
      <c r="AR36" s="35">
        <v>44180</v>
      </c>
      <c r="AS36" s="35">
        <v>4862</v>
      </c>
      <c r="AT36" s="35">
        <v>1657</v>
      </c>
      <c r="AU36" s="35">
        <v>757</v>
      </c>
      <c r="AV36" s="35">
        <v>4862</v>
      </c>
      <c r="AW36" s="35">
        <v>4862</v>
      </c>
      <c r="AX36" s="35" t="s">
        <v>237</v>
      </c>
      <c r="AY36" s="35">
        <v>4862</v>
      </c>
      <c r="AZ36" s="43" t="s">
        <v>46</v>
      </c>
      <c r="BA36" s="45" t="s">
        <v>46</v>
      </c>
      <c r="BB36" s="35">
        <v>44180</v>
      </c>
      <c r="BC36" s="35" t="s">
        <v>46</v>
      </c>
      <c r="BD36" s="54" t="s">
        <v>46</v>
      </c>
      <c r="BE36" s="35" t="s">
        <v>46</v>
      </c>
      <c r="BF36" s="45" t="s">
        <v>46</v>
      </c>
      <c r="BG36" s="35">
        <v>44180</v>
      </c>
      <c r="BH36" s="35">
        <v>9336</v>
      </c>
      <c r="BI36" s="35">
        <v>19777</v>
      </c>
      <c r="BJ36" s="35">
        <v>19777</v>
      </c>
      <c r="BK36" s="35">
        <v>1154</v>
      </c>
      <c r="BL36" s="35">
        <v>3920</v>
      </c>
      <c r="BM36" s="35" t="s">
        <v>46</v>
      </c>
      <c r="BN36" s="35">
        <v>3920</v>
      </c>
      <c r="BO36" s="45">
        <v>786</v>
      </c>
      <c r="BP36" s="35">
        <v>17861</v>
      </c>
      <c r="BQ36" s="35">
        <v>9996</v>
      </c>
      <c r="BR36" s="35">
        <v>1868.249769340589</v>
      </c>
      <c r="BS36" s="35">
        <v>44180</v>
      </c>
      <c r="BT36" s="35">
        <v>44180</v>
      </c>
      <c r="BU36" s="35">
        <v>17861</v>
      </c>
      <c r="BV36" s="35">
        <v>34844</v>
      </c>
      <c r="BW36" s="35">
        <v>13244</v>
      </c>
      <c r="BX36" s="35" t="s">
        <v>46</v>
      </c>
      <c r="BY36" s="45" t="s">
        <v>46</v>
      </c>
      <c r="BZ36" s="35">
        <v>44180</v>
      </c>
      <c r="CA36" s="35">
        <v>28609</v>
      </c>
      <c r="CB36" s="35">
        <v>17861</v>
      </c>
      <c r="CC36" s="35">
        <v>17861</v>
      </c>
      <c r="CD36" s="35">
        <v>17861</v>
      </c>
      <c r="CE36" s="35">
        <v>15118</v>
      </c>
      <c r="CF36" s="35" t="s">
        <v>46</v>
      </c>
      <c r="CG36" s="35" t="s">
        <v>46</v>
      </c>
      <c r="CH36" s="35">
        <v>28547</v>
      </c>
      <c r="CI36" s="35">
        <v>28547</v>
      </c>
      <c r="CJ36" s="35">
        <v>28547</v>
      </c>
      <c r="CK36" s="35" t="s">
        <v>46</v>
      </c>
      <c r="CL36" s="35" t="s">
        <v>237</v>
      </c>
      <c r="CM36" s="35" t="s">
        <v>46</v>
      </c>
      <c r="CN36" s="35">
        <v>1977</v>
      </c>
      <c r="CO36" s="45">
        <v>27053</v>
      </c>
      <c r="CP36" s="35" t="s">
        <v>46</v>
      </c>
      <c r="CQ36" s="35" t="s">
        <v>46</v>
      </c>
      <c r="CR36" s="35">
        <v>19777</v>
      </c>
      <c r="CS36" s="35">
        <v>19777</v>
      </c>
      <c r="CT36" s="35">
        <v>20587</v>
      </c>
      <c r="CU36" s="35" t="s">
        <v>46</v>
      </c>
      <c r="CV36" s="35">
        <v>20587</v>
      </c>
      <c r="CW36" s="35">
        <v>44180</v>
      </c>
      <c r="CX36" s="35">
        <v>19777</v>
      </c>
      <c r="CY36" s="35">
        <v>35869</v>
      </c>
      <c r="CZ36" s="35">
        <v>1136</v>
      </c>
      <c r="DA36" s="45" t="s">
        <v>46</v>
      </c>
      <c r="DB36" s="43" t="s">
        <v>46</v>
      </c>
      <c r="DC36" s="43" t="s">
        <v>46</v>
      </c>
      <c r="DD36" s="43" t="s">
        <v>46</v>
      </c>
      <c r="DE36" s="43" t="s">
        <v>46</v>
      </c>
      <c r="DF36" s="43" t="s">
        <v>46</v>
      </c>
      <c r="DG36" s="54" t="s">
        <v>46</v>
      </c>
      <c r="DH36" s="35" t="s">
        <v>46</v>
      </c>
      <c r="DI36" s="35" t="s">
        <v>46</v>
      </c>
    </row>
    <row r="37" spans="1:113" x14ac:dyDescent="0.2">
      <c r="A37" s="3" t="s">
        <v>36</v>
      </c>
      <c r="B37" s="4">
        <v>2011</v>
      </c>
      <c r="C37" s="2" t="s">
        <v>13</v>
      </c>
      <c r="D37" s="35" t="s">
        <v>46</v>
      </c>
      <c r="E37" s="35" t="s">
        <v>46</v>
      </c>
      <c r="F37" s="35">
        <v>14074</v>
      </c>
      <c r="G37" s="45">
        <v>14074</v>
      </c>
      <c r="H37" s="35">
        <v>14074</v>
      </c>
      <c r="I37" s="35">
        <v>14074</v>
      </c>
      <c r="J37" s="35">
        <v>2452</v>
      </c>
      <c r="K37" s="35">
        <v>8372</v>
      </c>
      <c r="L37" s="35">
        <v>3250</v>
      </c>
      <c r="M37" s="43" t="s">
        <v>46</v>
      </c>
      <c r="N37" s="35" t="s">
        <v>237</v>
      </c>
      <c r="O37" s="35" t="s">
        <v>46</v>
      </c>
      <c r="P37" s="35">
        <v>93</v>
      </c>
      <c r="Q37" s="35">
        <v>3017</v>
      </c>
      <c r="R37" s="45" t="s">
        <v>46</v>
      </c>
      <c r="S37" s="35">
        <v>4382</v>
      </c>
      <c r="T37" s="35">
        <v>4437</v>
      </c>
      <c r="U37" s="35">
        <v>5019</v>
      </c>
      <c r="V37" s="35">
        <v>743</v>
      </c>
      <c r="W37" s="35">
        <v>2351</v>
      </c>
      <c r="X37" s="35">
        <v>2668</v>
      </c>
      <c r="Y37" s="35">
        <v>1043</v>
      </c>
      <c r="Z37" s="35">
        <v>2228</v>
      </c>
      <c r="AA37" s="35">
        <v>3167</v>
      </c>
      <c r="AB37" s="35">
        <v>7187</v>
      </c>
      <c r="AC37" s="35">
        <v>6887</v>
      </c>
      <c r="AD37" s="35">
        <v>264</v>
      </c>
      <c r="AE37" s="43" t="s">
        <v>46</v>
      </c>
      <c r="AF37" s="30" t="s">
        <v>46</v>
      </c>
      <c r="AG37" s="35">
        <v>14074</v>
      </c>
      <c r="AH37" s="43" t="s">
        <v>46</v>
      </c>
      <c r="AI37" s="43" t="s">
        <v>46</v>
      </c>
      <c r="AJ37" s="43" t="s">
        <v>46</v>
      </c>
      <c r="AK37" s="43">
        <v>1545</v>
      </c>
      <c r="AL37" s="35">
        <v>1545</v>
      </c>
      <c r="AM37" s="35">
        <v>264</v>
      </c>
      <c r="AN37" s="35">
        <v>2452</v>
      </c>
      <c r="AO37" s="35">
        <v>2452</v>
      </c>
      <c r="AP37" s="35" t="s">
        <v>46</v>
      </c>
      <c r="AQ37" s="45" t="s">
        <v>46</v>
      </c>
      <c r="AR37" s="35">
        <v>14074</v>
      </c>
      <c r="AS37" s="35">
        <v>1304</v>
      </c>
      <c r="AT37" s="35">
        <v>418</v>
      </c>
      <c r="AU37" s="35">
        <v>184</v>
      </c>
      <c r="AV37" s="35">
        <v>1304</v>
      </c>
      <c r="AW37" s="35">
        <v>1304</v>
      </c>
      <c r="AX37" s="35" t="s">
        <v>237</v>
      </c>
      <c r="AY37" s="35">
        <v>1304</v>
      </c>
      <c r="AZ37" s="43" t="s">
        <v>46</v>
      </c>
      <c r="BA37" s="45" t="s">
        <v>46</v>
      </c>
      <c r="BB37" s="35">
        <v>14074</v>
      </c>
      <c r="BC37" s="35" t="s">
        <v>46</v>
      </c>
      <c r="BD37" s="54" t="s">
        <v>46</v>
      </c>
      <c r="BE37" s="35" t="s">
        <v>46</v>
      </c>
      <c r="BF37" s="45" t="s">
        <v>46</v>
      </c>
      <c r="BG37" s="35">
        <v>14074</v>
      </c>
      <c r="BH37" s="35">
        <v>3250</v>
      </c>
      <c r="BI37" s="35">
        <v>6322</v>
      </c>
      <c r="BJ37" s="35">
        <v>6322</v>
      </c>
      <c r="BK37" s="35">
        <v>411</v>
      </c>
      <c r="BL37" s="35">
        <v>1443</v>
      </c>
      <c r="BM37" s="35" t="s">
        <v>46</v>
      </c>
      <c r="BN37" s="35">
        <v>1443</v>
      </c>
      <c r="BO37" s="45" t="s">
        <v>46</v>
      </c>
      <c r="BP37" s="35">
        <v>5762</v>
      </c>
      <c r="BQ37" s="35">
        <v>3271</v>
      </c>
      <c r="BR37" s="35">
        <v>1868.249769340589</v>
      </c>
      <c r="BS37" s="35">
        <v>14074</v>
      </c>
      <c r="BT37" s="35">
        <v>14074</v>
      </c>
      <c r="BU37" s="35">
        <v>5762</v>
      </c>
      <c r="BV37" s="35">
        <v>10824</v>
      </c>
      <c r="BW37" s="35">
        <v>4068</v>
      </c>
      <c r="BX37" s="35" t="s">
        <v>46</v>
      </c>
      <c r="BY37" s="45" t="s">
        <v>46</v>
      </c>
      <c r="BZ37" s="35">
        <v>14074</v>
      </c>
      <c r="CA37" s="35">
        <v>8834</v>
      </c>
      <c r="CB37" s="35">
        <v>5762</v>
      </c>
      <c r="CC37" s="35">
        <v>5762</v>
      </c>
      <c r="CD37" s="35">
        <v>5762</v>
      </c>
      <c r="CE37" s="35">
        <v>5019</v>
      </c>
      <c r="CF37" s="35" t="s">
        <v>46</v>
      </c>
      <c r="CG37" s="35" t="s">
        <v>46</v>
      </c>
      <c r="CH37" s="35">
        <v>8819</v>
      </c>
      <c r="CI37" s="35">
        <v>8819</v>
      </c>
      <c r="CJ37" s="35">
        <v>8819</v>
      </c>
      <c r="CK37" s="35" t="s">
        <v>46</v>
      </c>
      <c r="CL37" s="35" t="s">
        <v>237</v>
      </c>
      <c r="CM37" s="35" t="s">
        <v>46</v>
      </c>
      <c r="CN37" s="35">
        <v>468</v>
      </c>
      <c r="CO37" s="45">
        <v>8372</v>
      </c>
      <c r="CP37" s="35" t="s">
        <v>46</v>
      </c>
      <c r="CQ37" s="35" t="s">
        <v>46</v>
      </c>
      <c r="CR37" s="35">
        <v>6322</v>
      </c>
      <c r="CS37" s="35">
        <v>6322</v>
      </c>
      <c r="CT37" s="35">
        <v>6616</v>
      </c>
      <c r="CU37" s="35" t="s">
        <v>46</v>
      </c>
      <c r="CV37" s="35">
        <v>6616</v>
      </c>
      <c r="CW37" s="35">
        <v>14074</v>
      </c>
      <c r="CX37" s="35">
        <v>6322</v>
      </c>
      <c r="CY37" s="35">
        <v>6708</v>
      </c>
      <c r="CZ37" s="35">
        <v>295</v>
      </c>
      <c r="DA37" s="45" t="s">
        <v>46</v>
      </c>
      <c r="DB37" s="43" t="s">
        <v>46</v>
      </c>
      <c r="DC37" s="43" t="s">
        <v>46</v>
      </c>
      <c r="DD37" s="43" t="s">
        <v>46</v>
      </c>
      <c r="DE37" s="43" t="s">
        <v>46</v>
      </c>
      <c r="DF37" s="43" t="s">
        <v>46</v>
      </c>
      <c r="DG37" s="54" t="s">
        <v>46</v>
      </c>
      <c r="DH37" s="35" t="s">
        <v>46</v>
      </c>
      <c r="DI37" s="35" t="s">
        <v>46</v>
      </c>
    </row>
    <row r="38" spans="1:113" x14ac:dyDescent="0.2">
      <c r="A38" s="3" t="s">
        <v>37</v>
      </c>
      <c r="B38" s="4">
        <v>2011</v>
      </c>
      <c r="C38" s="2" t="s">
        <v>14</v>
      </c>
      <c r="D38" s="35" t="s">
        <v>46</v>
      </c>
      <c r="E38" s="35" t="s">
        <v>46</v>
      </c>
      <c r="F38" s="35">
        <v>23605</v>
      </c>
      <c r="G38" s="45">
        <v>23605</v>
      </c>
      <c r="H38" s="35">
        <v>23605</v>
      </c>
      <c r="I38" s="35">
        <v>23605</v>
      </c>
      <c r="J38" s="35">
        <v>3945</v>
      </c>
      <c r="K38" s="35">
        <v>14659</v>
      </c>
      <c r="L38" s="35">
        <v>5001</v>
      </c>
      <c r="M38" s="43" t="s">
        <v>46</v>
      </c>
      <c r="N38" s="35" t="s">
        <v>237</v>
      </c>
      <c r="O38" s="35" t="s">
        <v>46</v>
      </c>
      <c r="P38" s="35">
        <v>362</v>
      </c>
      <c r="Q38" s="35">
        <v>2880</v>
      </c>
      <c r="R38" s="45" t="s">
        <v>46</v>
      </c>
      <c r="S38" s="35">
        <v>7693</v>
      </c>
      <c r="T38" s="35">
        <v>7719</v>
      </c>
      <c r="U38" s="35">
        <v>8196</v>
      </c>
      <c r="V38" s="35">
        <v>1312</v>
      </c>
      <c r="W38" s="35">
        <v>3833</v>
      </c>
      <c r="X38" s="35">
        <v>4363</v>
      </c>
      <c r="Y38" s="35">
        <v>1843</v>
      </c>
      <c r="Z38" s="35">
        <v>3709</v>
      </c>
      <c r="AA38" s="35">
        <v>2999</v>
      </c>
      <c r="AB38" s="35">
        <v>12074</v>
      </c>
      <c r="AC38" s="35">
        <v>11531</v>
      </c>
      <c r="AD38" s="35">
        <v>482</v>
      </c>
      <c r="AE38" s="43" t="s">
        <v>46</v>
      </c>
      <c r="AF38" s="30" t="s">
        <v>46</v>
      </c>
      <c r="AG38" s="35">
        <v>23605</v>
      </c>
      <c r="AH38" s="43" t="s">
        <v>46</v>
      </c>
      <c r="AI38" s="43" t="s">
        <v>46</v>
      </c>
      <c r="AJ38" s="43" t="s">
        <v>46</v>
      </c>
      <c r="AK38" s="43">
        <v>2444</v>
      </c>
      <c r="AL38" s="35">
        <v>2444</v>
      </c>
      <c r="AM38" s="35">
        <v>482</v>
      </c>
      <c r="AN38" s="35">
        <v>3945</v>
      </c>
      <c r="AO38" s="35">
        <v>3945</v>
      </c>
      <c r="AP38" s="35" t="s">
        <v>46</v>
      </c>
      <c r="AQ38" s="45" t="s">
        <v>46</v>
      </c>
      <c r="AR38" s="35">
        <v>23605</v>
      </c>
      <c r="AS38" s="35">
        <v>2641</v>
      </c>
      <c r="AT38" s="35">
        <v>792</v>
      </c>
      <c r="AU38" s="35">
        <v>335</v>
      </c>
      <c r="AV38" s="35">
        <v>2641</v>
      </c>
      <c r="AW38" s="35">
        <v>2641</v>
      </c>
      <c r="AX38" s="35" t="s">
        <v>237</v>
      </c>
      <c r="AY38" s="35">
        <v>2641</v>
      </c>
      <c r="AZ38" s="43" t="s">
        <v>46</v>
      </c>
      <c r="BA38" s="45" t="s">
        <v>46</v>
      </c>
      <c r="BB38" s="35">
        <v>23605</v>
      </c>
      <c r="BC38" s="35" t="s">
        <v>46</v>
      </c>
      <c r="BD38" s="54" t="s">
        <v>46</v>
      </c>
      <c r="BE38" s="35" t="s">
        <v>46</v>
      </c>
      <c r="BF38" s="45" t="s">
        <v>46</v>
      </c>
      <c r="BG38" s="35">
        <v>23605</v>
      </c>
      <c r="BH38" s="35">
        <v>5001</v>
      </c>
      <c r="BI38" s="35">
        <v>10907</v>
      </c>
      <c r="BJ38" s="35">
        <v>10907</v>
      </c>
      <c r="BK38" s="35">
        <v>724</v>
      </c>
      <c r="BL38" s="35">
        <v>2347</v>
      </c>
      <c r="BM38" s="35" t="s">
        <v>46</v>
      </c>
      <c r="BN38" s="35">
        <v>2347</v>
      </c>
      <c r="BO38" s="45" t="s">
        <v>46</v>
      </c>
      <c r="BP38" s="35">
        <v>9508</v>
      </c>
      <c r="BQ38" s="35">
        <v>5552</v>
      </c>
      <c r="BR38" s="35">
        <v>1868.249769340589</v>
      </c>
      <c r="BS38" s="35">
        <v>23605</v>
      </c>
      <c r="BT38" s="35">
        <v>23605</v>
      </c>
      <c r="BU38" s="35">
        <v>9508</v>
      </c>
      <c r="BV38" s="35">
        <v>18604</v>
      </c>
      <c r="BW38" s="35">
        <v>7362</v>
      </c>
      <c r="BX38" s="35" t="s">
        <v>46</v>
      </c>
      <c r="BY38" s="45" t="s">
        <v>46</v>
      </c>
      <c r="BZ38" s="35">
        <v>23605</v>
      </c>
      <c r="CA38" s="35">
        <v>15408</v>
      </c>
      <c r="CB38" s="35">
        <v>9508</v>
      </c>
      <c r="CC38" s="35">
        <v>9508</v>
      </c>
      <c r="CD38" s="35">
        <v>9508</v>
      </c>
      <c r="CE38" s="35">
        <v>8196</v>
      </c>
      <c r="CF38" s="35" t="s">
        <v>46</v>
      </c>
      <c r="CG38" s="35" t="s">
        <v>46</v>
      </c>
      <c r="CH38" s="35">
        <v>15412</v>
      </c>
      <c r="CI38" s="35">
        <v>15412</v>
      </c>
      <c r="CJ38" s="35">
        <v>15412</v>
      </c>
      <c r="CK38" s="35" t="s">
        <v>46</v>
      </c>
      <c r="CL38" s="35" t="s">
        <v>237</v>
      </c>
      <c r="CM38" s="35" t="s">
        <v>46</v>
      </c>
      <c r="CN38" s="35">
        <v>1492</v>
      </c>
      <c r="CO38" s="45">
        <v>14659</v>
      </c>
      <c r="CP38" s="35" t="s">
        <v>46</v>
      </c>
      <c r="CQ38" s="35" t="s">
        <v>46</v>
      </c>
      <c r="CR38" s="35">
        <v>10907</v>
      </c>
      <c r="CS38" s="35">
        <v>10907</v>
      </c>
      <c r="CT38" s="35">
        <v>11278</v>
      </c>
      <c r="CU38" s="35" t="s">
        <v>46</v>
      </c>
      <c r="CV38" s="35">
        <v>11278</v>
      </c>
      <c r="CW38" s="35">
        <v>23605</v>
      </c>
      <c r="CX38" s="35">
        <v>10907</v>
      </c>
      <c r="CY38" s="35">
        <v>3786</v>
      </c>
      <c r="CZ38" s="35">
        <v>329</v>
      </c>
      <c r="DA38" s="45" t="s">
        <v>46</v>
      </c>
      <c r="DB38" s="43" t="s">
        <v>46</v>
      </c>
      <c r="DC38" s="43" t="s">
        <v>46</v>
      </c>
      <c r="DD38" s="43" t="s">
        <v>46</v>
      </c>
      <c r="DE38" s="43" t="s">
        <v>46</v>
      </c>
      <c r="DF38" s="43" t="s">
        <v>46</v>
      </c>
      <c r="DG38" s="54" t="s">
        <v>46</v>
      </c>
      <c r="DH38" s="35" t="s">
        <v>46</v>
      </c>
      <c r="DI38" s="35" t="s">
        <v>46</v>
      </c>
    </row>
    <row r="39" spans="1:113" x14ac:dyDescent="0.2">
      <c r="A39" s="3" t="s">
        <v>38</v>
      </c>
      <c r="B39" s="4">
        <v>2011</v>
      </c>
      <c r="C39" s="2" t="s">
        <v>15</v>
      </c>
      <c r="D39" s="35" t="s">
        <v>46</v>
      </c>
      <c r="E39" s="35" t="s">
        <v>46</v>
      </c>
      <c r="F39" s="35">
        <v>32599</v>
      </c>
      <c r="G39" s="45">
        <v>32599</v>
      </c>
      <c r="H39" s="35">
        <v>32599</v>
      </c>
      <c r="I39" s="35">
        <v>32599</v>
      </c>
      <c r="J39" s="35">
        <v>5516</v>
      </c>
      <c r="K39" s="35">
        <v>20047</v>
      </c>
      <c r="L39" s="35">
        <v>7036</v>
      </c>
      <c r="M39" s="43" t="s">
        <v>46</v>
      </c>
      <c r="N39" s="35" t="s">
        <v>237</v>
      </c>
      <c r="O39" s="35" t="s">
        <v>46</v>
      </c>
      <c r="P39" s="35">
        <v>451</v>
      </c>
      <c r="Q39" s="35">
        <v>2911</v>
      </c>
      <c r="R39" s="45" t="s">
        <v>46</v>
      </c>
      <c r="S39" s="35">
        <v>10419</v>
      </c>
      <c r="T39" s="35">
        <v>10653</v>
      </c>
      <c r="U39" s="35">
        <v>11448</v>
      </c>
      <c r="V39" s="35">
        <v>1960</v>
      </c>
      <c r="W39" s="35">
        <v>5247</v>
      </c>
      <c r="X39" s="35">
        <v>6201</v>
      </c>
      <c r="Y39" s="35">
        <v>2536</v>
      </c>
      <c r="Z39" s="35">
        <v>5342</v>
      </c>
      <c r="AA39" s="35">
        <v>2098</v>
      </c>
      <c r="AB39" s="35">
        <v>16611</v>
      </c>
      <c r="AC39" s="35">
        <v>15988</v>
      </c>
      <c r="AD39" s="35">
        <v>783</v>
      </c>
      <c r="AE39" s="43" t="s">
        <v>46</v>
      </c>
      <c r="AF39" s="30" t="s">
        <v>46</v>
      </c>
      <c r="AG39" s="35">
        <v>32599</v>
      </c>
      <c r="AH39" s="43" t="s">
        <v>46</v>
      </c>
      <c r="AI39" s="43" t="s">
        <v>46</v>
      </c>
      <c r="AJ39" s="43" t="s">
        <v>46</v>
      </c>
      <c r="AK39" s="43">
        <v>3515</v>
      </c>
      <c r="AL39" s="35">
        <v>3515</v>
      </c>
      <c r="AM39" s="35">
        <v>783</v>
      </c>
      <c r="AN39" s="35">
        <v>5516</v>
      </c>
      <c r="AO39" s="35">
        <v>5516</v>
      </c>
      <c r="AP39" s="35" t="s">
        <v>46</v>
      </c>
      <c r="AQ39" s="45" t="s">
        <v>46</v>
      </c>
      <c r="AR39" s="35">
        <v>32599</v>
      </c>
      <c r="AS39" s="35">
        <v>3542</v>
      </c>
      <c r="AT39" s="35">
        <v>1134</v>
      </c>
      <c r="AU39" s="35">
        <v>474</v>
      </c>
      <c r="AV39" s="35">
        <v>3542</v>
      </c>
      <c r="AW39" s="35">
        <v>3542</v>
      </c>
      <c r="AX39" s="35" t="s">
        <v>237</v>
      </c>
      <c r="AY39" s="35">
        <v>3542</v>
      </c>
      <c r="AZ39" s="43" t="s">
        <v>46</v>
      </c>
      <c r="BA39" s="45" t="s">
        <v>46</v>
      </c>
      <c r="BB39" s="35">
        <v>32599</v>
      </c>
      <c r="BC39" s="35" t="s">
        <v>46</v>
      </c>
      <c r="BD39" s="54" t="s">
        <v>46</v>
      </c>
      <c r="BE39" s="35" t="s">
        <v>46</v>
      </c>
      <c r="BF39" s="45" t="s">
        <v>46</v>
      </c>
      <c r="BG39" s="35">
        <v>32599</v>
      </c>
      <c r="BH39" s="35">
        <v>7036</v>
      </c>
      <c r="BI39" s="35">
        <v>15572</v>
      </c>
      <c r="BJ39" s="35">
        <v>15572</v>
      </c>
      <c r="BK39" s="35">
        <v>1106</v>
      </c>
      <c r="BL39" s="35">
        <v>3206</v>
      </c>
      <c r="BM39" s="35" t="s">
        <v>46</v>
      </c>
      <c r="BN39" s="35">
        <v>3206</v>
      </c>
      <c r="BO39" s="45">
        <v>450</v>
      </c>
      <c r="BP39" s="35">
        <v>13408</v>
      </c>
      <c r="BQ39" s="35">
        <v>7878</v>
      </c>
      <c r="BR39" s="35">
        <v>1868.249769340589</v>
      </c>
      <c r="BS39" s="35">
        <v>32599</v>
      </c>
      <c r="BT39" s="35">
        <v>32599</v>
      </c>
      <c r="BU39" s="35">
        <v>13408</v>
      </c>
      <c r="BV39" s="35">
        <v>25563</v>
      </c>
      <c r="BW39" s="35">
        <v>10534</v>
      </c>
      <c r="BX39" s="35" t="s">
        <v>46</v>
      </c>
      <c r="BY39" s="45" t="s">
        <v>46</v>
      </c>
      <c r="BZ39" s="35">
        <v>32599</v>
      </c>
      <c r="CA39" s="35">
        <v>20987</v>
      </c>
      <c r="CB39" s="35">
        <v>13408</v>
      </c>
      <c r="CC39" s="35">
        <v>13408</v>
      </c>
      <c r="CD39" s="35">
        <v>13408</v>
      </c>
      <c r="CE39" s="35">
        <v>11448</v>
      </c>
      <c r="CF39" s="35" t="s">
        <v>46</v>
      </c>
      <c r="CG39" s="35" t="s">
        <v>46</v>
      </c>
      <c r="CH39" s="35">
        <v>21072</v>
      </c>
      <c r="CI39" s="35">
        <v>21072</v>
      </c>
      <c r="CJ39" s="35">
        <v>21072</v>
      </c>
      <c r="CK39" s="35" t="s">
        <v>46</v>
      </c>
      <c r="CL39" s="35" t="s">
        <v>237</v>
      </c>
      <c r="CM39" s="35" t="s">
        <v>46</v>
      </c>
      <c r="CN39" s="35">
        <v>2195</v>
      </c>
      <c r="CO39" s="45">
        <v>20047</v>
      </c>
      <c r="CP39" s="35" t="s">
        <v>46</v>
      </c>
      <c r="CQ39" s="35" t="s">
        <v>46</v>
      </c>
      <c r="CR39" s="35">
        <v>15572</v>
      </c>
      <c r="CS39" s="35">
        <v>15572</v>
      </c>
      <c r="CT39" s="35">
        <v>16627</v>
      </c>
      <c r="CU39" s="35" t="s">
        <v>46</v>
      </c>
      <c r="CV39" s="35">
        <v>16627</v>
      </c>
      <c r="CW39" s="35">
        <v>32599</v>
      </c>
      <c r="CX39" s="35">
        <v>15572</v>
      </c>
      <c r="CY39" s="35">
        <v>5404</v>
      </c>
      <c r="CZ39" s="35">
        <v>458</v>
      </c>
      <c r="DA39" s="45" t="s">
        <v>46</v>
      </c>
      <c r="DB39" s="43" t="s">
        <v>46</v>
      </c>
      <c r="DC39" s="43" t="s">
        <v>46</v>
      </c>
      <c r="DD39" s="43" t="s">
        <v>46</v>
      </c>
      <c r="DE39" s="43" t="s">
        <v>46</v>
      </c>
      <c r="DF39" s="43" t="s">
        <v>46</v>
      </c>
      <c r="DG39" s="54" t="s">
        <v>46</v>
      </c>
      <c r="DH39" s="35" t="s">
        <v>46</v>
      </c>
      <c r="DI39" s="35" t="s">
        <v>46</v>
      </c>
    </row>
    <row r="40" spans="1:113" x14ac:dyDescent="0.2">
      <c r="A40" s="3" t="s">
        <v>39</v>
      </c>
      <c r="B40" s="4">
        <v>2011</v>
      </c>
      <c r="C40" s="2" t="s">
        <v>16</v>
      </c>
      <c r="D40" s="35" t="s">
        <v>46</v>
      </c>
      <c r="E40" s="35" t="s">
        <v>46</v>
      </c>
      <c r="F40" s="35">
        <v>23226</v>
      </c>
      <c r="G40" s="45">
        <v>23226</v>
      </c>
      <c r="H40" s="35">
        <v>23226</v>
      </c>
      <c r="I40" s="35">
        <v>23226</v>
      </c>
      <c r="J40" s="35">
        <v>4223</v>
      </c>
      <c r="K40" s="35">
        <v>14771</v>
      </c>
      <c r="L40" s="35">
        <v>4232</v>
      </c>
      <c r="M40" s="43" t="s">
        <v>46</v>
      </c>
      <c r="N40" s="35" t="s">
        <v>237</v>
      </c>
      <c r="O40" s="35" t="s">
        <v>46</v>
      </c>
      <c r="P40" s="35">
        <v>141</v>
      </c>
      <c r="Q40" s="35">
        <v>2985</v>
      </c>
      <c r="R40" s="45" t="s">
        <v>46</v>
      </c>
      <c r="S40" s="35">
        <v>7475</v>
      </c>
      <c r="T40" s="35">
        <v>8099</v>
      </c>
      <c r="U40" s="35">
        <v>8406</v>
      </c>
      <c r="V40" s="35">
        <v>1237</v>
      </c>
      <c r="W40" s="35">
        <v>3901</v>
      </c>
      <c r="X40" s="35">
        <v>4505</v>
      </c>
      <c r="Y40" s="35">
        <v>1723</v>
      </c>
      <c r="Z40" s="35">
        <v>3867</v>
      </c>
      <c r="AA40" s="35">
        <v>3172</v>
      </c>
      <c r="AB40" s="35">
        <v>11514</v>
      </c>
      <c r="AC40" s="35">
        <v>11712</v>
      </c>
      <c r="AD40" s="35">
        <v>445</v>
      </c>
      <c r="AE40" s="43" t="s">
        <v>46</v>
      </c>
      <c r="AF40" s="30" t="s">
        <v>46</v>
      </c>
      <c r="AG40" s="35">
        <v>23226</v>
      </c>
      <c r="AH40" s="43" t="s">
        <v>46</v>
      </c>
      <c r="AI40" s="43" t="s">
        <v>46</v>
      </c>
      <c r="AJ40" s="43" t="s">
        <v>46</v>
      </c>
      <c r="AK40" s="43">
        <v>2597</v>
      </c>
      <c r="AL40" s="35">
        <v>2597</v>
      </c>
      <c r="AM40" s="35">
        <v>445</v>
      </c>
      <c r="AN40" s="35">
        <v>4223</v>
      </c>
      <c r="AO40" s="35">
        <v>4223</v>
      </c>
      <c r="AP40" s="35" t="s">
        <v>46</v>
      </c>
      <c r="AQ40" s="45" t="s">
        <v>46</v>
      </c>
      <c r="AR40" s="35">
        <v>23226</v>
      </c>
      <c r="AS40" s="35">
        <v>2456</v>
      </c>
      <c r="AT40" s="35">
        <v>817</v>
      </c>
      <c r="AU40" s="35">
        <v>389</v>
      </c>
      <c r="AV40" s="35">
        <v>2456</v>
      </c>
      <c r="AW40" s="35">
        <v>2456</v>
      </c>
      <c r="AX40" s="35" t="s">
        <v>237</v>
      </c>
      <c r="AY40" s="35">
        <v>2456</v>
      </c>
      <c r="AZ40" s="43" t="s">
        <v>46</v>
      </c>
      <c r="BA40" s="45" t="s">
        <v>46</v>
      </c>
      <c r="BB40" s="35">
        <v>23226</v>
      </c>
      <c r="BC40" s="35" t="s">
        <v>46</v>
      </c>
      <c r="BD40" s="54" t="s">
        <v>46</v>
      </c>
      <c r="BE40" s="35" t="s">
        <v>46</v>
      </c>
      <c r="BF40" s="45" t="s">
        <v>46</v>
      </c>
      <c r="BG40" s="35">
        <v>23226</v>
      </c>
      <c r="BH40" s="35">
        <v>4232</v>
      </c>
      <c r="BI40" s="35">
        <v>9622</v>
      </c>
      <c r="BJ40" s="35">
        <v>9622</v>
      </c>
      <c r="BK40" s="35">
        <v>529</v>
      </c>
      <c r="BL40" s="35">
        <v>1920</v>
      </c>
      <c r="BM40" s="35" t="s">
        <v>46</v>
      </c>
      <c r="BN40" s="35">
        <v>1920</v>
      </c>
      <c r="BO40" s="45">
        <v>417</v>
      </c>
      <c r="BP40" s="35">
        <v>9643</v>
      </c>
      <c r="BQ40" s="35">
        <v>5590</v>
      </c>
      <c r="BR40" s="35">
        <v>1868.249769340589</v>
      </c>
      <c r="BS40" s="35">
        <v>23226</v>
      </c>
      <c r="BT40" s="35">
        <v>23226</v>
      </c>
      <c r="BU40" s="35">
        <v>9643</v>
      </c>
      <c r="BV40" s="35">
        <v>18994</v>
      </c>
      <c r="BW40" s="35">
        <v>6762</v>
      </c>
      <c r="BX40" s="35" t="s">
        <v>46</v>
      </c>
      <c r="BY40" s="45" t="s">
        <v>46</v>
      </c>
      <c r="BZ40" s="35">
        <v>23226</v>
      </c>
      <c r="CA40" s="35">
        <v>15538</v>
      </c>
      <c r="CB40" s="35">
        <v>9643</v>
      </c>
      <c r="CC40" s="35">
        <v>9643</v>
      </c>
      <c r="CD40" s="35">
        <v>9643</v>
      </c>
      <c r="CE40" s="35">
        <v>8406</v>
      </c>
      <c r="CF40" s="35" t="s">
        <v>46</v>
      </c>
      <c r="CG40" s="35" t="s">
        <v>46</v>
      </c>
      <c r="CH40" s="35">
        <v>15574</v>
      </c>
      <c r="CI40" s="35">
        <v>15574</v>
      </c>
      <c r="CJ40" s="35">
        <v>15574</v>
      </c>
      <c r="CK40" s="35" t="s">
        <v>46</v>
      </c>
      <c r="CL40" s="35" t="s">
        <v>237</v>
      </c>
      <c r="CM40" s="35" t="s">
        <v>46</v>
      </c>
      <c r="CN40" s="35">
        <v>800</v>
      </c>
      <c r="CO40" s="45">
        <v>14771</v>
      </c>
      <c r="CP40" s="35" t="s">
        <v>46</v>
      </c>
      <c r="CQ40" s="35" t="s">
        <v>46</v>
      </c>
      <c r="CR40" s="35">
        <v>9622</v>
      </c>
      <c r="CS40" s="35">
        <v>9622</v>
      </c>
      <c r="CT40" s="35">
        <v>9893</v>
      </c>
      <c r="CU40" s="35" t="s">
        <v>46</v>
      </c>
      <c r="CV40" s="35">
        <v>9893</v>
      </c>
      <c r="CW40" s="35">
        <v>23226</v>
      </c>
      <c r="CX40" s="35">
        <v>9622</v>
      </c>
      <c r="CY40" s="35">
        <v>10351</v>
      </c>
      <c r="CZ40" s="35">
        <v>448</v>
      </c>
      <c r="DA40" s="45" t="s">
        <v>46</v>
      </c>
      <c r="DB40" s="43" t="s">
        <v>46</v>
      </c>
      <c r="DC40" s="43" t="s">
        <v>46</v>
      </c>
      <c r="DD40" s="43" t="s">
        <v>46</v>
      </c>
      <c r="DE40" s="43" t="s">
        <v>46</v>
      </c>
      <c r="DF40" s="43" t="s">
        <v>46</v>
      </c>
      <c r="DG40" s="54" t="s">
        <v>46</v>
      </c>
      <c r="DH40" s="35" t="s">
        <v>46</v>
      </c>
      <c r="DI40" s="35" t="s">
        <v>46</v>
      </c>
    </row>
    <row r="41" spans="1:113" x14ac:dyDescent="0.2">
      <c r="A41" s="3" t="s">
        <v>40</v>
      </c>
      <c r="B41" s="4">
        <v>2011</v>
      </c>
      <c r="C41" s="2" t="s">
        <v>17</v>
      </c>
      <c r="D41" s="35" t="s">
        <v>46</v>
      </c>
      <c r="E41" s="35" t="s">
        <v>46</v>
      </c>
      <c r="F41" s="35">
        <v>29214</v>
      </c>
      <c r="G41" s="45">
        <v>29214</v>
      </c>
      <c r="H41" s="35">
        <v>29214</v>
      </c>
      <c r="I41" s="35">
        <v>29214</v>
      </c>
      <c r="J41" s="35">
        <v>4856</v>
      </c>
      <c r="K41" s="35">
        <v>17118</v>
      </c>
      <c r="L41" s="35">
        <v>7240</v>
      </c>
      <c r="M41" s="43" t="s">
        <v>46</v>
      </c>
      <c r="N41" s="35" t="s">
        <v>237</v>
      </c>
      <c r="O41" s="35" t="s">
        <v>46</v>
      </c>
      <c r="P41" s="35">
        <v>186</v>
      </c>
      <c r="Q41" s="35">
        <v>2896</v>
      </c>
      <c r="R41" s="45" t="s">
        <v>46</v>
      </c>
      <c r="S41" s="35">
        <v>9028</v>
      </c>
      <c r="T41" s="35">
        <v>9093</v>
      </c>
      <c r="U41" s="35">
        <v>9351</v>
      </c>
      <c r="V41" s="35">
        <v>1702</v>
      </c>
      <c r="W41" s="35">
        <v>4427</v>
      </c>
      <c r="X41" s="35">
        <v>4924</v>
      </c>
      <c r="Y41" s="35">
        <v>1992</v>
      </c>
      <c r="Z41" s="35">
        <v>4095</v>
      </c>
      <c r="AA41" s="35">
        <v>3057</v>
      </c>
      <c r="AB41" s="35">
        <v>15027</v>
      </c>
      <c r="AC41" s="35">
        <v>14187</v>
      </c>
      <c r="AD41" s="35">
        <v>606</v>
      </c>
      <c r="AE41" s="43" t="s">
        <v>46</v>
      </c>
      <c r="AF41" s="30" t="s">
        <v>46</v>
      </c>
      <c r="AG41" s="35">
        <v>29214</v>
      </c>
      <c r="AH41" s="43" t="s">
        <v>46</v>
      </c>
      <c r="AI41" s="43" t="s">
        <v>46</v>
      </c>
      <c r="AJ41" s="43" t="s">
        <v>46</v>
      </c>
      <c r="AK41" s="43">
        <v>2991</v>
      </c>
      <c r="AL41" s="35">
        <v>2991</v>
      </c>
      <c r="AM41" s="35">
        <v>606</v>
      </c>
      <c r="AN41" s="35">
        <v>4856</v>
      </c>
      <c r="AO41" s="35" t="s">
        <v>46</v>
      </c>
      <c r="AP41" s="35" t="s">
        <v>46</v>
      </c>
      <c r="AQ41" s="45" t="s">
        <v>46</v>
      </c>
      <c r="AR41" s="35">
        <v>29214</v>
      </c>
      <c r="AS41" s="35">
        <v>2893</v>
      </c>
      <c r="AT41" s="35">
        <v>830</v>
      </c>
      <c r="AU41" s="35">
        <v>374</v>
      </c>
      <c r="AV41" s="35">
        <v>2893</v>
      </c>
      <c r="AW41" s="35">
        <v>2893</v>
      </c>
      <c r="AX41" s="35" t="s">
        <v>237</v>
      </c>
      <c r="AY41" s="35">
        <v>2893</v>
      </c>
      <c r="AZ41" s="43" t="s">
        <v>46</v>
      </c>
      <c r="BA41" s="45" t="s">
        <v>46</v>
      </c>
      <c r="BB41" s="35">
        <v>29214</v>
      </c>
      <c r="BC41" s="35" t="s">
        <v>46</v>
      </c>
      <c r="BD41" s="54" t="s">
        <v>46</v>
      </c>
      <c r="BE41" s="35" t="s">
        <v>46</v>
      </c>
      <c r="BF41" s="45" t="s">
        <v>46</v>
      </c>
      <c r="BG41" s="35">
        <v>29214</v>
      </c>
      <c r="BH41" s="35">
        <v>7240</v>
      </c>
      <c r="BI41" s="35">
        <v>13467</v>
      </c>
      <c r="BJ41" s="35">
        <v>13467</v>
      </c>
      <c r="BK41" s="35">
        <v>1052</v>
      </c>
      <c r="BL41" s="35">
        <v>3438</v>
      </c>
      <c r="BM41" s="35" t="s">
        <v>46</v>
      </c>
      <c r="BN41" s="35">
        <v>3438</v>
      </c>
      <c r="BO41" s="45">
        <v>622</v>
      </c>
      <c r="BP41" s="35">
        <v>11053</v>
      </c>
      <c r="BQ41" s="35">
        <v>6087</v>
      </c>
      <c r="BR41" s="35">
        <v>1868.249769340589</v>
      </c>
      <c r="BS41" s="35">
        <v>29214</v>
      </c>
      <c r="BT41" s="35">
        <v>29214</v>
      </c>
      <c r="BU41" s="35">
        <v>11053</v>
      </c>
      <c r="BV41" s="35">
        <v>21974</v>
      </c>
      <c r="BW41" s="35">
        <v>8363</v>
      </c>
      <c r="BX41" s="35" t="s">
        <v>46</v>
      </c>
      <c r="BY41" s="45" t="s">
        <v>46</v>
      </c>
      <c r="BZ41" s="35">
        <v>29214</v>
      </c>
      <c r="CA41" s="35">
        <v>18176</v>
      </c>
      <c r="CB41" s="35">
        <v>11053</v>
      </c>
      <c r="CC41" s="35">
        <v>11053</v>
      </c>
      <c r="CD41" s="35">
        <v>11053</v>
      </c>
      <c r="CE41" s="35">
        <v>9351</v>
      </c>
      <c r="CF41" s="35" t="s">
        <v>46</v>
      </c>
      <c r="CG41" s="35" t="s">
        <v>46</v>
      </c>
      <c r="CH41" s="35">
        <v>18121</v>
      </c>
      <c r="CI41" s="35">
        <v>18121</v>
      </c>
      <c r="CJ41" s="35">
        <v>18121</v>
      </c>
      <c r="CK41" s="35" t="s">
        <v>46</v>
      </c>
      <c r="CL41" s="35" t="s">
        <v>237</v>
      </c>
      <c r="CM41" s="35" t="s">
        <v>46</v>
      </c>
      <c r="CN41" s="35">
        <v>1452</v>
      </c>
      <c r="CO41" s="45">
        <v>17118</v>
      </c>
      <c r="CP41" s="35" t="s">
        <v>46</v>
      </c>
      <c r="CQ41" s="35" t="s">
        <v>46</v>
      </c>
      <c r="CR41" s="35">
        <v>13467</v>
      </c>
      <c r="CS41" s="35">
        <v>13467</v>
      </c>
      <c r="CT41" s="35">
        <v>14491</v>
      </c>
      <c r="CU41" s="35" t="s">
        <v>46</v>
      </c>
      <c r="CV41" s="35">
        <v>14491</v>
      </c>
      <c r="CW41" s="35">
        <v>29214</v>
      </c>
      <c r="CX41" s="35">
        <v>13467</v>
      </c>
      <c r="CY41" s="35">
        <v>16000</v>
      </c>
      <c r="CZ41" s="35">
        <v>649</v>
      </c>
      <c r="DA41" s="45" t="s">
        <v>46</v>
      </c>
      <c r="DB41" s="43" t="s">
        <v>46</v>
      </c>
      <c r="DC41" s="43" t="s">
        <v>46</v>
      </c>
      <c r="DD41" s="43" t="s">
        <v>46</v>
      </c>
      <c r="DE41" s="43" t="s">
        <v>46</v>
      </c>
      <c r="DF41" s="43" t="s">
        <v>46</v>
      </c>
      <c r="DG41" s="54" t="s">
        <v>46</v>
      </c>
      <c r="DH41" s="35" t="s">
        <v>46</v>
      </c>
      <c r="DI41" s="35" t="s">
        <v>46</v>
      </c>
    </row>
    <row r="42" spans="1:113" x14ac:dyDescent="0.2">
      <c r="A42" s="3" t="s">
        <v>41</v>
      </c>
      <c r="B42" s="4">
        <v>2011</v>
      </c>
      <c r="C42" s="2" t="s">
        <v>18</v>
      </c>
      <c r="D42" s="35" t="s">
        <v>46</v>
      </c>
      <c r="E42" s="35" t="s">
        <v>46</v>
      </c>
      <c r="F42" s="35">
        <v>20077</v>
      </c>
      <c r="G42" s="45">
        <v>20077</v>
      </c>
      <c r="H42" s="35">
        <v>20077</v>
      </c>
      <c r="I42" s="35">
        <v>20077</v>
      </c>
      <c r="J42" s="35">
        <v>3748</v>
      </c>
      <c r="K42" s="35">
        <v>12275</v>
      </c>
      <c r="L42" s="35">
        <v>4054</v>
      </c>
      <c r="M42" s="43" t="s">
        <v>46</v>
      </c>
      <c r="N42" s="35" t="s">
        <v>237</v>
      </c>
      <c r="O42" s="35" t="s">
        <v>46</v>
      </c>
      <c r="P42" s="35">
        <v>117</v>
      </c>
      <c r="Q42" s="35">
        <v>2894</v>
      </c>
      <c r="R42" s="45" t="s">
        <v>46</v>
      </c>
      <c r="S42" s="35">
        <v>6381</v>
      </c>
      <c r="T42" s="35">
        <v>6628</v>
      </c>
      <c r="U42" s="35">
        <v>7016</v>
      </c>
      <c r="V42" s="35">
        <v>1197</v>
      </c>
      <c r="W42" s="35">
        <v>3124</v>
      </c>
      <c r="X42" s="35">
        <v>3892</v>
      </c>
      <c r="Y42" s="35">
        <v>1399</v>
      </c>
      <c r="Z42" s="35">
        <v>3321</v>
      </c>
      <c r="AA42" s="35">
        <v>3071</v>
      </c>
      <c r="AB42" s="35">
        <v>10150</v>
      </c>
      <c r="AC42" s="35">
        <v>9927</v>
      </c>
      <c r="AD42" s="35">
        <v>405</v>
      </c>
      <c r="AE42" s="43" t="s">
        <v>46</v>
      </c>
      <c r="AF42" s="30" t="s">
        <v>46</v>
      </c>
      <c r="AG42" s="35">
        <v>20077</v>
      </c>
      <c r="AH42" s="43" t="s">
        <v>46</v>
      </c>
      <c r="AI42" s="43" t="s">
        <v>46</v>
      </c>
      <c r="AJ42" s="43" t="s">
        <v>46</v>
      </c>
      <c r="AK42" s="43">
        <v>2214</v>
      </c>
      <c r="AL42" s="35">
        <v>2214</v>
      </c>
      <c r="AM42" s="35">
        <v>405</v>
      </c>
      <c r="AN42" s="35">
        <v>3748</v>
      </c>
      <c r="AO42" s="35">
        <v>3748</v>
      </c>
      <c r="AP42" s="35" t="s">
        <v>46</v>
      </c>
      <c r="AQ42" s="45" t="s">
        <v>46</v>
      </c>
      <c r="AR42" s="35">
        <v>20077</v>
      </c>
      <c r="AS42" s="35">
        <v>2174</v>
      </c>
      <c r="AT42" s="35">
        <v>742</v>
      </c>
      <c r="AU42" s="35">
        <v>326</v>
      </c>
      <c r="AV42" s="35">
        <v>2174</v>
      </c>
      <c r="AW42" s="35">
        <v>2174</v>
      </c>
      <c r="AX42" s="35" t="s">
        <v>237</v>
      </c>
      <c r="AY42" s="35">
        <v>2174</v>
      </c>
      <c r="AZ42" s="43" t="s">
        <v>46</v>
      </c>
      <c r="BA42" s="45" t="s">
        <v>46</v>
      </c>
      <c r="BB42" s="35">
        <v>20077</v>
      </c>
      <c r="BC42" s="35" t="s">
        <v>46</v>
      </c>
      <c r="BD42" s="54" t="s">
        <v>46</v>
      </c>
      <c r="BE42" s="35" t="s">
        <v>46</v>
      </c>
      <c r="BF42" s="45" t="s">
        <v>46</v>
      </c>
      <c r="BG42" s="35">
        <v>20077</v>
      </c>
      <c r="BH42" s="35">
        <v>4054</v>
      </c>
      <c r="BI42" s="35">
        <v>8685</v>
      </c>
      <c r="BJ42" s="35">
        <v>8685</v>
      </c>
      <c r="BK42" s="35">
        <v>509</v>
      </c>
      <c r="BL42" s="35">
        <v>1794</v>
      </c>
      <c r="BM42" s="35" t="s">
        <v>46</v>
      </c>
      <c r="BN42" s="35">
        <v>1794</v>
      </c>
      <c r="BO42" s="45">
        <v>377</v>
      </c>
      <c r="BP42" s="35">
        <v>8213</v>
      </c>
      <c r="BQ42" s="35">
        <v>4720</v>
      </c>
      <c r="BR42" s="35">
        <v>1868.249769340589</v>
      </c>
      <c r="BS42" s="35">
        <v>20077</v>
      </c>
      <c r="BT42" s="35">
        <v>20077</v>
      </c>
      <c r="BU42" s="35">
        <v>8213</v>
      </c>
      <c r="BV42" s="35">
        <v>16023</v>
      </c>
      <c r="BW42" s="35">
        <v>5858</v>
      </c>
      <c r="BX42" s="35" t="s">
        <v>46</v>
      </c>
      <c r="BY42" s="45" t="s">
        <v>46</v>
      </c>
      <c r="BZ42" s="35">
        <v>20077</v>
      </c>
      <c r="CA42" s="35">
        <v>13035</v>
      </c>
      <c r="CB42" s="35">
        <v>8213</v>
      </c>
      <c r="CC42" s="35">
        <v>8213</v>
      </c>
      <c r="CD42" s="35">
        <v>8213</v>
      </c>
      <c r="CE42" s="35">
        <v>7016</v>
      </c>
      <c r="CF42" s="35" t="s">
        <v>46</v>
      </c>
      <c r="CG42" s="35" t="s">
        <v>46</v>
      </c>
      <c r="CH42" s="35">
        <v>13009</v>
      </c>
      <c r="CI42" s="35">
        <v>13009</v>
      </c>
      <c r="CJ42" s="35">
        <v>13009</v>
      </c>
      <c r="CK42" s="35" t="s">
        <v>46</v>
      </c>
      <c r="CL42" s="35" t="s">
        <v>237</v>
      </c>
      <c r="CM42" s="35" t="s">
        <v>46</v>
      </c>
      <c r="CN42" s="35">
        <v>892</v>
      </c>
      <c r="CO42" s="45">
        <v>12275</v>
      </c>
      <c r="CP42" s="35" t="s">
        <v>46</v>
      </c>
      <c r="CQ42" s="35" t="s">
        <v>46</v>
      </c>
      <c r="CR42" s="35">
        <v>8685</v>
      </c>
      <c r="CS42" s="35">
        <v>8685</v>
      </c>
      <c r="CT42" s="35">
        <v>8970</v>
      </c>
      <c r="CU42" s="35" t="s">
        <v>46</v>
      </c>
      <c r="CV42" s="35">
        <v>8970</v>
      </c>
      <c r="CW42" s="35">
        <v>20077</v>
      </c>
      <c r="CX42" s="35">
        <v>8685</v>
      </c>
      <c r="CY42" s="35">
        <v>14076</v>
      </c>
      <c r="CZ42" s="35">
        <v>554</v>
      </c>
      <c r="DA42" s="45" t="s">
        <v>46</v>
      </c>
      <c r="DB42" s="43" t="s">
        <v>46</v>
      </c>
      <c r="DC42" s="43" t="s">
        <v>46</v>
      </c>
      <c r="DD42" s="43" t="s">
        <v>46</v>
      </c>
      <c r="DE42" s="43" t="s">
        <v>46</v>
      </c>
      <c r="DF42" s="43" t="s">
        <v>46</v>
      </c>
      <c r="DG42" s="54" t="s">
        <v>46</v>
      </c>
      <c r="DH42" s="35" t="s">
        <v>46</v>
      </c>
      <c r="DI42" s="35" t="s">
        <v>46</v>
      </c>
    </row>
    <row r="43" spans="1:113" x14ac:dyDescent="0.2">
      <c r="A43" s="3" t="s">
        <v>42</v>
      </c>
      <c r="B43" s="4">
        <v>2011</v>
      </c>
      <c r="C43" s="2" t="s">
        <v>19</v>
      </c>
      <c r="D43" s="35" t="s">
        <v>46</v>
      </c>
      <c r="E43" s="35" t="s">
        <v>46</v>
      </c>
      <c r="F43" s="35">
        <v>29056</v>
      </c>
      <c r="G43" s="45">
        <v>29056</v>
      </c>
      <c r="H43" s="35">
        <v>29056</v>
      </c>
      <c r="I43" s="35">
        <v>29056</v>
      </c>
      <c r="J43" s="35">
        <v>5297</v>
      </c>
      <c r="K43" s="35">
        <v>17566</v>
      </c>
      <c r="L43" s="35">
        <v>6193</v>
      </c>
      <c r="M43" s="43" t="s">
        <v>46</v>
      </c>
      <c r="N43" s="35" t="s">
        <v>237</v>
      </c>
      <c r="O43" s="43" t="s">
        <v>46</v>
      </c>
      <c r="P43" s="35">
        <v>216</v>
      </c>
      <c r="Q43" s="35">
        <v>3154</v>
      </c>
      <c r="R43" s="45" t="s">
        <v>46</v>
      </c>
      <c r="S43" s="35">
        <v>9428</v>
      </c>
      <c r="T43" s="35">
        <v>9173</v>
      </c>
      <c r="U43" s="35">
        <v>9924</v>
      </c>
      <c r="V43" s="35">
        <v>1663</v>
      </c>
      <c r="W43" s="35">
        <v>4757</v>
      </c>
      <c r="X43" s="35">
        <v>5167</v>
      </c>
      <c r="Y43" s="35">
        <v>2300</v>
      </c>
      <c r="Z43" s="35">
        <v>4421</v>
      </c>
      <c r="AA43" s="35">
        <v>3517</v>
      </c>
      <c r="AB43" s="35">
        <v>14928</v>
      </c>
      <c r="AC43" s="35">
        <v>14128</v>
      </c>
      <c r="AD43" s="35">
        <v>604</v>
      </c>
      <c r="AE43" s="43" t="s">
        <v>46</v>
      </c>
      <c r="AF43" s="30" t="s">
        <v>46</v>
      </c>
      <c r="AG43" s="35">
        <v>29056</v>
      </c>
      <c r="AH43" s="43" t="s">
        <v>46</v>
      </c>
      <c r="AI43" s="43" t="s">
        <v>46</v>
      </c>
      <c r="AJ43" s="43" t="s">
        <v>46</v>
      </c>
      <c r="AK43" s="43">
        <v>3270</v>
      </c>
      <c r="AL43" s="35">
        <v>3270</v>
      </c>
      <c r="AM43" s="35">
        <v>604</v>
      </c>
      <c r="AN43" s="35">
        <v>5297</v>
      </c>
      <c r="AO43" s="35">
        <v>5297</v>
      </c>
      <c r="AP43" s="35" t="s">
        <v>46</v>
      </c>
      <c r="AQ43" s="45" t="s">
        <v>46</v>
      </c>
      <c r="AR43" s="35">
        <v>29056</v>
      </c>
      <c r="AS43" s="35">
        <v>2858</v>
      </c>
      <c r="AT43" s="35">
        <v>784</v>
      </c>
      <c r="AU43" s="35">
        <v>348</v>
      </c>
      <c r="AV43" s="35">
        <v>2858</v>
      </c>
      <c r="AW43" s="35">
        <v>2858</v>
      </c>
      <c r="AX43" s="35" t="s">
        <v>237</v>
      </c>
      <c r="AY43" s="35">
        <v>2858</v>
      </c>
      <c r="AZ43" s="43" t="s">
        <v>46</v>
      </c>
      <c r="BA43" s="45" t="s">
        <v>46</v>
      </c>
      <c r="BB43" s="35">
        <v>29056</v>
      </c>
      <c r="BC43" s="35" t="s">
        <v>46</v>
      </c>
      <c r="BD43" s="54" t="s">
        <v>46</v>
      </c>
      <c r="BE43" s="35" t="s">
        <v>46</v>
      </c>
      <c r="BF43" s="45" t="s">
        <v>46</v>
      </c>
      <c r="BG43" s="35">
        <v>29056</v>
      </c>
      <c r="BH43" s="35">
        <v>6193</v>
      </c>
      <c r="BI43" s="35">
        <v>13013</v>
      </c>
      <c r="BJ43" s="35">
        <v>13013</v>
      </c>
      <c r="BK43" s="35">
        <v>760</v>
      </c>
      <c r="BL43" s="35">
        <v>2536</v>
      </c>
      <c r="BM43" s="35" t="s">
        <v>46</v>
      </c>
      <c r="BN43" s="35">
        <v>2536</v>
      </c>
      <c r="BO43" s="45">
        <v>444</v>
      </c>
      <c r="BP43" s="35">
        <v>11587</v>
      </c>
      <c r="BQ43" s="35">
        <v>6721</v>
      </c>
      <c r="BR43" s="35">
        <v>1868.249769340589</v>
      </c>
      <c r="BS43" s="35">
        <v>29056</v>
      </c>
      <c r="BT43" s="35">
        <v>29056</v>
      </c>
      <c r="BU43" s="35">
        <v>11587</v>
      </c>
      <c r="BV43" s="35">
        <v>22863</v>
      </c>
      <c r="BW43" s="35">
        <v>8684</v>
      </c>
      <c r="BX43" s="35" t="s">
        <v>46</v>
      </c>
      <c r="BY43" s="45" t="s">
        <v>46</v>
      </c>
      <c r="BZ43" s="35">
        <v>29056</v>
      </c>
      <c r="CA43" s="35">
        <v>18606</v>
      </c>
      <c r="CB43" s="35">
        <v>11587</v>
      </c>
      <c r="CC43" s="35">
        <v>11587</v>
      </c>
      <c r="CD43" s="35">
        <v>11587</v>
      </c>
      <c r="CE43" s="35">
        <v>9924</v>
      </c>
      <c r="CF43" s="35" t="s">
        <v>46</v>
      </c>
      <c r="CG43" s="35" t="s">
        <v>46</v>
      </c>
      <c r="CH43" s="35">
        <v>18601</v>
      </c>
      <c r="CI43" s="35">
        <v>18601</v>
      </c>
      <c r="CJ43" s="35">
        <v>18601</v>
      </c>
      <c r="CK43" s="43" t="s">
        <v>46</v>
      </c>
      <c r="CL43" s="35" t="s">
        <v>237</v>
      </c>
      <c r="CM43" s="43" t="s">
        <v>46</v>
      </c>
      <c r="CN43" s="35">
        <v>784</v>
      </c>
      <c r="CO43" s="45">
        <v>17566</v>
      </c>
      <c r="CP43" s="35" t="s">
        <v>46</v>
      </c>
      <c r="CQ43" s="35" t="s">
        <v>46</v>
      </c>
      <c r="CR43" s="35">
        <v>13013</v>
      </c>
      <c r="CS43" s="35">
        <v>13013</v>
      </c>
      <c r="CT43" s="35">
        <v>13317</v>
      </c>
      <c r="CU43" s="35" t="s">
        <v>46</v>
      </c>
      <c r="CV43" s="35">
        <v>13317</v>
      </c>
      <c r="CW43" s="35">
        <v>29056</v>
      </c>
      <c r="CX43" s="35">
        <v>13013</v>
      </c>
      <c r="CY43" s="35">
        <v>17414</v>
      </c>
      <c r="CZ43" s="35">
        <v>909</v>
      </c>
      <c r="DA43" s="45" t="s">
        <v>46</v>
      </c>
      <c r="DB43" s="43" t="s">
        <v>46</v>
      </c>
      <c r="DC43" s="43" t="s">
        <v>46</v>
      </c>
      <c r="DD43" s="43" t="s">
        <v>46</v>
      </c>
      <c r="DE43" s="43" t="s">
        <v>46</v>
      </c>
      <c r="DF43" s="43" t="s">
        <v>46</v>
      </c>
      <c r="DG43" s="54" t="s">
        <v>46</v>
      </c>
      <c r="DH43" s="35" t="s">
        <v>46</v>
      </c>
      <c r="DI43" s="35" t="s">
        <v>46</v>
      </c>
    </row>
    <row r="44" spans="1:113" x14ac:dyDescent="0.2">
      <c r="A44" s="3" t="s">
        <v>43</v>
      </c>
      <c r="B44" s="4">
        <v>2011</v>
      </c>
      <c r="C44" s="2" t="s">
        <v>20</v>
      </c>
      <c r="D44" s="35" t="s">
        <v>46</v>
      </c>
      <c r="E44" s="35" t="s">
        <v>46</v>
      </c>
      <c r="F44" s="35">
        <v>14301</v>
      </c>
      <c r="G44" s="45">
        <v>14301</v>
      </c>
      <c r="H44" s="35">
        <v>14301</v>
      </c>
      <c r="I44" s="35">
        <v>14301</v>
      </c>
      <c r="J44" s="35">
        <v>2578</v>
      </c>
      <c r="K44" s="35">
        <v>8463</v>
      </c>
      <c r="L44" s="35">
        <v>3260</v>
      </c>
      <c r="M44" s="43" t="s">
        <v>46</v>
      </c>
      <c r="N44" s="35" t="s">
        <v>237</v>
      </c>
      <c r="O44" s="43" t="s">
        <v>46</v>
      </c>
      <c r="P44" s="35">
        <v>60</v>
      </c>
      <c r="Q44" s="35">
        <v>3136</v>
      </c>
      <c r="R44" s="45" t="s">
        <v>46</v>
      </c>
      <c r="S44" s="35">
        <v>4527</v>
      </c>
      <c r="T44" s="35">
        <v>4454</v>
      </c>
      <c r="U44" s="35">
        <v>4507</v>
      </c>
      <c r="V44" s="35">
        <v>751</v>
      </c>
      <c r="W44" s="35">
        <v>2138</v>
      </c>
      <c r="X44" s="35">
        <v>2369</v>
      </c>
      <c r="Y44" s="35">
        <v>985</v>
      </c>
      <c r="Z44" s="35">
        <v>1989</v>
      </c>
      <c r="AA44" s="35">
        <v>3493</v>
      </c>
      <c r="AB44" s="35">
        <v>7312</v>
      </c>
      <c r="AC44" s="35">
        <v>6989</v>
      </c>
      <c r="AD44" s="35">
        <v>289</v>
      </c>
      <c r="AE44" s="43" t="s">
        <v>46</v>
      </c>
      <c r="AF44" s="30" t="s">
        <v>46</v>
      </c>
      <c r="AG44" s="35">
        <v>14301</v>
      </c>
      <c r="AH44" s="43" t="s">
        <v>46</v>
      </c>
      <c r="AI44" s="43" t="s">
        <v>46</v>
      </c>
      <c r="AJ44" s="43" t="s">
        <v>46</v>
      </c>
      <c r="AK44" s="43">
        <v>1537</v>
      </c>
      <c r="AL44" s="35">
        <v>1537</v>
      </c>
      <c r="AM44" s="35">
        <v>289</v>
      </c>
      <c r="AN44" s="35">
        <v>2578</v>
      </c>
      <c r="AO44" s="35">
        <v>2578</v>
      </c>
      <c r="AP44" s="35" t="s">
        <v>46</v>
      </c>
      <c r="AQ44" s="45" t="s">
        <v>46</v>
      </c>
      <c r="AR44" s="35">
        <v>14301</v>
      </c>
      <c r="AS44" s="35">
        <v>1451</v>
      </c>
      <c r="AT44" s="35">
        <v>352</v>
      </c>
      <c r="AU44" s="35">
        <v>169</v>
      </c>
      <c r="AV44" s="35">
        <v>1451</v>
      </c>
      <c r="AW44" s="35">
        <v>1451</v>
      </c>
      <c r="AX44" s="35" t="s">
        <v>237</v>
      </c>
      <c r="AY44" s="35">
        <v>1451</v>
      </c>
      <c r="AZ44" s="43" t="s">
        <v>46</v>
      </c>
      <c r="BA44" s="45" t="s">
        <v>46</v>
      </c>
      <c r="BB44" s="35">
        <v>14301</v>
      </c>
      <c r="BC44" s="35" t="s">
        <v>46</v>
      </c>
      <c r="BD44" s="54" t="s">
        <v>46</v>
      </c>
      <c r="BE44" s="35" t="s">
        <v>46</v>
      </c>
      <c r="BF44" s="45" t="s">
        <v>46</v>
      </c>
      <c r="BG44" s="35">
        <v>14301</v>
      </c>
      <c r="BH44" s="35">
        <v>3260</v>
      </c>
      <c r="BI44" s="35">
        <v>6342</v>
      </c>
      <c r="BJ44" s="35">
        <v>6342</v>
      </c>
      <c r="BK44" s="35">
        <v>386</v>
      </c>
      <c r="BL44" s="35">
        <v>1450</v>
      </c>
      <c r="BM44" s="35" t="s">
        <v>46</v>
      </c>
      <c r="BN44" s="35">
        <v>1450</v>
      </c>
      <c r="BO44" s="45" t="s">
        <v>46</v>
      </c>
      <c r="BP44" s="35">
        <v>5258</v>
      </c>
      <c r="BQ44" s="35">
        <v>2974</v>
      </c>
      <c r="BR44" s="35">
        <v>1868.249769340589</v>
      </c>
      <c r="BS44" s="35">
        <v>14301</v>
      </c>
      <c r="BT44" s="35">
        <v>14301</v>
      </c>
      <c r="BU44" s="35">
        <v>5258</v>
      </c>
      <c r="BV44" s="35">
        <v>11041</v>
      </c>
      <c r="BW44" s="35">
        <v>4088</v>
      </c>
      <c r="BX44" s="35" t="s">
        <v>46</v>
      </c>
      <c r="BY44" s="45" t="s">
        <v>46</v>
      </c>
      <c r="BZ44" s="35">
        <v>14301</v>
      </c>
      <c r="CA44" s="35">
        <v>8989</v>
      </c>
      <c r="CB44" s="35">
        <v>5258</v>
      </c>
      <c r="CC44" s="35">
        <v>5258</v>
      </c>
      <c r="CD44" s="35">
        <v>5258</v>
      </c>
      <c r="CE44" s="35">
        <v>4507</v>
      </c>
      <c r="CF44" s="35" t="s">
        <v>46</v>
      </c>
      <c r="CG44" s="35" t="s">
        <v>46</v>
      </c>
      <c r="CH44" s="35">
        <v>8981</v>
      </c>
      <c r="CI44" s="35">
        <v>8981</v>
      </c>
      <c r="CJ44" s="35">
        <v>8981</v>
      </c>
      <c r="CK44" s="43" t="s">
        <v>46</v>
      </c>
      <c r="CL44" s="35" t="s">
        <v>237</v>
      </c>
      <c r="CM44" s="43" t="s">
        <v>46</v>
      </c>
      <c r="CN44" s="35">
        <v>498</v>
      </c>
      <c r="CO44" s="45">
        <v>8463</v>
      </c>
      <c r="CP44" s="35" t="s">
        <v>46</v>
      </c>
      <c r="CQ44" s="35" t="s">
        <v>46</v>
      </c>
      <c r="CR44" s="35">
        <v>6342</v>
      </c>
      <c r="CS44" s="35">
        <v>6342</v>
      </c>
      <c r="CT44" s="35">
        <v>6768</v>
      </c>
      <c r="CU44" s="35" t="s">
        <v>46</v>
      </c>
      <c r="CV44" s="35">
        <v>6768</v>
      </c>
      <c r="CW44" s="35">
        <v>14301</v>
      </c>
      <c r="CX44" s="35">
        <v>6342</v>
      </c>
      <c r="CY44" s="35">
        <v>5384</v>
      </c>
      <c r="CZ44" s="35">
        <v>349</v>
      </c>
      <c r="DA44" s="45" t="s">
        <v>46</v>
      </c>
      <c r="DB44" s="43" t="s">
        <v>46</v>
      </c>
      <c r="DC44" s="43" t="s">
        <v>46</v>
      </c>
      <c r="DD44" s="43" t="s">
        <v>46</v>
      </c>
      <c r="DE44" s="43" t="s">
        <v>46</v>
      </c>
      <c r="DF44" s="43" t="s">
        <v>46</v>
      </c>
      <c r="DG44" s="54" t="s">
        <v>46</v>
      </c>
      <c r="DH44" s="35" t="s">
        <v>46</v>
      </c>
      <c r="DI44" s="35" t="s">
        <v>46</v>
      </c>
    </row>
    <row r="45" spans="1:113" x14ac:dyDescent="0.2">
      <c r="A45" s="3" t="s">
        <v>44</v>
      </c>
      <c r="B45" s="4">
        <v>2011</v>
      </c>
      <c r="C45" s="2" t="s">
        <v>21</v>
      </c>
      <c r="D45" s="35" t="s">
        <v>46</v>
      </c>
      <c r="E45" s="35" t="s">
        <v>46</v>
      </c>
      <c r="F45" s="35">
        <v>41252</v>
      </c>
      <c r="G45" s="45">
        <v>41252</v>
      </c>
      <c r="H45" s="35">
        <v>41252</v>
      </c>
      <c r="I45" s="35">
        <v>41252</v>
      </c>
      <c r="J45" s="35">
        <v>7127</v>
      </c>
      <c r="K45" s="35">
        <v>25474</v>
      </c>
      <c r="L45" s="35">
        <v>8651</v>
      </c>
      <c r="M45" s="43" t="s">
        <v>46</v>
      </c>
      <c r="N45" s="35" t="s">
        <v>237</v>
      </c>
      <c r="O45" s="43" t="s">
        <v>46</v>
      </c>
      <c r="P45" s="35">
        <v>433</v>
      </c>
      <c r="Q45" s="35">
        <v>2997</v>
      </c>
      <c r="R45" s="45" t="s">
        <v>46</v>
      </c>
      <c r="S45" s="35">
        <v>13490</v>
      </c>
      <c r="T45" s="35">
        <v>13427</v>
      </c>
      <c r="U45" s="35">
        <v>14045</v>
      </c>
      <c r="V45" s="35">
        <v>2426</v>
      </c>
      <c r="W45" s="35">
        <v>6474</v>
      </c>
      <c r="X45" s="35">
        <v>7571</v>
      </c>
      <c r="Y45" s="35">
        <v>3005</v>
      </c>
      <c r="Z45" s="35">
        <v>6365</v>
      </c>
      <c r="AA45" s="35">
        <v>3202</v>
      </c>
      <c r="AB45" s="35">
        <v>21231</v>
      </c>
      <c r="AC45" s="35">
        <v>20021</v>
      </c>
      <c r="AD45" s="35">
        <v>886</v>
      </c>
      <c r="AE45" s="43" t="s">
        <v>46</v>
      </c>
      <c r="AF45" s="30" t="s">
        <v>46</v>
      </c>
      <c r="AG45" s="35">
        <v>41252</v>
      </c>
      <c r="AH45" s="43" t="s">
        <v>46</v>
      </c>
      <c r="AI45" s="43" t="s">
        <v>46</v>
      </c>
      <c r="AJ45" s="43" t="s">
        <v>46</v>
      </c>
      <c r="AK45" s="43">
        <v>4360</v>
      </c>
      <c r="AL45" s="35">
        <v>4360</v>
      </c>
      <c r="AM45" s="35">
        <v>886</v>
      </c>
      <c r="AN45" s="35">
        <v>7127</v>
      </c>
      <c r="AO45" s="35">
        <v>7127</v>
      </c>
      <c r="AP45" s="35" t="s">
        <v>46</v>
      </c>
      <c r="AQ45" s="45" t="s">
        <v>46</v>
      </c>
      <c r="AR45" s="35">
        <v>41252</v>
      </c>
      <c r="AS45" s="35">
        <v>4627</v>
      </c>
      <c r="AT45" s="35">
        <v>1473</v>
      </c>
      <c r="AU45" s="35">
        <v>653</v>
      </c>
      <c r="AV45" s="35">
        <v>4627</v>
      </c>
      <c r="AW45" s="35">
        <v>4627</v>
      </c>
      <c r="AX45" s="35" t="s">
        <v>237</v>
      </c>
      <c r="AY45" s="35">
        <v>4627</v>
      </c>
      <c r="AZ45" s="43" t="s">
        <v>46</v>
      </c>
      <c r="BA45" s="45" t="s">
        <v>46</v>
      </c>
      <c r="BB45" s="35">
        <v>41252</v>
      </c>
      <c r="BC45" s="35" t="s">
        <v>46</v>
      </c>
      <c r="BD45" s="54" t="s">
        <v>46</v>
      </c>
      <c r="BE45" s="35" t="s">
        <v>46</v>
      </c>
      <c r="BF45" s="45" t="s">
        <v>46</v>
      </c>
      <c r="BG45" s="35">
        <v>41252</v>
      </c>
      <c r="BH45" s="35">
        <v>8651</v>
      </c>
      <c r="BI45" s="35">
        <v>18832</v>
      </c>
      <c r="BJ45" s="35">
        <v>18832</v>
      </c>
      <c r="BK45" s="35">
        <v>1280</v>
      </c>
      <c r="BL45" s="35">
        <v>3775</v>
      </c>
      <c r="BM45" s="35" t="s">
        <v>46</v>
      </c>
      <c r="BN45" s="35">
        <v>3775</v>
      </c>
      <c r="BO45" s="45">
        <v>557</v>
      </c>
      <c r="BP45" s="35">
        <v>16471</v>
      </c>
      <c r="BQ45" s="35">
        <v>9370</v>
      </c>
      <c r="BR45" s="35">
        <v>1868.249769340589</v>
      </c>
      <c r="BS45" s="35">
        <v>41252</v>
      </c>
      <c r="BT45" s="35">
        <v>41252</v>
      </c>
      <c r="BU45" s="35">
        <v>16471</v>
      </c>
      <c r="BV45" s="35">
        <v>32601</v>
      </c>
      <c r="BW45" s="35">
        <v>12649</v>
      </c>
      <c r="BX45" s="35" t="s">
        <v>46</v>
      </c>
      <c r="BY45" s="45" t="s">
        <v>46</v>
      </c>
      <c r="BZ45" s="35">
        <v>41252</v>
      </c>
      <c r="CA45" s="35">
        <v>26864</v>
      </c>
      <c r="CB45" s="35">
        <v>16471</v>
      </c>
      <c r="CC45" s="35">
        <v>16471</v>
      </c>
      <c r="CD45" s="35">
        <v>16471</v>
      </c>
      <c r="CE45" s="35">
        <v>14045</v>
      </c>
      <c r="CF45" s="35" t="s">
        <v>46</v>
      </c>
      <c r="CG45" s="35" t="s">
        <v>46</v>
      </c>
      <c r="CH45" s="35">
        <v>26917</v>
      </c>
      <c r="CI45" s="35">
        <v>26917</v>
      </c>
      <c r="CJ45" s="35">
        <v>26917</v>
      </c>
      <c r="CK45" s="43" t="s">
        <v>46</v>
      </c>
      <c r="CL45" s="35" t="s">
        <v>237</v>
      </c>
      <c r="CM45" s="43" t="s">
        <v>46</v>
      </c>
      <c r="CN45" s="35">
        <v>1691</v>
      </c>
      <c r="CO45" s="45">
        <v>25474</v>
      </c>
      <c r="CP45" s="35" t="s">
        <v>46</v>
      </c>
      <c r="CQ45" s="35" t="s">
        <v>46</v>
      </c>
      <c r="CR45" s="35">
        <v>18832</v>
      </c>
      <c r="CS45" s="35">
        <v>18832</v>
      </c>
      <c r="CT45" s="35">
        <v>20069</v>
      </c>
      <c r="CU45" s="35" t="s">
        <v>46</v>
      </c>
      <c r="CV45" s="35">
        <v>20069</v>
      </c>
      <c r="CW45" s="35">
        <v>41252</v>
      </c>
      <c r="CX45" s="35">
        <v>18832</v>
      </c>
      <c r="CY45" s="35">
        <v>12564</v>
      </c>
      <c r="CZ45" s="35">
        <v>811</v>
      </c>
      <c r="DA45" s="45" t="s">
        <v>46</v>
      </c>
      <c r="DB45" s="43" t="s">
        <v>46</v>
      </c>
      <c r="DC45" s="43" t="s">
        <v>46</v>
      </c>
      <c r="DD45" s="43" t="s">
        <v>46</v>
      </c>
      <c r="DE45" s="43" t="s">
        <v>46</v>
      </c>
      <c r="DF45" s="43" t="s">
        <v>46</v>
      </c>
      <c r="DG45" s="54" t="s">
        <v>46</v>
      </c>
      <c r="DH45" s="35" t="s">
        <v>46</v>
      </c>
      <c r="DI45" s="35" t="s">
        <v>46</v>
      </c>
    </row>
    <row r="46" spans="1:113" x14ac:dyDescent="0.2">
      <c r="A46" s="3" t="s">
        <v>45</v>
      </c>
      <c r="B46" s="4">
        <v>2011</v>
      </c>
      <c r="C46" s="2" t="s">
        <v>22</v>
      </c>
      <c r="D46" s="35" t="s">
        <v>46</v>
      </c>
      <c r="E46" s="35" t="s">
        <v>46</v>
      </c>
      <c r="F46" s="35">
        <v>1125196</v>
      </c>
      <c r="G46" s="45">
        <v>1125196</v>
      </c>
      <c r="H46" s="35">
        <v>1125196</v>
      </c>
      <c r="I46" s="35">
        <v>1125196</v>
      </c>
      <c r="J46" s="35">
        <v>181750</v>
      </c>
      <c r="K46" s="35">
        <v>708099</v>
      </c>
      <c r="L46" s="35">
        <v>235347</v>
      </c>
      <c r="M46" s="11">
        <v>1217</v>
      </c>
      <c r="N46" s="35" t="s">
        <v>237</v>
      </c>
      <c r="O46" s="35" t="s">
        <v>46</v>
      </c>
      <c r="P46" s="35">
        <v>17755</v>
      </c>
      <c r="Q46" s="35">
        <v>2979</v>
      </c>
      <c r="R46" s="45" t="s">
        <v>46</v>
      </c>
      <c r="S46" s="35">
        <v>370947</v>
      </c>
      <c r="T46" s="35">
        <v>369710</v>
      </c>
      <c r="U46" s="35">
        <v>384304</v>
      </c>
      <c r="V46" s="35">
        <v>66853</v>
      </c>
      <c r="W46" s="35">
        <v>182633</v>
      </c>
      <c r="X46" s="35">
        <v>201671</v>
      </c>
      <c r="Y46" s="35">
        <v>92771</v>
      </c>
      <c r="Z46" s="35">
        <v>166926</v>
      </c>
      <c r="AA46" s="35">
        <v>3143</v>
      </c>
      <c r="AB46" s="35">
        <v>579502</v>
      </c>
      <c r="AC46" s="35">
        <v>545694</v>
      </c>
      <c r="AD46" s="35">
        <v>26246</v>
      </c>
      <c r="AE46" s="43" t="s">
        <v>46</v>
      </c>
      <c r="AF46" s="30" t="s">
        <v>46</v>
      </c>
      <c r="AG46" s="35">
        <v>1125196</v>
      </c>
      <c r="AH46" s="43" t="s">
        <v>46</v>
      </c>
      <c r="AI46" s="43" t="s">
        <v>46</v>
      </c>
      <c r="AJ46" s="43" t="s">
        <v>46</v>
      </c>
      <c r="AK46" s="43">
        <v>112707</v>
      </c>
      <c r="AL46" s="35">
        <v>112707</v>
      </c>
      <c r="AM46" s="35">
        <v>26246</v>
      </c>
      <c r="AN46" s="35">
        <v>181750</v>
      </c>
      <c r="AO46" s="35">
        <v>71563</v>
      </c>
      <c r="AP46" s="35" t="s">
        <v>46</v>
      </c>
      <c r="AQ46" s="45" t="s">
        <v>46</v>
      </c>
      <c r="AR46" s="35">
        <v>1125196</v>
      </c>
      <c r="AS46" s="35">
        <v>121492</v>
      </c>
      <c r="AT46" s="35">
        <v>36530</v>
      </c>
      <c r="AU46" s="35">
        <v>14589</v>
      </c>
      <c r="AV46" s="35">
        <v>121492</v>
      </c>
      <c r="AW46" s="35">
        <v>121492</v>
      </c>
      <c r="AX46" s="35" t="s">
        <v>237</v>
      </c>
      <c r="AY46" s="35">
        <v>121492</v>
      </c>
      <c r="AZ46" s="11">
        <v>13311</v>
      </c>
      <c r="BA46" s="45" t="s">
        <v>46</v>
      </c>
      <c r="BB46" s="35">
        <v>1125196</v>
      </c>
      <c r="BC46" s="35" t="s">
        <v>46</v>
      </c>
      <c r="BD46" s="54" t="s">
        <v>46</v>
      </c>
      <c r="BE46" s="35" t="s">
        <v>46</v>
      </c>
      <c r="BF46" s="45" t="s">
        <v>46</v>
      </c>
      <c r="BG46" s="35">
        <v>1125196</v>
      </c>
      <c r="BH46" s="35">
        <v>235347</v>
      </c>
      <c r="BI46" s="35">
        <v>566298</v>
      </c>
      <c r="BJ46" s="35">
        <v>566298</v>
      </c>
      <c r="BK46" s="35">
        <v>38828</v>
      </c>
      <c r="BL46" s="35">
        <v>108374</v>
      </c>
      <c r="BM46" s="35">
        <v>35582</v>
      </c>
      <c r="BN46" s="35">
        <v>108374</v>
      </c>
      <c r="BO46" s="45">
        <v>21397</v>
      </c>
      <c r="BP46" s="35">
        <v>451157</v>
      </c>
      <c r="BQ46" s="35">
        <v>259697</v>
      </c>
      <c r="BR46" s="35">
        <v>1868.249769340589</v>
      </c>
      <c r="BS46" s="35">
        <v>1125196</v>
      </c>
      <c r="BT46" s="35">
        <v>1125196</v>
      </c>
      <c r="BU46" s="35">
        <v>451157</v>
      </c>
      <c r="BV46" s="35">
        <v>889849</v>
      </c>
      <c r="BW46" s="35">
        <v>402117</v>
      </c>
      <c r="BX46" s="35" t="s">
        <v>46</v>
      </c>
      <c r="BY46" s="45" t="s">
        <v>46</v>
      </c>
      <c r="BZ46" s="35">
        <v>1125196</v>
      </c>
      <c r="CA46" s="35">
        <v>738618</v>
      </c>
      <c r="CB46" s="35">
        <v>451157</v>
      </c>
      <c r="CC46" s="35">
        <v>451157</v>
      </c>
      <c r="CD46" s="35">
        <v>451157</v>
      </c>
      <c r="CE46" s="35">
        <v>384304</v>
      </c>
      <c r="CF46" s="35" t="s">
        <v>46</v>
      </c>
      <c r="CG46" s="35" t="s">
        <v>46</v>
      </c>
      <c r="CH46" s="35">
        <v>740657</v>
      </c>
      <c r="CI46" s="35">
        <v>740657</v>
      </c>
      <c r="CJ46" s="35">
        <v>740657</v>
      </c>
      <c r="CK46" s="35" t="s">
        <v>46</v>
      </c>
      <c r="CL46" s="35" t="s">
        <v>237</v>
      </c>
      <c r="CM46" s="35" t="s">
        <v>46</v>
      </c>
      <c r="CN46" s="35">
        <v>81405</v>
      </c>
      <c r="CO46" s="45">
        <v>708099</v>
      </c>
      <c r="CP46" s="35" t="s">
        <v>46</v>
      </c>
      <c r="CQ46" s="35" t="s">
        <v>46</v>
      </c>
      <c r="CR46" s="35">
        <v>566298</v>
      </c>
      <c r="CS46" s="35">
        <v>566298</v>
      </c>
      <c r="CT46" s="35">
        <v>581008</v>
      </c>
      <c r="CU46" s="35" t="s">
        <v>46</v>
      </c>
      <c r="CV46" s="35">
        <v>581008</v>
      </c>
      <c r="CW46" s="35">
        <v>1125196</v>
      </c>
      <c r="CX46" s="35">
        <v>566298</v>
      </c>
      <c r="CY46" s="35">
        <v>229545</v>
      </c>
      <c r="CZ46" s="35">
        <v>15692</v>
      </c>
      <c r="DA46" s="45" t="s">
        <v>46</v>
      </c>
      <c r="DB46" s="11">
        <v>13311</v>
      </c>
      <c r="DC46" s="11">
        <v>13311</v>
      </c>
      <c r="DD46" s="11">
        <v>13311</v>
      </c>
      <c r="DE46" s="11">
        <v>13311</v>
      </c>
      <c r="DF46" s="11" t="s">
        <v>46</v>
      </c>
      <c r="DG46" s="54" t="s">
        <v>46</v>
      </c>
      <c r="DH46" s="35" t="s">
        <v>46</v>
      </c>
      <c r="DI46" s="35" t="s">
        <v>46</v>
      </c>
    </row>
    <row r="47" spans="1:113" x14ac:dyDescent="0.2">
      <c r="A47" s="3" t="s">
        <v>24</v>
      </c>
      <c r="B47" s="4">
        <v>2012</v>
      </c>
      <c r="C47" s="2" t="s">
        <v>229</v>
      </c>
      <c r="D47" s="35" t="s">
        <v>46</v>
      </c>
      <c r="E47" s="35" t="s">
        <v>46</v>
      </c>
      <c r="F47" s="35">
        <v>519478</v>
      </c>
      <c r="G47" s="45">
        <v>519478</v>
      </c>
      <c r="H47" s="35">
        <v>519478</v>
      </c>
      <c r="I47" s="35">
        <v>519478</v>
      </c>
      <c r="J47" s="35">
        <v>77982</v>
      </c>
      <c r="K47" s="35">
        <v>341311</v>
      </c>
      <c r="L47" s="35">
        <v>100185</v>
      </c>
      <c r="M47" s="43">
        <v>811</v>
      </c>
      <c r="N47" s="35" t="s">
        <v>237</v>
      </c>
      <c r="O47" s="35">
        <v>27572</v>
      </c>
      <c r="P47" s="35">
        <v>11870</v>
      </c>
      <c r="Q47" s="35">
        <v>3094.6245791245792</v>
      </c>
      <c r="R47" s="45" t="s">
        <v>46</v>
      </c>
      <c r="S47" s="35">
        <v>177375</v>
      </c>
      <c r="T47" s="35">
        <v>176700</v>
      </c>
      <c r="U47" s="35">
        <v>181926</v>
      </c>
      <c r="V47" s="35">
        <v>30946</v>
      </c>
      <c r="W47" s="35">
        <v>88010</v>
      </c>
      <c r="X47" s="35">
        <v>93916</v>
      </c>
      <c r="Y47" s="35">
        <v>47199</v>
      </c>
      <c r="Z47" s="35">
        <v>74354</v>
      </c>
      <c r="AA47" s="35">
        <v>3216.9053751399774</v>
      </c>
      <c r="AB47" s="35">
        <v>268071</v>
      </c>
      <c r="AC47" s="35">
        <v>251407</v>
      </c>
      <c r="AD47" s="35">
        <v>13215</v>
      </c>
      <c r="AE47" s="43" t="s">
        <v>46</v>
      </c>
      <c r="AF47" s="30" t="s">
        <v>46</v>
      </c>
      <c r="AG47" s="35">
        <v>519478</v>
      </c>
      <c r="AH47" s="43" t="s">
        <v>46</v>
      </c>
      <c r="AI47" s="43" t="s">
        <v>46</v>
      </c>
      <c r="AJ47" s="43" t="s">
        <v>46</v>
      </c>
      <c r="AK47" s="43">
        <v>48513</v>
      </c>
      <c r="AL47" s="35">
        <v>48513</v>
      </c>
      <c r="AM47" s="35">
        <v>13215</v>
      </c>
      <c r="AN47" s="35">
        <v>77982</v>
      </c>
      <c r="AO47" s="35" t="s">
        <v>46</v>
      </c>
      <c r="AP47" s="35" t="s">
        <v>46</v>
      </c>
      <c r="AQ47" s="45" t="s">
        <v>46</v>
      </c>
      <c r="AR47" s="35">
        <v>519478</v>
      </c>
      <c r="AS47" s="35">
        <v>58201</v>
      </c>
      <c r="AT47" s="35">
        <v>17528</v>
      </c>
      <c r="AU47" s="35">
        <v>6630</v>
      </c>
      <c r="AV47" s="35">
        <v>58201</v>
      </c>
      <c r="AW47" s="35">
        <v>58201</v>
      </c>
      <c r="AX47" s="35" t="s">
        <v>237</v>
      </c>
      <c r="AY47" s="35">
        <v>58201</v>
      </c>
      <c r="AZ47" s="43">
        <v>4827</v>
      </c>
      <c r="BA47" s="45" t="s">
        <v>46</v>
      </c>
      <c r="BB47" s="35">
        <v>519478</v>
      </c>
      <c r="BC47" s="35" t="s">
        <v>46</v>
      </c>
      <c r="BD47" s="54" t="s">
        <v>46</v>
      </c>
      <c r="BE47" s="35" t="s">
        <v>46</v>
      </c>
      <c r="BF47" s="45" t="s">
        <v>46</v>
      </c>
      <c r="BG47" s="35">
        <v>519478</v>
      </c>
      <c r="BH47" s="35">
        <v>100185</v>
      </c>
      <c r="BI47" s="35">
        <v>289282</v>
      </c>
      <c r="BJ47" s="35">
        <v>289282</v>
      </c>
      <c r="BK47" s="35">
        <v>20546</v>
      </c>
      <c r="BL47" s="35">
        <v>49736</v>
      </c>
      <c r="BM47" s="35" t="s">
        <v>46</v>
      </c>
      <c r="BN47" s="35">
        <v>49736</v>
      </c>
      <c r="BO47" s="45" t="s">
        <v>46</v>
      </c>
      <c r="BP47" s="35">
        <v>212872</v>
      </c>
      <c r="BQ47" s="35">
        <v>121553</v>
      </c>
      <c r="BR47" s="35">
        <v>1917.6027964319796</v>
      </c>
      <c r="BS47" s="35">
        <v>519478</v>
      </c>
      <c r="BT47" s="35">
        <v>519478</v>
      </c>
      <c r="BU47" s="35">
        <v>212872</v>
      </c>
      <c r="BV47" s="35">
        <v>419293</v>
      </c>
      <c r="BW47" s="35">
        <v>219634</v>
      </c>
      <c r="BX47" s="35">
        <v>262490</v>
      </c>
      <c r="BY47" s="45" t="s">
        <v>46</v>
      </c>
      <c r="BZ47" s="35">
        <v>519478</v>
      </c>
      <c r="CA47" s="35">
        <v>351255</v>
      </c>
      <c r="CB47" s="35">
        <v>212872</v>
      </c>
      <c r="CC47" s="35">
        <v>212872</v>
      </c>
      <c r="CD47" s="35">
        <v>212872</v>
      </c>
      <c r="CE47" s="35">
        <v>181926</v>
      </c>
      <c r="CF47" s="35">
        <v>5034</v>
      </c>
      <c r="CG47" s="35" t="s">
        <v>46</v>
      </c>
      <c r="CH47" s="35">
        <v>354075</v>
      </c>
      <c r="CI47" s="35">
        <v>354075</v>
      </c>
      <c r="CJ47" s="35">
        <v>354075</v>
      </c>
      <c r="CK47" s="35">
        <v>27572</v>
      </c>
      <c r="CL47" s="35" t="s">
        <v>237</v>
      </c>
      <c r="CM47" s="35">
        <v>27572</v>
      </c>
      <c r="CN47" s="35">
        <v>49389</v>
      </c>
      <c r="CO47" s="45">
        <v>341311</v>
      </c>
      <c r="CP47" s="35">
        <v>289399</v>
      </c>
      <c r="CQ47" s="35">
        <v>289399</v>
      </c>
      <c r="CR47" s="35">
        <v>289282</v>
      </c>
      <c r="CS47" s="35">
        <v>289282</v>
      </c>
      <c r="CT47" s="35">
        <v>290418</v>
      </c>
      <c r="CU47" s="35">
        <v>245466</v>
      </c>
      <c r="CV47" s="35">
        <v>290418</v>
      </c>
      <c r="CW47" s="35">
        <v>519478</v>
      </c>
      <c r="CX47" s="35">
        <v>289282</v>
      </c>
      <c r="CY47" s="35">
        <v>20415</v>
      </c>
      <c r="CZ47" s="35">
        <v>3823</v>
      </c>
      <c r="DA47" s="45" t="s">
        <v>46</v>
      </c>
      <c r="DB47" s="43">
        <v>4827</v>
      </c>
      <c r="DC47" s="43">
        <v>4827</v>
      </c>
      <c r="DD47" s="43">
        <v>4827</v>
      </c>
      <c r="DE47" s="43">
        <v>4827</v>
      </c>
      <c r="DF47" s="43" t="s">
        <v>46</v>
      </c>
      <c r="DG47" s="54" t="s">
        <v>46</v>
      </c>
      <c r="DH47" s="35" t="s">
        <v>46</v>
      </c>
      <c r="DI47" s="35" t="s">
        <v>46</v>
      </c>
    </row>
    <row r="48" spans="1:113" x14ac:dyDescent="0.2">
      <c r="A48" s="3" t="s">
        <v>25</v>
      </c>
      <c r="B48" s="4">
        <v>2012</v>
      </c>
      <c r="C48" s="2" t="s">
        <v>3</v>
      </c>
      <c r="D48" s="35" t="s">
        <v>46</v>
      </c>
      <c r="E48" s="35" t="s">
        <v>46</v>
      </c>
      <c r="F48" s="35">
        <v>33580</v>
      </c>
      <c r="G48" s="45">
        <v>33580</v>
      </c>
      <c r="H48" s="35">
        <v>33580</v>
      </c>
      <c r="I48" s="35">
        <v>33580</v>
      </c>
      <c r="J48" s="35">
        <v>5357</v>
      </c>
      <c r="K48" s="35">
        <v>20132</v>
      </c>
      <c r="L48" s="35">
        <v>8091</v>
      </c>
      <c r="M48" s="43" t="s">
        <v>46</v>
      </c>
      <c r="N48" s="35" t="s">
        <v>237</v>
      </c>
      <c r="O48" s="35">
        <v>934</v>
      </c>
      <c r="P48" s="35">
        <v>286</v>
      </c>
      <c r="Q48" s="35">
        <v>3021.4905660377358</v>
      </c>
      <c r="R48" s="45" t="s">
        <v>46</v>
      </c>
      <c r="S48" s="35">
        <v>10642</v>
      </c>
      <c r="T48" s="35">
        <v>10606</v>
      </c>
      <c r="U48" s="35">
        <v>11616</v>
      </c>
      <c r="V48" s="35">
        <v>1875</v>
      </c>
      <c r="W48" s="35">
        <v>5321</v>
      </c>
      <c r="X48" s="35">
        <v>6295</v>
      </c>
      <c r="Y48" s="35">
        <v>2353</v>
      </c>
      <c r="Z48" s="35">
        <v>5277</v>
      </c>
      <c r="AA48" s="35">
        <v>3256.75</v>
      </c>
      <c r="AB48" s="35">
        <v>17283</v>
      </c>
      <c r="AC48" s="35">
        <v>16297</v>
      </c>
      <c r="AD48" s="35">
        <v>729</v>
      </c>
      <c r="AE48" s="43" t="s">
        <v>46</v>
      </c>
      <c r="AF48" s="30" t="s">
        <v>46</v>
      </c>
      <c r="AG48" s="35">
        <v>33580</v>
      </c>
      <c r="AH48" s="43" t="s">
        <v>46</v>
      </c>
      <c r="AI48" s="43" t="s">
        <v>46</v>
      </c>
      <c r="AJ48" s="43" t="s">
        <v>46</v>
      </c>
      <c r="AK48" s="43">
        <v>3380</v>
      </c>
      <c r="AL48" s="35">
        <v>3380</v>
      </c>
      <c r="AM48" s="35">
        <v>729</v>
      </c>
      <c r="AN48" s="35">
        <v>5357</v>
      </c>
      <c r="AO48" s="35">
        <v>5357</v>
      </c>
      <c r="AP48" s="35" t="s">
        <v>46</v>
      </c>
      <c r="AQ48" s="45" t="s">
        <v>46</v>
      </c>
      <c r="AR48" s="35">
        <v>33580</v>
      </c>
      <c r="AS48" s="35">
        <v>3551</v>
      </c>
      <c r="AT48" s="35">
        <v>1169</v>
      </c>
      <c r="AU48" s="35">
        <v>524</v>
      </c>
      <c r="AV48" s="35">
        <v>3551</v>
      </c>
      <c r="AW48" s="35">
        <v>3551</v>
      </c>
      <c r="AX48" s="35" t="s">
        <v>237</v>
      </c>
      <c r="AY48" s="35">
        <v>3551</v>
      </c>
      <c r="AZ48" s="43" t="s">
        <v>46</v>
      </c>
      <c r="BA48" s="45" t="s">
        <v>46</v>
      </c>
      <c r="BB48" s="35">
        <v>33580</v>
      </c>
      <c r="BC48" s="35" t="s">
        <v>46</v>
      </c>
      <c r="BD48" s="54" t="s">
        <v>46</v>
      </c>
      <c r="BE48" s="35" t="s">
        <v>46</v>
      </c>
      <c r="BF48" s="45" t="s">
        <v>46</v>
      </c>
      <c r="BG48" s="35">
        <v>33580</v>
      </c>
      <c r="BH48" s="35">
        <v>8091</v>
      </c>
      <c r="BI48" s="35">
        <v>15656</v>
      </c>
      <c r="BJ48" s="35">
        <v>15656</v>
      </c>
      <c r="BK48" s="35">
        <v>1080</v>
      </c>
      <c r="BL48" s="35">
        <v>3806</v>
      </c>
      <c r="BM48" s="35" t="s">
        <v>46</v>
      </c>
      <c r="BN48" s="35">
        <v>3806</v>
      </c>
      <c r="BO48" s="45" t="s">
        <v>46</v>
      </c>
      <c r="BP48" s="35">
        <v>13491</v>
      </c>
      <c r="BQ48" s="35">
        <v>7630</v>
      </c>
      <c r="BR48" s="35">
        <v>1917.6027964319796</v>
      </c>
      <c r="BS48" s="35">
        <v>33580</v>
      </c>
      <c r="BT48" s="35">
        <v>33580</v>
      </c>
      <c r="BU48" s="35">
        <v>13491</v>
      </c>
      <c r="BV48" s="35">
        <v>25489</v>
      </c>
      <c r="BW48" s="35">
        <v>9980</v>
      </c>
      <c r="BX48" s="35">
        <v>16538</v>
      </c>
      <c r="BY48" s="45" t="s">
        <v>46</v>
      </c>
      <c r="BZ48" s="35">
        <v>33580</v>
      </c>
      <c r="CA48" s="35">
        <v>21253</v>
      </c>
      <c r="CB48" s="35">
        <v>13491</v>
      </c>
      <c r="CC48" s="35">
        <v>13491</v>
      </c>
      <c r="CD48" s="35">
        <v>13491</v>
      </c>
      <c r="CE48" s="35">
        <v>11616</v>
      </c>
      <c r="CF48" s="35">
        <v>304</v>
      </c>
      <c r="CG48" s="35" t="s">
        <v>46</v>
      </c>
      <c r="CH48" s="35">
        <v>21248</v>
      </c>
      <c r="CI48" s="35">
        <v>21248</v>
      </c>
      <c r="CJ48" s="35">
        <v>21248</v>
      </c>
      <c r="CK48" s="35">
        <v>934</v>
      </c>
      <c r="CL48" s="35" t="s">
        <v>237</v>
      </c>
      <c r="CM48" s="35">
        <v>934</v>
      </c>
      <c r="CN48" s="35">
        <v>1558</v>
      </c>
      <c r="CO48" s="45">
        <v>20132</v>
      </c>
      <c r="CP48" s="35">
        <v>16658</v>
      </c>
      <c r="CQ48" s="35">
        <v>16658</v>
      </c>
      <c r="CR48" s="35">
        <v>15656</v>
      </c>
      <c r="CS48" s="35">
        <v>15656</v>
      </c>
      <c r="CT48" s="35">
        <v>16774</v>
      </c>
      <c r="CU48" s="35">
        <v>6924</v>
      </c>
      <c r="CV48" s="35">
        <v>16774</v>
      </c>
      <c r="CW48" s="35">
        <v>33580</v>
      </c>
      <c r="CX48" s="35">
        <v>15656</v>
      </c>
      <c r="CY48" s="35">
        <v>10273</v>
      </c>
      <c r="CZ48" s="35">
        <v>772</v>
      </c>
      <c r="DA48" s="45" t="s">
        <v>46</v>
      </c>
      <c r="DB48" s="43" t="s">
        <v>46</v>
      </c>
      <c r="DC48" s="43" t="s">
        <v>46</v>
      </c>
      <c r="DD48" s="43" t="s">
        <v>46</v>
      </c>
      <c r="DE48" s="43" t="s">
        <v>46</v>
      </c>
      <c r="DF48" s="43" t="s">
        <v>46</v>
      </c>
      <c r="DG48" s="54" t="s">
        <v>46</v>
      </c>
      <c r="DH48" s="35" t="s">
        <v>46</v>
      </c>
      <c r="DI48" s="35" t="s">
        <v>46</v>
      </c>
    </row>
    <row r="49" spans="1:113" x14ac:dyDescent="0.2">
      <c r="A49" s="3" t="s">
        <v>26</v>
      </c>
      <c r="B49" s="4">
        <v>2012</v>
      </c>
      <c r="C49" s="2" t="s">
        <v>4</v>
      </c>
      <c r="D49" s="35" t="s">
        <v>46</v>
      </c>
      <c r="E49" s="35" t="s">
        <v>46</v>
      </c>
      <c r="F49" s="35">
        <v>29754</v>
      </c>
      <c r="G49" s="45">
        <v>29754</v>
      </c>
      <c r="H49" s="35">
        <v>29754</v>
      </c>
      <c r="I49" s="35">
        <v>29754</v>
      </c>
      <c r="J49" s="35">
        <v>4797</v>
      </c>
      <c r="K49" s="35">
        <v>18129</v>
      </c>
      <c r="L49" s="35">
        <v>6828</v>
      </c>
      <c r="M49" s="35" t="s">
        <v>46</v>
      </c>
      <c r="N49" s="35" t="s">
        <v>237</v>
      </c>
      <c r="O49" s="35">
        <v>1073</v>
      </c>
      <c r="P49" s="35">
        <v>239</v>
      </c>
      <c r="Q49" s="35">
        <v>2922.7222222222222</v>
      </c>
      <c r="R49" s="45" t="s">
        <v>46</v>
      </c>
      <c r="S49" s="35">
        <v>9604</v>
      </c>
      <c r="T49" s="35">
        <v>9433</v>
      </c>
      <c r="U49" s="35">
        <v>10112</v>
      </c>
      <c r="V49" s="35">
        <v>1800</v>
      </c>
      <c r="W49" s="35">
        <v>4754</v>
      </c>
      <c r="X49" s="35">
        <v>5358</v>
      </c>
      <c r="Y49" s="35">
        <v>2263</v>
      </c>
      <c r="Z49" s="35">
        <v>4479</v>
      </c>
      <c r="AA49" s="35">
        <v>3126.3771929824561</v>
      </c>
      <c r="AB49" s="35">
        <v>15459</v>
      </c>
      <c r="AC49" s="35">
        <v>14295</v>
      </c>
      <c r="AD49" s="35">
        <v>631</v>
      </c>
      <c r="AE49" s="43" t="s">
        <v>46</v>
      </c>
      <c r="AF49" s="30" t="s">
        <v>46</v>
      </c>
      <c r="AG49" s="35">
        <v>29754</v>
      </c>
      <c r="AH49" s="43" t="s">
        <v>46</v>
      </c>
      <c r="AI49" s="43" t="s">
        <v>46</v>
      </c>
      <c r="AJ49" s="43" t="s">
        <v>46</v>
      </c>
      <c r="AK49" s="43">
        <v>2925</v>
      </c>
      <c r="AL49" s="35">
        <v>2925</v>
      </c>
      <c r="AM49" s="35">
        <v>631</v>
      </c>
      <c r="AN49" s="35">
        <v>4797</v>
      </c>
      <c r="AO49" s="35" t="s">
        <v>46</v>
      </c>
      <c r="AP49" s="35" t="s">
        <v>46</v>
      </c>
      <c r="AQ49" s="45" t="s">
        <v>46</v>
      </c>
      <c r="AR49" s="35">
        <v>29754</v>
      </c>
      <c r="AS49" s="35">
        <v>2982</v>
      </c>
      <c r="AT49" s="35">
        <v>1037</v>
      </c>
      <c r="AU49" s="35">
        <v>505</v>
      </c>
      <c r="AV49" s="35">
        <v>2982</v>
      </c>
      <c r="AW49" s="35">
        <v>2982</v>
      </c>
      <c r="AX49" s="35" t="s">
        <v>237</v>
      </c>
      <c r="AY49" s="35">
        <v>2982</v>
      </c>
      <c r="AZ49" s="43" t="s">
        <v>46</v>
      </c>
      <c r="BA49" s="45" t="s">
        <v>46</v>
      </c>
      <c r="BB49" s="35">
        <v>29754</v>
      </c>
      <c r="BC49" s="35" t="s">
        <v>46</v>
      </c>
      <c r="BD49" s="54" t="s">
        <v>46</v>
      </c>
      <c r="BE49" s="35" t="s">
        <v>46</v>
      </c>
      <c r="BF49" s="45" t="s">
        <v>46</v>
      </c>
      <c r="BG49" s="35">
        <v>29754</v>
      </c>
      <c r="BH49" s="35">
        <v>6828</v>
      </c>
      <c r="BI49" s="35">
        <v>14325</v>
      </c>
      <c r="BJ49" s="35">
        <v>14325</v>
      </c>
      <c r="BK49" s="35">
        <v>1048</v>
      </c>
      <c r="BL49" s="35">
        <v>3097</v>
      </c>
      <c r="BM49" s="35" t="s">
        <v>46</v>
      </c>
      <c r="BN49" s="35">
        <v>3097</v>
      </c>
      <c r="BO49" s="45" t="s">
        <v>46</v>
      </c>
      <c r="BP49" s="35">
        <v>11912</v>
      </c>
      <c r="BQ49" s="35">
        <v>6742</v>
      </c>
      <c r="BR49" s="35">
        <v>1917.6027964319796</v>
      </c>
      <c r="BS49" s="35">
        <v>29754</v>
      </c>
      <c r="BT49" s="35">
        <v>29754</v>
      </c>
      <c r="BU49" s="35">
        <v>11912</v>
      </c>
      <c r="BV49" s="35">
        <v>22926</v>
      </c>
      <c r="BW49" s="35">
        <v>9458</v>
      </c>
      <c r="BX49" s="35">
        <v>14451</v>
      </c>
      <c r="BY49" s="45" t="s">
        <v>46</v>
      </c>
      <c r="BZ49" s="35">
        <v>29754</v>
      </c>
      <c r="CA49" s="35">
        <v>18886</v>
      </c>
      <c r="CB49" s="35">
        <v>11912</v>
      </c>
      <c r="CC49" s="35">
        <v>11912</v>
      </c>
      <c r="CD49" s="35">
        <v>11912</v>
      </c>
      <c r="CE49" s="35">
        <v>10112</v>
      </c>
      <c r="CF49" s="35">
        <v>259</v>
      </c>
      <c r="CG49" s="35" t="s">
        <v>46</v>
      </c>
      <c r="CH49" s="35">
        <v>19037</v>
      </c>
      <c r="CI49" s="35">
        <v>19037</v>
      </c>
      <c r="CJ49" s="35">
        <v>19037</v>
      </c>
      <c r="CK49" s="35">
        <v>1073</v>
      </c>
      <c r="CL49" s="35" t="s">
        <v>237</v>
      </c>
      <c r="CM49" s="35">
        <v>1073</v>
      </c>
      <c r="CN49" s="35">
        <v>1600</v>
      </c>
      <c r="CO49" s="45">
        <v>18129</v>
      </c>
      <c r="CP49" s="35">
        <v>14553</v>
      </c>
      <c r="CQ49" s="35">
        <v>14553</v>
      </c>
      <c r="CR49" s="35">
        <v>14325</v>
      </c>
      <c r="CS49" s="35">
        <v>14325</v>
      </c>
      <c r="CT49" s="35">
        <v>14692</v>
      </c>
      <c r="CU49" s="35">
        <v>6948</v>
      </c>
      <c r="CV49" s="35">
        <v>14692</v>
      </c>
      <c r="CW49" s="35">
        <v>29754</v>
      </c>
      <c r="CX49" s="35">
        <v>14325</v>
      </c>
      <c r="CY49" s="35">
        <v>11248</v>
      </c>
      <c r="CZ49" s="35">
        <v>605</v>
      </c>
      <c r="DA49" s="45" t="s">
        <v>46</v>
      </c>
      <c r="DB49" s="43" t="s">
        <v>46</v>
      </c>
      <c r="DC49" s="43" t="s">
        <v>46</v>
      </c>
      <c r="DD49" s="43" t="s">
        <v>46</v>
      </c>
      <c r="DE49" s="43" t="s">
        <v>46</v>
      </c>
      <c r="DF49" s="43" t="s">
        <v>46</v>
      </c>
      <c r="DG49" s="54" t="s">
        <v>46</v>
      </c>
      <c r="DH49" s="35" t="s">
        <v>46</v>
      </c>
      <c r="DI49" s="35" t="s">
        <v>46</v>
      </c>
    </row>
    <row r="50" spans="1:113" x14ac:dyDescent="0.2">
      <c r="A50" s="3" t="s">
        <v>27</v>
      </c>
      <c r="B50" s="4">
        <v>2012</v>
      </c>
      <c r="C50" s="2" t="s">
        <v>5</v>
      </c>
      <c r="D50" s="35" t="s">
        <v>46</v>
      </c>
      <c r="E50" s="35" t="s">
        <v>46</v>
      </c>
      <c r="F50" s="35">
        <v>20741</v>
      </c>
      <c r="G50" s="45">
        <v>20741</v>
      </c>
      <c r="H50" s="35">
        <v>20741</v>
      </c>
      <c r="I50" s="35">
        <v>20741</v>
      </c>
      <c r="J50" s="35">
        <v>3719</v>
      </c>
      <c r="K50" s="35">
        <v>12072</v>
      </c>
      <c r="L50" s="35">
        <v>4950</v>
      </c>
      <c r="M50" s="35" t="s">
        <v>46</v>
      </c>
      <c r="N50" s="35" t="s">
        <v>237</v>
      </c>
      <c r="O50" s="35">
        <v>369</v>
      </c>
      <c r="P50" s="35">
        <v>136</v>
      </c>
      <c r="Q50" s="35">
        <v>3184.0526315789475</v>
      </c>
      <c r="R50" s="45" t="s">
        <v>46</v>
      </c>
      <c r="S50" s="35">
        <v>6566</v>
      </c>
      <c r="T50" s="35">
        <v>6237</v>
      </c>
      <c r="U50" s="35">
        <v>7066</v>
      </c>
      <c r="V50" s="35">
        <v>1152</v>
      </c>
      <c r="W50" s="35">
        <v>3387</v>
      </c>
      <c r="X50" s="35">
        <v>3679</v>
      </c>
      <c r="Y50" s="35">
        <v>1521</v>
      </c>
      <c r="Z50" s="35">
        <v>3018</v>
      </c>
      <c r="AA50" s="35">
        <v>3459.25</v>
      </c>
      <c r="AB50" s="35">
        <v>10890</v>
      </c>
      <c r="AC50" s="35">
        <v>9934</v>
      </c>
      <c r="AD50" s="35">
        <v>478</v>
      </c>
      <c r="AE50" s="43" t="s">
        <v>46</v>
      </c>
      <c r="AF50" s="30" t="s">
        <v>46</v>
      </c>
      <c r="AG50" s="35">
        <v>20741</v>
      </c>
      <c r="AH50" s="43" t="s">
        <v>46</v>
      </c>
      <c r="AI50" s="43" t="s">
        <v>46</v>
      </c>
      <c r="AJ50" s="43" t="s">
        <v>46</v>
      </c>
      <c r="AK50" s="43">
        <v>2264</v>
      </c>
      <c r="AL50" s="35">
        <v>2264</v>
      </c>
      <c r="AM50" s="35">
        <v>478</v>
      </c>
      <c r="AN50" s="35">
        <v>3719</v>
      </c>
      <c r="AO50" s="35">
        <v>3719</v>
      </c>
      <c r="AP50" s="35" t="s">
        <v>46</v>
      </c>
      <c r="AQ50" s="45" t="s">
        <v>46</v>
      </c>
      <c r="AR50" s="35">
        <v>20741</v>
      </c>
      <c r="AS50" s="35">
        <v>2034</v>
      </c>
      <c r="AT50" s="35">
        <v>612</v>
      </c>
      <c r="AU50" s="35">
        <v>285</v>
      </c>
      <c r="AV50" s="35">
        <v>2034</v>
      </c>
      <c r="AW50" s="35">
        <v>2034</v>
      </c>
      <c r="AX50" s="35" t="s">
        <v>237</v>
      </c>
      <c r="AY50" s="35">
        <v>2034</v>
      </c>
      <c r="AZ50" s="43" t="s">
        <v>46</v>
      </c>
      <c r="BA50" s="45" t="s">
        <v>46</v>
      </c>
      <c r="BB50" s="35">
        <v>20741</v>
      </c>
      <c r="BC50" s="35" t="s">
        <v>46</v>
      </c>
      <c r="BD50" s="54" t="s">
        <v>46</v>
      </c>
      <c r="BE50" s="35" t="s">
        <v>46</v>
      </c>
      <c r="BF50" s="45" t="s">
        <v>46</v>
      </c>
      <c r="BG50" s="35">
        <v>20741</v>
      </c>
      <c r="BH50" s="35">
        <v>4950</v>
      </c>
      <c r="BI50" s="35">
        <v>9390</v>
      </c>
      <c r="BJ50" s="35">
        <v>9390</v>
      </c>
      <c r="BK50" s="35">
        <v>631</v>
      </c>
      <c r="BL50" s="35">
        <v>2282</v>
      </c>
      <c r="BM50" s="35" t="s">
        <v>46</v>
      </c>
      <c r="BN50" s="35">
        <v>2282</v>
      </c>
      <c r="BO50" s="45" t="s">
        <v>46</v>
      </c>
      <c r="BP50" s="35">
        <v>8218</v>
      </c>
      <c r="BQ50" s="35">
        <v>4539</v>
      </c>
      <c r="BR50" s="35">
        <v>1917.6027964319796</v>
      </c>
      <c r="BS50" s="35">
        <v>20741</v>
      </c>
      <c r="BT50" s="35">
        <v>20741</v>
      </c>
      <c r="BU50" s="35">
        <v>8218</v>
      </c>
      <c r="BV50" s="35">
        <v>15791</v>
      </c>
      <c r="BW50" s="35">
        <v>5979</v>
      </c>
      <c r="BX50" s="35">
        <v>10116</v>
      </c>
      <c r="BY50" s="45" t="s">
        <v>46</v>
      </c>
      <c r="BZ50" s="35">
        <v>20741</v>
      </c>
      <c r="CA50" s="35">
        <v>12801</v>
      </c>
      <c r="CB50" s="35">
        <v>8218</v>
      </c>
      <c r="CC50" s="35">
        <v>8218</v>
      </c>
      <c r="CD50" s="35">
        <v>8218</v>
      </c>
      <c r="CE50" s="35">
        <v>7066</v>
      </c>
      <c r="CF50" s="35">
        <v>147</v>
      </c>
      <c r="CG50" s="35" t="s">
        <v>46</v>
      </c>
      <c r="CH50" s="35">
        <v>12803</v>
      </c>
      <c r="CI50" s="35">
        <v>12803</v>
      </c>
      <c r="CJ50" s="35">
        <v>12803</v>
      </c>
      <c r="CK50" s="35">
        <v>369</v>
      </c>
      <c r="CL50" s="35" t="s">
        <v>237</v>
      </c>
      <c r="CM50" s="35">
        <v>369</v>
      </c>
      <c r="CN50" s="35">
        <v>607</v>
      </c>
      <c r="CO50" s="45">
        <v>12072</v>
      </c>
      <c r="CP50" s="35">
        <v>9441</v>
      </c>
      <c r="CQ50" s="35">
        <v>9441</v>
      </c>
      <c r="CR50" s="35">
        <v>9390</v>
      </c>
      <c r="CS50" s="35">
        <v>9390</v>
      </c>
      <c r="CT50" s="35">
        <v>9482</v>
      </c>
      <c r="CU50" s="35">
        <v>3039</v>
      </c>
      <c r="CV50" s="35">
        <v>9482</v>
      </c>
      <c r="CW50" s="35">
        <v>20741</v>
      </c>
      <c r="CX50" s="35">
        <v>9390</v>
      </c>
      <c r="CY50" s="35">
        <v>15274</v>
      </c>
      <c r="CZ50" s="35">
        <v>543</v>
      </c>
      <c r="DA50" s="45" t="s">
        <v>46</v>
      </c>
      <c r="DB50" s="43" t="s">
        <v>46</v>
      </c>
      <c r="DC50" s="43" t="s">
        <v>46</v>
      </c>
      <c r="DD50" s="43" t="s">
        <v>46</v>
      </c>
      <c r="DE50" s="43" t="s">
        <v>46</v>
      </c>
      <c r="DF50" s="43" t="s">
        <v>46</v>
      </c>
      <c r="DG50" s="54" t="s">
        <v>46</v>
      </c>
      <c r="DH50" s="35" t="s">
        <v>46</v>
      </c>
      <c r="DI50" s="35" t="s">
        <v>46</v>
      </c>
    </row>
    <row r="51" spans="1:113" x14ac:dyDescent="0.2">
      <c r="A51" s="3" t="s">
        <v>28</v>
      </c>
      <c r="B51" s="4">
        <v>2012</v>
      </c>
      <c r="C51" s="2" t="s">
        <v>6</v>
      </c>
      <c r="D51" s="35" t="s">
        <v>46</v>
      </c>
      <c r="E51" s="35" t="s">
        <v>46</v>
      </c>
      <c r="F51" s="35">
        <v>61620</v>
      </c>
      <c r="G51" s="45">
        <v>61620</v>
      </c>
      <c r="H51" s="35">
        <v>61620</v>
      </c>
      <c r="I51" s="35">
        <v>61620</v>
      </c>
      <c r="J51" s="35">
        <v>10107</v>
      </c>
      <c r="K51" s="35">
        <v>37090</v>
      </c>
      <c r="L51" s="35">
        <v>14423</v>
      </c>
      <c r="M51" s="35" t="s">
        <v>46</v>
      </c>
      <c r="N51" s="35" t="s">
        <v>237</v>
      </c>
      <c r="O51" s="35">
        <v>2431</v>
      </c>
      <c r="P51" s="35">
        <v>1280</v>
      </c>
      <c r="Q51" s="35">
        <v>3018.4521276595747</v>
      </c>
      <c r="R51" s="45" t="s">
        <v>46</v>
      </c>
      <c r="S51" s="35">
        <v>19557</v>
      </c>
      <c r="T51" s="35">
        <v>19612</v>
      </c>
      <c r="U51" s="35">
        <v>21700</v>
      </c>
      <c r="V51" s="35">
        <v>3762</v>
      </c>
      <c r="W51" s="35">
        <v>9726</v>
      </c>
      <c r="X51" s="35">
        <v>11974</v>
      </c>
      <c r="Y51" s="35">
        <v>4686</v>
      </c>
      <c r="Z51" s="35">
        <v>10003</v>
      </c>
      <c r="AA51" s="35">
        <v>3232.7368421052633</v>
      </c>
      <c r="AB51" s="35">
        <v>31645</v>
      </c>
      <c r="AC51" s="35">
        <v>29975</v>
      </c>
      <c r="AD51" s="35">
        <v>1426</v>
      </c>
      <c r="AE51" s="43" t="s">
        <v>46</v>
      </c>
      <c r="AF51" s="30" t="s">
        <v>46</v>
      </c>
      <c r="AG51" s="35">
        <v>61620</v>
      </c>
      <c r="AH51" s="43" t="s">
        <v>46</v>
      </c>
      <c r="AI51" s="43" t="s">
        <v>46</v>
      </c>
      <c r="AJ51" s="43" t="s">
        <v>46</v>
      </c>
      <c r="AK51" s="43">
        <v>6282</v>
      </c>
      <c r="AL51" s="35">
        <v>6282</v>
      </c>
      <c r="AM51" s="35">
        <v>1426</v>
      </c>
      <c r="AN51" s="35">
        <v>10107</v>
      </c>
      <c r="AO51" s="35">
        <v>10107</v>
      </c>
      <c r="AP51" s="35" t="s">
        <v>46</v>
      </c>
      <c r="AQ51" s="45" t="s">
        <v>46</v>
      </c>
      <c r="AR51" s="35">
        <v>61620</v>
      </c>
      <c r="AS51" s="35">
        <v>6954</v>
      </c>
      <c r="AT51" s="35">
        <v>2473</v>
      </c>
      <c r="AU51" s="35">
        <v>1080</v>
      </c>
      <c r="AV51" s="35">
        <v>6954</v>
      </c>
      <c r="AW51" s="35">
        <v>6954</v>
      </c>
      <c r="AX51" s="35" t="s">
        <v>237</v>
      </c>
      <c r="AY51" s="35">
        <v>6954</v>
      </c>
      <c r="AZ51" s="43" t="s">
        <v>46</v>
      </c>
      <c r="BA51" s="45" t="s">
        <v>46</v>
      </c>
      <c r="BB51" s="35">
        <v>61620</v>
      </c>
      <c r="BC51" s="35" t="s">
        <v>46</v>
      </c>
      <c r="BD51" s="54" t="s">
        <v>46</v>
      </c>
      <c r="BE51" s="35" t="s">
        <v>46</v>
      </c>
      <c r="BF51" s="45" t="s">
        <v>46</v>
      </c>
      <c r="BG51" s="35">
        <v>61620</v>
      </c>
      <c r="BH51" s="35">
        <v>14423</v>
      </c>
      <c r="BI51" s="35">
        <v>28859</v>
      </c>
      <c r="BJ51" s="35">
        <v>28859</v>
      </c>
      <c r="BK51" s="35">
        <v>1919</v>
      </c>
      <c r="BL51" s="35">
        <v>6619</v>
      </c>
      <c r="BM51" s="35" t="s">
        <v>46</v>
      </c>
      <c r="BN51" s="35">
        <v>6619</v>
      </c>
      <c r="BO51" s="45" t="s">
        <v>46</v>
      </c>
      <c r="BP51" s="35">
        <v>25462</v>
      </c>
      <c r="BQ51" s="35">
        <v>14689</v>
      </c>
      <c r="BR51" s="35">
        <v>1917.6027964319796</v>
      </c>
      <c r="BS51" s="35">
        <v>61620</v>
      </c>
      <c r="BT51" s="35">
        <v>61620</v>
      </c>
      <c r="BU51" s="35">
        <v>25462</v>
      </c>
      <c r="BV51" s="35">
        <v>47197</v>
      </c>
      <c r="BW51" s="35">
        <v>18980</v>
      </c>
      <c r="BX51" s="35">
        <v>30069</v>
      </c>
      <c r="BY51" s="45" t="s">
        <v>46</v>
      </c>
      <c r="BZ51" s="35">
        <v>61620</v>
      </c>
      <c r="CA51" s="35">
        <v>39094</v>
      </c>
      <c r="CB51" s="35">
        <v>25462</v>
      </c>
      <c r="CC51" s="35">
        <v>25462</v>
      </c>
      <c r="CD51" s="35">
        <v>25462</v>
      </c>
      <c r="CE51" s="35">
        <v>21700</v>
      </c>
      <c r="CF51" s="35">
        <v>694</v>
      </c>
      <c r="CG51" s="35" t="s">
        <v>46</v>
      </c>
      <c r="CH51" s="35">
        <v>39169</v>
      </c>
      <c r="CI51" s="35">
        <v>39169</v>
      </c>
      <c r="CJ51" s="35">
        <v>39169</v>
      </c>
      <c r="CK51" s="35">
        <v>2431</v>
      </c>
      <c r="CL51" s="35" t="s">
        <v>237</v>
      </c>
      <c r="CM51" s="35">
        <v>2431</v>
      </c>
      <c r="CN51" s="35">
        <v>4073</v>
      </c>
      <c r="CO51" s="45">
        <v>37090</v>
      </c>
      <c r="CP51" s="35">
        <v>29471</v>
      </c>
      <c r="CQ51" s="35">
        <v>29471</v>
      </c>
      <c r="CR51" s="35">
        <v>28859</v>
      </c>
      <c r="CS51" s="35">
        <v>28859</v>
      </c>
      <c r="CT51" s="35">
        <v>29553</v>
      </c>
      <c r="CU51" s="35">
        <v>16573</v>
      </c>
      <c r="CV51" s="35">
        <v>29553</v>
      </c>
      <c r="CW51" s="35">
        <v>61620</v>
      </c>
      <c r="CX51" s="35">
        <v>28859</v>
      </c>
      <c r="CY51" s="35">
        <v>7943</v>
      </c>
      <c r="CZ51" s="35">
        <v>936</v>
      </c>
      <c r="DA51" s="45" t="s">
        <v>46</v>
      </c>
      <c r="DB51" s="43" t="s">
        <v>46</v>
      </c>
      <c r="DC51" s="43" t="s">
        <v>46</v>
      </c>
      <c r="DD51" s="43" t="s">
        <v>46</v>
      </c>
      <c r="DE51" s="43" t="s">
        <v>46</v>
      </c>
      <c r="DF51" s="43" t="s">
        <v>46</v>
      </c>
      <c r="DG51" s="54" t="s">
        <v>46</v>
      </c>
      <c r="DH51" s="35" t="s">
        <v>46</v>
      </c>
      <c r="DI51" s="35" t="s">
        <v>46</v>
      </c>
    </row>
    <row r="52" spans="1:113" x14ac:dyDescent="0.2">
      <c r="A52" s="3" t="s">
        <v>29</v>
      </c>
      <c r="B52" s="4">
        <v>2012</v>
      </c>
      <c r="C52" s="2" t="s">
        <v>7</v>
      </c>
      <c r="D52" s="35" t="s">
        <v>46</v>
      </c>
      <c r="E52" s="35" t="s">
        <v>46</v>
      </c>
      <c r="F52" s="35">
        <v>14775</v>
      </c>
      <c r="G52" s="45">
        <v>14775</v>
      </c>
      <c r="H52" s="35">
        <v>14775</v>
      </c>
      <c r="I52" s="35">
        <v>14775</v>
      </c>
      <c r="J52" s="35">
        <v>2528</v>
      </c>
      <c r="K52" s="35">
        <v>8855</v>
      </c>
      <c r="L52" s="35">
        <v>3392</v>
      </c>
      <c r="M52" s="35" t="s">
        <v>46</v>
      </c>
      <c r="N52" s="35" t="s">
        <v>237</v>
      </c>
      <c r="O52" s="35">
        <v>350</v>
      </c>
      <c r="P52" s="35">
        <v>128</v>
      </c>
      <c r="Q52" s="35">
        <v>3170.2368421052633</v>
      </c>
      <c r="R52" s="45" t="s">
        <v>46</v>
      </c>
      <c r="S52" s="35">
        <v>4718</v>
      </c>
      <c r="T52" s="35">
        <v>4648</v>
      </c>
      <c r="U52" s="35">
        <v>4992</v>
      </c>
      <c r="V52" s="35">
        <v>796</v>
      </c>
      <c r="W52" s="35">
        <v>2392</v>
      </c>
      <c r="X52" s="35">
        <v>2600</v>
      </c>
      <c r="Y52" s="35">
        <v>1121</v>
      </c>
      <c r="Z52" s="35">
        <v>2169</v>
      </c>
      <c r="AA52" s="35">
        <v>3467.6875</v>
      </c>
      <c r="AB52" s="35">
        <v>7651</v>
      </c>
      <c r="AC52" s="35">
        <v>7124</v>
      </c>
      <c r="AD52" s="35">
        <v>348</v>
      </c>
      <c r="AE52" s="43" t="s">
        <v>46</v>
      </c>
      <c r="AF52" s="30" t="s">
        <v>46</v>
      </c>
      <c r="AG52" s="35">
        <v>14775</v>
      </c>
      <c r="AH52" s="43" t="s">
        <v>46</v>
      </c>
      <c r="AI52" s="43" t="s">
        <v>46</v>
      </c>
      <c r="AJ52" s="43" t="s">
        <v>46</v>
      </c>
      <c r="AK52" s="43">
        <v>1635</v>
      </c>
      <c r="AL52" s="35">
        <v>1635</v>
      </c>
      <c r="AM52" s="35">
        <v>348</v>
      </c>
      <c r="AN52" s="35">
        <v>2528</v>
      </c>
      <c r="AO52" s="35">
        <v>2528</v>
      </c>
      <c r="AP52" s="35" t="s">
        <v>46</v>
      </c>
      <c r="AQ52" s="45" t="s">
        <v>46</v>
      </c>
      <c r="AR52" s="35">
        <v>14775</v>
      </c>
      <c r="AS52" s="35">
        <v>1544</v>
      </c>
      <c r="AT52" s="35">
        <v>411</v>
      </c>
      <c r="AU52" s="35">
        <v>180</v>
      </c>
      <c r="AV52" s="35">
        <v>1544</v>
      </c>
      <c r="AW52" s="35">
        <v>1544</v>
      </c>
      <c r="AX52" s="35" t="s">
        <v>237</v>
      </c>
      <c r="AY52" s="35">
        <v>1544</v>
      </c>
      <c r="AZ52" s="43" t="s">
        <v>46</v>
      </c>
      <c r="BA52" s="45" t="s">
        <v>46</v>
      </c>
      <c r="BB52" s="35">
        <v>14775</v>
      </c>
      <c r="BC52" s="35" t="s">
        <v>46</v>
      </c>
      <c r="BD52" s="54" t="s">
        <v>46</v>
      </c>
      <c r="BE52" s="35" t="s">
        <v>46</v>
      </c>
      <c r="BF52" s="45" t="s">
        <v>46</v>
      </c>
      <c r="BG52" s="35">
        <v>14775</v>
      </c>
      <c r="BH52" s="35">
        <v>3392</v>
      </c>
      <c r="BI52" s="35">
        <v>6912</v>
      </c>
      <c r="BJ52" s="35">
        <v>6912</v>
      </c>
      <c r="BK52" s="35">
        <v>565</v>
      </c>
      <c r="BL52" s="35">
        <v>1712</v>
      </c>
      <c r="BM52" s="35" t="s">
        <v>46</v>
      </c>
      <c r="BN52" s="35">
        <v>1712</v>
      </c>
      <c r="BO52" s="45" t="s">
        <v>46</v>
      </c>
      <c r="BP52" s="35">
        <v>5788</v>
      </c>
      <c r="BQ52" s="35">
        <v>3290</v>
      </c>
      <c r="BR52" s="35">
        <v>1917.6027964319796</v>
      </c>
      <c r="BS52" s="35">
        <v>14775</v>
      </c>
      <c r="BT52" s="35">
        <v>14775</v>
      </c>
      <c r="BU52" s="35">
        <v>5788</v>
      </c>
      <c r="BV52" s="35">
        <v>11383</v>
      </c>
      <c r="BW52" s="35">
        <v>4460</v>
      </c>
      <c r="BX52" s="35">
        <v>7291</v>
      </c>
      <c r="BY52" s="45" t="s">
        <v>46</v>
      </c>
      <c r="BZ52" s="35">
        <v>14775</v>
      </c>
      <c r="CA52" s="35">
        <v>9296</v>
      </c>
      <c r="CB52" s="35">
        <v>5788</v>
      </c>
      <c r="CC52" s="35">
        <v>5788</v>
      </c>
      <c r="CD52" s="35">
        <v>5788</v>
      </c>
      <c r="CE52" s="35">
        <v>4992</v>
      </c>
      <c r="CF52" s="35">
        <v>144</v>
      </c>
      <c r="CG52" s="35" t="s">
        <v>46</v>
      </c>
      <c r="CH52" s="35">
        <v>9366</v>
      </c>
      <c r="CI52" s="35">
        <v>9366</v>
      </c>
      <c r="CJ52" s="35">
        <v>9366</v>
      </c>
      <c r="CK52" s="35">
        <v>350</v>
      </c>
      <c r="CL52" s="35" t="s">
        <v>237</v>
      </c>
      <c r="CM52" s="35">
        <v>350</v>
      </c>
      <c r="CN52" s="35">
        <v>499</v>
      </c>
      <c r="CO52" s="45">
        <v>8855</v>
      </c>
      <c r="CP52" s="35">
        <v>7229</v>
      </c>
      <c r="CQ52" s="35">
        <v>7229</v>
      </c>
      <c r="CR52" s="35">
        <v>6912</v>
      </c>
      <c r="CS52" s="35">
        <v>6912</v>
      </c>
      <c r="CT52" s="35">
        <v>7295</v>
      </c>
      <c r="CU52" s="35">
        <v>3623</v>
      </c>
      <c r="CV52" s="35">
        <v>7295</v>
      </c>
      <c r="CW52" s="35">
        <v>14775</v>
      </c>
      <c r="CX52" s="35">
        <v>6912</v>
      </c>
      <c r="CY52" s="35">
        <v>4321</v>
      </c>
      <c r="CZ52" s="35">
        <v>273</v>
      </c>
      <c r="DA52" s="45" t="s">
        <v>46</v>
      </c>
      <c r="DB52" s="43" t="s">
        <v>46</v>
      </c>
      <c r="DC52" s="43" t="s">
        <v>46</v>
      </c>
      <c r="DD52" s="43" t="s">
        <v>46</v>
      </c>
      <c r="DE52" s="43" t="s">
        <v>46</v>
      </c>
      <c r="DF52" s="43" t="s">
        <v>46</v>
      </c>
      <c r="DG52" s="54" t="s">
        <v>46</v>
      </c>
      <c r="DH52" s="35" t="s">
        <v>46</v>
      </c>
      <c r="DI52" s="35" t="s">
        <v>46</v>
      </c>
    </row>
    <row r="53" spans="1:113" x14ac:dyDescent="0.2">
      <c r="A53" s="3" t="s">
        <v>30</v>
      </c>
      <c r="B53" s="4">
        <v>2012</v>
      </c>
      <c r="C53" s="2" t="s">
        <v>8</v>
      </c>
      <c r="D53" s="35" t="s">
        <v>46</v>
      </c>
      <c r="E53" s="35" t="s">
        <v>46</v>
      </c>
      <c r="F53" s="35">
        <v>18904</v>
      </c>
      <c r="G53" s="45">
        <v>18904</v>
      </c>
      <c r="H53" s="35">
        <v>18904</v>
      </c>
      <c r="I53" s="35">
        <v>18904</v>
      </c>
      <c r="J53" s="35">
        <v>3244</v>
      </c>
      <c r="K53" s="35">
        <v>11153</v>
      </c>
      <c r="L53" s="35">
        <v>4507</v>
      </c>
      <c r="M53" s="35" t="s">
        <v>46</v>
      </c>
      <c r="N53" s="35" t="s">
        <v>237</v>
      </c>
      <c r="O53" s="35">
        <v>413</v>
      </c>
      <c r="P53" s="35">
        <v>160</v>
      </c>
      <c r="Q53" s="35">
        <v>3261.1382978723404</v>
      </c>
      <c r="R53" s="45" t="s">
        <v>46</v>
      </c>
      <c r="S53" s="35">
        <v>6016</v>
      </c>
      <c r="T53" s="35">
        <v>5795</v>
      </c>
      <c r="U53" s="35">
        <v>6210</v>
      </c>
      <c r="V53" s="35">
        <v>1004</v>
      </c>
      <c r="W53" s="35">
        <v>3074</v>
      </c>
      <c r="X53" s="35">
        <v>3136</v>
      </c>
      <c r="Y53" s="35">
        <v>1419</v>
      </c>
      <c r="Z53" s="35">
        <v>2612</v>
      </c>
      <c r="AA53" s="35">
        <v>3611.6111111111113</v>
      </c>
      <c r="AB53" s="35">
        <v>9810</v>
      </c>
      <c r="AC53" s="35">
        <v>9094</v>
      </c>
      <c r="AD53" s="35">
        <v>420</v>
      </c>
      <c r="AE53" s="43" t="s">
        <v>46</v>
      </c>
      <c r="AF53" s="30" t="s">
        <v>46</v>
      </c>
      <c r="AG53" s="35">
        <v>18904</v>
      </c>
      <c r="AH53" s="43" t="s">
        <v>46</v>
      </c>
      <c r="AI53" s="43" t="s">
        <v>46</v>
      </c>
      <c r="AJ53" s="43" t="s">
        <v>46</v>
      </c>
      <c r="AK53" s="43">
        <v>2025</v>
      </c>
      <c r="AL53" s="35">
        <v>2025</v>
      </c>
      <c r="AM53" s="35">
        <v>420</v>
      </c>
      <c r="AN53" s="35">
        <v>3244</v>
      </c>
      <c r="AO53" s="35">
        <v>3244</v>
      </c>
      <c r="AP53" s="35" t="s">
        <v>46</v>
      </c>
      <c r="AQ53" s="45" t="s">
        <v>46</v>
      </c>
      <c r="AR53" s="35">
        <v>18904</v>
      </c>
      <c r="AS53" s="35">
        <v>1789</v>
      </c>
      <c r="AT53" s="35">
        <v>408</v>
      </c>
      <c r="AU53" s="35">
        <v>170</v>
      </c>
      <c r="AV53" s="35">
        <v>1789</v>
      </c>
      <c r="AW53" s="35">
        <v>1789</v>
      </c>
      <c r="AX53" s="35" t="s">
        <v>237</v>
      </c>
      <c r="AY53" s="35">
        <v>1789</v>
      </c>
      <c r="AZ53" s="43" t="s">
        <v>46</v>
      </c>
      <c r="BA53" s="45" t="s">
        <v>46</v>
      </c>
      <c r="BB53" s="35">
        <v>18904</v>
      </c>
      <c r="BC53" s="35" t="s">
        <v>46</v>
      </c>
      <c r="BD53" s="54" t="s">
        <v>46</v>
      </c>
      <c r="BE53" s="35" t="s">
        <v>46</v>
      </c>
      <c r="BF53" s="45" t="s">
        <v>46</v>
      </c>
      <c r="BG53" s="35">
        <v>18904</v>
      </c>
      <c r="BH53" s="35">
        <v>4507</v>
      </c>
      <c r="BI53" s="35">
        <v>8927</v>
      </c>
      <c r="BJ53" s="35">
        <v>8927</v>
      </c>
      <c r="BK53" s="35">
        <v>655</v>
      </c>
      <c r="BL53" s="35">
        <v>2161</v>
      </c>
      <c r="BM53" s="35" t="s">
        <v>46</v>
      </c>
      <c r="BN53" s="35">
        <v>2161</v>
      </c>
      <c r="BO53" s="45" t="s">
        <v>46</v>
      </c>
      <c r="BP53" s="35">
        <v>7214</v>
      </c>
      <c r="BQ53" s="35">
        <v>4031</v>
      </c>
      <c r="BR53" s="35">
        <v>1917.6027964319796</v>
      </c>
      <c r="BS53" s="35">
        <v>18904</v>
      </c>
      <c r="BT53" s="35">
        <v>18904</v>
      </c>
      <c r="BU53" s="35">
        <v>7214</v>
      </c>
      <c r="BV53" s="35">
        <v>14397</v>
      </c>
      <c r="BW53" s="35">
        <v>5793</v>
      </c>
      <c r="BX53" s="35">
        <v>9184</v>
      </c>
      <c r="BY53" s="45" t="s">
        <v>46</v>
      </c>
      <c r="BZ53" s="35">
        <v>18904</v>
      </c>
      <c r="CA53" s="35">
        <v>11785</v>
      </c>
      <c r="CB53" s="35">
        <v>7214</v>
      </c>
      <c r="CC53" s="35">
        <v>7214</v>
      </c>
      <c r="CD53" s="35">
        <v>7214</v>
      </c>
      <c r="CE53" s="35">
        <v>6210</v>
      </c>
      <c r="CF53" s="35">
        <v>131</v>
      </c>
      <c r="CG53" s="35" t="s">
        <v>46</v>
      </c>
      <c r="CH53" s="35">
        <v>11811</v>
      </c>
      <c r="CI53" s="35">
        <v>11811</v>
      </c>
      <c r="CJ53" s="35">
        <v>11811</v>
      </c>
      <c r="CK53" s="35">
        <v>413</v>
      </c>
      <c r="CL53" s="35" t="s">
        <v>237</v>
      </c>
      <c r="CM53" s="35">
        <v>413</v>
      </c>
      <c r="CN53" s="35">
        <v>695</v>
      </c>
      <c r="CO53" s="45">
        <v>11153</v>
      </c>
      <c r="CP53" s="35">
        <v>8919</v>
      </c>
      <c r="CQ53" s="35">
        <v>8919</v>
      </c>
      <c r="CR53" s="35">
        <v>8927</v>
      </c>
      <c r="CS53" s="35">
        <v>8927</v>
      </c>
      <c r="CT53" s="35">
        <v>8956</v>
      </c>
      <c r="CU53" s="35">
        <v>3676</v>
      </c>
      <c r="CV53" s="35">
        <v>8956</v>
      </c>
      <c r="CW53" s="35">
        <v>18904</v>
      </c>
      <c r="CX53" s="35">
        <v>8927</v>
      </c>
      <c r="CY53" s="35">
        <v>3171</v>
      </c>
      <c r="CZ53" s="35">
        <v>317</v>
      </c>
      <c r="DA53" s="45" t="s">
        <v>46</v>
      </c>
      <c r="DB53" s="43" t="s">
        <v>46</v>
      </c>
      <c r="DC53" s="43" t="s">
        <v>46</v>
      </c>
      <c r="DD53" s="43" t="s">
        <v>46</v>
      </c>
      <c r="DE53" s="43" t="s">
        <v>46</v>
      </c>
      <c r="DF53" s="43" t="s">
        <v>46</v>
      </c>
      <c r="DG53" s="54" t="s">
        <v>46</v>
      </c>
      <c r="DH53" s="35" t="s">
        <v>46</v>
      </c>
      <c r="DI53" s="35" t="s">
        <v>46</v>
      </c>
    </row>
    <row r="54" spans="1:113" x14ac:dyDescent="0.2">
      <c r="A54" s="3" t="s">
        <v>31</v>
      </c>
      <c r="B54" s="4">
        <v>2012</v>
      </c>
      <c r="C54" s="2" t="s">
        <v>9</v>
      </c>
      <c r="D54" s="35" t="s">
        <v>46</v>
      </c>
      <c r="E54" s="35" t="s">
        <v>46</v>
      </c>
      <c r="F54" s="35">
        <v>23306</v>
      </c>
      <c r="G54" s="45">
        <v>23306</v>
      </c>
      <c r="H54" s="35">
        <v>23306</v>
      </c>
      <c r="I54" s="35">
        <v>23306</v>
      </c>
      <c r="J54" s="35">
        <v>3837</v>
      </c>
      <c r="K54" s="35">
        <v>13889</v>
      </c>
      <c r="L54" s="35">
        <v>5580</v>
      </c>
      <c r="M54" s="35" t="s">
        <v>46</v>
      </c>
      <c r="N54" s="35" t="s">
        <v>237</v>
      </c>
      <c r="O54" s="35">
        <v>482</v>
      </c>
      <c r="P54" s="35">
        <v>231</v>
      </c>
      <c r="Q54" s="35">
        <v>3290.7777777777778</v>
      </c>
      <c r="R54" s="45" t="s">
        <v>46</v>
      </c>
      <c r="S54" s="35">
        <v>7434</v>
      </c>
      <c r="T54" s="35">
        <v>7154</v>
      </c>
      <c r="U54" s="35">
        <v>7715</v>
      </c>
      <c r="V54" s="35">
        <v>1289</v>
      </c>
      <c r="W54" s="35">
        <v>3859</v>
      </c>
      <c r="X54" s="35">
        <v>3856</v>
      </c>
      <c r="Y54" s="35">
        <v>1903</v>
      </c>
      <c r="Z54" s="35">
        <v>3302</v>
      </c>
      <c r="AA54" s="35">
        <v>3624.6379310344828</v>
      </c>
      <c r="AB54" s="35">
        <v>11998</v>
      </c>
      <c r="AC54" s="35">
        <v>11308</v>
      </c>
      <c r="AD54" s="35">
        <v>432</v>
      </c>
      <c r="AE54" s="43" t="s">
        <v>46</v>
      </c>
      <c r="AF54" s="30" t="s">
        <v>46</v>
      </c>
      <c r="AG54" s="35">
        <v>23306</v>
      </c>
      <c r="AH54" s="43" t="s">
        <v>46</v>
      </c>
      <c r="AI54" s="43" t="s">
        <v>46</v>
      </c>
      <c r="AJ54" s="43" t="s">
        <v>46</v>
      </c>
      <c r="AK54" s="43">
        <v>2397</v>
      </c>
      <c r="AL54" s="35">
        <v>2397</v>
      </c>
      <c r="AM54" s="35">
        <v>432</v>
      </c>
      <c r="AN54" s="35">
        <v>3837</v>
      </c>
      <c r="AO54" s="35">
        <v>3837</v>
      </c>
      <c r="AP54" s="35" t="s">
        <v>46</v>
      </c>
      <c r="AQ54" s="45" t="s">
        <v>46</v>
      </c>
      <c r="AR54" s="35">
        <v>23306</v>
      </c>
      <c r="AS54" s="35">
        <v>2099</v>
      </c>
      <c r="AT54" s="35">
        <v>611</v>
      </c>
      <c r="AU54" s="35">
        <v>265</v>
      </c>
      <c r="AV54" s="35">
        <v>2099</v>
      </c>
      <c r="AW54" s="35">
        <v>2099</v>
      </c>
      <c r="AX54" s="35" t="s">
        <v>237</v>
      </c>
      <c r="AY54" s="35">
        <v>2099</v>
      </c>
      <c r="AZ54" s="43" t="s">
        <v>46</v>
      </c>
      <c r="BA54" s="45" t="s">
        <v>46</v>
      </c>
      <c r="BB54" s="35">
        <v>23306</v>
      </c>
      <c r="BC54" s="35" t="s">
        <v>46</v>
      </c>
      <c r="BD54" s="54" t="s">
        <v>46</v>
      </c>
      <c r="BE54" s="35" t="s">
        <v>46</v>
      </c>
      <c r="BF54" s="45" t="s">
        <v>46</v>
      </c>
      <c r="BG54" s="35">
        <v>23306</v>
      </c>
      <c r="BH54" s="35">
        <v>5580</v>
      </c>
      <c r="BI54" s="35">
        <v>10907</v>
      </c>
      <c r="BJ54" s="35">
        <v>10907</v>
      </c>
      <c r="BK54" s="35">
        <v>680</v>
      </c>
      <c r="BL54" s="35">
        <v>2294</v>
      </c>
      <c r="BM54" s="35" t="s">
        <v>46</v>
      </c>
      <c r="BN54" s="35">
        <v>2294</v>
      </c>
      <c r="BO54" s="45" t="s">
        <v>46</v>
      </c>
      <c r="BP54" s="35">
        <v>9004</v>
      </c>
      <c r="BQ54" s="35">
        <v>5205</v>
      </c>
      <c r="BR54" s="35">
        <v>1917.6027964319796</v>
      </c>
      <c r="BS54" s="35">
        <v>23306</v>
      </c>
      <c r="BT54" s="35">
        <v>23306</v>
      </c>
      <c r="BU54" s="35">
        <v>9004</v>
      </c>
      <c r="BV54" s="35">
        <v>17726</v>
      </c>
      <c r="BW54" s="35">
        <v>6948</v>
      </c>
      <c r="BX54" s="35">
        <v>11569</v>
      </c>
      <c r="BY54" s="45" t="s">
        <v>46</v>
      </c>
      <c r="BZ54" s="35">
        <v>23306</v>
      </c>
      <c r="CA54" s="35">
        <v>14560</v>
      </c>
      <c r="CB54" s="35">
        <v>9004</v>
      </c>
      <c r="CC54" s="35">
        <v>9004</v>
      </c>
      <c r="CD54" s="35">
        <v>9004</v>
      </c>
      <c r="CE54" s="35">
        <v>7715</v>
      </c>
      <c r="CF54" s="35">
        <v>208</v>
      </c>
      <c r="CG54" s="35" t="s">
        <v>46</v>
      </c>
      <c r="CH54" s="35">
        <v>14588</v>
      </c>
      <c r="CI54" s="35">
        <v>14588</v>
      </c>
      <c r="CJ54" s="35">
        <v>14588</v>
      </c>
      <c r="CK54" s="35">
        <v>482</v>
      </c>
      <c r="CL54" s="35" t="s">
        <v>237</v>
      </c>
      <c r="CM54" s="35">
        <v>482</v>
      </c>
      <c r="CN54" s="35">
        <v>607</v>
      </c>
      <c r="CO54" s="45">
        <v>13889</v>
      </c>
      <c r="CP54" s="35">
        <v>10720</v>
      </c>
      <c r="CQ54" s="35">
        <v>10720</v>
      </c>
      <c r="CR54" s="35">
        <v>10907</v>
      </c>
      <c r="CS54" s="35">
        <v>10907</v>
      </c>
      <c r="CT54" s="35">
        <v>10850</v>
      </c>
      <c r="CU54" s="35">
        <v>3630</v>
      </c>
      <c r="CV54" s="35">
        <v>10850</v>
      </c>
      <c r="CW54" s="35">
        <v>23306</v>
      </c>
      <c r="CX54" s="35">
        <v>10907</v>
      </c>
      <c r="CY54" s="35">
        <v>5980</v>
      </c>
      <c r="CZ54" s="35">
        <v>524</v>
      </c>
      <c r="DA54" s="45" t="s">
        <v>46</v>
      </c>
      <c r="DB54" s="43" t="s">
        <v>46</v>
      </c>
      <c r="DC54" s="43" t="s">
        <v>46</v>
      </c>
      <c r="DD54" s="43" t="s">
        <v>46</v>
      </c>
      <c r="DE54" s="43" t="s">
        <v>46</v>
      </c>
      <c r="DF54" s="43" t="s">
        <v>46</v>
      </c>
      <c r="DG54" s="54" t="s">
        <v>46</v>
      </c>
      <c r="DH54" s="35" t="s">
        <v>46</v>
      </c>
      <c r="DI54" s="35" t="s">
        <v>46</v>
      </c>
    </row>
    <row r="55" spans="1:113" x14ac:dyDescent="0.2">
      <c r="A55" s="3" t="s">
        <v>32</v>
      </c>
      <c r="B55" s="4">
        <v>2012</v>
      </c>
      <c r="C55" s="2" t="s">
        <v>10</v>
      </c>
      <c r="D55" s="35" t="s">
        <v>46</v>
      </c>
      <c r="E55" s="35" t="s">
        <v>46</v>
      </c>
      <c r="F55" s="35">
        <v>40673</v>
      </c>
      <c r="G55" s="45">
        <v>40673</v>
      </c>
      <c r="H55" s="35">
        <v>40673</v>
      </c>
      <c r="I55" s="35">
        <v>40673</v>
      </c>
      <c r="J55" s="35">
        <v>6528</v>
      </c>
      <c r="K55" s="35">
        <v>24554</v>
      </c>
      <c r="L55" s="35">
        <v>9591</v>
      </c>
      <c r="M55" s="35" t="s">
        <v>46</v>
      </c>
      <c r="N55" s="35" t="s">
        <v>237</v>
      </c>
      <c r="O55" s="35">
        <v>1478</v>
      </c>
      <c r="P55" s="35">
        <v>596</v>
      </c>
      <c r="Q55" s="35">
        <v>2956.4160305343512</v>
      </c>
      <c r="R55" s="45" t="s">
        <v>46</v>
      </c>
      <c r="S55" s="35">
        <v>13097</v>
      </c>
      <c r="T55" s="35">
        <v>12646</v>
      </c>
      <c r="U55" s="35">
        <v>13900</v>
      </c>
      <c r="V55" s="35">
        <v>2300</v>
      </c>
      <c r="W55" s="35">
        <v>6637</v>
      </c>
      <c r="X55" s="35">
        <v>7263</v>
      </c>
      <c r="Y55" s="35">
        <v>3043</v>
      </c>
      <c r="Z55" s="35">
        <v>5973</v>
      </c>
      <c r="AA55" s="35">
        <v>3081.560606060606</v>
      </c>
      <c r="AB55" s="35">
        <v>21166</v>
      </c>
      <c r="AC55" s="35">
        <v>19507</v>
      </c>
      <c r="AD55" s="35">
        <v>939</v>
      </c>
      <c r="AE55" s="43" t="s">
        <v>46</v>
      </c>
      <c r="AF55" s="30" t="s">
        <v>46</v>
      </c>
      <c r="AG55" s="35">
        <v>40673</v>
      </c>
      <c r="AH55" s="43" t="s">
        <v>46</v>
      </c>
      <c r="AI55" s="43" t="s">
        <v>46</v>
      </c>
      <c r="AJ55" s="43" t="s">
        <v>46</v>
      </c>
      <c r="AK55" s="43">
        <v>4074</v>
      </c>
      <c r="AL55" s="35">
        <v>4074</v>
      </c>
      <c r="AM55" s="35">
        <v>939</v>
      </c>
      <c r="AN55" s="35">
        <v>6528</v>
      </c>
      <c r="AO55" s="35" t="s">
        <v>46</v>
      </c>
      <c r="AP55" s="35" t="s">
        <v>46</v>
      </c>
      <c r="AQ55" s="45" t="s">
        <v>46</v>
      </c>
      <c r="AR55" s="35">
        <v>40673</v>
      </c>
      <c r="AS55" s="35">
        <v>4008</v>
      </c>
      <c r="AT55" s="35">
        <v>1285</v>
      </c>
      <c r="AU55" s="35">
        <v>548</v>
      </c>
      <c r="AV55" s="35">
        <v>4008</v>
      </c>
      <c r="AW55" s="35">
        <v>4008</v>
      </c>
      <c r="AX55" s="35" t="s">
        <v>237</v>
      </c>
      <c r="AY55" s="35">
        <v>4008</v>
      </c>
      <c r="AZ55" s="43" t="s">
        <v>46</v>
      </c>
      <c r="BA55" s="45" t="s">
        <v>46</v>
      </c>
      <c r="BB55" s="35">
        <v>40673</v>
      </c>
      <c r="BC55" s="35" t="s">
        <v>46</v>
      </c>
      <c r="BD55" s="54" t="s">
        <v>46</v>
      </c>
      <c r="BE55" s="35" t="s">
        <v>46</v>
      </c>
      <c r="BF55" s="45" t="s">
        <v>46</v>
      </c>
      <c r="BG55" s="35">
        <v>40673</v>
      </c>
      <c r="BH55" s="35">
        <v>9591</v>
      </c>
      <c r="BI55" s="35">
        <v>19578</v>
      </c>
      <c r="BJ55" s="35">
        <v>19578</v>
      </c>
      <c r="BK55" s="35">
        <v>1400</v>
      </c>
      <c r="BL55" s="35">
        <v>4227</v>
      </c>
      <c r="BM55" s="35" t="s">
        <v>46</v>
      </c>
      <c r="BN55" s="35">
        <v>4227</v>
      </c>
      <c r="BO55" s="45" t="s">
        <v>46</v>
      </c>
      <c r="BP55" s="35">
        <v>16200</v>
      </c>
      <c r="BQ55" s="35">
        <v>9016</v>
      </c>
      <c r="BR55" s="35">
        <v>1917.6027964319796</v>
      </c>
      <c r="BS55" s="35">
        <v>40673</v>
      </c>
      <c r="BT55" s="35">
        <v>40673</v>
      </c>
      <c r="BU55" s="35">
        <v>16200</v>
      </c>
      <c r="BV55" s="35">
        <v>31082</v>
      </c>
      <c r="BW55" s="35">
        <v>12812</v>
      </c>
      <c r="BX55" s="35">
        <v>18913</v>
      </c>
      <c r="BY55" s="45" t="s">
        <v>46</v>
      </c>
      <c r="BZ55" s="35">
        <v>40673</v>
      </c>
      <c r="CA55" s="35">
        <v>25715</v>
      </c>
      <c r="CB55" s="35">
        <v>16200</v>
      </c>
      <c r="CC55" s="35">
        <v>16200</v>
      </c>
      <c r="CD55" s="35">
        <v>16200</v>
      </c>
      <c r="CE55" s="35">
        <v>13900</v>
      </c>
      <c r="CF55" s="35">
        <v>362</v>
      </c>
      <c r="CG55" s="35" t="s">
        <v>46</v>
      </c>
      <c r="CH55" s="35">
        <v>25743</v>
      </c>
      <c r="CI55" s="35">
        <v>25743</v>
      </c>
      <c r="CJ55" s="35">
        <v>25743</v>
      </c>
      <c r="CK55" s="35">
        <v>1478</v>
      </c>
      <c r="CL55" s="35" t="s">
        <v>237</v>
      </c>
      <c r="CM55" s="35">
        <v>1478</v>
      </c>
      <c r="CN55" s="35">
        <v>3252</v>
      </c>
      <c r="CO55" s="45">
        <v>24554</v>
      </c>
      <c r="CP55" s="35">
        <v>19601</v>
      </c>
      <c r="CQ55" s="35">
        <v>19601</v>
      </c>
      <c r="CR55" s="35">
        <v>19578</v>
      </c>
      <c r="CS55" s="35">
        <v>19578</v>
      </c>
      <c r="CT55" s="35">
        <v>19657</v>
      </c>
      <c r="CU55" s="35">
        <v>12476</v>
      </c>
      <c r="CV55" s="35">
        <v>19657</v>
      </c>
      <c r="CW55" s="35">
        <v>40673</v>
      </c>
      <c r="CX55" s="35">
        <v>19578</v>
      </c>
      <c r="CY55" s="35">
        <v>3413</v>
      </c>
      <c r="CZ55" s="35">
        <v>454</v>
      </c>
      <c r="DA55" s="45" t="s">
        <v>46</v>
      </c>
      <c r="DB55" s="43" t="s">
        <v>46</v>
      </c>
      <c r="DC55" s="43" t="s">
        <v>46</v>
      </c>
      <c r="DD55" s="43" t="s">
        <v>46</v>
      </c>
      <c r="DE55" s="43" t="s">
        <v>46</v>
      </c>
      <c r="DF55" s="43" t="s">
        <v>46</v>
      </c>
      <c r="DG55" s="54" t="s">
        <v>46</v>
      </c>
      <c r="DH55" s="35" t="s">
        <v>46</v>
      </c>
      <c r="DI55" s="35" t="s">
        <v>46</v>
      </c>
    </row>
    <row r="56" spans="1:113" x14ac:dyDescent="0.2">
      <c r="A56" s="3" t="s">
        <v>33</v>
      </c>
      <c r="B56" s="4">
        <v>2012</v>
      </c>
      <c r="C56" s="2" t="s">
        <v>11</v>
      </c>
      <c r="D56" s="35" t="s">
        <v>46</v>
      </c>
      <c r="E56" s="35" t="s">
        <v>46</v>
      </c>
      <c r="F56" s="35">
        <v>52914</v>
      </c>
      <c r="G56" s="45">
        <v>52914</v>
      </c>
      <c r="H56" s="35">
        <v>52914</v>
      </c>
      <c r="I56" s="35">
        <v>52914</v>
      </c>
      <c r="J56" s="35">
        <v>9013</v>
      </c>
      <c r="K56" s="35">
        <v>32573</v>
      </c>
      <c r="L56" s="35">
        <v>11328</v>
      </c>
      <c r="M56" s="35" t="s">
        <v>46</v>
      </c>
      <c r="N56" s="35" t="s">
        <v>237</v>
      </c>
      <c r="O56" s="35">
        <v>2067</v>
      </c>
      <c r="P56" s="35">
        <v>969</v>
      </c>
      <c r="Q56" s="35">
        <v>2925.377450980392</v>
      </c>
      <c r="R56" s="45" t="s">
        <v>46</v>
      </c>
      <c r="S56" s="35">
        <v>16927</v>
      </c>
      <c r="T56" s="35">
        <v>17237</v>
      </c>
      <c r="U56" s="35">
        <v>19382</v>
      </c>
      <c r="V56" s="35">
        <v>3072</v>
      </c>
      <c r="W56" s="35">
        <v>9071</v>
      </c>
      <c r="X56" s="35">
        <v>10311</v>
      </c>
      <c r="Y56" s="35">
        <v>4506</v>
      </c>
      <c r="Z56" s="35">
        <v>8613</v>
      </c>
      <c r="AA56" s="35">
        <v>3081.0357142857142</v>
      </c>
      <c r="AB56" s="35">
        <v>27168</v>
      </c>
      <c r="AC56" s="35">
        <v>25746</v>
      </c>
      <c r="AD56" s="35">
        <v>1240</v>
      </c>
      <c r="AE56" s="43" t="s">
        <v>46</v>
      </c>
      <c r="AF56" s="30" t="s">
        <v>46</v>
      </c>
      <c r="AG56" s="35">
        <v>52914</v>
      </c>
      <c r="AH56" s="43" t="s">
        <v>46</v>
      </c>
      <c r="AI56" s="43" t="s">
        <v>46</v>
      </c>
      <c r="AJ56" s="43" t="s">
        <v>46</v>
      </c>
      <c r="AK56" s="43">
        <v>5645</v>
      </c>
      <c r="AL56" s="35">
        <v>5645</v>
      </c>
      <c r="AM56" s="35">
        <v>1240</v>
      </c>
      <c r="AN56" s="35">
        <v>9013</v>
      </c>
      <c r="AO56" s="35" t="s">
        <v>46</v>
      </c>
      <c r="AP56" s="35" t="s">
        <v>46</v>
      </c>
      <c r="AQ56" s="45" t="s">
        <v>46</v>
      </c>
      <c r="AR56" s="35">
        <v>52914</v>
      </c>
      <c r="AS56" s="35">
        <v>5474</v>
      </c>
      <c r="AT56" s="35">
        <v>1893</v>
      </c>
      <c r="AU56" s="35">
        <v>750</v>
      </c>
      <c r="AV56" s="35">
        <v>5474</v>
      </c>
      <c r="AW56" s="35">
        <v>5474</v>
      </c>
      <c r="AX56" s="35" t="s">
        <v>237</v>
      </c>
      <c r="AY56" s="35">
        <v>5474</v>
      </c>
      <c r="AZ56" s="43" t="s">
        <v>46</v>
      </c>
      <c r="BA56" s="45" t="s">
        <v>46</v>
      </c>
      <c r="BB56" s="35">
        <v>52914</v>
      </c>
      <c r="BC56" s="35" t="s">
        <v>46</v>
      </c>
      <c r="BD56" s="54" t="s">
        <v>46</v>
      </c>
      <c r="BE56" s="35" t="s">
        <v>46</v>
      </c>
      <c r="BF56" s="45" t="s">
        <v>46</v>
      </c>
      <c r="BG56" s="35">
        <v>52914</v>
      </c>
      <c r="BH56" s="35">
        <v>11328</v>
      </c>
      <c r="BI56" s="35">
        <v>25622</v>
      </c>
      <c r="BJ56" s="35">
        <v>25622</v>
      </c>
      <c r="BK56" s="35">
        <v>1977</v>
      </c>
      <c r="BL56" s="35">
        <v>5568</v>
      </c>
      <c r="BM56" s="35" t="s">
        <v>46</v>
      </c>
      <c r="BN56" s="35">
        <v>5568</v>
      </c>
      <c r="BO56" s="45" t="s">
        <v>46</v>
      </c>
      <c r="BP56" s="35">
        <v>22454</v>
      </c>
      <c r="BQ56" s="35">
        <v>13119</v>
      </c>
      <c r="BR56" s="35">
        <v>1917.6027964319796</v>
      </c>
      <c r="BS56" s="35">
        <v>52914</v>
      </c>
      <c r="BT56" s="35">
        <v>52914</v>
      </c>
      <c r="BU56" s="35">
        <v>22454</v>
      </c>
      <c r="BV56" s="35">
        <v>41586</v>
      </c>
      <c r="BW56" s="35">
        <v>17515</v>
      </c>
      <c r="BX56" s="35">
        <v>26202</v>
      </c>
      <c r="BY56" s="45" t="s">
        <v>46</v>
      </c>
      <c r="BZ56" s="35">
        <v>52914</v>
      </c>
      <c r="CA56" s="35">
        <v>33865</v>
      </c>
      <c r="CB56" s="35">
        <v>22454</v>
      </c>
      <c r="CC56" s="35">
        <v>22454</v>
      </c>
      <c r="CD56" s="35">
        <v>22454</v>
      </c>
      <c r="CE56" s="35">
        <v>19382</v>
      </c>
      <c r="CF56" s="35">
        <v>608</v>
      </c>
      <c r="CG56" s="35" t="s">
        <v>46</v>
      </c>
      <c r="CH56" s="35">
        <v>34164</v>
      </c>
      <c r="CI56" s="35">
        <v>34164</v>
      </c>
      <c r="CJ56" s="35">
        <v>34164</v>
      </c>
      <c r="CK56" s="35">
        <v>2067</v>
      </c>
      <c r="CL56" s="35" t="s">
        <v>237</v>
      </c>
      <c r="CM56" s="35">
        <v>2067</v>
      </c>
      <c r="CN56" s="35">
        <v>3364</v>
      </c>
      <c r="CO56" s="45">
        <v>32573</v>
      </c>
      <c r="CP56" s="35">
        <v>25631</v>
      </c>
      <c r="CQ56" s="35">
        <v>25631</v>
      </c>
      <c r="CR56" s="35">
        <v>25622</v>
      </c>
      <c r="CS56" s="35">
        <v>25622</v>
      </c>
      <c r="CT56" s="35">
        <v>25828</v>
      </c>
      <c r="CU56" s="35">
        <v>15307</v>
      </c>
      <c r="CV56" s="35">
        <v>25828</v>
      </c>
      <c r="CW56" s="35">
        <v>52914</v>
      </c>
      <c r="CX56" s="35">
        <v>25622</v>
      </c>
      <c r="CY56" s="35">
        <v>7192</v>
      </c>
      <c r="CZ56" s="35">
        <v>697</v>
      </c>
      <c r="DA56" s="45" t="s">
        <v>46</v>
      </c>
      <c r="DB56" s="43" t="s">
        <v>46</v>
      </c>
      <c r="DC56" s="43" t="s">
        <v>46</v>
      </c>
      <c r="DD56" s="43" t="s">
        <v>46</v>
      </c>
      <c r="DE56" s="43" t="s">
        <v>46</v>
      </c>
      <c r="DF56" s="43" t="s">
        <v>46</v>
      </c>
      <c r="DG56" s="54" t="s">
        <v>46</v>
      </c>
      <c r="DH56" s="35" t="s">
        <v>46</v>
      </c>
      <c r="DI56" s="35" t="s">
        <v>46</v>
      </c>
    </row>
    <row r="57" spans="1:113" x14ac:dyDescent="0.2">
      <c r="A57" s="3" t="s">
        <v>34</v>
      </c>
      <c r="B57" s="4">
        <v>2012</v>
      </c>
      <c r="C57" s="2" t="s">
        <v>12</v>
      </c>
      <c r="D57" s="35" t="s">
        <v>46</v>
      </c>
      <c r="E57" s="35" t="s">
        <v>46</v>
      </c>
      <c r="F57" s="35">
        <v>43405</v>
      </c>
      <c r="G57" s="45">
        <v>43405</v>
      </c>
      <c r="H57" s="35">
        <v>43405</v>
      </c>
      <c r="I57" s="35">
        <v>43405</v>
      </c>
      <c r="J57" s="35">
        <v>7325</v>
      </c>
      <c r="K57" s="35">
        <v>27181</v>
      </c>
      <c r="L57" s="35">
        <v>8899</v>
      </c>
      <c r="M57" s="35" t="s">
        <v>46</v>
      </c>
      <c r="N57" s="35" t="s">
        <v>237</v>
      </c>
      <c r="O57" s="35">
        <v>1595</v>
      </c>
      <c r="P57" s="35">
        <v>439</v>
      </c>
      <c r="Q57" s="35">
        <v>2931.0944055944055</v>
      </c>
      <c r="R57" s="45" t="s">
        <v>46</v>
      </c>
      <c r="S57" s="35">
        <v>14190</v>
      </c>
      <c r="T57" s="35">
        <v>14453</v>
      </c>
      <c r="U57" s="35">
        <v>16122</v>
      </c>
      <c r="V57" s="35">
        <v>2561</v>
      </c>
      <c r="W57" s="35">
        <v>7405</v>
      </c>
      <c r="X57" s="35">
        <v>8717</v>
      </c>
      <c r="Y57" s="35">
        <v>3343</v>
      </c>
      <c r="Z57" s="35">
        <v>7238</v>
      </c>
      <c r="AA57" s="35">
        <v>3105.6546391752577</v>
      </c>
      <c r="AB57" s="35">
        <v>22078</v>
      </c>
      <c r="AC57" s="35">
        <v>21327</v>
      </c>
      <c r="AD57" s="35">
        <v>961</v>
      </c>
      <c r="AE57" s="43" t="s">
        <v>46</v>
      </c>
      <c r="AF57" s="30" t="s">
        <v>46</v>
      </c>
      <c r="AG57" s="35">
        <v>43405</v>
      </c>
      <c r="AH57" s="43" t="s">
        <v>46</v>
      </c>
      <c r="AI57" s="43" t="s">
        <v>46</v>
      </c>
      <c r="AJ57" s="43" t="s">
        <v>46</v>
      </c>
      <c r="AK57" s="43">
        <v>4550</v>
      </c>
      <c r="AL57" s="35">
        <v>4550</v>
      </c>
      <c r="AM57" s="35">
        <v>961</v>
      </c>
      <c r="AN57" s="35">
        <v>7325</v>
      </c>
      <c r="AO57" s="35" t="s">
        <v>46</v>
      </c>
      <c r="AP57" s="35" t="s">
        <v>46</v>
      </c>
      <c r="AQ57" s="45" t="s">
        <v>46</v>
      </c>
      <c r="AR57" s="35">
        <v>43405</v>
      </c>
      <c r="AS57" s="35">
        <v>4965</v>
      </c>
      <c r="AT57" s="35">
        <v>1803</v>
      </c>
      <c r="AU57" s="35">
        <v>765</v>
      </c>
      <c r="AV57" s="35">
        <v>4965</v>
      </c>
      <c r="AW57" s="35">
        <v>4965</v>
      </c>
      <c r="AX57" s="35" t="s">
        <v>237</v>
      </c>
      <c r="AY57" s="35">
        <v>4965</v>
      </c>
      <c r="AZ57" s="43" t="s">
        <v>46</v>
      </c>
      <c r="BA57" s="45" t="s">
        <v>46</v>
      </c>
      <c r="BB57" s="35">
        <v>43405</v>
      </c>
      <c r="BC57" s="35" t="s">
        <v>46</v>
      </c>
      <c r="BD57" s="54" t="s">
        <v>46</v>
      </c>
      <c r="BE57" s="35" t="s">
        <v>46</v>
      </c>
      <c r="BF57" s="45" t="s">
        <v>46</v>
      </c>
      <c r="BG57" s="35">
        <v>43405</v>
      </c>
      <c r="BH57" s="35">
        <v>8899</v>
      </c>
      <c r="BI57" s="35">
        <v>19944</v>
      </c>
      <c r="BJ57" s="35">
        <v>19944</v>
      </c>
      <c r="BK57" s="35">
        <v>1195</v>
      </c>
      <c r="BL57" s="35">
        <v>4147</v>
      </c>
      <c r="BM57" s="35" t="s">
        <v>46</v>
      </c>
      <c r="BN57" s="35">
        <v>4147</v>
      </c>
      <c r="BO57" s="45" t="s">
        <v>46</v>
      </c>
      <c r="BP57" s="35">
        <v>18683</v>
      </c>
      <c r="BQ57" s="35">
        <v>10581</v>
      </c>
      <c r="BR57" s="35">
        <v>1917.6027964319796</v>
      </c>
      <c r="BS57" s="35">
        <v>43405</v>
      </c>
      <c r="BT57" s="35">
        <v>43405</v>
      </c>
      <c r="BU57" s="35">
        <v>18683</v>
      </c>
      <c r="BV57" s="35">
        <v>34506</v>
      </c>
      <c r="BW57" s="35">
        <v>13792</v>
      </c>
      <c r="BX57" s="35">
        <v>21263</v>
      </c>
      <c r="BY57" s="45" t="s">
        <v>46</v>
      </c>
      <c r="BZ57" s="35">
        <v>43405</v>
      </c>
      <c r="CA57" s="35">
        <v>28677</v>
      </c>
      <c r="CB57" s="35">
        <v>18683</v>
      </c>
      <c r="CC57" s="35">
        <v>18683</v>
      </c>
      <c r="CD57" s="35">
        <v>18683</v>
      </c>
      <c r="CE57" s="35">
        <v>16122</v>
      </c>
      <c r="CF57" s="35">
        <v>357</v>
      </c>
      <c r="CG57" s="35" t="s">
        <v>46</v>
      </c>
      <c r="CH57" s="35">
        <v>28643</v>
      </c>
      <c r="CI57" s="35">
        <v>28643</v>
      </c>
      <c r="CJ57" s="35">
        <v>28643</v>
      </c>
      <c r="CK57" s="35">
        <v>1595</v>
      </c>
      <c r="CL57" s="35" t="s">
        <v>237</v>
      </c>
      <c r="CM57" s="35">
        <v>1595</v>
      </c>
      <c r="CN57" s="35">
        <v>2536</v>
      </c>
      <c r="CO57" s="45">
        <v>27181</v>
      </c>
      <c r="CP57" s="35">
        <v>20770</v>
      </c>
      <c r="CQ57" s="35">
        <v>20770</v>
      </c>
      <c r="CR57" s="35">
        <v>19944</v>
      </c>
      <c r="CS57" s="35">
        <v>19944</v>
      </c>
      <c r="CT57" s="35">
        <v>20824</v>
      </c>
      <c r="CU57" s="35">
        <v>9473</v>
      </c>
      <c r="CV57" s="35">
        <v>20824</v>
      </c>
      <c r="CW57" s="35">
        <v>43405</v>
      </c>
      <c r="CX57" s="35">
        <v>19944</v>
      </c>
      <c r="CY57" s="35">
        <v>12758</v>
      </c>
      <c r="CZ57" s="35">
        <v>810</v>
      </c>
      <c r="DA57" s="45" t="s">
        <v>46</v>
      </c>
      <c r="DB57" s="43" t="s">
        <v>46</v>
      </c>
      <c r="DC57" s="43" t="s">
        <v>46</v>
      </c>
      <c r="DD57" s="43" t="s">
        <v>46</v>
      </c>
      <c r="DE57" s="43" t="s">
        <v>46</v>
      </c>
      <c r="DF57" s="43" t="s">
        <v>46</v>
      </c>
      <c r="DG57" s="54" t="s">
        <v>46</v>
      </c>
      <c r="DH57" s="35" t="s">
        <v>46</v>
      </c>
      <c r="DI57" s="35" t="s">
        <v>46</v>
      </c>
    </row>
    <row r="58" spans="1:113" x14ac:dyDescent="0.2">
      <c r="A58" s="3" t="s">
        <v>35</v>
      </c>
      <c r="B58" s="4">
        <v>2012</v>
      </c>
      <c r="C58" s="2" t="s">
        <v>228</v>
      </c>
      <c r="D58" s="35" t="s">
        <v>46</v>
      </c>
      <c r="E58" s="35" t="s">
        <v>46</v>
      </c>
      <c r="F58" s="35">
        <v>44021</v>
      </c>
      <c r="G58" s="45">
        <v>44021</v>
      </c>
      <c r="H58" s="35">
        <v>44021</v>
      </c>
      <c r="I58" s="35">
        <v>44021</v>
      </c>
      <c r="J58" s="35">
        <v>7653</v>
      </c>
      <c r="K58" s="35">
        <v>26905</v>
      </c>
      <c r="L58" s="35">
        <v>9463</v>
      </c>
      <c r="M58" s="35" t="s">
        <v>46</v>
      </c>
      <c r="N58" s="35" t="s">
        <v>237</v>
      </c>
      <c r="O58" s="35">
        <v>1335</v>
      </c>
      <c r="P58" s="35">
        <v>304</v>
      </c>
      <c r="Q58" s="35">
        <v>3025.3161764705883</v>
      </c>
      <c r="R58" s="45" t="s">
        <v>46</v>
      </c>
      <c r="S58" s="35">
        <v>14065</v>
      </c>
      <c r="T58" s="35">
        <v>14316</v>
      </c>
      <c r="U58" s="35">
        <v>15439</v>
      </c>
      <c r="V58" s="35">
        <v>2658</v>
      </c>
      <c r="W58" s="35">
        <v>7077</v>
      </c>
      <c r="X58" s="35">
        <v>8362</v>
      </c>
      <c r="Y58" s="35">
        <v>3122</v>
      </c>
      <c r="Z58" s="35">
        <v>6954</v>
      </c>
      <c r="AA58" s="35">
        <v>3280.3780487804879</v>
      </c>
      <c r="AB58" s="35">
        <v>22325</v>
      </c>
      <c r="AC58" s="35">
        <v>21696</v>
      </c>
      <c r="AD58" s="35">
        <v>928</v>
      </c>
      <c r="AE58" s="43" t="s">
        <v>46</v>
      </c>
      <c r="AF58" s="30" t="s">
        <v>46</v>
      </c>
      <c r="AG58" s="35">
        <v>44021</v>
      </c>
      <c r="AH58" s="43" t="s">
        <v>46</v>
      </c>
      <c r="AI58" s="43" t="s">
        <v>46</v>
      </c>
      <c r="AJ58" s="43" t="s">
        <v>46</v>
      </c>
      <c r="AK58" s="43">
        <v>4733</v>
      </c>
      <c r="AL58" s="35">
        <v>4733</v>
      </c>
      <c r="AM58" s="35">
        <v>928</v>
      </c>
      <c r="AN58" s="35">
        <v>7653</v>
      </c>
      <c r="AO58" s="35">
        <v>7653</v>
      </c>
      <c r="AP58" s="35" t="s">
        <v>46</v>
      </c>
      <c r="AQ58" s="45" t="s">
        <v>46</v>
      </c>
      <c r="AR58" s="35">
        <v>44021</v>
      </c>
      <c r="AS58" s="35">
        <v>4815</v>
      </c>
      <c r="AT58" s="35">
        <v>1743</v>
      </c>
      <c r="AU58" s="35">
        <v>811</v>
      </c>
      <c r="AV58" s="35">
        <v>4815</v>
      </c>
      <c r="AW58" s="35">
        <v>4815</v>
      </c>
      <c r="AX58" s="35" t="s">
        <v>237</v>
      </c>
      <c r="AY58" s="35">
        <v>4815</v>
      </c>
      <c r="AZ58" s="43" t="s">
        <v>46</v>
      </c>
      <c r="BA58" s="45" t="s">
        <v>46</v>
      </c>
      <c r="BB58" s="35">
        <v>44021</v>
      </c>
      <c r="BC58" s="35" t="s">
        <v>46</v>
      </c>
      <c r="BD58" s="54" t="s">
        <v>46</v>
      </c>
      <c r="BE58" s="35" t="s">
        <v>46</v>
      </c>
      <c r="BF58" s="45" t="s">
        <v>46</v>
      </c>
      <c r="BG58" s="35">
        <v>44021</v>
      </c>
      <c r="BH58" s="35">
        <v>9463</v>
      </c>
      <c r="BI58" s="35">
        <v>19905</v>
      </c>
      <c r="BJ58" s="35">
        <v>19905</v>
      </c>
      <c r="BK58" s="35">
        <v>1212</v>
      </c>
      <c r="BL58" s="35">
        <v>4162</v>
      </c>
      <c r="BM58" s="35" t="s">
        <v>46</v>
      </c>
      <c r="BN58" s="35">
        <v>4162</v>
      </c>
      <c r="BO58" s="45" t="s">
        <v>46</v>
      </c>
      <c r="BP58" s="35">
        <v>18097</v>
      </c>
      <c r="BQ58" s="35">
        <v>10076</v>
      </c>
      <c r="BR58" s="35">
        <v>1917.6027964319796</v>
      </c>
      <c r="BS58" s="35">
        <v>44021</v>
      </c>
      <c r="BT58" s="35">
        <v>44021</v>
      </c>
      <c r="BU58" s="35">
        <v>18097</v>
      </c>
      <c r="BV58" s="35">
        <v>34558</v>
      </c>
      <c r="BW58" s="35">
        <v>13284</v>
      </c>
      <c r="BX58" s="35">
        <v>20856</v>
      </c>
      <c r="BY58" s="45" t="s">
        <v>46</v>
      </c>
      <c r="BZ58" s="35">
        <v>44021</v>
      </c>
      <c r="CA58" s="35">
        <v>28453</v>
      </c>
      <c r="CB58" s="35">
        <v>18097</v>
      </c>
      <c r="CC58" s="35">
        <v>18097</v>
      </c>
      <c r="CD58" s="35">
        <v>18097</v>
      </c>
      <c r="CE58" s="35">
        <v>15439</v>
      </c>
      <c r="CF58" s="35">
        <v>459</v>
      </c>
      <c r="CG58" s="35" t="s">
        <v>46</v>
      </c>
      <c r="CH58" s="35">
        <v>28381</v>
      </c>
      <c r="CI58" s="35">
        <v>28381</v>
      </c>
      <c r="CJ58" s="35">
        <v>28381</v>
      </c>
      <c r="CK58" s="35">
        <v>1335</v>
      </c>
      <c r="CL58" s="35" t="s">
        <v>237</v>
      </c>
      <c r="CM58" s="35">
        <v>1335</v>
      </c>
      <c r="CN58" s="35">
        <v>1925</v>
      </c>
      <c r="CO58" s="45">
        <v>26905</v>
      </c>
      <c r="CP58" s="35">
        <v>20587</v>
      </c>
      <c r="CQ58" s="35">
        <v>20587</v>
      </c>
      <c r="CR58" s="35">
        <v>19905</v>
      </c>
      <c r="CS58" s="35">
        <v>19905</v>
      </c>
      <c r="CT58" s="35">
        <v>20686</v>
      </c>
      <c r="CU58" s="35">
        <v>7143</v>
      </c>
      <c r="CV58" s="35">
        <v>20686</v>
      </c>
      <c r="CW58" s="35">
        <v>44021</v>
      </c>
      <c r="CX58" s="35">
        <v>19905</v>
      </c>
      <c r="CY58" s="35">
        <v>35868</v>
      </c>
      <c r="CZ58" s="35">
        <v>1140</v>
      </c>
      <c r="DA58" s="45" t="s">
        <v>46</v>
      </c>
      <c r="DB58" s="43" t="s">
        <v>46</v>
      </c>
      <c r="DC58" s="43" t="s">
        <v>46</v>
      </c>
      <c r="DD58" s="43" t="s">
        <v>46</v>
      </c>
      <c r="DE58" s="43" t="s">
        <v>46</v>
      </c>
      <c r="DF58" s="43" t="s">
        <v>46</v>
      </c>
      <c r="DG58" s="54" t="s">
        <v>46</v>
      </c>
      <c r="DH58" s="35" t="s">
        <v>46</v>
      </c>
      <c r="DI58" s="35" t="s">
        <v>46</v>
      </c>
    </row>
    <row r="59" spans="1:113" x14ac:dyDescent="0.2">
      <c r="A59" s="3" t="s">
        <v>36</v>
      </c>
      <c r="B59" s="4">
        <v>2012</v>
      </c>
      <c r="C59" s="2" t="s">
        <v>13</v>
      </c>
      <c r="D59" s="35" t="s">
        <v>46</v>
      </c>
      <c r="E59" s="35" t="s">
        <v>46</v>
      </c>
      <c r="F59" s="35">
        <v>14179</v>
      </c>
      <c r="G59" s="45">
        <v>14179</v>
      </c>
      <c r="H59" s="35">
        <v>14179</v>
      </c>
      <c r="I59" s="35">
        <v>14179</v>
      </c>
      <c r="J59" s="35">
        <v>2441</v>
      </c>
      <c r="K59" s="35">
        <v>8418</v>
      </c>
      <c r="L59" s="35">
        <v>3320</v>
      </c>
      <c r="M59" s="35" t="s">
        <v>46</v>
      </c>
      <c r="N59" s="35" t="s">
        <v>237</v>
      </c>
      <c r="O59" s="35">
        <v>282</v>
      </c>
      <c r="P59" s="35">
        <v>111</v>
      </c>
      <c r="Q59" s="35">
        <v>3088</v>
      </c>
      <c r="R59" s="45" t="s">
        <v>46</v>
      </c>
      <c r="S59" s="35">
        <v>4417</v>
      </c>
      <c r="T59" s="35">
        <v>4477</v>
      </c>
      <c r="U59" s="35">
        <v>5114</v>
      </c>
      <c r="V59" s="35">
        <v>779</v>
      </c>
      <c r="W59" s="35">
        <v>2407</v>
      </c>
      <c r="X59" s="35">
        <v>2707</v>
      </c>
      <c r="Y59" s="35">
        <v>1055</v>
      </c>
      <c r="Z59" s="35">
        <v>2277</v>
      </c>
      <c r="AA59" s="35">
        <v>3239.0135135135133</v>
      </c>
      <c r="AB59" s="35">
        <v>7231</v>
      </c>
      <c r="AC59" s="35">
        <v>6948</v>
      </c>
      <c r="AD59" s="35">
        <v>268</v>
      </c>
      <c r="AE59" s="43" t="s">
        <v>46</v>
      </c>
      <c r="AF59" s="30" t="s">
        <v>46</v>
      </c>
      <c r="AG59" s="35">
        <v>14179</v>
      </c>
      <c r="AH59" s="43" t="s">
        <v>46</v>
      </c>
      <c r="AI59" s="43" t="s">
        <v>46</v>
      </c>
      <c r="AJ59" s="43" t="s">
        <v>46</v>
      </c>
      <c r="AK59" s="43">
        <v>1551</v>
      </c>
      <c r="AL59" s="35">
        <v>1551</v>
      </c>
      <c r="AM59" s="35">
        <v>268</v>
      </c>
      <c r="AN59" s="35">
        <v>2441</v>
      </c>
      <c r="AO59" s="35">
        <v>2441</v>
      </c>
      <c r="AP59" s="35" t="s">
        <v>46</v>
      </c>
      <c r="AQ59" s="45" t="s">
        <v>46</v>
      </c>
      <c r="AR59" s="35">
        <v>14179</v>
      </c>
      <c r="AS59" s="35">
        <v>1335</v>
      </c>
      <c r="AT59" s="35">
        <v>446</v>
      </c>
      <c r="AU59" s="35">
        <v>205</v>
      </c>
      <c r="AV59" s="35">
        <v>1335</v>
      </c>
      <c r="AW59" s="35">
        <v>1335</v>
      </c>
      <c r="AX59" s="35" t="s">
        <v>237</v>
      </c>
      <c r="AY59" s="35">
        <v>1335</v>
      </c>
      <c r="AZ59" s="43" t="s">
        <v>46</v>
      </c>
      <c r="BA59" s="45" t="s">
        <v>46</v>
      </c>
      <c r="BB59" s="35">
        <v>14179</v>
      </c>
      <c r="BC59" s="35" t="s">
        <v>46</v>
      </c>
      <c r="BD59" s="54" t="s">
        <v>46</v>
      </c>
      <c r="BE59" s="35" t="s">
        <v>46</v>
      </c>
      <c r="BF59" s="45" t="s">
        <v>46</v>
      </c>
      <c r="BG59" s="35">
        <v>14179</v>
      </c>
      <c r="BH59" s="35">
        <v>3320</v>
      </c>
      <c r="BI59" s="35">
        <v>6388</v>
      </c>
      <c r="BJ59" s="35">
        <v>6388</v>
      </c>
      <c r="BK59" s="35">
        <v>421</v>
      </c>
      <c r="BL59" s="35">
        <v>1539</v>
      </c>
      <c r="BM59" s="35" t="s">
        <v>46</v>
      </c>
      <c r="BN59" s="35">
        <v>1539</v>
      </c>
      <c r="BO59" s="45" t="s">
        <v>46</v>
      </c>
      <c r="BP59" s="35">
        <v>5893</v>
      </c>
      <c r="BQ59" s="35">
        <v>3332</v>
      </c>
      <c r="BR59" s="35">
        <v>1917.6027964319796</v>
      </c>
      <c r="BS59" s="35">
        <v>14179</v>
      </c>
      <c r="BT59" s="35">
        <v>14179</v>
      </c>
      <c r="BU59" s="35">
        <v>5893</v>
      </c>
      <c r="BV59" s="35">
        <v>10859</v>
      </c>
      <c r="BW59" s="35">
        <v>4082</v>
      </c>
      <c r="BX59" s="35">
        <v>6848</v>
      </c>
      <c r="BY59" s="45" t="s">
        <v>46</v>
      </c>
      <c r="BZ59" s="35">
        <v>14179</v>
      </c>
      <c r="CA59" s="35">
        <v>8864</v>
      </c>
      <c r="CB59" s="35">
        <v>5893</v>
      </c>
      <c r="CC59" s="35">
        <v>5893</v>
      </c>
      <c r="CD59" s="35">
        <v>5893</v>
      </c>
      <c r="CE59" s="35">
        <v>5114</v>
      </c>
      <c r="CF59" s="35">
        <v>98</v>
      </c>
      <c r="CG59" s="35" t="s">
        <v>46</v>
      </c>
      <c r="CH59" s="35">
        <v>8894</v>
      </c>
      <c r="CI59" s="35">
        <v>8894</v>
      </c>
      <c r="CJ59" s="35">
        <v>8894</v>
      </c>
      <c r="CK59" s="35">
        <v>282</v>
      </c>
      <c r="CL59" s="35" t="s">
        <v>237</v>
      </c>
      <c r="CM59" s="35">
        <v>282</v>
      </c>
      <c r="CN59" s="35">
        <v>482</v>
      </c>
      <c r="CO59" s="45">
        <v>8418</v>
      </c>
      <c r="CP59" s="35">
        <v>6616</v>
      </c>
      <c r="CQ59" s="35">
        <v>6616</v>
      </c>
      <c r="CR59" s="35">
        <v>6388</v>
      </c>
      <c r="CS59" s="35">
        <v>6388</v>
      </c>
      <c r="CT59" s="35">
        <v>6616</v>
      </c>
      <c r="CU59" s="35">
        <v>2231</v>
      </c>
      <c r="CV59" s="35">
        <v>6616</v>
      </c>
      <c r="CW59" s="35">
        <v>14179</v>
      </c>
      <c r="CX59" s="35">
        <v>6388</v>
      </c>
      <c r="CY59" s="35">
        <v>6708</v>
      </c>
      <c r="CZ59" s="35">
        <v>297</v>
      </c>
      <c r="DA59" s="45" t="s">
        <v>46</v>
      </c>
      <c r="DB59" s="43" t="s">
        <v>46</v>
      </c>
      <c r="DC59" s="43" t="s">
        <v>46</v>
      </c>
      <c r="DD59" s="43" t="s">
        <v>46</v>
      </c>
      <c r="DE59" s="43" t="s">
        <v>46</v>
      </c>
      <c r="DF59" s="43" t="s">
        <v>46</v>
      </c>
      <c r="DG59" s="54" t="s">
        <v>46</v>
      </c>
      <c r="DH59" s="35" t="s">
        <v>46</v>
      </c>
      <c r="DI59" s="35" t="s">
        <v>46</v>
      </c>
    </row>
    <row r="60" spans="1:113" x14ac:dyDescent="0.2">
      <c r="A60" s="3" t="s">
        <v>37</v>
      </c>
      <c r="B60" s="4">
        <v>2012</v>
      </c>
      <c r="C60" s="2" t="s">
        <v>14</v>
      </c>
      <c r="D60" s="35" t="s">
        <v>46</v>
      </c>
      <c r="E60" s="35" t="s">
        <v>46</v>
      </c>
      <c r="F60" s="35">
        <v>23723</v>
      </c>
      <c r="G60" s="45">
        <v>23723</v>
      </c>
      <c r="H60" s="35">
        <v>23723</v>
      </c>
      <c r="I60" s="35">
        <v>23723</v>
      </c>
      <c r="J60" s="35">
        <v>3968</v>
      </c>
      <c r="K60" s="35">
        <v>14724</v>
      </c>
      <c r="L60" s="35">
        <v>5031</v>
      </c>
      <c r="M60" s="35" t="s">
        <v>46</v>
      </c>
      <c r="N60" s="35" t="s">
        <v>237</v>
      </c>
      <c r="O60" s="35">
        <v>825</v>
      </c>
      <c r="P60" s="35">
        <v>378</v>
      </c>
      <c r="Q60" s="35">
        <v>2933.2319587628867</v>
      </c>
      <c r="R60" s="45" t="s">
        <v>46</v>
      </c>
      <c r="S60" s="35">
        <v>7761</v>
      </c>
      <c r="T60" s="35">
        <v>7761</v>
      </c>
      <c r="U60" s="35">
        <v>8533</v>
      </c>
      <c r="V60" s="35">
        <v>1317</v>
      </c>
      <c r="W60" s="35">
        <v>3972</v>
      </c>
      <c r="X60" s="35">
        <v>4561</v>
      </c>
      <c r="Y60" s="35">
        <v>1855</v>
      </c>
      <c r="Z60" s="35">
        <v>3788</v>
      </c>
      <c r="AA60" s="35">
        <v>3077.0306122448978</v>
      </c>
      <c r="AB60" s="35">
        <v>12112</v>
      </c>
      <c r="AC60" s="35">
        <v>11611</v>
      </c>
      <c r="AD60" s="35">
        <v>504</v>
      </c>
      <c r="AE60" s="43" t="s">
        <v>46</v>
      </c>
      <c r="AF60" s="30" t="s">
        <v>46</v>
      </c>
      <c r="AG60" s="35">
        <v>23723</v>
      </c>
      <c r="AH60" s="43" t="s">
        <v>46</v>
      </c>
      <c r="AI60" s="43" t="s">
        <v>46</v>
      </c>
      <c r="AJ60" s="43" t="s">
        <v>46</v>
      </c>
      <c r="AK60" s="43">
        <v>2463</v>
      </c>
      <c r="AL60" s="35">
        <v>2463</v>
      </c>
      <c r="AM60" s="35">
        <v>504</v>
      </c>
      <c r="AN60" s="35">
        <v>3968</v>
      </c>
      <c r="AO60" s="35">
        <v>3968</v>
      </c>
      <c r="AP60" s="35" t="s">
        <v>46</v>
      </c>
      <c r="AQ60" s="45" t="s">
        <v>46</v>
      </c>
      <c r="AR60" s="35">
        <v>23723</v>
      </c>
      <c r="AS60" s="35">
        <v>2627</v>
      </c>
      <c r="AT60" s="35">
        <v>883</v>
      </c>
      <c r="AU60" s="35">
        <v>403</v>
      </c>
      <c r="AV60" s="35">
        <v>2627</v>
      </c>
      <c r="AW60" s="35">
        <v>2627</v>
      </c>
      <c r="AX60" s="35" t="s">
        <v>237</v>
      </c>
      <c r="AY60" s="35">
        <v>2627</v>
      </c>
      <c r="AZ60" s="43" t="s">
        <v>46</v>
      </c>
      <c r="BA60" s="45" t="s">
        <v>46</v>
      </c>
      <c r="BB60" s="35">
        <v>23723</v>
      </c>
      <c r="BC60" s="35" t="s">
        <v>46</v>
      </c>
      <c r="BD60" s="54" t="s">
        <v>46</v>
      </c>
      <c r="BE60" s="35" t="s">
        <v>46</v>
      </c>
      <c r="BF60" s="45" t="s">
        <v>46</v>
      </c>
      <c r="BG60" s="35">
        <v>23723</v>
      </c>
      <c r="BH60" s="35">
        <v>5031</v>
      </c>
      <c r="BI60" s="35">
        <v>11099</v>
      </c>
      <c r="BJ60" s="35">
        <v>11099</v>
      </c>
      <c r="BK60" s="35">
        <v>760</v>
      </c>
      <c r="BL60" s="35">
        <v>2425</v>
      </c>
      <c r="BM60" s="35" t="s">
        <v>46</v>
      </c>
      <c r="BN60" s="35">
        <v>2425</v>
      </c>
      <c r="BO60" s="45" t="s">
        <v>46</v>
      </c>
      <c r="BP60" s="35">
        <v>9850</v>
      </c>
      <c r="BQ60" s="35">
        <v>5643</v>
      </c>
      <c r="BR60" s="35">
        <v>1917.6027964319796</v>
      </c>
      <c r="BS60" s="35">
        <v>23723</v>
      </c>
      <c r="BT60" s="35">
        <v>23723</v>
      </c>
      <c r="BU60" s="35">
        <v>9850</v>
      </c>
      <c r="BV60" s="35">
        <v>18692</v>
      </c>
      <c r="BW60" s="35">
        <v>7505</v>
      </c>
      <c r="BX60" s="35">
        <v>11327</v>
      </c>
      <c r="BY60" s="45" t="s">
        <v>46</v>
      </c>
      <c r="BZ60" s="35">
        <v>23723</v>
      </c>
      <c r="CA60" s="35">
        <v>15506</v>
      </c>
      <c r="CB60" s="35">
        <v>9850</v>
      </c>
      <c r="CC60" s="35">
        <v>9850</v>
      </c>
      <c r="CD60" s="35">
        <v>9850</v>
      </c>
      <c r="CE60" s="35">
        <v>8533</v>
      </c>
      <c r="CF60" s="35">
        <v>205</v>
      </c>
      <c r="CG60" s="35" t="s">
        <v>46</v>
      </c>
      <c r="CH60" s="35">
        <v>15522</v>
      </c>
      <c r="CI60" s="35">
        <v>15522</v>
      </c>
      <c r="CJ60" s="35">
        <v>15522</v>
      </c>
      <c r="CK60" s="35">
        <v>825</v>
      </c>
      <c r="CL60" s="35" t="s">
        <v>237</v>
      </c>
      <c r="CM60" s="35">
        <v>825</v>
      </c>
      <c r="CN60" s="35">
        <v>1461</v>
      </c>
      <c r="CO60" s="45">
        <v>14724</v>
      </c>
      <c r="CP60" s="35">
        <v>11278</v>
      </c>
      <c r="CQ60" s="35">
        <v>11278</v>
      </c>
      <c r="CR60" s="35">
        <v>11099</v>
      </c>
      <c r="CS60" s="35">
        <v>11099</v>
      </c>
      <c r="CT60" s="35">
        <v>11329</v>
      </c>
      <c r="CU60" s="35">
        <v>5971</v>
      </c>
      <c r="CV60" s="35">
        <v>11329</v>
      </c>
      <c r="CW60" s="35">
        <v>23723</v>
      </c>
      <c r="CX60" s="35">
        <v>11099</v>
      </c>
      <c r="CY60" s="35">
        <v>3786</v>
      </c>
      <c r="CZ60" s="35">
        <v>331</v>
      </c>
      <c r="DA60" s="45" t="s">
        <v>46</v>
      </c>
      <c r="DB60" s="43" t="s">
        <v>46</v>
      </c>
      <c r="DC60" s="43" t="s">
        <v>46</v>
      </c>
      <c r="DD60" s="43" t="s">
        <v>46</v>
      </c>
      <c r="DE60" s="43" t="s">
        <v>46</v>
      </c>
      <c r="DF60" s="43" t="s">
        <v>46</v>
      </c>
      <c r="DG60" s="54" t="s">
        <v>46</v>
      </c>
      <c r="DH60" s="35" t="s">
        <v>46</v>
      </c>
      <c r="DI60" s="35" t="s">
        <v>46</v>
      </c>
    </row>
    <row r="61" spans="1:113" x14ac:dyDescent="0.2">
      <c r="A61" s="3" t="s">
        <v>38</v>
      </c>
      <c r="B61" s="4">
        <v>2012</v>
      </c>
      <c r="C61" s="2" t="s">
        <v>15</v>
      </c>
      <c r="D61" s="35" t="s">
        <v>46</v>
      </c>
      <c r="E61" s="35" t="s">
        <v>46</v>
      </c>
      <c r="F61" s="35">
        <v>32904</v>
      </c>
      <c r="G61" s="45">
        <v>32904</v>
      </c>
      <c r="H61" s="35">
        <v>32904</v>
      </c>
      <c r="I61" s="35">
        <v>32904</v>
      </c>
      <c r="J61" s="35">
        <v>5476</v>
      </c>
      <c r="K61" s="35">
        <v>20327</v>
      </c>
      <c r="L61" s="35">
        <v>7101</v>
      </c>
      <c r="M61" s="35" t="s">
        <v>46</v>
      </c>
      <c r="N61" s="35" t="s">
        <v>237</v>
      </c>
      <c r="O61" s="35">
        <v>1233</v>
      </c>
      <c r="P61" s="35">
        <v>489</v>
      </c>
      <c r="Q61" s="35">
        <v>2985.8383458646617</v>
      </c>
      <c r="R61" s="45" t="s">
        <v>46</v>
      </c>
      <c r="S61" s="35">
        <v>10517</v>
      </c>
      <c r="T61" s="35">
        <v>10803</v>
      </c>
      <c r="U61" s="35">
        <v>11937</v>
      </c>
      <c r="V61" s="35">
        <v>1883</v>
      </c>
      <c r="W61" s="35">
        <v>5454</v>
      </c>
      <c r="X61" s="35">
        <v>6483</v>
      </c>
      <c r="Y61" s="35">
        <v>2539</v>
      </c>
      <c r="Z61" s="35">
        <v>5460</v>
      </c>
      <c r="AA61" s="35">
        <v>3160.2222222222222</v>
      </c>
      <c r="AB61" s="35">
        <v>16719</v>
      </c>
      <c r="AC61" s="35">
        <v>16185</v>
      </c>
      <c r="AD61" s="35">
        <v>786</v>
      </c>
      <c r="AE61" s="43" t="s">
        <v>46</v>
      </c>
      <c r="AF61" s="30" t="s">
        <v>46</v>
      </c>
      <c r="AG61" s="35">
        <v>32904</v>
      </c>
      <c r="AH61" s="43" t="s">
        <v>46</v>
      </c>
      <c r="AI61" s="43" t="s">
        <v>46</v>
      </c>
      <c r="AJ61" s="43" t="s">
        <v>46</v>
      </c>
      <c r="AK61" s="43">
        <v>3494</v>
      </c>
      <c r="AL61" s="35">
        <v>3494</v>
      </c>
      <c r="AM61" s="35">
        <v>786</v>
      </c>
      <c r="AN61" s="35">
        <v>5476</v>
      </c>
      <c r="AO61" s="35">
        <v>5476</v>
      </c>
      <c r="AP61" s="35" t="s">
        <v>46</v>
      </c>
      <c r="AQ61" s="45" t="s">
        <v>46</v>
      </c>
      <c r="AR61" s="35">
        <v>32904</v>
      </c>
      <c r="AS61" s="35">
        <v>3604</v>
      </c>
      <c r="AT61" s="35">
        <v>1203</v>
      </c>
      <c r="AU61" s="35">
        <v>520</v>
      </c>
      <c r="AV61" s="35">
        <v>3604</v>
      </c>
      <c r="AW61" s="35">
        <v>3604</v>
      </c>
      <c r="AX61" s="35" t="s">
        <v>237</v>
      </c>
      <c r="AY61" s="35">
        <v>3604</v>
      </c>
      <c r="AZ61" s="43" t="s">
        <v>46</v>
      </c>
      <c r="BA61" s="45" t="s">
        <v>46</v>
      </c>
      <c r="BB61" s="35">
        <v>32904</v>
      </c>
      <c r="BC61" s="35" t="s">
        <v>46</v>
      </c>
      <c r="BD61" s="54" t="s">
        <v>46</v>
      </c>
      <c r="BE61" s="35" t="s">
        <v>46</v>
      </c>
      <c r="BF61" s="45" t="s">
        <v>46</v>
      </c>
      <c r="BG61" s="35">
        <v>32904</v>
      </c>
      <c r="BH61" s="35">
        <v>7101</v>
      </c>
      <c r="BI61" s="35">
        <v>15876</v>
      </c>
      <c r="BJ61" s="35">
        <v>15876</v>
      </c>
      <c r="BK61" s="35">
        <v>1133</v>
      </c>
      <c r="BL61" s="35">
        <v>3374</v>
      </c>
      <c r="BM61" s="35" t="s">
        <v>46</v>
      </c>
      <c r="BN61" s="35">
        <v>3374</v>
      </c>
      <c r="BO61" s="45" t="s">
        <v>46</v>
      </c>
      <c r="BP61" s="35">
        <v>13820</v>
      </c>
      <c r="BQ61" s="35">
        <v>7999</v>
      </c>
      <c r="BR61" s="35">
        <v>1917.6027964319796</v>
      </c>
      <c r="BS61" s="35">
        <v>32904</v>
      </c>
      <c r="BT61" s="35">
        <v>32904</v>
      </c>
      <c r="BU61" s="35">
        <v>13820</v>
      </c>
      <c r="BV61" s="35">
        <v>25803</v>
      </c>
      <c r="BW61" s="35">
        <v>10803</v>
      </c>
      <c r="BX61" s="35">
        <v>16311</v>
      </c>
      <c r="BY61" s="45" t="s">
        <v>46</v>
      </c>
      <c r="BZ61" s="35">
        <v>32904</v>
      </c>
      <c r="CA61" s="35">
        <v>21228</v>
      </c>
      <c r="CB61" s="35">
        <v>13820</v>
      </c>
      <c r="CC61" s="35">
        <v>13820</v>
      </c>
      <c r="CD61" s="35">
        <v>13820</v>
      </c>
      <c r="CE61" s="35">
        <v>11937</v>
      </c>
      <c r="CF61" s="35">
        <v>338</v>
      </c>
      <c r="CG61" s="35" t="s">
        <v>46</v>
      </c>
      <c r="CH61" s="35">
        <v>21320</v>
      </c>
      <c r="CI61" s="35">
        <v>21320</v>
      </c>
      <c r="CJ61" s="35">
        <v>21320</v>
      </c>
      <c r="CK61" s="35">
        <v>1233</v>
      </c>
      <c r="CL61" s="35" t="s">
        <v>237</v>
      </c>
      <c r="CM61" s="35">
        <v>1233</v>
      </c>
      <c r="CN61" s="35">
        <v>2148</v>
      </c>
      <c r="CO61" s="45">
        <v>20327</v>
      </c>
      <c r="CP61" s="35">
        <v>16627</v>
      </c>
      <c r="CQ61" s="35">
        <v>16627</v>
      </c>
      <c r="CR61" s="35">
        <v>15876</v>
      </c>
      <c r="CS61" s="35">
        <v>15876</v>
      </c>
      <c r="CT61" s="35">
        <v>16672</v>
      </c>
      <c r="CU61" s="35">
        <v>10268</v>
      </c>
      <c r="CV61" s="35">
        <v>16672</v>
      </c>
      <c r="CW61" s="35">
        <v>32904</v>
      </c>
      <c r="CX61" s="35">
        <v>15876</v>
      </c>
      <c r="CY61" s="35">
        <v>5404</v>
      </c>
      <c r="CZ61" s="35">
        <v>459</v>
      </c>
      <c r="DA61" s="45" t="s">
        <v>46</v>
      </c>
      <c r="DB61" s="43" t="s">
        <v>46</v>
      </c>
      <c r="DC61" s="43" t="s">
        <v>46</v>
      </c>
      <c r="DD61" s="43" t="s">
        <v>46</v>
      </c>
      <c r="DE61" s="43" t="s">
        <v>46</v>
      </c>
      <c r="DF61" s="43" t="s">
        <v>46</v>
      </c>
      <c r="DG61" s="54" t="s">
        <v>46</v>
      </c>
      <c r="DH61" s="35" t="s">
        <v>46</v>
      </c>
      <c r="DI61" s="35" t="s">
        <v>46</v>
      </c>
    </row>
    <row r="62" spans="1:113" x14ac:dyDescent="0.2">
      <c r="A62" s="3" t="s">
        <v>39</v>
      </c>
      <c r="B62" s="4">
        <v>2012</v>
      </c>
      <c r="C62" s="2" t="s">
        <v>16</v>
      </c>
      <c r="D62" s="35" t="s">
        <v>46</v>
      </c>
      <c r="E62" s="35" t="s">
        <v>46</v>
      </c>
      <c r="F62" s="35">
        <v>23259</v>
      </c>
      <c r="G62" s="45">
        <v>23259</v>
      </c>
      <c r="H62" s="35">
        <v>23259</v>
      </c>
      <c r="I62" s="35">
        <v>23259</v>
      </c>
      <c r="J62" s="35">
        <v>4208</v>
      </c>
      <c r="K62" s="35">
        <v>14782</v>
      </c>
      <c r="L62" s="35">
        <v>4269</v>
      </c>
      <c r="M62" s="35" t="s">
        <v>46</v>
      </c>
      <c r="N62" s="35" t="s">
        <v>237</v>
      </c>
      <c r="O62" s="35">
        <v>542</v>
      </c>
      <c r="P62" s="35">
        <v>158</v>
      </c>
      <c r="Q62" s="35">
        <v>3040.1666666666665</v>
      </c>
      <c r="R62" s="45" t="s">
        <v>46</v>
      </c>
      <c r="S62" s="35">
        <v>7467</v>
      </c>
      <c r="T62" s="35">
        <v>8153</v>
      </c>
      <c r="U62" s="35">
        <v>8636</v>
      </c>
      <c r="V62" s="35">
        <v>1219</v>
      </c>
      <c r="W62" s="35">
        <v>4028</v>
      </c>
      <c r="X62" s="35">
        <v>4608</v>
      </c>
      <c r="Y62" s="35">
        <v>1754</v>
      </c>
      <c r="Z62" s="35">
        <v>3901</v>
      </c>
      <c r="AA62" s="35">
        <v>3267.296875</v>
      </c>
      <c r="AB62" s="35">
        <v>11507</v>
      </c>
      <c r="AC62" s="35">
        <v>11752</v>
      </c>
      <c r="AD62" s="35">
        <v>447</v>
      </c>
      <c r="AE62" s="43" t="s">
        <v>46</v>
      </c>
      <c r="AF62" s="30" t="s">
        <v>46</v>
      </c>
      <c r="AG62" s="35">
        <v>23259</v>
      </c>
      <c r="AH62" s="43" t="s">
        <v>46</v>
      </c>
      <c r="AI62" s="43" t="s">
        <v>46</v>
      </c>
      <c r="AJ62" s="43" t="s">
        <v>46</v>
      </c>
      <c r="AK62" s="43">
        <v>2580</v>
      </c>
      <c r="AL62" s="35">
        <v>2580</v>
      </c>
      <c r="AM62" s="35">
        <v>447</v>
      </c>
      <c r="AN62" s="35">
        <v>4208</v>
      </c>
      <c r="AO62" s="35">
        <v>4208</v>
      </c>
      <c r="AP62" s="35" t="s">
        <v>46</v>
      </c>
      <c r="AQ62" s="45" t="s">
        <v>46</v>
      </c>
      <c r="AR62" s="35">
        <v>23259</v>
      </c>
      <c r="AS62" s="35">
        <v>2438</v>
      </c>
      <c r="AT62" s="35">
        <v>853</v>
      </c>
      <c r="AU62" s="35">
        <v>413</v>
      </c>
      <c r="AV62" s="35">
        <v>2438</v>
      </c>
      <c r="AW62" s="35">
        <v>2438</v>
      </c>
      <c r="AX62" s="35" t="s">
        <v>237</v>
      </c>
      <c r="AY62" s="35">
        <v>2438</v>
      </c>
      <c r="AZ62" s="43" t="s">
        <v>46</v>
      </c>
      <c r="BA62" s="45" t="s">
        <v>46</v>
      </c>
      <c r="BB62" s="35">
        <v>23259</v>
      </c>
      <c r="BC62" s="35" t="s">
        <v>46</v>
      </c>
      <c r="BD62" s="54" t="s">
        <v>46</v>
      </c>
      <c r="BE62" s="35" t="s">
        <v>46</v>
      </c>
      <c r="BF62" s="45" t="s">
        <v>46</v>
      </c>
      <c r="BG62" s="35">
        <v>23259</v>
      </c>
      <c r="BH62" s="35">
        <v>4269</v>
      </c>
      <c r="BI62" s="35">
        <v>9705</v>
      </c>
      <c r="BJ62" s="35">
        <v>9705</v>
      </c>
      <c r="BK62" s="35">
        <v>574</v>
      </c>
      <c r="BL62" s="35">
        <v>2030</v>
      </c>
      <c r="BM62" s="35" t="s">
        <v>46</v>
      </c>
      <c r="BN62" s="35">
        <v>2030</v>
      </c>
      <c r="BO62" s="45" t="s">
        <v>46</v>
      </c>
      <c r="BP62" s="35">
        <v>9855</v>
      </c>
      <c r="BQ62" s="35">
        <v>5655</v>
      </c>
      <c r="BR62" s="35">
        <v>1917.6027964319796</v>
      </c>
      <c r="BS62" s="35">
        <v>23259</v>
      </c>
      <c r="BT62" s="35">
        <v>23259</v>
      </c>
      <c r="BU62" s="35">
        <v>9855</v>
      </c>
      <c r="BV62" s="35">
        <v>18990</v>
      </c>
      <c r="BW62" s="35">
        <v>6804</v>
      </c>
      <c r="BX62" s="35">
        <v>10745</v>
      </c>
      <c r="BY62" s="45" t="s">
        <v>46</v>
      </c>
      <c r="BZ62" s="35">
        <v>23259</v>
      </c>
      <c r="CA62" s="35">
        <v>15635</v>
      </c>
      <c r="CB62" s="35">
        <v>9855</v>
      </c>
      <c r="CC62" s="35">
        <v>9855</v>
      </c>
      <c r="CD62" s="35">
        <v>9855</v>
      </c>
      <c r="CE62" s="35">
        <v>8636</v>
      </c>
      <c r="CF62" s="35">
        <v>170</v>
      </c>
      <c r="CG62" s="35" t="s">
        <v>46</v>
      </c>
      <c r="CH62" s="35">
        <v>15620</v>
      </c>
      <c r="CI62" s="35">
        <v>15620</v>
      </c>
      <c r="CJ62" s="35">
        <v>15620</v>
      </c>
      <c r="CK62" s="35">
        <v>542</v>
      </c>
      <c r="CL62" s="35" t="s">
        <v>237</v>
      </c>
      <c r="CM62" s="35">
        <v>542</v>
      </c>
      <c r="CN62" s="35">
        <v>772</v>
      </c>
      <c r="CO62" s="45">
        <v>14782</v>
      </c>
      <c r="CP62" s="35">
        <v>9893</v>
      </c>
      <c r="CQ62" s="35">
        <v>9893</v>
      </c>
      <c r="CR62" s="35">
        <v>9705</v>
      </c>
      <c r="CS62" s="35">
        <v>9705</v>
      </c>
      <c r="CT62" s="35">
        <v>9980</v>
      </c>
      <c r="CU62" s="35">
        <v>3074</v>
      </c>
      <c r="CV62" s="35">
        <v>9980</v>
      </c>
      <c r="CW62" s="35">
        <v>23259</v>
      </c>
      <c r="CX62" s="35">
        <v>9705</v>
      </c>
      <c r="CY62" s="35">
        <v>10351</v>
      </c>
      <c r="CZ62" s="35">
        <v>449</v>
      </c>
      <c r="DA62" s="45" t="s">
        <v>46</v>
      </c>
      <c r="DB62" s="43" t="s">
        <v>46</v>
      </c>
      <c r="DC62" s="43" t="s">
        <v>46</v>
      </c>
      <c r="DD62" s="43" t="s">
        <v>46</v>
      </c>
      <c r="DE62" s="43" t="s">
        <v>46</v>
      </c>
      <c r="DF62" s="43" t="s">
        <v>46</v>
      </c>
      <c r="DG62" s="54" t="s">
        <v>46</v>
      </c>
      <c r="DH62" s="35" t="s">
        <v>46</v>
      </c>
      <c r="DI62" s="35" t="s">
        <v>46</v>
      </c>
    </row>
    <row r="63" spans="1:113" x14ac:dyDescent="0.2">
      <c r="A63" s="3" t="s">
        <v>40</v>
      </c>
      <c r="B63" s="4">
        <v>2012</v>
      </c>
      <c r="C63" s="2" t="s">
        <v>17</v>
      </c>
      <c r="D63" s="35" t="s">
        <v>46</v>
      </c>
      <c r="E63" s="35" t="s">
        <v>46</v>
      </c>
      <c r="F63" s="35">
        <v>29118</v>
      </c>
      <c r="G63" s="45">
        <v>29118</v>
      </c>
      <c r="H63" s="35">
        <v>29118</v>
      </c>
      <c r="I63" s="35">
        <v>29118</v>
      </c>
      <c r="J63" s="35">
        <v>4773</v>
      </c>
      <c r="K63" s="35">
        <v>17098</v>
      </c>
      <c r="L63" s="35">
        <v>7247</v>
      </c>
      <c r="M63" s="35" t="s">
        <v>46</v>
      </c>
      <c r="N63" s="35" t="s">
        <v>237</v>
      </c>
      <c r="O63" s="35">
        <v>1081</v>
      </c>
      <c r="P63" s="35">
        <v>178</v>
      </c>
      <c r="Q63" s="35">
        <v>2964.7105263157896</v>
      </c>
      <c r="R63" s="45" t="s">
        <v>46</v>
      </c>
      <c r="S63" s="35">
        <v>8994</v>
      </c>
      <c r="T63" s="35">
        <v>9086</v>
      </c>
      <c r="U63" s="35">
        <v>9558</v>
      </c>
      <c r="V63" s="35">
        <v>1644</v>
      </c>
      <c r="W63" s="35">
        <v>4497</v>
      </c>
      <c r="X63" s="35">
        <v>5061</v>
      </c>
      <c r="Y63" s="35">
        <v>1969</v>
      </c>
      <c r="Z63" s="35">
        <v>4129</v>
      </c>
      <c r="AA63" s="35">
        <v>3111.2142857142858</v>
      </c>
      <c r="AB63" s="35">
        <v>14940</v>
      </c>
      <c r="AC63" s="35">
        <v>14178</v>
      </c>
      <c r="AD63" s="35">
        <v>633</v>
      </c>
      <c r="AE63" s="43" t="s">
        <v>46</v>
      </c>
      <c r="AF63" s="30" t="s">
        <v>46</v>
      </c>
      <c r="AG63" s="35">
        <v>29118</v>
      </c>
      <c r="AH63" s="43" t="s">
        <v>46</v>
      </c>
      <c r="AI63" s="43" t="s">
        <v>46</v>
      </c>
      <c r="AJ63" s="43" t="s">
        <v>46</v>
      </c>
      <c r="AK63" s="43">
        <v>2944</v>
      </c>
      <c r="AL63" s="35">
        <v>2944</v>
      </c>
      <c r="AM63" s="35">
        <v>633</v>
      </c>
      <c r="AN63" s="35">
        <v>4773</v>
      </c>
      <c r="AO63" s="35" t="s">
        <v>46</v>
      </c>
      <c r="AP63" s="35" t="s">
        <v>46</v>
      </c>
      <c r="AQ63" s="45" t="s">
        <v>46</v>
      </c>
      <c r="AR63" s="35">
        <v>29118</v>
      </c>
      <c r="AS63" s="35">
        <v>2899</v>
      </c>
      <c r="AT63" s="35">
        <v>875</v>
      </c>
      <c r="AU63" s="35">
        <v>410</v>
      </c>
      <c r="AV63" s="35">
        <v>2899</v>
      </c>
      <c r="AW63" s="35">
        <v>2899</v>
      </c>
      <c r="AX63" s="35" t="s">
        <v>237</v>
      </c>
      <c r="AY63" s="35">
        <v>2899</v>
      </c>
      <c r="AZ63" s="43" t="s">
        <v>46</v>
      </c>
      <c r="BA63" s="45" t="s">
        <v>46</v>
      </c>
      <c r="BB63" s="35">
        <v>29118</v>
      </c>
      <c r="BC63" s="35" t="s">
        <v>46</v>
      </c>
      <c r="BD63" s="54" t="s">
        <v>46</v>
      </c>
      <c r="BE63" s="35" t="s">
        <v>46</v>
      </c>
      <c r="BF63" s="45" t="s">
        <v>46</v>
      </c>
      <c r="BG63" s="35">
        <v>29118</v>
      </c>
      <c r="BH63" s="35">
        <v>7247</v>
      </c>
      <c r="BI63" s="35">
        <v>13578</v>
      </c>
      <c r="BJ63" s="35">
        <v>13578</v>
      </c>
      <c r="BK63" s="35">
        <v>1085</v>
      </c>
      <c r="BL63" s="35">
        <v>3589</v>
      </c>
      <c r="BM63" s="35" t="s">
        <v>46</v>
      </c>
      <c r="BN63" s="35">
        <v>3589</v>
      </c>
      <c r="BO63" s="45" t="s">
        <v>46</v>
      </c>
      <c r="BP63" s="35">
        <v>11202</v>
      </c>
      <c r="BQ63" s="35">
        <v>6098</v>
      </c>
      <c r="BR63" s="35">
        <v>1917.6027964319796</v>
      </c>
      <c r="BS63" s="35">
        <v>29118</v>
      </c>
      <c r="BT63" s="35">
        <v>29118</v>
      </c>
      <c r="BU63" s="35">
        <v>11202</v>
      </c>
      <c r="BV63" s="35">
        <v>21871</v>
      </c>
      <c r="BW63" s="35">
        <v>8449</v>
      </c>
      <c r="BX63" s="35">
        <v>13748</v>
      </c>
      <c r="BY63" s="45" t="s">
        <v>46</v>
      </c>
      <c r="BZ63" s="35">
        <v>29118</v>
      </c>
      <c r="CA63" s="35">
        <v>18067</v>
      </c>
      <c r="CB63" s="35">
        <v>11202</v>
      </c>
      <c r="CC63" s="35">
        <v>11202</v>
      </c>
      <c r="CD63" s="35">
        <v>11202</v>
      </c>
      <c r="CE63" s="35">
        <v>9558</v>
      </c>
      <c r="CF63" s="35">
        <v>401</v>
      </c>
      <c r="CG63" s="35" t="s">
        <v>46</v>
      </c>
      <c r="CH63" s="35">
        <v>18080</v>
      </c>
      <c r="CI63" s="35">
        <v>18080</v>
      </c>
      <c r="CJ63" s="35">
        <v>18080</v>
      </c>
      <c r="CK63" s="35">
        <v>1081</v>
      </c>
      <c r="CL63" s="35" t="s">
        <v>237</v>
      </c>
      <c r="CM63" s="35">
        <v>1081</v>
      </c>
      <c r="CN63" s="35">
        <v>1427</v>
      </c>
      <c r="CO63" s="45">
        <v>17098</v>
      </c>
      <c r="CP63" s="35">
        <v>14491</v>
      </c>
      <c r="CQ63" s="35">
        <v>14491</v>
      </c>
      <c r="CR63" s="35">
        <v>13578</v>
      </c>
      <c r="CS63" s="35">
        <v>13578</v>
      </c>
      <c r="CT63" s="35">
        <v>14536</v>
      </c>
      <c r="CU63" s="35">
        <v>5558</v>
      </c>
      <c r="CV63" s="35">
        <v>14536</v>
      </c>
      <c r="CW63" s="35">
        <v>29118</v>
      </c>
      <c r="CX63" s="35">
        <v>13578</v>
      </c>
      <c r="CY63" s="35">
        <v>16000</v>
      </c>
      <c r="CZ63" s="35">
        <v>650</v>
      </c>
      <c r="DA63" s="45" t="s">
        <v>46</v>
      </c>
      <c r="DB63" s="43" t="s">
        <v>46</v>
      </c>
      <c r="DC63" s="43" t="s">
        <v>46</v>
      </c>
      <c r="DD63" s="43" t="s">
        <v>46</v>
      </c>
      <c r="DE63" s="43" t="s">
        <v>46</v>
      </c>
      <c r="DF63" s="43" t="s">
        <v>46</v>
      </c>
      <c r="DG63" s="54" t="s">
        <v>46</v>
      </c>
      <c r="DH63" s="35" t="s">
        <v>46</v>
      </c>
      <c r="DI63" s="35" t="s">
        <v>46</v>
      </c>
    </row>
    <row r="64" spans="1:113" x14ac:dyDescent="0.2">
      <c r="A64" s="3" t="s">
        <v>41</v>
      </c>
      <c r="B64" s="4">
        <v>2012</v>
      </c>
      <c r="C64" s="2" t="s">
        <v>18</v>
      </c>
      <c r="D64" s="35" t="s">
        <v>46</v>
      </c>
      <c r="E64" s="35" t="s">
        <v>46</v>
      </c>
      <c r="F64" s="35">
        <v>19965</v>
      </c>
      <c r="G64" s="45">
        <v>19965</v>
      </c>
      <c r="H64" s="35">
        <v>19965</v>
      </c>
      <c r="I64" s="35">
        <v>19965</v>
      </c>
      <c r="J64" s="35">
        <v>3697</v>
      </c>
      <c r="K64" s="35">
        <v>12243</v>
      </c>
      <c r="L64" s="35">
        <v>4025</v>
      </c>
      <c r="M64" s="35" t="s">
        <v>46</v>
      </c>
      <c r="N64" s="35" t="s">
        <v>237</v>
      </c>
      <c r="O64" s="35">
        <v>620</v>
      </c>
      <c r="P64" s="35">
        <v>126</v>
      </c>
      <c r="Q64" s="35">
        <v>2960.9477611940297</v>
      </c>
      <c r="R64" s="45" t="s">
        <v>46</v>
      </c>
      <c r="S64" s="35">
        <v>6378</v>
      </c>
      <c r="T64" s="35">
        <v>6611</v>
      </c>
      <c r="U64" s="35">
        <v>7182</v>
      </c>
      <c r="V64" s="35">
        <v>1242</v>
      </c>
      <c r="W64" s="35">
        <v>3205</v>
      </c>
      <c r="X64" s="35">
        <v>3977</v>
      </c>
      <c r="Y64" s="35">
        <v>1437</v>
      </c>
      <c r="Z64" s="35">
        <v>3338</v>
      </c>
      <c r="AA64" s="35">
        <v>3139.2755102040815</v>
      </c>
      <c r="AB64" s="35">
        <v>10126</v>
      </c>
      <c r="AC64" s="35">
        <v>9899</v>
      </c>
      <c r="AD64" s="35">
        <v>419</v>
      </c>
      <c r="AE64" s="43" t="s">
        <v>46</v>
      </c>
      <c r="AF64" s="30" t="s">
        <v>46</v>
      </c>
      <c r="AG64" s="35">
        <v>19965</v>
      </c>
      <c r="AH64" s="43" t="s">
        <v>46</v>
      </c>
      <c r="AI64" s="43" t="s">
        <v>46</v>
      </c>
      <c r="AJ64" s="43" t="s">
        <v>46</v>
      </c>
      <c r="AK64" s="43">
        <v>2218</v>
      </c>
      <c r="AL64" s="35">
        <v>2218</v>
      </c>
      <c r="AM64" s="35">
        <v>419</v>
      </c>
      <c r="AN64" s="35">
        <v>3697</v>
      </c>
      <c r="AO64" s="35">
        <v>3697</v>
      </c>
      <c r="AP64" s="35" t="s">
        <v>46</v>
      </c>
      <c r="AQ64" s="45" t="s">
        <v>46</v>
      </c>
      <c r="AR64" s="35">
        <v>19965</v>
      </c>
      <c r="AS64" s="35">
        <v>2164</v>
      </c>
      <c r="AT64" s="35">
        <v>758</v>
      </c>
      <c r="AU64" s="35">
        <v>353</v>
      </c>
      <c r="AV64" s="35">
        <v>2164</v>
      </c>
      <c r="AW64" s="35">
        <v>2164</v>
      </c>
      <c r="AX64" s="35" t="s">
        <v>237</v>
      </c>
      <c r="AY64" s="35">
        <v>2164</v>
      </c>
      <c r="AZ64" s="43" t="s">
        <v>46</v>
      </c>
      <c r="BA64" s="45" t="s">
        <v>46</v>
      </c>
      <c r="BB64" s="35">
        <v>19965</v>
      </c>
      <c r="BC64" s="35" t="s">
        <v>46</v>
      </c>
      <c r="BD64" s="54" t="s">
        <v>46</v>
      </c>
      <c r="BE64" s="35" t="s">
        <v>46</v>
      </c>
      <c r="BF64" s="45" t="s">
        <v>46</v>
      </c>
      <c r="BG64" s="35">
        <v>19965</v>
      </c>
      <c r="BH64" s="35">
        <v>4025</v>
      </c>
      <c r="BI64" s="35">
        <v>8755</v>
      </c>
      <c r="BJ64" s="35">
        <v>8755</v>
      </c>
      <c r="BK64" s="35">
        <v>523</v>
      </c>
      <c r="BL64" s="35">
        <v>1890</v>
      </c>
      <c r="BM64" s="35" t="s">
        <v>46</v>
      </c>
      <c r="BN64" s="35">
        <v>1890</v>
      </c>
      <c r="BO64" s="45" t="s">
        <v>46</v>
      </c>
      <c r="BP64" s="35">
        <v>8424</v>
      </c>
      <c r="BQ64" s="35">
        <v>4775</v>
      </c>
      <c r="BR64" s="35">
        <v>1917.6027964319796</v>
      </c>
      <c r="BS64" s="35">
        <v>19965</v>
      </c>
      <c r="BT64" s="35">
        <v>19965</v>
      </c>
      <c r="BU64" s="35">
        <v>8424</v>
      </c>
      <c r="BV64" s="35">
        <v>15940</v>
      </c>
      <c r="BW64" s="35">
        <v>5885</v>
      </c>
      <c r="BX64" s="35">
        <v>9474</v>
      </c>
      <c r="BY64" s="45" t="s">
        <v>46</v>
      </c>
      <c r="BZ64" s="35">
        <v>19965</v>
      </c>
      <c r="CA64" s="35">
        <v>12964</v>
      </c>
      <c r="CB64" s="35">
        <v>8424</v>
      </c>
      <c r="CC64" s="35">
        <v>8424</v>
      </c>
      <c r="CD64" s="35">
        <v>8424</v>
      </c>
      <c r="CE64" s="35">
        <v>7182</v>
      </c>
      <c r="CF64" s="35">
        <v>182</v>
      </c>
      <c r="CG64" s="35" t="s">
        <v>46</v>
      </c>
      <c r="CH64" s="35">
        <v>12989</v>
      </c>
      <c r="CI64" s="35">
        <v>12989</v>
      </c>
      <c r="CJ64" s="35">
        <v>12989</v>
      </c>
      <c r="CK64" s="35">
        <v>620</v>
      </c>
      <c r="CL64" s="35" t="s">
        <v>237</v>
      </c>
      <c r="CM64" s="35">
        <v>620</v>
      </c>
      <c r="CN64" s="35">
        <v>872</v>
      </c>
      <c r="CO64" s="45">
        <v>12243</v>
      </c>
      <c r="CP64" s="35">
        <v>8970</v>
      </c>
      <c r="CQ64" s="35">
        <v>8970</v>
      </c>
      <c r="CR64" s="35">
        <v>8755</v>
      </c>
      <c r="CS64" s="35">
        <v>8755</v>
      </c>
      <c r="CT64" s="35">
        <v>9013</v>
      </c>
      <c r="CU64" s="35">
        <v>2066</v>
      </c>
      <c r="CV64" s="35">
        <v>9013</v>
      </c>
      <c r="CW64" s="35">
        <v>19965</v>
      </c>
      <c r="CX64" s="35">
        <v>8755</v>
      </c>
      <c r="CY64" s="35">
        <v>14076</v>
      </c>
      <c r="CZ64" s="35">
        <v>555</v>
      </c>
      <c r="DA64" s="45" t="s">
        <v>46</v>
      </c>
      <c r="DB64" s="43" t="s">
        <v>46</v>
      </c>
      <c r="DC64" s="43" t="s">
        <v>46</v>
      </c>
      <c r="DD64" s="43" t="s">
        <v>46</v>
      </c>
      <c r="DE64" s="43" t="s">
        <v>46</v>
      </c>
      <c r="DF64" s="43" t="s">
        <v>46</v>
      </c>
      <c r="DG64" s="54" t="s">
        <v>46</v>
      </c>
      <c r="DH64" s="35" t="s">
        <v>46</v>
      </c>
      <c r="DI64" s="35" t="s">
        <v>46</v>
      </c>
    </row>
    <row r="65" spans="1:113" x14ac:dyDescent="0.2">
      <c r="A65" s="3" t="s">
        <v>42</v>
      </c>
      <c r="B65" s="4">
        <v>2012</v>
      </c>
      <c r="C65" s="2" t="s">
        <v>19</v>
      </c>
      <c r="D65" s="35" t="s">
        <v>46</v>
      </c>
      <c r="E65" s="35" t="s">
        <v>46</v>
      </c>
      <c r="F65" s="35">
        <v>29256</v>
      </c>
      <c r="G65" s="45">
        <v>29256</v>
      </c>
      <c r="H65" s="35">
        <v>29256</v>
      </c>
      <c r="I65" s="35">
        <v>29256</v>
      </c>
      <c r="J65" s="35">
        <v>5219</v>
      </c>
      <c r="K65" s="35">
        <v>17771</v>
      </c>
      <c r="L65" s="35">
        <v>6266</v>
      </c>
      <c r="M65" s="35" t="s">
        <v>46</v>
      </c>
      <c r="N65" s="35" t="s">
        <v>237</v>
      </c>
      <c r="O65" s="35">
        <v>606</v>
      </c>
      <c r="P65" s="35">
        <v>209</v>
      </c>
      <c r="Q65" s="35">
        <v>3242.1666666666665</v>
      </c>
      <c r="R65" s="45" t="s">
        <v>46</v>
      </c>
      <c r="S65" s="35">
        <v>9522</v>
      </c>
      <c r="T65" s="35">
        <v>9285</v>
      </c>
      <c r="U65" s="35">
        <v>10266</v>
      </c>
      <c r="V65" s="35">
        <v>1612</v>
      </c>
      <c r="W65" s="35">
        <v>4935</v>
      </c>
      <c r="X65" s="35">
        <v>5331</v>
      </c>
      <c r="Y65" s="35">
        <v>2338</v>
      </c>
      <c r="Z65" s="35">
        <v>4517</v>
      </c>
      <c r="AA65" s="35">
        <v>3608.8333333333335</v>
      </c>
      <c r="AB65" s="35">
        <v>15011</v>
      </c>
      <c r="AC65" s="35">
        <v>14245</v>
      </c>
      <c r="AD65" s="35">
        <v>574</v>
      </c>
      <c r="AE65" s="43" t="s">
        <v>46</v>
      </c>
      <c r="AF65" s="30" t="s">
        <v>46</v>
      </c>
      <c r="AG65" s="35">
        <v>29256</v>
      </c>
      <c r="AH65" s="43" t="s">
        <v>46</v>
      </c>
      <c r="AI65" s="43" t="s">
        <v>46</v>
      </c>
      <c r="AJ65" s="43" t="s">
        <v>46</v>
      </c>
      <c r="AK65" s="43">
        <v>3248</v>
      </c>
      <c r="AL65" s="35">
        <v>3248</v>
      </c>
      <c r="AM65" s="35">
        <v>574</v>
      </c>
      <c r="AN65" s="35">
        <v>5219</v>
      </c>
      <c r="AO65" s="35">
        <v>5219</v>
      </c>
      <c r="AP65" s="35" t="s">
        <v>46</v>
      </c>
      <c r="AQ65" s="45" t="s">
        <v>46</v>
      </c>
      <c r="AR65" s="35">
        <v>29256</v>
      </c>
      <c r="AS65" s="35">
        <v>2931</v>
      </c>
      <c r="AT65" s="35">
        <v>855</v>
      </c>
      <c r="AU65" s="35">
        <v>375</v>
      </c>
      <c r="AV65" s="35">
        <v>2931</v>
      </c>
      <c r="AW65" s="35">
        <v>2931</v>
      </c>
      <c r="AX65" s="35" t="s">
        <v>237</v>
      </c>
      <c r="AY65" s="35">
        <v>2931</v>
      </c>
      <c r="AZ65" s="43" t="s">
        <v>46</v>
      </c>
      <c r="BA65" s="45" t="s">
        <v>46</v>
      </c>
      <c r="BB65" s="35">
        <v>29256</v>
      </c>
      <c r="BC65" s="35" t="s">
        <v>46</v>
      </c>
      <c r="BD65" s="54" t="s">
        <v>46</v>
      </c>
      <c r="BE65" s="35" t="s">
        <v>46</v>
      </c>
      <c r="BF65" s="45" t="s">
        <v>46</v>
      </c>
      <c r="BG65" s="35">
        <v>29256</v>
      </c>
      <c r="BH65" s="35">
        <v>6266</v>
      </c>
      <c r="BI65" s="35">
        <v>13086</v>
      </c>
      <c r="BJ65" s="35">
        <v>13086</v>
      </c>
      <c r="BK65" s="35">
        <v>793</v>
      </c>
      <c r="BL65" s="35">
        <v>2733</v>
      </c>
      <c r="BM65" s="35" t="s">
        <v>46</v>
      </c>
      <c r="BN65" s="35">
        <v>2733</v>
      </c>
      <c r="BO65" s="45" t="s">
        <v>46</v>
      </c>
      <c r="BP65" s="35">
        <v>11878</v>
      </c>
      <c r="BQ65" s="35">
        <v>6855</v>
      </c>
      <c r="BR65" s="35">
        <v>1917.6027964319796</v>
      </c>
      <c r="BS65" s="35">
        <v>29256</v>
      </c>
      <c r="BT65" s="35">
        <v>29256</v>
      </c>
      <c r="BU65" s="35">
        <v>11878</v>
      </c>
      <c r="BV65" s="35">
        <v>22990</v>
      </c>
      <c r="BW65" s="35">
        <v>8699</v>
      </c>
      <c r="BX65" s="35">
        <v>14266</v>
      </c>
      <c r="BY65" s="45" t="s">
        <v>46</v>
      </c>
      <c r="BZ65" s="35">
        <v>29256</v>
      </c>
      <c r="CA65" s="35">
        <v>18684</v>
      </c>
      <c r="CB65" s="35">
        <v>11878</v>
      </c>
      <c r="CC65" s="35">
        <v>11878</v>
      </c>
      <c r="CD65" s="35">
        <v>11878</v>
      </c>
      <c r="CE65" s="35">
        <v>10266</v>
      </c>
      <c r="CF65" s="35">
        <v>273</v>
      </c>
      <c r="CG65" s="35" t="s">
        <v>46</v>
      </c>
      <c r="CH65" s="35">
        <v>18807</v>
      </c>
      <c r="CI65" s="35">
        <v>18807</v>
      </c>
      <c r="CJ65" s="35">
        <v>18807</v>
      </c>
      <c r="CK65" s="35">
        <v>606</v>
      </c>
      <c r="CL65" s="35" t="s">
        <v>237</v>
      </c>
      <c r="CM65" s="35">
        <v>606</v>
      </c>
      <c r="CN65" s="35">
        <v>779</v>
      </c>
      <c r="CO65" s="45">
        <v>17771</v>
      </c>
      <c r="CP65" s="35">
        <v>13317</v>
      </c>
      <c r="CQ65" s="35">
        <v>13317</v>
      </c>
      <c r="CR65" s="35">
        <v>13086</v>
      </c>
      <c r="CS65" s="35">
        <v>13086</v>
      </c>
      <c r="CT65" s="35">
        <v>13429</v>
      </c>
      <c r="CU65" s="35">
        <v>3709</v>
      </c>
      <c r="CV65" s="35">
        <v>13429</v>
      </c>
      <c r="CW65" s="35">
        <v>29256</v>
      </c>
      <c r="CX65" s="35">
        <v>13086</v>
      </c>
      <c r="CY65" s="35">
        <v>17414</v>
      </c>
      <c r="CZ65" s="35">
        <v>911</v>
      </c>
      <c r="DA65" s="45" t="s">
        <v>46</v>
      </c>
      <c r="DB65" s="43" t="s">
        <v>46</v>
      </c>
      <c r="DC65" s="43" t="s">
        <v>46</v>
      </c>
      <c r="DD65" s="43" t="s">
        <v>46</v>
      </c>
      <c r="DE65" s="43" t="s">
        <v>46</v>
      </c>
      <c r="DF65" s="43" t="s">
        <v>46</v>
      </c>
      <c r="DG65" s="54" t="s">
        <v>46</v>
      </c>
      <c r="DH65" s="35" t="s">
        <v>46</v>
      </c>
      <c r="DI65" s="35" t="s">
        <v>46</v>
      </c>
    </row>
    <row r="66" spans="1:113" x14ac:dyDescent="0.2">
      <c r="A66" s="3" t="s">
        <v>43</v>
      </c>
      <c r="B66" s="4">
        <v>2012</v>
      </c>
      <c r="C66" s="2" t="s">
        <v>20</v>
      </c>
      <c r="D66" s="35" t="s">
        <v>46</v>
      </c>
      <c r="E66" s="35" t="s">
        <v>46</v>
      </c>
      <c r="F66" s="35">
        <v>14190</v>
      </c>
      <c r="G66" s="45">
        <v>14190</v>
      </c>
      <c r="H66" s="35">
        <v>14190</v>
      </c>
      <c r="I66" s="35">
        <v>14190</v>
      </c>
      <c r="J66" s="35">
        <v>2522</v>
      </c>
      <c r="K66" s="35">
        <v>8420</v>
      </c>
      <c r="L66" s="35">
        <v>3248</v>
      </c>
      <c r="M66" s="43" t="s">
        <v>46</v>
      </c>
      <c r="N66" s="35" t="s">
        <v>237</v>
      </c>
      <c r="O66" s="35">
        <v>335</v>
      </c>
      <c r="P66" s="35">
        <v>67</v>
      </c>
      <c r="Q66" s="35">
        <v>3246.7962962962961</v>
      </c>
      <c r="R66" s="45" t="s">
        <v>46</v>
      </c>
      <c r="S66" s="35">
        <v>4498</v>
      </c>
      <c r="T66" s="35">
        <v>4452</v>
      </c>
      <c r="U66" s="35">
        <v>4652</v>
      </c>
      <c r="V66" s="35">
        <v>744</v>
      </c>
      <c r="W66" s="35">
        <v>2221</v>
      </c>
      <c r="X66" s="35">
        <v>2431</v>
      </c>
      <c r="Y66" s="35">
        <v>961</v>
      </c>
      <c r="Z66" s="35">
        <v>1978</v>
      </c>
      <c r="AA66" s="35">
        <v>3606.0555555555557</v>
      </c>
      <c r="AB66" s="35">
        <v>7276</v>
      </c>
      <c r="AC66" s="35">
        <v>6964</v>
      </c>
      <c r="AD66" s="35">
        <v>300</v>
      </c>
      <c r="AE66" s="43" t="s">
        <v>46</v>
      </c>
      <c r="AF66" s="30" t="s">
        <v>46</v>
      </c>
      <c r="AG66" s="35">
        <v>14190</v>
      </c>
      <c r="AH66" s="43" t="s">
        <v>46</v>
      </c>
      <c r="AI66" s="43" t="s">
        <v>46</v>
      </c>
      <c r="AJ66" s="43" t="s">
        <v>46</v>
      </c>
      <c r="AK66" s="43">
        <v>1517</v>
      </c>
      <c r="AL66" s="35">
        <v>1517</v>
      </c>
      <c r="AM66" s="35">
        <v>300</v>
      </c>
      <c r="AN66" s="35">
        <v>2522</v>
      </c>
      <c r="AO66" s="35">
        <v>2522</v>
      </c>
      <c r="AP66" s="35" t="s">
        <v>46</v>
      </c>
      <c r="AQ66" s="45" t="s">
        <v>46</v>
      </c>
      <c r="AR66" s="35">
        <v>14190</v>
      </c>
      <c r="AS66" s="35">
        <v>1435</v>
      </c>
      <c r="AT66" s="35">
        <v>361</v>
      </c>
      <c r="AU66" s="35">
        <v>167</v>
      </c>
      <c r="AV66" s="35">
        <v>1435</v>
      </c>
      <c r="AW66" s="35">
        <v>1435</v>
      </c>
      <c r="AX66" s="35" t="s">
        <v>237</v>
      </c>
      <c r="AY66" s="35">
        <v>1435</v>
      </c>
      <c r="AZ66" s="43" t="s">
        <v>46</v>
      </c>
      <c r="BA66" s="45" t="s">
        <v>46</v>
      </c>
      <c r="BB66" s="35">
        <v>14190</v>
      </c>
      <c r="BC66" s="35" t="s">
        <v>46</v>
      </c>
      <c r="BD66" s="54" t="s">
        <v>46</v>
      </c>
      <c r="BE66" s="35" t="s">
        <v>46</v>
      </c>
      <c r="BF66" s="45" t="s">
        <v>46</v>
      </c>
      <c r="BG66" s="35">
        <v>14190</v>
      </c>
      <c r="BH66" s="35">
        <v>3248</v>
      </c>
      <c r="BI66" s="35">
        <v>6415</v>
      </c>
      <c r="BJ66" s="35">
        <v>6415</v>
      </c>
      <c r="BK66" s="35">
        <v>391</v>
      </c>
      <c r="BL66" s="35">
        <v>1495</v>
      </c>
      <c r="BM66" s="35" t="s">
        <v>46</v>
      </c>
      <c r="BN66" s="35">
        <v>1495</v>
      </c>
      <c r="BO66" s="45" t="s">
        <v>46</v>
      </c>
      <c r="BP66" s="35">
        <v>5396</v>
      </c>
      <c r="BQ66" s="35">
        <v>2939</v>
      </c>
      <c r="BR66" s="35">
        <v>1917.6027964319796</v>
      </c>
      <c r="BS66" s="35">
        <v>14190</v>
      </c>
      <c r="BT66" s="35">
        <v>14190</v>
      </c>
      <c r="BU66" s="35">
        <v>5396</v>
      </c>
      <c r="BV66" s="35">
        <v>10942</v>
      </c>
      <c r="BW66" s="35">
        <v>4139</v>
      </c>
      <c r="BX66" s="35">
        <v>6723</v>
      </c>
      <c r="BY66" s="45" t="s">
        <v>46</v>
      </c>
      <c r="BZ66" s="35">
        <v>14190</v>
      </c>
      <c r="CA66" s="35">
        <v>8987</v>
      </c>
      <c r="CB66" s="35">
        <v>5396</v>
      </c>
      <c r="CC66" s="35">
        <v>5396</v>
      </c>
      <c r="CD66" s="35">
        <v>5396</v>
      </c>
      <c r="CE66" s="35">
        <v>4652</v>
      </c>
      <c r="CF66" s="35">
        <v>129</v>
      </c>
      <c r="CG66" s="35" t="s">
        <v>46</v>
      </c>
      <c r="CH66" s="35">
        <v>8950</v>
      </c>
      <c r="CI66" s="35">
        <v>8950</v>
      </c>
      <c r="CJ66" s="35">
        <v>8950</v>
      </c>
      <c r="CK66" s="35">
        <v>335</v>
      </c>
      <c r="CL66" s="35" t="s">
        <v>237</v>
      </c>
      <c r="CM66" s="35">
        <v>335</v>
      </c>
      <c r="CN66" s="35">
        <v>491</v>
      </c>
      <c r="CO66" s="45">
        <v>8420</v>
      </c>
      <c r="CP66" s="35">
        <v>6768</v>
      </c>
      <c r="CQ66" s="35">
        <v>6768</v>
      </c>
      <c r="CR66" s="35">
        <v>6415</v>
      </c>
      <c r="CS66" s="35">
        <v>6415</v>
      </c>
      <c r="CT66" s="35">
        <v>6798</v>
      </c>
      <c r="CU66" s="35">
        <v>2384</v>
      </c>
      <c r="CV66" s="35">
        <v>6798</v>
      </c>
      <c r="CW66" s="35">
        <v>14190</v>
      </c>
      <c r="CX66" s="35">
        <v>6415</v>
      </c>
      <c r="CY66" s="35">
        <v>5384</v>
      </c>
      <c r="CZ66" s="35">
        <v>351</v>
      </c>
      <c r="DA66" s="45" t="s">
        <v>46</v>
      </c>
      <c r="DB66" s="43" t="s">
        <v>46</v>
      </c>
      <c r="DC66" s="43" t="s">
        <v>46</v>
      </c>
      <c r="DD66" s="43" t="s">
        <v>46</v>
      </c>
      <c r="DE66" s="43" t="s">
        <v>46</v>
      </c>
      <c r="DF66" s="43" t="s">
        <v>46</v>
      </c>
      <c r="DG66" s="54" t="s">
        <v>46</v>
      </c>
      <c r="DH66" s="35" t="s">
        <v>46</v>
      </c>
      <c r="DI66" s="35" t="s">
        <v>46</v>
      </c>
    </row>
    <row r="67" spans="1:113" x14ac:dyDescent="0.2">
      <c r="A67" s="3" t="s">
        <v>44</v>
      </c>
      <c r="B67" s="4">
        <v>2012</v>
      </c>
      <c r="C67" s="2" t="s">
        <v>21</v>
      </c>
      <c r="D67" s="35" t="s">
        <v>46</v>
      </c>
      <c r="E67" s="35" t="s">
        <v>46</v>
      </c>
      <c r="F67" s="35">
        <v>41188</v>
      </c>
      <c r="G67" s="45">
        <v>41188</v>
      </c>
      <c r="H67" s="35">
        <v>41188</v>
      </c>
      <c r="I67" s="35">
        <v>41188</v>
      </c>
      <c r="J67" s="35">
        <v>7048</v>
      </c>
      <c r="K67" s="35">
        <v>25436</v>
      </c>
      <c r="L67" s="35">
        <v>8704</v>
      </c>
      <c r="M67" s="43" t="s">
        <v>46</v>
      </c>
      <c r="N67" s="35" t="s">
        <v>237</v>
      </c>
      <c r="O67" s="35">
        <v>1073</v>
      </c>
      <c r="P67" s="35">
        <v>446</v>
      </c>
      <c r="Q67" s="35">
        <v>3052.5089285714284</v>
      </c>
      <c r="R67" s="45" t="s">
        <v>46</v>
      </c>
      <c r="S67" s="35">
        <v>13454</v>
      </c>
      <c r="T67" s="35">
        <v>13417</v>
      </c>
      <c r="U67" s="35">
        <v>14515</v>
      </c>
      <c r="V67" s="35">
        <v>2424</v>
      </c>
      <c r="W67" s="35">
        <v>6734</v>
      </c>
      <c r="X67" s="35">
        <v>7781</v>
      </c>
      <c r="Y67" s="35">
        <v>3081</v>
      </c>
      <c r="Z67" s="35">
        <v>6397</v>
      </c>
      <c r="AA67" s="35">
        <v>3282.1666666666665</v>
      </c>
      <c r="AB67" s="35">
        <v>21152</v>
      </c>
      <c r="AC67" s="35">
        <v>20036</v>
      </c>
      <c r="AD67" s="35">
        <v>867</v>
      </c>
      <c r="AE67" s="43" t="s">
        <v>46</v>
      </c>
      <c r="AF67" s="30" t="s">
        <v>46</v>
      </c>
      <c r="AG67" s="35">
        <v>41188</v>
      </c>
      <c r="AH67" s="43" t="s">
        <v>46</v>
      </c>
      <c r="AI67" s="43" t="s">
        <v>46</v>
      </c>
      <c r="AJ67" s="43" t="s">
        <v>46</v>
      </c>
      <c r="AK67" s="43">
        <v>4298</v>
      </c>
      <c r="AL67" s="35">
        <v>4298</v>
      </c>
      <c r="AM67" s="35">
        <v>867</v>
      </c>
      <c r="AN67" s="35">
        <v>7048</v>
      </c>
      <c r="AO67" s="35">
        <v>7048</v>
      </c>
      <c r="AP67" s="35" t="s">
        <v>46</v>
      </c>
      <c r="AQ67" s="45" t="s">
        <v>46</v>
      </c>
      <c r="AR67" s="35">
        <v>41188</v>
      </c>
      <c r="AS67" s="35">
        <v>4546</v>
      </c>
      <c r="AT67" s="35">
        <v>1548</v>
      </c>
      <c r="AU67" s="35">
        <v>696</v>
      </c>
      <c r="AV67" s="35">
        <v>4546</v>
      </c>
      <c r="AW67" s="35">
        <v>4546</v>
      </c>
      <c r="AX67" s="35" t="s">
        <v>237</v>
      </c>
      <c r="AY67" s="35">
        <v>4546</v>
      </c>
      <c r="AZ67" s="43" t="s">
        <v>46</v>
      </c>
      <c r="BA67" s="45" t="s">
        <v>46</v>
      </c>
      <c r="BB67" s="35">
        <v>41188</v>
      </c>
      <c r="BC67" s="35" t="s">
        <v>46</v>
      </c>
      <c r="BD67" s="54" t="s">
        <v>46</v>
      </c>
      <c r="BE67" s="35" t="s">
        <v>46</v>
      </c>
      <c r="BF67" s="45" t="s">
        <v>46</v>
      </c>
      <c r="BG67" s="35">
        <v>41188</v>
      </c>
      <c r="BH67" s="35">
        <v>8704</v>
      </c>
      <c r="BI67" s="35">
        <v>18932</v>
      </c>
      <c r="BJ67" s="35">
        <v>18932</v>
      </c>
      <c r="BK67" s="35">
        <v>1297</v>
      </c>
      <c r="BL67" s="35">
        <v>3881</v>
      </c>
      <c r="BM67" s="35" t="s">
        <v>46</v>
      </c>
      <c r="BN67" s="35">
        <v>3881</v>
      </c>
      <c r="BO67" s="45" t="s">
        <v>46</v>
      </c>
      <c r="BP67" s="35">
        <v>16939</v>
      </c>
      <c r="BQ67" s="35">
        <v>9478</v>
      </c>
      <c r="BR67" s="35">
        <v>1917.6027964319796</v>
      </c>
      <c r="BS67" s="35">
        <v>41188</v>
      </c>
      <c r="BT67" s="35">
        <v>41188</v>
      </c>
      <c r="BU67" s="35">
        <v>16939</v>
      </c>
      <c r="BV67" s="35">
        <v>32484</v>
      </c>
      <c r="BW67" s="35">
        <v>12715</v>
      </c>
      <c r="BX67" s="35">
        <v>19939</v>
      </c>
      <c r="BY67" s="45" t="s">
        <v>46</v>
      </c>
      <c r="BZ67" s="35">
        <v>41188</v>
      </c>
      <c r="CA67" s="35">
        <v>26805</v>
      </c>
      <c r="CB67" s="35">
        <v>16939</v>
      </c>
      <c r="CC67" s="35">
        <v>16939</v>
      </c>
      <c r="CD67" s="35">
        <v>16939</v>
      </c>
      <c r="CE67" s="35">
        <v>14515</v>
      </c>
      <c r="CF67" s="35">
        <v>438</v>
      </c>
      <c r="CG67" s="35" t="s">
        <v>46</v>
      </c>
      <c r="CH67" s="35">
        <v>26871</v>
      </c>
      <c r="CI67" s="35">
        <v>26871</v>
      </c>
      <c r="CJ67" s="35">
        <v>26871</v>
      </c>
      <c r="CK67" s="35">
        <v>1073</v>
      </c>
      <c r="CL67" s="35" t="s">
        <v>237</v>
      </c>
      <c r="CM67" s="35">
        <v>1073</v>
      </c>
      <c r="CN67" s="35">
        <v>1668</v>
      </c>
      <c r="CO67" s="45">
        <v>25436</v>
      </c>
      <c r="CP67" s="35">
        <v>20069</v>
      </c>
      <c r="CQ67" s="35">
        <v>20069</v>
      </c>
      <c r="CR67" s="35">
        <v>18932</v>
      </c>
      <c r="CS67" s="35">
        <v>18932</v>
      </c>
      <c r="CT67" s="35">
        <v>20126</v>
      </c>
      <c r="CU67" s="35">
        <v>8302</v>
      </c>
      <c r="CV67" s="35">
        <v>20126</v>
      </c>
      <c r="CW67" s="35">
        <v>41188</v>
      </c>
      <c r="CX67" s="35">
        <v>18932</v>
      </c>
      <c r="CY67" s="35">
        <v>12564</v>
      </c>
      <c r="CZ67" s="35">
        <v>815</v>
      </c>
      <c r="DA67" s="45" t="s">
        <v>46</v>
      </c>
      <c r="DB67" s="43" t="s">
        <v>46</v>
      </c>
      <c r="DC67" s="43" t="s">
        <v>46</v>
      </c>
      <c r="DD67" s="43" t="s">
        <v>46</v>
      </c>
      <c r="DE67" s="43" t="s">
        <v>46</v>
      </c>
      <c r="DF67" s="43" t="s">
        <v>46</v>
      </c>
      <c r="DG67" s="54" t="s">
        <v>46</v>
      </c>
      <c r="DH67" s="35" t="s">
        <v>46</v>
      </c>
      <c r="DI67" s="35" t="s">
        <v>46</v>
      </c>
    </row>
    <row r="68" spans="1:113" x14ac:dyDescent="0.2">
      <c r="A68" s="3" t="s">
        <v>45</v>
      </c>
      <c r="B68" s="4">
        <v>2012</v>
      </c>
      <c r="C68" s="2" t="s">
        <v>22</v>
      </c>
      <c r="D68" s="35" t="s">
        <v>46</v>
      </c>
      <c r="E68" s="35" t="s">
        <v>46</v>
      </c>
      <c r="F68" s="35">
        <v>1130953</v>
      </c>
      <c r="G68" s="45">
        <v>1130953</v>
      </c>
      <c r="H68" s="35">
        <v>1130953</v>
      </c>
      <c r="I68" s="35">
        <v>1130953</v>
      </c>
      <c r="J68" s="35">
        <v>181442</v>
      </c>
      <c r="K68" s="35">
        <v>713063</v>
      </c>
      <c r="L68" s="35">
        <v>236448</v>
      </c>
      <c r="M68" s="11">
        <v>1335</v>
      </c>
      <c r="N68" s="35" t="s">
        <v>237</v>
      </c>
      <c r="O68" s="35">
        <v>46696</v>
      </c>
      <c r="P68" s="35">
        <v>18800</v>
      </c>
      <c r="Q68" s="35">
        <v>3055.2220561864915</v>
      </c>
      <c r="R68" s="45" t="s">
        <v>46</v>
      </c>
      <c r="S68" s="35">
        <v>373199</v>
      </c>
      <c r="T68" s="35">
        <v>372882</v>
      </c>
      <c r="U68" s="35">
        <v>396573</v>
      </c>
      <c r="V68" s="35">
        <v>66079</v>
      </c>
      <c r="W68" s="35">
        <v>188166</v>
      </c>
      <c r="X68" s="35">
        <v>208407</v>
      </c>
      <c r="Y68" s="35">
        <v>93468</v>
      </c>
      <c r="Z68" s="35">
        <v>169777</v>
      </c>
      <c r="AA68" s="35">
        <v>3225.6344086021504</v>
      </c>
      <c r="AB68" s="35">
        <v>581618</v>
      </c>
      <c r="AC68" s="35">
        <v>549528</v>
      </c>
      <c r="AD68" s="35">
        <v>26545</v>
      </c>
      <c r="AE68" s="43" t="s">
        <v>46</v>
      </c>
      <c r="AF68" s="30" t="s">
        <v>46</v>
      </c>
      <c r="AG68" s="35">
        <v>1130953</v>
      </c>
      <c r="AH68" s="43" t="s">
        <v>46</v>
      </c>
      <c r="AI68" s="43" t="s">
        <v>46</v>
      </c>
      <c r="AJ68" s="43" t="s">
        <v>46</v>
      </c>
      <c r="AK68" s="43">
        <v>112736</v>
      </c>
      <c r="AL68" s="35">
        <v>112736</v>
      </c>
      <c r="AM68" s="35">
        <v>26545</v>
      </c>
      <c r="AN68" s="35">
        <v>181442</v>
      </c>
      <c r="AO68" s="35">
        <v>71024</v>
      </c>
      <c r="AP68" s="35" t="s">
        <v>46</v>
      </c>
      <c r="AQ68" s="45" t="s">
        <v>46</v>
      </c>
      <c r="AR68" s="35">
        <v>1130953</v>
      </c>
      <c r="AS68" s="35">
        <v>122395</v>
      </c>
      <c r="AT68" s="35">
        <v>38755</v>
      </c>
      <c r="AU68" s="35">
        <v>16055</v>
      </c>
      <c r="AV68" s="35">
        <v>122395</v>
      </c>
      <c r="AW68" s="35">
        <v>122395</v>
      </c>
      <c r="AX68" s="35" t="s">
        <v>237</v>
      </c>
      <c r="AY68" s="35">
        <v>122395</v>
      </c>
      <c r="AZ68" s="11">
        <v>11569</v>
      </c>
      <c r="BA68" s="45" t="s">
        <v>46</v>
      </c>
      <c r="BB68" s="35">
        <v>1130953</v>
      </c>
      <c r="BC68" s="35" t="s">
        <v>46</v>
      </c>
      <c r="BD68" s="54" t="s">
        <v>46</v>
      </c>
      <c r="BE68" s="35" t="s">
        <v>46</v>
      </c>
      <c r="BF68" s="45" t="s">
        <v>46</v>
      </c>
      <c r="BG68" s="35">
        <v>1130953</v>
      </c>
      <c r="BH68" s="35">
        <v>236448</v>
      </c>
      <c r="BI68" s="35">
        <v>573141</v>
      </c>
      <c r="BJ68" s="35">
        <v>573141</v>
      </c>
      <c r="BK68" s="35">
        <v>39885</v>
      </c>
      <c r="BL68" s="35">
        <v>112767</v>
      </c>
      <c r="BM68" s="35" t="s">
        <v>46</v>
      </c>
      <c r="BN68" s="35">
        <v>112767</v>
      </c>
      <c r="BO68" s="45" t="s">
        <v>46</v>
      </c>
      <c r="BP68" s="35">
        <v>462652</v>
      </c>
      <c r="BQ68" s="35">
        <v>263245</v>
      </c>
      <c r="BR68" s="35">
        <v>1917.6027964319796</v>
      </c>
      <c r="BS68" s="35">
        <v>1130953</v>
      </c>
      <c r="BT68" s="35">
        <v>1130953</v>
      </c>
      <c r="BU68" s="35">
        <v>462652</v>
      </c>
      <c r="BV68" s="35">
        <v>894505</v>
      </c>
      <c r="BW68" s="35">
        <v>407716</v>
      </c>
      <c r="BX68" s="35">
        <v>558323</v>
      </c>
      <c r="BY68" s="45" t="s">
        <v>46</v>
      </c>
      <c r="BZ68" s="35">
        <v>1130953</v>
      </c>
      <c r="CA68" s="35">
        <v>742380</v>
      </c>
      <c r="CB68" s="35">
        <v>462652</v>
      </c>
      <c r="CC68" s="35">
        <v>462652</v>
      </c>
      <c r="CD68" s="35">
        <v>462652</v>
      </c>
      <c r="CE68" s="35">
        <v>396573</v>
      </c>
      <c r="CF68" s="35">
        <v>10941</v>
      </c>
      <c r="CG68" s="35" t="s">
        <v>46</v>
      </c>
      <c r="CH68" s="35">
        <v>746081</v>
      </c>
      <c r="CI68" s="35">
        <v>746081</v>
      </c>
      <c r="CJ68" s="35">
        <v>746081</v>
      </c>
      <c r="CK68" s="35">
        <v>46696</v>
      </c>
      <c r="CL68" s="35" t="s">
        <v>237</v>
      </c>
      <c r="CM68" s="35">
        <v>46696</v>
      </c>
      <c r="CN68" s="35">
        <v>80205</v>
      </c>
      <c r="CO68" s="45">
        <v>713063</v>
      </c>
      <c r="CP68" s="35">
        <v>581008</v>
      </c>
      <c r="CQ68" s="35">
        <v>581008</v>
      </c>
      <c r="CR68" s="35">
        <v>573141</v>
      </c>
      <c r="CS68" s="35">
        <v>573141</v>
      </c>
      <c r="CT68" s="35">
        <v>583514</v>
      </c>
      <c r="CU68" s="35">
        <v>377841</v>
      </c>
      <c r="CV68" s="35">
        <v>583514</v>
      </c>
      <c r="CW68" s="35">
        <v>1130953</v>
      </c>
      <c r="CX68" s="35">
        <v>573141</v>
      </c>
      <c r="CY68" s="35">
        <v>229545</v>
      </c>
      <c r="CZ68" s="35">
        <v>15714</v>
      </c>
      <c r="DA68" s="45" t="s">
        <v>46</v>
      </c>
      <c r="DB68" s="11">
        <v>11569</v>
      </c>
      <c r="DC68" s="11">
        <v>11569</v>
      </c>
      <c r="DD68" s="11">
        <v>11569</v>
      </c>
      <c r="DE68" s="11">
        <v>11569</v>
      </c>
      <c r="DF68" s="11" t="s">
        <v>46</v>
      </c>
      <c r="DG68" s="54" t="s">
        <v>46</v>
      </c>
      <c r="DH68" s="35" t="s">
        <v>46</v>
      </c>
      <c r="DI68" s="35" t="s">
        <v>46</v>
      </c>
    </row>
    <row r="69" spans="1:113" x14ac:dyDescent="0.2">
      <c r="A69" s="3" t="s">
        <v>24</v>
      </c>
      <c r="B69" s="4">
        <v>2013</v>
      </c>
      <c r="C69" s="2" t="s">
        <v>229</v>
      </c>
      <c r="D69" s="35" t="s">
        <v>46</v>
      </c>
      <c r="E69" s="35" t="s">
        <v>46</v>
      </c>
      <c r="F69" s="35">
        <v>524450</v>
      </c>
      <c r="G69" s="45">
        <v>524450</v>
      </c>
      <c r="H69" s="35">
        <v>524450</v>
      </c>
      <c r="I69" s="35">
        <v>524450</v>
      </c>
      <c r="J69" s="35">
        <v>78743</v>
      </c>
      <c r="K69" s="35">
        <v>345325</v>
      </c>
      <c r="L69" s="35">
        <v>100382</v>
      </c>
      <c r="M69" s="43">
        <v>707</v>
      </c>
      <c r="N69" s="35" t="s">
        <v>237</v>
      </c>
      <c r="O69" s="35">
        <v>26930</v>
      </c>
      <c r="P69" s="35">
        <v>12320</v>
      </c>
      <c r="Q69" s="35">
        <v>3189.2004701141705</v>
      </c>
      <c r="R69" s="45" t="s">
        <v>46</v>
      </c>
      <c r="S69" s="35">
        <v>179005</v>
      </c>
      <c r="T69" s="35">
        <v>179310</v>
      </c>
      <c r="U69" s="35">
        <v>184569</v>
      </c>
      <c r="V69" s="35">
        <v>31790</v>
      </c>
      <c r="W69" s="35">
        <v>89385</v>
      </c>
      <c r="X69" s="35">
        <v>95184</v>
      </c>
      <c r="Y69" s="35">
        <v>47853</v>
      </c>
      <c r="Z69" s="35">
        <v>75354</v>
      </c>
      <c r="AA69" s="35">
        <v>3320.3757763975154</v>
      </c>
      <c r="AB69" s="35">
        <v>269931</v>
      </c>
      <c r="AC69" s="35">
        <v>254519</v>
      </c>
      <c r="AD69" s="35">
        <v>13253</v>
      </c>
      <c r="AE69" s="43" t="s">
        <v>46</v>
      </c>
      <c r="AF69" s="30" t="s">
        <v>46</v>
      </c>
      <c r="AG69" s="35">
        <v>524450</v>
      </c>
      <c r="AH69" s="43" t="s">
        <v>46</v>
      </c>
      <c r="AI69" s="43" t="s">
        <v>46</v>
      </c>
      <c r="AJ69" s="43" t="s">
        <v>46</v>
      </c>
      <c r="AK69" s="43">
        <v>48965</v>
      </c>
      <c r="AL69" s="35">
        <v>48965</v>
      </c>
      <c r="AM69" s="35">
        <v>13253</v>
      </c>
      <c r="AN69" s="35">
        <v>78743</v>
      </c>
      <c r="AO69" s="35" t="s">
        <v>46</v>
      </c>
      <c r="AP69" s="35" t="s">
        <v>46</v>
      </c>
      <c r="AQ69" s="45" t="s">
        <v>46</v>
      </c>
      <c r="AR69" s="35">
        <v>524450</v>
      </c>
      <c r="AS69" s="35">
        <v>59069</v>
      </c>
      <c r="AT69" s="35">
        <v>16803</v>
      </c>
      <c r="AU69" s="35">
        <v>6091</v>
      </c>
      <c r="AV69" s="35">
        <v>59069</v>
      </c>
      <c r="AW69" s="35">
        <v>59069</v>
      </c>
      <c r="AX69" s="35" t="s">
        <v>237</v>
      </c>
      <c r="AY69" s="35">
        <v>59069</v>
      </c>
      <c r="AZ69" s="43">
        <v>4743</v>
      </c>
      <c r="BA69" s="45" t="s">
        <v>46</v>
      </c>
      <c r="BB69" s="35">
        <v>524450</v>
      </c>
      <c r="BC69" s="35">
        <v>49485</v>
      </c>
      <c r="BD69" s="54">
        <v>1814</v>
      </c>
      <c r="BE69" s="35">
        <v>18255</v>
      </c>
      <c r="BF69" s="45">
        <v>581</v>
      </c>
      <c r="BG69" s="35">
        <v>524450</v>
      </c>
      <c r="BH69" s="35">
        <v>100382</v>
      </c>
      <c r="BI69" s="35">
        <v>292058</v>
      </c>
      <c r="BJ69" s="35">
        <v>292058</v>
      </c>
      <c r="BK69" s="35">
        <v>21118</v>
      </c>
      <c r="BL69" s="35">
        <v>51094</v>
      </c>
      <c r="BM69" s="35">
        <v>17671</v>
      </c>
      <c r="BN69" s="35">
        <v>51094</v>
      </c>
      <c r="BO69" s="45">
        <v>11035</v>
      </c>
      <c r="BP69" s="35">
        <v>216359</v>
      </c>
      <c r="BQ69" s="35">
        <v>123207</v>
      </c>
      <c r="BR69" s="35">
        <v>1969.3173399639477</v>
      </c>
      <c r="BS69" s="35">
        <v>524450</v>
      </c>
      <c r="BT69" s="35">
        <v>524450</v>
      </c>
      <c r="BU69" s="35">
        <v>216359</v>
      </c>
      <c r="BV69" s="35">
        <v>424068</v>
      </c>
      <c r="BW69" s="35">
        <v>221996</v>
      </c>
      <c r="BX69" s="35">
        <v>267592</v>
      </c>
      <c r="BY69" s="45" t="s">
        <v>46</v>
      </c>
      <c r="BZ69" s="35">
        <v>524450</v>
      </c>
      <c r="CA69" s="35">
        <v>355530</v>
      </c>
      <c r="CB69" s="35">
        <v>216359</v>
      </c>
      <c r="CC69" s="35">
        <v>216359</v>
      </c>
      <c r="CD69" s="35">
        <v>216359</v>
      </c>
      <c r="CE69" s="35">
        <v>184569</v>
      </c>
      <c r="CF69" s="35">
        <v>5257</v>
      </c>
      <c r="CG69" s="35">
        <v>52848</v>
      </c>
      <c r="CH69" s="35">
        <v>358315</v>
      </c>
      <c r="CI69" s="35">
        <v>358315</v>
      </c>
      <c r="CJ69" s="35">
        <v>358315</v>
      </c>
      <c r="CK69" s="35">
        <v>26930</v>
      </c>
      <c r="CL69" s="35" t="s">
        <v>237</v>
      </c>
      <c r="CM69" s="35">
        <v>26930</v>
      </c>
      <c r="CN69" s="35">
        <v>50221</v>
      </c>
      <c r="CO69" s="45">
        <v>345325</v>
      </c>
      <c r="CP69" s="35">
        <v>290418</v>
      </c>
      <c r="CQ69" s="35">
        <v>290418</v>
      </c>
      <c r="CR69" s="35">
        <v>292058</v>
      </c>
      <c r="CS69" s="35">
        <v>292058</v>
      </c>
      <c r="CT69" s="35">
        <v>291067</v>
      </c>
      <c r="CU69" s="35">
        <v>246119</v>
      </c>
      <c r="CV69" s="35">
        <v>291067</v>
      </c>
      <c r="CW69" s="35">
        <v>524450</v>
      </c>
      <c r="CX69" s="35">
        <v>292058</v>
      </c>
      <c r="CY69" s="35">
        <v>20415</v>
      </c>
      <c r="CZ69" s="35">
        <v>3825</v>
      </c>
      <c r="DA69" s="78">
        <v>5.82</v>
      </c>
      <c r="DB69" s="43">
        <v>4743</v>
      </c>
      <c r="DC69" s="43">
        <v>4743</v>
      </c>
      <c r="DD69" s="43">
        <v>4743</v>
      </c>
      <c r="DE69" s="43">
        <v>4743</v>
      </c>
      <c r="DF69" s="43">
        <v>49485</v>
      </c>
      <c r="DG69" s="54">
        <v>1814</v>
      </c>
      <c r="DH69" s="35">
        <v>18255</v>
      </c>
      <c r="DI69" s="35">
        <v>581</v>
      </c>
    </row>
    <row r="70" spans="1:113" x14ac:dyDescent="0.2">
      <c r="A70" s="3" t="s">
        <v>25</v>
      </c>
      <c r="B70" s="4">
        <v>2013</v>
      </c>
      <c r="C70" s="2" t="s">
        <v>3</v>
      </c>
      <c r="D70" s="35" t="s">
        <v>46</v>
      </c>
      <c r="E70" s="35" t="s">
        <v>46</v>
      </c>
      <c r="F70" s="35">
        <v>33711</v>
      </c>
      <c r="G70" s="45">
        <v>33711</v>
      </c>
      <c r="H70" s="35">
        <v>33711</v>
      </c>
      <c r="I70" s="35">
        <v>33711</v>
      </c>
      <c r="J70" s="35">
        <v>5276</v>
      </c>
      <c r="K70" s="35">
        <v>20326</v>
      </c>
      <c r="L70" s="35">
        <v>8109</v>
      </c>
      <c r="M70" s="35" t="s">
        <v>46</v>
      </c>
      <c r="N70" s="35" t="s">
        <v>237</v>
      </c>
      <c r="O70" s="35">
        <v>939</v>
      </c>
      <c r="P70" s="35">
        <v>299</v>
      </c>
      <c r="Q70" s="35">
        <v>3074.4224137931033</v>
      </c>
      <c r="R70" s="45" t="s">
        <v>46</v>
      </c>
      <c r="S70" s="35">
        <v>10642</v>
      </c>
      <c r="T70" s="35">
        <v>10783</v>
      </c>
      <c r="U70" s="35">
        <v>11699</v>
      </c>
      <c r="V70" s="35">
        <v>1894</v>
      </c>
      <c r="W70" s="35">
        <v>5345</v>
      </c>
      <c r="X70" s="35">
        <v>6354</v>
      </c>
      <c r="Y70" s="35">
        <v>2384</v>
      </c>
      <c r="Z70" s="35">
        <v>5322</v>
      </c>
      <c r="AA70" s="35">
        <v>3283.3947368421054</v>
      </c>
      <c r="AB70" s="35">
        <v>17232</v>
      </c>
      <c r="AC70" s="35">
        <v>16479</v>
      </c>
      <c r="AD70" s="35">
        <v>732</v>
      </c>
      <c r="AE70" s="43">
        <v>1340.75</v>
      </c>
      <c r="AF70" s="30" t="s">
        <v>46</v>
      </c>
      <c r="AG70" s="35">
        <v>33711</v>
      </c>
      <c r="AH70" s="43">
        <v>514</v>
      </c>
      <c r="AI70" s="43">
        <v>826.75</v>
      </c>
      <c r="AJ70" s="43" t="s">
        <v>46</v>
      </c>
      <c r="AK70" s="43">
        <v>3344</v>
      </c>
      <c r="AL70" s="35">
        <v>3344</v>
      </c>
      <c r="AM70" s="35">
        <v>732</v>
      </c>
      <c r="AN70" s="35">
        <v>5276</v>
      </c>
      <c r="AO70" s="35">
        <v>5276</v>
      </c>
      <c r="AP70" s="35" t="s">
        <v>46</v>
      </c>
      <c r="AQ70" s="45" t="s">
        <v>46</v>
      </c>
      <c r="AR70" s="35">
        <v>33711</v>
      </c>
      <c r="AS70" s="35">
        <v>3536</v>
      </c>
      <c r="AT70" s="35">
        <v>1149</v>
      </c>
      <c r="AU70" s="35">
        <v>506</v>
      </c>
      <c r="AV70" s="35">
        <v>3536</v>
      </c>
      <c r="AW70" s="35">
        <v>3536</v>
      </c>
      <c r="AX70" s="35" t="s">
        <v>237</v>
      </c>
      <c r="AY70" s="35">
        <v>3536</v>
      </c>
      <c r="AZ70" s="43" t="s">
        <v>46</v>
      </c>
      <c r="BA70" s="45" t="s">
        <v>46</v>
      </c>
      <c r="BB70" s="35">
        <v>33711</v>
      </c>
      <c r="BC70" s="35">
        <v>3638</v>
      </c>
      <c r="BD70" s="54">
        <v>182</v>
      </c>
      <c r="BE70" s="35">
        <v>1186</v>
      </c>
      <c r="BF70" s="45">
        <v>75</v>
      </c>
      <c r="BG70" s="35">
        <v>33711</v>
      </c>
      <c r="BH70" s="35">
        <v>8109</v>
      </c>
      <c r="BI70" s="35">
        <v>15813</v>
      </c>
      <c r="BJ70" s="35">
        <v>15813</v>
      </c>
      <c r="BK70" s="35">
        <v>1133</v>
      </c>
      <c r="BL70" s="35">
        <v>4046</v>
      </c>
      <c r="BM70" s="35" t="s">
        <v>46</v>
      </c>
      <c r="BN70" s="35">
        <v>4046</v>
      </c>
      <c r="BO70" s="45">
        <v>722</v>
      </c>
      <c r="BP70" s="35">
        <v>13593</v>
      </c>
      <c r="BQ70" s="35">
        <v>7706</v>
      </c>
      <c r="BR70" s="35">
        <v>1969.3173399639477</v>
      </c>
      <c r="BS70" s="35">
        <v>33711</v>
      </c>
      <c r="BT70" s="35">
        <v>33711</v>
      </c>
      <c r="BU70" s="35">
        <v>13593</v>
      </c>
      <c r="BV70" s="35">
        <v>25602</v>
      </c>
      <c r="BW70" s="35">
        <v>9856</v>
      </c>
      <c r="BX70" s="35">
        <v>16704</v>
      </c>
      <c r="BY70" s="45" t="s">
        <v>46</v>
      </c>
      <c r="BZ70" s="35">
        <v>33711</v>
      </c>
      <c r="CA70" s="35">
        <v>21298</v>
      </c>
      <c r="CB70" s="35">
        <v>13593</v>
      </c>
      <c r="CC70" s="35">
        <v>13593</v>
      </c>
      <c r="CD70" s="35">
        <v>13593</v>
      </c>
      <c r="CE70" s="35">
        <v>11699</v>
      </c>
      <c r="CF70" s="35">
        <v>347</v>
      </c>
      <c r="CG70" s="35">
        <v>8413</v>
      </c>
      <c r="CH70" s="35">
        <v>21425</v>
      </c>
      <c r="CI70" s="35">
        <v>21425</v>
      </c>
      <c r="CJ70" s="35">
        <v>21425</v>
      </c>
      <c r="CK70" s="35">
        <v>939</v>
      </c>
      <c r="CL70" s="35" t="s">
        <v>237</v>
      </c>
      <c r="CM70" s="35">
        <v>939</v>
      </c>
      <c r="CN70" s="35">
        <v>1586</v>
      </c>
      <c r="CO70" s="45">
        <v>20326</v>
      </c>
      <c r="CP70" s="35">
        <v>16774</v>
      </c>
      <c r="CQ70" s="35">
        <v>16774</v>
      </c>
      <c r="CR70" s="35">
        <v>15813</v>
      </c>
      <c r="CS70" s="35">
        <v>15813</v>
      </c>
      <c r="CT70" s="35">
        <v>16843</v>
      </c>
      <c r="CU70" s="35">
        <v>6994</v>
      </c>
      <c r="CV70" s="35">
        <v>16843</v>
      </c>
      <c r="CW70" s="35">
        <v>33711</v>
      </c>
      <c r="CX70" s="35">
        <v>15813</v>
      </c>
      <c r="CY70" s="35">
        <v>10273</v>
      </c>
      <c r="CZ70" s="35">
        <v>773</v>
      </c>
      <c r="DA70" s="78">
        <v>5.18</v>
      </c>
      <c r="DB70" s="43" t="s">
        <v>46</v>
      </c>
      <c r="DC70" s="43" t="s">
        <v>46</v>
      </c>
      <c r="DD70" s="43" t="s">
        <v>46</v>
      </c>
      <c r="DE70" s="43" t="s">
        <v>46</v>
      </c>
      <c r="DF70" s="43">
        <v>3638</v>
      </c>
      <c r="DG70" s="54">
        <v>182</v>
      </c>
      <c r="DH70" s="35">
        <v>1186</v>
      </c>
      <c r="DI70" s="35">
        <v>75</v>
      </c>
    </row>
    <row r="71" spans="1:113" x14ac:dyDescent="0.2">
      <c r="A71" s="3" t="s">
        <v>26</v>
      </c>
      <c r="B71" s="4">
        <v>2013</v>
      </c>
      <c r="C71" s="2" t="s">
        <v>4</v>
      </c>
      <c r="D71" s="35" t="s">
        <v>46</v>
      </c>
      <c r="E71" s="35" t="s">
        <v>46</v>
      </c>
      <c r="F71" s="35">
        <v>30071</v>
      </c>
      <c r="G71" s="45">
        <v>30071</v>
      </c>
      <c r="H71" s="35">
        <v>30071</v>
      </c>
      <c r="I71" s="35">
        <v>30071</v>
      </c>
      <c r="J71" s="35">
        <v>4871</v>
      </c>
      <c r="K71" s="35">
        <v>18225</v>
      </c>
      <c r="L71" s="35">
        <v>6975</v>
      </c>
      <c r="M71" s="35" t="s">
        <v>46</v>
      </c>
      <c r="N71" s="35" t="s">
        <v>237</v>
      </c>
      <c r="O71" s="35">
        <v>1121</v>
      </c>
      <c r="P71" s="35">
        <v>269</v>
      </c>
      <c r="Q71" s="35">
        <v>3027.7935779816512</v>
      </c>
      <c r="R71" s="45" t="s">
        <v>46</v>
      </c>
      <c r="S71" s="35">
        <v>9640</v>
      </c>
      <c r="T71" s="35">
        <v>9496</v>
      </c>
      <c r="U71" s="35">
        <v>10331</v>
      </c>
      <c r="V71" s="35">
        <v>1827</v>
      </c>
      <c r="W71" s="35">
        <v>4859</v>
      </c>
      <c r="X71" s="35">
        <v>5472</v>
      </c>
      <c r="Y71" s="35">
        <v>2312</v>
      </c>
      <c r="Z71" s="35">
        <v>4600</v>
      </c>
      <c r="AA71" s="35">
        <v>3230.5</v>
      </c>
      <c r="AB71" s="35">
        <v>15592</v>
      </c>
      <c r="AC71" s="35">
        <v>14479</v>
      </c>
      <c r="AD71" s="35">
        <v>643</v>
      </c>
      <c r="AE71" s="43" t="s">
        <v>46</v>
      </c>
      <c r="AF71" s="30" t="s">
        <v>46</v>
      </c>
      <c r="AG71" s="35">
        <v>30071</v>
      </c>
      <c r="AH71" s="43" t="s">
        <v>46</v>
      </c>
      <c r="AI71" s="43" t="s">
        <v>46</v>
      </c>
      <c r="AJ71" s="43" t="s">
        <v>46</v>
      </c>
      <c r="AK71" s="43">
        <v>2959</v>
      </c>
      <c r="AL71" s="35">
        <v>2959</v>
      </c>
      <c r="AM71" s="35">
        <v>643</v>
      </c>
      <c r="AN71" s="35">
        <v>4871</v>
      </c>
      <c r="AO71" s="35" t="s">
        <v>46</v>
      </c>
      <c r="AP71" s="35" t="s">
        <v>46</v>
      </c>
      <c r="AQ71" s="45" t="s">
        <v>46</v>
      </c>
      <c r="AR71" s="35">
        <v>30071</v>
      </c>
      <c r="AS71" s="35">
        <v>2920</v>
      </c>
      <c r="AT71" s="35">
        <v>1002</v>
      </c>
      <c r="AU71" s="35">
        <v>430</v>
      </c>
      <c r="AV71" s="35">
        <v>2920</v>
      </c>
      <c r="AW71" s="35">
        <v>2920</v>
      </c>
      <c r="AX71" s="35" t="s">
        <v>237</v>
      </c>
      <c r="AY71" s="35">
        <v>2920</v>
      </c>
      <c r="AZ71" s="43" t="s">
        <v>46</v>
      </c>
      <c r="BA71" s="45" t="s">
        <v>46</v>
      </c>
      <c r="BB71" s="35">
        <v>30071</v>
      </c>
      <c r="BC71" s="35">
        <v>3021</v>
      </c>
      <c r="BD71" s="54">
        <v>162</v>
      </c>
      <c r="BE71" s="35">
        <v>1144</v>
      </c>
      <c r="BF71" s="45">
        <v>82</v>
      </c>
      <c r="BG71" s="35">
        <v>30071</v>
      </c>
      <c r="BH71" s="35">
        <v>6975</v>
      </c>
      <c r="BI71" s="35">
        <v>14478</v>
      </c>
      <c r="BJ71" s="35">
        <v>14478</v>
      </c>
      <c r="BK71" s="35">
        <v>1121</v>
      </c>
      <c r="BL71" s="35">
        <v>3309</v>
      </c>
      <c r="BM71" s="35" t="s">
        <v>46</v>
      </c>
      <c r="BN71" s="35">
        <v>3309</v>
      </c>
      <c r="BO71" s="45">
        <v>617</v>
      </c>
      <c r="BP71" s="35">
        <v>12158</v>
      </c>
      <c r="BQ71" s="35">
        <v>6912</v>
      </c>
      <c r="BR71" s="35">
        <v>1969.3173399639477</v>
      </c>
      <c r="BS71" s="35">
        <v>30071</v>
      </c>
      <c r="BT71" s="35">
        <v>30071</v>
      </c>
      <c r="BU71" s="35">
        <v>12158</v>
      </c>
      <c r="BV71" s="35">
        <v>23096</v>
      </c>
      <c r="BW71" s="35">
        <v>9264</v>
      </c>
      <c r="BX71" s="35">
        <v>14683</v>
      </c>
      <c r="BY71" s="45" t="s">
        <v>46</v>
      </c>
      <c r="BZ71" s="35">
        <v>30071</v>
      </c>
      <c r="CA71" s="35">
        <v>19097</v>
      </c>
      <c r="CB71" s="35">
        <v>12158</v>
      </c>
      <c r="CC71" s="35">
        <v>12158</v>
      </c>
      <c r="CD71" s="35">
        <v>12158</v>
      </c>
      <c r="CE71" s="35">
        <v>10331</v>
      </c>
      <c r="CF71" s="35">
        <v>323</v>
      </c>
      <c r="CG71" s="35">
        <v>8079</v>
      </c>
      <c r="CH71" s="35">
        <v>19136</v>
      </c>
      <c r="CI71" s="35">
        <v>19136</v>
      </c>
      <c r="CJ71" s="35">
        <v>19136</v>
      </c>
      <c r="CK71" s="35">
        <v>1121</v>
      </c>
      <c r="CL71" s="35" t="s">
        <v>237</v>
      </c>
      <c r="CM71" s="35">
        <v>1121</v>
      </c>
      <c r="CN71" s="35">
        <v>1595</v>
      </c>
      <c r="CO71" s="45">
        <v>18225</v>
      </c>
      <c r="CP71" s="35">
        <v>14692</v>
      </c>
      <c r="CQ71" s="35">
        <v>14692</v>
      </c>
      <c r="CR71" s="35">
        <v>14478</v>
      </c>
      <c r="CS71" s="35">
        <v>14478</v>
      </c>
      <c r="CT71" s="35">
        <v>14774</v>
      </c>
      <c r="CU71" s="35">
        <v>6964</v>
      </c>
      <c r="CV71" s="35">
        <v>14774</v>
      </c>
      <c r="CW71" s="35">
        <v>30071</v>
      </c>
      <c r="CX71" s="35">
        <v>14478</v>
      </c>
      <c r="CY71" s="35">
        <v>11248</v>
      </c>
      <c r="CZ71" s="35">
        <v>606</v>
      </c>
      <c r="DA71" s="78">
        <v>5.45</v>
      </c>
      <c r="DB71" s="43" t="s">
        <v>46</v>
      </c>
      <c r="DC71" s="43" t="s">
        <v>46</v>
      </c>
      <c r="DD71" s="43" t="s">
        <v>46</v>
      </c>
      <c r="DE71" s="43" t="s">
        <v>46</v>
      </c>
      <c r="DF71" s="43">
        <v>3021</v>
      </c>
      <c r="DG71" s="54">
        <v>162</v>
      </c>
      <c r="DH71" s="35">
        <v>1144</v>
      </c>
      <c r="DI71" s="35">
        <v>82</v>
      </c>
    </row>
    <row r="72" spans="1:113" x14ac:dyDescent="0.2">
      <c r="A72" s="3" t="s">
        <v>27</v>
      </c>
      <c r="B72" s="4">
        <v>2013</v>
      </c>
      <c r="C72" s="2" t="s">
        <v>5</v>
      </c>
      <c r="D72" s="35" t="s">
        <v>46</v>
      </c>
      <c r="E72" s="35" t="s">
        <v>46</v>
      </c>
      <c r="F72" s="35">
        <v>20734</v>
      </c>
      <c r="G72" s="45">
        <v>20734</v>
      </c>
      <c r="H72" s="35">
        <v>20734</v>
      </c>
      <c r="I72" s="35">
        <v>20734</v>
      </c>
      <c r="J72" s="35">
        <v>3693</v>
      </c>
      <c r="K72" s="35">
        <v>11998</v>
      </c>
      <c r="L72" s="35">
        <v>5043</v>
      </c>
      <c r="M72" s="35" t="s">
        <v>46</v>
      </c>
      <c r="N72" s="35" t="s">
        <v>237</v>
      </c>
      <c r="O72" s="35">
        <v>414</v>
      </c>
      <c r="P72" s="35">
        <v>140</v>
      </c>
      <c r="Q72" s="35">
        <v>3272.5</v>
      </c>
      <c r="R72" s="45" t="s">
        <v>46</v>
      </c>
      <c r="S72" s="35">
        <v>6544</v>
      </c>
      <c r="T72" s="35">
        <v>6190</v>
      </c>
      <c r="U72" s="35">
        <v>7149</v>
      </c>
      <c r="V72" s="35">
        <v>1175</v>
      </c>
      <c r="W72" s="35">
        <v>3460</v>
      </c>
      <c r="X72" s="35">
        <v>3689</v>
      </c>
      <c r="Y72" s="35">
        <v>1528</v>
      </c>
      <c r="Z72" s="35">
        <v>3041</v>
      </c>
      <c r="AA72" s="35">
        <v>2794.5</v>
      </c>
      <c r="AB72" s="35">
        <v>10878</v>
      </c>
      <c r="AC72" s="35">
        <v>9856</v>
      </c>
      <c r="AD72" s="35">
        <v>455</v>
      </c>
      <c r="AE72" s="43">
        <v>926.5</v>
      </c>
      <c r="AF72" s="30" t="s">
        <v>46</v>
      </c>
      <c r="AG72" s="35">
        <v>20734</v>
      </c>
      <c r="AH72" s="43">
        <v>304</v>
      </c>
      <c r="AI72" s="43">
        <v>622.5</v>
      </c>
      <c r="AJ72" s="43" t="s">
        <v>46</v>
      </c>
      <c r="AK72" s="43">
        <v>2233</v>
      </c>
      <c r="AL72" s="35">
        <v>2233</v>
      </c>
      <c r="AM72" s="35">
        <v>455</v>
      </c>
      <c r="AN72" s="35">
        <v>3693</v>
      </c>
      <c r="AO72" s="35">
        <v>3693</v>
      </c>
      <c r="AP72" s="35" t="s">
        <v>46</v>
      </c>
      <c r="AQ72" s="45" t="s">
        <v>46</v>
      </c>
      <c r="AR72" s="35">
        <v>20734</v>
      </c>
      <c r="AS72" s="35">
        <v>2018</v>
      </c>
      <c r="AT72" s="35">
        <v>603</v>
      </c>
      <c r="AU72" s="35">
        <v>255</v>
      </c>
      <c r="AV72" s="35">
        <v>2018</v>
      </c>
      <c r="AW72" s="35">
        <v>2018</v>
      </c>
      <c r="AX72" s="35" t="s">
        <v>237</v>
      </c>
      <c r="AY72" s="35">
        <v>2018</v>
      </c>
      <c r="AZ72" s="43" t="s">
        <v>46</v>
      </c>
      <c r="BA72" s="45" t="s">
        <v>46</v>
      </c>
      <c r="BB72" s="35">
        <v>20734</v>
      </c>
      <c r="BC72" s="35">
        <v>2581</v>
      </c>
      <c r="BD72" s="54">
        <v>117</v>
      </c>
      <c r="BE72" s="35">
        <v>846</v>
      </c>
      <c r="BF72" s="45">
        <v>43</v>
      </c>
      <c r="BG72" s="35">
        <v>20734</v>
      </c>
      <c r="BH72" s="35">
        <v>5043</v>
      </c>
      <c r="BI72" s="35">
        <v>9401</v>
      </c>
      <c r="BJ72" s="35">
        <v>9401</v>
      </c>
      <c r="BK72" s="35">
        <v>676</v>
      </c>
      <c r="BL72" s="35">
        <v>2450</v>
      </c>
      <c r="BM72" s="35" t="s">
        <v>46</v>
      </c>
      <c r="BN72" s="35">
        <v>2450</v>
      </c>
      <c r="BO72" s="45">
        <v>455</v>
      </c>
      <c r="BP72" s="35">
        <v>8324</v>
      </c>
      <c r="BQ72" s="35">
        <v>4569</v>
      </c>
      <c r="BR72" s="35">
        <v>1969.3173399639477</v>
      </c>
      <c r="BS72" s="35">
        <v>20734</v>
      </c>
      <c r="BT72" s="35">
        <v>20734</v>
      </c>
      <c r="BU72" s="35">
        <v>8324</v>
      </c>
      <c r="BV72" s="35">
        <v>15691</v>
      </c>
      <c r="BW72" s="35">
        <v>5765</v>
      </c>
      <c r="BX72" s="35">
        <v>10340</v>
      </c>
      <c r="BY72" s="45" t="s">
        <v>46</v>
      </c>
      <c r="BZ72" s="35">
        <v>20734</v>
      </c>
      <c r="CA72" s="35">
        <v>12789</v>
      </c>
      <c r="CB72" s="35">
        <v>8324</v>
      </c>
      <c r="CC72" s="35">
        <v>8324</v>
      </c>
      <c r="CD72" s="35">
        <v>8324</v>
      </c>
      <c r="CE72" s="35">
        <v>7149</v>
      </c>
      <c r="CF72" s="35">
        <v>166</v>
      </c>
      <c r="CG72" s="35">
        <v>4898</v>
      </c>
      <c r="CH72" s="35">
        <v>12734</v>
      </c>
      <c r="CI72" s="35">
        <v>12734</v>
      </c>
      <c r="CJ72" s="35">
        <v>12734</v>
      </c>
      <c r="CK72" s="35">
        <v>414</v>
      </c>
      <c r="CL72" s="35" t="s">
        <v>237</v>
      </c>
      <c r="CM72" s="35">
        <v>414</v>
      </c>
      <c r="CN72" s="35">
        <v>603</v>
      </c>
      <c r="CO72" s="45">
        <v>11998</v>
      </c>
      <c r="CP72" s="35">
        <v>9482</v>
      </c>
      <c r="CQ72" s="35">
        <v>9482</v>
      </c>
      <c r="CR72" s="35">
        <v>9401</v>
      </c>
      <c r="CS72" s="35">
        <v>9401</v>
      </c>
      <c r="CT72" s="35">
        <v>9547</v>
      </c>
      <c r="CU72" s="35">
        <v>3044</v>
      </c>
      <c r="CV72" s="35">
        <v>9547</v>
      </c>
      <c r="CW72" s="35">
        <v>20734</v>
      </c>
      <c r="CX72" s="35">
        <v>9401</v>
      </c>
      <c r="CY72" s="35">
        <v>15274</v>
      </c>
      <c r="CZ72" s="35">
        <v>544</v>
      </c>
      <c r="DA72" s="78">
        <v>5.82</v>
      </c>
      <c r="DB72" s="43" t="s">
        <v>46</v>
      </c>
      <c r="DC72" s="43" t="s">
        <v>46</v>
      </c>
      <c r="DD72" s="43" t="s">
        <v>46</v>
      </c>
      <c r="DE72" s="43" t="s">
        <v>46</v>
      </c>
      <c r="DF72" s="43">
        <v>2581</v>
      </c>
      <c r="DG72" s="54">
        <v>117</v>
      </c>
      <c r="DH72" s="35">
        <v>846</v>
      </c>
      <c r="DI72" s="35">
        <v>43</v>
      </c>
    </row>
    <row r="73" spans="1:113" x14ac:dyDescent="0.2">
      <c r="A73" s="3" t="s">
        <v>28</v>
      </c>
      <c r="B73" s="4">
        <v>2013</v>
      </c>
      <c r="C73" s="2" t="s">
        <v>6</v>
      </c>
      <c r="D73" s="35" t="s">
        <v>46</v>
      </c>
      <c r="E73" s="35" t="s">
        <v>46</v>
      </c>
      <c r="F73" s="35">
        <v>61888</v>
      </c>
      <c r="G73" s="45">
        <v>61888</v>
      </c>
      <c r="H73" s="35">
        <v>61888</v>
      </c>
      <c r="I73" s="35">
        <v>61888</v>
      </c>
      <c r="J73" s="35">
        <v>10052</v>
      </c>
      <c r="K73" s="35">
        <v>37263</v>
      </c>
      <c r="L73" s="35">
        <v>14573</v>
      </c>
      <c r="M73" s="35" t="s">
        <v>46</v>
      </c>
      <c r="N73" s="35" t="s">
        <v>237</v>
      </c>
      <c r="O73" s="35">
        <v>2539</v>
      </c>
      <c r="P73" s="35">
        <v>1357</v>
      </c>
      <c r="Q73" s="35">
        <v>3143.9065934065934</v>
      </c>
      <c r="R73" s="45" t="s">
        <v>46</v>
      </c>
      <c r="S73" s="35">
        <v>19585</v>
      </c>
      <c r="T73" s="35">
        <v>19711</v>
      </c>
      <c r="U73" s="35">
        <v>21925</v>
      </c>
      <c r="V73" s="35">
        <v>3855</v>
      </c>
      <c r="W73" s="35">
        <v>9872</v>
      </c>
      <c r="X73" s="35">
        <v>12053</v>
      </c>
      <c r="Y73" s="35">
        <v>4768</v>
      </c>
      <c r="Z73" s="35">
        <v>10090</v>
      </c>
      <c r="AA73" s="35">
        <v>3348.4310344827586</v>
      </c>
      <c r="AB73" s="35">
        <v>31690</v>
      </c>
      <c r="AC73" s="35">
        <v>30198</v>
      </c>
      <c r="AD73" s="35">
        <v>1371</v>
      </c>
      <c r="AE73" s="43">
        <v>2698.75</v>
      </c>
      <c r="AF73" s="30" t="s">
        <v>46</v>
      </c>
      <c r="AG73" s="35">
        <v>61888</v>
      </c>
      <c r="AH73" s="43">
        <v>1010</v>
      </c>
      <c r="AI73" s="43">
        <v>1688.75</v>
      </c>
      <c r="AJ73" s="43" t="s">
        <v>46</v>
      </c>
      <c r="AK73" s="43">
        <v>6218</v>
      </c>
      <c r="AL73" s="35">
        <v>6218</v>
      </c>
      <c r="AM73" s="35">
        <v>1371</v>
      </c>
      <c r="AN73" s="35">
        <v>10052</v>
      </c>
      <c r="AO73" s="35">
        <v>10052</v>
      </c>
      <c r="AP73" s="35" t="s">
        <v>46</v>
      </c>
      <c r="AQ73" s="45" t="s">
        <v>46</v>
      </c>
      <c r="AR73" s="35">
        <v>61888</v>
      </c>
      <c r="AS73" s="35">
        <v>6913</v>
      </c>
      <c r="AT73" s="35">
        <v>2390</v>
      </c>
      <c r="AU73" s="35">
        <v>994</v>
      </c>
      <c r="AV73" s="35">
        <v>6913</v>
      </c>
      <c r="AW73" s="35">
        <v>6913</v>
      </c>
      <c r="AX73" s="35" t="s">
        <v>237</v>
      </c>
      <c r="AY73" s="35">
        <v>6913</v>
      </c>
      <c r="AZ73" s="43" t="s">
        <v>46</v>
      </c>
      <c r="BA73" s="45" t="s">
        <v>46</v>
      </c>
      <c r="BB73" s="35">
        <v>61888</v>
      </c>
      <c r="BC73" s="35">
        <v>6879</v>
      </c>
      <c r="BD73" s="54">
        <v>386</v>
      </c>
      <c r="BE73" s="35">
        <v>2354</v>
      </c>
      <c r="BF73" s="45">
        <v>138</v>
      </c>
      <c r="BG73" s="35">
        <v>61888</v>
      </c>
      <c r="BH73" s="35">
        <v>14573</v>
      </c>
      <c r="BI73" s="35">
        <v>29012</v>
      </c>
      <c r="BJ73" s="35">
        <v>29012</v>
      </c>
      <c r="BK73" s="35">
        <v>2041</v>
      </c>
      <c r="BL73" s="35">
        <v>7067</v>
      </c>
      <c r="BM73" s="35" t="s">
        <v>46</v>
      </c>
      <c r="BN73" s="35">
        <v>7067</v>
      </c>
      <c r="BO73" s="45">
        <v>1279</v>
      </c>
      <c r="BP73" s="35">
        <v>25780</v>
      </c>
      <c r="BQ73" s="35">
        <v>14858</v>
      </c>
      <c r="BR73" s="35">
        <v>1969.3173399639477</v>
      </c>
      <c r="BS73" s="35">
        <v>61888</v>
      </c>
      <c r="BT73" s="35">
        <v>61888</v>
      </c>
      <c r="BU73" s="35">
        <v>25780</v>
      </c>
      <c r="BV73" s="35">
        <v>47315</v>
      </c>
      <c r="BW73" s="35">
        <v>18345</v>
      </c>
      <c r="BX73" s="35">
        <v>30573</v>
      </c>
      <c r="BY73" s="45" t="s">
        <v>46</v>
      </c>
      <c r="BZ73" s="35">
        <v>61888</v>
      </c>
      <c r="CA73" s="35">
        <v>39229</v>
      </c>
      <c r="CB73" s="35">
        <v>25780</v>
      </c>
      <c r="CC73" s="35">
        <v>25780</v>
      </c>
      <c r="CD73" s="35">
        <v>25780</v>
      </c>
      <c r="CE73" s="35">
        <v>21925</v>
      </c>
      <c r="CF73" s="35">
        <v>774</v>
      </c>
      <c r="CG73" s="35">
        <v>17020</v>
      </c>
      <c r="CH73" s="35">
        <v>39296</v>
      </c>
      <c r="CI73" s="35">
        <v>39296</v>
      </c>
      <c r="CJ73" s="35">
        <v>39296</v>
      </c>
      <c r="CK73" s="35">
        <v>2539</v>
      </c>
      <c r="CL73" s="35" t="s">
        <v>237</v>
      </c>
      <c r="CM73" s="35">
        <v>2539</v>
      </c>
      <c r="CN73" s="35">
        <v>4182</v>
      </c>
      <c r="CO73" s="45">
        <v>37263</v>
      </c>
      <c r="CP73" s="35">
        <v>29553</v>
      </c>
      <c r="CQ73" s="35">
        <v>29553</v>
      </c>
      <c r="CR73" s="35">
        <v>29012</v>
      </c>
      <c r="CS73" s="35">
        <v>29012</v>
      </c>
      <c r="CT73" s="35">
        <v>29628</v>
      </c>
      <c r="CU73" s="35">
        <v>16605</v>
      </c>
      <c r="CV73" s="35">
        <v>29628</v>
      </c>
      <c r="CW73" s="35">
        <v>61888</v>
      </c>
      <c r="CX73" s="35">
        <v>29012</v>
      </c>
      <c r="CY73" s="35">
        <v>7943</v>
      </c>
      <c r="CZ73" s="35">
        <v>936</v>
      </c>
      <c r="DA73" s="78">
        <v>5.48</v>
      </c>
      <c r="DB73" s="43" t="s">
        <v>46</v>
      </c>
      <c r="DC73" s="43" t="s">
        <v>46</v>
      </c>
      <c r="DD73" s="43" t="s">
        <v>46</v>
      </c>
      <c r="DE73" s="43" t="s">
        <v>46</v>
      </c>
      <c r="DF73" s="43">
        <v>6879</v>
      </c>
      <c r="DG73" s="54">
        <v>386</v>
      </c>
      <c r="DH73" s="35">
        <v>2354</v>
      </c>
      <c r="DI73" s="35">
        <v>138</v>
      </c>
    </row>
    <row r="74" spans="1:113" x14ac:dyDescent="0.2">
      <c r="A74" s="3" t="s">
        <v>29</v>
      </c>
      <c r="B74" s="4">
        <v>2013</v>
      </c>
      <c r="C74" s="2" t="s">
        <v>7</v>
      </c>
      <c r="D74" s="35" t="s">
        <v>46</v>
      </c>
      <c r="E74" s="35" t="s">
        <v>46</v>
      </c>
      <c r="F74" s="35">
        <v>14814</v>
      </c>
      <c r="G74" s="45">
        <v>14814</v>
      </c>
      <c r="H74" s="35">
        <v>14814</v>
      </c>
      <c r="I74" s="35">
        <v>14814</v>
      </c>
      <c r="J74" s="35">
        <v>2538</v>
      </c>
      <c r="K74" s="35">
        <v>8777</v>
      </c>
      <c r="L74" s="35">
        <v>3499</v>
      </c>
      <c r="M74" s="35" t="s">
        <v>46</v>
      </c>
      <c r="N74" s="35" t="s">
        <v>237</v>
      </c>
      <c r="O74" s="35">
        <v>351</v>
      </c>
      <c r="P74" s="35">
        <v>139</v>
      </c>
      <c r="Q74" s="35">
        <v>3269.7307692307691</v>
      </c>
      <c r="R74" s="45" t="s">
        <v>46</v>
      </c>
      <c r="S74" s="35">
        <v>4672</v>
      </c>
      <c r="T74" s="35">
        <v>4609</v>
      </c>
      <c r="U74" s="35">
        <v>5085</v>
      </c>
      <c r="V74" s="35">
        <v>815</v>
      </c>
      <c r="W74" s="35">
        <v>2447</v>
      </c>
      <c r="X74" s="35">
        <v>2638</v>
      </c>
      <c r="Y74" s="35">
        <v>1105</v>
      </c>
      <c r="Z74" s="35">
        <v>2189</v>
      </c>
      <c r="AA74" s="35">
        <v>3536.4375</v>
      </c>
      <c r="AB74" s="35">
        <v>7676</v>
      </c>
      <c r="AC74" s="35">
        <v>7138</v>
      </c>
      <c r="AD74" s="35">
        <v>342</v>
      </c>
      <c r="AE74" s="43">
        <v>692.75</v>
      </c>
      <c r="AF74" s="30" t="s">
        <v>46</v>
      </c>
      <c r="AG74" s="35">
        <v>14814</v>
      </c>
      <c r="AH74" s="43">
        <v>258</v>
      </c>
      <c r="AI74" s="43">
        <v>434.75</v>
      </c>
      <c r="AJ74" s="43" t="s">
        <v>46</v>
      </c>
      <c r="AK74" s="43">
        <v>1627</v>
      </c>
      <c r="AL74" s="35">
        <v>1627</v>
      </c>
      <c r="AM74" s="35">
        <v>342</v>
      </c>
      <c r="AN74" s="35">
        <v>2538</v>
      </c>
      <c r="AO74" s="35">
        <v>2538</v>
      </c>
      <c r="AP74" s="35" t="s">
        <v>46</v>
      </c>
      <c r="AQ74" s="45" t="s">
        <v>46</v>
      </c>
      <c r="AR74" s="35">
        <v>14814</v>
      </c>
      <c r="AS74" s="35">
        <v>1497</v>
      </c>
      <c r="AT74" s="35">
        <v>421</v>
      </c>
      <c r="AU74" s="35">
        <v>187</v>
      </c>
      <c r="AV74" s="35">
        <v>1497</v>
      </c>
      <c r="AW74" s="35">
        <v>1497</v>
      </c>
      <c r="AX74" s="35" t="s">
        <v>237</v>
      </c>
      <c r="AY74" s="35">
        <v>1497</v>
      </c>
      <c r="AZ74" s="43" t="s">
        <v>46</v>
      </c>
      <c r="BA74" s="45" t="s">
        <v>46</v>
      </c>
      <c r="BB74" s="35">
        <v>14814</v>
      </c>
      <c r="BC74" s="35">
        <v>1801</v>
      </c>
      <c r="BD74" s="54">
        <v>67</v>
      </c>
      <c r="BE74" s="35">
        <v>562</v>
      </c>
      <c r="BF74" s="45">
        <v>25</v>
      </c>
      <c r="BG74" s="35">
        <v>14814</v>
      </c>
      <c r="BH74" s="35">
        <v>3499</v>
      </c>
      <c r="BI74" s="35">
        <v>6939</v>
      </c>
      <c r="BJ74" s="35">
        <v>6939</v>
      </c>
      <c r="BK74" s="35">
        <v>581</v>
      </c>
      <c r="BL74" s="35">
        <v>1788</v>
      </c>
      <c r="BM74" s="35" t="s">
        <v>46</v>
      </c>
      <c r="BN74" s="35">
        <v>1788</v>
      </c>
      <c r="BO74" s="45" t="s">
        <v>46</v>
      </c>
      <c r="BP74" s="35">
        <v>5900</v>
      </c>
      <c r="BQ74" s="35">
        <v>3294</v>
      </c>
      <c r="BR74" s="35">
        <v>1969.3173399639477</v>
      </c>
      <c r="BS74" s="35">
        <v>14814</v>
      </c>
      <c r="BT74" s="35">
        <v>14814</v>
      </c>
      <c r="BU74" s="35">
        <v>5900</v>
      </c>
      <c r="BV74" s="35">
        <v>11315</v>
      </c>
      <c r="BW74" s="35">
        <v>4312</v>
      </c>
      <c r="BX74" s="35">
        <v>7359</v>
      </c>
      <c r="BY74" s="45" t="s">
        <v>46</v>
      </c>
      <c r="BZ74" s="35">
        <v>14814</v>
      </c>
      <c r="CA74" s="35">
        <v>9373</v>
      </c>
      <c r="CB74" s="35">
        <v>5900</v>
      </c>
      <c r="CC74" s="35">
        <v>5900</v>
      </c>
      <c r="CD74" s="35">
        <v>5900</v>
      </c>
      <c r="CE74" s="35">
        <v>5085</v>
      </c>
      <c r="CF74" s="35">
        <v>148</v>
      </c>
      <c r="CG74" s="35">
        <v>4187</v>
      </c>
      <c r="CH74" s="35">
        <v>9281</v>
      </c>
      <c r="CI74" s="35">
        <v>9281</v>
      </c>
      <c r="CJ74" s="35">
        <v>9281</v>
      </c>
      <c r="CK74" s="35">
        <v>351</v>
      </c>
      <c r="CL74" s="35" t="s">
        <v>237</v>
      </c>
      <c r="CM74" s="35">
        <v>351</v>
      </c>
      <c r="CN74" s="35">
        <v>480</v>
      </c>
      <c r="CO74" s="45">
        <v>8777</v>
      </c>
      <c r="CP74" s="35">
        <v>7295</v>
      </c>
      <c r="CQ74" s="35">
        <v>7295</v>
      </c>
      <c r="CR74" s="35">
        <v>6939</v>
      </c>
      <c r="CS74" s="35">
        <v>6939</v>
      </c>
      <c r="CT74" s="35">
        <v>7327</v>
      </c>
      <c r="CU74" s="35">
        <v>3650</v>
      </c>
      <c r="CV74" s="35">
        <v>7327</v>
      </c>
      <c r="CW74" s="35">
        <v>14814</v>
      </c>
      <c r="CX74" s="35">
        <v>6939</v>
      </c>
      <c r="CY74" s="35">
        <v>4321</v>
      </c>
      <c r="CZ74" s="35">
        <v>275</v>
      </c>
      <c r="DA74" s="78">
        <v>5.59</v>
      </c>
      <c r="DB74" s="43" t="s">
        <v>46</v>
      </c>
      <c r="DC74" s="43" t="s">
        <v>46</v>
      </c>
      <c r="DD74" s="43" t="s">
        <v>46</v>
      </c>
      <c r="DE74" s="43" t="s">
        <v>46</v>
      </c>
      <c r="DF74" s="43">
        <v>1801</v>
      </c>
      <c r="DG74" s="54">
        <v>67</v>
      </c>
      <c r="DH74" s="35">
        <v>562</v>
      </c>
      <c r="DI74" s="35">
        <v>25</v>
      </c>
    </row>
    <row r="75" spans="1:113" x14ac:dyDescent="0.2">
      <c r="A75" s="3" t="s">
        <v>30</v>
      </c>
      <c r="B75" s="4">
        <v>2013</v>
      </c>
      <c r="C75" s="2" t="s">
        <v>8</v>
      </c>
      <c r="D75" s="35" t="s">
        <v>46</v>
      </c>
      <c r="E75" s="35" t="s">
        <v>46</v>
      </c>
      <c r="F75" s="35">
        <v>18934</v>
      </c>
      <c r="G75" s="45">
        <v>18934</v>
      </c>
      <c r="H75" s="35">
        <v>18934</v>
      </c>
      <c r="I75" s="35">
        <v>18934</v>
      </c>
      <c r="J75" s="35">
        <v>3240</v>
      </c>
      <c r="K75" s="35">
        <v>11191</v>
      </c>
      <c r="L75" s="35">
        <v>4503</v>
      </c>
      <c r="M75" s="35" t="s">
        <v>46</v>
      </c>
      <c r="N75" s="35" t="s">
        <v>237</v>
      </c>
      <c r="O75" s="35">
        <v>428</v>
      </c>
      <c r="P75" s="35">
        <v>178</v>
      </c>
      <c r="Q75" s="35">
        <v>3396.8541666666665</v>
      </c>
      <c r="R75" s="45" t="s">
        <v>46</v>
      </c>
      <c r="S75" s="35">
        <v>6001</v>
      </c>
      <c r="T75" s="35">
        <v>5835</v>
      </c>
      <c r="U75" s="35">
        <v>6293</v>
      </c>
      <c r="V75" s="35">
        <v>1040</v>
      </c>
      <c r="W75" s="35">
        <v>3123</v>
      </c>
      <c r="X75" s="35">
        <v>3170</v>
      </c>
      <c r="Y75" s="35">
        <v>1414</v>
      </c>
      <c r="Z75" s="35">
        <v>2603</v>
      </c>
      <c r="AA75" s="35">
        <v>3735.5</v>
      </c>
      <c r="AB75" s="35">
        <v>9784</v>
      </c>
      <c r="AC75" s="35">
        <v>9150</v>
      </c>
      <c r="AD75" s="35">
        <v>413</v>
      </c>
      <c r="AE75" s="43">
        <v>811.75</v>
      </c>
      <c r="AF75" s="30" t="s">
        <v>46</v>
      </c>
      <c r="AG75" s="35">
        <v>18934</v>
      </c>
      <c r="AH75" s="43">
        <v>288</v>
      </c>
      <c r="AI75" s="43">
        <v>523.75</v>
      </c>
      <c r="AJ75" s="43" t="s">
        <v>46</v>
      </c>
      <c r="AK75" s="43">
        <v>2029</v>
      </c>
      <c r="AL75" s="35">
        <v>2029</v>
      </c>
      <c r="AM75" s="35">
        <v>413</v>
      </c>
      <c r="AN75" s="35">
        <v>3240</v>
      </c>
      <c r="AO75" s="35">
        <v>3240</v>
      </c>
      <c r="AP75" s="35" t="s">
        <v>46</v>
      </c>
      <c r="AQ75" s="45" t="s">
        <v>46</v>
      </c>
      <c r="AR75" s="35">
        <v>18934</v>
      </c>
      <c r="AS75" s="35">
        <v>1786</v>
      </c>
      <c r="AT75" s="35">
        <v>447</v>
      </c>
      <c r="AU75" s="35">
        <v>176</v>
      </c>
      <c r="AV75" s="35">
        <v>1786</v>
      </c>
      <c r="AW75" s="35">
        <v>1786</v>
      </c>
      <c r="AX75" s="35" t="s">
        <v>237</v>
      </c>
      <c r="AY75" s="35">
        <v>1786</v>
      </c>
      <c r="AZ75" s="43" t="s">
        <v>46</v>
      </c>
      <c r="BA75" s="45" t="s">
        <v>46</v>
      </c>
      <c r="BB75" s="35">
        <v>18934</v>
      </c>
      <c r="BC75" s="35">
        <v>2289</v>
      </c>
      <c r="BD75" s="54">
        <v>69</v>
      </c>
      <c r="BE75" s="35">
        <v>741</v>
      </c>
      <c r="BF75" s="45">
        <v>32</v>
      </c>
      <c r="BG75" s="35">
        <v>18934</v>
      </c>
      <c r="BH75" s="35">
        <v>4503</v>
      </c>
      <c r="BI75" s="35">
        <v>8991</v>
      </c>
      <c r="BJ75" s="35">
        <v>8991</v>
      </c>
      <c r="BK75" s="35">
        <v>669</v>
      </c>
      <c r="BL75" s="35">
        <v>2250</v>
      </c>
      <c r="BM75" s="35" t="s">
        <v>46</v>
      </c>
      <c r="BN75" s="35">
        <v>2250</v>
      </c>
      <c r="BO75" s="45" t="s">
        <v>46</v>
      </c>
      <c r="BP75" s="35">
        <v>7333</v>
      </c>
      <c r="BQ75" s="35">
        <v>4017</v>
      </c>
      <c r="BR75" s="35">
        <v>1969.3173399639477</v>
      </c>
      <c r="BS75" s="35">
        <v>18934</v>
      </c>
      <c r="BT75" s="35">
        <v>18934</v>
      </c>
      <c r="BU75" s="35">
        <v>7333</v>
      </c>
      <c r="BV75" s="35">
        <v>14431</v>
      </c>
      <c r="BW75" s="35">
        <v>5739</v>
      </c>
      <c r="BX75" s="35">
        <v>9405</v>
      </c>
      <c r="BY75" s="45" t="s">
        <v>46</v>
      </c>
      <c r="BZ75" s="35">
        <v>18934</v>
      </c>
      <c r="CA75" s="35">
        <v>11846</v>
      </c>
      <c r="CB75" s="35">
        <v>7333</v>
      </c>
      <c r="CC75" s="35">
        <v>7333</v>
      </c>
      <c r="CD75" s="35">
        <v>7333</v>
      </c>
      <c r="CE75" s="35">
        <v>6293</v>
      </c>
      <c r="CF75" s="35">
        <v>146</v>
      </c>
      <c r="CG75" s="35">
        <v>5442</v>
      </c>
      <c r="CH75" s="35">
        <v>11836</v>
      </c>
      <c r="CI75" s="35">
        <v>11836</v>
      </c>
      <c r="CJ75" s="35">
        <v>11836</v>
      </c>
      <c r="CK75" s="35">
        <v>428</v>
      </c>
      <c r="CL75" s="35" t="s">
        <v>237</v>
      </c>
      <c r="CM75" s="35">
        <v>428</v>
      </c>
      <c r="CN75" s="35">
        <v>712</v>
      </c>
      <c r="CO75" s="45">
        <v>11191</v>
      </c>
      <c r="CP75" s="35">
        <v>8956</v>
      </c>
      <c r="CQ75" s="35">
        <v>8956</v>
      </c>
      <c r="CR75" s="35">
        <v>8991</v>
      </c>
      <c r="CS75" s="35">
        <v>8991</v>
      </c>
      <c r="CT75" s="35">
        <v>8976</v>
      </c>
      <c r="CU75" s="35">
        <v>3677</v>
      </c>
      <c r="CV75" s="35">
        <v>8976</v>
      </c>
      <c r="CW75" s="35">
        <v>18934</v>
      </c>
      <c r="CX75" s="35">
        <v>8991</v>
      </c>
      <c r="CY75" s="35">
        <v>3171</v>
      </c>
      <c r="CZ75" s="35">
        <v>317</v>
      </c>
      <c r="DA75" s="78">
        <v>5.72</v>
      </c>
      <c r="DB75" s="43" t="s">
        <v>46</v>
      </c>
      <c r="DC75" s="43" t="s">
        <v>46</v>
      </c>
      <c r="DD75" s="43" t="s">
        <v>46</v>
      </c>
      <c r="DE75" s="43" t="s">
        <v>46</v>
      </c>
      <c r="DF75" s="43">
        <v>2289</v>
      </c>
      <c r="DG75" s="54">
        <v>69</v>
      </c>
      <c r="DH75" s="35">
        <v>741</v>
      </c>
      <c r="DI75" s="35">
        <v>32</v>
      </c>
    </row>
    <row r="76" spans="1:113" x14ac:dyDescent="0.2">
      <c r="A76" s="3" t="s">
        <v>31</v>
      </c>
      <c r="B76" s="4">
        <v>2013</v>
      </c>
      <c r="C76" s="2" t="s">
        <v>9</v>
      </c>
      <c r="D76" s="35" t="s">
        <v>46</v>
      </c>
      <c r="E76" s="35" t="s">
        <v>46</v>
      </c>
      <c r="F76" s="35">
        <v>23438</v>
      </c>
      <c r="G76" s="45">
        <v>23438</v>
      </c>
      <c r="H76" s="35">
        <v>23438</v>
      </c>
      <c r="I76" s="35">
        <v>23438</v>
      </c>
      <c r="J76" s="35">
        <v>3837</v>
      </c>
      <c r="K76" s="35">
        <v>13905</v>
      </c>
      <c r="L76" s="35">
        <v>5696</v>
      </c>
      <c r="M76" s="35" t="s">
        <v>46</v>
      </c>
      <c r="N76" s="35" t="s">
        <v>237</v>
      </c>
      <c r="O76" s="35">
        <v>482</v>
      </c>
      <c r="P76" s="35">
        <v>259</v>
      </c>
      <c r="Q76" s="35">
        <v>3361</v>
      </c>
      <c r="R76" s="45" t="s">
        <v>46</v>
      </c>
      <c r="S76" s="35">
        <v>7418</v>
      </c>
      <c r="T76" s="35">
        <v>7168</v>
      </c>
      <c r="U76" s="35">
        <v>7891</v>
      </c>
      <c r="V76" s="35">
        <v>1265</v>
      </c>
      <c r="W76" s="35">
        <v>3915</v>
      </c>
      <c r="X76" s="35">
        <v>3976</v>
      </c>
      <c r="Y76" s="35">
        <v>1920</v>
      </c>
      <c r="Z76" s="35">
        <v>3367</v>
      </c>
      <c r="AA76" s="35">
        <v>3713.4310344827586</v>
      </c>
      <c r="AB76" s="35">
        <v>12061</v>
      </c>
      <c r="AC76" s="35">
        <v>11377</v>
      </c>
      <c r="AD76" s="35">
        <v>430</v>
      </c>
      <c r="AE76" s="43">
        <v>1053.5</v>
      </c>
      <c r="AF76" s="30" t="s">
        <v>46</v>
      </c>
      <c r="AG76" s="35">
        <v>23438</v>
      </c>
      <c r="AH76" s="43">
        <v>393</v>
      </c>
      <c r="AI76" s="43">
        <v>660.5</v>
      </c>
      <c r="AJ76" s="43" t="s">
        <v>46</v>
      </c>
      <c r="AK76" s="43">
        <v>2386</v>
      </c>
      <c r="AL76" s="35">
        <v>2386</v>
      </c>
      <c r="AM76" s="35">
        <v>430</v>
      </c>
      <c r="AN76" s="35">
        <v>3837</v>
      </c>
      <c r="AO76" s="35">
        <v>3837</v>
      </c>
      <c r="AP76" s="35" t="s">
        <v>46</v>
      </c>
      <c r="AQ76" s="45" t="s">
        <v>46</v>
      </c>
      <c r="AR76" s="35">
        <v>23438</v>
      </c>
      <c r="AS76" s="35">
        <v>2085</v>
      </c>
      <c r="AT76" s="35">
        <v>562</v>
      </c>
      <c r="AU76" s="35">
        <v>241</v>
      </c>
      <c r="AV76" s="35">
        <v>2085</v>
      </c>
      <c r="AW76" s="35">
        <v>2085</v>
      </c>
      <c r="AX76" s="35" t="s">
        <v>237</v>
      </c>
      <c r="AY76" s="35">
        <v>2085</v>
      </c>
      <c r="AZ76" s="43" t="s">
        <v>46</v>
      </c>
      <c r="BA76" s="45" t="s">
        <v>46</v>
      </c>
      <c r="BB76" s="35">
        <v>23438</v>
      </c>
      <c r="BC76" s="35">
        <v>2499</v>
      </c>
      <c r="BD76" s="54">
        <v>59</v>
      </c>
      <c r="BE76" s="35">
        <v>866</v>
      </c>
      <c r="BF76" s="45">
        <v>29</v>
      </c>
      <c r="BG76" s="35">
        <v>23438</v>
      </c>
      <c r="BH76" s="35">
        <v>5696</v>
      </c>
      <c r="BI76" s="35">
        <v>10982</v>
      </c>
      <c r="BJ76" s="35">
        <v>10982</v>
      </c>
      <c r="BK76" s="35">
        <v>700</v>
      </c>
      <c r="BL76" s="35">
        <v>2440</v>
      </c>
      <c r="BM76" s="35" t="s">
        <v>46</v>
      </c>
      <c r="BN76" s="35">
        <v>2440</v>
      </c>
      <c r="BO76" s="45" t="s">
        <v>46</v>
      </c>
      <c r="BP76" s="35">
        <v>9156</v>
      </c>
      <c r="BQ76" s="35">
        <v>5287</v>
      </c>
      <c r="BR76" s="35">
        <v>1969.3173399639477</v>
      </c>
      <c r="BS76" s="35">
        <v>23438</v>
      </c>
      <c r="BT76" s="35">
        <v>23438</v>
      </c>
      <c r="BU76" s="35">
        <v>9156</v>
      </c>
      <c r="BV76" s="35">
        <v>17742</v>
      </c>
      <c r="BW76" s="35">
        <v>6850</v>
      </c>
      <c r="BX76" s="35">
        <v>11814</v>
      </c>
      <c r="BY76" s="45" t="s">
        <v>46</v>
      </c>
      <c r="BZ76" s="35">
        <v>23438</v>
      </c>
      <c r="CA76" s="35">
        <v>14590</v>
      </c>
      <c r="CB76" s="35">
        <v>9156</v>
      </c>
      <c r="CC76" s="35">
        <v>9156</v>
      </c>
      <c r="CD76" s="35">
        <v>9156</v>
      </c>
      <c r="CE76" s="35">
        <v>7891</v>
      </c>
      <c r="CF76" s="35">
        <v>214</v>
      </c>
      <c r="CG76" s="35">
        <v>6577</v>
      </c>
      <c r="CH76" s="35">
        <v>14586</v>
      </c>
      <c r="CI76" s="35">
        <v>14586</v>
      </c>
      <c r="CJ76" s="35">
        <v>14586</v>
      </c>
      <c r="CK76" s="35">
        <v>482</v>
      </c>
      <c r="CL76" s="35" t="s">
        <v>237</v>
      </c>
      <c r="CM76" s="35">
        <v>482</v>
      </c>
      <c r="CN76" s="35">
        <v>596</v>
      </c>
      <c r="CO76" s="45">
        <v>13905</v>
      </c>
      <c r="CP76" s="35">
        <v>10850</v>
      </c>
      <c r="CQ76" s="35">
        <v>10850</v>
      </c>
      <c r="CR76" s="35">
        <v>10982</v>
      </c>
      <c r="CS76" s="35">
        <v>10982</v>
      </c>
      <c r="CT76" s="35">
        <v>10888</v>
      </c>
      <c r="CU76" s="35">
        <v>3722</v>
      </c>
      <c r="CV76" s="35">
        <v>10888</v>
      </c>
      <c r="CW76" s="35">
        <v>23438</v>
      </c>
      <c r="CX76" s="35">
        <v>10982</v>
      </c>
      <c r="CY76" s="35">
        <v>5980</v>
      </c>
      <c r="CZ76" s="35">
        <v>532</v>
      </c>
      <c r="DA76" s="78">
        <v>5.95</v>
      </c>
      <c r="DB76" s="43" t="s">
        <v>46</v>
      </c>
      <c r="DC76" s="43" t="s">
        <v>46</v>
      </c>
      <c r="DD76" s="43" t="s">
        <v>46</v>
      </c>
      <c r="DE76" s="43" t="s">
        <v>46</v>
      </c>
      <c r="DF76" s="43">
        <v>2499</v>
      </c>
      <c r="DG76" s="54">
        <v>59</v>
      </c>
      <c r="DH76" s="35">
        <v>866</v>
      </c>
      <c r="DI76" s="35">
        <v>29</v>
      </c>
    </row>
    <row r="77" spans="1:113" x14ac:dyDescent="0.2">
      <c r="A77" s="3" t="s">
        <v>32</v>
      </c>
      <c r="B77" s="4">
        <v>2013</v>
      </c>
      <c r="C77" s="2" t="s">
        <v>10</v>
      </c>
      <c r="D77" s="35" t="s">
        <v>46</v>
      </c>
      <c r="E77" s="35" t="s">
        <v>46</v>
      </c>
      <c r="F77" s="35">
        <v>40876</v>
      </c>
      <c r="G77" s="45">
        <v>40876</v>
      </c>
      <c r="H77" s="35">
        <v>40876</v>
      </c>
      <c r="I77" s="35">
        <v>40876</v>
      </c>
      <c r="J77" s="35">
        <v>6539</v>
      </c>
      <c r="K77" s="35">
        <v>24479</v>
      </c>
      <c r="L77" s="35">
        <v>9858</v>
      </c>
      <c r="M77" s="35" t="s">
        <v>46</v>
      </c>
      <c r="N77" s="35" t="s">
        <v>237</v>
      </c>
      <c r="O77" s="35">
        <v>1551</v>
      </c>
      <c r="P77" s="35">
        <v>649</v>
      </c>
      <c r="Q77" s="35">
        <v>3044.6860465116279</v>
      </c>
      <c r="R77" s="45" t="s">
        <v>46</v>
      </c>
      <c r="S77" s="35">
        <v>13004</v>
      </c>
      <c r="T77" s="35">
        <v>12669</v>
      </c>
      <c r="U77" s="35">
        <v>14024</v>
      </c>
      <c r="V77" s="35">
        <v>2356</v>
      </c>
      <c r="W77" s="35">
        <v>6714</v>
      </c>
      <c r="X77" s="35">
        <v>7310</v>
      </c>
      <c r="Y77" s="35">
        <v>3127</v>
      </c>
      <c r="Z77" s="35">
        <v>5958</v>
      </c>
      <c r="AA77" s="35">
        <v>3173.9567901234568</v>
      </c>
      <c r="AB77" s="35">
        <v>21260</v>
      </c>
      <c r="AC77" s="35">
        <v>19616</v>
      </c>
      <c r="AD77" s="35">
        <v>942</v>
      </c>
      <c r="AE77" s="43" t="s">
        <v>46</v>
      </c>
      <c r="AF77" s="30" t="s">
        <v>46</v>
      </c>
      <c r="AG77" s="35">
        <v>40876</v>
      </c>
      <c r="AH77" s="43" t="s">
        <v>46</v>
      </c>
      <c r="AI77" s="43" t="s">
        <v>46</v>
      </c>
      <c r="AJ77" s="43" t="s">
        <v>46</v>
      </c>
      <c r="AK77" s="43">
        <v>4057</v>
      </c>
      <c r="AL77" s="35">
        <v>4057</v>
      </c>
      <c r="AM77" s="35">
        <v>942</v>
      </c>
      <c r="AN77" s="35">
        <v>6539</v>
      </c>
      <c r="AO77" s="35" t="s">
        <v>46</v>
      </c>
      <c r="AP77" s="35" t="s">
        <v>46</v>
      </c>
      <c r="AQ77" s="45" t="s">
        <v>46</v>
      </c>
      <c r="AR77" s="35">
        <v>40876</v>
      </c>
      <c r="AS77" s="35">
        <v>3923</v>
      </c>
      <c r="AT77" s="35">
        <v>1186</v>
      </c>
      <c r="AU77" s="35">
        <v>477</v>
      </c>
      <c r="AV77" s="35">
        <v>3923</v>
      </c>
      <c r="AW77" s="35">
        <v>3923</v>
      </c>
      <c r="AX77" s="35" t="s">
        <v>237</v>
      </c>
      <c r="AY77" s="35">
        <v>3923</v>
      </c>
      <c r="AZ77" s="43" t="s">
        <v>46</v>
      </c>
      <c r="BA77" s="45" t="s">
        <v>46</v>
      </c>
      <c r="BB77" s="35">
        <v>40876</v>
      </c>
      <c r="BC77" s="35">
        <v>4352</v>
      </c>
      <c r="BD77" s="54">
        <v>236</v>
      </c>
      <c r="BE77" s="35">
        <v>1502</v>
      </c>
      <c r="BF77" s="45">
        <v>120</v>
      </c>
      <c r="BG77" s="35">
        <v>40876</v>
      </c>
      <c r="BH77" s="35">
        <v>9858</v>
      </c>
      <c r="BI77" s="35">
        <v>19614</v>
      </c>
      <c r="BJ77" s="35">
        <v>19614</v>
      </c>
      <c r="BK77" s="35">
        <v>1455</v>
      </c>
      <c r="BL77" s="35">
        <v>4458</v>
      </c>
      <c r="BM77" s="35" t="s">
        <v>46</v>
      </c>
      <c r="BN77" s="35">
        <v>4458</v>
      </c>
      <c r="BO77" s="45">
        <v>745</v>
      </c>
      <c r="BP77" s="35">
        <v>16380</v>
      </c>
      <c r="BQ77" s="35">
        <v>9085</v>
      </c>
      <c r="BR77" s="35">
        <v>1969.3173399639477</v>
      </c>
      <c r="BS77" s="35">
        <v>40876</v>
      </c>
      <c r="BT77" s="35">
        <v>40876</v>
      </c>
      <c r="BU77" s="35">
        <v>16380</v>
      </c>
      <c r="BV77" s="35">
        <v>31018</v>
      </c>
      <c r="BW77" s="35">
        <v>12235</v>
      </c>
      <c r="BX77" s="35">
        <v>19403</v>
      </c>
      <c r="BY77" s="45" t="s">
        <v>46</v>
      </c>
      <c r="BZ77" s="35">
        <v>40876</v>
      </c>
      <c r="CA77" s="35">
        <v>25738</v>
      </c>
      <c r="CB77" s="35">
        <v>16380</v>
      </c>
      <c r="CC77" s="35">
        <v>16380</v>
      </c>
      <c r="CD77" s="35">
        <v>16380</v>
      </c>
      <c r="CE77" s="35">
        <v>14024</v>
      </c>
      <c r="CF77" s="35">
        <v>371</v>
      </c>
      <c r="CG77" s="35">
        <v>11141</v>
      </c>
      <c r="CH77" s="35">
        <v>25673</v>
      </c>
      <c r="CI77" s="35">
        <v>25673</v>
      </c>
      <c r="CJ77" s="35">
        <v>25673</v>
      </c>
      <c r="CK77" s="35">
        <v>1551</v>
      </c>
      <c r="CL77" s="35" t="s">
        <v>237</v>
      </c>
      <c r="CM77" s="35">
        <v>1551</v>
      </c>
      <c r="CN77" s="35">
        <v>3313</v>
      </c>
      <c r="CO77" s="45">
        <v>24479</v>
      </c>
      <c r="CP77" s="35">
        <v>19657</v>
      </c>
      <c r="CQ77" s="35">
        <v>19657</v>
      </c>
      <c r="CR77" s="35">
        <v>19614</v>
      </c>
      <c r="CS77" s="35">
        <v>19614</v>
      </c>
      <c r="CT77" s="35">
        <v>19695</v>
      </c>
      <c r="CU77" s="35">
        <v>12476</v>
      </c>
      <c r="CV77" s="35">
        <v>19695</v>
      </c>
      <c r="CW77" s="35">
        <v>40876</v>
      </c>
      <c r="CX77" s="35">
        <v>19614</v>
      </c>
      <c r="CY77" s="35">
        <v>3413</v>
      </c>
      <c r="CZ77" s="35">
        <v>454</v>
      </c>
      <c r="DA77" s="78">
        <v>5.45</v>
      </c>
      <c r="DB77" s="43" t="s">
        <v>46</v>
      </c>
      <c r="DC77" s="43" t="s">
        <v>46</v>
      </c>
      <c r="DD77" s="43" t="s">
        <v>46</v>
      </c>
      <c r="DE77" s="43" t="s">
        <v>46</v>
      </c>
      <c r="DF77" s="43">
        <v>4352</v>
      </c>
      <c r="DG77" s="54">
        <v>236</v>
      </c>
      <c r="DH77" s="35">
        <v>1502</v>
      </c>
      <c r="DI77" s="35">
        <v>120</v>
      </c>
    </row>
    <row r="78" spans="1:113" x14ac:dyDescent="0.2">
      <c r="A78" s="3" t="s">
        <v>33</v>
      </c>
      <c r="B78" s="4">
        <v>2013</v>
      </c>
      <c r="C78" s="2" t="s">
        <v>11</v>
      </c>
      <c r="D78" s="35" t="s">
        <v>46</v>
      </c>
      <c r="E78" s="35" t="s">
        <v>46</v>
      </c>
      <c r="F78" s="35">
        <v>53236</v>
      </c>
      <c r="G78" s="45">
        <v>53236</v>
      </c>
      <c r="H78" s="35">
        <v>53236</v>
      </c>
      <c r="I78" s="35">
        <v>53236</v>
      </c>
      <c r="J78" s="35">
        <v>9136</v>
      </c>
      <c r="K78" s="35">
        <v>32667</v>
      </c>
      <c r="L78" s="35">
        <v>11433</v>
      </c>
      <c r="M78" s="35" t="s">
        <v>46</v>
      </c>
      <c r="N78" s="35" t="s">
        <v>237</v>
      </c>
      <c r="O78" s="35">
        <v>2087</v>
      </c>
      <c r="P78" s="35">
        <v>1001</v>
      </c>
      <c r="Q78" s="35">
        <v>3028.8068783068784</v>
      </c>
      <c r="R78" s="45" t="s">
        <v>46</v>
      </c>
      <c r="S78" s="35">
        <v>17059</v>
      </c>
      <c r="T78" s="35">
        <v>17278</v>
      </c>
      <c r="U78" s="35">
        <v>19727</v>
      </c>
      <c r="V78" s="35">
        <v>3143</v>
      </c>
      <c r="W78" s="35">
        <v>9256</v>
      </c>
      <c r="X78" s="35">
        <v>10471</v>
      </c>
      <c r="Y78" s="35">
        <v>4549</v>
      </c>
      <c r="Z78" s="35">
        <v>8762</v>
      </c>
      <c r="AA78" s="35">
        <v>3197.1165413533836</v>
      </c>
      <c r="AB78" s="35">
        <v>27319</v>
      </c>
      <c r="AC78" s="35">
        <v>25917</v>
      </c>
      <c r="AD78" s="35">
        <v>1199</v>
      </c>
      <c r="AE78" s="43" t="s">
        <v>46</v>
      </c>
      <c r="AF78" s="30" t="s">
        <v>46</v>
      </c>
      <c r="AG78" s="35">
        <v>53236</v>
      </c>
      <c r="AH78" s="43" t="s">
        <v>46</v>
      </c>
      <c r="AI78" s="43" t="s">
        <v>46</v>
      </c>
      <c r="AJ78" s="43" t="s">
        <v>46</v>
      </c>
      <c r="AK78" s="43">
        <v>5682</v>
      </c>
      <c r="AL78" s="35">
        <v>5682</v>
      </c>
      <c r="AM78" s="35">
        <v>1199</v>
      </c>
      <c r="AN78" s="35">
        <v>9136</v>
      </c>
      <c r="AO78" s="35" t="s">
        <v>46</v>
      </c>
      <c r="AP78" s="35" t="s">
        <v>46</v>
      </c>
      <c r="AQ78" s="45" t="s">
        <v>46</v>
      </c>
      <c r="AR78" s="35">
        <v>53236</v>
      </c>
      <c r="AS78" s="35">
        <v>5389</v>
      </c>
      <c r="AT78" s="35">
        <v>1851</v>
      </c>
      <c r="AU78" s="35">
        <v>699</v>
      </c>
      <c r="AV78" s="35">
        <v>5389</v>
      </c>
      <c r="AW78" s="35">
        <v>5389</v>
      </c>
      <c r="AX78" s="35" t="s">
        <v>237</v>
      </c>
      <c r="AY78" s="35">
        <v>5389</v>
      </c>
      <c r="AZ78" s="43" t="s">
        <v>46</v>
      </c>
      <c r="BA78" s="45" t="s">
        <v>46</v>
      </c>
      <c r="BB78" s="35">
        <v>53236</v>
      </c>
      <c r="BC78" s="35">
        <v>5969</v>
      </c>
      <c r="BD78" s="54">
        <v>339</v>
      </c>
      <c r="BE78" s="35">
        <v>2178</v>
      </c>
      <c r="BF78" s="45">
        <v>131</v>
      </c>
      <c r="BG78" s="35">
        <v>53236</v>
      </c>
      <c r="BH78" s="35">
        <v>11433</v>
      </c>
      <c r="BI78" s="35">
        <v>25481</v>
      </c>
      <c r="BJ78" s="35">
        <v>25481</v>
      </c>
      <c r="BK78" s="35">
        <v>1980</v>
      </c>
      <c r="BL78" s="35">
        <v>5776</v>
      </c>
      <c r="BM78" s="35" t="s">
        <v>46</v>
      </c>
      <c r="BN78" s="35">
        <v>5776</v>
      </c>
      <c r="BO78" s="45">
        <v>1084</v>
      </c>
      <c r="BP78" s="35">
        <v>22870</v>
      </c>
      <c r="BQ78" s="35">
        <v>13311</v>
      </c>
      <c r="BR78" s="35">
        <v>1969.3173399639477</v>
      </c>
      <c r="BS78" s="35">
        <v>53236</v>
      </c>
      <c r="BT78" s="35">
        <v>53236</v>
      </c>
      <c r="BU78" s="35">
        <v>22870</v>
      </c>
      <c r="BV78" s="35">
        <v>41803</v>
      </c>
      <c r="BW78" s="35">
        <v>16823</v>
      </c>
      <c r="BX78" s="35">
        <v>26516</v>
      </c>
      <c r="BY78" s="45" t="s">
        <v>46</v>
      </c>
      <c r="BZ78" s="35">
        <v>53236</v>
      </c>
      <c r="CA78" s="35">
        <v>34284</v>
      </c>
      <c r="CB78" s="35">
        <v>22870</v>
      </c>
      <c r="CC78" s="35">
        <v>22870</v>
      </c>
      <c r="CD78" s="35">
        <v>22870</v>
      </c>
      <c r="CE78" s="35">
        <v>19727</v>
      </c>
      <c r="CF78" s="35">
        <v>548</v>
      </c>
      <c r="CG78" s="35">
        <v>13895</v>
      </c>
      <c r="CH78" s="35">
        <v>34337</v>
      </c>
      <c r="CI78" s="35">
        <v>34337</v>
      </c>
      <c r="CJ78" s="35">
        <v>34337</v>
      </c>
      <c r="CK78" s="35">
        <v>2087</v>
      </c>
      <c r="CL78" s="35" t="s">
        <v>237</v>
      </c>
      <c r="CM78" s="35">
        <v>2087</v>
      </c>
      <c r="CN78" s="35">
        <v>3431</v>
      </c>
      <c r="CO78" s="45">
        <v>32667</v>
      </c>
      <c r="CP78" s="35">
        <v>25828</v>
      </c>
      <c r="CQ78" s="35">
        <v>25828</v>
      </c>
      <c r="CR78" s="35">
        <v>25481</v>
      </c>
      <c r="CS78" s="35">
        <v>25481</v>
      </c>
      <c r="CT78" s="35">
        <v>25984</v>
      </c>
      <c r="CU78" s="35">
        <v>15381</v>
      </c>
      <c r="CV78" s="35">
        <v>25984</v>
      </c>
      <c r="CW78" s="35">
        <v>53236</v>
      </c>
      <c r="CX78" s="35">
        <v>25481</v>
      </c>
      <c r="CY78" s="35">
        <v>7192</v>
      </c>
      <c r="CZ78" s="35">
        <v>697</v>
      </c>
      <c r="DA78" s="78">
        <v>5.81</v>
      </c>
      <c r="DB78" s="43" t="s">
        <v>46</v>
      </c>
      <c r="DC78" s="43" t="s">
        <v>46</v>
      </c>
      <c r="DD78" s="43" t="s">
        <v>46</v>
      </c>
      <c r="DE78" s="43" t="s">
        <v>46</v>
      </c>
      <c r="DF78" s="43">
        <v>5969</v>
      </c>
      <c r="DG78" s="54">
        <v>339</v>
      </c>
      <c r="DH78" s="35">
        <v>2178</v>
      </c>
      <c r="DI78" s="35">
        <v>131</v>
      </c>
    </row>
    <row r="79" spans="1:113" x14ac:dyDescent="0.2">
      <c r="A79" s="3" t="s">
        <v>34</v>
      </c>
      <c r="B79" s="4">
        <v>2013</v>
      </c>
      <c r="C79" s="2" t="s">
        <v>12</v>
      </c>
      <c r="D79" s="35" t="s">
        <v>46</v>
      </c>
      <c r="E79" s="35" t="s">
        <v>46</v>
      </c>
      <c r="F79" s="35">
        <v>43782</v>
      </c>
      <c r="G79" s="45">
        <v>43782</v>
      </c>
      <c r="H79" s="35">
        <v>43782</v>
      </c>
      <c r="I79" s="35">
        <v>43782</v>
      </c>
      <c r="J79" s="35">
        <v>7346</v>
      </c>
      <c r="K79" s="35">
        <v>27427</v>
      </c>
      <c r="L79" s="35">
        <v>9009</v>
      </c>
      <c r="M79" s="35" t="s">
        <v>46</v>
      </c>
      <c r="N79" s="35" t="s">
        <v>237</v>
      </c>
      <c r="O79" s="35">
        <v>1547</v>
      </c>
      <c r="P79" s="35">
        <v>499</v>
      </c>
      <c r="Q79" s="35">
        <v>3022.2105263157896</v>
      </c>
      <c r="R79" s="45" t="s">
        <v>46</v>
      </c>
      <c r="S79" s="35">
        <v>14259</v>
      </c>
      <c r="T79" s="35">
        <v>14635</v>
      </c>
      <c r="U79" s="35">
        <v>16281</v>
      </c>
      <c r="V79" s="35">
        <v>2525</v>
      </c>
      <c r="W79" s="35">
        <v>7479</v>
      </c>
      <c r="X79" s="35">
        <v>8802</v>
      </c>
      <c r="Y79" s="35">
        <v>3388</v>
      </c>
      <c r="Z79" s="35">
        <v>7326</v>
      </c>
      <c r="AA79" s="35">
        <v>3198.4381443298971</v>
      </c>
      <c r="AB79" s="35">
        <v>22159</v>
      </c>
      <c r="AC79" s="35">
        <v>21623</v>
      </c>
      <c r="AD79" s="35">
        <v>935</v>
      </c>
      <c r="AE79" s="43" t="s">
        <v>46</v>
      </c>
      <c r="AF79" s="30" t="s">
        <v>46</v>
      </c>
      <c r="AG79" s="35">
        <v>43782</v>
      </c>
      <c r="AH79" s="43" t="s">
        <v>46</v>
      </c>
      <c r="AI79" s="43" t="s">
        <v>46</v>
      </c>
      <c r="AJ79" s="43" t="s">
        <v>46</v>
      </c>
      <c r="AK79" s="43">
        <v>4519</v>
      </c>
      <c r="AL79" s="35">
        <v>4519</v>
      </c>
      <c r="AM79" s="35">
        <v>935</v>
      </c>
      <c r="AN79" s="35">
        <v>7346</v>
      </c>
      <c r="AO79" s="35" t="s">
        <v>46</v>
      </c>
      <c r="AP79" s="35" t="s">
        <v>46</v>
      </c>
      <c r="AQ79" s="45" t="s">
        <v>46</v>
      </c>
      <c r="AR79" s="35">
        <v>43782</v>
      </c>
      <c r="AS79" s="35">
        <v>4951</v>
      </c>
      <c r="AT79" s="35">
        <v>1741</v>
      </c>
      <c r="AU79" s="35">
        <v>744</v>
      </c>
      <c r="AV79" s="35">
        <v>4951</v>
      </c>
      <c r="AW79" s="35">
        <v>4951</v>
      </c>
      <c r="AX79" s="35" t="s">
        <v>237</v>
      </c>
      <c r="AY79" s="35">
        <v>4951</v>
      </c>
      <c r="AZ79" s="43" t="s">
        <v>46</v>
      </c>
      <c r="BA79" s="45" t="s">
        <v>46</v>
      </c>
      <c r="BB79" s="35">
        <v>43782</v>
      </c>
      <c r="BC79" s="35">
        <v>4640</v>
      </c>
      <c r="BD79" s="54">
        <v>277</v>
      </c>
      <c r="BE79" s="35">
        <v>1625</v>
      </c>
      <c r="BF79" s="45">
        <v>131</v>
      </c>
      <c r="BG79" s="35">
        <v>43782</v>
      </c>
      <c r="BH79" s="35">
        <v>9009</v>
      </c>
      <c r="BI79" s="35">
        <v>20264</v>
      </c>
      <c r="BJ79" s="35">
        <v>20264</v>
      </c>
      <c r="BK79" s="35">
        <v>1239</v>
      </c>
      <c r="BL79" s="35">
        <v>4333</v>
      </c>
      <c r="BM79" s="35" t="s">
        <v>46</v>
      </c>
      <c r="BN79" s="35">
        <v>4333</v>
      </c>
      <c r="BO79" s="45">
        <v>660</v>
      </c>
      <c r="BP79" s="35">
        <v>18806</v>
      </c>
      <c r="BQ79" s="35">
        <v>10714</v>
      </c>
      <c r="BR79" s="35">
        <v>1969.3173399639477</v>
      </c>
      <c r="BS79" s="35">
        <v>43782</v>
      </c>
      <c r="BT79" s="35">
        <v>43782</v>
      </c>
      <c r="BU79" s="35">
        <v>18806</v>
      </c>
      <c r="BV79" s="35">
        <v>34773</v>
      </c>
      <c r="BW79" s="35">
        <v>13553</v>
      </c>
      <c r="BX79" s="35">
        <v>21568</v>
      </c>
      <c r="BY79" s="45" t="s">
        <v>46</v>
      </c>
      <c r="BZ79" s="35">
        <v>43782</v>
      </c>
      <c r="CA79" s="35">
        <v>28787</v>
      </c>
      <c r="CB79" s="35">
        <v>18806</v>
      </c>
      <c r="CC79" s="35">
        <v>18806</v>
      </c>
      <c r="CD79" s="35">
        <v>18806</v>
      </c>
      <c r="CE79" s="35">
        <v>16281</v>
      </c>
      <c r="CF79" s="35">
        <v>344</v>
      </c>
      <c r="CG79" s="35">
        <v>12022</v>
      </c>
      <c r="CH79" s="35">
        <v>28894</v>
      </c>
      <c r="CI79" s="35">
        <v>28894</v>
      </c>
      <c r="CJ79" s="35">
        <v>28894</v>
      </c>
      <c r="CK79" s="35">
        <v>1547</v>
      </c>
      <c r="CL79" s="35" t="s">
        <v>237</v>
      </c>
      <c r="CM79" s="35">
        <v>1547</v>
      </c>
      <c r="CN79" s="35">
        <v>2626</v>
      </c>
      <c r="CO79" s="45">
        <v>27427</v>
      </c>
      <c r="CP79" s="35">
        <v>20824</v>
      </c>
      <c r="CQ79" s="35">
        <v>20824</v>
      </c>
      <c r="CR79" s="35">
        <v>20264</v>
      </c>
      <c r="CS79" s="35">
        <v>20264</v>
      </c>
      <c r="CT79" s="35">
        <v>20976</v>
      </c>
      <c r="CU79" s="35">
        <v>9474</v>
      </c>
      <c r="CV79" s="35">
        <v>20976</v>
      </c>
      <c r="CW79" s="35">
        <v>43782</v>
      </c>
      <c r="CX79" s="35">
        <v>20264</v>
      </c>
      <c r="CY79" s="35">
        <v>12758</v>
      </c>
      <c r="CZ79" s="35">
        <v>816</v>
      </c>
      <c r="DA79" s="78">
        <v>5.29</v>
      </c>
      <c r="DB79" s="43" t="s">
        <v>46</v>
      </c>
      <c r="DC79" s="43" t="s">
        <v>46</v>
      </c>
      <c r="DD79" s="43" t="s">
        <v>46</v>
      </c>
      <c r="DE79" s="43" t="s">
        <v>46</v>
      </c>
      <c r="DF79" s="43">
        <v>4640</v>
      </c>
      <c r="DG79" s="54">
        <v>277</v>
      </c>
      <c r="DH79" s="35">
        <v>1625</v>
      </c>
      <c r="DI79" s="35">
        <v>131</v>
      </c>
    </row>
    <row r="80" spans="1:113" x14ac:dyDescent="0.2">
      <c r="A80" s="3" t="s">
        <v>35</v>
      </c>
      <c r="B80" s="4">
        <v>2013</v>
      </c>
      <c r="C80" s="2" t="s">
        <v>228</v>
      </c>
      <c r="D80" s="35" t="s">
        <v>46</v>
      </c>
      <c r="E80" s="35" t="s">
        <v>46</v>
      </c>
      <c r="F80" s="35">
        <v>44071</v>
      </c>
      <c r="G80" s="45">
        <v>44071</v>
      </c>
      <c r="H80" s="35">
        <v>44071</v>
      </c>
      <c r="I80" s="35">
        <v>44071</v>
      </c>
      <c r="J80" s="35">
        <v>7596</v>
      </c>
      <c r="K80" s="35">
        <v>26869</v>
      </c>
      <c r="L80" s="35">
        <v>9606</v>
      </c>
      <c r="M80" s="35" t="s">
        <v>46</v>
      </c>
      <c r="N80" s="35" t="s">
        <v>237</v>
      </c>
      <c r="O80" s="35">
        <v>1288</v>
      </c>
      <c r="P80" s="35">
        <v>328</v>
      </c>
      <c r="Q80" s="35">
        <v>3111.0633802816901</v>
      </c>
      <c r="R80" s="45" t="s">
        <v>46</v>
      </c>
      <c r="S80" s="35">
        <v>14093</v>
      </c>
      <c r="T80" s="35">
        <v>14300</v>
      </c>
      <c r="U80" s="35">
        <v>15434</v>
      </c>
      <c r="V80" s="35">
        <v>2559</v>
      </c>
      <c r="W80" s="35">
        <v>7094</v>
      </c>
      <c r="X80" s="35">
        <v>8340</v>
      </c>
      <c r="Y80" s="35">
        <v>3156</v>
      </c>
      <c r="Z80" s="35">
        <v>7027</v>
      </c>
      <c r="AA80" s="35">
        <v>3362.5588235294117</v>
      </c>
      <c r="AB80" s="35">
        <v>22360</v>
      </c>
      <c r="AC80" s="35">
        <v>21711</v>
      </c>
      <c r="AD80" s="35">
        <v>935</v>
      </c>
      <c r="AE80" s="43">
        <v>1906.25</v>
      </c>
      <c r="AF80" s="30" t="s">
        <v>46</v>
      </c>
      <c r="AG80" s="35">
        <v>44071</v>
      </c>
      <c r="AH80" s="43">
        <v>717</v>
      </c>
      <c r="AI80" s="43">
        <v>1189.25</v>
      </c>
      <c r="AJ80" s="43" t="s">
        <v>46</v>
      </c>
      <c r="AK80" s="43">
        <v>4707</v>
      </c>
      <c r="AL80" s="35">
        <v>4707</v>
      </c>
      <c r="AM80" s="35">
        <v>935</v>
      </c>
      <c r="AN80" s="35">
        <v>7596</v>
      </c>
      <c r="AO80" s="35">
        <v>7596</v>
      </c>
      <c r="AP80" s="35" t="s">
        <v>46</v>
      </c>
      <c r="AQ80" s="45" t="s">
        <v>46</v>
      </c>
      <c r="AR80" s="35">
        <v>44071</v>
      </c>
      <c r="AS80" s="35">
        <v>4790</v>
      </c>
      <c r="AT80" s="35">
        <v>1602</v>
      </c>
      <c r="AU80" s="35">
        <v>716</v>
      </c>
      <c r="AV80" s="35">
        <v>4790</v>
      </c>
      <c r="AW80" s="35">
        <v>4790</v>
      </c>
      <c r="AX80" s="35" t="s">
        <v>237</v>
      </c>
      <c r="AY80" s="35">
        <v>4790</v>
      </c>
      <c r="AZ80" s="43" t="s">
        <v>46</v>
      </c>
      <c r="BA80" s="45" t="s">
        <v>46</v>
      </c>
      <c r="BB80" s="35">
        <v>44071</v>
      </c>
      <c r="BC80" s="35">
        <v>5116</v>
      </c>
      <c r="BD80" s="54">
        <v>245</v>
      </c>
      <c r="BE80" s="35">
        <v>1677</v>
      </c>
      <c r="BF80" s="45">
        <v>109</v>
      </c>
      <c r="BG80" s="35">
        <v>44071</v>
      </c>
      <c r="BH80" s="35">
        <v>9606</v>
      </c>
      <c r="BI80" s="35">
        <v>20089</v>
      </c>
      <c r="BJ80" s="35">
        <v>20089</v>
      </c>
      <c r="BK80" s="35">
        <v>1260</v>
      </c>
      <c r="BL80" s="35">
        <v>4465</v>
      </c>
      <c r="BM80" s="35" t="s">
        <v>46</v>
      </c>
      <c r="BN80" s="35">
        <v>4465</v>
      </c>
      <c r="BO80" s="45">
        <v>834</v>
      </c>
      <c r="BP80" s="35">
        <v>17993</v>
      </c>
      <c r="BQ80" s="35">
        <v>10183</v>
      </c>
      <c r="BR80" s="35">
        <v>1969.3173399639477</v>
      </c>
      <c r="BS80" s="35">
        <v>44071</v>
      </c>
      <c r="BT80" s="35">
        <v>44071</v>
      </c>
      <c r="BU80" s="35">
        <v>17993</v>
      </c>
      <c r="BV80" s="35">
        <v>34465</v>
      </c>
      <c r="BW80" s="35">
        <v>12977</v>
      </c>
      <c r="BX80" s="35">
        <v>21166</v>
      </c>
      <c r="BY80" s="45" t="s">
        <v>46</v>
      </c>
      <c r="BZ80" s="35">
        <v>44071</v>
      </c>
      <c r="CA80" s="35">
        <v>28399</v>
      </c>
      <c r="CB80" s="35">
        <v>17993</v>
      </c>
      <c r="CC80" s="35">
        <v>17993</v>
      </c>
      <c r="CD80" s="35">
        <v>17993</v>
      </c>
      <c r="CE80" s="35">
        <v>15434</v>
      </c>
      <c r="CF80" s="35">
        <v>422</v>
      </c>
      <c r="CG80" s="35">
        <v>10349</v>
      </c>
      <c r="CH80" s="35">
        <v>28393</v>
      </c>
      <c r="CI80" s="35">
        <v>28393</v>
      </c>
      <c r="CJ80" s="35">
        <v>28393</v>
      </c>
      <c r="CK80" s="35">
        <v>1288</v>
      </c>
      <c r="CL80" s="35" t="s">
        <v>237</v>
      </c>
      <c r="CM80" s="35">
        <v>1288</v>
      </c>
      <c r="CN80" s="35">
        <v>1973</v>
      </c>
      <c r="CO80" s="45">
        <v>26869</v>
      </c>
      <c r="CP80" s="35">
        <v>20686</v>
      </c>
      <c r="CQ80" s="35">
        <v>20686</v>
      </c>
      <c r="CR80" s="35">
        <v>20089</v>
      </c>
      <c r="CS80" s="35">
        <v>20089</v>
      </c>
      <c r="CT80" s="35">
        <v>20743</v>
      </c>
      <c r="CU80" s="35">
        <v>7157</v>
      </c>
      <c r="CV80" s="35">
        <v>20743</v>
      </c>
      <c r="CW80" s="35">
        <v>44071</v>
      </c>
      <c r="CX80" s="35">
        <v>20089</v>
      </c>
      <c r="CY80" s="35">
        <v>35868</v>
      </c>
      <c r="CZ80" s="35">
        <v>1142</v>
      </c>
      <c r="DA80" s="78">
        <v>5.27</v>
      </c>
      <c r="DB80" s="43" t="s">
        <v>46</v>
      </c>
      <c r="DC80" s="43" t="s">
        <v>46</v>
      </c>
      <c r="DD80" s="43" t="s">
        <v>46</v>
      </c>
      <c r="DE80" s="43" t="s">
        <v>46</v>
      </c>
      <c r="DF80" s="43">
        <v>5116</v>
      </c>
      <c r="DG80" s="54">
        <v>245</v>
      </c>
      <c r="DH80" s="35">
        <v>1677</v>
      </c>
      <c r="DI80" s="35">
        <v>109</v>
      </c>
    </row>
    <row r="81" spans="1:113" x14ac:dyDescent="0.2">
      <c r="A81" s="3" t="s">
        <v>36</v>
      </c>
      <c r="B81" s="4">
        <v>2013</v>
      </c>
      <c r="C81" s="2" t="s">
        <v>13</v>
      </c>
      <c r="D81" s="35" t="s">
        <v>46</v>
      </c>
      <c r="E81" s="35" t="s">
        <v>46</v>
      </c>
      <c r="F81" s="35">
        <v>14263</v>
      </c>
      <c r="G81" s="45">
        <v>14263</v>
      </c>
      <c r="H81" s="35">
        <v>14263</v>
      </c>
      <c r="I81" s="35">
        <v>14263</v>
      </c>
      <c r="J81" s="35">
        <v>2426</v>
      </c>
      <c r="K81" s="35">
        <v>8487</v>
      </c>
      <c r="L81" s="35">
        <v>3350</v>
      </c>
      <c r="M81" s="35" t="s">
        <v>46</v>
      </c>
      <c r="N81" s="35" t="s">
        <v>237</v>
      </c>
      <c r="O81" s="35">
        <v>289</v>
      </c>
      <c r="P81" s="35">
        <v>118</v>
      </c>
      <c r="Q81" s="35">
        <v>3177.8809523809523</v>
      </c>
      <c r="R81" s="45" t="s">
        <v>46</v>
      </c>
      <c r="S81" s="35">
        <v>4475</v>
      </c>
      <c r="T81" s="35">
        <v>4488</v>
      </c>
      <c r="U81" s="35">
        <v>5218</v>
      </c>
      <c r="V81" s="35">
        <v>793</v>
      </c>
      <c r="W81" s="35">
        <v>2468</v>
      </c>
      <c r="X81" s="35">
        <v>2750</v>
      </c>
      <c r="Y81" s="35">
        <v>1073</v>
      </c>
      <c r="Z81" s="35">
        <v>2308</v>
      </c>
      <c r="AA81" s="35">
        <v>3350.5</v>
      </c>
      <c r="AB81" s="35">
        <v>7290</v>
      </c>
      <c r="AC81" s="35">
        <v>6973</v>
      </c>
      <c r="AD81" s="35">
        <v>269</v>
      </c>
      <c r="AE81" s="43">
        <v>648</v>
      </c>
      <c r="AF81" s="30" t="s">
        <v>46</v>
      </c>
      <c r="AG81" s="35">
        <v>14263</v>
      </c>
      <c r="AH81" s="43">
        <v>241</v>
      </c>
      <c r="AI81" s="43">
        <v>407</v>
      </c>
      <c r="AJ81" s="43" t="s">
        <v>46</v>
      </c>
      <c r="AK81" s="43">
        <v>1542</v>
      </c>
      <c r="AL81" s="35">
        <v>1542</v>
      </c>
      <c r="AM81" s="35">
        <v>269</v>
      </c>
      <c r="AN81" s="35">
        <v>2426</v>
      </c>
      <c r="AO81" s="35">
        <v>2426</v>
      </c>
      <c r="AP81" s="35" t="s">
        <v>46</v>
      </c>
      <c r="AQ81" s="45" t="s">
        <v>46</v>
      </c>
      <c r="AR81" s="35">
        <v>14263</v>
      </c>
      <c r="AS81" s="35">
        <v>1363</v>
      </c>
      <c r="AT81" s="35">
        <v>439</v>
      </c>
      <c r="AU81" s="35">
        <v>195</v>
      </c>
      <c r="AV81" s="35">
        <v>1363</v>
      </c>
      <c r="AW81" s="35">
        <v>1363</v>
      </c>
      <c r="AX81" s="35" t="s">
        <v>237</v>
      </c>
      <c r="AY81" s="35">
        <v>1363</v>
      </c>
      <c r="AZ81" s="43" t="s">
        <v>46</v>
      </c>
      <c r="BA81" s="45" t="s">
        <v>46</v>
      </c>
      <c r="BB81" s="35">
        <v>14263</v>
      </c>
      <c r="BC81" s="35">
        <v>1467</v>
      </c>
      <c r="BD81" s="54">
        <v>49</v>
      </c>
      <c r="BE81" s="35">
        <v>535</v>
      </c>
      <c r="BF81" s="45">
        <v>23</v>
      </c>
      <c r="BG81" s="35">
        <v>14263</v>
      </c>
      <c r="BH81" s="35">
        <v>3350</v>
      </c>
      <c r="BI81" s="35">
        <v>6483</v>
      </c>
      <c r="BJ81" s="35">
        <v>6483</v>
      </c>
      <c r="BK81" s="35">
        <v>451</v>
      </c>
      <c r="BL81" s="35">
        <v>1599</v>
      </c>
      <c r="BM81" s="35" t="s">
        <v>46</v>
      </c>
      <c r="BN81" s="35">
        <v>1599</v>
      </c>
      <c r="BO81" s="45" t="s">
        <v>46</v>
      </c>
      <c r="BP81" s="35">
        <v>6011</v>
      </c>
      <c r="BQ81" s="35">
        <v>3381</v>
      </c>
      <c r="BR81" s="35">
        <v>1969.3173399639477</v>
      </c>
      <c r="BS81" s="35">
        <v>14263</v>
      </c>
      <c r="BT81" s="35">
        <v>14263</v>
      </c>
      <c r="BU81" s="35">
        <v>6011</v>
      </c>
      <c r="BV81" s="35">
        <v>10913</v>
      </c>
      <c r="BW81" s="35">
        <v>4021</v>
      </c>
      <c r="BX81" s="35">
        <v>7005</v>
      </c>
      <c r="BY81" s="45" t="s">
        <v>46</v>
      </c>
      <c r="BZ81" s="35">
        <v>14263</v>
      </c>
      <c r="CA81" s="35">
        <v>8901</v>
      </c>
      <c r="CB81" s="35">
        <v>6011</v>
      </c>
      <c r="CC81" s="35">
        <v>6011</v>
      </c>
      <c r="CD81" s="35">
        <v>6011</v>
      </c>
      <c r="CE81" s="35">
        <v>5218</v>
      </c>
      <c r="CF81" s="35">
        <v>109</v>
      </c>
      <c r="CG81" s="35">
        <v>4287</v>
      </c>
      <c r="CH81" s="35">
        <v>8963</v>
      </c>
      <c r="CI81" s="35">
        <v>8963</v>
      </c>
      <c r="CJ81" s="35">
        <v>8963</v>
      </c>
      <c r="CK81" s="35">
        <v>289</v>
      </c>
      <c r="CL81" s="35" t="s">
        <v>237</v>
      </c>
      <c r="CM81" s="35">
        <v>289</v>
      </c>
      <c r="CN81" s="35">
        <v>480</v>
      </c>
      <c r="CO81" s="45">
        <v>8487</v>
      </c>
      <c r="CP81" s="35">
        <v>6616</v>
      </c>
      <c r="CQ81" s="35">
        <v>6616</v>
      </c>
      <c r="CR81" s="35">
        <v>6483</v>
      </c>
      <c r="CS81" s="35">
        <v>6483</v>
      </c>
      <c r="CT81" s="35">
        <v>6727</v>
      </c>
      <c r="CU81" s="35">
        <v>2231</v>
      </c>
      <c r="CV81" s="35">
        <v>6727</v>
      </c>
      <c r="CW81" s="35">
        <v>14263</v>
      </c>
      <c r="CX81" s="35">
        <v>6483</v>
      </c>
      <c r="CY81" s="35">
        <v>6708</v>
      </c>
      <c r="CZ81" s="35">
        <v>299</v>
      </c>
      <c r="DA81" s="78">
        <v>5.16</v>
      </c>
      <c r="DB81" s="43" t="s">
        <v>46</v>
      </c>
      <c r="DC81" s="43" t="s">
        <v>46</v>
      </c>
      <c r="DD81" s="43" t="s">
        <v>46</v>
      </c>
      <c r="DE81" s="43" t="s">
        <v>46</v>
      </c>
      <c r="DF81" s="43">
        <v>1467</v>
      </c>
      <c r="DG81" s="54">
        <v>49</v>
      </c>
      <c r="DH81" s="35">
        <v>535</v>
      </c>
      <c r="DI81" s="35">
        <v>23</v>
      </c>
    </row>
    <row r="82" spans="1:113" x14ac:dyDescent="0.2">
      <c r="A82" s="3" t="s">
        <v>37</v>
      </c>
      <c r="B82" s="4">
        <v>2013</v>
      </c>
      <c r="C82" s="2" t="s">
        <v>14</v>
      </c>
      <c r="D82" s="35" t="s">
        <v>46</v>
      </c>
      <c r="E82" s="35" t="s">
        <v>46</v>
      </c>
      <c r="F82" s="35">
        <v>23908</v>
      </c>
      <c r="G82" s="45">
        <v>23908</v>
      </c>
      <c r="H82" s="35">
        <v>23908</v>
      </c>
      <c r="I82" s="35">
        <v>23908</v>
      </c>
      <c r="J82" s="35">
        <v>3985</v>
      </c>
      <c r="K82" s="35">
        <v>14907</v>
      </c>
      <c r="L82" s="35">
        <v>5016</v>
      </c>
      <c r="M82" s="35" t="s">
        <v>46</v>
      </c>
      <c r="N82" s="35" t="s">
        <v>237</v>
      </c>
      <c r="O82" s="35">
        <v>911</v>
      </c>
      <c r="P82" s="35">
        <v>392</v>
      </c>
      <c r="Q82" s="35">
        <v>3004.1585365853657</v>
      </c>
      <c r="R82" s="45" t="s">
        <v>46</v>
      </c>
      <c r="S82" s="35">
        <v>7818</v>
      </c>
      <c r="T82" s="35">
        <v>7903</v>
      </c>
      <c r="U82" s="35">
        <v>8644</v>
      </c>
      <c r="V82" s="35">
        <v>1370</v>
      </c>
      <c r="W82" s="35">
        <v>4016</v>
      </c>
      <c r="X82" s="35">
        <v>4628</v>
      </c>
      <c r="Y82" s="35">
        <v>1905</v>
      </c>
      <c r="Z82" s="35">
        <v>3871</v>
      </c>
      <c r="AA82" s="35">
        <v>3127.655172413793</v>
      </c>
      <c r="AB82" s="35">
        <v>12124</v>
      </c>
      <c r="AC82" s="35">
        <v>11784</v>
      </c>
      <c r="AD82" s="35">
        <v>490</v>
      </c>
      <c r="AE82" s="43">
        <v>1083.75</v>
      </c>
      <c r="AF82" s="30" t="s">
        <v>46</v>
      </c>
      <c r="AG82" s="35">
        <v>23908</v>
      </c>
      <c r="AH82" s="43">
        <v>407</v>
      </c>
      <c r="AI82" s="43">
        <v>676.75</v>
      </c>
      <c r="AJ82" s="43" t="s">
        <v>46</v>
      </c>
      <c r="AK82" s="43">
        <v>2444</v>
      </c>
      <c r="AL82" s="35">
        <v>2444</v>
      </c>
      <c r="AM82" s="35">
        <v>490</v>
      </c>
      <c r="AN82" s="35">
        <v>3985</v>
      </c>
      <c r="AO82" s="35">
        <v>3985</v>
      </c>
      <c r="AP82" s="35" t="s">
        <v>46</v>
      </c>
      <c r="AQ82" s="45" t="s">
        <v>46</v>
      </c>
      <c r="AR82" s="35">
        <v>23908</v>
      </c>
      <c r="AS82" s="35">
        <v>2641</v>
      </c>
      <c r="AT82" s="35">
        <v>879</v>
      </c>
      <c r="AU82" s="35">
        <v>350</v>
      </c>
      <c r="AV82" s="35">
        <v>2641</v>
      </c>
      <c r="AW82" s="35">
        <v>2641</v>
      </c>
      <c r="AX82" s="35" t="s">
        <v>237</v>
      </c>
      <c r="AY82" s="35">
        <v>2641</v>
      </c>
      <c r="AZ82" s="43" t="s">
        <v>46</v>
      </c>
      <c r="BA82" s="45" t="s">
        <v>46</v>
      </c>
      <c r="BB82" s="35">
        <v>23908</v>
      </c>
      <c r="BC82" s="35">
        <v>2637</v>
      </c>
      <c r="BD82" s="54">
        <v>118</v>
      </c>
      <c r="BE82" s="35">
        <v>848</v>
      </c>
      <c r="BF82" s="45">
        <v>51</v>
      </c>
      <c r="BG82" s="35">
        <v>23908</v>
      </c>
      <c r="BH82" s="35">
        <v>5016</v>
      </c>
      <c r="BI82" s="35">
        <v>11193</v>
      </c>
      <c r="BJ82" s="35">
        <v>11193</v>
      </c>
      <c r="BK82" s="35">
        <v>791</v>
      </c>
      <c r="BL82" s="35">
        <v>2483</v>
      </c>
      <c r="BM82" s="35" t="s">
        <v>46</v>
      </c>
      <c r="BN82" s="35">
        <v>2483</v>
      </c>
      <c r="BO82" s="45">
        <v>484</v>
      </c>
      <c r="BP82" s="35">
        <v>10014</v>
      </c>
      <c r="BQ82" s="35">
        <v>5776</v>
      </c>
      <c r="BR82" s="35">
        <v>1969.3173399639477</v>
      </c>
      <c r="BS82" s="35">
        <v>23908</v>
      </c>
      <c r="BT82" s="35">
        <v>23908</v>
      </c>
      <c r="BU82" s="35">
        <v>10014</v>
      </c>
      <c r="BV82" s="35">
        <v>18892</v>
      </c>
      <c r="BW82" s="35">
        <v>7415</v>
      </c>
      <c r="BX82" s="35">
        <v>11652</v>
      </c>
      <c r="BY82" s="45" t="s">
        <v>46</v>
      </c>
      <c r="BZ82" s="35">
        <v>23908</v>
      </c>
      <c r="CA82" s="35">
        <v>15672</v>
      </c>
      <c r="CB82" s="35">
        <v>10014</v>
      </c>
      <c r="CC82" s="35">
        <v>10014</v>
      </c>
      <c r="CD82" s="35">
        <v>10014</v>
      </c>
      <c r="CE82" s="35">
        <v>8644</v>
      </c>
      <c r="CF82" s="35">
        <v>263</v>
      </c>
      <c r="CG82" s="35">
        <v>7606</v>
      </c>
      <c r="CH82" s="35">
        <v>15721</v>
      </c>
      <c r="CI82" s="35">
        <v>15721</v>
      </c>
      <c r="CJ82" s="35">
        <v>15721</v>
      </c>
      <c r="CK82" s="35">
        <v>911</v>
      </c>
      <c r="CL82" s="35" t="s">
        <v>237</v>
      </c>
      <c r="CM82" s="35">
        <v>911</v>
      </c>
      <c r="CN82" s="35">
        <v>1552</v>
      </c>
      <c r="CO82" s="45">
        <v>14907</v>
      </c>
      <c r="CP82" s="35">
        <v>11329</v>
      </c>
      <c r="CQ82" s="35">
        <v>11329</v>
      </c>
      <c r="CR82" s="35">
        <v>11193</v>
      </c>
      <c r="CS82" s="35">
        <v>11193</v>
      </c>
      <c r="CT82" s="35">
        <v>11384</v>
      </c>
      <c r="CU82" s="35">
        <v>5976</v>
      </c>
      <c r="CV82" s="35">
        <v>11384</v>
      </c>
      <c r="CW82" s="35">
        <v>23908</v>
      </c>
      <c r="CX82" s="35">
        <v>11193</v>
      </c>
      <c r="CY82" s="35">
        <v>3786</v>
      </c>
      <c r="CZ82" s="35">
        <v>333</v>
      </c>
      <c r="DA82" s="78">
        <v>5.42</v>
      </c>
      <c r="DB82" s="43" t="s">
        <v>46</v>
      </c>
      <c r="DC82" s="43" t="s">
        <v>46</v>
      </c>
      <c r="DD82" s="43" t="s">
        <v>46</v>
      </c>
      <c r="DE82" s="43" t="s">
        <v>46</v>
      </c>
      <c r="DF82" s="43">
        <v>2637</v>
      </c>
      <c r="DG82" s="54">
        <v>118</v>
      </c>
      <c r="DH82" s="35">
        <v>848</v>
      </c>
      <c r="DI82" s="35">
        <v>51</v>
      </c>
    </row>
    <row r="83" spans="1:113" x14ac:dyDescent="0.2">
      <c r="A83" s="3" t="s">
        <v>38</v>
      </c>
      <c r="B83" s="4">
        <v>2013</v>
      </c>
      <c r="C83" s="2" t="s">
        <v>15</v>
      </c>
      <c r="D83" s="35" t="s">
        <v>46</v>
      </c>
      <c r="E83" s="35" t="s">
        <v>46</v>
      </c>
      <c r="F83" s="35">
        <v>33079</v>
      </c>
      <c r="G83" s="45">
        <v>33079</v>
      </c>
      <c r="H83" s="35">
        <v>33079</v>
      </c>
      <c r="I83" s="35">
        <v>33079</v>
      </c>
      <c r="J83" s="35">
        <v>5521</v>
      </c>
      <c r="K83" s="35">
        <v>20486</v>
      </c>
      <c r="L83" s="35">
        <v>7072</v>
      </c>
      <c r="M83" s="35" t="s">
        <v>46</v>
      </c>
      <c r="N83" s="35" t="s">
        <v>237</v>
      </c>
      <c r="O83" s="35">
        <v>1338</v>
      </c>
      <c r="P83" s="35">
        <v>524</v>
      </c>
      <c r="Q83" s="35">
        <v>3035.0419847328244</v>
      </c>
      <c r="R83" s="45" t="s">
        <v>46</v>
      </c>
      <c r="S83" s="35">
        <v>10542</v>
      </c>
      <c r="T83" s="35">
        <v>10977</v>
      </c>
      <c r="U83" s="35">
        <v>12184</v>
      </c>
      <c r="V83" s="35">
        <v>1904</v>
      </c>
      <c r="W83" s="35">
        <v>5524</v>
      </c>
      <c r="X83" s="35">
        <v>6660</v>
      </c>
      <c r="Y83" s="35">
        <v>2613</v>
      </c>
      <c r="Z83" s="35">
        <v>5580</v>
      </c>
      <c r="AA83" s="35">
        <v>3222.2647058823532</v>
      </c>
      <c r="AB83" s="35">
        <v>16712</v>
      </c>
      <c r="AC83" s="35">
        <v>16367</v>
      </c>
      <c r="AD83" s="35">
        <v>793</v>
      </c>
      <c r="AE83" s="43">
        <v>1532.25</v>
      </c>
      <c r="AF83" s="30" t="s">
        <v>46</v>
      </c>
      <c r="AG83" s="35">
        <v>33079</v>
      </c>
      <c r="AH83" s="43">
        <v>558</v>
      </c>
      <c r="AI83" s="43">
        <v>974.25</v>
      </c>
      <c r="AJ83" s="43" t="s">
        <v>46</v>
      </c>
      <c r="AK83" s="43">
        <v>3493</v>
      </c>
      <c r="AL83" s="35">
        <v>3493</v>
      </c>
      <c r="AM83" s="35">
        <v>793</v>
      </c>
      <c r="AN83" s="35">
        <v>5521</v>
      </c>
      <c r="AO83" s="35">
        <v>5521</v>
      </c>
      <c r="AP83" s="35" t="s">
        <v>46</v>
      </c>
      <c r="AQ83" s="45" t="s">
        <v>46</v>
      </c>
      <c r="AR83" s="35">
        <v>33079</v>
      </c>
      <c r="AS83" s="35">
        <v>3563</v>
      </c>
      <c r="AT83" s="35">
        <v>1208</v>
      </c>
      <c r="AU83" s="35">
        <v>462</v>
      </c>
      <c r="AV83" s="35">
        <v>3563</v>
      </c>
      <c r="AW83" s="35">
        <v>3563</v>
      </c>
      <c r="AX83" s="35" t="s">
        <v>237</v>
      </c>
      <c r="AY83" s="35">
        <v>3563</v>
      </c>
      <c r="AZ83" s="43" t="s">
        <v>46</v>
      </c>
      <c r="BA83" s="45" t="s">
        <v>46</v>
      </c>
      <c r="BB83" s="35">
        <v>33079</v>
      </c>
      <c r="BC83" s="35">
        <v>3621</v>
      </c>
      <c r="BD83" s="54">
        <v>202</v>
      </c>
      <c r="BE83" s="35">
        <v>1274</v>
      </c>
      <c r="BF83" s="45">
        <v>66</v>
      </c>
      <c r="BG83" s="35">
        <v>33079</v>
      </c>
      <c r="BH83" s="35">
        <v>7072</v>
      </c>
      <c r="BI83" s="35">
        <v>15908</v>
      </c>
      <c r="BJ83" s="35">
        <v>15908</v>
      </c>
      <c r="BK83" s="35">
        <v>1104</v>
      </c>
      <c r="BL83" s="35">
        <v>3488</v>
      </c>
      <c r="BM83" s="35" t="s">
        <v>46</v>
      </c>
      <c r="BN83" s="35">
        <v>3488</v>
      </c>
      <c r="BO83" s="45">
        <v>511</v>
      </c>
      <c r="BP83" s="35">
        <v>14088</v>
      </c>
      <c r="BQ83" s="35">
        <v>8193</v>
      </c>
      <c r="BR83" s="35">
        <v>1969.3173399639477</v>
      </c>
      <c r="BS83" s="35">
        <v>33079</v>
      </c>
      <c r="BT83" s="35">
        <v>33079</v>
      </c>
      <c r="BU83" s="35">
        <v>14088</v>
      </c>
      <c r="BV83" s="35">
        <v>26007</v>
      </c>
      <c r="BW83" s="35">
        <v>10674</v>
      </c>
      <c r="BX83" s="35">
        <v>16634</v>
      </c>
      <c r="BY83" s="45" t="s">
        <v>46</v>
      </c>
      <c r="BZ83" s="35">
        <v>33079</v>
      </c>
      <c r="CA83" s="35">
        <v>21464</v>
      </c>
      <c r="CB83" s="35">
        <v>14088</v>
      </c>
      <c r="CC83" s="35">
        <v>14088</v>
      </c>
      <c r="CD83" s="35">
        <v>14088</v>
      </c>
      <c r="CE83" s="35">
        <v>12184</v>
      </c>
      <c r="CF83" s="35">
        <v>350</v>
      </c>
      <c r="CG83" s="35">
        <v>10402</v>
      </c>
      <c r="CH83" s="35">
        <v>21519</v>
      </c>
      <c r="CI83" s="35">
        <v>21519</v>
      </c>
      <c r="CJ83" s="35">
        <v>21519</v>
      </c>
      <c r="CK83" s="35">
        <v>1338</v>
      </c>
      <c r="CL83" s="35" t="s">
        <v>237</v>
      </c>
      <c r="CM83" s="35">
        <v>1338</v>
      </c>
      <c r="CN83" s="35">
        <v>2190</v>
      </c>
      <c r="CO83" s="45">
        <v>20486</v>
      </c>
      <c r="CP83" s="35">
        <v>16672</v>
      </c>
      <c r="CQ83" s="35">
        <v>16672</v>
      </c>
      <c r="CR83" s="35">
        <v>15908</v>
      </c>
      <c r="CS83" s="35">
        <v>15908</v>
      </c>
      <c r="CT83" s="35">
        <v>16755</v>
      </c>
      <c r="CU83" s="35">
        <v>10287</v>
      </c>
      <c r="CV83" s="35">
        <v>16755</v>
      </c>
      <c r="CW83" s="35">
        <v>33079</v>
      </c>
      <c r="CX83" s="35">
        <v>15908</v>
      </c>
      <c r="CY83" s="35">
        <v>5404</v>
      </c>
      <c r="CZ83" s="35">
        <v>463</v>
      </c>
      <c r="DA83" s="78">
        <v>5.08</v>
      </c>
      <c r="DB83" s="43" t="s">
        <v>46</v>
      </c>
      <c r="DC83" s="43" t="s">
        <v>46</v>
      </c>
      <c r="DD83" s="43" t="s">
        <v>46</v>
      </c>
      <c r="DE83" s="43" t="s">
        <v>46</v>
      </c>
      <c r="DF83" s="43">
        <v>3621</v>
      </c>
      <c r="DG83" s="54">
        <v>202</v>
      </c>
      <c r="DH83" s="35">
        <v>1274</v>
      </c>
      <c r="DI83" s="35">
        <v>66</v>
      </c>
    </row>
    <row r="84" spans="1:113" x14ac:dyDescent="0.2">
      <c r="A84" s="3" t="s">
        <v>39</v>
      </c>
      <c r="B84" s="4">
        <v>2013</v>
      </c>
      <c r="C84" s="2" t="s">
        <v>16</v>
      </c>
      <c r="D84" s="35" t="s">
        <v>46</v>
      </c>
      <c r="E84" s="35" t="s">
        <v>46</v>
      </c>
      <c r="F84" s="35">
        <v>23384</v>
      </c>
      <c r="G84" s="45">
        <v>23384</v>
      </c>
      <c r="H84" s="35">
        <v>23384</v>
      </c>
      <c r="I84" s="35">
        <v>23384</v>
      </c>
      <c r="J84" s="35">
        <v>4156</v>
      </c>
      <c r="K84" s="35">
        <v>14958</v>
      </c>
      <c r="L84" s="35">
        <v>4270</v>
      </c>
      <c r="M84" s="35" t="s">
        <v>46</v>
      </c>
      <c r="N84" s="35" t="s">
        <v>237</v>
      </c>
      <c r="O84" s="35">
        <v>531</v>
      </c>
      <c r="P84" s="35">
        <v>170</v>
      </c>
      <c r="Q84" s="35">
        <v>3128.9482758620688</v>
      </c>
      <c r="R84" s="45" t="s">
        <v>46</v>
      </c>
      <c r="S84" s="35">
        <v>7558</v>
      </c>
      <c r="T84" s="35">
        <v>8233</v>
      </c>
      <c r="U84" s="35">
        <v>8692</v>
      </c>
      <c r="V84" s="35">
        <v>1228</v>
      </c>
      <c r="W84" s="35">
        <v>4037</v>
      </c>
      <c r="X84" s="35">
        <v>4655</v>
      </c>
      <c r="Y84" s="35">
        <v>1800</v>
      </c>
      <c r="Z84" s="35">
        <v>3976</v>
      </c>
      <c r="AA84" s="35">
        <v>3340.6960784313724</v>
      </c>
      <c r="AB84" s="35">
        <v>11565</v>
      </c>
      <c r="AC84" s="35">
        <v>11819</v>
      </c>
      <c r="AD84" s="35">
        <v>434</v>
      </c>
      <c r="AE84" s="43">
        <v>1099.25</v>
      </c>
      <c r="AF84" s="30" t="s">
        <v>46</v>
      </c>
      <c r="AG84" s="35">
        <v>23384</v>
      </c>
      <c r="AH84" s="43">
        <v>404</v>
      </c>
      <c r="AI84" s="43">
        <v>695.25</v>
      </c>
      <c r="AJ84" s="43" t="s">
        <v>46</v>
      </c>
      <c r="AK84" s="43">
        <v>2559</v>
      </c>
      <c r="AL84" s="35">
        <v>2559</v>
      </c>
      <c r="AM84" s="35">
        <v>434</v>
      </c>
      <c r="AN84" s="35">
        <v>4156</v>
      </c>
      <c r="AO84" s="35">
        <v>4156</v>
      </c>
      <c r="AP84" s="35" t="s">
        <v>46</v>
      </c>
      <c r="AQ84" s="45" t="s">
        <v>46</v>
      </c>
      <c r="AR84" s="35">
        <v>23384</v>
      </c>
      <c r="AS84" s="35">
        <v>2447</v>
      </c>
      <c r="AT84" s="35">
        <v>819</v>
      </c>
      <c r="AU84" s="35">
        <v>367</v>
      </c>
      <c r="AV84" s="35">
        <v>2447</v>
      </c>
      <c r="AW84" s="35">
        <v>2447</v>
      </c>
      <c r="AX84" s="35" t="s">
        <v>237</v>
      </c>
      <c r="AY84" s="35">
        <v>2447</v>
      </c>
      <c r="AZ84" s="43" t="s">
        <v>46</v>
      </c>
      <c r="BA84" s="45" t="s">
        <v>46</v>
      </c>
      <c r="BB84" s="35">
        <v>23384</v>
      </c>
      <c r="BC84" s="35">
        <v>2821</v>
      </c>
      <c r="BD84" s="54">
        <v>138</v>
      </c>
      <c r="BE84" s="35">
        <v>953</v>
      </c>
      <c r="BF84" s="45">
        <v>64</v>
      </c>
      <c r="BG84" s="35">
        <v>23384</v>
      </c>
      <c r="BH84" s="35">
        <v>4270</v>
      </c>
      <c r="BI84" s="35">
        <v>9850</v>
      </c>
      <c r="BJ84" s="35">
        <v>9850</v>
      </c>
      <c r="BK84" s="35">
        <v>582</v>
      </c>
      <c r="BL84" s="35">
        <v>2095</v>
      </c>
      <c r="BM84" s="35" t="s">
        <v>46</v>
      </c>
      <c r="BN84" s="35">
        <v>2095</v>
      </c>
      <c r="BO84" s="45">
        <v>395</v>
      </c>
      <c r="BP84" s="35">
        <v>9920</v>
      </c>
      <c r="BQ84" s="35">
        <v>5776</v>
      </c>
      <c r="BR84" s="35">
        <v>1969.3173399639477</v>
      </c>
      <c r="BS84" s="35">
        <v>23384</v>
      </c>
      <c r="BT84" s="35">
        <v>23384</v>
      </c>
      <c r="BU84" s="35">
        <v>9920</v>
      </c>
      <c r="BV84" s="35">
        <v>19114</v>
      </c>
      <c r="BW84" s="35">
        <v>6622</v>
      </c>
      <c r="BX84" s="35">
        <v>10954</v>
      </c>
      <c r="BY84" s="45" t="s">
        <v>46</v>
      </c>
      <c r="BZ84" s="35">
        <v>23384</v>
      </c>
      <c r="CA84" s="35">
        <v>15691</v>
      </c>
      <c r="CB84" s="35">
        <v>9920</v>
      </c>
      <c r="CC84" s="35">
        <v>9920</v>
      </c>
      <c r="CD84" s="35">
        <v>9920</v>
      </c>
      <c r="CE84" s="35">
        <v>8692</v>
      </c>
      <c r="CF84" s="35">
        <v>162</v>
      </c>
      <c r="CG84" s="35">
        <v>7103</v>
      </c>
      <c r="CH84" s="35">
        <v>15791</v>
      </c>
      <c r="CI84" s="35">
        <v>15791</v>
      </c>
      <c r="CJ84" s="35">
        <v>15791</v>
      </c>
      <c r="CK84" s="35">
        <v>531</v>
      </c>
      <c r="CL84" s="35" t="s">
        <v>237</v>
      </c>
      <c r="CM84" s="35">
        <v>531</v>
      </c>
      <c r="CN84" s="35">
        <v>795</v>
      </c>
      <c r="CO84" s="45">
        <v>14958</v>
      </c>
      <c r="CP84" s="35">
        <v>9980</v>
      </c>
      <c r="CQ84" s="35">
        <v>9980</v>
      </c>
      <c r="CR84" s="35">
        <v>9850</v>
      </c>
      <c r="CS84" s="35">
        <v>9850</v>
      </c>
      <c r="CT84" s="35">
        <v>10025</v>
      </c>
      <c r="CU84" s="35">
        <v>3104</v>
      </c>
      <c r="CV84" s="35">
        <v>10025</v>
      </c>
      <c r="CW84" s="35">
        <v>23384</v>
      </c>
      <c r="CX84" s="35">
        <v>9850</v>
      </c>
      <c r="CY84" s="35">
        <v>10351</v>
      </c>
      <c r="CZ84" s="35">
        <v>455</v>
      </c>
      <c r="DA84" s="78">
        <v>5.38</v>
      </c>
      <c r="DB84" s="43" t="s">
        <v>46</v>
      </c>
      <c r="DC84" s="43" t="s">
        <v>46</v>
      </c>
      <c r="DD84" s="43" t="s">
        <v>46</v>
      </c>
      <c r="DE84" s="43" t="s">
        <v>46</v>
      </c>
      <c r="DF84" s="43">
        <v>2821</v>
      </c>
      <c r="DG84" s="54">
        <v>138</v>
      </c>
      <c r="DH84" s="35">
        <v>953</v>
      </c>
      <c r="DI84" s="35">
        <v>64</v>
      </c>
    </row>
    <row r="85" spans="1:113" x14ac:dyDescent="0.2">
      <c r="A85" s="3" t="s">
        <v>40</v>
      </c>
      <c r="B85" s="4">
        <v>2013</v>
      </c>
      <c r="C85" s="2" t="s">
        <v>17</v>
      </c>
      <c r="D85" s="35" t="s">
        <v>46</v>
      </c>
      <c r="E85" s="35" t="s">
        <v>46</v>
      </c>
      <c r="F85" s="35">
        <v>29092</v>
      </c>
      <c r="G85" s="45">
        <v>29092</v>
      </c>
      <c r="H85" s="35">
        <v>29092</v>
      </c>
      <c r="I85" s="35">
        <v>29092</v>
      </c>
      <c r="J85" s="35">
        <v>4762</v>
      </c>
      <c r="K85" s="35">
        <v>17066</v>
      </c>
      <c r="L85" s="35">
        <v>7264</v>
      </c>
      <c r="M85" s="35" t="s">
        <v>46</v>
      </c>
      <c r="N85" s="35" t="s">
        <v>237</v>
      </c>
      <c r="O85" s="35">
        <v>1002</v>
      </c>
      <c r="P85" s="35">
        <v>203</v>
      </c>
      <c r="Q85" s="35">
        <v>3017.5353982300885</v>
      </c>
      <c r="R85" s="45" t="s">
        <v>46</v>
      </c>
      <c r="S85" s="35">
        <v>8984</v>
      </c>
      <c r="T85" s="35">
        <v>9093</v>
      </c>
      <c r="U85" s="35">
        <v>9656</v>
      </c>
      <c r="V85" s="35">
        <v>1615</v>
      </c>
      <c r="W85" s="35">
        <v>4569</v>
      </c>
      <c r="X85" s="35">
        <v>5087</v>
      </c>
      <c r="Y85" s="35">
        <v>1988</v>
      </c>
      <c r="Z85" s="35">
        <v>4184</v>
      </c>
      <c r="AA85" s="35">
        <v>3163.5</v>
      </c>
      <c r="AB85" s="35">
        <v>14902</v>
      </c>
      <c r="AC85" s="35">
        <v>14190</v>
      </c>
      <c r="AD85" s="35">
        <v>597</v>
      </c>
      <c r="AE85" s="43" t="s">
        <v>46</v>
      </c>
      <c r="AF85" s="30" t="s">
        <v>46</v>
      </c>
      <c r="AG85" s="35">
        <v>29092</v>
      </c>
      <c r="AH85" s="43" t="s">
        <v>46</v>
      </c>
      <c r="AI85" s="43" t="s">
        <v>46</v>
      </c>
      <c r="AJ85" s="43" t="s">
        <v>46</v>
      </c>
      <c r="AK85" s="43">
        <v>2921</v>
      </c>
      <c r="AL85" s="35">
        <v>2921</v>
      </c>
      <c r="AM85" s="35">
        <v>597</v>
      </c>
      <c r="AN85" s="35">
        <v>4762</v>
      </c>
      <c r="AO85" s="35" t="s">
        <v>46</v>
      </c>
      <c r="AP85" s="35" t="s">
        <v>46</v>
      </c>
      <c r="AQ85" s="45" t="s">
        <v>46</v>
      </c>
      <c r="AR85" s="35">
        <v>29092</v>
      </c>
      <c r="AS85" s="35">
        <v>2928</v>
      </c>
      <c r="AT85" s="35">
        <v>890</v>
      </c>
      <c r="AU85" s="35">
        <v>399</v>
      </c>
      <c r="AV85" s="35">
        <v>2928</v>
      </c>
      <c r="AW85" s="35">
        <v>2928</v>
      </c>
      <c r="AX85" s="35" t="s">
        <v>237</v>
      </c>
      <c r="AY85" s="35">
        <v>2928</v>
      </c>
      <c r="AZ85" s="43" t="s">
        <v>46</v>
      </c>
      <c r="BA85" s="45" t="s">
        <v>46</v>
      </c>
      <c r="BB85" s="35">
        <v>29092</v>
      </c>
      <c r="BC85" s="35">
        <v>3146</v>
      </c>
      <c r="BD85" s="54">
        <v>172</v>
      </c>
      <c r="BE85" s="35">
        <v>1076</v>
      </c>
      <c r="BF85" s="45">
        <v>72</v>
      </c>
      <c r="BG85" s="35">
        <v>29092</v>
      </c>
      <c r="BH85" s="35">
        <v>7264</v>
      </c>
      <c r="BI85" s="35">
        <v>13613</v>
      </c>
      <c r="BJ85" s="35">
        <v>13613</v>
      </c>
      <c r="BK85" s="35">
        <v>1105</v>
      </c>
      <c r="BL85" s="35">
        <v>3719</v>
      </c>
      <c r="BM85" s="35" t="s">
        <v>46</v>
      </c>
      <c r="BN85" s="35">
        <v>3719</v>
      </c>
      <c r="BO85" s="45">
        <v>681</v>
      </c>
      <c r="BP85" s="35">
        <v>11271</v>
      </c>
      <c r="BQ85" s="35">
        <v>6172</v>
      </c>
      <c r="BR85" s="35">
        <v>1969.3173399639477</v>
      </c>
      <c r="BS85" s="35">
        <v>29092</v>
      </c>
      <c r="BT85" s="35">
        <v>29092</v>
      </c>
      <c r="BU85" s="35">
        <v>11271</v>
      </c>
      <c r="BV85" s="35">
        <v>21828</v>
      </c>
      <c r="BW85" s="35">
        <v>8236</v>
      </c>
      <c r="BX85" s="35">
        <v>13938</v>
      </c>
      <c r="BY85" s="45" t="s">
        <v>46</v>
      </c>
      <c r="BZ85" s="35">
        <v>29092</v>
      </c>
      <c r="CA85" s="35">
        <v>18120</v>
      </c>
      <c r="CB85" s="35">
        <v>11271</v>
      </c>
      <c r="CC85" s="35">
        <v>11271</v>
      </c>
      <c r="CD85" s="35">
        <v>11271</v>
      </c>
      <c r="CE85" s="35">
        <v>9656</v>
      </c>
      <c r="CF85" s="35">
        <v>339</v>
      </c>
      <c r="CG85" s="35">
        <v>6660</v>
      </c>
      <c r="CH85" s="35">
        <v>18077</v>
      </c>
      <c r="CI85" s="35">
        <v>18077</v>
      </c>
      <c r="CJ85" s="35">
        <v>18077</v>
      </c>
      <c r="CK85" s="35">
        <v>1002</v>
      </c>
      <c r="CL85" s="35" t="s">
        <v>237</v>
      </c>
      <c r="CM85" s="35">
        <v>1002</v>
      </c>
      <c r="CN85" s="35">
        <v>1423</v>
      </c>
      <c r="CO85" s="45">
        <v>17066</v>
      </c>
      <c r="CP85" s="35">
        <v>14536</v>
      </c>
      <c r="CQ85" s="35">
        <v>14536</v>
      </c>
      <c r="CR85" s="35">
        <v>13613</v>
      </c>
      <c r="CS85" s="35">
        <v>13613</v>
      </c>
      <c r="CT85" s="35">
        <v>14582</v>
      </c>
      <c r="CU85" s="35">
        <v>5563</v>
      </c>
      <c r="CV85" s="35">
        <v>14582</v>
      </c>
      <c r="CW85" s="35">
        <v>29092</v>
      </c>
      <c r="CX85" s="35">
        <v>13613</v>
      </c>
      <c r="CY85" s="35">
        <v>16000</v>
      </c>
      <c r="CZ85" s="35">
        <v>652</v>
      </c>
      <c r="DA85" s="78">
        <v>5.16</v>
      </c>
      <c r="DB85" s="43" t="s">
        <v>46</v>
      </c>
      <c r="DC85" s="43" t="s">
        <v>46</v>
      </c>
      <c r="DD85" s="43" t="s">
        <v>46</v>
      </c>
      <c r="DE85" s="43" t="s">
        <v>46</v>
      </c>
      <c r="DF85" s="43">
        <v>3146</v>
      </c>
      <c r="DG85" s="54">
        <v>172</v>
      </c>
      <c r="DH85" s="35">
        <v>1076</v>
      </c>
      <c r="DI85" s="35">
        <v>72</v>
      </c>
    </row>
    <row r="86" spans="1:113" x14ac:dyDescent="0.2">
      <c r="A86" s="3" t="s">
        <v>41</v>
      </c>
      <c r="B86" s="4">
        <v>2013</v>
      </c>
      <c r="C86" s="2" t="s">
        <v>18</v>
      </c>
      <c r="D86" s="35" t="s">
        <v>46</v>
      </c>
      <c r="E86" s="35" t="s">
        <v>46</v>
      </c>
      <c r="F86" s="35">
        <v>20105</v>
      </c>
      <c r="G86" s="45">
        <v>20105</v>
      </c>
      <c r="H86" s="35">
        <v>20105</v>
      </c>
      <c r="I86" s="35">
        <v>20105</v>
      </c>
      <c r="J86" s="35">
        <v>3688</v>
      </c>
      <c r="K86" s="35">
        <v>12279</v>
      </c>
      <c r="L86" s="35">
        <v>4138</v>
      </c>
      <c r="M86" s="35" t="s">
        <v>46</v>
      </c>
      <c r="N86" s="35" t="s">
        <v>237</v>
      </c>
      <c r="O86" s="35">
        <v>650</v>
      </c>
      <c r="P86" s="35">
        <v>134</v>
      </c>
      <c r="Q86" s="35">
        <v>3061.5169491525426</v>
      </c>
      <c r="R86" s="45" t="s">
        <v>46</v>
      </c>
      <c r="S86" s="35">
        <v>6428</v>
      </c>
      <c r="T86" s="35">
        <v>6602</v>
      </c>
      <c r="U86" s="35">
        <v>7290</v>
      </c>
      <c r="V86" s="35">
        <v>1290</v>
      </c>
      <c r="W86" s="35">
        <v>3284</v>
      </c>
      <c r="X86" s="35">
        <v>4006</v>
      </c>
      <c r="Y86" s="35">
        <v>1439</v>
      </c>
      <c r="Z86" s="35">
        <v>3351</v>
      </c>
      <c r="AA86" s="35">
        <v>3247.4298245614036</v>
      </c>
      <c r="AB86" s="35">
        <v>10193</v>
      </c>
      <c r="AC86" s="35">
        <v>9912</v>
      </c>
      <c r="AD86" s="35">
        <v>437</v>
      </c>
      <c r="AE86" s="43">
        <v>913.75</v>
      </c>
      <c r="AF86" s="30" t="s">
        <v>46</v>
      </c>
      <c r="AG86" s="35">
        <v>20105</v>
      </c>
      <c r="AH86" s="43">
        <v>336</v>
      </c>
      <c r="AI86" s="43">
        <v>577.75</v>
      </c>
      <c r="AJ86" s="43" t="s">
        <v>46</v>
      </c>
      <c r="AK86" s="43">
        <v>2214</v>
      </c>
      <c r="AL86" s="35">
        <v>2214</v>
      </c>
      <c r="AM86" s="35">
        <v>437</v>
      </c>
      <c r="AN86" s="35">
        <v>3688</v>
      </c>
      <c r="AO86" s="35">
        <v>3688</v>
      </c>
      <c r="AP86" s="35" t="s">
        <v>46</v>
      </c>
      <c r="AQ86" s="45" t="s">
        <v>46</v>
      </c>
      <c r="AR86" s="35">
        <v>20105</v>
      </c>
      <c r="AS86" s="35">
        <v>2167</v>
      </c>
      <c r="AT86" s="35">
        <v>745</v>
      </c>
      <c r="AU86" s="35">
        <v>345</v>
      </c>
      <c r="AV86" s="35">
        <v>2167</v>
      </c>
      <c r="AW86" s="35">
        <v>2167</v>
      </c>
      <c r="AX86" s="35" t="s">
        <v>237</v>
      </c>
      <c r="AY86" s="35">
        <v>2167</v>
      </c>
      <c r="AZ86" s="43" t="s">
        <v>46</v>
      </c>
      <c r="BA86" s="45" t="s">
        <v>46</v>
      </c>
      <c r="BB86" s="35">
        <v>20105</v>
      </c>
      <c r="BC86" s="35">
        <v>2411</v>
      </c>
      <c r="BD86" s="54">
        <v>140</v>
      </c>
      <c r="BE86" s="35">
        <v>802</v>
      </c>
      <c r="BF86" s="45">
        <v>56</v>
      </c>
      <c r="BG86" s="35">
        <v>20105</v>
      </c>
      <c r="BH86" s="35">
        <v>4138</v>
      </c>
      <c r="BI86" s="35">
        <v>8834</v>
      </c>
      <c r="BJ86" s="35">
        <v>8834</v>
      </c>
      <c r="BK86" s="35">
        <v>545</v>
      </c>
      <c r="BL86" s="35">
        <v>1949</v>
      </c>
      <c r="BM86" s="35" t="s">
        <v>46</v>
      </c>
      <c r="BN86" s="35">
        <v>1949</v>
      </c>
      <c r="BO86" s="45">
        <v>391</v>
      </c>
      <c r="BP86" s="35">
        <v>8580</v>
      </c>
      <c r="BQ86" s="35">
        <v>4790</v>
      </c>
      <c r="BR86" s="35">
        <v>1969.3173399639477</v>
      </c>
      <c r="BS86" s="35">
        <v>20105</v>
      </c>
      <c r="BT86" s="35">
        <v>20105</v>
      </c>
      <c r="BU86" s="35">
        <v>8580</v>
      </c>
      <c r="BV86" s="35">
        <v>15967</v>
      </c>
      <c r="BW86" s="35">
        <v>5788</v>
      </c>
      <c r="BX86" s="35">
        <v>9634</v>
      </c>
      <c r="BY86" s="45" t="s">
        <v>46</v>
      </c>
      <c r="BZ86" s="35">
        <v>20105</v>
      </c>
      <c r="CA86" s="35">
        <v>13037</v>
      </c>
      <c r="CB86" s="35">
        <v>8580</v>
      </c>
      <c r="CC86" s="35">
        <v>8580</v>
      </c>
      <c r="CD86" s="35">
        <v>8580</v>
      </c>
      <c r="CE86" s="35">
        <v>7290</v>
      </c>
      <c r="CF86" s="35">
        <v>209</v>
      </c>
      <c r="CG86" s="35">
        <v>5717</v>
      </c>
      <c r="CH86" s="35">
        <v>13030</v>
      </c>
      <c r="CI86" s="35">
        <v>13030</v>
      </c>
      <c r="CJ86" s="35">
        <v>13030</v>
      </c>
      <c r="CK86" s="35">
        <v>650</v>
      </c>
      <c r="CL86" s="35" t="s">
        <v>237</v>
      </c>
      <c r="CM86" s="35">
        <v>650</v>
      </c>
      <c r="CN86" s="35">
        <v>881</v>
      </c>
      <c r="CO86" s="45">
        <v>12279</v>
      </c>
      <c r="CP86" s="35">
        <v>9013</v>
      </c>
      <c r="CQ86" s="35">
        <v>9013</v>
      </c>
      <c r="CR86" s="35">
        <v>8834</v>
      </c>
      <c r="CS86" s="35">
        <v>8834</v>
      </c>
      <c r="CT86" s="35">
        <v>9046</v>
      </c>
      <c r="CU86" s="35">
        <v>2077</v>
      </c>
      <c r="CV86" s="35">
        <v>9046</v>
      </c>
      <c r="CW86" s="35">
        <v>20105</v>
      </c>
      <c r="CX86" s="35">
        <v>8834</v>
      </c>
      <c r="CY86" s="35">
        <v>14076</v>
      </c>
      <c r="CZ86" s="35">
        <v>559</v>
      </c>
      <c r="DA86" s="78">
        <v>4.93</v>
      </c>
      <c r="DB86" s="43" t="s">
        <v>46</v>
      </c>
      <c r="DC86" s="43" t="s">
        <v>46</v>
      </c>
      <c r="DD86" s="43" t="s">
        <v>46</v>
      </c>
      <c r="DE86" s="43" t="s">
        <v>46</v>
      </c>
      <c r="DF86" s="43">
        <v>2411</v>
      </c>
      <c r="DG86" s="54">
        <v>140</v>
      </c>
      <c r="DH86" s="35">
        <v>802</v>
      </c>
      <c r="DI86" s="35">
        <v>56</v>
      </c>
    </row>
    <row r="87" spans="1:113" x14ac:dyDescent="0.2">
      <c r="A87" s="3" t="s">
        <v>42</v>
      </c>
      <c r="B87" s="4">
        <v>2013</v>
      </c>
      <c r="C87" s="2" t="s">
        <v>19</v>
      </c>
      <c r="D87" s="35" t="s">
        <v>46</v>
      </c>
      <c r="E87" s="35" t="s">
        <v>46</v>
      </c>
      <c r="F87" s="35">
        <v>29396</v>
      </c>
      <c r="G87" s="45">
        <v>29396</v>
      </c>
      <c r="H87" s="35">
        <v>29396</v>
      </c>
      <c r="I87" s="35">
        <v>29396</v>
      </c>
      <c r="J87" s="35">
        <v>5229</v>
      </c>
      <c r="K87" s="35">
        <v>17826</v>
      </c>
      <c r="L87" s="35">
        <v>6341</v>
      </c>
      <c r="M87" s="35" t="s">
        <v>46</v>
      </c>
      <c r="N87" s="35" t="s">
        <v>237</v>
      </c>
      <c r="O87" s="35">
        <v>609</v>
      </c>
      <c r="P87" s="35">
        <v>226</v>
      </c>
      <c r="Q87" s="35">
        <v>3326.4868421052633</v>
      </c>
      <c r="R87" s="45" t="s">
        <v>46</v>
      </c>
      <c r="S87" s="35">
        <v>9549</v>
      </c>
      <c r="T87" s="35">
        <v>9364</v>
      </c>
      <c r="U87" s="35">
        <v>10373</v>
      </c>
      <c r="V87" s="35">
        <v>1647</v>
      </c>
      <c r="W87" s="35">
        <v>5013</v>
      </c>
      <c r="X87" s="35">
        <v>5360</v>
      </c>
      <c r="Y87" s="35">
        <v>2334</v>
      </c>
      <c r="Z87" s="35">
        <v>4559</v>
      </c>
      <c r="AA87" s="35">
        <v>3680.96875</v>
      </c>
      <c r="AB87" s="35">
        <v>15080</v>
      </c>
      <c r="AC87" s="35">
        <v>14316</v>
      </c>
      <c r="AD87" s="35">
        <v>595</v>
      </c>
      <c r="AE87" s="43">
        <v>1301.5</v>
      </c>
      <c r="AF87" s="30" t="s">
        <v>46</v>
      </c>
      <c r="AG87" s="35">
        <v>29396</v>
      </c>
      <c r="AH87" s="43">
        <v>478</v>
      </c>
      <c r="AI87" s="43">
        <v>823.5</v>
      </c>
      <c r="AJ87" s="43" t="s">
        <v>46</v>
      </c>
      <c r="AK87" s="43">
        <v>3255</v>
      </c>
      <c r="AL87" s="35">
        <v>3255</v>
      </c>
      <c r="AM87" s="35">
        <v>595</v>
      </c>
      <c r="AN87" s="35">
        <v>5229</v>
      </c>
      <c r="AO87" s="35">
        <v>5229</v>
      </c>
      <c r="AP87" s="35" t="s">
        <v>46</v>
      </c>
      <c r="AQ87" s="45" t="s">
        <v>46</v>
      </c>
      <c r="AR87" s="35">
        <v>29396</v>
      </c>
      <c r="AS87" s="35">
        <v>2970</v>
      </c>
      <c r="AT87" s="35">
        <v>836</v>
      </c>
      <c r="AU87" s="35">
        <v>359</v>
      </c>
      <c r="AV87" s="35">
        <v>2970</v>
      </c>
      <c r="AW87" s="35">
        <v>2970</v>
      </c>
      <c r="AX87" s="35" t="s">
        <v>237</v>
      </c>
      <c r="AY87" s="35">
        <v>2970</v>
      </c>
      <c r="AZ87" s="43" t="s">
        <v>46</v>
      </c>
      <c r="BA87" s="45" t="s">
        <v>46</v>
      </c>
      <c r="BB87" s="35">
        <v>29396</v>
      </c>
      <c r="BC87" s="35">
        <v>3652</v>
      </c>
      <c r="BD87" s="54">
        <v>146</v>
      </c>
      <c r="BE87" s="35">
        <v>1161</v>
      </c>
      <c r="BF87" s="45">
        <v>54</v>
      </c>
      <c r="BG87" s="35">
        <v>29396</v>
      </c>
      <c r="BH87" s="35">
        <v>6341</v>
      </c>
      <c r="BI87" s="35">
        <v>13279</v>
      </c>
      <c r="BJ87" s="35">
        <v>13279</v>
      </c>
      <c r="BK87" s="35">
        <v>839</v>
      </c>
      <c r="BL87" s="35">
        <v>2888</v>
      </c>
      <c r="BM87" s="35" t="s">
        <v>46</v>
      </c>
      <c r="BN87" s="35">
        <v>2888</v>
      </c>
      <c r="BO87" s="45" t="s">
        <v>46</v>
      </c>
      <c r="BP87" s="35">
        <v>12020</v>
      </c>
      <c r="BQ87" s="35">
        <v>6893</v>
      </c>
      <c r="BR87" s="35">
        <v>1969.3173399639477</v>
      </c>
      <c r="BS87" s="35">
        <v>29396</v>
      </c>
      <c r="BT87" s="35">
        <v>29396</v>
      </c>
      <c r="BU87" s="35">
        <v>12020</v>
      </c>
      <c r="BV87" s="35">
        <v>23055</v>
      </c>
      <c r="BW87" s="35">
        <v>8630</v>
      </c>
      <c r="BX87" s="35">
        <v>14566</v>
      </c>
      <c r="BY87" s="45" t="s">
        <v>46</v>
      </c>
      <c r="BZ87" s="35">
        <v>29396</v>
      </c>
      <c r="CA87" s="35">
        <v>18885</v>
      </c>
      <c r="CB87" s="35">
        <v>12020</v>
      </c>
      <c r="CC87" s="35">
        <v>12020</v>
      </c>
      <c r="CD87" s="35">
        <v>12020</v>
      </c>
      <c r="CE87" s="35">
        <v>10373</v>
      </c>
      <c r="CF87" s="35">
        <v>291</v>
      </c>
      <c r="CG87" s="35">
        <v>7875</v>
      </c>
      <c r="CH87" s="35">
        <v>18913</v>
      </c>
      <c r="CI87" s="35">
        <v>18913</v>
      </c>
      <c r="CJ87" s="35">
        <v>18913</v>
      </c>
      <c r="CK87" s="35">
        <v>609</v>
      </c>
      <c r="CL87" s="35" t="s">
        <v>237</v>
      </c>
      <c r="CM87" s="35">
        <v>609</v>
      </c>
      <c r="CN87" s="35">
        <v>779</v>
      </c>
      <c r="CO87" s="45">
        <v>17826</v>
      </c>
      <c r="CP87" s="35">
        <v>13429</v>
      </c>
      <c r="CQ87" s="35">
        <v>13429</v>
      </c>
      <c r="CR87" s="35">
        <v>13279</v>
      </c>
      <c r="CS87" s="35">
        <v>13279</v>
      </c>
      <c r="CT87" s="35">
        <v>13508</v>
      </c>
      <c r="CU87" s="35">
        <v>3752</v>
      </c>
      <c r="CV87" s="35">
        <v>13508</v>
      </c>
      <c r="CW87" s="35">
        <v>29396</v>
      </c>
      <c r="CX87" s="35">
        <v>13279</v>
      </c>
      <c r="CY87" s="35">
        <v>17414</v>
      </c>
      <c r="CZ87" s="35">
        <v>912</v>
      </c>
      <c r="DA87" s="78">
        <v>5.68</v>
      </c>
      <c r="DB87" s="43" t="s">
        <v>46</v>
      </c>
      <c r="DC87" s="43" t="s">
        <v>46</v>
      </c>
      <c r="DD87" s="43" t="s">
        <v>46</v>
      </c>
      <c r="DE87" s="43" t="s">
        <v>46</v>
      </c>
      <c r="DF87" s="43">
        <v>3652</v>
      </c>
      <c r="DG87" s="54">
        <v>146</v>
      </c>
      <c r="DH87" s="35">
        <v>1161</v>
      </c>
      <c r="DI87" s="35">
        <v>54</v>
      </c>
    </row>
    <row r="88" spans="1:113" x14ac:dyDescent="0.2">
      <c r="A88" s="3" t="s">
        <v>43</v>
      </c>
      <c r="B88" s="4">
        <v>2013</v>
      </c>
      <c r="C88" s="2" t="s">
        <v>20</v>
      </c>
      <c r="D88" s="35" t="s">
        <v>46</v>
      </c>
      <c r="E88" s="35" t="s">
        <v>46</v>
      </c>
      <c r="F88" s="35">
        <v>14257</v>
      </c>
      <c r="G88" s="45">
        <v>14257</v>
      </c>
      <c r="H88" s="35">
        <v>14257</v>
      </c>
      <c r="I88" s="35">
        <v>14257</v>
      </c>
      <c r="J88" s="35">
        <v>2450</v>
      </c>
      <c r="K88" s="35">
        <v>8450</v>
      </c>
      <c r="L88" s="35">
        <v>3357</v>
      </c>
      <c r="M88" s="35" t="s">
        <v>46</v>
      </c>
      <c r="N88" s="35" t="s">
        <v>237</v>
      </c>
      <c r="O88" s="35">
        <v>301</v>
      </c>
      <c r="P88" s="35">
        <v>72</v>
      </c>
      <c r="Q88" s="35">
        <v>3289.25</v>
      </c>
      <c r="R88" s="45" t="s">
        <v>46</v>
      </c>
      <c r="S88" s="35">
        <v>4511</v>
      </c>
      <c r="T88" s="35">
        <v>4447</v>
      </c>
      <c r="U88" s="35">
        <v>4676</v>
      </c>
      <c r="V88" s="35">
        <v>744</v>
      </c>
      <c r="W88" s="35">
        <v>2233</v>
      </c>
      <c r="X88" s="35">
        <v>2443</v>
      </c>
      <c r="Y88" s="35">
        <v>996</v>
      </c>
      <c r="Z88" s="35">
        <v>2039</v>
      </c>
      <c r="AA88" s="35">
        <v>3613</v>
      </c>
      <c r="AB88" s="35">
        <v>7273</v>
      </c>
      <c r="AC88" s="35">
        <v>6984</v>
      </c>
      <c r="AD88" s="35">
        <v>301</v>
      </c>
      <c r="AE88" s="43">
        <v>587</v>
      </c>
      <c r="AF88" s="30" t="s">
        <v>46</v>
      </c>
      <c r="AG88" s="35">
        <v>14257</v>
      </c>
      <c r="AH88" s="43">
        <v>199</v>
      </c>
      <c r="AI88" s="43">
        <v>388</v>
      </c>
      <c r="AJ88" s="43" t="s">
        <v>46</v>
      </c>
      <c r="AK88" s="43">
        <v>1487</v>
      </c>
      <c r="AL88" s="35">
        <v>1487</v>
      </c>
      <c r="AM88" s="35">
        <v>301</v>
      </c>
      <c r="AN88" s="35">
        <v>2450</v>
      </c>
      <c r="AO88" s="35">
        <v>2450</v>
      </c>
      <c r="AP88" s="35" t="s">
        <v>46</v>
      </c>
      <c r="AQ88" s="45" t="s">
        <v>46</v>
      </c>
      <c r="AR88" s="35">
        <v>14257</v>
      </c>
      <c r="AS88" s="35">
        <v>1423</v>
      </c>
      <c r="AT88" s="35">
        <v>347</v>
      </c>
      <c r="AU88" s="35">
        <v>144</v>
      </c>
      <c r="AV88" s="35">
        <v>1423</v>
      </c>
      <c r="AW88" s="35">
        <v>1423</v>
      </c>
      <c r="AX88" s="35" t="s">
        <v>237</v>
      </c>
      <c r="AY88" s="35">
        <v>1423</v>
      </c>
      <c r="AZ88" s="43" t="s">
        <v>46</v>
      </c>
      <c r="BA88" s="45" t="s">
        <v>46</v>
      </c>
      <c r="BB88" s="35">
        <v>14257</v>
      </c>
      <c r="BC88" s="35">
        <v>1792</v>
      </c>
      <c r="BD88" s="54">
        <v>59</v>
      </c>
      <c r="BE88" s="35">
        <v>568</v>
      </c>
      <c r="BF88" s="45">
        <v>22</v>
      </c>
      <c r="BG88" s="35">
        <v>14257</v>
      </c>
      <c r="BH88" s="35">
        <v>3357</v>
      </c>
      <c r="BI88" s="35">
        <v>6501</v>
      </c>
      <c r="BJ88" s="35">
        <v>6501</v>
      </c>
      <c r="BK88" s="35">
        <v>412</v>
      </c>
      <c r="BL88" s="35">
        <v>1578</v>
      </c>
      <c r="BM88" s="35" t="s">
        <v>46</v>
      </c>
      <c r="BN88" s="35">
        <v>1578</v>
      </c>
      <c r="BO88" s="45" t="s">
        <v>46</v>
      </c>
      <c r="BP88" s="35">
        <v>5420</v>
      </c>
      <c r="BQ88" s="35">
        <v>3035</v>
      </c>
      <c r="BR88" s="35">
        <v>1969.3173399639477</v>
      </c>
      <c r="BS88" s="35">
        <v>14257</v>
      </c>
      <c r="BT88" s="35">
        <v>14257</v>
      </c>
      <c r="BU88" s="35">
        <v>5420</v>
      </c>
      <c r="BV88" s="35">
        <v>10900</v>
      </c>
      <c r="BW88" s="35">
        <v>4062</v>
      </c>
      <c r="BX88" s="35">
        <v>6798</v>
      </c>
      <c r="BY88" s="45" t="s">
        <v>46</v>
      </c>
      <c r="BZ88" s="35">
        <v>14257</v>
      </c>
      <c r="CA88" s="35">
        <v>8953</v>
      </c>
      <c r="CB88" s="35">
        <v>5420</v>
      </c>
      <c r="CC88" s="35">
        <v>5420</v>
      </c>
      <c r="CD88" s="35">
        <v>5420</v>
      </c>
      <c r="CE88" s="35">
        <v>4676</v>
      </c>
      <c r="CF88" s="35">
        <v>110</v>
      </c>
      <c r="CG88" s="35">
        <v>3988</v>
      </c>
      <c r="CH88" s="35">
        <v>8958</v>
      </c>
      <c r="CI88" s="35">
        <v>8958</v>
      </c>
      <c r="CJ88" s="35">
        <v>8958</v>
      </c>
      <c r="CK88" s="35">
        <v>301</v>
      </c>
      <c r="CL88" s="35" t="s">
        <v>237</v>
      </c>
      <c r="CM88" s="35">
        <v>301</v>
      </c>
      <c r="CN88" s="35">
        <v>501</v>
      </c>
      <c r="CO88" s="45">
        <v>8450</v>
      </c>
      <c r="CP88" s="35">
        <v>6798</v>
      </c>
      <c r="CQ88" s="35">
        <v>6798</v>
      </c>
      <c r="CR88" s="35">
        <v>6501</v>
      </c>
      <c r="CS88" s="35">
        <v>6501</v>
      </c>
      <c r="CT88" s="35">
        <v>6821</v>
      </c>
      <c r="CU88" s="35">
        <v>2394</v>
      </c>
      <c r="CV88" s="35">
        <v>6821</v>
      </c>
      <c r="CW88" s="35">
        <v>14257</v>
      </c>
      <c r="CX88" s="35">
        <v>6501</v>
      </c>
      <c r="CY88" s="35">
        <v>5384</v>
      </c>
      <c r="CZ88" s="35">
        <v>352</v>
      </c>
      <c r="DA88" s="78">
        <v>5.23</v>
      </c>
      <c r="DB88" s="43" t="s">
        <v>46</v>
      </c>
      <c r="DC88" s="43" t="s">
        <v>46</v>
      </c>
      <c r="DD88" s="43" t="s">
        <v>46</v>
      </c>
      <c r="DE88" s="43" t="s">
        <v>46</v>
      </c>
      <c r="DF88" s="43">
        <v>1792</v>
      </c>
      <c r="DG88" s="54">
        <v>59</v>
      </c>
      <c r="DH88" s="35">
        <v>568</v>
      </c>
      <c r="DI88" s="35">
        <v>22</v>
      </c>
    </row>
    <row r="89" spans="1:113" x14ac:dyDescent="0.2">
      <c r="A89" s="3" t="s">
        <v>44</v>
      </c>
      <c r="B89" s="4">
        <v>2013</v>
      </c>
      <c r="C89" s="2" t="s">
        <v>21</v>
      </c>
      <c r="D89" s="35" t="s">
        <v>46</v>
      </c>
      <c r="E89" s="35" t="s">
        <v>46</v>
      </c>
      <c r="F89" s="35">
        <v>41211</v>
      </c>
      <c r="G89" s="45">
        <v>41211</v>
      </c>
      <c r="H89" s="35">
        <v>41211</v>
      </c>
      <c r="I89" s="35">
        <v>41211</v>
      </c>
      <c r="J89" s="35">
        <v>7005</v>
      </c>
      <c r="K89" s="35">
        <v>25435</v>
      </c>
      <c r="L89" s="35">
        <v>8771</v>
      </c>
      <c r="M89" s="35" t="s">
        <v>46</v>
      </c>
      <c r="N89" s="35" t="s">
        <v>237</v>
      </c>
      <c r="O89" s="35">
        <v>1129</v>
      </c>
      <c r="P89" s="35">
        <v>482</v>
      </c>
      <c r="Q89" s="35">
        <v>3140.6574803149606</v>
      </c>
      <c r="R89" s="45" t="s">
        <v>46</v>
      </c>
      <c r="S89" s="35">
        <v>13448</v>
      </c>
      <c r="T89" s="35">
        <v>13406</v>
      </c>
      <c r="U89" s="35">
        <v>14595</v>
      </c>
      <c r="V89" s="35">
        <v>2417</v>
      </c>
      <c r="W89" s="35">
        <v>6796</v>
      </c>
      <c r="X89" s="35">
        <v>7799</v>
      </c>
      <c r="Y89" s="35">
        <v>3078</v>
      </c>
      <c r="Z89" s="35">
        <v>6410</v>
      </c>
      <c r="AA89" s="35">
        <v>3363.1315789473683</v>
      </c>
      <c r="AB89" s="35">
        <v>21155</v>
      </c>
      <c r="AC89" s="35">
        <v>20056</v>
      </c>
      <c r="AD89" s="35">
        <v>870</v>
      </c>
      <c r="AE89" s="43">
        <v>1774.25</v>
      </c>
      <c r="AF89" s="30" t="s">
        <v>46</v>
      </c>
      <c r="AG89" s="35">
        <v>41211</v>
      </c>
      <c r="AH89" s="43">
        <v>644</v>
      </c>
      <c r="AI89" s="43">
        <v>1130.25</v>
      </c>
      <c r="AJ89" s="43" t="s">
        <v>46</v>
      </c>
      <c r="AK89" s="43">
        <v>4254</v>
      </c>
      <c r="AL89" s="35">
        <v>4254</v>
      </c>
      <c r="AM89" s="35">
        <v>870</v>
      </c>
      <c r="AN89" s="35">
        <v>7005</v>
      </c>
      <c r="AO89" s="35">
        <v>7005</v>
      </c>
      <c r="AP89" s="35" t="s">
        <v>46</v>
      </c>
      <c r="AQ89" s="45" t="s">
        <v>46</v>
      </c>
      <c r="AR89" s="35">
        <v>41211</v>
      </c>
      <c r="AS89" s="35">
        <v>4471</v>
      </c>
      <c r="AT89" s="35">
        <v>1436</v>
      </c>
      <c r="AU89" s="35">
        <v>561</v>
      </c>
      <c r="AV89" s="35">
        <v>4471</v>
      </c>
      <c r="AW89" s="35">
        <v>4471</v>
      </c>
      <c r="AX89" s="35" t="s">
        <v>237</v>
      </c>
      <c r="AY89" s="35">
        <v>4471</v>
      </c>
      <c r="AZ89" s="43" t="s">
        <v>46</v>
      </c>
      <c r="BA89" s="45" t="s">
        <v>46</v>
      </c>
      <c r="BB89" s="35">
        <v>41211</v>
      </c>
      <c r="BC89" s="35">
        <v>4595</v>
      </c>
      <c r="BD89" s="54">
        <v>204</v>
      </c>
      <c r="BE89" s="35">
        <v>1538</v>
      </c>
      <c r="BF89" s="45">
        <v>70</v>
      </c>
      <c r="BG89" s="35">
        <v>41211</v>
      </c>
      <c r="BH89" s="35">
        <v>8771</v>
      </c>
      <c r="BI89" s="35">
        <v>19001</v>
      </c>
      <c r="BJ89" s="35">
        <v>19001</v>
      </c>
      <c r="BK89" s="35">
        <v>1333</v>
      </c>
      <c r="BL89" s="35">
        <v>4078</v>
      </c>
      <c r="BM89" s="35" t="s">
        <v>46</v>
      </c>
      <c r="BN89" s="35">
        <v>4078</v>
      </c>
      <c r="BO89" s="45">
        <v>639</v>
      </c>
      <c r="BP89" s="35">
        <v>17012</v>
      </c>
      <c r="BQ89" s="35">
        <v>9488</v>
      </c>
      <c r="BR89" s="35">
        <v>1969.3173399639477</v>
      </c>
      <c r="BS89" s="35">
        <v>41211</v>
      </c>
      <c r="BT89" s="35">
        <v>41211</v>
      </c>
      <c r="BU89" s="35">
        <v>17012</v>
      </c>
      <c r="BV89" s="35">
        <v>32440</v>
      </c>
      <c r="BW89" s="35">
        <v>12444</v>
      </c>
      <c r="BX89" s="35">
        <v>20232</v>
      </c>
      <c r="BY89" s="45" t="s">
        <v>46</v>
      </c>
      <c r="BZ89" s="35">
        <v>41211</v>
      </c>
      <c r="CA89" s="35">
        <v>26842</v>
      </c>
      <c r="CB89" s="35">
        <v>17012</v>
      </c>
      <c r="CC89" s="35">
        <v>17012</v>
      </c>
      <c r="CD89" s="35">
        <v>17012</v>
      </c>
      <c r="CE89" s="35">
        <v>14595</v>
      </c>
      <c r="CF89" s="35">
        <v>457</v>
      </c>
      <c r="CG89" s="35">
        <v>9836</v>
      </c>
      <c r="CH89" s="35">
        <v>26854</v>
      </c>
      <c r="CI89" s="35">
        <v>26854</v>
      </c>
      <c r="CJ89" s="35">
        <v>26854</v>
      </c>
      <c r="CK89" s="35">
        <v>1129</v>
      </c>
      <c r="CL89" s="35" t="s">
        <v>237</v>
      </c>
      <c r="CM89" s="35">
        <v>1129</v>
      </c>
      <c r="CN89" s="35">
        <v>1658</v>
      </c>
      <c r="CO89" s="45">
        <v>25435</v>
      </c>
      <c r="CP89" s="35">
        <v>20126</v>
      </c>
      <c r="CQ89" s="35">
        <v>20126</v>
      </c>
      <c r="CR89" s="35">
        <v>19001</v>
      </c>
      <c r="CS89" s="35">
        <v>19001</v>
      </c>
      <c r="CT89" s="35">
        <v>20196</v>
      </c>
      <c r="CU89" s="35">
        <v>8307</v>
      </c>
      <c r="CV89" s="35">
        <v>20196</v>
      </c>
      <c r="CW89" s="35">
        <v>41211</v>
      </c>
      <c r="CX89" s="35">
        <v>19001</v>
      </c>
      <c r="CY89" s="35">
        <v>12564</v>
      </c>
      <c r="CZ89" s="35">
        <v>810</v>
      </c>
      <c r="DA89" s="78">
        <v>5.31</v>
      </c>
      <c r="DB89" s="43" t="s">
        <v>46</v>
      </c>
      <c r="DC89" s="43" t="s">
        <v>46</v>
      </c>
      <c r="DD89" s="43" t="s">
        <v>46</v>
      </c>
      <c r="DE89" s="43" t="s">
        <v>46</v>
      </c>
      <c r="DF89" s="43">
        <v>4595</v>
      </c>
      <c r="DG89" s="54">
        <v>204</v>
      </c>
      <c r="DH89" s="35">
        <v>1538</v>
      </c>
      <c r="DI89" s="35">
        <v>70</v>
      </c>
    </row>
    <row r="90" spans="1:113" x14ac:dyDescent="0.2">
      <c r="A90" s="3" t="s">
        <v>45</v>
      </c>
      <c r="B90" s="4">
        <v>2013</v>
      </c>
      <c r="C90" s="2" t="s">
        <v>22</v>
      </c>
      <c r="D90" s="35" t="s">
        <v>46</v>
      </c>
      <c r="E90" s="35" t="s">
        <v>46</v>
      </c>
      <c r="F90" s="35">
        <v>1138700</v>
      </c>
      <c r="G90" s="45">
        <v>1138700</v>
      </c>
      <c r="H90" s="35">
        <v>1138700</v>
      </c>
      <c r="I90" s="35">
        <v>1138700</v>
      </c>
      <c r="J90" s="35">
        <v>182089</v>
      </c>
      <c r="K90" s="35">
        <v>718346</v>
      </c>
      <c r="L90" s="35">
        <v>238265</v>
      </c>
      <c r="M90" s="35">
        <v>1163</v>
      </c>
      <c r="N90" s="35" t="s">
        <v>237</v>
      </c>
      <c r="O90" s="35">
        <v>46437</v>
      </c>
      <c r="P90" s="35">
        <v>19759</v>
      </c>
      <c r="Q90" s="35">
        <v>3147.3052455357142</v>
      </c>
      <c r="R90" s="45" t="s">
        <v>46</v>
      </c>
      <c r="S90" s="35">
        <v>375235</v>
      </c>
      <c r="T90" s="35">
        <v>376497</v>
      </c>
      <c r="U90" s="35">
        <v>401736</v>
      </c>
      <c r="V90" s="35">
        <v>67252</v>
      </c>
      <c r="W90" s="35">
        <v>190889</v>
      </c>
      <c r="X90" s="35">
        <v>210847</v>
      </c>
      <c r="Y90" s="35">
        <v>94730</v>
      </c>
      <c r="Z90" s="35">
        <v>171917</v>
      </c>
      <c r="AA90" s="35">
        <v>3318.9979610330765</v>
      </c>
      <c r="AB90" s="35">
        <v>584236</v>
      </c>
      <c r="AC90" s="35">
        <v>554464</v>
      </c>
      <c r="AD90" s="35">
        <v>26436</v>
      </c>
      <c r="AE90" s="43">
        <v>18370</v>
      </c>
      <c r="AF90" s="30" t="s">
        <v>46</v>
      </c>
      <c r="AG90" s="35">
        <v>1138700</v>
      </c>
      <c r="AH90" s="43">
        <v>6751</v>
      </c>
      <c r="AI90" s="43">
        <v>11619</v>
      </c>
      <c r="AJ90" s="43" t="s">
        <v>46</v>
      </c>
      <c r="AK90" s="43">
        <v>112895</v>
      </c>
      <c r="AL90" s="35">
        <v>112895</v>
      </c>
      <c r="AM90" s="35">
        <v>26436</v>
      </c>
      <c r="AN90" s="35">
        <v>182089</v>
      </c>
      <c r="AO90" s="35">
        <v>70692</v>
      </c>
      <c r="AP90" s="35" t="s">
        <v>46</v>
      </c>
      <c r="AQ90" s="45" t="s">
        <v>46</v>
      </c>
      <c r="AR90" s="35">
        <v>1138700</v>
      </c>
      <c r="AS90" s="35">
        <v>122850</v>
      </c>
      <c r="AT90" s="35">
        <v>37356</v>
      </c>
      <c r="AU90" s="35">
        <v>14698</v>
      </c>
      <c r="AV90" s="35">
        <v>122850</v>
      </c>
      <c r="AW90" s="35">
        <v>122850</v>
      </c>
      <c r="AX90" s="35" t="s">
        <v>237</v>
      </c>
      <c r="AY90" s="35">
        <v>122850</v>
      </c>
      <c r="AZ90" s="11">
        <v>11202</v>
      </c>
      <c r="BA90" s="45" t="s">
        <v>46</v>
      </c>
      <c r="BB90" s="35">
        <v>1138700</v>
      </c>
      <c r="BC90" s="35">
        <v>118412</v>
      </c>
      <c r="BD90" s="54">
        <v>5237</v>
      </c>
      <c r="BE90" s="35">
        <v>41691</v>
      </c>
      <c r="BF90" s="45">
        <v>1994</v>
      </c>
      <c r="BG90" s="35">
        <v>1138700</v>
      </c>
      <c r="BH90" s="35">
        <v>238265</v>
      </c>
      <c r="BI90" s="35">
        <v>577784</v>
      </c>
      <c r="BJ90" s="35">
        <v>577784</v>
      </c>
      <c r="BK90" s="35">
        <v>41135</v>
      </c>
      <c r="BL90" s="35">
        <v>117353</v>
      </c>
      <c r="BM90" s="35">
        <v>38147</v>
      </c>
      <c r="BN90" s="35">
        <v>117353</v>
      </c>
      <c r="BO90" s="45">
        <v>22675</v>
      </c>
      <c r="BP90" s="35">
        <v>468988</v>
      </c>
      <c r="BQ90" s="35">
        <v>266647</v>
      </c>
      <c r="BR90" s="35">
        <v>1969.3173399639477</v>
      </c>
      <c r="BS90" s="35">
        <v>1138700</v>
      </c>
      <c r="BT90" s="35">
        <v>1138700</v>
      </c>
      <c r="BU90" s="35">
        <v>468988</v>
      </c>
      <c r="BV90" s="35">
        <v>900435</v>
      </c>
      <c r="BW90" s="35">
        <v>405607</v>
      </c>
      <c r="BX90" s="35">
        <v>568536</v>
      </c>
      <c r="BY90" s="45" t="s">
        <v>46</v>
      </c>
      <c r="BZ90" s="35">
        <v>1138700</v>
      </c>
      <c r="CA90" s="35">
        <v>748525</v>
      </c>
      <c r="CB90" s="35">
        <v>468988</v>
      </c>
      <c r="CC90" s="35">
        <v>468988</v>
      </c>
      <c r="CD90" s="35">
        <v>468988</v>
      </c>
      <c r="CE90" s="35">
        <v>401736</v>
      </c>
      <c r="CF90" s="35">
        <v>11350</v>
      </c>
      <c r="CG90" s="35">
        <v>54092</v>
      </c>
      <c r="CH90" s="35">
        <v>751732</v>
      </c>
      <c r="CI90" s="35">
        <v>751732</v>
      </c>
      <c r="CJ90" s="35">
        <v>751732</v>
      </c>
      <c r="CK90" s="35">
        <v>46437</v>
      </c>
      <c r="CL90" s="35" t="s">
        <v>237</v>
      </c>
      <c r="CM90" s="35">
        <v>46437</v>
      </c>
      <c r="CN90" s="35">
        <v>81577</v>
      </c>
      <c r="CO90" s="45">
        <v>718346</v>
      </c>
      <c r="CP90" s="35">
        <v>583514</v>
      </c>
      <c r="CQ90" s="35">
        <v>583514</v>
      </c>
      <c r="CR90" s="35">
        <v>577784</v>
      </c>
      <c r="CS90" s="35">
        <v>577784</v>
      </c>
      <c r="CT90" s="35">
        <v>585492</v>
      </c>
      <c r="CU90" s="35">
        <v>378954</v>
      </c>
      <c r="CV90" s="35">
        <v>585492</v>
      </c>
      <c r="CW90" s="35">
        <v>1138700</v>
      </c>
      <c r="CX90" s="35">
        <v>577784</v>
      </c>
      <c r="CY90" s="35">
        <v>229545</v>
      </c>
      <c r="CZ90" s="35">
        <v>15752</v>
      </c>
      <c r="DA90" s="78" t="s">
        <v>46</v>
      </c>
      <c r="DB90" s="11">
        <v>11202</v>
      </c>
      <c r="DC90" s="11">
        <v>11202</v>
      </c>
      <c r="DD90" s="11">
        <v>11202</v>
      </c>
      <c r="DE90" s="11">
        <v>11202</v>
      </c>
      <c r="DF90" s="11">
        <v>118412</v>
      </c>
      <c r="DG90" s="54">
        <v>5237</v>
      </c>
      <c r="DH90" s="35">
        <v>41691</v>
      </c>
      <c r="DI90" s="35">
        <v>1994</v>
      </c>
    </row>
    <row r="91" spans="1:113" x14ac:dyDescent="0.2">
      <c r="A91" s="3" t="s">
        <v>24</v>
      </c>
      <c r="B91" s="4">
        <v>2014</v>
      </c>
      <c r="C91" s="2" t="s">
        <v>229</v>
      </c>
      <c r="D91" s="35" t="s">
        <v>46</v>
      </c>
      <c r="E91" s="35" t="s">
        <v>46</v>
      </c>
      <c r="F91" s="35">
        <v>528879</v>
      </c>
      <c r="G91" s="45">
        <v>528879</v>
      </c>
      <c r="H91" s="35">
        <v>528879</v>
      </c>
      <c r="I91" s="35">
        <v>528879</v>
      </c>
      <c r="J91" s="35">
        <v>80044</v>
      </c>
      <c r="K91" s="35">
        <v>348163</v>
      </c>
      <c r="L91" s="35">
        <v>100672</v>
      </c>
      <c r="M91" s="35">
        <v>795</v>
      </c>
      <c r="N91" s="35" t="s">
        <v>237</v>
      </c>
      <c r="O91" s="35">
        <v>27267</v>
      </c>
      <c r="P91" s="35">
        <v>13252</v>
      </c>
      <c r="Q91" s="35">
        <v>3276.8793103448274</v>
      </c>
      <c r="R91" s="45" t="s">
        <v>46</v>
      </c>
      <c r="S91" s="35">
        <v>180143</v>
      </c>
      <c r="T91" s="35">
        <v>181013</v>
      </c>
      <c r="U91" s="35">
        <v>189258</v>
      </c>
      <c r="V91" s="35">
        <v>32347</v>
      </c>
      <c r="W91" s="35">
        <v>91295</v>
      </c>
      <c r="X91" s="35">
        <v>97963</v>
      </c>
      <c r="Y91" s="35">
        <v>48203</v>
      </c>
      <c r="Z91" s="35">
        <v>77130</v>
      </c>
      <c r="AA91" s="35">
        <v>3385.8072625698323</v>
      </c>
      <c r="AB91" s="35">
        <v>271583</v>
      </c>
      <c r="AC91" s="35">
        <v>257296</v>
      </c>
      <c r="AD91" s="35">
        <v>13250</v>
      </c>
      <c r="AE91" s="43" t="s">
        <v>46</v>
      </c>
      <c r="AF91" s="30">
        <v>17435</v>
      </c>
      <c r="AG91" s="35">
        <v>528879</v>
      </c>
      <c r="AH91" s="43" t="s">
        <v>46</v>
      </c>
      <c r="AI91" s="43" t="s">
        <v>46</v>
      </c>
      <c r="AJ91" s="43" t="s">
        <v>46</v>
      </c>
      <c r="AK91" s="43">
        <v>49546</v>
      </c>
      <c r="AL91" s="35">
        <v>49546</v>
      </c>
      <c r="AM91" s="35">
        <v>13250</v>
      </c>
      <c r="AN91" s="35">
        <v>80044</v>
      </c>
      <c r="AO91" s="35" t="s">
        <v>46</v>
      </c>
      <c r="AP91" s="35" t="s">
        <v>46</v>
      </c>
      <c r="AQ91" s="45" t="s">
        <v>46</v>
      </c>
      <c r="AR91" s="35">
        <v>528879</v>
      </c>
      <c r="AS91" s="35">
        <v>59893</v>
      </c>
      <c r="AT91" s="35">
        <v>17300</v>
      </c>
      <c r="AU91" s="35">
        <v>6454</v>
      </c>
      <c r="AV91" s="35">
        <v>59893</v>
      </c>
      <c r="AW91" s="35">
        <v>59893</v>
      </c>
      <c r="AX91" s="35" t="s">
        <v>237</v>
      </c>
      <c r="AY91" s="35">
        <v>59893</v>
      </c>
      <c r="AZ91" s="43">
        <v>4899</v>
      </c>
      <c r="BA91" s="45" t="s">
        <v>46</v>
      </c>
      <c r="BB91" s="35">
        <v>528879</v>
      </c>
      <c r="BC91" s="35">
        <v>49485</v>
      </c>
      <c r="BD91" s="54">
        <v>2644</v>
      </c>
      <c r="BE91" s="35">
        <v>18690</v>
      </c>
      <c r="BF91" s="45">
        <v>921</v>
      </c>
      <c r="BG91" s="35">
        <v>528879</v>
      </c>
      <c r="BH91" s="35">
        <v>100672</v>
      </c>
      <c r="BI91" s="35">
        <v>293618</v>
      </c>
      <c r="BJ91" s="35">
        <v>293618</v>
      </c>
      <c r="BK91" s="35">
        <v>21418</v>
      </c>
      <c r="BL91" s="35">
        <v>52502</v>
      </c>
      <c r="BM91" s="35" t="s">
        <v>46</v>
      </c>
      <c r="BN91" s="35">
        <v>52502</v>
      </c>
      <c r="BO91" s="45" t="s">
        <v>46</v>
      </c>
      <c r="BP91" s="35">
        <v>221605</v>
      </c>
      <c r="BQ91" s="35">
        <v>125333</v>
      </c>
      <c r="BR91" s="35">
        <v>2016.2088102389264</v>
      </c>
      <c r="BS91" s="35">
        <v>528879</v>
      </c>
      <c r="BT91" s="35">
        <v>528879</v>
      </c>
      <c r="BU91" s="35">
        <v>221605</v>
      </c>
      <c r="BV91" s="35">
        <v>428207</v>
      </c>
      <c r="BW91" s="35">
        <v>223314</v>
      </c>
      <c r="BX91" s="35">
        <v>270654</v>
      </c>
      <c r="BY91" s="45" t="s">
        <v>46</v>
      </c>
      <c r="BZ91" s="35">
        <v>528879</v>
      </c>
      <c r="CA91" s="35">
        <v>358784</v>
      </c>
      <c r="CB91" s="35">
        <v>221605</v>
      </c>
      <c r="CC91" s="35">
        <v>221605</v>
      </c>
      <c r="CD91" s="35">
        <v>221605</v>
      </c>
      <c r="CE91" s="35">
        <v>189258</v>
      </c>
      <c r="CF91" s="35">
        <v>5062</v>
      </c>
      <c r="CG91" s="35">
        <v>54285</v>
      </c>
      <c r="CH91" s="35">
        <v>361156</v>
      </c>
      <c r="CI91" s="35">
        <v>361156</v>
      </c>
      <c r="CJ91" s="35">
        <v>361156</v>
      </c>
      <c r="CK91" s="35">
        <v>27267</v>
      </c>
      <c r="CL91" s="35" t="s">
        <v>237</v>
      </c>
      <c r="CM91" s="35">
        <v>27267</v>
      </c>
      <c r="CN91" s="35">
        <v>50338</v>
      </c>
      <c r="CO91" s="45">
        <v>348163</v>
      </c>
      <c r="CP91" s="35">
        <v>291067</v>
      </c>
      <c r="CQ91" s="35">
        <v>291067</v>
      </c>
      <c r="CR91" s="35">
        <v>293618</v>
      </c>
      <c r="CS91" s="35">
        <v>293618</v>
      </c>
      <c r="CT91" s="35">
        <v>292121</v>
      </c>
      <c r="CU91" s="35">
        <v>246551</v>
      </c>
      <c r="CV91" s="35">
        <v>292121</v>
      </c>
      <c r="CW91" s="35">
        <v>528879</v>
      </c>
      <c r="CX91" s="35">
        <v>293618</v>
      </c>
      <c r="CY91" s="35">
        <v>20415</v>
      </c>
      <c r="CZ91" s="35">
        <v>3827</v>
      </c>
      <c r="DA91" s="78" t="s">
        <v>46</v>
      </c>
      <c r="DB91" s="43">
        <v>4899</v>
      </c>
      <c r="DC91" s="43">
        <v>4899</v>
      </c>
      <c r="DD91" s="43">
        <v>4899</v>
      </c>
      <c r="DE91" s="43">
        <v>4899</v>
      </c>
      <c r="DF91" s="43">
        <v>49485</v>
      </c>
      <c r="DG91" s="54">
        <v>2644</v>
      </c>
      <c r="DH91" s="35">
        <v>18690</v>
      </c>
      <c r="DI91" s="35">
        <v>921</v>
      </c>
    </row>
    <row r="92" spans="1:113" x14ac:dyDescent="0.2">
      <c r="A92" s="3" t="s">
        <v>25</v>
      </c>
      <c r="B92" s="4">
        <v>2014</v>
      </c>
      <c r="C92" s="2" t="s">
        <v>3</v>
      </c>
      <c r="D92" s="35" t="s">
        <v>46</v>
      </c>
      <c r="E92" s="35" t="s">
        <v>46</v>
      </c>
      <c r="F92" s="35">
        <v>33791</v>
      </c>
      <c r="G92" s="45">
        <v>33791</v>
      </c>
      <c r="H92" s="35">
        <v>33791</v>
      </c>
      <c r="I92" s="35">
        <v>33791</v>
      </c>
      <c r="J92" s="35">
        <v>5217</v>
      </c>
      <c r="K92" s="35">
        <v>20372</v>
      </c>
      <c r="L92" s="35">
        <v>8202</v>
      </c>
      <c r="M92" s="35" t="s">
        <v>46</v>
      </c>
      <c r="N92" s="35" t="s">
        <v>237</v>
      </c>
      <c r="O92" s="35">
        <v>960</v>
      </c>
      <c r="P92" s="35">
        <v>333</v>
      </c>
      <c r="Q92" s="35">
        <v>3141.1779661016949</v>
      </c>
      <c r="R92" s="45" t="s">
        <v>46</v>
      </c>
      <c r="S92" s="35">
        <v>10701</v>
      </c>
      <c r="T92" s="35">
        <v>10765</v>
      </c>
      <c r="U92" s="35">
        <v>11954</v>
      </c>
      <c r="V92" s="35">
        <v>1878</v>
      </c>
      <c r="W92" s="35">
        <v>5531</v>
      </c>
      <c r="X92" s="35">
        <v>6423</v>
      </c>
      <c r="Y92" s="35">
        <v>2399</v>
      </c>
      <c r="Z92" s="35">
        <v>5378</v>
      </c>
      <c r="AA92" s="35">
        <v>3333.2868852459014</v>
      </c>
      <c r="AB92" s="35">
        <v>17311</v>
      </c>
      <c r="AC92" s="35">
        <v>16480</v>
      </c>
      <c r="AD92" s="35">
        <v>716</v>
      </c>
      <c r="AE92" s="43">
        <v>1377.5</v>
      </c>
      <c r="AF92" s="30">
        <v>1126</v>
      </c>
      <c r="AG92" s="35">
        <v>33791</v>
      </c>
      <c r="AH92" s="43">
        <v>548</v>
      </c>
      <c r="AI92" s="43">
        <v>829.5</v>
      </c>
      <c r="AJ92" s="43">
        <v>1126</v>
      </c>
      <c r="AK92" s="43">
        <v>3309</v>
      </c>
      <c r="AL92" s="35">
        <v>3309</v>
      </c>
      <c r="AM92" s="35">
        <v>716</v>
      </c>
      <c r="AN92" s="35">
        <v>5217</v>
      </c>
      <c r="AO92" s="35">
        <v>5217</v>
      </c>
      <c r="AP92" s="35" t="s">
        <v>46</v>
      </c>
      <c r="AQ92" s="45" t="s">
        <v>46</v>
      </c>
      <c r="AR92" s="35">
        <v>33791</v>
      </c>
      <c r="AS92" s="35">
        <v>3534</v>
      </c>
      <c r="AT92" s="35">
        <v>1143</v>
      </c>
      <c r="AU92" s="35">
        <v>517</v>
      </c>
      <c r="AV92" s="35">
        <v>3534</v>
      </c>
      <c r="AW92" s="35">
        <v>3534</v>
      </c>
      <c r="AX92" s="35" t="s">
        <v>237</v>
      </c>
      <c r="AY92" s="35">
        <v>3534</v>
      </c>
      <c r="AZ92" s="43" t="s">
        <v>46</v>
      </c>
      <c r="BA92" s="45" t="s">
        <v>46</v>
      </c>
      <c r="BB92" s="35">
        <v>33791</v>
      </c>
      <c r="BC92" s="35">
        <v>3638</v>
      </c>
      <c r="BD92" s="54">
        <v>178</v>
      </c>
      <c r="BE92" s="35">
        <v>1154</v>
      </c>
      <c r="BF92" s="45">
        <v>76</v>
      </c>
      <c r="BG92" s="35">
        <v>33791</v>
      </c>
      <c r="BH92" s="35">
        <v>8202</v>
      </c>
      <c r="BI92" s="35">
        <v>15975</v>
      </c>
      <c r="BJ92" s="35">
        <v>15975</v>
      </c>
      <c r="BK92" s="35">
        <v>1220</v>
      </c>
      <c r="BL92" s="35">
        <v>4262</v>
      </c>
      <c r="BM92" s="35" t="s">
        <v>46</v>
      </c>
      <c r="BN92" s="35">
        <v>4262</v>
      </c>
      <c r="BO92" s="45" t="s">
        <v>46</v>
      </c>
      <c r="BP92" s="35">
        <v>13832</v>
      </c>
      <c r="BQ92" s="35">
        <v>7777</v>
      </c>
      <c r="BR92" s="35">
        <v>2016.2088102389264</v>
      </c>
      <c r="BS92" s="35">
        <v>33791</v>
      </c>
      <c r="BT92" s="35">
        <v>33791</v>
      </c>
      <c r="BU92" s="35">
        <v>13832</v>
      </c>
      <c r="BV92" s="35">
        <v>25589</v>
      </c>
      <c r="BW92" s="35">
        <v>10211</v>
      </c>
      <c r="BX92" s="35">
        <v>16821</v>
      </c>
      <c r="BY92" s="45" t="s">
        <v>46</v>
      </c>
      <c r="BZ92" s="35">
        <v>33791</v>
      </c>
      <c r="CA92" s="35">
        <v>21371</v>
      </c>
      <c r="CB92" s="35">
        <v>13832</v>
      </c>
      <c r="CC92" s="35">
        <v>13832</v>
      </c>
      <c r="CD92" s="35">
        <v>13832</v>
      </c>
      <c r="CE92" s="35">
        <v>11954</v>
      </c>
      <c r="CF92" s="35">
        <v>311</v>
      </c>
      <c r="CG92" s="35">
        <v>8638</v>
      </c>
      <c r="CH92" s="35">
        <v>21466</v>
      </c>
      <c r="CI92" s="35">
        <v>21466</v>
      </c>
      <c r="CJ92" s="35">
        <v>21466</v>
      </c>
      <c r="CK92" s="35">
        <v>960</v>
      </c>
      <c r="CL92" s="35" t="s">
        <v>237</v>
      </c>
      <c r="CM92" s="35">
        <v>960</v>
      </c>
      <c r="CN92" s="35">
        <v>1635</v>
      </c>
      <c r="CO92" s="45">
        <v>20372</v>
      </c>
      <c r="CP92" s="35">
        <v>16843</v>
      </c>
      <c r="CQ92" s="35">
        <v>16843</v>
      </c>
      <c r="CR92" s="35">
        <v>15975</v>
      </c>
      <c r="CS92" s="35">
        <v>15975</v>
      </c>
      <c r="CT92" s="35">
        <v>16912</v>
      </c>
      <c r="CU92" s="35">
        <v>7003</v>
      </c>
      <c r="CV92" s="35">
        <v>16912</v>
      </c>
      <c r="CW92" s="35">
        <v>33791</v>
      </c>
      <c r="CX92" s="35">
        <v>15975</v>
      </c>
      <c r="CY92" s="35">
        <v>10273</v>
      </c>
      <c r="CZ92" s="35">
        <v>771</v>
      </c>
      <c r="DA92" s="78" t="s">
        <v>46</v>
      </c>
      <c r="DB92" s="43" t="s">
        <v>46</v>
      </c>
      <c r="DC92" s="43" t="s">
        <v>46</v>
      </c>
      <c r="DD92" s="43" t="s">
        <v>46</v>
      </c>
      <c r="DE92" s="43" t="s">
        <v>46</v>
      </c>
      <c r="DF92" s="43">
        <v>3638</v>
      </c>
      <c r="DG92" s="54">
        <v>178</v>
      </c>
      <c r="DH92" s="35">
        <v>1154</v>
      </c>
      <c r="DI92" s="35">
        <v>76</v>
      </c>
    </row>
    <row r="93" spans="1:113" x14ac:dyDescent="0.2">
      <c r="A93" s="3" t="s">
        <v>26</v>
      </c>
      <c r="B93" s="4">
        <v>2014</v>
      </c>
      <c r="C93" s="2" t="s">
        <v>4</v>
      </c>
      <c r="D93" s="35" t="s">
        <v>46</v>
      </c>
      <c r="E93" s="35" t="s">
        <v>46</v>
      </c>
      <c r="F93" s="35">
        <v>30332</v>
      </c>
      <c r="G93" s="45">
        <v>30332</v>
      </c>
      <c r="H93" s="35">
        <v>30332</v>
      </c>
      <c r="I93" s="35">
        <v>30332</v>
      </c>
      <c r="J93" s="35">
        <v>4949</v>
      </c>
      <c r="K93" s="35">
        <v>18294</v>
      </c>
      <c r="L93" s="35">
        <v>7089</v>
      </c>
      <c r="M93" s="35" t="s">
        <v>46</v>
      </c>
      <c r="N93" s="35" t="s">
        <v>237</v>
      </c>
      <c r="O93" s="35">
        <v>1108</v>
      </c>
      <c r="P93" s="35">
        <v>300</v>
      </c>
      <c r="Q93" s="35">
        <v>3107.1964285714284</v>
      </c>
      <c r="R93" s="45" t="s">
        <v>46</v>
      </c>
      <c r="S93" s="35">
        <v>9646</v>
      </c>
      <c r="T93" s="35">
        <v>9548</v>
      </c>
      <c r="U93" s="35">
        <v>10481</v>
      </c>
      <c r="V93" s="35">
        <v>1849</v>
      </c>
      <c r="W93" s="35">
        <v>4951</v>
      </c>
      <c r="X93" s="35">
        <v>5530</v>
      </c>
      <c r="Y93" s="35">
        <v>2364</v>
      </c>
      <c r="Z93" s="35">
        <v>4666</v>
      </c>
      <c r="AA93" s="35">
        <v>3280.3076923076924</v>
      </c>
      <c r="AB93" s="35">
        <v>15693</v>
      </c>
      <c r="AC93" s="35">
        <v>14639</v>
      </c>
      <c r="AD93" s="35">
        <v>633</v>
      </c>
      <c r="AE93" s="43" t="s">
        <v>46</v>
      </c>
      <c r="AF93" s="30">
        <v>1067</v>
      </c>
      <c r="AG93" s="35">
        <v>30332</v>
      </c>
      <c r="AH93" s="43" t="s">
        <v>46</v>
      </c>
      <c r="AI93" s="43" t="s">
        <v>46</v>
      </c>
      <c r="AJ93" s="43" t="s">
        <v>46</v>
      </c>
      <c r="AK93" s="43">
        <v>3020</v>
      </c>
      <c r="AL93" s="35">
        <v>3020</v>
      </c>
      <c r="AM93" s="35">
        <v>633</v>
      </c>
      <c r="AN93" s="35">
        <v>4949</v>
      </c>
      <c r="AO93" s="35" t="s">
        <v>46</v>
      </c>
      <c r="AP93" s="35" t="s">
        <v>46</v>
      </c>
      <c r="AQ93" s="45" t="s">
        <v>46</v>
      </c>
      <c r="AR93" s="35">
        <v>30332</v>
      </c>
      <c r="AS93" s="35">
        <v>2892</v>
      </c>
      <c r="AT93" s="35">
        <v>940</v>
      </c>
      <c r="AU93" s="35">
        <v>403</v>
      </c>
      <c r="AV93" s="35">
        <v>2892</v>
      </c>
      <c r="AW93" s="35">
        <v>2892</v>
      </c>
      <c r="AX93" s="35" t="s">
        <v>237</v>
      </c>
      <c r="AY93" s="35">
        <v>2892</v>
      </c>
      <c r="AZ93" s="43" t="s">
        <v>46</v>
      </c>
      <c r="BA93" s="45" t="s">
        <v>46</v>
      </c>
      <c r="BB93" s="35">
        <v>30332</v>
      </c>
      <c r="BC93" s="35">
        <v>3021</v>
      </c>
      <c r="BD93" s="54">
        <v>182</v>
      </c>
      <c r="BE93" s="35">
        <v>1165</v>
      </c>
      <c r="BF93" s="45">
        <v>89</v>
      </c>
      <c r="BG93" s="35">
        <v>30332</v>
      </c>
      <c r="BH93" s="35">
        <v>7089</v>
      </c>
      <c r="BI93" s="35">
        <v>14676</v>
      </c>
      <c r="BJ93" s="35">
        <v>14676</v>
      </c>
      <c r="BK93" s="35">
        <v>1155</v>
      </c>
      <c r="BL93" s="35">
        <v>3498</v>
      </c>
      <c r="BM93" s="35" t="s">
        <v>46</v>
      </c>
      <c r="BN93" s="35">
        <v>3498</v>
      </c>
      <c r="BO93" s="45" t="s">
        <v>46</v>
      </c>
      <c r="BP93" s="35">
        <v>12330</v>
      </c>
      <c r="BQ93" s="35">
        <v>7030</v>
      </c>
      <c r="BR93" s="35">
        <v>2016.2088102389264</v>
      </c>
      <c r="BS93" s="35">
        <v>30332</v>
      </c>
      <c r="BT93" s="35">
        <v>30332</v>
      </c>
      <c r="BU93" s="35">
        <v>12330</v>
      </c>
      <c r="BV93" s="35">
        <v>23243</v>
      </c>
      <c r="BW93" s="35">
        <v>9651</v>
      </c>
      <c r="BX93" s="35">
        <v>14803</v>
      </c>
      <c r="BY93" s="45" t="s">
        <v>46</v>
      </c>
      <c r="BZ93" s="35">
        <v>30332</v>
      </c>
      <c r="CA93" s="35">
        <v>19202</v>
      </c>
      <c r="CB93" s="35">
        <v>12330</v>
      </c>
      <c r="CC93" s="35">
        <v>12330</v>
      </c>
      <c r="CD93" s="35">
        <v>12330</v>
      </c>
      <c r="CE93" s="35">
        <v>10481</v>
      </c>
      <c r="CF93" s="35">
        <v>298</v>
      </c>
      <c r="CG93" s="35">
        <v>8175</v>
      </c>
      <c r="CH93" s="35">
        <v>19194</v>
      </c>
      <c r="CI93" s="35">
        <v>19194</v>
      </c>
      <c r="CJ93" s="35">
        <v>19194</v>
      </c>
      <c r="CK93" s="35">
        <v>1108</v>
      </c>
      <c r="CL93" s="35" t="s">
        <v>237</v>
      </c>
      <c r="CM93" s="35">
        <v>1108</v>
      </c>
      <c r="CN93" s="35">
        <v>1650</v>
      </c>
      <c r="CO93" s="45">
        <v>18294</v>
      </c>
      <c r="CP93" s="35">
        <v>14774</v>
      </c>
      <c r="CQ93" s="35">
        <v>14774</v>
      </c>
      <c r="CR93" s="35">
        <v>14676</v>
      </c>
      <c r="CS93" s="35">
        <v>14676</v>
      </c>
      <c r="CT93" s="35">
        <v>14855</v>
      </c>
      <c r="CU93" s="35">
        <v>6977</v>
      </c>
      <c r="CV93" s="35">
        <v>14855</v>
      </c>
      <c r="CW93" s="35">
        <v>30332</v>
      </c>
      <c r="CX93" s="35">
        <v>14676</v>
      </c>
      <c r="CY93" s="35">
        <v>11248</v>
      </c>
      <c r="CZ93" s="35">
        <v>618</v>
      </c>
      <c r="DA93" s="78" t="s">
        <v>46</v>
      </c>
      <c r="DB93" s="43" t="s">
        <v>46</v>
      </c>
      <c r="DC93" s="43" t="s">
        <v>46</v>
      </c>
      <c r="DD93" s="43" t="s">
        <v>46</v>
      </c>
      <c r="DE93" s="43" t="s">
        <v>46</v>
      </c>
      <c r="DF93" s="43">
        <v>3021</v>
      </c>
      <c r="DG93" s="54">
        <v>182</v>
      </c>
      <c r="DH93" s="35">
        <v>1165</v>
      </c>
      <c r="DI93" s="35">
        <v>89</v>
      </c>
    </row>
    <row r="94" spans="1:113" x14ac:dyDescent="0.2">
      <c r="A94" s="3" t="s">
        <v>27</v>
      </c>
      <c r="B94" s="4">
        <v>2014</v>
      </c>
      <c r="C94" s="2" t="s">
        <v>5</v>
      </c>
      <c r="D94" s="35" t="s">
        <v>46</v>
      </c>
      <c r="E94" s="35" t="s">
        <v>46</v>
      </c>
      <c r="F94" s="35">
        <v>20803</v>
      </c>
      <c r="G94" s="45">
        <v>20803</v>
      </c>
      <c r="H94" s="35">
        <v>20803</v>
      </c>
      <c r="I94" s="35">
        <v>20803</v>
      </c>
      <c r="J94" s="35">
        <v>3663</v>
      </c>
      <c r="K94" s="35">
        <v>12004</v>
      </c>
      <c r="L94" s="35">
        <v>5136</v>
      </c>
      <c r="M94" s="35" t="s">
        <v>46</v>
      </c>
      <c r="N94" s="35" t="s">
        <v>237</v>
      </c>
      <c r="O94" s="35">
        <v>435</v>
      </c>
      <c r="P94" s="35">
        <v>149</v>
      </c>
      <c r="Q94" s="35">
        <v>3358.4545454545455</v>
      </c>
      <c r="R94" s="45" t="s">
        <v>46</v>
      </c>
      <c r="S94" s="35">
        <v>6503</v>
      </c>
      <c r="T94" s="35">
        <v>6247</v>
      </c>
      <c r="U94" s="35">
        <v>7209</v>
      </c>
      <c r="V94" s="35">
        <v>1219</v>
      </c>
      <c r="W94" s="35">
        <v>3476</v>
      </c>
      <c r="X94" s="35">
        <v>3733</v>
      </c>
      <c r="Y94" s="35">
        <v>1525</v>
      </c>
      <c r="Z94" s="35">
        <v>3070</v>
      </c>
      <c r="AA94" s="35">
        <v>3630.1875</v>
      </c>
      <c r="AB94" s="35">
        <v>10874</v>
      </c>
      <c r="AC94" s="35">
        <v>9929</v>
      </c>
      <c r="AD94" s="35">
        <v>420</v>
      </c>
      <c r="AE94" s="43">
        <v>919</v>
      </c>
      <c r="AF94" s="30">
        <v>829</v>
      </c>
      <c r="AG94" s="35">
        <v>20803</v>
      </c>
      <c r="AH94" s="43">
        <v>318</v>
      </c>
      <c r="AI94" s="43">
        <v>601</v>
      </c>
      <c r="AJ94" s="43">
        <v>829</v>
      </c>
      <c r="AK94" s="43">
        <v>2220</v>
      </c>
      <c r="AL94" s="35">
        <v>2220</v>
      </c>
      <c r="AM94" s="35">
        <v>420</v>
      </c>
      <c r="AN94" s="35">
        <v>3663</v>
      </c>
      <c r="AO94" s="35">
        <v>3663</v>
      </c>
      <c r="AP94" s="35" t="s">
        <v>46</v>
      </c>
      <c r="AQ94" s="45" t="s">
        <v>46</v>
      </c>
      <c r="AR94" s="35">
        <v>20803</v>
      </c>
      <c r="AS94" s="35">
        <v>2075</v>
      </c>
      <c r="AT94" s="35">
        <v>601</v>
      </c>
      <c r="AU94" s="35">
        <v>279</v>
      </c>
      <c r="AV94" s="35">
        <v>2075</v>
      </c>
      <c r="AW94" s="35">
        <v>2075</v>
      </c>
      <c r="AX94" s="35" t="s">
        <v>237</v>
      </c>
      <c r="AY94" s="35">
        <v>2075</v>
      </c>
      <c r="AZ94" s="43" t="s">
        <v>46</v>
      </c>
      <c r="BA94" s="45" t="s">
        <v>46</v>
      </c>
      <c r="BB94" s="35">
        <v>20803</v>
      </c>
      <c r="BC94" s="35">
        <v>2581</v>
      </c>
      <c r="BD94" s="54">
        <v>132</v>
      </c>
      <c r="BE94" s="35">
        <v>882</v>
      </c>
      <c r="BF94" s="45">
        <v>43</v>
      </c>
      <c r="BG94" s="35">
        <v>20803</v>
      </c>
      <c r="BH94" s="35">
        <v>5136</v>
      </c>
      <c r="BI94" s="35">
        <v>9539</v>
      </c>
      <c r="BJ94" s="35">
        <v>9539</v>
      </c>
      <c r="BK94" s="35">
        <v>722</v>
      </c>
      <c r="BL94" s="35">
        <v>2615</v>
      </c>
      <c r="BM94" s="35" t="s">
        <v>46</v>
      </c>
      <c r="BN94" s="35">
        <v>2615</v>
      </c>
      <c r="BO94" s="45" t="s">
        <v>46</v>
      </c>
      <c r="BP94" s="35">
        <v>8428</v>
      </c>
      <c r="BQ94" s="35">
        <v>4595</v>
      </c>
      <c r="BR94" s="35">
        <v>2016.2088102389264</v>
      </c>
      <c r="BS94" s="35">
        <v>20803</v>
      </c>
      <c r="BT94" s="35">
        <v>20803</v>
      </c>
      <c r="BU94" s="35">
        <v>8428</v>
      </c>
      <c r="BV94" s="35">
        <v>15667</v>
      </c>
      <c r="BW94" s="35">
        <v>6035</v>
      </c>
      <c r="BX94" s="35">
        <v>10380</v>
      </c>
      <c r="BY94" s="45" t="s">
        <v>46</v>
      </c>
      <c r="BZ94" s="35">
        <v>20803</v>
      </c>
      <c r="CA94" s="35">
        <v>12748</v>
      </c>
      <c r="CB94" s="35">
        <v>8428</v>
      </c>
      <c r="CC94" s="35">
        <v>8428</v>
      </c>
      <c r="CD94" s="35">
        <v>8428</v>
      </c>
      <c r="CE94" s="35">
        <v>7209</v>
      </c>
      <c r="CF94" s="35">
        <v>159</v>
      </c>
      <c r="CG94" s="35">
        <v>4950</v>
      </c>
      <c r="CH94" s="35">
        <v>12750</v>
      </c>
      <c r="CI94" s="35">
        <v>12750</v>
      </c>
      <c r="CJ94" s="35">
        <v>12750</v>
      </c>
      <c r="CK94" s="35">
        <v>435</v>
      </c>
      <c r="CL94" s="35" t="s">
        <v>237</v>
      </c>
      <c r="CM94" s="35">
        <v>435</v>
      </c>
      <c r="CN94" s="35">
        <v>639</v>
      </c>
      <c r="CO94" s="45">
        <v>12004</v>
      </c>
      <c r="CP94" s="35">
        <v>9547</v>
      </c>
      <c r="CQ94" s="35">
        <v>9547</v>
      </c>
      <c r="CR94" s="35">
        <v>9539</v>
      </c>
      <c r="CS94" s="35">
        <v>9539</v>
      </c>
      <c r="CT94" s="35">
        <v>9635</v>
      </c>
      <c r="CU94" s="35">
        <v>3082</v>
      </c>
      <c r="CV94" s="35">
        <v>9635</v>
      </c>
      <c r="CW94" s="35">
        <v>20803</v>
      </c>
      <c r="CX94" s="35">
        <v>9539</v>
      </c>
      <c r="CY94" s="35">
        <v>15274</v>
      </c>
      <c r="CZ94" s="35">
        <v>546</v>
      </c>
      <c r="DA94" s="78" t="s">
        <v>46</v>
      </c>
      <c r="DB94" s="43" t="s">
        <v>46</v>
      </c>
      <c r="DC94" s="43" t="s">
        <v>46</v>
      </c>
      <c r="DD94" s="43" t="s">
        <v>46</v>
      </c>
      <c r="DE94" s="43" t="s">
        <v>46</v>
      </c>
      <c r="DF94" s="43">
        <v>2581</v>
      </c>
      <c r="DG94" s="54">
        <v>132</v>
      </c>
      <c r="DH94" s="35">
        <v>882</v>
      </c>
      <c r="DI94" s="35">
        <v>43</v>
      </c>
    </row>
    <row r="95" spans="1:113" x14ac:dyDescent="0.2">
      <c r="A95" s="3" t="s">
        <v>28</v>
      </c>
      <c r="B95" s="4">
        <v>2014</v>
      </c>
      <c r="C95" s="2" t="s">
        <v>6</v>
      </c>
      <c r="D95" s="35" t="s">
        <v>46</v>
      </c>
      <c r="E95" s="35" t="s">
        <v>46</v>
      </c>
      <c r="F95" s="35">
        <v>61929</v>
      </c>
      <c r="G95" s="45">
        <v>61929</v>
      </c>
      <c r="H95" s="35">
        <v>61929</v>
      </c>
      <c r="I95" s="35">
        <v>61929</v>
      </c>
      <c r="J95" s="35">
        <v>9957</v>
      </c>
      <c r="K95" s="35">
        <v>37275</v>
      </c>
      <c r="L95" s="35">
        <v>14697</v>
      </c>
      <c r="M95" s="35" t="s">
        <v>46</v>
      </c>
      <c r="N95" s="35" t="s">
        <v>237</v>
      </c>
      <c r="O95" s="35">
        <v>2468</v>
      </c>
      <c r="P95" s="35">
        <v>1425</v>
      </c>
      <c r="Q95" s="35">
        <v>3209.40625</v>
      </c>
      <c r="R95" s="45" t="s">
        <v>46</v>
      </c>
      <c r="S95" s="35">
        <v>19508</v>
      </c>
      <c r="T95" s="35">
        <v>19735</v>
      </c>
      <c r="U95" s="35">
        <v>22243</v>
      </c>
      <c r="V95" s="35">
        <v>3832</v>
      </c>
      <c r="W95" s="35">
        <v>10055</v>
      </c>
      <c r="X95" s="35">
        <v>12188</v>
      </c>
      <c r="Y95" s="35">
        <v>4831</v>
      </c>
      <c r="Z95" s="35">
        <v>10219</v>
      </c>
      <c r="AA95" s="35">
        <v>3412.375</v>
      </c>
      <c r="AB95" s="35">
        <v>31707</v>
      </c>
      <c r="AC95" s="35">
        <v>30222</v>
      </c>
      <c r="AD95" s="35">
        <v>1371</v>
      </c>
      <c r="AE95" s="43">
        <v>2673.25</v>
      </c>
      <c r="AF95" s="30">
        <v>2167</v>
      </c>
      <c r="AG95" s="35">
        <v>61929</v>
      </c>
      <c r="AH95" s="43">
        <v>1001</v>
      </c>
      <c r="AI95" s="43">
        <v>1672.25</v>
      </c>
      <c r="AJ95" s="43">
        <v>2167</v>
      </c>
      <c r="AK95" s="43">
        <v>6163</v>
      </c>
      <c r="AL95" s="35">
        <v>6163</v>
      </c>
      <c r="AM95" s="35">
        <v>1371</v>
      </c>
      <c r="AN95" s="35">
        <v>9957</v>
      </c>
      <c r="AO95" s="35">
        <v>9957</v>
      </c>
      <c r="AP95" s="35" t="s">
        <v>46</v>
      </c>
      <c r="AQ95" s="45" t="s">
        <v>46</v>
      </c>
      <c r="AR95" s="35">
        <v>61929</v>
      </c>
      <c r="AS95" s="35">
        <v>6835</v>
      </c>
      <c r="AT95" s="35">
        <v>2416</v>
      </c>
      <c r="AU95" s="35">
        <v>1043</v>
      </c>
      <c r="AV95" s="35">
        <v>6835</v>
      </c>
      <c r="AW95" s="35">
        <v>6835</v>
      </c>
      <c r="AX95" s="35" t="s">
        <v>237</v>
      </c>
      <c r="AY95" s="35">
        <v>6835</v>
      </c>
      <c r="AZ95" s="43" t="s">
        <v>46</v>
      </c>
      <c r="BA95" s="45" t="s">
        <v>46</v>
      </c>
      <c r="BB95" s="35">
        <v>61929</v>
      </c>
      <c r="BC95" s="35">
        <v>6879</v>
      </c>
      <c r="BD95" s="54">
        <v>420</v>
      </c>
      <c r="BE95" s="35">
        <v>2275</v>
      </c>
      <c r="BF95" s="45">
        <v>170</v>
      </c>
      <c r="BG95" s="35">
        <v>61929</v>
      </c>
      <c r="BH95" s="35">
        <v>14697</v>
      </c>
      <c r="BI95" s="35">
        <v>29227</v>
      </c>
      <c r="BJ95" s="35">
        <v>29227</v>
      </c>
      <c r="BK95" s="35">
        <v>2251</v>
      </c>
      <c r="BL95" s="35">
        <v>7469</v>
      </c>
      <c r="BM95" s="35" t="s">
        <v>46</v>
      </c>
      <c r="BN95" s="35">
        <v>7469</v>
      </c>
      <c r="BO95" s="45" t="s">
        <v>46</v>
      </c>
      <c r="BP95" s="35">
        <v>26075</v>
      </c>
      <c r="BQ95" s="35">
        <v>15050</v>
      </c>
      <c r="BR95" s="35">
        <v>2016.2088102389264</v>
      </c>
      <c r="BS95" s="35">
        <v>61929</v>
      </c>
      <c r="BT95" s="35">
        <v>61929</v>
      </c>
      <c r="BU95" s="35">
        <v>26075</v>
      </c>
      <c r="BV95" s="35">
        <v>47232</v>
      </c>
      <c r="BW95" s="35">
        <v>19114</v>
      </c>
      <c r="BX95" s="35">
        <v>30705</v>
      </c>
      <c r="BY95" s="45" t="s">
        <v>46</v>
      </c>
      <c r="BZ95" s="35">
        <v>61929</v>
      </c>
      <c r="CA95" s="35">
        <v>39385</v>
      </c>
      <c r="CB95" s="35">
        <v>26075</v>
      </c>
      <c r="CC95" s="35">
        <v>26075</v>
      </c>
      <c r="CD95" s="35">
        <v>26075</v>
      </c>
      <c r="CE95" s="35">
        <v>22243</v>
      </c>
      <c r="CF95" s="35">
        <v>722</v>
      </c>
      <c r="CG95" s="35">
        <v>17395</v>
      </c>
      <c r="CH95" s="35">
        <v>39243</v>
      </c>
      <c r="CI95" s="35">
        <v>39243</v>
      </c>
      <c r="CJ95" s="35">
        <v>39243</v>
      </c>
      <c r="CK95" s="35">
        <v>2468</v>
      </c>
      <c r="CL95" s="35" t="s">
        <v>237</v>
      </c>
      <c r="CM95" s="35">
        <v>2468</v>
      </c>
      <c r="CN95" s="35">
        <v>4210</v>
      </c>
      <c r="CO95" s="45">
        <v>37275</v>
      </c>
      <c r="CP95" s="35">
        <v>29628</v>
      </c>
      <c r="CQ95" s="35">
        <v>29628</v>
      </c>
      <c r="CR95" s="35">
        <v>29227</v>
      </c>
      <c r="CS95" s="35">
        <v>29227</v>
      </c>
      <c r="CT95" s="35">
        <v>29680</v>
      </c>
      <c r="CU95" s="35">
        <v>16625</v>
      </c>
      <c r="CV95" s="35">
        <v>29680</v>
      </c>
      <c r="CW95" s="35">
        <v>61929</v>
      </c>
      <c r="CX95" s="35">
        <v>29227</v>
      </c>
      <c r="CY95" s="35">
        <v>7943</v>
      </c>
      <c r="CZ95" s="35">
        <v>940</v>
      </c>
      <c r="DA95" s="78" t="s">
        <v>46</v>
      </c>
      <c r="DB95" s="43" t="s">
        <v>46</v>
      </c>
      <c r="DC95" s="43" t="s">
        <v>46</v>
      </c>
      <c r="DD95" s="43" t="s">
        <v>46</v>
      </c>
      <c r="DE95" s="43" t="s">
        <v>46</v>
      </c>
      <c r="DF95" s="43">
        <v>6879</v>
      </c>
      <c r="DG95" s="54">
        <v>420</v>
      </c>
      <c r="DH95" s="35">
        <v>2275</v>
      </c>
      <c r="DI95" s="35">
        <v>170</v>
      </c>
    </row>
    <row r="96" spans="1:113" x14ac:dyDescent="0.2">
      <c r="A96" s="3" t="s">
        <v>29</v>
      </c>
      <c r="B96" s="4">
        <v>2014</v>
      </c>
      <c r="C96" s="2" t="s">
        <v>7</v>
      </c>
      <c r="D96" s="35" t="s">
        <v>46</v>
      </c>
      <c r="E96" s="35" t="s">
        <v>46</v>
      </c>
      <c r="F96" s="35">
        <v>14952</v>
      </c>
      <c r="G96" s="45">
        <v>14952</v>
      </c>
      <c r="H96" s="35">
        <v>14952</v>
      </c>
      <c r="I96" s="35">
        <v>14952</v>
      </c>
      <c r="J96" s="35">
        <v>2552</v>
      </c>
      <c r="K96" s="35">
        <v>8811</v>
      </c>
      <c r="L96" s="35">
        <v>3589</v>
      </c>
      <c r="M96" s="35" t="s">
        <v>46</v>
      </c>
      <c r="N96" s="35" t="s">
        <v>237</v>
      </c>
      <c r="O96" s="35">
        <v>341</v>
      </c>
      <c r="P96" s="35">
        <v>153</v>
      </c>
      <c r="Q96" s="35">
        <v>3341.9772727272725</v>
      </c>
      <c r="R96" s="45" t="s">
        <v>46</v>
      </c>
      <c r="S96" s="35">
        <v>4671</v>
      </c>
      <c r="T96" s="35">
        <v>4619</v>
      </c>
      <c r="U96" s="35">
        <v>5083</v>
      </c>
      <c r="V96" s="35">
        <v>791</v>
      </c>
      <c r="W96" s="35">
        <v>2450</v>
      </c>
      <c r="X96" s="35">
        <v>2633</v>
      </c>
      <c r="Y96" s="35">
        <v>1117</v>
      </c>
      <c r="Z96" s="35">
        <v>2202</v>
      </c>
      <c r="AA96" s="35">
        <v>3588.9615384615386</v>
      </c>
      <c r="AB96" s="35">
        <v>7758</v>
      </c>
      <c r="AC96" s="35">
        <v>7194</v>
      </c>
      <c r="AD96" s="35">
        <v>323</v>
      </c>
      <c r="AE96" s="43">
        <v>693.5</v>
      </c>
      <c r="AF96" s="30">
        <v>525</v>
      </c>
      <c r="AG96" s="35">
        <v>14952</v>
      </c>
      <c r="AH96" s="43">
        <v>263</v>
      </c>
      <c r="AI96" s="43">
        <v>430.5</v>
      </c>
      <c r="AJ96" s="43">
        <v>525</v>
      </c>
      <c r="AK96" s="43">
        <v>1599</v>
      </c>
      <c r="AL96" s="35">
        <v>1599</v>
      </c>
      <c r="AM96" s="35">
        <v>323</v>
      </c>
      <c r="AN96" s="35">
        <v>2552</v>
      </c>
      <c r="AO96" s="35">
        <v>2552</v>
      </c>
      <c r="AP96" s="35" t="s">
        <v>46</v>
      </c>
      <c r="AQ96" s="45" t="s">
        <v>46</v>
      </c>
      <c r="AR96" s="35">
        <v>14952</v>
      </c>
      <c r="AS96" s="35">
        <v>1504</v>
      </c>
      <c r="AT96" s="35">
        <v>419</v>
      </c>
      <c r="AU96" s="35">
        <v>194</v>
      </c>
      <c r="AV96" s="35">
        <v>1504</v>
      </c>
      <c r="AW96" s="35">
        <v>1504</v>
      </c>
      <c r="AX96" s="35" t="s">
        <v>237</v>
      </c>
      <c r="AY96" s="35">
        <v>1504</v>
      </c>
      <c r="AZ96" s="43" t="s">
        <v>46</v>
      </c>
      <c r="BA96" s="45" t="s">
        <v>46</v>
      </c>
      <c r="BB96" s="35">
        <v>14952</v>
      </c>
      <c r="BC96" s="35">
        <v>1801</v>
      </c>
      <c r="BD96" s="54">
        <v>60</v>
      </c>
      <c r="BE96" s="35">
        <v>557</v>
      </c>
      <c r="BF96" s="45">
        <v>20</v>
      </c>
      <c r="BG96" s="35">
        <v>14952</v>
      </c>
      <c r="BH96" s="35">
        <v>3589</v>
      </c>
      <c r="BI96" s="35">
        <v>6980</v>
      </c>
      <c r="BJ96" s="35">
        <v>6980</v>
      </c>
      <c r="BK96" s="35">
        <v>625</v>
      </c>
      <c r="BL96" s="35">
        <v>1869</v>
      </c>
      <c r="BM96" s="35" t="s">
        <v>46</v>
      </c>
      <c r="BN96" s="35">
        <v>1869</v>
      </c>
      <c r="BO96" s="45" t="s">
        <v>46</v>
      </c>
      <c r="BP96" s="35">
        <v>5874</v>
      </c>
      <c r="BQ96" s="35">
        <v>3319</v>
      </c>
      <c r="BR96" s="35">
        <v>2016.2088102389264</v>
      </c>
      <c r="BS96" s="35">
        <v>14952</v>
      </c>
      <c r="BT96" s="35">
        <v>14952</v>
      </c>
      <c r="BU96" s="35">
        <v>5874</v>
      </c>
      <c r="BV96" s="35">
        <v>11363</v>
      </c>
      <c r="BW96" s="35">
        <v>4410</v>
      </c>
      <c r="BX96" s="35">
        <v>7425</v>
      </c>
      <c r="BY96" s="45" t="s">
        <v>46</v>
      </c>
      <c r="BZ96" s="35">
        <v>14952</v>
      </c>
      <c r="CA96" s="35">
        <v>9253</v>
      </c>
      <c r="CB96" s="35">
        <v>5874</v>
      </c>
      <c r="CC96" s="35">
        <v>5874</v>
      </c>
      <c r="CD96" s="35">
        <v>5874</v>
      </c>
      <c r="CE96" s="35">
        <v>5083</v>
      </c>
      <c r="CF96" s="35">
        <v>143</v>
      </c>
      <c r="CG96" s="35">
        <v>4183</v>
      </c>
      <c r="CH96" s="35">
        <v>9290</v>
      </c>
      <c r="CI96" s="35">
        <v>9290</v>
      </c>
      <c r="CJ96" s="35">
        <v>9290</v>
      </c>
      <c r="CK96" s="35">
        <v>341</v>
      </c>
      <c r="CL96" s="35" t="s">
        <v>237</v>
      </c>
      <c r="CM96" s="35">
        <v>341</v>
      </c>
      <c r="CN96" s="35">
        <v>522</v>
      </c>
      <c r="CO96" s="45">
        <v>8811</v>
      </c>
      <c r="CP96" s="35">
        <v>7327</v>
      </c>
      <c r="CQ96" s="35">
        <v>7327</v>
      </c>
      <c r="CR96" s="35">
        <v>6980</v>
      </c>
      <c r="CS96" s="35">
        <v>6980</v>
      </c>
      <c r="CT96" s="35">
        <v>7389</v>
      </c>
      <c r="CU96" s="35">
        <v>3672</v>
      </c>
      <c r="CV96" s="35">
        <v>7389</v>
      </c>
      <c r="CW96" s="35">
        <v>14952</v>
      </c>
      <c r="CX96" s="35">
        <v>6980</v>
      </c>
      <c r="CY96" s="35">
        <v>4321</v>
      </c>
      <c r="CZ96" s="35">
        <v>281</v>
      </c>
      <c r="DA96" s="78" t="s">
        <v>46</v>
      </c>
      <c r="DB96" s="43" t="s">
        <v>46</v>
      </c>
      <c r="DC96" s="43" t="s">
        <v>46</v>
      </c>
      <c r="DD96" s="43" t="s">
        <v>46</v>
      </c>
      <c r="DE96" s="43" t="s">
        <v>46</v>
      </c>
      <c r="DF96" s="43">
        <v>1801</v>
      </c>
      <c r="DG96" s="54">
        <v>60</v>
      </c>
      <c r="DH96" s="35">
        <v>557</v>
      </c>
      <c r="DI96" s="35">
        <v>20</v>
      </c>
    </row>
    <row r="97" spans="1:113" x14ac:dyDescent="0.2">
      <c r="A97" s="3" t="s">
        <v>30</v>
      </c>
      <c r="B97" s="4">
        <v>2014</v>
      </c>
      <c r="C97" s="2" t="s">
        <v>8</v>
      </c>
      <c r="D97" s="35" t="s">
        <v>46</v>
      </c>
      <c r="E97" s="35" t="s">
        <v>46</v>
      </c>
      <c r="F97" s="35">
        <v>19159</v>
      </c>
      <c r="G97" s="45">
        <v>19159</v>
      </c>
      <c r="H97" s="35">
        <v>19159</v>
      </c>
      <c r="I97" s="35">
        <v>19159</v>
      </c>
      <c r="J97" s="35">
        <v>3305</v>
      </c>
      <c r="K97" s="35">
        <v>11317</v>
      </c>
      <c r="L97" s="35">
        <v>4537</v>
      </c>
      <c r="M97" s="35" t="s">
        <v>46</v>
      </c>
      <c r="N97" s="35" t="s">
        <v>237</v>
      </c>
      <c r="O97" s="35">
        <v>419</v>
      </c>
      <c r="P97" s="35">
        <v>202</v>
      </c>
      <c r="Q97" s="35">
        <v>3501.6363636363635</v>
      </c>
      <c r="R97" s="45" t="s">
        <v>46</v>
      </c>
      <c r="S97" s="35">
        <v>6050</v>
      </c>
      <c r="T97" s="35">
        <v>5921</v>
      </c>
      <c r="U97" s="35">
        <v>6470</v>
      </c>
      <c r="V97" s="35">
        <v>1016</v>
      </c>
      <c r="W97" s="35">
        <v>3182</v>
      </c>
      <c r="X97" s="35">
        <v>3288</v>
      </c>
      <c r="Y97" s="35">
        <v>1426</v>
      </c>
      <c r="Z97" s="35">
        <v>2668</v>
      </c>
      <c r="AA97" s="35">
        <v>3827.7727272727275</v>
      </c>
      <c r="AB97" s="35">
        <v>9875</v>
      </c>
      <c r="AC97" s="35">
        <v>9284</v>
      </c>
      <c r="AD97" s="35">
        <v>396</v>
      </c>
      <c r="AE97" s="43">
        <v>809.25</v>
      </c>
      <c r="AF97" s="30">
        <v>670</v>
      </c>
      <c r="AG97" s="35">
        <v>19159</v>
      </c>
      <c r="AH97" s="43">
        <v>278</v>
      </c>
      <c r="AI97" s="43">
        <v>531.25</v>
      </c>
      <c r="AJ97" s="43">
        <v>670</v>
      </c>
      <c r="AK97" s="43">
        <v>2053</v>
      </c>
      <c r="AL97" s="35">
        <v>2053</v>
      </c>
      <c r="AM97" s="35">
        <v>396</v>
      </c>
      <c r="AN97" s="35">
        <v>3305</v>
      </c>
      <c r="AO97" s="35">
        <v>3305</v>
      </c>
      <c r="AP97" s="35" t="s">
        <v>46</v>
      </c>
      <c r="AQ97" s="45" t="s">
        <v>46</v>
      </c>
      <c r="AR97" s="35">
        <v>19159</v>
      </c>
      <c r="AS97" s="35">
        <v>1830</v>
      </c>
      <c r="AT97" s="35">
        <v>465</v>
      </c>
      <c r="AU97" s="35">
        <v>225</v>
      </c>
      <c r="AV97" s="35">
        <v>1830</v>
      </c>
      <c r="AW97" s="35">
        <v>1830</v>
      </c>
      <c r="AX97" s="35" t="s">
        <v>237</v>
      </c>
      <c r="AY97" s="35">
        <v>1830</v>
      </c>
      <c r="AZ97" s="43" t="s">
        <v>46</v>
      </c>
      <c r="BA97" s="45" t="s">
        <v>46</v>
      </c>
      <c r="BB97" s="35">
        <v>19159</v>
      </c>
      <c r="BC97" s="35">
        <v>2289</v>
      </c>
      <c r="BD97" s="54">
        <v>65</v>
      </c>
      <c r="BE97" s="35">
        <v>716</v>
      </c>
      <c r="BF97" s="45">
        <v>24</v>
      </c>
      <c r="BG97" s="35">
        <v>19159</v>
      </c>
      <c r="BH97" s="35">
        <v>4537</v>
      </c>
      <c r="BI97" s="35">
        <v>9084</v>
      </c>
      <c r="BJ97" s="35">
        <v>9084</v>
      </c>
      <c r="BK97" s="35">
        <v>723</v>
      </c>
      <c r="BL97" s="35">
        <v>2338</v>
      </c>
      <c r="BM97" s="35" t="s">
        <v>46</v>
      </c>
      <c r="BN97" s="35">
        <v>2338</v>
      </c>
      <c r="BO97" s="45" t="s">
        <v>46</v>
      </c>
      <c r="BP97" s="35">
        <v>7486</v>
      </c>
      <c r="BQ97" s="35">
        <v>4094</v>
      </c>
      <c r="BR97" s="35">
        <v>2016.2088102389264</v>
      </c>
      <c r="BS97" s="35">
        <v>19159</v>
      </c>
      <c r="BT97" s="35">
        <v>19159</v>
      </c>
      <c r="BU97" s="35">
        <v>7486</v>
      </c>
      <c r="BV97" s="35">
        <v>14622</v>
      </c>
      <c r="BW97" s="35">
        <v>5902</v>
      </c>
      <c r="BX97" s="35">
        <v>9367</v>
      </c>
      <c r="BY97" s="45" t="s">
        <v>46</v>
      </c>
      <c r="BZ97" s="35">
        <v>19159</v>
      </c>
      <c r="CA97" s="35">
        <v>11985</v>
      </c>
      <c r="CB97" s="35">
        <v>7486</v>
      </c>
      <c r="CC97" s="35">
        <v>7486</v>
      </c>
      <c r="CD97" s="35">
        <v>7486</v>
      </c>
      <c r="CE97" s="35">
        <v>6470</v>
      </c>
      <c r="CF97" s="35">
        <v>133</v>
      </c>
      <c r="CG97" s="35">
        <v>5638</v>
      </c>
      <c r="CH97" s="35">
        <v>11971</v>
      </c>
      <c r="CI97" s="35">
        <v>11971</v>
      </c>
      <c r="CJ97" s="35">
        <v>11971</v>
      </c>
      <c r="CK97" s="35">
        <v>419</v>
      </c>
      <c r="CL97" s="35" t="s">
        <v>237</v>
      </c>
      <c r="CM97" s="35">
        <v>419</v>
      </c>
      <c r="CN97" s="35">
        <v>708</v>
      </c>
      <c r="CO97" s="45">
        <v>11317</v>
      </c>
      <c r="CP97" s="35">
        <v>8976</v>
      </c>
      <c r="CQ97" s="35">
        <v>8976</v>
      </c>
      <c r="CR97" s="35">
        <v>9084</v>
      </c>
      <c r="CS97" s="35">
        <v>9084</v>
      </c>
      <c r="CT97" s="35">
        <v>9061</v>
      </c>
      <c r="CU97" s="35">
        <v>3678</v>
      </c>
      <c r="CV97" s="35">
        <v>9061</v>
      </c>
      <c r="CW97" s="35">
        <v>19159</v>
      </c>
      <c r="CX97" s="35">
        <v>9084</v>
      </c>
      <c r="CY97" s="35">
        <v>3171</v>
      </c>
      <c r="CZ97" s="35">
        <v>323</v>
      </c>
      <c r="DA97" s="78" t="s">
        <v>46</v>
      </c>
      <c r="DB97" s="43" t="s">
        <v>46</v>
      </c>
      <c r="DC97" s="43" t="s">
        <v>46</v>
      </c>
      <c r="DD97" s="43" t="s">
        <v>46</v>
      </c>
      <c r="DE97" s="43" t="s">
        <v>46</v>
      </c>
      <c r="DF97" s="43">
        <v>2289</v>
      </c>
      <c r="DG97" s="54">
        <v>65</v>
      </c>
      <c r="DH97" s="35">
        <v>716</v>
      </c>
      <c r="DI97" s="35">
        <v>24</v>
      </c>
    </row>
    <row r="98" spans="1:113" x14ac:dyDescent="0.2">
      <c r="A98" s="3" t="s">
        <v>31</v>
      </c>
      <c r="B98" s="4">
        <v>2014</v>
      </c>
      <c r="C98" s="2" t="s">
        <v>9</v>
      </c>
      <c r="D98" s="35" t="s">
        <v>46</v>
      </c>
      <c r="E98" s="35" t="s">
        <v>46</v>
      </c>
      <c r="F98" s="35">
        <v>23669</v>
      </c>
      <c r="G98" s="45">
        <v>23669</v>
      </c>
      <c r="H98" s="35">
        <v>23669</v>
      </c>
      <c r="I98" s="35">
        <v>23669</v>
      </c>
      <c r="J98" s="35">
        <v>3886</v>
      </c>
      <c r="K98" s="35">
        <v>13954</v>
      </c>
      <c r="L98" s="35">
        <v>5829</v>
      </c>
      <c r="M98" s="35" t="s">
        <v>46</v>
      </c>
      <c r="N98" s="35" t="s">
        <v>237</v>
      </c>
      <c r="O98" s="35">
        <v>500</v>
      </c>
      <c r="P98" s="35">
        <v>279</v>
      </c>
      <c r="Q98" s="35">
        <v>3462.4230769230771</v>
      </c>
      <c r="R98" s="45" t="s">
        <v>46</v>
      </c>
      <c r="S98" s="35">
        <v>7427</v>
      </c>
      <c r="T98" s="35">
        <v>7232</v>
      </c>
      <c r="U98" s="35">
        <v>8015</v>
      </c>
      <c r="V98" s="35">
        <v>1269</v>
      </c>
      <c r="W98" s="35">
        <v>3971</v>
      </c>
      <c r="X98" s="35">
        <v>4044</v>
      </c>
      <c r="Y98" s="35">
        <v>1894</v>
      </c>
      <c r="Z98" s="35">
        <v>3440</v>
      </c>
      <c r="AA98" s="35">
        <v>3741.409090909091</v>
      </c>
      <c r="AB98" s="35">
        <v>12170</v>
      </c>
      <c r="AC98" s="35">
        <v>11499</v>
      </c>
      <c r="AD98" s="35">
        <v>432</v>
      </c>
      <c r="AE98" s="43">
        <v>1054.5</v>
      </c>
      <c r="AF98" s="30">
        <v>813</v>
      </c>
      <c r="AG98" s="35">
        <v>23669</v>
      </c>
      <c r="AH98" s="43">
        <v>397</v>
      </c>
      <c r="AI98" s="43">
        <v>657.5</v>
      </c>
      <c r="AJ98" s="43">
        <v>813</v>
      </c>
      <c r="AK98" s="43">
        <v>2410</v>
      </c>
      <c r="AL98" s="35">
        <v>2410</v>
      </c>
      <c r="AM98" s="35">
        <v>432</v>
      </c>
      <c r="AN98" s="35">
        <v>3886</v>
      </c>
      <c r="AO98" s="35">
        <v>3886</v>
      </c>
      <c r="AP98" s="35" t="s">
        <v>46</v>
      </c>
      <c r="AQ98" s="45" t="s">
        <v>46</v>
      </c>
      <c r="AR98" s="35">
        <v>23669</v>
      </c>
      <c r="AS98" s="35">
        <v>2130</v>
      </c>
      <c r="AT98" s="35">
        <v>554</v>
      </c>
      <c r="AU98" s="35">
        <v>247</v>
      </c>
      <c r="AV98" s="35">
        <v>2130</v>
      </c>
      <c r="AW98" s="35">
        <v>2130</v>
      </c>
      <c r="AX98" s="35" t="s">
        <v>237</v>
      </c>
      <c r="AY98" s="35">
        <v>2130</v>
      </c>
      <c r="AZ98" s="43" t="s">
        <v>46</v>
      </c>
      <c r="BA98" s="45" t="s">
        <v>46</v>
      </c>
      <c r="BB98" s="35">
        <v>23669</v>
      </c>
      <c r="BC98" s="35">
        <v>2499</v>
      </c>
      <c r="BD98" s="54">
        <v>64</v>
      </c>
      <c r="BE98" s="35">
        <v>877</v>
      </c>
      <c r="BF98" s="45">
        <v>33</v>
      </c>
      <c r="BG98" s="35">
        <v>23669</v>
      </c>
      <c r="BH98" s="35">
        <v>5829</v>
      </c>
      <c r="BI98" s="35">
        <v>11059</v>
      </c>
      <c r="BJ98" s="35">
        <v>11059</v>
      </c>
      <c r="BK98" s="35">
        <v>747</v>
      </c>
      <c r="BL98" s="35">
        <v>2633</v>
      </c>
      <c r="BM98" s="35" t="s">
        <v>46</v>
      </c>
      <c r="BN98" s="35">
        <v>2633</v>
      </c>
      <c r="BO98" s="45" t="s">
        <v>46</v>
      </c>
      <c r="BP98" s="35">
        <v>9284</v>
      </c>
      <c r="BQ98" s="35">
        <v>5334</v>
      </c>
      <c r="BR98" s="35">
        <v>2016.2088102389264</v>
      </c>
      <c r="BS98" s="35">
        <v>23669</v>
      </c>
      <c r="BT98" s="35">
        <v>23669</v>
      </c>
      <c r="BU98" s="35">
        <v>9284</v>
      </c>
      <c r="BV98" s="35">
        <v>17840</v>
      </c>
      <c r="BW98" s="35">
        <v>7031</v>
      </c>
      <c r="BX98" s="35">
        <v>12005</v>
      </c>
      <c r="BY98" s="45" t="s">
        <v>46</v>
      </c>
      <c r="BZ98" s="35">
        <v>23669</v>
      </c>
      <c r="CA98" s="35">
        <v>14595</v>
      </c>
      <c r="CB98" s="35">
        <v>9284</v>
      </c>
      <c r="CC98" s="35">
        <v>9284</v>
      </c>
      <c r="CD98" s="35">
        <v>9284</v>
      </c>
      <c r="CE98" s="35">
        <v>8015</v>
      </c>
      <c r="CF98" s="35">
        <v>230</v>
      </c>
      <c r="CG98" s="35">
        <v>6650</v>
      </c>
      <c r="CH98" s="35">
        <v>14659</v>
      </c>
      <c r="CI98" s="35">
        <v>14659</v>
      </c>
      <c r="CJ98" s="35">
        <v>14659</v>
      </c>
      <c r="CK98" s="35">
        <v>500</v>
      </c>
      <c r="CL98" s="35" t="s">
        <v>237</v>
      </c>
      <c r="CM98" s="35">
        <v>500</v>
      </c>
      <c r="CN98" s="35">
        <v>572</v>
      </c>
      <c r="CO98" s="45">
        <v>13954</v>
      </c>
      <c r="CP98" s="35">
        <v>10888</v>
      </c>
      <c r="CQ98" s="35">
        <v>10888</v>
      </c>
      <c r="CR98" s="35">
        <v>11059</v>
      </c>
      <c r="CS98" s="35">
        <v>11059</v>
      </c>
      <c r="CT98" s="35">
        <v>10999</v>
      </c>
      <c r="CU98" s="35">
        <v>3725</v>
      </c>
      <c r="CV98" s="35">
        <v>10999</v>
      </c>
      <c r="CW98" s="35">
        <v>23669</v>
      </c>
      <c r="CX98" s="35">
        <v>11059</v>
      </c>
      <c r="CY98" s="35">
        <v>5980</v>
      </c>
      <c r="CZ98" s="35">
        <v>535</v>
      </c>
      <c r="DA98" s="78" t="s">
        <v>46</v>
      </c>
      <c r="DB98" s="43" t="s">
        <v>46</v>
      </c>
      <c r="DC98" s="43" t="s">
        <v>46</v>
      </c>
      <c r="DD98" s="43" t="s">
        <v>46</v>
      </c>
      <c r="DE98" s="43" t="s">
        <v>46</v>
      </c>
      <c r="DF98" s="43">
        <v>2499</v>
      </c>
      <c r="DG98" s="54">
        <v>64</v>
      </c>
      <c r="DH98" s="35">
        <v>877</v>
      </c>
      <c r="DI98" s="35">
        <v>33</v>
      </c>
    </row>
    <row r="99" spans="1:113" x14ac:dyDescent="0.2">
      <c r="A99" s="3" t="s">
        <v>32</v>
      </c>
      <c r="B99" s="4">
        <v>2014</v>
      </c>
      <c r="C99" s="2" t="s">
        <v>10</v>
      </c>
      <c r="D99" s="35" t="s">
        <v>46</v>
      </c>
      <c r="E99" s="35" t="s">
        <v>46</v>
      </c>
      <c r="F99" s="35">
        <v>41282</v>
      </c>
      <c r="G99" s="45">
        <v>41282</v>
      </c>
      <c r="H99" s="35">
        <v>41282</v>
      </c>
      <c r="I99" s="35">
        <v>41282</v>
      </c>
      <c r="J99" s="35">
        <v>6646</v>
      </c>
      <c r="K99" s="35">
        <v>24580</v>
      </c>
      <c r="L99" s="35">
        <v>10056</v>
      </c>
      <c r="M99" s="35" t="s">
        <v>46</v>
      </c>
      <c r="N99" s="35" t="s">
        <v>237</v>
      </c>
      <c r="O99" s="35">
        <v>1646</v>
      </c>
      <c r="P99" s="35">
        <v>687</v>
      </c>
      <c r="Q99" s="35">
        <v>3121.1896551724139</v>
      </c>
      <c r="R99" s="45" t="s">
        <v>46</v>
      </c>
      <c r="S99" s="35">
        <v>13041</v>
      </c>
      <c r="T99" s="35">
        <v>12787</v>
      </c>
      <c r="U99" s="35">
        <v>14162</v>
      </c>
      <c r="V99" s="35">
        <v>2400</v>
      </c>
      <c r="W99" s="35">
        <v>6785</v>
      </c>
      <c r="X99" s="35">
        <v>7377</v>
      </c>
      <c r="Y99" s="35">
        <v>3090</v>
      </c>
      <c r="Z99" s="35">
        <v>6028</v>
      </c>
      <c r="AA99" s="35">
        <v>3237.7222222222222</v>
      </c>
      <c r="AB99" s="35">
        <v>21416</v>
      </c>
      <c r="AC99" s="35">
        <v>19866</v>
      </c>
      <c r="AD99" s="35">
        <v>927</v>
      </c>
      <c r="AE99" s="43" t="s">
        <v>46</v>
      </c>
      <c r="AF99" s="30">
        <v>1354</v>
      </c>
      <c r="AG99" s="35">
        <v>41282</v>
      </c>
      <c r="AH99" s="43" t="s">
        <v>46</v>
      </c>
      <c r="AI99" s="43" t="s">
        <v>46</v>
      </c>
      <c r="AJ99" s="43" t="s">
        <v>46</v>
      </c>
      <c r="AK99" s="43">
        <v>4082</v>
      </c>
      <c r="AL99" s="35">
        <v>4082</v>
      </c>
      <c r="AM99" s="35">
        <v>927</v>
      </c>
      <c r="AN99" s="35">
        <v>6646</v>
      </c>
      <c r="AO99" s="35" t="s">
        <v>46</v>
      </c>
      <c r="AP99" s="35" t="s">
        <v>46</v>
      </c>
      <c r="AQ99" s="45" t="s">
        <v>46</v>
      </c>
      <c r="AR99" s="35">
        <v>41282</v>
      </c>
      <c r="AS99" s="35">
        <v>3994</v>
      </c>
      <c r="AT99" s="35">
        <v>1206</v>
      </c>
      <c r="AU99" s="35">
        <v>497</v>
      </c>
      <c r="AV99" s="35">
        <v>3994</v>
      </c>
      <c r="AW99" s="35">
        <v>3994</v>
      </c>
      <c r="AX99" s="35" t="s">
        <v>237</v>
      </c>
      <c r="AY99" s="35">
        <v>3994</v>
      </c>
      <c r="AZ99" s="43" t="s">
        <v>46</v>
      </c>
      <c r="BA99" s="45" t="s">
        <v>46</v>
      </c>
      <c r="BB99" s="35">
        <v>41282</v>
      </c>
      <c r="BC99" s="35">
        <v>4352</v>
      </c>
      <c r="BD99" s="54">
        <v>264</v>
      </c>
      <c r="BE99" s="35">
        <v>1528</v>
      </c>
      <c r="BF99" s="45">
        <v>107</v>
      </c>
      <c r="BG99" s="35">
        <v>41282</v>
      </c>
      <c r="BH99" s="35">
        <v>10056</v>
      </c>
      <c r="BI99" s="35">
        <v>19979</v>
      </c>
      <c r="BJ99" s="35">
        <v>19979</v>
      </c>
      <c r="BK99" s="35">
        <v>1591</v>
      </c>
      <c r="BL99" s="35">
        <v>4678</v>
      </c>
      <c r="BM99" s="35" t="s">
        <v>46</v>
      </c>
      <c r="BN99" s="35">
        <v>4678</v>
      </c>
      <c r="BO99" s="45" t="s">
        <v>46</v>
      </c>
      <c r="BP99" s="35">
        <v>16562</v>
      </c>
      <c r="BQ99" s="35">
        <v>9118</v>
      </c>
      <c r="BR99" s="35">
        <v>2016.2088102389264</v>
      </c>
      <c r="BS99" s="35">
        <v>41282</v>
      </c>
      <c r="BT99" s="35">
        <v>41282</v>
      </c>
      <c r="BU99" s="35">
        <v>16562</v>
      </c>
      <c r="BV99" s="35">
        <v>31226</v>
      </c>
      <c r="BW99" s="35">
        <v>13009</v>
      </c>
      <c r="BX99" s="35">
        <v>19541</v>
      </c>
      <c r="BY99" s="45" t="s">
        <v>46</v>
      </c>
      <c r="BZ99" s="35">
        <v>41282</v>
      </c>
      <c r="CA99" s="35">
        <v>25650</v>
      </c>
      <c r="CB99" s="35">
        <v>16562</v>
      </c>
      <c r="CC99" s="35">
        <v>16562</v>
      </c>
      <c r="CD99" s="35">
        <v>16562</v>
      </c>
      <c r="CE99" s="35">
        <v>14162</v>
      </c>
      <c r="CF99" s="35">
        <v>385</v>
      </c>
      <c r="CG99" s="35">
        <v>11323</v>
      </c>
      <c r="CH99" s="35">
        <v>25828</v>
      </c>
      <c r="CI99" s="35">
        <v>25828</v>
      </c>
      <c r="CJ99" s="35">
        <v>25828</v>
      </c>
      <c r="CK99" s="35">
        <v>1646</v>
      </c>
      <c r="CL99" s="35" t="s">
        <v>237</v>
      </c>
      <c r="CM99" s="35">
        <v>1646</v>
      </c>
      <c r="CN99" s="35">
        <v>3415</v>
      </c>
      <c r="CO99" s="45">
        <v>24580</v>
      </c>
      <c r="CP99" s="35">
        <v>19695</v>
      </c>
      <c r="CQ99" s="35">
        <v>19695</v>
      </c>
      <c r="CR99" s="35">
        <v>19979</v>
      </c>
      <c r="CS99" s="35">
        <v>19979</v>
      </c>
      <c r="CT99" s="35">
        <v>19754</v>
      </c>
      <c r="CU99" s="35">
        <v>12485</v>
      </c>
      <c r="CV99" s="35">
        <v>19754</v>
      </c>
      <c r="CW99" s="35">
        <v>41282</v>
      </c>
      <c r="CX99" s="35">
        <v>19979</v>
      </c>
      <c r="CY99" s="35">
        <v>3413</v>
      </c>
      <c r="CZ99" s="35">
        <v>453</v>
      </c>
      <c r="DA99" s="78" t="s">
        <v>46</v>
      </c>
      <c r="DB99" s="43" t="s">
        <v>46</v>
      </c>
      <c r="DC99" s="43" t="s">
        <v>46</v>
      </c>
      <c r="DD99" s="43" t="s">
        <v>46</v>
      </c>
      <c r="DE99" s="43" t="s">
        <v>46</v>
      </c>
      <c r="DF99" s="43">
        <v>4352</v>
      </c>
      <c r="DG99" s="54">
        <v>264</v>
      </c>
      <c r="DH99" s="35">
        <v>1528</v>
      </c>
      <c r="DI99" s="35">
        <v>107</v>
      </c>
    </row>
    <row r="100" spans="1:113" x14ac:dyDescent="0.2">
      <c r="A100" s="3" t="s">
        <v>33</v>
      </c>
      <c r="B100" s="4">
        <v>2014</v>
      </c>
      <c r="C100" s="2" t="s">
        <v>11</v>
      </c>
      <c r="D100" s="35" t="s">
        <v>46</v>
      </c>
      <c r="E100" s="35" t="s">
        <v>46</v>
      </c>
      <c r="F100" s="35">
        <v>53717</v>
      </c>
      <c r="G100" s="45">
        <v>53717</v>
      </c>
      <c r="H100" s="35">
        <v>53717</v>
      </c>
      <c r="I100" s="35">
        <v>53717</v>
      </c>
      <c r="J100" s="35">
        <v>9196</v>
      </c>
      <c r="K100" s="35">
        <v>32975</v>
      </c>
      <c r="L100" s="35">
        <v>11546</v>
      </c>
      <c r="M100" s="35" t="s">
        <v>46</v>
      </c>
      <c r="N100" s="35" t="s">
        <v>237</v>
      </c>
      <c r="O100" s="35">
        <v>2064</v>
      </c>
      <c r="P100" s="35">
        <v>1069</v>
      </c>
      <c r="Q100" s="35">
        <v>3089.3221153846152</v>
      </c>
      <c r="R100" s="45" t="s">
        <v>46</v>
      </c>
      <c r="S100" s="35">
        <v>17130</v>
      </c>
      <c r="T100" s="35">
        <v>17472</v>
      </c>
      <c r="U100" s="35">
        <v>20136</v>
      </c>
      <c r="V100" s="35">
        <v>3215</v>
      </c>
      <c r="W100" s="35">
        <v>9427</v>
      </c>
      <c r="X100" s="35">
        <v>10709</v>
      </c>
      <c r="Y100" s="35">
        <v>4597</v>
      </c>
      <c r="Z100" s="35">
        <v>8919</v>
      </c>
      <c r="AA100" s="35">
        <v>3242.75</v>
      </c>
      <c r="AB100" s="35">
        <v>27517</v>
      </c>
      <c r="AC100" s="35">
        <v>26200</v>
      </c>
      <c r="AD100" s="35">
        <v>1205</v>
      </c>
      <c r="AE100" s="43" t="s">
        <v>46</v>
      </c>
      <c r="AF100" s="30">
        <v>2112</v>
      </c>
      <c r="AG100" s="35">
        <v>53717</v>
      </c>
      <c r="AH100" s="43" t="s">
        <v>46</v>
      </c>
      <c r="AI100" s="43" t="s">
        <v>46</v>
      </c>
      <c r="AJ100" s="43" t="s">
        <v>46</v>
      </c>
      <c r="AK100" s="43">
        <v>5701</v>
      </c>
      <c r="AL100" s="35">
        <v>5701</v>
      </c>
      <c r="AM100" s="35">
        <v>1205</v>
      </c>
      <c r="AN100" s="35">
        <v>9196</v>
      </c>
      <c r="AO100" s="35" t="s">
        <v>46</v>
      </c>
      <c r="AP100" s="35" t="s">
        <v>46</v>
      </c>
      <c r="AQ100" s="45" t="s">
        <v>46</v>
      </c>
      <c r="AR100" s="35">
        <v>53717</v>
      </c>
      <c r="AS100" s="35">
        <v>5476</v>
      </c>
      <c r="AT100" s="35">
        <v>1791</v>
      </c>
      <c r="AU100" s="35">
        <v>708</v>
      </c>
      <c r="AV100" s="35">
        <v>5476</v>
      </c>
      <c r="AW100" s="35">
        <v>5476</v>
      </c>
      <c r="AX100" s="35" t="s">
        <v>237</v>
      </c>
      <c r="AY100" s="35">
        <v>5476</v>
      </c>
      <c r="AZ100" s="43" t="s">
        <v>46</v>
      </c>
      <c r="BA100" s="45" t="s">
        <v>46</v>
      </c>
      <c r="BB100" s="35">
        <v>53717</v>
      </c>
      <c r="BC100" s="35">
        <v>5969</v>
      </c>
      <c r="BD100" s="54">
        <v>327</v>
      </c>
      <c r="BE100" s="35">
        <v>2227</v>
      </c>
      <c r="BF100" s="45">
        <v>131</v>
      </c>
      <c r="BG100" s="35">
        <v>53717</v>
      </c>
      <c r="BH100" s="35">
        <v>11546</v>
      </c>
      <c r="BI100" s="35">
        <v>25790</v>
      </c>
      <c r="BJ100" s="35">
        <v>25790</v>
      </c>
      <c r="BK100" s="35">
        <v>2036</v>
      </c>
      <c r="BL100" s="35">
        <v>6026</v>
      </c>
      <c r="BM100" s="35" t="s">
        <v>46</v>
      </c>
      <c r="BN100" s="35">
        <v>6026</v>
      </c>
      <c r="BO100" s="45" t="s">
        <v>46</v>
      </c>
      <c r="BP100" s="35">
        <v>23351</v>
      </c>
      <c r="BQ100" s="35">
        <v>13516</v>
      </c>
      <c r="BR100" s="35">
        <v>2016.2088102389264</v>
      </c>
      <c r="BS100" s="35">
        <v>53717</v>
      </c>
      <c r="BT100" s="35">
        <v>53717</v>
      </c>
      <c r="BU100" s="35">
        <v>23351</v>
      </c>
      <c r="BV100" s="35">
        <v>42171</v>
      </c>
      <c r="BW100" s="35">
        <v>17657</v>
      </c>
      <c r="BX100" s="35">
        <v>26865</v>
      </c>
      <c r="BY100" s="45" t="s">
        <v>46</v>
      </c>
      <c r="BZ100" s="35">
        <v>53717</v>
      </c>
      <c r="CA100" s="35">
        <v>34509</v>
      </c>
      <c r="CB100" s="35">
        <v>23351</v>
      </c>
      <c r="CC100" s="35">
        <v>23351</v>
      </c>
      <c r="CD100" s="35">
        <v>23351</v>
      </c>
      <c r="CE100" s="35">
        <v>20136</v>
      </c>
      <c r="CF100" s="35">
        <v>529</v>
      </c>
      <c r="CG100" s="35">
        <v>14221</v>
      </c>
      <c r="CH100" s="35">
        <v>34602</v>
      </c>
      <c r="CI100" s="35">
        <v>34602</v>
      </c>
      <c r="CJ100" s="35">
        <v>34602</v>
      </c>
      <c r="CK100" s="35">
        <v>2064</v>
      </c>
      <c r="CL100" s="35" t="s">
        <v>237</v>
      </c>
      <c r="CM100" s="35">
        <v>2064</v>
      </c>
      <c r="CN100" s="35">
        <v>3486</v>
      </c>
      <c r="CO100" s="45">
        <v>32975</v>
      </c>
      <c r="CP100" s="35">
        <v>25984</v>
      </c>
      <c r="CQ100" s="35">
        <v>25984</v>
      </c>
      <c r="CR100" s="35">
        <v>25790</v>
      </c>
      <c r="CS100" s="35">
        <v>25790</v>
      </c>
      <c r="CT100" s="35">
        <v>26162</v>
      </c>
      <c r="CU100" s="35">
        <v>15420</v>
      </c>
      <c r="CV100" s="35">
        <v>26162</v>
      </c>
      <c r="CW100" s="35">
        <v>53717</v>
      </c>
      <c r="CX100" s="35">
        <v>25790</v>
      </c>
      <c r="CY100" s="35">
        <v>7192</v>
      </c>
      <c r="CZ100" s="35">
        <v>699</v>
      </c>
      <c r="DA100" s="78" t="s">
        <v>46</v>
      </c>
      <c r="DB100" s="43" t="s">
        <v>46</v>
      </c>
      <c r="DC100" s="43" t="s">
        <v>46</v>
      </c>
      <c r="DD100" s="43" t="s">
        <v>46</v>
      </c>
      <c r="DE100" s="43" t="s">
        <v>46</v>
      </c>
      <c r="DF100" s="43">
        <v>5969</v>
      </c>
      <c r="DG100" s="54">
        <v>327</v>
      </c>
      <c r="DH100" s="35">
        <v>2227</v>
      </c>
      <c r="DI100" s="35">
        <v>131</v>
      </c>
    </row>
    <row r="101" spans="1:113" x14ac:dyDescent="0.2">
      <c r="A101" s="3" t="s">
        <v>34</v>
      </c>
      <c r="B101" s="4">
        <v>2014</v>
      </c>
      <c r="C101" s="2" t="s">
        <v>12</v>
      </c>
      <c r="D101" s="35" t="s">
        <v>46</v>
      </c>
      <c r="E101" s="35" t="s">
        <v>46</v>
      </c>
      <c r="F101" s="35">
        <v>43935</v>
      </c>
      <c r="G101" s="45">
        <v>43935</v>
      </c>
      <c r="H101" s="35">
        <v>43935</v>
      </c>
      <c r="I101" s="35">
        <v>43935</v>
      </c>
      <c r="J101" s="35">
        <v>7316</v>
      </c>
      <c r="K101" s="35">
        <v>27438</v>
      </c>
      <c r="L101" s="35">
        <v>9181</v>
      </c>
      <c r="M101" s="35" t="s">
        <v>46</v>
      </c>
      <c r="N101" s="35" t="s">
        <v>237</v>
      </c>
      <c r="O101" s="35">
        <v>1548</v>
      </c>
      <c r="P101" s="35">
        <v>536</v>
      </c>
      <c r="Q101" s="35">
        <v>3074.1013986013986</v>
      </c>
      <c r="R101" s="45" t="s">
        <v>46</v>
      </c>
      <c r="S101" s="35">
        <v>14201</v>
      </c>
      <c r="T101" s="35">
        <v>14709</v>
      </c>
      <c r="U101" s="35">
        <v>16623</v>
      </c>
      <c r="V101" s="35">
        <v>2526</v>
      </c>
      <c r="W101" s="35">
        <v>7705</v>
      </c>
      <c r="X101" s="35">
        <v>8918</v>
      </c>
      <c r="Y101" s="35">
        <v>3440</v>
      </c>
      <c r="Z101" s="35">
        <v>7389</v>
      </c>
      <c r="AA101" s="35">
        <v>3244.1224489795918</v>
      </c>
      <c r="AB101" s="35">
        <v>22173</v>
      </c>
      <c r="AC101" s="35">
        <v>21762</v>
      </c>
      <c r="AD101" s="35">
        <v>927</v>
      </c>
      <c r="AE101" s="43" t="s">
        <v>46</v>
      </c>
      <c r="AF101" s="30">
        <v>1575</v>
      </c>
      <c r="AG101" s="35">
        <v>43935</v>
      </c>
      <c r="AH101" s="43" t="s">
        <v>46</v>
      </c>
      <c r="AI101" s="43" t="s">
        <v>46</v>
      </c>
      <c r="AJ101" s="43" t="s">
        <v>46</v>
      </c>
      <c r="AK101" s="43">
        <v>4483</v>
      </c>
      <c r="AL101" s="35">
        <v>4483</v>
      </c>
      <c r="AM101" s="35">
        <v>927</v>
      </c>
      <c r="AN101" s="35">
        <v>7316</v>
      </c>
      <c r="AO101" s="35" t="s">
        <v>46</v>
      </c>
      <c r="AP101" s="35" t="s">
        <v>46</v>
      </c>
      <c r="AQ101" s="45" t="s">
        <v>46</v>
      </c>
      <c r="AR101" s="35">
        <v>43935</v>
      </c>
      <c r="AS101" s="35">
        <v>4917</v>
      </c>
      <c r="AT101" s="35">
        <v>1769</v>
      </c>
      <c r="AU101" s="35">
        <v>793</v>
      </c>
      <c r="AV101" s="35">
        <v>4917</v>
      </c>
      <c r="AW101" s="35">
        <v>4917</v>
      </c>
      <c r="AX101" s="35" t="s">
        <v>237</v>
      </c>
      <c r="AY101" s="35">
        <v>4917</v>
      </c>
      <c r="AZ101" s="43" t="s">
        <v>46</v>
      </c>
      <c r="BA101" s="45" t="s">
        <v>46</v>
      </c>
      <c r="BB101" s="35">
        <v>43935</v>
      </c>
      <c r="BC101" s="35">
        <v>4640</v>
      </c>
      <c r="BD101" s="54">
        <v>278</v>
      </c>
      <c r="BE101" s="35">
        <v>1704</v>
      </c>
      <c r="BF101" s="45">
        <v>133</v>
      </c>
      <c r="BG101" s="35">
        <v>43935</v>
      </c>
      <c r="BH101" s="35">
        <v>9181</v>
      </c>
      <c r="BI101" s="35">
        <v>20610</v>
      </c>
      <c r="BJ101" s="35">
        <v>20610</v>
      </c>
      <c r="BK101" s="35">
        <v>1439</v>
      </c>
      <c r="BL101" s="35">
        <v>4548</v>
      </c>
      <c r="BM101" s="35" t="s">
        <v>46</v>
      </c>
      <c r="BN101" s="35">
        <v>4548</v>
      </c>
      <c r="BO101" s="45" t="s">
        <v>46</v>
      </c>
      <c r="BP101" s="35">
        <v>19149</v>
      </c>
      <c r="BQ101" s="35">
        <v>10829</v>
      </c>
      <c r="BR101" s="35">
        <v>2016.2088102389264</v>
      </c>
      <c r="BS101" s="35">
        <v>43935</v>
      </c>
      <c r="BT101" s="35">
        <v>43935</v>
      </c>
      <c r="BU101" s="35">
        <v>19149</v>
      </c>
      <c r="BV101" s="35">
        <v>34754</v>
      </c>
      <c r="BW101" s="35">
        <v>14118</v>
      </c>
      <c r="BX101" s="35">
        <v>21839</v>
      </c>
      <c r="BY101" s="45" t="s">
        <v>46</v>
      </c>
      <c r="BZ101" s="35">
        <v>43935</v>
      </c>
      <c r="CA101" s="35">
        <v>28900</v>
      </c>
      <c r="CB101" s="35">
        <v>19149</v>
      </c>
      <c r="CC101" s="35">
        <v>19149</v>
      </c>
      <c r="CD101" s="35">
        <v>19149</v>
      </c>
      <c r="CE101" s="35">
        <v>16623</v>
      </c>
      <c r="CF101" s="35">
        <v>339</v>
      </c>
      <c r="CG101" s="35">
        <v>12441</v>
      </c>
      <c r="CH101" s="35">
        <v>28910</v>
      </c>
      <c r="CI101" s="35">
        <v>28910</v>
      </c>
      <c r="CJ101" s="35">
        <v>28910</v>
      </c>
      <c r="CK101" s="35">
        <v>1548</v>
      </c>
      <c r="CL101" s="35" t="s">
        <v>237</v>
      </c>
      <c r="CM101" s="35">
        <v>1548</v>
      </c>
      <c r="CN101" s="35">
        <v>2587</v>
      </c>
      <c r="CO101" s="45">
        <v>27438</v>
      </c>
      <c r="CP101" s="35">
        <v>20976</v>
      </c>
      <c r="CQ101" s="35">
        <v>20976</v>
      </c>
      <c r="CR101" s="35">
        <v>20610</v>
      </c>
      <c r="CS101" s="35">
        <v>20610</v>
      </c>
      <c r="CT101" s="35">
        <v>21020</v>
      </c>
      <c r="CU101" s="35">
        <v>9592</v>
      </c>
      <c r="CV101" s="35">
        <v>21020</v>
      </c>
      <c r="CW101" s="35">
        <v>43935</v>
      </c>
      <c r="CX101" s="35">
        <v>20610</v>
      </c>
      <c r="CY101" s="35">
        <v>12758</v>
      </c>
      <c r="CZ101" s="35">
        <v>819</v>
      </c>
      <c r="DA101" s="78" t="s">
        <v>46</v>
      </c>
      <c r="DB101" s="43" t="s">
        <v>46</v>
      </c>
      <c r="DC101" s="43" t="s">
        <v>46</v>
      </c>
      <c r="DD101" s="43" t="s">
        <v>46</v>
      </c>
      <c r="DE101" s="43" t="s">
        <v>46</v>
      </c>
      <c r="DF101" s="43">
        <v>4640</v>
      </c>
      <c r="DG101" s="54">
        <v>278</v>
      </c>
      <c r="DH101" s="35">
        <v>1704</v>
      </c>
      <c r="DI101" s="35">
        <v>133</v>
      </c>
    </row>
    <row r="102" spans="1:113" x14ac:dyDescent="0.2">
      <c r="A102" s="3" t="s">
        <v>35</v>
      </c>
      <c r="B102" s="4">
        <v>2014</v>
      </c>
      <c r="C102" s="2" t="s">
        <v>228</v>
      </c>
      <c r="D102" s="35" t="s">
        <v>46</v>
      </c>
      <c r="E102" s="35" t="s">
        <v>46</v>
      </c>
      <c r="F102" s="35">
        <v>44178</v>
      </c>
      <c r="G102" s="45">
        <v>44178</v>
      </c>
      <c r="H102" s="35">
        <v>44178</v>
      </c>
      <c r="I102" s="35">
        <v>44178</v>
      </c>
      <c r="J102" s="35">
        <v>7588</v>
      </c>
      <c r="K102" s="35">
        <v>26823</v>
      </c>
      <c r="L102" s="35">
        <v>9767</v>
      </c>
      <c r="M102" s="35" t="s">
        <v>46</v>
      </c>
      <c r="N102" s="35" t="s">
        <v>237</v>
      </c>
      <c r="O102" s="35">
        <v>1323</v>
      </c>
      <c r="P102" s="35">
        <v>352</v>
      </c>
      <c r="Q102" s="35">
        <v>3203.6007751937987</v>
      </c>
      <c r="R102" s="45" t="s">
        <v>46</v>
      </c>
      <c r="S102" s="35">
        <v>14105</v>
      </c>
      <c r="T102" s="35">
        <v>14312</v>
      </c>
      <c r="U102" s="35">
        <v>15762</v>
      </c>
      <c r="V102" s="35">
        <v>2589</v>
      </c>
      <c r="W102" s="35">
        <v>7287</v>
      </c>
      <c r="X102" s="35">
        <v>8475</v>
      </c>
      <c r="Y102" s="35">
        <v>3181</v>
      </c>
      <c r="Z102" s="35">
        <v>7055</v>
      </c>
      <c r="AA102" s="35">
        <v>3445.3795180722891</v>
      </c>
      <c r="AB102" s="35">
        <v>22423</v>
      </c>
      <c r="AC102" s="35">
        <v>21755</v>
      </c>
      <c r="AD102" s="35">
        <v>928</v>
      </c>
      <c r="AE102" s="43">
        <v>1882</v>
      </c>
      <c r="AF102" s="30">
        <v>1613</v>
      </c>
      <c r="AG102" s="35">
        <v>44178</v>
      </c>
      <c r="AH102" s="43">
        <v>715</v>
      </c>
      <c r="AI102" s="43">
        <v>1167</v>
      </c>
      <c r="AJ102" s="43">
        <v>1613</v>
      </c>
      <c r="AK102" s="43">
        <v>4674</v>
      </c>
      <c r="AL102" s="35">
        <v>4674</v>
      </c>
      <c r="AM102" s="35">
        <v>928</v>
      </c>
      <c r="AN102" s="35">
        <v>7588</v>
      </c>
      <c r="AO102" s="35">
        <v>7588</v>
      </c>
      <c r="AP102" s="35" t="s">
        <v>46</v>
      </c>
      <c r="AQ102" s="45" t="s">
        <v>46</v>
      </c>
      <c r="AR102" s="35">
        <v>44178</v>
      </c>
      <c r="AS102" s="35">
        <v>4806</v>
      </c>
      <c r="AT102" s="35">
        <v>1681</v>
      </c>
      <c r="AU102" s="35">
        <v>781</v>
      </c>
      <c r="AV102" s="35">
        <v>4806</v>
      </c>
      <c r="AW102" s="35">
        <v>4806</v>
      </c>
      <c r="AX102" s="35" t="s">
        <v>237</v>
      </c>
      <c r="AY102" s="35">
        <v>4806</v>
      </c>
      <c r="AZ102" s="43" t="s">
        <v>46</v>
      </c>
      <c r="BA102" s="45" t="s">
        <v>46</v>
      </c>
      <c r="BB102" s="35">
        <v>44178</v>
      </c>
      <c r="BC102" s="35">
        <v>5116</v>
      </c>
      <c r="BD102" s="54">
        <v>229</v>
      </c>
      <c r="BE102" s="35">
        <v>1689</v>
      </c>
      <c r="BF102" s="45">
        <v>103</v>
      </c>
      <c r="BG102" s="35">
        <v>44178</v>
      </c>
      <c r="BH102" s="35">
        <v>9767</v>
      </c>
      <c r="BI102" s="35">
        <v>20404</v>
      </c>
      <c r="BJ102" s="35">
        <v>20404</v>
      </c>
      <c r="BK102" s="35">
        <v>1402</v>
      </c>
      <c r="BL102" s="35">
        <v>4727</v>
      </c>
      <c r="BM102" s="35" t="s">
        <v>46</v>
      </c>
      <c r="BN102" s="35">
        <v>4727</v>
      </c>
      <c r="BO102" s="45" t="s">
        <v>46</v>
      </c>
      <c r="BP102" s="35">
        <v>18351</v>
      </c>
      <c r="BQ102" s="35">
        <v>10236</v>
      </c>
      <c r="BR102" s="35">
        <v>2016.2088102389264</v>
      </c>
      <c r="BS102" s="35">
        <v>44178</v>
      </c>
      <c r="BT102" s="35">
        <v>44178</v>
      </c>
      <c r="BU102" s="35">
        <v>18351</v>
      </c>
      <c r="BV102" s="35">
        <v>34411</v>
      </c>
      <c r="BW102" s="35">
        <v>13484</v>
      </c>
      <c r="BX102" s="35">
        <v>21376</v>
      </c>
      <c r="BY102" s="45" t="s">
        <v>46</v>
      </c>
      <c r="BZ102" s="35">
        <v>44178</v>
      </c>
      <c r="CA102" s="35">
        <v>28401</v>
      </c>
      <c r="CB102" s="35">
        <v>18351</v>
      </c>
      <c r="CC102" s="35">
        <v>18351</v>
      </c>
      <c r="CD102" s="35">
        <v>18351</v>
      </c>
      <c r="CE102" s="35">
        <v>15762</v>
      </c>
      <c r="CF102" s="35">
        <v>436</v>
      </c>
      <c r="CG102" s="35">
        <v>10592</v>
      </c>
      <c r="CH102" s="35">
        <v>28417</v>
      </c>
      <c r="CI102" s="35">
        <v>28417</v>
      </c>
      <c r="CJ102" s="35">
        <v>28417</v>
      </c>
      <c r="CK102" s="35">
        <v>1323</v>
      </c>
      <c r="CL102" s="35" t="s">
        <v>237</v>
      </c>
      <c r="CM102" s="35">
        <v>1323</v>
      </c>
      <c r="CN102" s="35">
        <v>2107</v>
      </c>
      <c r="CO102" s="45">
        <v>26823</v>
      </c>
      <c r="CP102" s="35">
        <v>20743</v>
      </c>
      <c r="CQ102" s="35">
        <v>20743</v>
      </c>
      <c r="CR102" s="35">
        <v>20404</v>
      </c>
      <c r="CS102" s="35">
        <v>20404</v>
      </c>
      <c r="CT102" s="35">
        <v>20819</v>
      </c>
      <c r="CU102" s="35">
        <v>7162</v>
      </c>
      <c r="CV102" s="35">
        <v>20819</v>
      </c>
      <c r="CW102" s="35">
        <v>44178</v>
      </c>
      <c r="CX102" s="35">
        <v>20404</v>
      </c>
      <c r="CY102" s="35">
        <v>35868</v>
      </c>
      <c r="CZ102" s="35">
        <v>1149</v>
      </c>
      <c r="DA102" s="78" t="s">
        <v>46</v>
      </c>
      <c r="DB102" s="43" t="s">
        <v>46</v>
      </c>
      <c r="DC102" s="43" t="s">
        <v>46</v>
      </c>
      <c r="DD102" s="43" t="s">
        <v>46</v>
      </c>
      <c r="DE102" s="43" t="s">
        <v>46</v>
      </c>
      <c r="DF102" s="43">
        <v>5116</v>
      </c>
      <c r="DG102" s="54">
        <v>229</v>
      </c>
      <c r="DH102" s="35">
        <v>1689</v>
      </c>
      <c r="DI102" s="35">
        <v>103</v>
      </c>
    </row>
    <row r="103" spans="1:113" x14ac:dyDescent="0.2">
      <c r="A103" s="3" t="s">
        <v>36</v>
      </c>
      <c r="B103" s="4">
        <v>2014</v>
      </c>
      <c r="C103" s="2" t="s">
        <v>13</v>
      </c>
      <c r="D103" s="35" t="s">
        <v>46</v>
      </c>
      <c r="E103" s="35" t="s">
        <v>46</v>
      </c>
      <c r="F103" s="35">
        <v>14496</v>
      </c>
      <c r="G103" s="45">
        <v>14496</v>
      </c>
      <c r="H103" s="35">
        <v>14496</v>
      </c>
      <c r="I103" s="35">
        <v>14496</v>
      </c>
      <c r="J103" s="35">
        <v>2518</v>
      </c>
      <c r="K103" s="35">
        <v>8558</v>
      </c>
      <c r="L103" s="35">
        <v>3420</v>
      </c>
      <c r="M103" s="35" t="s">
        <v>46</v>
      </c>
      <c r="N103" s="35" t="s">
        <v>237</v>
      </c>
      <c r="O103" s="35">
        <v>297</v>
      </c>
      <c r="P103" s="35">
        <v>118</v>
      </c>
      <c r="Q103" s="35">
        <v>3245.1078431372548</v>
      </c>
      <c r="R103" s="45" t="s">
        <v>46</v>
      </c>
      <c r="S103" s="35">
        <v>4515</v>
      </c>
      <c r="T103" s="35">
        <v>4533</v>
      </c>
      <c r="U103" s="35">
        <v>5305</v>
      </c>
      <c r="V103" s="35">
        <v>773</v>
      </c>
      <c r="W103" s="35">
        <v>2516</v>
      </c>
      <c r="X103" s="35">
        <v>2789</v>
      </c>
      <c r="Y103" s="35">
        <v>1085</v>
      </c>
      <c r="Z103" s="35">
        <v>2358</v>
      </c>
      <c r="AA103" s="35">
        <v>3420.0652173913045</v>
      </c>
      <c r="AB103" s="35">
        <v>7377</v>
      </c>
      <c r="AC103" s="35">
        <v>7119</v>
      </c>
      <c r="AD103" s="35">
        <v>279</v>
      </c>
      <c r="AE103" s="43">
        <v>644</v>
      </c>
      <c r="AF103" s="30">
        <v>558</v>
      </c>
      <c r="AG103" s="35">
        <v>14496</v>
      </c>
      <c r="AH103" s="43">
        <v>234</v>
      </c>
      <c r="AI103" s="43">
        <v>410</v>
      </c>
      <c r="AJ103" s="43">
        <v>558</v>
      </c>
      <c r="AK103" s="43">
        <v>1590</v>
      </c>
      <c r="AL103" s="35">
        <v>1590</v>
      </c>
      <c r="AM103" s="35">
        <v>279</v>
      </c>
      <c r="AN103" s="35">
        <v>2518</v>
      </c>
      <c r="AO103" s="35">
        <v>2518</v>
      </c>
      <c r="AP103" s="35" t="s">
        <v>46</v>
      </c>
      <c r="AQ103" s="45" t="s">
        <v>46</v>
      </c>
      <c r="AR103" s="35">
        <v>14496</v>
      </c>
      <c r="AS103" s="35">
        <v>1391</v>
      </c>
      <c r="AT103" s="35">
        <v>458</v>
      </c>
      <c r="AU103" s="35">
        <v>224</v>
      </c>
      <c r="AV103" s="35">
        <v>1391</v>
      </c>
      <c r="AW103" s="35">
        <v>1391</v>
      </c>
      <c r="AX103" s="35" t="s">
        <v>237</v>
      </c>
      <c r="AY103" s="35">
        <v>1391</v>
      </c>
      <c r="AZ103" s="43" t="s">
        <v>46</v>
      </c>
      <c r="BA103" s="45" t="s">
        <v>46</v>
      </c>
      <c r="BB103" s="35">
        <v>14496</v>
      </c>
      <c r="BC103" s="35">
        <v>1467</v>
      </c>
      <c r="BD103" s="54">
        <v>53</v>
      </c>
      <c r="BE103" s="35">
        <v>578</v>
      </c>
      <c r="BF103" s="45">
        <v>24</v>
      </c>
      <c r="BG103" s="35">
        <v>14496</v>
      </c>
      <c r="BH103" s="35">
        <v>3420</v>
      </c>
      <c r="BI103" s="35">
        <v>6580</v>
      </c>
      <c r="BJ103" s="35">
        <v>6580</v>
      </c>
      <c r="BK103" s="35">
        <v>490</v>
      </c>
      <c r="BL103" s="35">
        <v>1681</v>
      </c>
      <c r="BM103" s="35" t="s">
        <v>46</v>
      </c>
      <c r="BN103" s="35">
        <v>1681</v>
      </c>
      <c r="BO103" s="45" t="s">
        <v>46</v>
      </c>
      <c r="BP103" s="35">
        <v>6078</v>
      </c>
      <c r="BQ103" s="35">
        <v>3443</v>
      </c>
      <c r="BR103" s="35">
        <v>2016.2088102389264</v>
      </c>
      <c r="BS103" s="35">
        <v>14496</v>
      </c>
      <c r="BT103" s="35">
        <v>14496</v>
      </c>
      <c r="BU103" s="35">
        <v>6078</v>
      </c>
      <c r="BV103" s="35">
        <v>11076</v>
      </c>
      <c r="BW103" s="35">
        <v>4203</v>
      </c>
      <c r="BX103" s="35">
        <v>7137</v>
      </c>
      <c r="BY103" s="45" t="s">
        <v>46</v>
      </c>
      <c r="BZ103" s="35">
        <v>14496</v>
      </c>
      <c r="CA103" s="35">
        <v>8991</v>
      </c>
      <c r="CB103" s="35">
        <v>6078</v>
      </c>
      <c r="CC103" s="35">
        <v>6078</v>
      </c>
      <c r="CD103" s="35">
        <v>6078</v>
      </c>
      <c r="CE103" s="35">
        <v>5305</v>
      </c>
      <c r="CF103" s="35">
        <v>123</v>
      </c>
      <c r="CG103" s="35">
        <v>4334</v>
      </c>
      <c r="CH103" s="35">
        <v>9048</v>
      </c>
      <c r="CI103" s="35">
        <v>9048</v>
      </c>
      <c r="CJ103" s="35">
        <v>9048</v>
      </c>
      <c r="CK103" s="35">
        <v>297</v>
      </c>
      <c r="CL103" s="35" t="s">
        <v>237</v>
      </c>
      <c r="CM103" s="35">
        <v>297</v>
      </c>
      <c r="CN103" s="35">
        <v>492</v>
      </c>
      <c r="CO103" s="45">
        <v>8558</v>
      </c>
      <c r="CP103" s="35">
        <v>6727</v>
      </c>
      <c r="CQ103" s="35">
        <v>6727</v>
      </c>
      <c r="CR103" s="35">
        <v>6580</v>
      </c>
      <c r="CS103" s="35">
        <v>6580</v>
      </c>
      <c r="CT103" s="35">
        <v>6810</v>
      </c>
      <c r="CU103" s="35">
        <v>2259</v>
      </c>
      <c r="CV103" s="35">
        <v>6810</v>
      </c>
      <c r="CW103" s="35">
        <v>14496</v>
      </c>
      <c r="CX103" s="35">
        <v>6580</v>
      </c>
      <c r="CY103" s="35">
        <v>6708</v>
      </c>
      <c r="CZ103" s="35">
        <v>300</v>
      </c>
      <c r="DA103" s="78" t="s">
        <v>46</v>
      </c>
      <c r="DB103" s="43" t="s">
        <v>46</v>
      </c>
      <c r="DC103" s="43" t="s">
        <v>46</v>
      </c>
      <c r="DD103" s="43" t="s">
        <v>46</v>
      </c>
      <c r="DE103" s="43" t="s">
        <v>46</v>
      </c>
      <c r="DF103" s="43">
        <v>1467</v>
      </c>
      <c r="DG103" s="54">
        <v>53</v>
      </c>
      <c r="DH103" s="35">
        <v>578</v>
      </c>
      <c r="DI103" s="35">
        <v>24</v>
      </c>
    </row>
    <row r="104" spans="1:113" x14ac:dyDescent="0.2">
      <c r="A104" s="3" t="s">
        <v>37</v>
      </c>
      <c r="B104" s="4">
        <v>2014</v>
      </c>
      <c r="C104" s="2" t="s">
        <v>14</v>
      </c>
      <c r="D104" s="35" t="s">
        <v>46</v>
      </c>
      <c r="E104" s="35" t="s">
        <v>46</v>
      </c>
      <c r="F104" s="35">
        <v>24007</v>
      </c>
      <c r="G104" s="45">
        <v>24007</v>
      </c>
      <c r="H104" s="35">
        <v>24007</v>
      </c>
      <c r="I104" s="35">
        <v>24007</v>
      </c>
      <c r="J104" s="35">
        <v>3971</v>
      </c>
      <c r="K104" s="35">
        <v>14923</v>
      </c>
      <c r="L104" s="35">
        <v>5113</v>
      </c>
      <c r="M104" s="35" t="s">
        <v>46</v>
      </c>
      <c r="N104" s="35" t="s">
        <v>237</v>
      </c>
      <c r="O104" s="35">
        <v>931</v>
      </c>
      <c r="P104" s="35">
        <v>429</v>
      </c>
      <c r="Q104" s="35">
        <v>3089.0416666666665</v>
      </c>
      <c r="R104" s="45" t="s">
        <v>46</v>
      </c>
      <c r="S104" s="35">
        <v>7776</v>
      </c>
      <c r="T104" s="35">
        <v>7926</v>
      </c>
      <c r="U104" s="35">
        <v>8721</v>
      </c>
      <c r="V104" s="35">
        <v>1358</v>
      </c>
      <c r="W104" s="35">
        <v>4048</v>
      </c>
      <c r="X104" s="35">
        <v>4673</v>
      </c>
      <c r="Y104" s="35">
        <v>1919</v>
      </c>
      <c r="Z104" s="35">
        <v>3891</v>
      </c>
      <c r="AA104" s="35">
        <v>3223.6132075471696</v>
      </c>
      <c r="AB104" s="35">
        <v>12133</v>
      </c>
      <c r="AC104" s="35">
        <v>11874</v>
      </c>
      <c r="AD104" s="35">
        <v>471</v>
      </c>
      <c r="AE104" s="43">
        <v>1076.5</v>
      </c>
      <c r="AF104" s="30">
        <v>774</v>
      </c>
      <c r="AG104" s="35">
        <v>24007</v>
      </c>
      <c r="AH104" s="43">
        <v>406</v>
      </c>
      <c r="AI104" s="43">
        <v>670.5</v>
      </c>
      <c r="AJ104" s="43">
        <v>774</v>
      </c>
      <c r="AK104" s="43">
        <v>2427</v>
      </c>
      <c r="AL104" s="35">
        <v>2427</v>
      </c>
      <c r="AM104" s="35">
        <v>471</v>
      </c>
      <c r="AN104" s="35">
        <v>3971</v>
      </c>
      <c r="AO104" s="35">
        <v>3971</v>
      </c>
      <c r="AP104" s="35" t="s">
        <v>46</v>
      </c>
      <c r="AQ104" s="45" t="s">
        <v>46</v>
      </c>
      <c r="AR104" s="35">
        <v>24007</v>
      </c>
      <c r="AS104" s="35">
        <v>2600</v>
      </c>
      <c r="AT104" s="35">
        <v>855</v>
      </c>
      <c r="AU104" s="35">
        <v>368</v>
      </c>
      <c r="AV104" s="35">
        <v>2600</v>
      </c>
      <c r="AW104" s="35">
        <v>2600</v>
      </c>
      <c r="AX104" s="35" t="s">
        <v>237</v>
      </c>
      <c r="AY104" s="35">
        <v>2600</v>
      </c>
      <c r="AZ104" s="43" t="s">
        <v>46</v>
      </c>
      <c r="BA104" s="45" t="s">
        <v>46</v>
      </c>
      <c r="BB104" s="35">
        <v>24007</v>
      </c>
      <c r="BC104" s="35">
        <v>2637</v>
      </c>
      <c r="BD104" s="54">
        <v>128</v>
      </c>
      <c r="BE104" s="35">
        <v>833</v>
      </c>
      <c r="BF104" s="45">
        <v>51</v>
      </c>
      <c r="BG104" s="35">
        <v>24007</v>
      </c>
      <c r="BH104" s="35">
        <v>5113</v>
      </c>
      <c r="BI104" s="35">
        <v>11317</v>
      </c>
      <c r="BJ104" s="35">
        <v>11317</v>
      </c>
      <c r="BK104" s="35">
        <v>851</v>
      </c>
      <c r="BL104" s="35">
        <v>2597</v>
      </c>
      <c r="BM104" s="35" t="s">
        <v>46</v>
      </c>
      <c r="BN104" s="35">
        <v>2597</v>
      </c>
      <c r="BO104" s="45" t="s">
        <v>46</v>
      </c>
      <c r="BP104" s="35">
        <v>10079</v>
      </c>
      <c r="BQ104" s="35">
        <v>5810</v>
      </c>
      <c r="BR104" s="35">
        <v>2016.2088102389264</v>
      </c>
      <c r="BS104" s="35">
        <v>24007</v>
      </c>
      <c r="BT104" s="35">
        <v>24007</v>
      </c>
      <c r="BU104" s="35">
        <v>10079</v>
      </c>
      <c r="BV104" s="35">
        <v>18894</v>
      </c>
      <c r="BW104" s="35">
        <v>7669</v>
      </c>
      <c r="BX104" s="35">
        <v>11684</v>
      </c>
      <c r="BY104" s="45" t="s">
        <v>46</v>
      </c>
      <c r="BZ104" s="35">
        <v>24007</v>
      </c>
      <c r="CA104" s="35">
        <v>15661</v>
      </c>
      <c r="CB104" s="35">
        <v>10079</v>
      </c>
      <c r="CC104" s="35">
        <v>10079</v>
      </c>
      <c r="CD104" s="35">
        <v>10079</v>
      </c>
      <c r="CE104" s="35">
        <v>8721</v>
      </c>
      <c r="CF104" s="35">
        <v>238</v>
      </c>
      <c r="CG104" s="35">
        <v>7676</v>
      </c>
      <c r="CH104" s="35">
        <v>15702</v>
      </c>
      <c r="CI104" s="35">
        <v>15702</v>
      </c>
      <c r="CJ104" s="35">
        <v>15702</v>
      </c>
      <c r="CK104" s="35">
        <v>931</v>
      </c>
      <c r="CL104" s="35" t="s">
        <v>237</v>
      </c>
      <c r="CM104" s="35">
        <v>931</v>
      </c>
      <c r="CN104" s="35">
        <v>1600</v>
      </c>
      <c r="CO104" s="45">
        <v>14923</v>
      </c>
      <c r="CP104" s="35">
        <v>11384</v>
      </c>
      <c r="CQ104" s="35">
        <v>11384</v>
      </c>
      <c r="CR104" s="35">
        <v>11317</v>
      </c>
      <c r="CS104" s="35">
        <v>11317</v>
      </c>
      <c r="CT104" s="35">
        <v>11404</v>
      </c>
      <c r="CU104" s="35">
        <v>5995</v>
      </c>
      <c r="CV104" s="35">
        <v>11404</v>
      </c>
      <c r="CW104" s="35">
        <v>24007</v>
      </c>
      <c r="CX104" s="35">
        <v>11317</v>
      </c>
      <c r="CY104" s="35">
        <v>3786</v>
      </c>
      <c r="CZ104" s="35">
        <v>335</v>
      </c>
      <c r="DA104" s="78" t="s">
        <v>46</v>
      </c>
      <c r="DB104" s="43" t="s">
        <v>46</v>
      </c>
      <c r="DC104" s="43" t="s">
        <v>46</v>
      </c>
      <c r="DD104" s="43" t="s">
        <v>46</v>
      </c>
      <c r="DE104" s="43" t="s">
        <v>46</v>
      </c>
      <c r="DF104" s="43">
        <v>2637</v>
      </c>
      <c r="DG104" s="54">
        <v>128</v>
      </c>
      <c r="DH104" s="35">
        <v>833</v>
      </c>
      <c r="DI104" s="35">
        <v>51</v>
      </c>
    </row>
    <row r="105" spans="1:113" x14ac:dyDescent="0.2">
      <c r="A105" s="3" t="s">
        <v>38</v>
      </c>
      <c r="B105" s="4">
        <v>2014</v>
      </c>
      <c r="C105" s="2" t="s">
        <v>15</v>
      </c>
      <c r="D105" s="35" t="s">
        <v>46</v>
      </c>
      <c r="E105" s="35" t="s">
        <v>46</v>
      </c>
      <c r="F105" s="35">
        <v>33451</v>
      </c>
      <c r="G105" s="45">
        <v>33451</v>
      </c>
      <c r="H105" s="35">
        <v>33451</v>
      </c>
      <c r="I105" s="35">
        <v>33451</v>
      </c>
      <c r="J105" s="35">
        <v>5501</v>
      </c>
      <c r="K105" s="35">
        <v>20802</v>
      </c>
      <c r="L105" s="35">
        <v>7148</v>
      </c>
      <c r="M105" s="35" t="s">
        <v>46</v>
      </c>
      <c r="N105" s="35" t="s">
        <v>237</v>
      </c>
      <c r="O105" s="35">
        <v>1280</v>
      </c>
      <c r="P105" s="35">
        <v>604</v>
      </c>
      <c r="Q105" s="35">
        <v>3104.1324786324785</v>
      </c>
      <c r="R105" s="45" t="s">
        <v>46</v>
      </c>
      <c r="S105" s="35">
        <v>10640</v>
      </c>
      <c r="T105" s="35">
        <v>11157</v>
      </c>
      <c r="U105" s="35">
        <v>12493</v>
      </c>
      <c r="V105" s="35">
        <v>1857</v>
      </c>
      <c r="W105" s="35">
        <v>5688</v>
      </c>
      <c r="X105" s="35">
        <v>6805</v>
      </c>
      <c r="Y105" s="35">
        <v>2683</v>
      </c>
      <c r="Z105" s="35">
        <v>5739</v>
      </c>
      <c r="AA105" s="35">
        <v>3269.1619718309857</v>
      </c>
      <c r="AB105" s="35">
        <v>16893</v>
      </c>
      <c r="AC105" s="35">
        <v>16558</v>
      </c>
      <c r="AD105" s="35">
        <v>797</v>
      </c>
      <c r="AE105" s="43">
        <v>1534.5</v>
      </c>
      <c r="AF105" s="30">
        <v>1065</v>
      </c>
      <c r="AG105" s="35">
        <v>33451</v>
      </c>
      <c r="AH105" s="43">
        <v>557</v>
      </c>
      <c r="AI105" s="43">
        <v>977.5</v>
      </c>
      <c r="AJ105" s="43">
        <v>1065</v>
      </c>
      <c r="AK105" s="43">
        <v>3487</v>
      </c>
      <c r="AL105" s="35">
        <v>3487</v>
      </c>
      <c r="AM105" s="35">
        <v>797</v>
      </c>
      <c r="AN105" s="35">
        <v>5501</v>
      </c>
      <c r="AO105" s="35">
        <v>5501</v>
      </c>
      <c r="AP105" s="35" t="s">
        <v>46</v>
      </c>
      <c r="AQ105" s="45" t="s">
        <v>46</v>
      </c>
      <c r="AR105" s="35">
        <v>33451</v>
      </c>
      <c r="AS105" s="35">
        <v>3623</v>
      </c>
      <c r="AT105" s="35">
        <v>1219</v>
      </c>
      <c r="AU105" s="35">
        <v>516</v>
      </c>
      <c r="AV105" s="35">
        <v>3623</v>
      </c>
      <c r="AW105" s="35">
        <v>3623</v>
      </c>
      <c r="AX105" s="35" t="s">
        <v>237</v>
      </c>
      <c r="AY105" s="35">
        <v>3623</v>
      </c>
      <c r="AZ105" s="43" t="s">
        <v>46</v>
      </c>
      <c r="BA105" s="45" t="s">
        <v>46</v>
      </c>
      <c r="BB105" s="35">
        <v>33451</v>
      </c>
      <c r="BC105" s="35">
        <v>3621</v>
      </c>
      <c r="BD105" s="54">
        <v>201</v>
      </c>
      <c r="BE105" s="35">
        <v>1205</v>
      </c>
      <c r="BF105" s="45">
        <v>65</v>
      </c>
      <c r="BG105" s="35">
        <v>33451</v>
      </c>
      <c r="BH105" s="35">
        <v>7148</v>
      </c>
      <c r="BI105" s="35">
        <v>16112</v>
      </c>
      <c r="BJ105" s="35">
        <v>16112</v>
      </c>
      <c r="BK105" s="35">
        <v>1182</v>
      </c>
      <c r="BL105" s="35">
        <v>3686</v>
      </c>
      <c r="BM105" s="35" t="s">
        <v>46</v>
      </c>
      <c r="BN105" s="35">
        <v>3686</v>
      </c>
      <c r="BO105" s="45" t="s">
        <v>46</v>
      </c>
      <c r="BP105" s="35">
        <v>14350</v>
      </c>
      <c r="BQ105" s="35">
        <v>8422</v>
      </c>
      <c r="BR105" s="35">
        <v>2016.2088102389264</v>
      </c>
      <c r="BS105" s="35">
        <v>33451</v>
      </c>
      <c r="BT105" s="35">
        <v>33451</v>
      </c>
      <c r="BU105" s="35">
        <v>14350</v>
      </c>
      <c r="BV105" s="35">
        <v>26303</v>
      </c>
      <c r="BW105" s="35">
        <v>11057</v>
      </c>
      <c r="BX105" s="35">
        <v>16915</v>
      </c>
      <c r="BY105" s="45" t="s">
        <v>46</v>
      </c>
      <c r="BZ105" s="35">
        <v>33451</v>
      </c>
      <c r="CA105" s="35">
        <v>21595</v>
      </c>
      <c r="CB105" s="35">
        <v>14350</v>
      </c>
      <c r="CC105" s="35">
        <v>14350</v>
      </c>
      <c r="CD105" s="35">
        <v>14350</v>
      </c>
      <c r="CE105" s="35">
        <v>12493</v>
      </c>
      <c r="CF105" s="35">
        <v>331</v>
      </c>
      <c r="CG105" s="35">
        <v>10694</v>
      </c>
      <c r="CH105" s="35">
        <v>21797</v>
      </c>
      <c r="CI105" s="35">
        <v>21797</v>
      </c>
      <c r="CJ105" s="35">
        <v>21797</v>
      </c>
      <c r="CK105" s="35">
        <v>1280</v>
      </c>
      <c r="CL105" s="35" t="s">
        <v>237</v>
      </c>
      <c r="CM105" s="35">
        <v>1280</v>
      </c>
      <c r="CN105" s="35">
        <v>2270</v>
      </c>
      <c r="CO105" s="45">
        <v>20802</v>
      </c>
      <c r="CP105" s="35">
        <v>16755</v>
      </c>
      <c r="CQ105" s="35">
        <v>16755</v>
      </c>
      <c r="CR105" s="35">
        <v>16112</v>
      </c>
      <c r="CS105" s="35">
        <v>16112</v>
      </c>
      <c r="CT105" s="35">
        <v>16811</v>
      </c>
      <c r="CU105" s="35">
        <v>10310</v>
      </c>
      <c r="CV105" s="35">
        <v>16811</v>
      </c>
      <c r="CW105" s="35">
        <v>33451</v>
      </c>
      <c r="CX105" s="35">
        <v>16112</v>
      </c>
      <c r="CY105" s="35">
        <v>5404</v>
      </c>
      <c r="CZ105" s="35">
        <v>463</v>
      </c>
      <c r="DA105" s="78" t="s">
        <v>46</v>
      </c>
      <c r="DB105" s="43" t="s">
        <v>46</v>
      </c>
      <c r="DC105" s="43" t="s">
        <v>46</v>
      </c>
      <c r="DD105" s="43" t="s">
        <v>46</v>
      </c>
      <c r="DE105" s="43" t="s">
        <v>46</v>
      </c>
      <c r="DF105" s="43">
        <v>3621</v>
      </c>
      <c r="DG105" s="54">
        <v>201</v>
      </c>
      <c r="DH105" s="35">
        <v>1205</v>
      </c>
      <c r="DI105" s="35">
        <v>65</v>
      </c>
    </row>
    <row r="106" spans="1:113" x14ac:dyDescent="0.2">
      <c r="A106" s="3" t="s">
        <v>39</v>
      </c>
      <c r="B106" s="4">
        <v>2014</v>
      </c>
      <c r="C106" s="2" t="s">
        <v>16</v>
      </c>
      <c r="D106" s="35" t="s">
        <v>46</v>
      </c>
      <c r="E106" s="35" t="s">
        <v>46</v>
      </c>
      <c r="F106" s="35">
        <v>23328</v>
      </c>
      <c r="G106" s="45">
        <v>23328</v>
      </c>
      <c r="H106" s="35">
        <v>23328</v>
      </c>
      <c r="I106" s="35">
        <v>23328</v>
      </c>
      <c r="J106" s="35">
        <v>4129</v>
      </c>
      <c r="K106" s="35">
        <v>14874</v>
      </c>
      <c r="L106" s="35">
        <v>4325</v>
      </c>
      <c r="M106" s="35" t="s">
        <v>46</v>
      </c>
      <c r="N106" s="35" t="s">
        <v>237</v>
      </c>
      <c r="O106" s="35">
        <v>532</v>
      </c>
      <c r="P106" s="35">
        <v>180</v>
      </c>
      <c r="Q106" s="35">
        <v>3203.9375</v>
      </c>
      <c r="R106" s="45" t="s">
        <v>46</v>
      </c>
      <c r="S106" s="35">
        <v>7532</v>
      </c>
      <c r="T106" s="35">
        <v>8172</v>
      </c>
      <c r="U106" s="35">
        <v>8833</v>
      </c>
      <c r="V106" s="35">
        <v>1220</v>
      </c>
      <c r="W106" s="35">
        <v>4092</v>
      </c>
      <c r="X106" s="35">
        <v>4741</v>
      </c>
      <c r="Y106" s="35">
        <v>1808</v>
      </c>
      <c r="Z106" s="35">
        <v>4014</v>
      </c>
      <c r="AA106" s="35">
        <v>3423.8870967741937</v>
      </c>
      <c r="AB106" s="35">
        <v>11531</v>
      </c>
      <c r="AC106" s="35">
        <v>11797</v>
      </c>
      <c r="AD106" s="35">
        <v>422</v>
      </c>
      <c r="AE106" s="43">
        <v>1103</v>
      </c>
      <c r="AF106" s="30">
        <v>848</v>
      </c>
      <c r="AG106" s="35">
        <v>23328</v>
      </c>
      <c r="AH106" s="43">
        <v>388</v>
      </c>
      <c r="AI106" s="43">
        <v>715</v>
      </c>
      <c r="AJ106" s="43">
        <v>848</v>
      </c>
      <c r="AK106" s="43">
        <v>2544</v>
      </c>
      <c r="AL106" s="35">
        <v>2544</v>
      </c>
      <c r="AM106" s="35">
        <v>422</v>
      </c>
      <c r="AN106" s="35">
        <v>4129</v>
      </c>
      <c r="AO106" s="35">
        <v>4129</v>
      </c>
      <c r="AP106" s="35" t="s">
        <v>46</v>
      </c>
      <c r="AQ106" s="45" t="s">
        <v>46</v>
      </c>
      <c r="AR106" s="35">
        <v>23328</v>
      </c>
      <c r="AS106" s="35">
        <v>2417</v>
      </c>
      <c r="AT106" s="35">
        <v>847</v>
      </c>
      <c r="AU106" s="35">
        <v>369</v>
      </c>
      <c r="AV106" s="35">
        <v>2417</v>
      </c>
      <c r="AW106" s="35">
        <v>2417</v>
      </c>
      <c r="AX106" s="35" t="s">
        <v>237</v>
      </c>
      <c r="AY106" s="35">
        <v>2417</v>
      </c>
      <c r="AZ106" s="43" t="s">
        <v>46</v>
      </c>
      <c r="BA106" s="45" t="s">
        <v>46</v>
      </c>
      <c r="BB106" s="35">
        <v>23328</v>
      </c>
      <c r="BC106" s="35">
        <v>2821</v>
      </c>
      <c r="BD106" s="54">
        <v>137</v>
      </c>
      <c r="BE106" s="35">
        <v>942</v>
      </c>
      <c r="BF106" s="45">
        <v>56</v>
      </c>
      <c r="BG106" s="35">
        <v>23328</v>
      </c>
      <c r="BH106" s="35">
        <v>4325</v>
      </c>
      <c r="BI106" s="35">
        <v>9945</v>
      </c>
      <c r="BJ106" s="35">
        <v>9945</v>
      </c>
      <c r="BK106" s="35">
        <v>615</v>
      </c>
      <c r="BL106" s="35">
        <v>2193</v>
      </c>
      <c r="BM106" s="35" t="s">
        <v>46</v>
      </c>
      <c r="BN106" s="35">
        <v>2193</v>
      </c>
      <c r="BO106" s="45" t="s">
        <v>46</v>
      </c>
      <c r="BP106" s="35">
        <v>10053</v>
      </c>
      <c r="BQ106" s="35">
        <v>5822</v>
      </c>
      <c r="BR106" s="35">
        <v>2016.2088102389264</v>
      </c>
      <c r="BS106" s="35">
        <v>23328</v>
      </c>
      <c r="BT106" s="35">
        <v>23328</v>
      </c>
      <c r="BU106" s="35">
        <v>10053</v>
      </c>
      <c r="BV106" s="35">
        <v>19003</v>
      </c>
      <c r="BW106" s="35">
        <v>6989</v>
      </c>
      <c r="BX106" s="35">
        <v>11014</v>
      </c>
      <c r="BY106" s="45" t="s">
        <v>46</v>
      </c>
      <c r="BZ106" s="35">
        <v>23328</v>
      </c>
      <c r="CA106" s="35">
        <v>15761</v>
      </c>
      <c r="CB106" s="35">
        <v>10053</v>
      </c>
      <c r="CC106" s="35">
        <v>10053</v>
      </c>
      <c r="CD106" s="35">
        <v>10053</v>
      </c>
      <c r="CE106" s="35">
        <v>8833</v>
      </c>
      <c r="CF106" s="35">
        <v>178</v>
      </c>
      <c r="CG106" s="35">
        <v>7209</v>
      </c>
      <c r="CH106" s="35">
        <v>15704</v>
      </c>
      <c r="CI106" s="35">
        <v>15704</v>
      </c>
      <c r="CJ106" s="35">
        <v>15704</v>
      </c>
      <c r="CK106" s="35">
        <v>532</v>
      </c>
      <c r="CL106" s="35" t="s">
        <v>237</v>
      </c>
      <c r="CM106" s="35">
        <v>532</v>
      </c>
      <c r="CN106" s="35">
        <v>824</v>
      </c>
      <c r="CO106" s="45">
        <v>14874</v>
      </c>
      <c r="CP106" s="35">
        <v>10025</v>
      </c>
      <c r="CQ106" s="35">
        <v>10025</v>
      </c>
      <c r="CR106" s="35">
        <v>9945</v>
      </c>
      <c r="CS106" s="35">
        <v>9945</v>
      </c>
      <c r="CT106" s="35">
        <v>10129</v>
      </c>
      <c r="CU106" s="35">
        <v>3118</v>
      </c>
      <c r="CV106" s="35">
        <v>10129</v>
      </c>
      <c r="CW106" s="35">
        <v>23328</v>
      </c>
      <c r="CX106" s="35">
        <v>9945</v>
      </c>
      <c r="CY106" s="35">
        <v>10351</v>
      </c>
      <c r="CZ106" s="35">
        <v>456</v>
      </c>
      <c r="DA106" s="78" t="s">
        <v>46</v>
      </c>
      <c r="DB106" s="43" t="s">
        <v>46</v>
      </c>
      <c r="DC106" s="43" t="s">
        <v>46</v>
      </c>
      <c r="DD106" s="43" t="s">
        <v>46</v>
      </c>
      <c r="DE106" s="43" t="s">
        <v>46</v>
      </c>
      <c r="DF106" s="43">
        <v>2821</v>
      </c>
      <c r="DG106" s="54">
        <v>137</v>
      </c>
      <c r="DH106" s="35">
        <v>942</v>
      </c>
      <c r="DI106" s="35">
        <v>56</v>
      </c>
    </row>
    <row r="107" spans="1:113" x14ac:dyDescent="0.2">
      <c r="A107" s="3" t="s">
        <v>40</v>
      </c>
      <c r="B107" s="4">
        <v>2014</v>
      </c>
      <c r="C107" s="2" t="s">
        <v>17</v>
      </c>
      <c r="D107" s="35" t="s">
        <v>46</v>
      </c>
      <c r="E107" s="35" t="s">
        <v>46</v>
      </c>
      <c r="F107" s="35">
        <v>29107</v>
      </c>
      <c r="G107" s="45">
        <v>29107</v>
      </c>
      <c r="H107" s="35">
        <v>29107</v>
      </c>
      <c r="I107" s="35">
        <v>29107</v>
      </c>
      <c r="J107" s="35">
        <v>4690</v>
      </c>
      <c r="K107" s="35">
        <v>17135</v>
      </c>
      <c r="L107" s="35">
        <v>7282</v>
      </c>
      <c r="M107" s="35" t="s">
        <v>46</v>
      </c>
      <c r="N107" s="35" t="s">
        <v>237</v>
      </c>
      <c r="O107" s="35">
        <v>1004</v>
      </c>
      <c r="P107" s="35">
        <v>226</v>
      </c>
      <c r="Q107" s="35">
        <v>3086.0978260869565</v>
      </c>
      <c r="R107" s="45" t="s">
        <v>46</v>
      </c>
      <c r="S107" s="35">
        <v>9012</v>
      </c>
      <c r="T107" s="35">
        <v>9119</v>
      </c>
      <c r="U107" s="35">
        <v>9793</v>
      </c>
      <c r="V107" s="35">
        <v>1619</v>
      </c>
      <c r="W107" s="35">
        <v>4658</v>
      </c>
      <c r="X107" s="35">
        <v>5135</v>
      </c>
      <c r="Y107" s="35">
        <v>2039</v>
      </c>
      <c r="Z107" s="35">
        <v>4254</v>
      </c>
      <c r="AA107" s="35">
        <v>3218.1470588235293</v>
      </c>
      <c r="AB107" s="35">
        <v>14926</v>
      </c>
      <c r="AC107" s="35">
        <v>14181</v>
      </c>
      <c r="AD107" s="35">
        <v>607</v>
      </c>
      <c r="AE107" s="43">
        <v>1160.25</v>
      </c>
      <c r="AF107" s="30">
        <v>1009</v>
      </c>
      <c r="AG107" s="35">
        <v>29107</v>
      </c>
      <c r="AH107" s="43">
        <v>429</v>
      </c>
      <c r="AI107" s="43">
        <v>731.25</v>
      </c>
      <c r="AJ107" s="43">
        <v>1009</v>
      </c>
      <c r="AK107" s="43">
        <v>2884</v>
      </c>
      <c r="AL107" s="35">
        <v>2884</v>
      </c>
      <c r="AM107" s="35">
        <v>607</v>
      </c>
      <c r="AN107" s="35">
        <v>4690</v>
      </c>
      <c r="AO107" s="35">
        <v>4690</v>
      </c>
      <c r="AP107" s="35" t="s">
        <v>46</v>
      </c>
      <c r="AQ107" s="45" t="s">
        <v>46</v>
      </c>
      <c r="AR107" s="35">
        <v>29107</v>
      </c>
      <c r="AS107" s="35">
        <v>2943</v>
      </c>
      <c r="AT107" s="35">
        <v>894</v>
      </c>
      <c r="AU107" s="35">
        <v>412</v>
      </c>
      <c r="AV107" s="35">
        <v>2943</v>
      </c>
      <c r="AW107" s="35">
        <v>2943</v>
      </c>
      <c r="AX107" s="35" t="s">
        <v>237</v>
      </c>
      <c r="AY107" s="35">
        <v>2943</v>
      </c>
      <c r="AZ107" s="43" t="s">
        <v>46</v>
      </c>
      <c r="BA107" s="45" t="s">
        <v>46</v>
      </c>
      <c r="BB107" s="35">
        <v>29107</v>
      </c>
      <c r="BC107" s="35">
        <v>3146</v>
      </c>
      <c r="BD107" s="54">
        <v>158</v>
      </c>
      <c r="BE107" s="35">
        <v>1050</v>
      </c>
      <c r="BF107" s="45">
        <v>58</v>
      </c>
      <c r="BG107" s="35">
        <v>29107</v>
      </c>
      <c r="BH107" s="35">
        <v>7282</v>
      </c>
      <c r="BI107" s="35">
        <v>13744</v>
      </c>
      <c r="BJ107" s="35">
        <v>13744</v>
      </c>
      <c r="BK107" s="35">
        <v>1156</v>
      </c>
      <c r="BL107" s="35">
        <v>3867</v>
      </c>
      <c r="BM107" s="35" t="s">
        <v>46</v>
      </c>
      <c r="BN107" s="35">
        <v>3867</v>
      </c>
      <c r="BO107" s="45" t="s">
        <v>46</v>
      </c>
      <c r="BP107" s="35">
        <v>11412</v>
      </c>
      <c r="BQ107" s="35">
        <v>6293</v>
      </c>
      <c r="BR107" s="35">
        <v>2016.2088102389264</v>
      </c>
      <c r="BS107" s="35">
        <v>29107</v>
      </c>
      <c r="BT107" s="35">
        <v>29107</v>
      </c>
      <c r="BU107" s="35">
        <v>11412</v>
      </c>
      <c r="BV107" s="35">
        <v>21825</v>
      </c>
      <c r="BW107" s="35">
        <v>8624</v>
      </c>
      <c r="BX107" s="35">
        <v>13917</v>
      </c>
      <c r="BY107" s="45" t="s">
        <v>46</v>
      </c>
      <c r="BZ107" s="35">
        <v>29107</v>
      </c>
      <c r="CA107" s="35">
        <v>18098</v>
      </c>
      <c r="CB107" s="35">
        <v>11412</v>
      </c>
      <c r="CC107" s="35">
        <v>11412</v>
      </c>
      <c r="CD107" s="35">
        <v>11412</v>
      </c>
      <c r="CE107" s="35">
        <v>9793</v>
      </c>
      <c r="CF107" s="35">
        <v>327</v>
      </c>
      <c r="CG107" s="35">
        <v>6747</v>
      </c>
      <c r="CH107" s="35">
        <v>18131</v>
      </c>
      <c r="CI107" s="35">
        <v>18131</v>
      </c>
      <c r="CJ107" s="35">
        <v>18131</v>
      </c>
      <c r="CK107" s="35">
        <v>1004</v>
      </c>
      <c r="CL107" s="35" t="s">
        <v>237</v>
      </c>
      <c r="CM107" s="35">
        <v>1004</v>
      </c>
      <c r="CN107" s="35">
        <v>1405</v>
      </c>
      <c r="CO107" s="45">
        <v>17135</v>
      </c>
      <c r="CP107" s="35">
        <v>14582</v>
      </c>
      <c r="CQ107" s="35">
        <v>14582</v>
      </c>
      <c r="CR107" s="35">
        <v>13744</v>
      </c>
      <c r="CS107" s="35">
        <v>13744</v>
      </c>
      <c r="CT107" s="35">
        <v>14609</v>
      </c>
      <c r="CU107" s="35">
        <v>5587</v>
      </c>
      <c r="CV107" s="35">
        <v>14609</v>
      </c>
      <c r="CW107" s="35">
        <v>29107</v>
      </c>
      <c r="CX107" s="35">
        <v>13744</v>
      </c>
      <c r="CY107" s="35">
        <v>16000</v>
      </c>
      <c r="CZ107" s="35">
        <v>652</v>
      </c>
      <c r="DA107" s="78" t="s">
        <v>46</v>
      </c>
      <c r="DB107" s="43" t="s">
        <v>46</v>
      </c>
      <c r="DC107" s="43" t="s">
        <v>46</v>
      </c>
      <c r="DD107" s="43" t="s">
        <v>46</v>
      </c>
      <c r="DE107" s="43" t="s">
        <v>46</v>
      </c>
      <c r="DF107" s="43">
        <v>3146</v>
      </c>
      <c r="DG107" s="54">
        <v>158</v>
      </c>
      <c r="DH107" s="35">
        <v>1050</v>
      </c>
      <c r="DI107" s="35">
        <v>58</v>
      </c>
    </row>
    <row r="108" spans="1:113" x14ac:dyDescent="0.2">
      <c r="A108" s="3" t="s">
        <v>41</v>
      </c>
      <c r="B108" s="4">
        <v>2014</v>
      </c>
      <c r="C108" s="2" t="s">
        <v>18</v>
      </c>
      <c r="D108" s="35" t="s">
        <v>46</v>
      </c>
      <c r="E108" s="35" t="s">
        <v>46</v>
      </c>
      <c r="F108" s="35">
        <v>20106</v>
      </c>
      <c r="G108" s="45">
        <v>20106</v>
      </c>
      <c r="H108" s="35">
        <v>20106</v>
      </c>
      <c r="I108" s="35">
        <v>20106</v>
      </c>
      <c r="J108" s="35">
        <v>3636</v>
      </c>
      <c r="K108" s="35">
        <v>12260</v>
      </c>
      <c r="L108" s="35">
        <v>4210</v>
      </c>
      <c r="M108" s="35" t="s">
        <v>46</v>
      </c>
      <c r="N108" s="35" t="s">
        <v>237</v>
      </c>
      <c r="O108" s="35">
        <v>662</v>
      </c>
      <c r="P108" s="35">
        <v>146</v>
      </c>
      <c r="Q108" s="35">
        <v>3128.3301886792451</v>
      </c>
      <c r="R108" s="45" t="s">
        <v>46</v>
      </c>
      <c r="S108" s="35">
        <v>6434</v>
      </c>
      <c r="T108" s="35">
        <v>6569</v>
      </c>
      <c r="U108" s="35">
        <v>7426</v>
      </c>
      <c r="V108" s="35">
        <v>1252</v>
      </c>
      <c r="W108" s="35">
        <v>3371</v>
      </c>
      <c r="X108" s="35">
        <v>4055</v>
      </c>
      <c r="Y108" s="35">
        <v>1482</v>
      </c>
      <c r="Z108" s="35">
        <v>3388</v>
      </c>
      <c r="AA108" s="35">
        <v>3314.7857142857142</v>
      </c>
      <c r="AB108" s="35">
        <v>10191</v>
      </c>
      <c r="AC108" s="35">
        <v>9915</v>
      </c>
      <c r="AD108" s="35">
        <v>440</v>
      </c>
      <c r="AE108" s="43">
        <v>893.25</v>
      </c>
      <c r="AF108" s="30">
        <v>745</v>
      </c>
      <c r="AG108" s="35">
        <v>20106</v>
      </c>
      <c r="AH108" s="43">
        <v>333</v>
      </c>
      <c r="AI108" s="43">
        <v>560.25</v>
      </c>
      <c r="AJ108" s="43">
        <v>745</v>
      </c>
      <c r="AK108" s="43">
        <v>2208</v>
      </c>
      <c r="AL108" s="35">
        <v>2208</v>
      </c>
      <c r="AM108" s="35">
        <v>440</v>
      </c>
      <c r="AN108" s="35">
        <v>3636</v>
      </c>
      <c r="AO108" s="35">
        <v>3636</v>
      </c>
      <c r="AP108" s="35" t="s">
        <v>46</v>
      </c>
      <c r="AQ108" s="45" t="s">
        <v>46</v>
      </c>
      <c r="AR108" s="35">
        <v>20106</v>
      </c>
      <c r="AS108" s="35">
        <v>2174</v>
      </c>
      <c r="AT108" s="35">
        <v>772</v>
      </c>
      <c r="AU108" s="35">
        <v>366</v>
      </c>
      <c r="AV108" s="35">
        <v>2174</v>
      </c>
      <c r="AW108" s="35">
        <v>2174</v>
      </c>
      <c r="AX108" s="35" t="s">
        <v>237</v>
      </c>
      <c r="AY108" s="35">
        <v>2174</v>
      </c>
      <c r="AZ108" s="43" t="s">
        <v>46</v>
      </c>
      <c r="BA108" s="45" t="s">
        <v>46</v>
      </c>
      <c r="BB108" s="35">
        <v>20106</v>
      </c>
      <c r="BC108" s="35">
        <v>2411</v>
      </c>
      <c r="BD108" s="54">
        <v>136</v>
      </c>
      <c r="BE108" s="35">
        <v>809</v>
      </c>
      <c r="BF108" s="45">
        <v>51</v>
      </c>
      <c r="BG108" s="35">
        <v>20106</v>
      </c>
      <c r="BH108" s="35">
        <v>4210</v>
      </c>
      <c r="BI108" s="35">
        <v>8893</v>
      </c>
      <c r="BJ108" s="35">
        <v>8893</v>
      </c>
      <c r="BK108" s="35">
        <v>574</v>
      </c>
      <c r="BL108" s="35">
        <v>2075</v>
      </c>
      <c r="BM108" s="35" t="s">
        <v>46</v>
      </c>
      <c r="BN108" s="35">
        <v>2075</v>
      </c>
      <c r="BO108" s="45" t="s">
        <v>46</v>
      </c>
      <c r="BP108" s="35">
        <v>8678</v>
      </c>
      <c r="BQ108" s="35">
        <v>4870</v>
      </c>
      <c r="BR108" s="35">
        <v>2016.2088102389264</v>
      </c>
      <c r="BS108" s="35">
        <v>20106</v>
      </c>
      <c r="BT108" s="35">
        <v>20106</v>
      </c>
      <c r="BU108" s="35">
        <v>8678</v>
      </c>
      <c r="BV108" s="35">
        <v>15896</v>
      </c>
      <c r="BW108" s="35">
        <v>5934</v>
      </c>
      <c r="BX108" s="35">
        <v>9757</v>
      </c>
      <c r="BY108" s="45" t="s">
        <v>46</v>
      </c>
      <c r="BZ108" s="35">
        <v>20106</v>
      </c>
      <c r="CA108" s="35">
        <v>12990</v>
      </c>
      <c r="CB108" s="35">
        <v>8678</v>
      </c>
      <c r="CC108" s="35">
        <v>8678</v>
      </c>
      <c r="CD108" s="35">
        <v>8678</v>
      </c>
      <c r="CE108" s="35">
        <v>7426</v>
      </c>
      <c r="CF108" s="35">
        <v>200</v>
      </c>
      <c r="CG108" s="35">
        <v>5798</v>
      </c>
      <c r="CH108" s="35">
        <v>13003</v>
      </c>
      <c r="CI108" s="35">
        <v>13003</v>
      </c>
      <c r="CJ108" s="35">
        <v>13003</v>
      </c>
      <c r="CK108" s="35">
        <v>662</v>
      </c>
      <c r="CL108" s="35" t="s">
        <v>237</v>
      </c>
      <c r="CM108" s="35">
        <v>662</v>
      </c>
      <c r="CN108" s="35">
        <v>910</v>
      </c>
      <c r="CO108" s="45">
        <v>12260</v>
      </c>
      <c r="CP108" s="35">
        <v>9046</v>
      </c>
      <c r="CQ108" s="35">
        <v>9046</v>
      </c>
      <c r="CR108" s="35">
        <v>8893</v>
      </c>
      <c r="CS108" s="35">
        <v>8893</v>
      </c>
      <c r="CT108" s="35">
        <v>9077</v>
      </c>
      <c r="CU108" s="35">
        <v>2085</v>
      </c>
      <c r="CV108" s="35">
        <v>9077</v>
      </c>
      <c r="CW108" s="35">
        <v>20106</v>
      </c>
      <c r="CX108" s="35">
        <v>8893</v>
      </c>
      <c r="CY108" s="35">
        <v>14076</v>
      </c>
      <c r="CZ108" s="35">
        <v>564</v>
      </c>
      <c r="DA108" s="78" t="s">
        <v>46</v>
      </c>
      <c r="DB108" s="43" t="s">
        <v>46</v>
      </c>
      <c r="DC108" s="43" t="s">
        <v>46</v>
      </c>
      <c r="DD108" s="43" t="s">
        <v>46</v>
      </c>
      <c r="DE108" s="43" t="s">
        <v>46</v>
      </c>
      <c r="DF108" s="43">
        <v>2411</v>
      </c>
      <c r="DG108" s="54">
        <v>136</v>
      </c>
      <c r="DH108" s="35">
        <v>809</v>
      </c>
      <c r="DI108" s="35">
        <v>51</v>
      </c>
    </row>
    <row r="109" spans="1:113" x14ac:dyDescent="0.2">
      <c r="A109" s="3" t="s">
        <v>42</v>
      </c>
      <c r="B109" s="4">
        <v>2014</v>
      </c>
      <c r="C109" s="2" t="s">
        <v>19</v>
      </c>
      <c r="D109" s="35" t="s">
        <v>46</v>
      </c>
      <c r="E109" s="35" t="s">
        <v>46</v>
      </c>
      <c r="F109" s="35">
        <v>29598</v>
      </c>
      <c r="G109" s="45">
        <v>29598</v>
      </c>
      <c r="H109" s="35">
        <v>29598</v>
      </c>
      <c r="I109" s="35">
        <v>29598</v>
      </c>
      <c r="J109" s="35">
        <v>5220</v>
      </c>
      <c r="K109" s="35">
        <v>17984</v>
      </c>
      <c r="L109" s="35">
        <v>6394</v>
      </c>
      <c r="M109" s="35" t="s">
        <v>46</v>
      </c>
      <c r="N109" s="35" t="s">
        <v>237</v>
      </c>
      <c r="O109" s="35">
        <v>644</v>
      </c>
      <c r="P109" s="35">
        <v>244</v>
      </c>
      <c r="Q109" s="35">
        <v>3415.3734177215188</v>
      </c>
      <c r="R109" s="45" t="s">
        <v>46</v>
      </c>
      <c r="S109" s="35">
        <v>9605</v>
      </c>
      <c r="T109" s="35">
        <v>9456</v>
      </c>
      <c r="U109" s="35">
        <v>10618</v>
      </c>
      <c r="V109" s="35">
        <v>1657</v>
      </c>
      <c r="W109" s="35">
        <v>5173</v>
      </c>
      <c r="X109" s="35">
        <v>5445</v>
      </c>
      <c r="Y109" s="35">
        <v>2382</v>
      </c>
      <c r="Z109" s="35">
        <v>4650</v>
      </c>
      <c r="AA109" s="35">
        <v>3741.5256410256411</v>
      </c>
      <c r="AB109" s="35">
        <v>15149</v>
      </c>
      <c r="AC109" s="35">
        <v>14449</v>
      </c>
      <c r="AD109" s="35">
        <v>607</v>
      </c>
      <c r="AE109" s="43">
        <v>1305.5</v>
      </c>
      <c r="AF109" s="30">
        <v>1079</v>
      </c>
      <c r="AG109" s="35">
        <v>29598</v>
      </c>
      <c r="AH109" s="43">
        <v>452</v>
      </c>
      <c r="AI109" s="43">
        <v>853.5</v>
      </c>
      <c r="AJ109" s="43">
        <v>1079</v>
      </c>
      <c r="AK109" s="43">
        <v>3271</v>
      </c>
      <c r="AL109" s="35">
        <v>3271</v>
      </c>
      <c r="AM109" s="35">
        <v>607</v>
      </c>
      <c r="AN109" s="35">
        <v>5220</v>
      </c>
      <c r="AO109" s="35">
        <v>5220</v>
      </c>
      <c r="AP109" s="35" t="s">
        <v>46</v>
      </c>
      <c r="AQ109" s="45" t="s">
        <v>46</v>
      </c>
      <c r="AR109" s="35">
        <v>29598</v>
      </c>
      <c r="AS109" s="35">
        <v>3047</v>
      </c>
      <c r="AT109" s="35">
        <v>852</v>
      </c>
      <c r="AU109" s="35">
        <v>406</v>
      </c>
      <c r="AV109" s="35">
        <v>3047</v>
      </c>
      <c r="AW109" s="35">
        <v>3047</v>
      </c>
      <c r="AX109" s="35" t="s">
        <v>237</v>
      </c>
      <c r="AY109" s="35">
        <v>3047</v>
      </c>
      <c r="AZ109" s="43" t="s">
        <v>46</v>
      </c>
      <c r="BA109" s="45" t="s">
        <v>46</v>
      </c>
      <c r="BB109" s="35">
        <v>29598</v>
      </c>
      <c r="BC109" s="35">
        <v>3652</v>
      </c>
      <c r="BD109" s="54">
        <v>147</v>
      </c>
      <c r="BE109" s="35">
        <v>1161</v>
      </c>
      <c r="BF109" s="45">
        <v>41</v>
      </c>
      <c r="BG109" s="35">
        <v>29598</v>
      </c>
      <c r="BH109" s="35">
        <v>6394</v>
      </c>
      <c r="BI109" s="35">
        <v>13423</v>
      </c>
      <c r="BJ109" s="35">
        <v>13423</v>
      </c>
      <c r="BK109" s="35">
        <v>906</v>
      </c>
      <c r="BL109" s="35">
        <v>3049</v>
      </c>
      <c r="BM109" s="35" t="s">
        <v>46</v>
      </c>
      <c r="BN109" s="35">
        <v>3049</v>
      </c>
      <c r="BO109" s="45" t="s">
        <v>46</v>
      </c>
      <c r="BP109" s="35">
        <v>12275</v>
      </c>
      <c r="BQ109" s="35">
        <v>7032</v>
      </c>
      <c r="BR109" s="35">
        <v>2016.2088102389264</v>
      </c>
      <c r="BS109" s="35">
        <v>29598</v>
      </c>
      <c r="BT109" s="35">
        <v>29598</v>
      </c>
      <c r="BU109" s="35">
        <v>12275</v>
      </c>
      <c r="BV109" s="35">
        <v>23204</v>
      </c>
      <c r="BW109" s="35">
        <v>8881</v>
      </c>
      <c r="BX109" s="35">
        <v>14713</v>
      </c>
      <c r="BY109" s="45" t="s">
        <v>46</v>
      </c>
      <c r="BZ109" s="35">
        <v>29598</v>
      </c>
      <c r="CA109" s="35">
        <v>19005</v>
      </c>
      <c r="CB109" s="35">
        <v>12275</v>
      </c>
      <c r="CC109" s="35">
        <v>12275</v>
      </c>
      <c r="CD109" s="35">
        <v>12275</v>
      </c>
      <c r="CE109" s="35">
        <v>10618</v>
      </c>
      <c r="CF109" s="35">
        <v>280</v>
      </c>
      <c r="CG109" s="35">
        <v>8074</v>
      </c>
      <c r="CH109" s="35">
        <v>19061</v>
      </c>
      <c r="CI109" s="35">
        <v>19061</v>
      </c>
      <c r="CJ109" s="35">
        <v>19061</v>
      </c>
      <c r="CK109" s="35">
        <v>644</v>
      </c>
      <c r="CL109" s="35" t="s">
        <v>237</v>
      </c>
      <c r="CM109" s="35">
        <v>644</v>
      </c>
      <c r="CN109" s="35">
        <v>793</v>
      </c>
      <c r="CO109" s="45">
        <v>17984</v>
      </c>
      <c r="CP109" s="35">
        <v>13508</v>
      </c>
      <c r="CQ109" s="35">
        <v>13508</v>
      </c>
      <c r="CR109" s="35">
        <v>13423</v>
      </c>
      <c r="CS109" s="35">
        <v>13423</v>
      </c>
      <c r="CT109" s="35">
        <v>13634</v>
      </c>
      <c r="CU109" s="35">
        <v>3767</v>
      </c>
      <c r="CV109" s="35">
        <v>13634</v>
      </c>
      <c r="CW109" s="35">
        <v>29598</v>
      </c>
      <c r="CX109" s="35">
        <v>13423</v>
      </c>
      <c r="CY109" s="35">
        <v>17414</v>
      </c>
      <c r="CZ109" s="35">
        <v>917</v>
      </c>
      <c r="DA109" s="78" t="s">
        <v>46</v>
      </c>
      <c r="DB109" s="43" t="s">
        <v>46</v>
      </c>
      <c r="DC109" s="43" t="s">
        <v>46</v>
      </c>
      <c r="DD109" s="43" t="s">
        <v>46</v>
      </c>
      <c r="DE109" s="43" t="s">
        <v>46</v>
      </c>
      <c r="DF109" s="43">
        <v>3652</v>
      </c>
      <c r="DG109" s="54">
        <v>147</v>
      </c>
      <c r="DH109" s="35">
        <v>1161</v>
      </c>
      <c r="DI109" s="35">
        <v>41</v>
      </c>
    </row>
    <row r="110" spans="1:113" x14ac:dyDescent="0.2">
      <c r="A110" s="3" t="s">
        <v>43</v>
      </c>
      <c r="B110" s="4">
        <v>2014</v>
      </c>
      <c r="C110" s="2" t="s">
        <v>20</v>
      </c>
      <c r="D110" s="35" t="s">
        <v>46</v>
      </c>
      <c r="E110" s="35" t="s">
        <v>46</v>
      </c>
      <c r="F110" s="35">
        <v>14232</v>
      </c>
      <c r="G110" s="45">
        <v>14232</v>
      </c>
      <c r="H110" s="35">
        <v>14232</v>
      </c>
      <c r="I110" s="35">
        <v>14232</v>
      </c>
      <c r="J110" s="35">
        <v>2392</v>
      </c>
      <c r="K110" s="35">
        <v>8420</v>
      </c>
      <c r="L110" s="35">
        <v>3420</v>
      </c>
      <c r="M110" s="35" t="s">
        <v>46</v>
      </c>
      <c r="N110" s="35" t="s">
        <v>237</v>
      </c>
      <c r="O110" s="35">
        <v>313</v>
      </c>
      <c r="P110" s="35">
        <v>80</v>
      </c>
      <c r="Q110" s="35">
        <v>3373</v>
      </c>
      <c r="R110" s="45" t="s">
        <v>46</v>
      </c>
      <c r="S110" s="35">
        <v>4479</v>
      </c>
      <c r="T110" s="35">
        <v>4455</v>
      </c>
      <c r="U110" s="35">
        <v>4753</v>
      </c>
      <c r="V110" s="35">
        <v>746</v>
      </c>
      <c r="W110" s="35">
        <v>2288</v>
      </c>
      <c r="X110" s="35">
        <v>2465</v>
      </c>
      <c r="Y110" s="35">
        <v>994</v>
      </c>
      <c r="Z110" s="35">
        <v>2032</v>
      </c>
      <c r="AA110" s="35">
        <v>3680.5</v>
      </c>
      <c r="AB110" s="35">
        <v>7257</v>
      </c>
      <c r="AC110" s="35">
        <v>6975</v>
      </c>
      <c r="AD110" s="35">
        <v>285</v>
      </c>
      <c r="AE110" s="43">
        <v>583.25</v>
      </c>
      <c r="AF110" s="30">
        <v>464</v>
      </c>
      <c r="AG110" s="35">
        <v>14232</v>
      </c>
      <c r="AH110" s="43">
        <v>206</v>
      </c>
      <c r="AI110" s="43">
        <v>377.25</v>
      </c>
      <c r="AJ110" s="43">
        <v>464</v>
      </c>
      <c r="AK110" s="43">
        <v>1464</v>
      </c>
      <c r="AL110" s="35">
        <v>1464</v>
      </c>
      <c r="AM110" s="35">
        <v>285</v>
      </c>
      <c r="AN110" s="35">
        <v>2392</v>
      </c>
      <c r="AO110" s="35">
        <v>2392</v>
      </c>
      <c r="AP110" s="35" t="s">
        <v>46</v>
      </c>
      <c r="AQ110" s="45" t="s">
        <v>46</v>
      </c>
      <c r="AR110" s="35">
        <v>14232</v>
      </c>
      <c r="AS110" s="35">
        <v>1449</v>
      </c>
      <c r="AT110" s="35">
        <v>349</v>
      </c>
      <c r="AU110" s="35">
        <v>150</v>
      </c>
      <c r="AV110" s="35">
        <v>1449</v>
      </c>
      <c r="AW110" s="35">
        <v>1449</v>
      </c>
      <c r="AX110" s="35" t="s">
        <v>237</v>
      </c>
      <c r="AY110" s="35">
        <v>1449</v>
      </c>
      <c r="AZ110" s="43" t="s">
        <v>46</v>
      </c>
      <c r="BA110" s="45" t="s">
        <v>46</v>
      </c>
      <c r="BB110" s="35">
        <v>14232</v>
      </c>
      <c r="BC110" s="35">
        <v>1792</v>
      </c>
      <c r="BD110" s="54">
        <v>50</v>
      </c>
      <c r="BE110" s="35">
        <v>534</v>
      </c>
      <c r="BF110" s="45">
        <v>24</v>
      </c>
      <c r="BG110" s="35">
        <v>14232</v>
      </c>
      <c r="BH110" s="35">
        <v>3420</v>
      </c>
      <c r="BI110" s="35">
        <v>6519</v>
      </c>
      <c r="BJ110" s="35">
        <v>6519</v>
      </c>
      <c r="BK110" s="35">
        <v>437</v>
      </c>
      <c r="BL110" s="35">
        <v>1646</v>
      </c>
      <c r="BM110" s="35" t="s">
        <v>46</v>
      </c>
      <c r="BN110" s="35">
        <v>1646</v>
      </c>
      <c r="BO110" s="45" t="s">
        <v>46</v>
      </c>
      <c r="BP110" s="35">
        <v>5499</v>
      </c>
      <c r="BQ110" s="35">
        <v>3026</v>
      </c>
      <c r="BR110" s="35">
        <v>2016.2088102389264</v>
      </c>
      <c r="BS110" s="35">
        <v>14232</v>
      </c>
      <c r="BT110" s="35">
        <v>14232</v>
      </c>
      <c r="BU110" s="35">
        <v>5499</v>
      </c>
      <c r="BV110" s="35">
        <v>10812</v>
      </c>
      <c r="BW110" s="35">
        <v>4167</v>
      </c>
      <c r="BX110" s="35">
        <v>6910</v>
      </c>
      <c r="BY110" s="45" t="s">
        <v>46</v>
      </c>
      <c r="BZ110" s="35">
        <v>14232</v>
      </c>
      <c r="CA110" s="35">
        <v>8941</v>
      </c>
      <c r="CB110" s="35">
        <v>5499</v>
      </c>
      <c r="CC110" s="35">
        <v>5499</v>
      </c>
      <c r="CD110" s="35">
        <v>5499</v>
      </c>
      <c r="CE110" s="35">
        <v>4753</v>
      </c>
      <c r="CF110" s="35">
        <v>119</v>
      </c>
      <c r="CG110" s="35">
        <v>4034</v>
      </c>
      <c r="CH110" s="35">
        <v>8934</v>
      </c>
      <c r="CI110" s="35">
        <v>8934</v>
      </c>
      <c r="CJ110" s="35">
        <v>8934</v>
      </c>
      <c r="CK110" s="35">
        <v>313</v>
      </c>
      <c r="CL110" s="35" t="s">
        <v>237</v>
      </c>
      <c r="CM110" s="35">
        <v>313</v>
      </c>
      <c r="CN110" s="35">
        <v>502</v>
      </c>
      <c r="CO110" s="45">
        <v>8420</v>
      </c>
      <c r="CP110" s="35">
        <v>6821</v>
      </c>
      <c r="CQ110" s="35">
        <v>6821</v>
      </c>
      <c r="CR110" s="35">
        <v>6519</v>
      </c>
      <c r="CS110" s="35">
        <v>6519</v>
      </c>
      <c r="CT110" s="35">
        <v>6854</v>
      </c>
      <c r="CU110" s="35">
        <v>2395</v>
      </c>
      <c r="CV110" s="35">
        <v>6854</v>
      </c>
      <c r="CW110" s="35">
        <v>14232</v>
      </c>
      <c r="CX110" s="35">
        <v>6519</v>
      </c>
      <c r="CY110" s="35">
        <v>5384</v>
      </c>
      <c r="CZ110" s="35">
        <v>353</v>
      </c>
      <c r="DA110" s="78" t="s">
        <v>46</v>
      </c>
      <c r="DB110" s="43" t="s">
        <v>46</v>
      </c>
      <c r="DC110" s="43" t="s">
        <v>46</v>
      </c>
      <c r="DD110" s="43" t="s">
        <v>46</v>
      </c>
      <c r="DE110" s="43" t="s">
        <v>46</v>
      </c>
      <c r="DF110" s="43">
        <v>1792</v>
      </c>
      <c r="DG110" s="54">
        <v>50</v>
      </c>
      <c r="DH110" s="35">
        <v>534</v>
      </c>
      <c r="DI110" s="35">
        <v>24</v>
      </c>
    </row>
    <row r="111" spans="1:113" x14ac:dyDescent="0.2">
      <c r="A111" s="3" t="s">
        <v>44</v>
      </c>
      <c r="B111" s="4">
        <v>2014</v>
      </c>
      <c r="C111" s="2" t="s">
        <v>21</v>
      </c>
      <c r="D111" s="35" t="s">
        <v>46</v>
      </c>
      <c r="E111" s="35" t="s">
        <v>46</v>
      </c>
      <c r="F111" s="35">
        <v>41397</v>
      </c>
      <c r="G111" s="45">
        <v>41397</v>
      </c>
      <c r="H111" s="35">
        <v>41397</v>
      </c>
      <c r="I111" s="35">
        <v>41397</v>
      </c>
      <c r="J111" s="35">
        <v>6919</v>
      </c>
      <c r="K111" s="35">
        <v>25562</v>
      </c>
      <c r="L111" s="35">
        <v>8916</v>
      </c>
      <c r="M111" s="35" t="s">
        <v>46</v>
      </c>
      <c r="N111" s="35" t="s">
        <v>237</v>
      </c>
      <c r="O111" s="35">
        <v>1118</v>
      </c>
      <c r="P111" s="36">
        <v>504</v>
      </c>
      <c r="Q111" s="36">
        <v>3210.8305785123966</v>
      </c>
      <c r="R111" s="45" t="s">
        <v>46</v>
      </c>
      <c r="S111" s="35">
        <v>13417</v>
      </c>
      <c r="T111" s="35">
        <v>13464</v>
      </c>
      <c r="U111" s="35">
        <v>14747</v>
      </c>
      <c r="V111" s="35">
        <v>2426</v>
      </c>
      <c r="W111" s="35">
        <v>6904</v>
      </c>
      <c r="X111" s="35">
        <v>7843</v>
      </c>
      <c r="Y111" s="35">
        <v>3086</v>
      </c>
      <c r="Z111" s="35">
        <v>6489</v>
      </c>
      <c r="AA111" s="35">
        <v>3418.5379746835442</v>
      </c>
      <c r="AB111" s="35">
        <v>21204</v>
      </c>
      <c r="AC111" s="35">
        <v>20193</v>
      </c>
      <c r="AD111" s="35">
        <v>867</v>
      </c>
      <c r="AE111" s="43">
        <v>1797.25</v>
      </c>
      <c r="AF111" s="30">
        <v>1471</v>
      </c>
      <c r="AG111" s="35">
        <v>41397</v>
      </c>
      <c r="AH111" s="43">
        <v>664</v>
      </c>
      <c r="AI111" s="43">
        <v>1133.25</v>
      </c>
      <c r="AJ111" s="43">
        <v>1471</v>
      </c>
      <c r="AK111" s="43">
        <v>4229</v>
      </c>
      <c r="AL111" s="35">
        <v>4229</v>
      </c>
      <c r="AM111" s="35">
        <v>867</v>
      </c>
      <c r="AN111" s="35">
        <v>6919</v>
      </c>
      <c r="AO111" s="35">
        <v>6919</v>
      </c>
      <c r="AP111" s="35" t="s">
        <v>46</v>
      </c>
      <c r="AQ111" s="45" t="s">
        <v>46</v>
      </c>
      <c r="AR111" s="35">
        <v>41397</v>
      </c>
      <c r="AS111" s="35">
        <v>4451</v>
      </c>
      <c r="AT111" s="35">
        <v>1470</v>
      </c>
      <c r="AU111" s="35">
        <v>624</v>
      </c>
      <c r="AV111" s="35">
        <v>4451</v>
      </c>
      <c r="AW111" s="35">
        <v>4451</v>
      </c>
      <c r="AX111" s="35" t="s">
        <v>237</v>
      </c>
      <c r="AY111" s="35">
        <v>4451</v>
      </c>
      <c r="AZ111" s="43" t="s">
        <v>46</v>
      </c>
      <c r="BA111" s="45" t="s">
        <v>46</v>
      </c>
      <c r="BB111" s="35">
        <v>41397</v>
      </c>
      <c r="BC111" s="35">
        <v>4595</v>
      </c>
      <c r="BD111" s="54">
        <v>218</v>
      </c>
      <c r="BE111" s="35">
        <v>1535</v>
      </c>
      <c r="BF111" s="45">
        <v>86</v>
      </c>
      <c r="BG111" s="35">
        <v>41397</v>
      </c>
      <c r="BH111" s="35">
        <v>8916</v>
      </c>
      <c r="BI111" s="35">
        <v>19395</v>
      </c>
      <c r="BJ111" s="35">
        <v>19395</v>
      </c>
      <c r="BK111" s="35">
        <v>1400</v>
      </c>
      <c r="BL111" s="35">
        <v>4316</v>
      </c>
      <c r="BM111" s="35" t="s">
        <v>46</v>
      </c>
      <c r="BN111" s="35">
        <v>4316</v>
      </c>
      <c r="BO111" s="45" t="s">
        <v>46</v>
      </c>
      <c r="BP111" s="35">
        <v>17173</v>
      </c>
      <c r="BQ111" s="35">
        <v>9575</v>
      </c>
      <c r="BR111" s="35">
        <v>2016.2088102389264</v>
      </c>
      <c r="BS111" s="35">
        <v>41397</v>
      </c>
      <c r="BT111" s="35">
        <v>41397</v>
      </c>
      <c r="BU111" s="35">
        <v>17173</v>
      </c>
      <c r="BV111" s="35">
        <v>32481</v>
      </c>
      <c r="BW111" s="35">
        <v>13082</v>
      </c>
      <c r="BX111" s="35">
        <v>20367</v>
      </c>
      <c r="BY111" s="45" t="s">
        <v>46</v>
      </c>
      <c r="BZ111" s="35">
        <v>41397</v>
      </c>
      <c r="CA111" s="35">
        <v>26807</v>
      </c>
      <c r="CB111" s="35">
        <v>17173</v>
      </c>
      <c r="CC111" s="35">
        <v>17173</v>
      </c>
      <c r="CD111" s="35">
        <v>17173</v>
      </c>
      <c r="CE111" s="35">
        <v>14747</v>
      </c>
      <c r="CF111" s="35">
        <v>416</v>
      </c>
      <c r="CG111" s="35">
        <v>9925</v>
      </c>
      <c r="CH111" s="35">
        <v>26881</v>
      </c>
      <c r="CI111" s="35">
        <v>26881</v>
      </c>
      <c r="CJ111" s="35">
        <v>26881</v>
      </c>
      <c r="CK111" s="35">
        <v>1118</v>
      </c>
      <c r="CL111" s="35" t="s">
        <v>237</v>
      </c>
      <c r="CM111" s="35">
        <v>1118</v>
      </c>
      <c r="CN111" s="35">
        <v>1658</v>
      </c>
      <c r="CO111" s="45">
        <v>25562</v>
      </c>
      <c r="CP111" s="35">
        <v>20196</v>
      </c>
      <c r="CQ111" s="35">
        <v>20196</v>
      </c>
      <c r="CR111" s="35">
        <v>19395</v>
      </c>
      <c r="CS111" s="35">
        <v>19395</v>
      </c>
      <c r="CT111" s="35">
        <v>20256</v>
      </c>
      <c r="CU111" s="35">
        <v>8335</v>
      </c>
      <c r="CV111" s="35">
        <v>20256</v>
      </c>
      <c r="CW111" s="35">
        <v>41397</v>
      </c>
      <c r="CX111" s="35">
        <v>19395</v>
      </c>
      <c r="CY111" s="35">
        <v>12564</v>
      </c>
      <c r="CZ111" s="35">
        <v>819</v>
      </c>
      <c r="DA111" s="78" t="s">
        <v>46</v>
      </c>
      <c r="DB111" s="43" t="s">
        <v>46</v>
      </c>
      <c r="DC111" s="43" t="s">
        <v>46</v>
      </c>
      <c r="DD111" s="43" t="s">
        <v>46</v>
      </c>
      <c r="DE111" s="43" t="s">
        <v>46</v>
      </c>
      <c r="DF111" s="43">
        <v>4595</v>
      </c>
      <c r="DG111" s="54">
        <v>218</v>
      </c>
      <c r="DH111" s="35">
        <v>1535</v>
      </c>
      <c r="DI111" s="35">
        <v>86</v>
      </c>
    </row>
    <row r="112" spans="1:113" x14ac:dyDescent="0.2">
      <c r="A112" s="3" t="s">
        <v>45</v>
      </c>
      <c r="B112" s="4">
        <v>2014</v>
      </c>
      <c r="C112" s="2" t="s">
        <v>22</v>
      </c>
      <c r="D112" s="35" t="s">
        <v>46</v>
      </c>
      <c r="E112" s="35" t="s">
        <v>46</v>
      </c>
      <c r="F112" s="35">
        <v>1146348</v>
      </c>
      <c r="G112" s="45">
        <v>1146348</v>
      </c>
      <c r="H112" s="35">
        <v>1146348</v>
      </c>
      <c r="I112" s="35">
        <v>1146348</v>
      </c>
      <c r="J112" s="35">
        <v>183295</v>
      </c>
      <c r="K112" s="35">
        <v>722524</v>
      </c>
      <c r="L112" s="35">
        <v>240529</v>
      </c>
      <c r="M112" s="35">
        <v>1326</v>
      </c>
      <c r="N112" s="35" t="s">
        <v>237</v>
      </c>
      <c r="O112" s="35">
        <v>46860</v>
      </c>
      <c r="P112" s="35">
        <v>21268</v>
      </c>
      <c r="Q112" s="35">
        <v>3226.5306242638399</v>
      </c>
      <c r="R112" s="45" t="s">
        <v>46</v>
      </c>
      <c r="S112" s="35">
        <v>376536</v>
      </c>
      <c r="T112" s="35">
        <v>379211</v>
      </c>
      <c r="U112" s="35">
        <v>410085</v>
      </c>
      <c r="V112" s="35">
        <v>67839</v>
      </c>
      <c r="W112" s="35">
        <v>194853</v>
      </c>
      <c r="X112" s="35">
        <v>215232</v>
      </c>
      <c r="Y112" s="35">
        <v>95545</v>
      </c>
      <c r="Z112" s="35">
        <v>174979</v>
      </c>
      <c r="AA112" s="35">
        <v>3382.3347953216376</v>
      </c>
      <c r="AB112" s="35">
        <v>587161</v>
      </c>
      <c r="AC112" s="35">
        <v>559187</v>
      </c>
      <c r="AD112" s="35">
        <v>26303</v>
      </c>
      <c r="AE112" s="43">
        <v>19506.5</v>
      </c>
      <c r="AF112" s="30">
        <v>39299</v>
      </c>
      <c r="AG112" s="35">
        <v>1146348</v>
      </c>
      <c r="AH112" s="43">
        <v>7189</v>
      </c>
      <c r="AI112" s="43">
        <v>12317.5</v>
      </c>
      <c r="AJ112" s="43">
        <v>15756</v>
      </c>
      <c r="AK112" s="43">
        <v>113364</v>
      </c>
      <c r="AL112" s="35">
        <v>113364</v>
      </c>
      <c r="AM112" s="35">
        <v>26303</v>
      </c>
      <c r="AN112" s="35">
        <v>183295</v>
      </c>
      <c r="AO112" s="35">
        <v>75144</v>
      </c>
      <c r="AP112" s="35" t="s">
        <v>46</v>
      </c>
      <c r="AQ112" s="45" t="s">
        <v>46</v>
      </c>
      <c r="AR112" s="35">
        <v>1146348</v>
      </c>
      <c r="AS112" s="35">
        <v>123981</v>
      </c>
      <c r="AT112" s="35">
        <v>38001</v>
      </c>
      <c r="AU112" s="35">
        <v>15576</v>
      </c>
      <c r="AV112" s="35">
        <v>123981</v>
      </c>
      <c r="AW112" s="35">
        <v>123981</v>
      </c>
      <c r="AX112" s="35" t="s">
        <v>237</v>
      </c>
      <c r="AY112" s="35">
        <v>123981</v>
      </c>
      <c r="AZ112" s="11">
        <v>11324</v>
      </c>
      <c r="BA112" s="45" t="s">
        <v>46</v>
      </c>
      <c r="BB112" s="35">
        <v>1146348</v>
      </c>
      <c r="BC112" s="35">
        <v>118412</v>
      </c>
      <c r="BD112" s="54">
        <v>6139</v>
      </c>
      <c r="BE112" s="35">
        <v>42111</v>
      </c>
      <c r="BF112" s="45">
        <v>2323</v>
      </c>
      <c r="BG112" s="35">
        <v>1146348</v>
      </c>
      <c r="BH112" s="35">
        <v>240529</v>
      </c>
      <c r="BI112" s="35">
        <v>582869</v>
      </c>
      <c r="BJ112" s="35">
        <v>582869</v>
      </c>
      <c r="BK112" s="35">
        <v>42940</v>
      </c>
      <c r="BL112" s="35">
        <v>122275</v>
      </c>
      <c r="BM112" s="35" t="s">
        <v>46</v>
      </c>
      <c r="BN112" s="35">
        <v>122275</v>
      </c>
      <c r="BO112" s="45" t="s">
        <v>46</v>
      </c>
      <c r="BP112" s="35">
        <v>477924</v>
      </c>
      <c r="BQ112" s="35">
        <v>270524</v>
      </c>
      <c r="BR112" s="35">
        <v>2016.2088102389264</v>
      </c>
      <c r="BS112" s="35">
        <v>1146348</v>
      </c>
      <c r="BT112" s="35">
        <v>1146348</v>
      </c>
      <c r="BU112" s="35">
        <v>477924</v>
      </c>
      <c r="BV112" s="35">
        <v>905819</v>
      </c>
      <c r="BW112" s="35">
        <v>414542</v>
      </c>
      <c r="BX112" s="35">
        <v>574195</v>
      </c>
      <c r="BY112" s="45" t="s">
        <v>46</v>
      </c>
      <c r="BZ112" s="35">
        <v>1146348</v>
      </c>
      <c r="CA112" s="35">
        <v>752632</v>
      </c>
      <c r="CB112" s="35">
        <v>477924</v>
      </c>
      <c r="CC112" s="35">
        <v>477924</v>
      </c>
      <c r="CD112" s="35">
        <v>477924</v>
      </c>
      <c r="CE112" s="35">
        <v>410085</v>
      </c>
      <c r="CF112" s="35">
        <v>10959</v>
      </c>
      <c r="CG112" s="35">
        <v>55522</v>
      </c>
      <c r="CH112" s="35">
        <v>755747</v>
      </c>
      <c r="CI112" s="35">
        <v>755747</v>
      </c>
      <c r="CJ112" s="35">
        <v>755747</v>
      </c>
      <c r="CK112" s="35">
        <v>46860</v>
      </c>
      <c r="CL112" s="35" t="s">
        <v>237</v>
      </c>
      <c r="CM112" s="35">
        <v>46860</v>
      </c>
      <c r="CN112" s="35">
        <v>82323</v>
      </c>
      <c r="CO112" s="45">
        <v>722524</v>
      </c>
      <c r="CP112" s="35">
        <v>585492</v>
      </c>
      <c r="CQ112" s="35">
        <v>585492</v>
      </c>
      <c r="CR112" s="35">
        <v>582869</v>
      </c>
      <c r="CS112" s="35">
        <v>582869</v>
      </c>
      <c r="CT112" s="35">
        <v>587991</v>
      </c>
      <c r="CU112" s="35">
        <v>379823</v>
      </c>
      <c r="CV112" s="35">
        <v>587991</v>
      </c>
      <c r="CW112" s="35">
        <v>1146348</v>
      </c>
      <c r="CX112" s="35">
        <v>582869</v>
      </c>
      <c r="CY112" s="35">
        <v>229545</v>
      </c>
      <c r="CZ112" s="35">
        <v>15820</v>
      </c>
      <c r="DA112" s="78" t="s">
        <v>46</v>
      </c>
      <c r="DB112" s="11">
        <v>11324</v>
      </c>
      <c r="DC112" s="11">
        <v>11324</v>
      </c>
      <c r="DD112" s="11">
        <v>11324</v>
      </c>
      <c r="DE112" s="11">
        <v>11324</v>
      </c>
      <c r="DF112" s="11">
        <v>118412</v>
      </c>
      <c r="DG112" s="54">
        <v>6139</v>
      </c>
      <c r="DH112" s="35">
        <v>42111</v>
      </c>
      <c r="DI112" s="35">
        <v>2323</v>
      </c>
    </row>
    <row r="113" spans="1:113" x14ac:dyDescent="0.2">
      <c r="A113" s="3" t="s">
        <v>24</v>
      </c>
      <c r="B113" s="4">
        <v>2015</v>
      </c>
      <c r="C113" s="2" t="s">
        <v>229</v>
      </c>
      <c r="D113" s="35" t="s">
        <v>46</v>
      </c>
      <c r="E113" s="35" t="s">
        <v>46</v>
      </c>
      <c r="F113" s="35">
        <v>537738</v>
      </c>
      <c r="G113" s="45">
        <v>537738</v>
      </c>
      <c r="H113" s="35">
        <v>537738</v>
      </c>
      <c r="I113" s="35">
        <v>537738</v>
      </c>
      <c r="J113" s="35">
        <v>81479</v>
      </c>
      <c r="K113" s="35">
        <v>355257</v>
      </c>
      <c r="L113" s="35">
        <v>101002</v>
      </c>
      <c r="M113" s="35">
        <v>731</v>
      </c>
      <c r="N113" s="35" t="s">
        <v>237</v>
      </c>
      <c r="O113" s="35">
        <v>26428</v>
      </c>
      <c r="P113" s="35">
        <v>14643</v>
      </c>
      <c r="Q113" s="35">
        <v>3343.666441136671</v>
      </c>
      <c r="R113" s="45">
        <v>90936</v>
      </c>
      <c r="S113" s="35">
        <v>182161</v>
      </c>
      <c r="T113" s="35">
        <v>186281</v>
      </c>
      <c r="U113" s="35">
        <v>194558</v>
      </c>
      <c r="V113" s="35">
        <v>31535</v>
      </c>
      <c r="W113" s="35">
        <v>93399</v>
      </c>
      <c r="X113" s="35">
        <v>101159</v>
      </c>
      <c r="Y113" s="35">
        <v>48919</v>
      </c>
      <c r="Z113" s="35">
        <v>79717</v>
      </c>
      <c r="AA113" s="35">
        <v>3437.7228381374721</v>
      </c>
      <c r="AB113" s="35">
        <v>274043</v>
      </c>
      <c r="AC113" s="35">
        <v>263695</v>
      </c>
      <c r="AD113" s="35">
        <v>13122</v>
      </c>
      <c r="AE113" s="43" t="s">
        <v>46</v>
      </c>
      <c r="AF113" s="30">
        <v>17505</v>
      </c>
      <c r="AG113" s="35">
        <v>537738</v>
      </c>
      <c r="AH113" s="43" t="s">
        <v>46</v>
      </c>
      <c r="AI113" s="43" t="s">
        <v>46</v>
      </c>
      <c r="AJ113" s="43" t="s">
        <v>46</v>
      </c>
      <c r="AK113" s="43">
        <v>49871</v>
      </c>
      <c r="AL113" s="35">
        <v>49871</v>
      </c>
      <c r="AM113" s="35">
        <v>13122</v>
      </c>
      <c r="AN113" s="35">
        <v>81479</v>
      </c>
      <c r="AO113" s="35" t="s">
        <v>46</v>
      </c>
      <c r="AP113" s="35" t="s">
        <v>46</v>
      </c>
      <c r="AQ113" s="45" t="s">
        <v>46</v>
      </c>
      <c r="AR113" s="35">
        <v>537738</v>
      </c>
      <c r="AS113" s="35">
        <v>62274</v>
      </c>
      <c r="AT113" s="35">
        <v>17737</v>
      </c>
      <c r="AU113" s="35">
        <v>6050</v>
      </c>
      <c r="AV113" s="35">
        <v>62274</v>
      </c>
      <c r="AW113" s="35">
        <v>62274</v>
      </c>
      <c r="AX113" s="35" t="s">
        <v>237</v>
      </c>
      <c r="AY113" s="35">
        <v>62274</v>
      </c>
      <c r="AZ113" s="43">
        <v>4740</v>
      </c>
      <c r="BA113" s="45" t="s">
        <v>46</v>
      </c>
      <c r="BB113" s="35">
        <v>537738</v>
      </c>
      <c r="BC113" s="35">
        <v>49485</v>
      </c>
      <c r="BD113" s="54">
        <v>2754</v>
      </c>
      <c r="BE113" s="35">
        <v>18814</v>
      </c>
      <c r="BF113" s="45">
        <v>1048</v>
      </c>
      <c r="BG113" s="35">
        <v>537738</v>
      </c>
      <c r="BH113" s="35">
        <v>101002</v>
      </c>
      <c r="BI113" s="81">
        <v>296972</v>
      </c>
      <c r="BJ113" s="81">
        <v>296972</v>
      </c>
      <c r="BK113" s="35">
        <v>21701</v>
      </c>
      <c r="BL113" s="35">
        <v>53777</v>
      </c>
      <c r="BM113" s="35">
        <v>19381</v>
      </c>
      <c r="BN113" s="35">
        <v>53777</v>
      </c>
      <c r="BO113" s="45">
        <v>12111</v>
      </c>
      <c r="BP113" s="35">
        <v>226093</v>
      </c>
      <c r="BQ113" s="35">
        <v>128636</v>
      </c>
      <c r="BR113" s="35">
        <v>2055.3231091584062</v>
      </c>
      <c r="BS113" s="35">
        <v>537738</v>
      </c>
      <c r="BT113" s="35">
        <v>537738</v>
      </c>
      <c r="BU113" s="35">
        <v>226093</v>
      </c>
      <c r="BV113" s="35">
        <v>436736</v>
      </c>
      <c r="BW113" s="35">
        <v>226490</v>
      </c>
      <c r="BX113" s="35">
        <v>274548</v>
      </c>
      <c r="BY113" s="45" t="s">
        <v>46</v>
      </c>
      <c r="BZ113" s="35">
        <v>537738</v>
      </c>
      <c r="CA113" s="35">
        <v>363547</v>
      </c>
      <c r="CB113" s="35">
        <v>226093</v>
      </c>
      <c r="CC113" s="35">
        <v>226093</v>
      </c>
      <c r="CD113" s="35">
        <v>226093</v>
      </c>
      <c r="CE113" s="35">
        <v>194558</v>
      </c>
      <c r="CF113" s="35">
        <v>4586</v>
      </c>
      <c r="CG113" s="35">
        <v>56217</v>
      </c>
      <c r="CH113" s="35">
        <v>368442</v>
      </c>
      <c r="CI113" s="35">
        <v>368442</v>
      </c>
      <c r="CJ113" s="35">
        <v>368442</v>
      </c>
      <c r="CK113" s="35">
        <v>26428</v>
      </c>
      <c r="CL113" s="35" t="s">
        <v>237</v>
      </c>
      <c r="CM113" s="35">
        <v>26428</v>
      </c>
      <c r="CN113" s="35">
        <v>51167</v>
      </c>
      <c r="CO113" s="45">
        <v>355257</v>
      </c>
      <c r="CP113" s="35">
        <v>292121</v>
      </c>
      <c r="CQ113" s="35">
        <v>292121</v>
      </c>
      <c r="CR113" s="35">
        <v>296972</v>
      </c>
      <c r="CS113" s="35">
        <v>296972</v>
      </c>
      <c r="CT113" s="35">
        <v>293352</v>
      </c>
      <c r="CU113" s="35">
        <v>247333</v>
      </c>
      <c r="CV113" s="35">
        <v>293352</v>
      </c>
      <c r="CW113" s="35">
        <v>537738</v>
      </c>
      <c r="CX113" s="35">
        <v>296972</v>
      </c>
      <c r="CY113" s="35">
        <v>20415</v>
      </c>
      <c r="CZ113" s="35">
        <v>3834</v>
      </c>
      <c r="DA113" s="78">
        <v>6.02</v>
      </c>
      <c r="DB113" s="43">
        <v>4740</v>
      </c>
      <c r="DC113" s="43">
        <v>4740</v>
      </c>
      <c r="DD113" s="43">
        <v>4740</v>
      </c>
      <c r="DE113" s="43">
        <v>4740</v>
      </c>
      <c r="DF113" s="43">
        <v>49485</v>
      </c>
      <c r="DG113" s="54">
        <v>2754</v>
      </c>
      <c r="DH113" s="35">
        <v>18814</v>
      </c>
      <c r="DI113" s="35">
        <v>1048</v>
      </c>
    </row>
    <row r="114" spans="1:113" x14ac:dyDescent="0.2">
      <c r="A114" s="3" t="s">
        <v>25</v>
      </c>
      <c r="B114" s="4">
        <v>2015</v>
      </c>
      <c r="C114" s="2" t="s">
        <v>3</v>
      </c>
      <c r="D114" s="35" t="s">
        <v>46</v>
      </c>
      <c r="E114" s="35" t="s">
        <v>46</v>
      </c>
      <c r="F114" s="35">
        <v>34159</v>
      </c>
      <c r="G114" s="45">
        <v>34159</v>
      </c>
      <c r="H114" s="35">
        <v>34159</v>
      </c>
      <c r="I114" s="35">
        <v>34159</v>
      </c>
      <c r="J114" s="35">
        <v>5357</v>
      </c>
      <c r="K114" s="35">
        <v>20549</v>
      </c>
      <c r="L114" s="35">
        <v>8253</v>
      </c>
      <c r="M114" s="35" t="s">
        <v>46</v>
      </c>
      <c r="N114" s="35" t="s">
        <v>237</v>
      </c>
      <c r="O114" s="35">
        <v>913</v>
      </c>
      <c r="P114" s="35">
        <v>386</v>
      </c>
      <c r="Q114" s="35">
        <v>3213.5081300813008</v>
      </c>
      <c r="R114" s="45">
        <v>2687</v>
      </c>
      <c r="S114" s="35">
        <v>10698</v>
      </c>
      <c r="T114" s="35">
        <v>10943</v>
      </c>
      <c r="U114" s="35">
        <v>12228</v>
      </c>
      <c r="V114" s="35">
        <v>1795</v>
      </c>
      <c r="W114" s="35">
        <v>5691</v>
      </c>
      <c r="X114" s="35">
        <v>6537</v>
      </c>
      <c r="Y114" s="35">
        <v>2397</v>
      </c>
      <c r="Z114" s="35">
        <v>5406</v>
      </c>
      <c r="AA114" s="35">
        <v>3377.84375</v>
      </c>
      <c r="AB114" s="35">
        <v>17410</v>
      </c>
      <c r="AC114" s="35">
        <v>16749</v>
      </c>
      <c r="AD114" s="35">
        <v>749</v>
      </c>
      <c r="AE114" s="43">
        <v>1447.5</v>
      </c>
      <c r="AF114" s="30">
        <v>1129</v>
      </c>
      <c r="AG114" s="35">
        <v>34159</v>
      </c>
      <c r="AH114" s="43">
        <v>527</v>
      </c>
      <c r="AI114" s="43">
        <v>920.5</v>
      </c>
      <c r="AJ114" s="43">
        <v>1129</v>
      </c>
      <c r="AK114" s="43">
        <v>3327</v>
      </c>
      <c r="AL114" s="35">
        <v>3327</v>
      </c>
      <c r="AM114" s="35">
        <v>749</v>
      </c>
      <c r="AN114" s="35">
        <v>5357</v>
      </c>
      <c r="AO114" s="35">
        <v>5357</v>
      </c>
      <c r="AP114" s="35" t="s">
        <v>46</v>
      </c>
      <c r="AQ114" s="45" t="s">
        <v>46</v>
      </c>
      <c r="AR114" s="35">
        <v>34159</v>
      </c>
      <c r="AS114" s="35">
        <v>3531</v>
      </c>
      <c r="AT114" s="35">
        <v>1153</v>
      </c>
      <c r="AU114" s="35">
        <v>505</v>
      </c>
      <c r="AV114" s="35">
        <v>3531</v>
      </c>
      <c r="AW114" s="35">
        <v>3531</v>
      </c>
      <c r="AX114" s="35" t="s">
        <v>237</v>
      </c>
      <c r="AY114" s="35">
        <v>3531</v>
      </c>
      <c r="AZ114" s="43" t="s">
        <v>46</v>
      </c>
      <c r="BA114" s="45">
        <v>3150</v>
      </c>
      <c r="BB114" s="35">
        <v>34159</v>
      </c>
      <c r="BC114" s="35">
        <v>3638</v>
      </c>
      <c r="BD114" s="54">
        <v>195</v>
      </c>
      <c r="BE114" s="35">
        <v>1158</v>
      </c>
      <c r="BF114" s="45">
        <v>70</v>
      </c>
      <c r="BG114" s="35">
        <v>34159</v>
      </c>
      <c r="BH114" s="35">
        <v>8253</v>
      </c>
      <c r="BI114" s="81">
        <v>16198</v>
      </c>
      <c r="BJ114" s="81">
        <v>16198</v>
      </c>
      <c r="BK114" s="35">
        <v>1262</v>
      </c>
      <c r="BL114" s="35">
        <v>4393</v>
      </c>
      <c r="BM114" s="35" t="s">
        <v>46</v>
      </c>
      <c r="BN114" s="35">
        <v>4393</v>
      </c>
      <c r="BO114" s="45">
        <v>867</v>
      </c>
      <c r="BP114" s="35">
        <v>14023</v>
      </c>
      <c r="BQ114" s="35">
        <v>7803</v>
      </c>
      <c r="BR114" s="35">
        <v>2055.3231091584062</v>
      </c>
      <c r="BS114" s="35">
        <v>34159</v>
      </c>
      <c r="BT114" s="35">
        <v>34159</v>
      </c>
      <c r="BU114" s="35">
        <v>14023</v>
      </c>
      <c r="BV114" s="35">
        <v>25906</v>
      </c>
      <c r="BW114" s="35">
        <v>10392</v>
      </c>
      <c r="BX114" s="35">
        <v>16986</v>
      </c>
      <c r="BY114" s="45" t="s">
        <v>46</v>
      </c>
      <c r="BZ114" s="35">
        <v>34159</v>
      </c>
      <c r="CA114" s="35">
        <v>21460</v>
      </c>
      <c r="CB114" s="35">
        <v>14023</v>
      </c>
      <c r="CC114" s="35">
        <v>14023</v>
      </c>
      <c r="CD114" s="35">
        <v>14023</v>
      </c>
      <c r="CE114" s="35">
        <v>12228</v>
      </c>
      <c r="CF114" s="35">
        <v>298</v>
      </c>
      <c r="CG114" s="35">
        <v>8884</v>
      </c>
      <c r="CH114" s="35">
        <v>21641</v>
      </c>
      <c r="CI114" s="35">
        <v>21641</v>
      </c>
      <c r="CJ114" s="35">
        <v>21641</v>
      </c>
      <c r="CK114" s="35">
        <v>913</v>
      </c>
      <c r="CL114" s="35" t="s">
        <v>237</v>
      </c>
      <c r="CM114" s="35">
        <v>913</v>
      </c>
      <c r="CN114" s="35">
        <v>1685</v>
      </c>
      <c r="CO114" s="45">
        <v>20549</v>
      </c>
      <c r="CP114" s="35">
        <v>16912</v>
      </c>
      <c r="CQ114" s="35">
        <v>16912</v>
      </c>
      <c r="CR114" s="35">
        <v>16198</v>
      </c>
      <c r="CS114" s="35">
        <v>16198</v>
      </c>
      <c r="CT114" s="35">
        <v>16977</v>
      </c>
      <c r="CU114" s="35">
        <v>7033</v>
      </c>
      <c r="CV114" s="35">
        <v>16977</v>
      </c>
      <c r="CW114" s="35">
        <v>34159</v>
      </c>
      <c r="CX114" s="35">
        <v>16198</v>
      </c>
      <c r="CY114" s="35">
        <v>10273</v>
      </c>
      <c r="CZ114" s="35">
        <v>770</v>
      </c>
      <c r="DA114" s="78">
        <v>5.2</v>
      </c>
      <c r="DB114" s="43" t="s">
        <v>46</v>
      </c>
      <c r="DC114" s="43" t="s">
        <v>46</v>
      </c>
      <c r="DD114" s="43" t="s">
        <v>46</v>
      </c>
      <c r="DE114" s="43" t="s">
        <v>46</v>
      </c>
      <c r="DF114" s="43">
        <v>3638</v>
      </c>
      <c r="DG114" s="54">
        <v>195</v>
      </c>
      <c r="DH114" s="35">
        <v>1158</v>
      </c>
      <c r="DI114" s="35">
        <v>70</v>
      </c>
    </row>
    <row r="115" spans="1:113" x14ac:dyDescent="0.2">
      <c r="A115" s="3" t="s">
        <v>26</v>
      </c>
      <c r="B115" s="4">
        <v>2015</v>
      </c>
      <c r="C115" s="2" t="s">
        <v>4</v>
      </c>
      <c r="D115" s="35" t="s">
        <v>46</v>
      </c>
      <c r="E115" s="35" t="s">
        <v>46</v>
      </c>
      <c r="F115" s="35">
        <v>30831</v>
      </c>
      <c r="G115" s="45">
        <v>30831</v>
      </c>
      <c r="H115" s="35">
        <v>30831</v>
      </c>
      <c r="I115" s="35">
        <v>30831</v>
      </c>
      <c r="J115" s="35">
        <v>5060</v>
      </c>
      <c r="K115" s="35">
        <v>18569</v>
      </c>
      <c r="L115" s="35">
        <v>7202</v>
      </c>
      <c r="M115" s="35" t="s">
        <v>46</v>
      </c>
      <c r="N115" s="35" t="s">
        <v>237</v>
      </c>
      <c r="O115" s="35">
        <v>1085</v>
      </c>
      <c r="P115" s="35">
        <v>342</v>
      </c>
      <c r="Q115" s="35">
        <v>3188.9615384615386</v>
      </c>
      <c r="R115" s="45">
        <v>2551</v>
      </c>
      <c r="S115" s="35">
        <v>9711</v>
      </c>
      <c r="T115" s="35">
        <v>9753</v>
      </c>
      <c r="U115" s="35">
        <v>10699</v>
      </c>
      <c r="V115" s="35">
        <v>1788</v>
      </c>
      <c r="W115" s="35">
        <v>5078</v>
      </c>
      <c r="X115" s="35">
        <v>5621</v>
      </c>
      <c r="Y115" s="35">
        <v>2364</v>
      </c>
      <c r="Z115" s="35">
        <v>4727</v>
      </c>
      <c r="AA115" s="35">
        <v>3340.7542372881358</v>
      </c>
      <c r="AB115" s="35">
        <v>15824</v>
      </c>
      <c r="AC115" s="35">
        <v>15007</v>
      </c>
      <c r="AD115" s="35">
        <v>630</v>
      </c>
      <c r="AE115" s="43" t="s">
        <v>46</v>
      </c>
      <c r="AF115" s="30">
        <v>1072</v>
      </c>
      <c r="AG115" s="35">
        <v>30831</v>
      </c>
      <c r="AH115" s="43" t="s">
        <v>46</v>
      </c>
      <c r="AI115" s="43" t="s">
        <v>46</v>
      </c>
      <c r="AJ115" s="43" t="s">
        <v>46</v>
      </c>
      <c r="AK115" s="43">
        <v>3006</v>
      </c>
      <c r="AL115" s="35">
        <v>3006</v>
      </c>
      <c r="AM115" s="35">
        <v>630</v>
      </c>
      <c r="AN115" s="35">
        <v>5060</v>
      </c>
      <c r="AO115" s="35" t="s">
        <v>46</v>
      </c>
      <c r="AP115" s="35" t="s">
        <v>46</v>
      </c>
      <c r="AQ115" s="45" t="s">
        <v>46</v>
      </c>
      <c r="AR115" s="35">
        <v>30831</v>
      </c>
      <c r="AS115" s="35">
        <v>3013</v>
      </c>
      <c r="AT115" s="35">
        <v>938</v>
      </c>
      <c r="AU115" s="35">
        <v>365</v>
      </c>
      <c r="AV115" s="35">
        <v>3013</v>
      </c>
      <c r="AW115" s="35">
        <v>3013</v>
      </c>
      <c r="AX115" s="35" t="s">
        <v>237</v>
      </c>
      <c r="AY115" s="35">
        <v>3013</v>
      </c>
      <c r="AZ115" s="43" t="s">
        <v>46</v>
      </c>
      <c r="BA115" s="45" t="s">
        <v>46</v>
      </c>
      <c r="BB115" s="35">
        <v>30831</v>
      </c>
      <c r="BC115" s="35">
        <v>3021</v>
      </c>
      <c r="BD115" s="54">
        <v>184</v>
      </c>
      <c r="BE115" s="35">
        <v>1162</v>
      </c>
      <c r="BF115" s="45">
        <v>80</v>
      </c>
      <c r="BG115" s="35">
        <v>30831</v>
      </c>
      <c r="BH115" s="35">
        <v>7202</v>
      </c>
      <c r="BI115" s="81">
        <v>14803</v>
      </c>
      <c r="BJ115" s="81">
        <v>14803</v>
      </c>
      <c r="BK115" s="35">
        <v>1180</v>
      </c>
      <c r="BL115" s="35">
        <v>3688</v>
      </c>
      <c r="BM115" s="35" t="s">
        <v>46</v>
      </c>
      <c r="BN115" s="35">
        <v>3688</v>
      </c>
      <c r="BO115" s="45">
        <v>691</v>
      </c>
      <c r="BP115" s="35">
        <v>12487</v>
      </c>
      <c r="BQ115" s="35">
        <v>7091</v>
      </c>
      <c r="BR115" s="35">
        <v>2055.3231091584062</v>
      </c>
      <c r="BS115" s="35">
        <v>30831</v>
      </c>
      <c r="BT115" s="35">
        <v>30831</v>
      </c>
      <c r="BU115" s="35">
        <v>12487</v>
      </c>
      <c r="BV115" s="35">
        <v>23629</v>
      </c>
      <c r="BW115" s="35">
        <v>9721</v>
      </c>
      <c r="BX115" s="35">
        <v>15014</v>
      </c>
      <c r="BY115" s="45" t="s">
        <v>46</v>
      </c>
      <c r="BZ115" s="35">
        <v>30831</v>
      </c>
      <c r="CA115" s="35">
        <v>19211</v>
      </c>
      <c r="CB115" s="35">
        <v>12487</v>
      </c>
      <c r="CC115" s="35">
        <v>12487</v>
      </c>
      <c r="CD115" s="35">
        <v>12487</v>
      </c>
      <c r="CE115" s="35">
        <v>10699</v>
      </c>
      <c r="CF115" s="35">
        <v>281</v>
      </c>
      <c r="CG115" s="35">
        <v>8313</v>
      </c>
      <c r="CH115" s="35">
        <v>19464</v>
      </c>
      <c r="CI115" s="35">
        <v>19464</v>
      </c>
      <c r="CJ115" s="35">
        <v>19464</v>
      </c>
      <c r="CK115" s="35">
        <v>1085</v>
      </c>
      <c r="CL115" s="35" t="s">
        <v>237</v>
      </c>
      <c r="CM115" s="35">
        <v>1085</v>
      </c>
      <c r="CN115" s="35">
        <v>1654</v>
      </c>
      <c r="CO115" s="45">
        <v>18569</v>
      </c>
      <c r="CP115" s="35">
        <v>14855</v>
      </c>
      <c r="CQ115" s="35">
        <v>14855</v>
      </c>
      <c r="CR115" s="35">
        <v>14803</v>
      </c>
      <c r="CS115" s="35">
        <v>14803</v>
      </c>
      <c r="CT115" s="35">
        <v>14969</v>
      </c>
      <c r="CU115" s="35">
        <v>7017</v>
      </c>
      <c r="CV115" s="35">
        <v>14969</v>
      </c>
      <c r="CW115" s="35">
        <v>30831</v>
      </c>
      <c r="CX115" s="35">
        <v>14803</v>
      </c>
      <c r="CY115" s="35">
        <v>11248</v>
      </c>
      <c r="CZ115" s="35">
        <v>619</v>
      </c>
      <c r="DA115" s="78">
        <v>5.49</v>
      </c>
      <c r="DB115" s="43" t="s">
        <v>46</v>
      </c>
      <c r="DC115" s="43" t="s">
        <v>46</v>
      </c>
      <c r="DD115" s="43" t="s">
        <v>46</v>
      </c>
      <c r="DE115" s="43" t="s">
        <v>46</v>
      </c>
      <c r="DF115" s="43">
        <v>3021</v>
      </c>
      <c r="DG115" s="54">
        <v>184</v>
      </c>
      <c r="DH115" s="35">
        <v>1162</v>
      </c>
      <c r="DI115" s="35">
        <v>80</v>
      </c>
    </row>
    <row r="116" spans="1:113" x14ac:dyDescent="0.2">
      <c r="A116" s="3" t="s">
        <v>27</v>
      </c>
      <c r="B116" s="4">
        <v>2015</v>
      </c>
      <c r="C116" s="2" t="s">
        <v>5</v>
      </c>
      <c r="D116" s="35" t="s">
        <v>46</v>
      </c>
      <c r="E116" s="35" t="s">
        <v>46</v>
      </c>
      <c r="F116" s="35">
        <v>21173</v>
      </c>
      <c r="G116" s="45">
        <v>21173</v>
      </c>
      <c r="H116" s="35">
        <v>21173</v>
      </c>
      <c r="I116" s="35">
        <v>21173</v>
      </c>
      <c r="J116" s="35">
        <v>3719</v>
      </c>
      <c r="K116" s="35">
        <v>12272</v>
      </c>
      <c r="L116" s="35">
        <v>5182</v>
      </c>
      <c r="M116" s="35" t="s">
        <v>46</v>
      </c>
      <c r="N116" s="35" t="s">
        <v>237</v>
      </c>
      <c r="O116" s="35">
        <v>462</v>
      </c>
      <c r="P116" s="35">
        <v>150</v>
      </c>
      <c r="Q116" s="35">
        <v>3416.7037037037039</v>
      </c>
      <c r="R116" s="45">
        <v>1355</v>
      </c>
      <c r="S116" s="35">
        <v>6583</v>
      </c>
      <c r="T116" s="35">
        <v>6439</v>
      </c>
      <c r="U116" s="35">
        <v>7333</v>
      </c>
      <c r="V116" s="35">
        <v>1174</v>
      </c>
      <c r="W116" s="35">
        <v>3552</v>
      </c>
      <c r="X116" s="35">
        <v>3781</v>
      </c>
      <c r="Y116" s="35">
        <v>1530</v>
      </c>
      <c r="Z116" s="35">
        <v>3069</v>
      </c>
      <c r="AA116" s="35">
        <v>3675.5</v>
      </c>
      <c r="AB116" s="35">
        <v>10992</v>
      </c>
      <c r="AC116" s="35">
        <v>10181</v>
      </c>
      <c r="AD116" s="35">
        <v>428</v>
      </c>
      <c r="AE116" s="43">
        <v>949.25</v>
      </c>
      <c r="AF116" s="30">
        <v>830</v>
      </c>
      <c r="AG116" s="35">
        <v>21173</v>
      </c>
      <c r="AH116" s="43">
        <v>354</v>
      </c>
      <c r="AI116" s="43">
        <v>595.25</v>
      </c>
      <c r="AJ116" s="43">
        <v>830</v>
      </c>
      <c r="AK116" s="43">
        <v>2233</v>
      </c>
      <c r="AL116" s="35">
        <v>2233</v>
      </c>
      <c r="AM116" s="35">
        <v>428</v>
      </c>
      <c r="AN116" s="35">
        <v>3719</v>
      </c>
      <c r="AO116" s="35">
        <v>3719</v>
      </c>
      <c r="AP116" s="35" t="s">
        <v>46</v>
      </c>
      <c r="AQ116" s="45" t="s">
        <v>46</v>
      </c>
      <c r="AR116" s="35">
        <v>21173</v>
      </c>
      <c r="AS116" s="35">
        <v>2176</v>
      </c>
      <c r="AT116" s="35">
        <v>633</v>
      </c>
      <c r="AU116" s="35">
        <v>275</v>
      </c>
      <c r="AV116" s="35">
        <v>2176</v>
      </c>
      <c r="AW116" s="35">
        <v>2176</v>
      </c>
      <c r="AX116" s="35" t="s">
        <v>237</v>
      </c>
      <c r="AY116" s="35">
        <v>2176</v>
      </c>
      <c r="AZ116" s="43" t="s">
        <v>46</v>
      </c>
      <c r="BA116" s="45">
        <v>1752</v>
      </c>
      <c r="BB116" s="35">
        <v>21173</v>
      </c>
      <c r="BC116" s="35">
        <v>2581</v>
      </c>
      <c r="BD116" s="54">
        <v>119</v>
      </c>
      <c r="BE116" s="35">
        <v>877</v>
      </c>
      <c r="BF116" s="45">
        <v>39</v>
      </c>
      <c r="BG116" s="35">
        <v>21173</v>
      </c>
      <c r="BH116" s="35">
        <v>5182</v>
      </c>
      <c r="BI116" s="81">
        <v>9600</v>
      </c>
      <c r="BJ116" s="81">
        <v>9600</v>
      </c>
      <c r="BK116" s="35">
        <v>736</v>
      </c>
      <c r="BL116" s="35">
        <v>2758</v>
      </c>
      <c r="BM116" s="35" t="s">
        <v>46</v>
      </c>
      <c r="BN116" s="35">
        <v>2758</v>
      </c>
      <c r="BO116" s="45">
        <v>498</v>
      </c>
      <c r="BP116" s="35">
        <v>8507</v>
      </c>
      <c r="BQ116" s="35">
        <v>4599</v>
      </c>
      <c r="BR116" s="35">
        <v>2055.3231091584062</v>
      </c>
      <c r="BS116" s="35">
        <v>21173</v>
      </c>
      <c r="BT116" s="35">
        <v>21173</v>
      </c>
      <c r="BU116" s="35">
        <v>8507</v>
      </c>
      <c r="BV116" s="35">
        <v>15991</v>
      </c>
      <c r="BW116" s="35">
        <v>6100</v>
      </c>
      <c r="BX116" s="35">
        <v>10646</v>
      </c>
      <c r="BY116" s="45" t="s">
        <v>46</v>
      </c>
      <c r="BZ116" s="35">
        <v>21173</v>
      </c>
      <c r="CA116" s="35">
        <v>12824</v>
      </c>
      <c r="CB116" s="35">
        <v>8507</v>
      </c>
      <c r="CC116" s="35">
        <v>8507</v>
      </c>
      <c r="CD116" s="35">
        <v>8507</v>
      </c>
      <c r="CE116" s="35">
        <v>7333</v>
      </c>
      <c r="CF116" s="35">
        <v>174</v>
      </c>
      <c r="CG116" s="35">
        <v>5052</v>
      </c>
      <c r="CH116" s="35">
        <v>13022</v>
      </c>
      <c r="CI116" s="35">
        <v>13022</v>
      </c>
      <c r="CJ116" s="35">
        <v>13022</v>
      </c>
      <c r="CK116" s="35">
        <v>462</v>
      </c>
      <c r="CL116" s="35" t="s">
        <v>237</v>
      </c>
      <c r="CM116" s="35">
        <v>462</v>
      </c>
      <c r="CN116" s="35">
        <v>673</v>
      </c>
      <c r="CO116" s="45">
        <v>12272</v>
      </c>
      <c r="CP116" s="35">
        <v>9635</v>
      </c>
      <c r="CQ116" s="35">
        <v>9635</v>
      </c>
      <c r="CR116" s="35">
        <v>9600</v>
      </c>
      <c r="CS116" s="35">
        <v>9600</v>
      </c>
      <c r="CT116" s="35">
        <v>9703</v>
      </c>
      <c r="CU116" s="35">
        <v>3133</v>
      </c>
      <c r="CV116" s="35">
        <v>9703</v>
      </c>
      <c r="CW116" s="35">
        <v>21173</v>
      </c>
      <c r="CX116" s="35">
        <v>9600</v>
      </c>
      <c r="CY116" s="35">
        <v>15274</v>
      </c>
      <c r="CZ116" s="35">
        <v>538</v>
      </c>
      <c r="DA116" s="78">
        <v>5.74</v>
      </c>
      <c r="DB116" s="43" t="s">
        <v>46</v>
      </c>
      <c r="DC116" s="43" t="s">
        <v>46</v>
      </c>
      <c r="DD116" s="43" t="s">
        <v>46</v>
      </c>
      <c r="DE116" s="43" t="s">
        <v>46</v>
      </c>
      <c r="DF116" s="43">
        <v>2581</v>
      </c>
      <c r="DG116" s="54">
        <v>119</v>
      </c>
      <c r="DH116" s="35">
        <v>877</v>
      </c>
      <c r="DI116" s="35">
        <v>39</v>
      </c>
    </row>
    <row r="117" spans="1:113" x14ac:dyDescent="0.2">
      <c r="A117" s="3" t="s">
        <v>28</v>
      </c>
      <c r="B117" s="4">
        <v>2015</v>
      </c>
      <c r="C117" s="2" t="s">
        <v>6</v>
      </c>
      <c r="D117" s="35" t="s">
        <v>46</v>
      </c>
      <c r="E117" s="35" t="s">
        <v>46</v>
      </c>
      <c r="F117" s="35">
        <v>62567</v>
      </c>
      <c r="G117" s="45">
        <v>62567</v>
      </c>
      <c r="H117" s="35">
        <v>62567</v>
      </c>
      <c r="I117" s="35">
        <v>62567</v>
      </c>
      <c r="J117" s="35">
        <v>10089</v>
      </c>
      <c r="K117" s="35">
        <v>37708</v>
      </c>
      <c r="L117" s="35">
        <v>14770</v>
      </c>
      <c r="M117" s="35" t="s">
        <v>46</v>
      </c>
      <c r="N117" s="35" t="s">
        <v>237</v>
      </c>
      <c r="O117" s="35">
        <v>2257</v>
      </c>
      <c r="P117" s="35">
        <v>1606</v>
      </c>
      <c r="Q117" s="35">
        <v>3287.628712871287</v>
      </c>
      <c r="R117" s="45">
        <v>8397</v>
      </c>
      <c r="S117" s="35">
        <v>19576</v>
      </c>
      <c r="T117" s="35">
        <v>20075</v>
      </c>
      <c r="U117" s="35">
        <v>22582</v>
      </c>
      <c r="V117" s="35">
        <v>3692</v>
      </c>
      <c r="W117" s="35">
        <v>10300</v>
      </c>
      <c r="X117" s="35">
        <v>12282</v>
      </c>
      <c r="Y117" s="35">
        <v>4884</v>
      </c>
      <c r="Z117" s="35">
        <v>10344</v>
      </c>
      <c r="AA117" s="35">
        <v>3479.9871794871797</v>
      </c>
      <c r="AB117" s="35">
        <v>31917</v>
      </c>
      <c r="AC117" s="35">
        <v>30650</v>
      </c>
      <c r="AD117" s="35">
        <v>1360</v>
      </c>
      <c r="AE117" s="43">
        <v>2794.75</v>
      </c>
      <c r="AF117" s="30">
        <v>2148</v>
      </c>
      <c r="AG117" s="35">
        <v>62567</v>
      </c>
      <c r="AH117" s="43">
        <v>1040</v>
      </c>
      <c r="AI117" s="43">
        <v>1754.75</v>
      </c>
      <c r="AJ117" s="43">
        <v>2148</v>
      </c>
      <c r="AK117" s="43">
        <v>6175</v>
      </c>
      <c r="AL117" s="35">
        <v>6175</v>
      </c>
      <c r="AM117" s="35">
        <v>1360</v>
      </c>
      <c r="AN117" s="35">
        <v>10089</v>
      </c>
      <c r="AO117" s="35">
        <v>10089</v>
      </c>
      <c r="AP117" s="35" t="s">
        <v>46</v>
      </c>
      <c r="AQ117" s="45" t="s">
        <v>46</v>
      </c>
      <c r="AR117" s="35">
        <v>62567</v>
      </c>
      <c r="AS117" s="35">
        <v>6930</v>
      </c>
      <c r="AT117" s="35">
        <v>2430</v>
      </c>
      <c r="AU117" s="35">
        <v>977</v>
      </c>
      <c r="AV117" s="35">
        <v>6930</v>
      </c>
      <c r="AW117" s="35">
        <v>6930</v>
      </c>
      <c r="AX117" s="35" t="s">
        <v>237</v>
      </c>
      <c r="AY117" s="35">
        <v>6930</v>
      </c>
      <c r="AZ117" s="43" t="s">
        <v>46</v>
      </c>
      <c r="BA117" s="45">
        <v>6481</v>
      </c>
      <c r="BB117" s="35">
        <v>62567</v>
      </c>
      <c r="BC117" s="35">
        <v>6879</v>
      </c>
      <c r="BD117" s="54">
        <v>416</v>
      </c>
      <c r="BE117" s="35">
        <v>2229</v>
      </c>
      <c r="BF117" s="45">
        <v>170</v>
      </c>
      <c r="BG117" s="35">
        <v>62567</v>
      </c>
      <c r="BH117" s="35">
        <v>14770</v>
      </c>
      <c r="BI117" s="81">
        <v>29458</v>
      </c>
      <c r="BJ117" s="81">
        <v>29458</v>
      </c>
      <c r="BK117" s="35">
        <v>2337</v>
      </c>
      <c r="BL117" s="35">
        <v>7852</v>
      </c>
      <c r="BM117" s="35" t="s">
        <v>46</v>
      </c>
      <c r="BN117" s="35">
        <v>7852</v>
      </c>
      <c r="BO117" s="45">
        <v>1222</v>
      </c>
      <c r="BP117" s="35">
        <v>26274</v>
      </c>
      <c r="BQ117" s="35">
        <v>15228</v>
      </c>
      <c r="BR117" s="35">
        <v>2055.3231091584062</v>
      </c>
      <c r="BS117" s="35">
        <v>62567</v>
      </c>
      <c r="BT117" s="35">
        <v>62567</v>
      </c>
      <c r="BU117" s="35">
        <v>26274</v>
      </c>
      <c r="BV117" s="35">
        <v>47797</v>
      </c>
      <c r="BW117" s="35">
        <v>19303</v>
      </c>
      <c r="BX117" s="35">
        <v>30840</v>
      </c>
      <c r="BY117" s="45" t="s">
        <v>46</v>
      </c>
      <c r="BZ117" s="35">
        <v>62567</v>
      </c>
      <c r="CA117" s="35">
        <v>39267</v>
      </c>
      <c r="CB117" s="35">
        <v>26274</v>
      </c>
      <c r="CC117" s="35">
        <v>26274</v>
      </c>
      <c r="CD117" s="35">
        <v>26274</v>
      </c>
      <c r="CE117" s="35">
        <v>22582</v>
      </c>
      <c r="CF117" s="35">
        <v>496</v>
      </c>
      <c r="CG117" s="35">
        <v>17694</v>
      </c>
      <c r="CH117" s="35">
        <v>39651</v>
      </c>
      <c r="CI117" s="35">
        <v>39651</v>
      </c>
      <c r="CJ117" s="35">
        <v>39651</v>
      </c>
      <c r="CK117" s="35">
        <v>2257</v>
      </c>
      <c r="CL117" s="35" t="s">
        <v>237</v>
      </c>
      <c r="CM117" s="35">
        <v>2257</v>
      </c>
      <c r="CN117" s="35">
        <v>4429</v>
      </c>
      <c r="CO117" s="45">
        <v>37708</v>
      </c>
      <c r="CP117" s="35">
        <v>29680</v>
      </c>
      <c r="CQ117" s="35">
        <v>29680</v>
      </c>
      <c r="CR117" s="35">
        <v>29458</v>
      </c>
      <c r="CS117" s="35">
        <v>29458</v>
      </c>
      <c r="CT117" s="35">
        <v>29775</v>
      </c>
      <c r="CU117" s="35">
        <v>16641</v>
      </c>
      <c r="CV117" s="35">
        <v>29775</v>
      </c>
      <c r="CW117" s="35">
        <v>62567</v>
      </c>
      <c r="CX117" s="35">
        <v>29458</v>
      </c>
      <c r="CY117" s="35">
        <v>7943</v>
      </c>
      <c r="CZ117" s="35">
        <v>939</v>
      </c>
      <c r="DA117" s="78">
        <v>5.42</v>
      </c>
      <c r="DB117" s="43" t="s">
        <v>46</v>
      </c>
      <c r="DC117" s="43" t="s">
        <v>46</v>
      </c>
      <c r="DD117" s="43" t="s">
        <v>46</v>
      </c>
      <c r="DE117" s="43" t="s">
        <v>46</v>
      </c>
      <c r="DF117" s="43">
        <v>6879</v>
      </c>
      <c r="DG117" s="54">
        <v>416</v>
      </c>
      <c r="DH117" s="35">
        <v>2229</v>
      </c>
      <c r="DI117" s="35">
        <v>170</v>
      </c>
    </row>
    <row r="118" spans="1:113" x14ac:dyDescent="0.2">
      <c r="A118" s="3" t="s">
        <v>29</v>
      </c>
      <c r="B118" s="4">
        <v>2015</v>
      </c>
      <c r="C118" s="2" t="s">
        <v>7</v>
      </c>
      <c r="D118" s="35" t="s">
        <v>46</v>
      </c>
      <c r="E118" s="35" t="s">
        <v>46</v>
      </c>
      <c r="F118" s="35">
        <v>15075</v>
      </c>
      <c r="G118" s="45">
        <v>15075</v>
      </c>
      <c r="H118" s="35">
        <v>15075</v>
      </c>
      <c r="I118" s="35">
        <v>15075</v>
      </c>
      <c r="J118" s="35">
        <v>2574</v>
      </c>
      <c r="K118" s="35">
        <v>8869</v>
      </c>
      <c r="L118" s="35">
        <v>3632</v>
      </c>
      <c r="M118" s="35" t="s">
        <v>46</v>
      </c>
      <c r="N118" s="35" t="s">
        <v>237</v>
      </c>
      <c r="O118" s="35">
        <v>339</v>
      </c>
      <c r="P118" s="35">
        <v>164</v>
      </c>
      <c r="Q118" s="35">
        <v>3414.875</v>
      </c>
      <c r="R118" s="45">
        <v>1157</v>
      </c>
      <c r="S118" s="35">
        <v>4723</v>
      </c>
      <c r="T118" s="35">
        <v>4629</v>
      </c>
      <c r="U118" s="35">
        <v>5144</v>
      </c>
      <c r="V118" s="35">
        <v>797</v>
      </c>
      <c r="W118" s="35">
        <v>2485</v>
      </c>
      <c r="X118" s="35">
        <v>2659</v>
      </c>
      <c r="Y118" s="35">
        <v>1072</v>
      </c>
      <c r="Z118" s="35">
        <v>2216</v>
      </c>
      <c r="AA118" s="35">
        <v>3668</v>
      </c>
      <c r="AB118" s="35">
        <v>7833</v>
      </c>
      <c r="AC118" s="35">
        <v>7242</v>
      </c>
      <c r="AD118" s="35">
        <v>309</v>
      </c>
      <c r="AE118" s="43">
        <v>725.25</v>
      </c>
      <c r="AF118" s="30">
        <v>531</v>
      </c>
      <c r="AG118" s="35">
        <v>15075</v>
      </c>
      <c r="AH118" s="43">
        <v>268</v>
      </c>
      <c r="AI118" s="43">
        <v>457.25</v>
      </c>
      <c r="AJ118" s="43">
        <v>531</v>
      </c>
      <c r="AK118" s="43">
        <v>1570</v>
      </c>
      <c r="AL118" s="35">
        <v>1570</v>
      </c>
      <c r="AM118" s="35">
        <v>309</v>
      </c>
      <c r="AN118" s="35">
        <v>2574</v>
      </c>
      <c r="AO118" s="35">
        <v>2574</v>
      </c>
      <c r="AP118" s="35" t="s">
        <v>46</v>
      </c>
      <c r="AQ118" s="45" t="s">
        <v>46</v>
      </c>
      <c r="AR118" s="35">
        <v>15075</v>
      </c>
      <c r="AS118" s="35">
        <v>1512</v>
      </c>
      <c r="AT118" s="35">
        <v>432</v>
      </c>
      <c r="AU118" s="35">
        <v>170</v>
      </c>
      <c r="AV118" s="35">
        <v>1512</v>
      </c>
      <c r="AW118" s="35">
        <v>1512</v>
      </c>
      <c r="AX118" s="35" t="s">
        <v>237</v>
      </c>
      <c r="AY118" s="35">
        <v>1512</v>
      </c>
      <c r="AZ118" s="43" t="s">
        <v>46</v>
      </c>
      <c r="BA118" s="45">
        <v>1304</v>
      </c>
      <c r="BB118" s="35">
        <v>15075</v>
      </c>
      <c r="BC118" s="35">
        <v>1801</v>
      </c>
      <c r="BD118" s="54">
        <v>61</v>
      </c>
      <c r="BE118" s="35">
        <v>559</v>
      </c>
      <c r="BF118" s="45">
        <v>20</v>
      </c>
      <c r="BG118" s="35">
        <v>15075</v>
      </c>
      <c r="BH118" s="35">
        <v>3632</v>
      </c>
      <c r="BI118" s="81">
        <v>7088</v>
      </c>
      <c r="BJ118" s="81">
        <v>7088</v>
      </c>
      <c r="BK118" s="35">
        <v>662</v>
      </c>
      <c r="BL118" s="35">
        <v>1943</v>
      </c>
      <c r="BM118" s="35" t="s">
        <v>46</v>
      </c>
      <c r="BN118" s="35">
        <v>1943</v>
      </c>
      <c r="BO118" s="45" t="s">
        <v>46</v>
      </c>
      <c r="BP118" s="35">
        <v>5941</v>
      </c>
      <c r="BQ118" s="35">
        <v>3288</v>
      </c>
      <c r="BR118" s="35">
        <v>2055.3231091584062</v>
      </c>
      <c r="BS118" s="35">
        <v>15075</v>
      </c>
      <c r="BT118" s="35">
        <v>15075</v>
      </c>
      <c r="BU118" s="35">
        <v>5941</v>
      </c>
      <c r="BV118" s="35">
        <v>11443</v>
      </c>
      <c r="BW118" s="35">
        <v>4511</v>
      </c>
      <c r="BX118" s="35">
        <v>7508</v>
      </c>
      <c r="BY118" s="45" t="s">
        <v>46</v>
      </c>
      <c r="BZ118" s="35">
        <v>15075</v>
      </c>
      <c r="CA118" s="35">
        <v>9276</v>
      </c>
      <c r="CB118" s="35">
        <v>5941</v>
      </c>
      <c r="CC118" s="35">
        <v>5941</v>
      </c>
      <c r="CD118" s="35">
        <v>5941</v>
      </c>
      <c r="CE118" s="35">
        <v>5144</v>
      </c>
      <c r="CF118" s="35">
        <v>129</v>
      </c>
      <c r="CG118" s="35">
        <v>4249</v>
      </c>
      <c r="CH118" s="35">
        <v>9352</v>
      </c>
      <c r="CI118" s="35">
        <v>9352</v>
      </c>
      <c r="CJ118" s="35">
        <v>9352</v>
      </c>
      <c r="CK118" s="35">
        <v>339</v>
      </c>
      <c r="CL118" s="35" t="s">
        <v>237</v>
      </c>
      <c r="CM118" s="35">
        <v>339</v>
      </c>
      <c r="CN118" s="35">
        <v>545</v>
      </c>
      <c r="CO118" s="45">
        <v>8869</v>
      </c>
      <c r="CP118" s="35">
        <v>7389</v>
      </c>
      <c r="CQ118" s="35">
        <v>7389</v>
      </c>
      <c r="CR118" s="35">
        <v>7088</v>
      </c>
      <c r="CS118" s="35">
        <v>7088</v>
      </c>
      <c r="CT118" s="35">
        <v>7466</v>
      </c>
      <c r="CU118" s="35">
        <v>3706</v>
      </c>
      <c r="CV118" s="35">
        <v>7466</v>
      </c>
      <c r="CW118" s="35">
        <v>15075</v>
      </c>
      <c r="CX118" s="35">
        <v>7088</v>
      </c>
      <c r="CY118" s="35">
        <v>4321</v>
      </c>
      <c r="CZ118" s="35">
        <v>282</v>
      </c>
      <c r="DA118" s="78">
        <v>5.56</v>
      </c>
      <c r="DB118" s="43" t="s">
        <v>46</v>
      </c>
      <c r="DC118" s="43" t="s">
        <v>46</v>
      </c>
      <c r="DD118" s="43" t="s">
        <v>46</v>
      </c>
      <c r="DE118" s="43" t="s">
        <v>46</v>
      </c>
      <c r="DF118" s="43">
        <v>1801</v>
      </c>
      <c r="DG118" s="54">
        <v>61</v>
      </c>
      <c r="DH118" s="35">
        <v>559</v>
      </c>
      <c r="DI118" s="35">
        <v>20</v>
      </c>
    </row>
    <row r="119" spans="1:113" x14ac:dyDescent="0.2">
      <c r="A119" s="3" t="s">
        <v>30</v>
      </c>
      <c r="B119" s="4">
        <v>2015</v>
      </c>
      <c r="C119" s="2" t="s">
        <v>8</v>
      </c>
      <c r="D119" s="35" t="s">
        <v>46</v>
      </c>
      <c r="E119" s="35" t="s">
        <v>46</v>
      </c>
      <c r="F119" s="35">
        <v>19329</v>
      </c>
      <c r="G119" s="45">
        <v>19329</v>
      </c>
      <c r="H119" s="35">
        <v>19329</v>
      </c>
      <c r="I119" s="35">
        <v>19329</v>
      </c>
      <c r="J119" s="35">
        <v>3304</v>
      </c>
      <c r="K119" s="35">
        <v>11459</v>
      </c>
      <c r="L119" s="35">
        <v>4566</v>
      </c>
      <c r="M119" s="35" t="s">
        <v>46</v>
      </c>
      <c r="N119" s="35" t="s">
        <v>237</v>
      </c>
      <c r="O119" s="35">
        <v>448</v>
      </c>
      <c r="P119" s="35">
        <v>201</v>
      </c>
      <c r="Q119" s="35">
        <v>3581.75</v>
      </c>
      <c r="R119" s="45">
        <v>1388</v>
      </c>
      <c r="S119" s="35">
        <v>6110</v>
      </c>
      <c r="T119" s="35">
        <v>6004</v>
      </c>
      <c r="U119" s="35">
        <v>6503</v>
      </c>
      <c r="V119" s="35">
        <v>981</v>
      </c>
      <c r="W119" s="35">
        <v>3236</v>
      </c>
      <c r="X119" s="35">
        <v>3267</v>
      </c>
      <c r="Y119" s="35">
        <v>1439</v>
      </c>
      <c r="Z119" s="35">
        <v>2673</v>
      </c>
      <c r="AA119" s="35">
        <v>3893.5</v>
      </c>
      <c r="AB119" s="35">
        <v>9940</v>
      </c>
      <c r="AC119" s="35">
        <v>9389</v>
      </c>
      <c r="AD119" s="35">
        <v>373</v>
      </c>
      <c r="AE119" s="43">
        <v>865.25</v>
      </c>
      <c r="AF119" s="30">
        <v>682</v>
      </c>
      <c r="AG119" s="35">
        <v>19329</v>
      </c>
      <c r="AH119" s="43">
        <v>330</v>
      </c>
      <c r="AI119" s="43">
        <v>535.25</v>
      </c>
      <c r="AJ119" s="43">
        <v>682</v>
      </c>
      <c r="AK119" s="43">
        <v>2034</v>
      </c>
      <c r="AL119" s="35">
        <v>2034</v>
      </c>
      <c r="AM119" s="35">
        <v>373</v>
      </c>
      <c r="AN119" s="35">
        <v>3304</v>
      </c>
      <c r="AO119" s="35">
        <v>3304</v>
      </c>
      <c r="AP119" s="35" t="s">
        <v>46</v>
      </c>
      <c r="AQ119" s="45" t="s">
        <v>46</v>
      </c>
      <c r="AR119" s="35">
        <v>19329</v>
      </c>
      <c r="AS119" s="35">
        <v>1895</v>
      </c>
      <c r="AT119" s="35">
        <v>476</v>
      </c>
      <c r="AU119" s="35">
        <v>201</v>
      </c>
      <c r="AV119" s="35">
        <v>1895</v>
      </c>
      <c r="AW119" s="35">
        <v>1895</v>
      </c>
      <c r="AX119" s="35" t="s">
        <v>237</v>
      </c>
      <c r="AY119" s="35">
        <v>1895</v>
      </c>
      <c r="AZ119" s="43" t="s">
        <v>46</v>
      </c>
      <c r="BA119" s="45">
        <v>1561</v>
      </c>
      <c r="BB119" s="35">
        <v>19329</v>
      </c>
      <c r="BC119" s="35">
        <v>2289</v>
      </c>
      <c r="BD119" s="54">
        <v>69</v>
      </c>
      <c r="BE119" s="35">
        <v>732</v>
      </c>
      <c r="BF119" s="45">
        <v>20</v>
      </c>
      <c r="BG119" s="35">
        <v>19329</v>
      </c>
      <c r="BH119" s="35">
        <v>4566</v>
      </c>
      <c r="BI119" s="81">
        <v>9127</v>
      </c>
      <c r="BJ119" s="81">
        <v>9127</v>
      </c>
      <c r="BK119" s="35">
        <v>751</v>
      </c>
      <c r="BL119" s="35">
        <v>2450</v>
      </c>
      <c r="BM119" s="35" t="s">
        <v>46</v>
      </c>
      <c r="BN119" s="35">
        <v>2450</v>
      </c>
      <c r="BO119" s="45" t="s">
        <v>46</v>
      </c>
      <c r="BP119" s="35">
        <v>7484</v>
      </c>
      <c r="BQ119" s="35">
        <v>4112</v>
      </c>
      <c r="BR119" s="35">
        <v>2055.3231091584062</v>
      </c>
      <c r="BS119" s="35">
        <v>19329</v>
      </c>
      <c r="BT119" s="35">
        <v>19329</v>
      </c>
      <c r="BU119" s="35">
        <v>7484</v>
      </c>
      <c r="BV119" s="35">
        <v>14763</v>
      </c>
      <c r="BW119" s="35">
        <v>5918</v>
      </c>
      <c r="BX119" s="35">
        <v>9426</v>
      </c>
      <c r="BY119" s="45" t="s">
        <v>46</v>
      </c>
      <c r="BZ119" s="35">
        <v>19329</v>
      </c>
      <c r="CA119" s="35">
        <v>12022</v>
      </c>
      <c r="CB119" s="35">
        <v>7484</v>
      </c>
      <c r="CC119" s="35">
        <v>7484</v>
      </c>
      <c r="CD119" s="35">
        <v>7484</v>
      </c>
      <c r="CE119" s="35">
        <v>6503</v>
      </c>
      <c r="CF119" s="35">
        <v>143</v>
      </c>
      <c r="CG119" s="35">
        <v>5666</v>
      </c>
      <c r="CH119" s="35">
        <v>12114</v>
      </c>
      <c r="CI119" s="35">
        <v>12114</v>
      </c>
      <c r="CJ119" s="35">
        <v>12114</v>
      </c>
      <c r="CK119" s="35">
        <v>448</v>
      </c>
      <c r="CL119" s="35" t="s">
        <v>237</v>
      </c>
      <c r="CM119" s="35">
        <v>448</v>
      </c>
      <c r="CN119" s="35">
        <v>746</v>
      </c>
      <c r="CO119" s="45">
        <v>11459</v>
      </c>
      <c r="CP119" s="35">
        <v>9061</v>
      </c>
      <c r="CQ119" s="35">
        <v>9061</v>
      </c>
      <c r="CR119" s="35">
        <v>9127</v>
      </c>
      <c r="CS119" s="35">
        <v>9127</v>
      </c>
      <c r="CT119" s="35">
        <v>9066</v>
      </c>
      <c r="CU119" s="35">
        <v>3707</v>
      </c>
      <c r="CV119" s="35">
        <v>9066</v>
      </c>
      <c r="CW119" s="35">
        <v>19329</v>
      </c>
      <c r="CX119" s="35">
        <v>9127</v>
      </c>
      <c r="CY119" s="35">
        <v>3171</v>
      </c>
      <c r="CZ119" s="35">
        <v>323</v>
      </c>
      <c r="DA119" s="78">
        <v>5.58</v>
      </c>
      <c r="DB119" s="43" t="s">
        <v>46</v>
      </c>
      <c r="DC119" s="43" t="s">
        <v>46</v>
      </c>
      <c r="DD119" s="43" t="s">
        <v>46</v>
      </c>
      <c r="DE119" s="43" t="s">
        <v>46</v>
      </c>
      <c r="DF119" s="43">
        <v>2289</v>
      </c>
      <c r="DG119" s="54">
        <v>69</v>
      </c>
      <c r="DH119" s="35">
        <v>732</v>
      </c>
      <c r="DI119" s="35">
        <v>20</v>
      </c>
    </row>
    <row r="120" spans="1:113" x14ac:dyDescent="0.2">
      <c r="A120" s="3" t="s">
        <v>31</v>
      </c>
      <c r="B120" s="4">
        <v>2015</v>
      </c>
      <c r="C120" s="2" t="s">
        <v>9</v>
      </c>
      <c r="D120" s="35" t="s">
        <v>46</v>
      </c>
      <c r="E120" s="35" t="s">
        <v>46</v>
      </c>
      <c r="F120" s="35">
        <v>24142</v>
      </c>
      <c r="G120" s="45">
        <v>24142</v>
      </c>
      <c r="H120" s="35">
        <v>24142</v>
      </c>
      <c r="I120" s="35">
        <v>24142</v>
      </c>
      <c r="J120" s="35">
        <v>4084</v>
      </c>
      <c r="K120" s="35">
        <v>14155</v>
      </c>
      <c r="L120" s="35">
        <v>5903</v>
      </c>
      <c r="M120" s="35" t="s">
        <v>46</v>
      </c>
      <c r="N120" s="35" t="s">
        <v>237</v>
      </c>
      <c r="O120" s="35">
        <v>422</v>
      </c>
      <c r="P120" s="35">
        <v>316</v>
      </c>
      <c r="Q120" s="35">
        <v>3544.25</v>
      </c>
      <c r="R120" s="45">
        <v>1839</v>
      </c>
      <c r="S120" s="35">
        <v>7491</v>
      </c>
      <c r="T120" s="35">
        <v>7397</v>
      </c>
      <c r="U120" s="35">
        <v>8186</v>
      </c>
      <c r="V120" s="35">
        <v>1249</v>
      </c>
      <c r="W120" s="35">
        <v>4033</v>
      </c>
      <c r="X120" s="35">
        <v>4153</v>
      </c>
      <c r="Y120" s="35">
        <v>1888</v>
      </c>
      <c r="Z120" s="35">
        <v>3491</v>
      </c>
      <c r="AA120" s="35">
        <v>3843.2631578947367</v>
      </c>
      <c r="AB120" s="35">
        <v>12330</v>
      </c>
      <c r="AC120" s="35">
        <v>11812</v>
      </c>
      <c r="AD120" s="35">
        <v>433</v>
      </c>
      <c r="AE120" s="43">
        <v>1192</v>
      </c>
      <c r="AF120" s="30">
        <v>839</v>
      </c>
      <c r="AG120" s="35">
        <v>24142</v>
      </c>
      <c r="AH120" s="43">
        <v>481</v>
      </c>
      <c r="AI120" s="43">
        <v>711</v>
      </c>
      <c r="AJ120" s="43">
        <v>839</v>
      </c>
      <c r="AK120" s="43">
        <v>2482</v>
      </c>
      <c r="AL120" s="35">
        <v>2482</v>
      </c>
      <c r="AM120" s="35">
        <v>433</v>
      </c>
      <c r="AN120" s="35">
        <v>4084</v>
      </c>
      <c r="AO120" s="35">
        <v>4084</v>
      </c>
      <c r="AP120" s="35" t="s">
        <v>46</v>
      </c>
      <c r="AQ120" s="45" t="s">
        <v>46</v>
      </c>
      <c r="AR120" s="35">
        <v>24142</v>
      </c>
      <c r="AS120" s="35">
        <v>2193</v>
      </c>
      <c r="AT120" s="35">
        <v>557</v>
      </c>
      <c r="AU120" s="35">
        <v>242</v>
      </c>
      <c r="AV120" s="35">
        <v>2193</v>
      </c>
      <c r="AW120" s="35">
        <v>2193</v>
      </c>
      <c r="AX120" s="35" t="s">
        <v>237</v>
      </c>
      <c r="AY120" s="35">
        <v>2193</v>
      </c>
      <c r="AZ120" s="43" t="s">
        <v>46</v>
      </c>
      <c r="BA120" s="45">
        <v>1883</v>
      </c>
      <c r="BB120" s="35">
        <v>24142</v>
      </c>
      <c r="BC120" s="35">
        <v>2499</v>
      </c>
      <c r="BD120" s="54">
        <v>65</v>
      </c>
      <c r="BE120" s="35">
        <v>892</v>
      </c>
      <c r="BF120" s="45">
        <v>32</v>
      </c>
      <c r="BG120" s="35">
        <v>24142</v>
      </c>
      <c r="BH120" s="35">
        <v>5903</v>
      </c>
      <c r="BI120" s="81">
        <v>11225</v>
      </c>
      <c r="BJ120" s="81">
        <v>11225</v>
      </c>
      <c r="BK120" s="35">
        <v>826</v>
      </c>
      <c r="BL120" s="35">
        <v>2827</v>
      </c>
      <c r="BM120" s="35" t="s">
        <v>46</v>
      </c>
      <c r="BN120" s="35">
        <v>2827</v>
      </c>
      <c r="BO120" s="45" t="s">
        <v>46</v>
      </c>
      <c r="BP120" s="35">
        <v>9435</v>
      </c>
      <c r="BQ120" s="35">
        <v>5379</v>
      </c>
      <c r="BR120" s="35">
        <v>2055.3231091584062</v>
      </c>
      <c r="BS120" s="35">
        <v>24142</v>
      </c>
      <c r="BT120" s="35">
        <v>24142</v>
      </c>
      <c r="BU120" s="35">
        <v>9435</v>
      </c>
      <c r="BV120" s="35">
        <v>18239</v>
      </c>
      <c r="BW120" s="35">
        <v>7134</v>
      </c>
      <c r="BX120" s="35">
        <v>12026</v>
      </c>
      <c r="BY120" s="45" t="s">
        <v>46</v>
      </c>
      <c r="BZ120" s="35">
        <v>24142</v>
      </c>
      <c r="CA120" s="35">
        <v>14697</v>
      </c>
      <c r="CB120" s="35">
        <v>9435</v>
      </c>
      <c r="CC120" s="35">
        <v>9435</v>
      </c>
      <c r="CD120" s="35">
        <v>9435</v>
      </c>
      <c r="CE120" s="35">
        <v>8186</v>
      </c>
      <c r="CF120" s="35">
        <v>191</v>
      </c>
      <c r="CG120" s="35">
        <v>6804</v>
      </c>
      <c r="CH120" s="35">
        <v>14888</v>
      </c>
      <c r="CI120" s="35">
        <v>14888</v>
      </c>
      <c r="CJ120" s="35">
        <v>14888</v>
      </c>
      <c r="CK120" s="35">
        <v>422</v>
      </c>
      <c r="CL120" s="35" t="s">
        <v>237</v>
      </c>
      <c r="CM120" s="35">
        <v>422</v>
      </c>
      <c r="CN120" s="35">
        <v>596</v>
      </c>
      <c r="CO120" s="45">
        <v>14155</v>
      </c>
      <c r="CP120" s="35">
        <v>10999</v>
      </c>
      <c r="CQ120" s="35">
        <v>10999</v>
      </c>
      <c r="CR120" s="35">
        <v>11225</v>
      </c>
      <c r="CS120" s="35">
        <v>11225</v>
      </c>
      <c r="CT120" s="35">
        <v>11120</v>
      </c>
      <c r="CU120" s="35">
        <v>3768</v>
      </c>
      <c r="CV120" s="35">
        <v>11120</v>
      </c>
      <c r="CW120" s="35">
        <v>24142</v>
      </c>
      <c r="CX120" s="35">
        <v>11225</v>
      </c>
      <c r="CY120" s="35">
        <v>5980</v>
      </c>
      <c r="CZ120" s="35">
        <v>537</v>
      </c>
      <c r="DA120" s="78">
        <v>5.95</v>
      </c>
      <c r="DB120" s="43" t="s">
        <v>46</v>
      </c>
      <c r="DC120" s="43" t="s">
        <v>46</v>
      </c>
      <c r="DD120" s="43" t="s">
        <v>46</v>
      </c>
      <c r="DE120" s="43" t="s">
        <v>46</v>
      </c>
      <c r="DF120" s="43">
        <v>2499</v>
      </c>
      <c r="DG120" s="54">
        <v>65</v>
      </c>
      <c r="DH120" s="35">
        <v>892</v>
      </c>
      <c r="DI120" s="35">
        <v>32</v>
      </c>
    </row>
    <row r="121" spans="1:113" x14ac:dyDescent="0.2">
      <c r="A121" s="3" t="s">
        <v>32</v>
      </c>
      <c r="B121" s="4">
        <v>2015</v>
      </c>
      <c r="C121" s="2" t="s">
        <v>10</v>
      </c>
      <c r="D121" s="35" t="s">
        <v>46</v>
      </c>
      <c r="E121" s="35" t="s">
        <v>46</v>
      </c>
      <c r="F121" s="35">
        <v>42399</v>
      </c>
      <c r="G121" s="45">
        <v>42399</v>
      </c>
      <c r="H121" s="35">
        <v>42399</v>
      </c>
      <c r="I121" s="35">
        <v>42399</v>
      </c>
      <c r="J121" s="35">
        <v>6923</v>
      </c>
      <c r="K121" s="35">
        <v>25233</v>
      </c>
      <c r="L121" s="35">
        <v>10243</v>
      </c>
      <c r="M121" s="35" t="s">
        <v>46</v>
      </c>
      <c r="N121" s="35" t="s">
        <v>237</v>
      </c>
      <c r="O121" s="35">
        <v>1667</v>
      </c>
      <c r="P121" s="35">
        <v>911</v>
      </c>
      <c r="Q121" s="35">
        <v>3179.0714285714284</v>
      </c>
      <c r="R121" s="45">
        <v>5923</v>
      </c>
      <c r="S121" s="35">
        <v>13199</v>
      </c>
      <c r="T121" s="35">
        <v>13295</v>
      </c>
      <c r="U121" s="35">
        <v>14463</v>
      </c>
      <c r="V121" s="35">
        <v>2247</v>
      </c>
      <c r="W121" s="35">
        <v>6884</v>
      </c>
      <c r="X121" s="35">
        <v>7579</v>
      </c>
      <c r="Y121" s="35">
        <v>3124</v>
      </c>
      <c r="Z121" s="35">
        <v>6203</v>
      </c>
      <c r="AA121" s="35">
        <v>3251.8888888888887</v>
      </c>
      <c r="AB121" s="35">
        <v>21781</v>
      </c>
      <c r="AC121" s="35">
        <v>20618</v>
      </c>
      <c r="AD121" s="35">
        <v>966</v>
      </c>
      <c r="AE121" s="43" t="s">
        <v>46</v>
      </c>
      <c r="AF121" s="30">
        <v>1443</v>
      </c>
      <c r="AG121" s="35">
        <v>42399</v>
      </c>
      <c r="AH121" s="43" t="s">
        <v>46</v>
      </c>
      <c r="AI121" s="43" t="s">
        <v>46</v>
      </c>
      <c r="AJ121" s="43" t="s">
        <v>46</v>
      </c>
      <c r="AK121" s="43">
        <v>4209</v>
      </c>
      <c r="AL121" s="35">
        <v>4209</v>
      </c>
      <c r="AM121" s="35">
        <v>966</v>
      </c>
      <c r="AN121" s="35">
        <v>6923</v>
      </c>
      <c r="AO121" s="35" t="s">
        <v>46</v>
      </c>
      <c r="AP121" s="35" t="s">
        <v>46</v>
      </c>
      <c r="AQ121" s="45" t="s">
        <v>46</v>
      </c>
      <c r="AR121" s="35">
        <v>42399</v>
      </c>
      <c r="AS121" s="35">
        <v>4194</v>
      </c>
      <c r="AT121" s="35">
        <v>1219</v>
      </c>
      <c r="AU121" s="35">
        <v>487</v>
      </c>
      <c r="AV121" s="35">
        <v>4194</v>
      </c>
      <c r="AW121" s="35">
        <v>4194</v>
      </c>
      <c r="AX121" s="35" t="s">
        <v>237</v>
      </c>
      <c r="AY121" s="35">
        <v>4194</v>
      </c>
      <c r="AZ121" s="43" t="s">
        <v>46</v>
      </c>
      <c r="BA121" s="45" t="s">
        <v>46</v>
      </c>
      <c r="BB121" s="35">
        <v>42399</v>
      </c>
      <c r="BC121" s="35">
        <v>4352</v>
      </c>
      <c r="BD121" s="54">
        <v>271</v>
      </c>
      <c r="BE121" s="35">
        <v>1582</v>
      </c>
      <c r="BF121" s="45">
        <v>105</v>
      </c>
      <c r="BG121" s="35">
        <v>42399</v>
      </c>
      <c r="BH121" s="35">
        <v>10243</v>
      </c>
      <c r="BI121" s="81">
        <v>20190</v>
      </c>
      <c r="BJ121" s="81">
        <v>20190</v>
      </c>
      <c r="BK121" s="35">
        <v>1607</v>
      </c>
      <c r="BL121" s="35">
        <v>4929</v>
      </c>
      <c r="BM121" s="35" t="s">
        <v>46</v>
      </c>
      <c r="BN121" s="35">
        <v>4929</v>
      </c>
      <c r="BO121" s="45">
        <v>916</v>
      </c>
      <c r="BP121" s="35">
        <v>16710</v>
      </c>
      <c r="BQ121" s="35">
        <v>9327</v>
      </c>
      <c r="BR121" s="35">
        <v>2055.3231091584062</v>
      </c>
      <c r="BS121" s="35">
        <v>42399</v>
      </c>
      <c r="BT121" s="35">
        <v>42399</v>
      </c>
      <c r="BU121" s="35">
        <v>16710</v>
      </c>
      <c r="BV121" s="35">
        <v>32156</v>
      </c>
      <c r="BW121" s="35">
        <v>13152</v>
      </c>
      <c r="BX121" s="35">
        <v>19726</v>
      </c>
      <c r="BY121" s="45" t="s">
        <v>46</v>
      </c>
      <c r="BZ121" s="35">
        <v>42399</v>
      </c>
      <c r="CA121" s="35">
        <v>26167</v>
      </c>
      <c r="CB121" s="35">
        <v>16710</v>
      </c>
      <c r="CC121" s="35">
        <v>16710</v>
      </c>
      <c r="CD121" s="35">
        <v>16710</v>
      </c>
      <c r="CE121" s="35">
        <v>14463</v>
      </c>
      <c r="CF121" s="35">
        <v>349</v>
      </c>
      <c r="CG121" s="35">
        <v>11657</v>
      </c>
      <c r="CH121" s="35">
        <v>26494</v>
      </c>
      <c r="CI121" s="35">
        <v>26494</v>
      </c>
      <c r="CJ121" s="35">
        <v>26494</v>
      </c>
      <c r="CK121" s="35">
        <v>1667</v>
      </c>
      <c r="CL121" s="35" t="s">
        <v>237</v>
      </c>
      <c r="CM121" s="35">
        <v>1667</v>
      </c>
      <c r="CN121" s="35">
        <v>3550</v>
      </c>
      <c r="CO121" s="45">
        <v>25233</v>
      </c>
      <c r="CP121" s="35">
        <v>19754</v>
      </c>
      <c r="CQ121" s="35">
        <v>19754</v>
      </c>
      <c r="CR121" s="35">
        <v>20190</v>
      </c>
      <c r="CS121" s="35">
        <v>20190</v>
      </c>
      <c r="CT121" s="35">
        <v>19946</v>
      </c>
      <c r="CU121" s="35">
        <v>12482</v>
      </c>
      <c r="CV121" s="35">
        <v>19946</v>
      </c>
      <c r="CW121" s="35">
        <v>42399</v>
      </c>
      <c r="CX121" s="35">
        <v>20190</v>
      </c>
      <c r="CY121" s="35">
        <v>3413</v>
      </c>
      <c r="CZ121" s="35">
        <v>454</v>
      </c>
      <c r="DA121" s="78">
        <v>5.61</v>
      </c>
      <c r="DB121" s="43" t="s">
        <v>46</v>
      </c>
      <c r="DC121" s="43" t="s">
        <v>46</v>
      </c>
      <c r="DD121" s="43" t="s">
        <v>46</v>
      </c>
      <c r="DE121" s="43" t="s">
        <v>46</v>
      </c>
      <c r="DF121" s="43">
        <v>4352</v>
      </c>
      <c r="DG121" s="54">
        <v>271</v>
      </c>
      <c r="DH121" s="35">
        <v>1582</v>
      </c>
      <c r="DI121" s="35">
        <v>105</v>
      </c>
    </row>
    <row r="122" spans="1:113" x14ac:dyDescent="0.2">
      <c r="A122" s="3" t="s">
        <v>33</v>
      </c>
      <c r="B122" s="4">
        <v>2015</v>
      </c>
      <c r="C122" s="2" t="s">
        <v>11</v>
      </c>
      <c r="D122" s="35" t="s">
        <v>46</v>
      </c>
      <c r="E122" s="35" t="s">
        <v>46</v>
      </c>
      <c r="F122" s="35">
        <v>54809</v>
      </c>
      <c r="G122" s="45">
        <v>54809</v>
      </c>
      <c r="H122" s="35">
        <v>54809</v>
      </c>
      <c r="I122" s="35">
        <v>54809</v>
      </c>
      <c r="J122" s="35">
        <v>9448</v>
      </c>
      <c r="K122" s="35">
        <v>33739</v>
      </c>
      <c r="L122" s="35">
        <v>11622</v>
      </c>
      <c r="M122" s="35" t="s">
        <v>46</v>
      </c>
      <c r="N122" s="35" t="s">
        <v>237</v>
      </c>
      <c r="O122" s="35">
        <v>2032</v>
      </c>
      <c r="P122" s="35">
        <v>1184</v>
      </c>
      <c r="Q122" s="35">
        <v>3188.8720930232557</v>
      </c>
      <c r="R122" s="45">
        <v>7052</v>
      </c>
      <c r="S122" s="35">
        <v>17398</v>
      </c>
      <c r="T122" s="35">
        <v>18033</v>
      </c>
      <c r="U122" s="35">
        <v>20484</v>
      </c>
      <c r="V122" s="35">
        <v>3158</v>
      </c>
      <c r="W122" s="35">
        <v>9634</v>
      </c>
      <c r="X122" s="35">
        <v>10850</v>
      </c>
      <c r="Y122" s="35">
        <v>4583</v>
      </c>
      <c r="Z122" s="35">
        <v>8939</v>
      </c>
      <c r="AA122" s="35">
        <v>3320.4561403508774</v>
      </c>
      <c r="AB122" s="35">
        <v>27877</v>
      </c>
      <c r="AC122" s="35">
        <v>26932</v>
      </c>
      <c r="AD122" s="35">
        <v>1199</v>
      </c>
      <c r="AE122" s="43" t="s">
        <v>46</v>
      </c>
      <c r="AF122" s="30">
        <v>2105</v>
      </c>
      <c r="AG122" s="35">
        <v>54809</v>
      </c>
      <c r="AH122" s="43" t="s">
        <v>46</v>
      </c>
      <c r="AI122" s="43" t="s">
        <v>46</v>
      </c>
      <c r="AJ122" s="43" t="s">
        <v>46</v>
      </c>
      <c r="AK122" s="43">
        <v>5733</v>
      </c>
      <c r="AL122" s="35">
        <v>5733</v>
      </c>
      <c r="AM122" s="35">
        <v>1199</v>
      </c>
      <c r="AN122" s="35">
        <v>9448</v>
      </c>
      <c r="AO122" s="35" t="s">
        <v>46</v>
      </c>
      <c r="AP122" s="35" t="s">
        <v>46</v>
      </c>
      <c r="AQ122" s="45" t="s">
        <v>46</v>
      </c>
      <c r="AR122" s="35">
        <v>54809</v>
      </c>
      <c r="AS122" s="35">
        <v>5648</v>
      </c>
      <c r="AT122" s="35">
        <v>1814</v>
      </c>
      <c r="AU122" s="35">
        <v>686</v>
      </c>
      <c r="AV122" s="35">
        <v>5648</v>
      </c>
      <c r="AW122" s="35">
        <v>5648</v>
      </c>
      <c r="AX122" s="35" t="s">
        <v>237</v>
      </c>
      <c r="AY122" s="35">
        <v>5648</v>
      </c>
      <c r="AZ122" s="43" t="s">
        <v>46</v>
      </c>
      <c r="BA122" s="45" t="s">
        <v>46</v>
      </c>
      <c r="BB122" s="35">
        <v>54809</v>
      </c>
      <c r="BC122" s="35">
        <v>5969</v>
      </c>
      <c r="BD122" s="54">
        <v>337</v>
      </c>
      <c r="BE122" s="35">
        <v>2175</v>
      </c>
      <c r="BF122" s="45">
        <v>132</v>
      </c>
      <c r="BG122" s="35">
        <v>54809</v>
      </c>
      <c r="BH122" s="35">
        <v>11622</v>
      </c>
      <c r="BI122" s="81">
        <v>26336</v>
      </c>
      <c r="BJ122" s="81">
        <v>26336</v>
      </c>
      <c r="BK122" s="35">
        <v>2035</v>
      </c>
      <c r="BL122" s="35">
        <v>6244</v>
      </c>
      <c r="BM122" s="35" t="s">
        <v>46</v>
      </c>
      <c r="BN122" s="35">
        <v>6244</v>
      </c>
      <c r="BO122" s="45">
        <v>1097</v>
      </c>
      <c r="BP122" s="35">
        <v>23642</v>
      </c>
      <c r="BQ122" s="35">
        <v>13522</v>
      </c>
      <c r="BR122" s="35">
        <v>2055.3231091584062</v>
      </c>
      <c r="BS122" s="35">
        <v>54809</v>
      </c>
      <c r="BT122" s="35">
        <v>54809</v>
      </c>
      <c r="BU122" s="35">
        <v>23642</v>
      </c>
      <c r="BV122" s="35">
        <v>43187</v>
      </c>
      <c r="BW122" s="35">
        <v>18201</v>
      </c>
      <c r="BX122" s="35">
        <v>27252</v>
      </c>
      <c r="BY122" s="45" t="s">
        <v>46</v>
      </c>
      <c r="BZ122" s="35">
        <v>54809</v>
      </c>
      <c r="CA122" s="35">
        <v>34814</v>
      </c>
      <c r="CB122" s="35">
        <v>23642</v>
      </c>
      <c r="CC122" s="35">
        <v>23642</v>
      </c>
      <c r="CD122" s="35">
        <v>23642</v>
      </c>
      <c r="CE122" s="35">
        <v>20484</v>
      </c>
      <c r="CF122" s="35">
        <v>473</v>
      </c>
      <c r="CG122" s="35">
        <v>14529</v>
      </c>
      <c r="CH122" s="35">
        <v>35431</v>
      </c>
      <c r="CI122" s="35">
        <v>35431</v>
      </c>
      <c r="CJ122" s="35">
        <v>35431</v>
      </c>
      <c r="CK122" s="35">
        <v>2032</v>
      </c>
      <c r="CL122" s="35" t="s">
        <v>237</v>
      </c>
      <c r="CM122" s="35">
        <v>2032</v>
      </c>
      <c r="CN122" s="35">
        <v>3503</v>
      </c>
      <c r="CO122" s="45">
        <v>33739</v>
      </c>
      <c r="CP122" s="35">
        <v>26162</v>
      </c>
      <c r="CQ122" s="35">
        <v>26162</v>
      </c>
      <c r="CR122" s="35">
        <v>26336</v>
      </c>
      <c r="CS122" s="35">
        <v>26336</v>
      </c>
      <c r="CT122" s="35">
        <v>26266</v>
      </c>
      <c r="CU122" s="35">
        <v>15531</v>
      </c>
      <c r="CV122" s="35">
        <v>26266</v>
      </c>
      <c r="CW122" s="35">
        <v>54809</v>
      </c>
      <c r="CX122" s="35">
        <v>26336</v>
      </c>
      <c r="CY122" s="35">
        <v>7192</v>
      </c>
      <c r="CZ122" s="35">
        <v>701</v>
      </c>
      <c r="DA122" s="78">
        <v>5.74</v>
      </c>
      <c r="DB122" s="43" t="s">
        <v>46</v>
      </c>
      <c r="DC122" s="43" t="s">
        <v>46</v>
      </c>
      <c r="DD122" s="43" t="s">
        <v>46</v>
      </c>
      <c r="DE122" s="43" t="s">
        <v>46</v>
      </c>
      <c r="DF122" s="43">
        <v>5969</v>
      </c>
      <c r="DG122" s="54">
        <v>337</v>
      </c>
      <c r="DH122" s="35">
        <v>2175</v>
      </c>
      <c r="DI122" s="35">
        <v>132</v>
      </c>
    </row>
    <row r="123" spans="1:113" x14ac:dyDescent="0.2">
      <c r="A123" s="3" t="s">
        <v>34</v>
      </c>
      <c r="B123" s="4">
        <v>2015</v>
      </c>
      <c r="C123" s="2" t="s">
        <v>12</v>
      </c>
      <c r="D123" s="35" t="s">
        <v>46</v>
      </c>
      <c r="E123" s="35" t="s">
        <v>46</v>
      </c>
      <c r="F123" s="35">
        <v>44399</v>
      </c>
      <c r="G123" s="45">
        <v>44399</v>
      </c>
      <c r="H123" s="35">
        <v>44399</v>
      </c>
      <c r="I123" s="35">
        <v>44399</v>
      </c>
      <c r="J123" s="35">
        <v>7396</v>
      </c>
      <c r="K123" s="35">
        <v>27759</v>
      </c>
      <c r="L123" s="35">
        <v>9244</v>
      </c>
      <c r="M123" s="35" t="s">
        <v>46</v>
      </c>
      <c r="N123" s="35" t="s">
        <v>237</v>
      </c>
      <c r="O123" s="35">
        <v>1509</v>
      </c>
      <c r="P123" s="35">
        <v>668</v>
      </c>
      <c r="Q123" s="35">
        <v>3144.0314685314684</v>
      </c>
      <c r="R123" s="45">
        <v>4048</v>
      </c>
      <c r="S123" s="35">
        <v>14277</v>
      </c>
      <c r="T123" s="35">
        <v>14913</v>
      </c>
      <c r="U123" s="35">
        <v>16838</v>
      </c>
      <c r="V123" s="35">
        <v>2391</v>
      </c>
      <c r="W123" s="35">
        <v>7809</v>
      </c>
      <c r="X123" s="35">
        <v>9029</v>
      </c>
      <c r="Y123" s="35">
        <v>3472</v>
      </c>
      <c r="Z123" s="35">
        <v>7492</v>
      </c>
      <c r="AA123" s="35">
        <v>3301.0102040816328</v>
      </c>
      <c r="AB123" s="35">
        <v>22316</v>
      </c>
      <c r="AC123" s="35">
        <v>22083</v>
      </c>
      <c r="AD123" s="35">
        <v>903</v>
      </c>
      <c r="AE123" s="43" t="s">
        <v>46</v>
      </c>
      <c r="AF123" s="30">
        <v>1586</v>
      </c>
      <c r="AG123" s="35">
        <v>44399</v>
      </c>
      <c r="AH123" s="43" t="s">
        <v>46</v>
      </c>
      <c r="AI123" s="43" t="s">
        <v>46</v>
      </c>
      <c r="AJ123" s="43" t="s">
        <v>46</v>
      </c>
      <c r="AK123" s="43">
        <v>4487</v>
      </c>
      <c r="AL123" s="35">
        <v>4487</v>
      </c>
      <c r="AM123" s="35">
        <v>903</v>
      </c>
      <c r="AN123" s="35">
        <v>7396</v>
      </c>
      <c r="AO123" s="35" t="s">
        <v>46</v>
      </c>
      <c r="AP123" s="35" t="s">
        <v>46</v>
      </c>
      <c r="AQ123" s="45" t="s">
        <v>46</v>
      </c>
      <c r="AR123" s="35">
        <v>44399</v>
      </c>
      <c r="AS123" s="35">
        <v>4977</v>
      </c>
      <c r="AT123" s="35">
        <v>1751</v>
      </c>
      <c r="AU123" s="35">
        <v>739</v>
      </c>
      <c r="AV123" s="35">
        <v>4977</v>
      </c>
      <c r="AW123" s="35">
        <v>4977</v>
      </c>
      <c r="AX123" s="35" t="s">
        <v>237</v>
      </c>
      <c r="AY123" s="35">
        <v>4977</v>
      </c>
      <c r="AZ123" s="43" t="s">
        <v>46</v>
      </c>
      <c r="BA123" s="45" t="s">
        <v>46</v>
      </c>
      <c r="BB123" s="35">
        <v>44399</v>
      </c>
      <c r="BC123" s="35">
        <v>4640</v>
      </c>
      <c r="BD123" s="54">
        <v>301</v>
      </c>
      <c r="BE123" s="35">
        <v>1720</v>
      </c>
      <c r="BF123" s="45">
        <v>141</v>
      </c>
      <c r="BG123" s="35">
        <v>44399</v>
      </c>
      <c r="BH123" s="35">
        <v>9244</v>
      </c>
      <c r="BI123" s="81">
        <v>20869</v>
      </c>
      <c r="BJ123" s="81">
        <v>20869</v>
      </c>
      <c r="BK123" s="35">
        <v>1479</v>
      </c>
      <c r="BL123" s="35">
        <v>4734</v>
      </c>
      <c r="BM123" s="35" t="s">
        <v>46</v>
      </c>
      <c r="BN123" s="35">
        <v>4734</v>
      </c>
      <c r="BO123" s="45">
        <v>778</v>
      </c>
      <c r="BP123" s="35">
        <v>19229</v>
      </c>
      <c r="BQ123" s="35">
        <v>10964</v>
      </c>
      <c r="BR123" s="35">
        <v>2055.3231091584062</v>
      </c>
      <c r="BS123" s="35">
        <v>44399</v>
      </c>
      <c r="BT123" s="35">
        <v>44399</v>
      </c>
      <c r="BU123" s="35">
        <v>19229</v>
      </c>
      <c r="BV123" s="35">
        <v>35155</v>
      </c>
      <c r="BW123" s="35">
        <v>14380</v>
      </c>
      <c r="BX123" s="35">
        <v>21863</v>
      </c>
      <c r="BY123" s="45" t="s">
        <v>46</v>
      </c>
      <c r="BZ123" s="35">
        <v>44399</v>
      </c>
      <c r="CA123" s="35">
        <v>28902</v>
      </c>
      <c r="CB123" s="35">
        <v>19229</v>
      </c>
      <c r="CC123" s="35">
        <v>19229</v>
      </c>
      <c r="CD123" s="35">
        <v>19229</v>
      </c>
      <c r="CE123" s="35">
        <v>16838</v>
      </c>
      <c r="CF123" s="35">
        <v>304</v>
      </c>
      <c r="CG123" s="35">
        <v>12564</v>
      </c>
      <c r="CH123" s="35">
        <v>29190</v>
      </c>
      <c r="CI123" s="35">
        <v>29190</v>
      </c>
      <c r="CJ123" s="35">
        <v>29190</v>
      </c>
      <c r="CK123" s="35">
        <v>1509</v>
      </c>
      <c r="CL123" s="35" t="s">
        <v>237</v>
      </c>
      <c r="CM123" s="35">
        <v>1509</v>
      </c>
      <c r="CN123" s="35">
        <v>2664</v>
      </c>
      <c r="CO123" s="45">
        <v>27759</v>
      </c>
      <c r="CP123" s="35">
        <v>21020</v>
      </c>
      <c r="CQ123" s="35">
        <v>21020</v>
      </c>
      <c r="CR123" s="35">
        <v>20869</v>
      </c>
      <c r="CS123" s="35">
        <v>20869</v>
      </c>
      <c r="CT123" s="35">
        <v>21063</v>
      </c>
      <c r="CU123" s="35">
        <v>9610</v>
      </c>
      <c r="CV123" s="35">
        <v>21063</v>
      </c>
      <c r="CW123" s="35">
        <v>44399</v>
      </c>
      <c r="CX123" s="35">
        <v>20869</v>
      </c>
      <c r="CY123" s="35">
        <v>12758</v>
      </c>
      <c r="CZ123" s="35">
        <v>822</v>
      </c>
      <c r="DA123" s="78">
        <v>5.34</v>
      </c>
      <c r="DB123" s="43" t="s">
        <v>46</v>
      </c>
      <c r="DC123" s="43" t="s">
        <v>46</v>
      </c>
      <c r="DD123" s="43" t="s">
        <v>46</v>
      </c>
      <c r="DE123" s="43" t="s">
        <v>46</v>
      </c>
      <c r="DF123" s="43">
        <v>4640</v>
      </c>
      <c r="DG123" s="54">
        <v>301</v>
      </c>
      <c r="DH123" s="35">
        <v>1720</v>
      </c>
      <c r="DI123" s="35">
        <v>141</v>
      </c>
    </row>
    <row r="124" spans="1:113" x14ac:dyDescent="0.2">
      <c r="A124" s="3" t="s">
        <v>35</v>
      </c>
      <c r="B124" s="4">
        <v>2015</v>
      </c>
      <c r="C124" s="2" t="s">
        <v>228</v>
      </c>
      <c r="D124" s="35" t="s">
        <v>46</v>
      </c>
      <c r="E124" s="35" t="s">
        <v>46</v>
      </c>
      <c r="F124" s="35">
        <v>44638</v>
      </c>
      <c r="G124" s="45">
        <v>44638</v>
      </c>
      <c r="H124" s="35">
        <v>44638</v>
      </c>
      <c r="I124" s="35">
        <v>44638</v>
      </c>
      <c r="J124" s="35">
        <v>7658</v>
      </c>
      <c r="K124" s="35">
        <v>27130</v>
      </c>
      <c r="L124" s="35">
        <v>9850</v>
      </c>
      <c r="M124" s="35" t="s">
        <v>46</v>
      </c>
      <c r="N124" s="35" t="s">
        <v>237</v>
      </c>
      <c r="O124" s="35">
        <v>1302</v>
      </c>
      <c r="P124" s="35">
        <v>382</v>
      </c>
      <c r="Q124" s="35">
        <v>3259.6417910447763</v>
      </c>
      <c r="R124" s="45">
        <v>2865</v>
      </c>
      <c r="S124" s="35">
        <v>14153</v>
      </c>
      <c r="T124" s="35">
        <v>14554</v>
      </c>
      <c r="U124" s="35">
        <v>15955</v>
      </c>
      <c r="V124" s="35">
        <v>2501</v>
      </c>
      <c r="W124" s="35">
        <v>7423</v>
      </c>
      <c r="X124" s="35">
        <v>8532</v>
      </c>
      <c r="Y124" s="35">
        <v>3209</v>
      </c>
      <c r="Z124" s="35">
        <v>7152</v>
      </c>
      <c r="AA124" s="35">
        <v>3511.2954545454545</v>
      </c>
      <c r="AB124" s="35">
        <v>22558</v>
      </c>
      <c r="AC124" s="35">
        <v>22080</v>
      </c>
      <c r="AD124" s="35">
        <v>930</v>
      </c>
      <c r="AE124" s="43">
        <v>1976.25</v>
      </c>
      <c r="AF124" s="30">
        <v>1559</v>
      </c>
      <c r="AG124" s="35">
        <v>44638</v>
      </c>
      <c r="AH124" s="43">
        <v>758</v>
      </c>
      <c r="AI124" s="43">
        <v>1218.25</v>
      </c>
      <c r="AJ124" s="43">
        <v>1559</v>
      </c>
      <c r="AK124" s="43">
        <v>4667</v>
      </c>
      <c r="AL124" s="35">
        <v>4667</v>
      </c>
      <c r="AM124" s="35">
        <v>930</v>
      </c>
      <c r="AN124" s="35">
        <v>7658</v>
      </c>
      <c r="AO124" s="35">
        <v>7658</v>
      </c>
      <c r="AP124" s="35" t="s">
        <v>46</v>
      </c>
      <c r="AQ124" s="45" t="s">
        <v>46</v>
      </c>
      <c r="AR124" s="35">
        <v>44638</v>
      </c>
      <c r="AS124" s="35">
        <v>4849</v>
      </c>
      <c r="AT124" s="35">
        <v>1647</v>
      </c>
      <c r="AU124" s="35">
        <v>740</v>
      </c>
      <c r="AV124" s="35">
        <v>4849</v>
      </c>
      <c r="AW124" s="35">
        <v>4849</v>
      </c>
      <c r="AX124" s="35" t="s">
        <v>237</v>
      </c>
      <c r="AY124" s="35">
        <v>4849</v>
      </c>
      <c r="AZ124" s="43" t="s">
        <v>46</v>
      </c>
      <c r="BA124" s="45">
        <v>4177</v>
      </c>
      <c r="BB124" s="35">
        <v>44638</v>
      </c>
      <c r="BC124" s="35">
        <v>5116</v>
      </c>
      <c r="BD124" s="54">
        <v>247</v>
      </c>
      <c r="BE124" s="35">
        <v>1630</v>
      </c>
      <c r="BF124" s="45">
        <v>110</v>
      </c>
      <c r="BG124" s="35">
        <v>44638</v>
      </c>
      <c r="BH124" s="35">
        <v>9850</v>
      </c>
      <c r="BI124" s="81">
        <v>20548</v>
      </c>
      <c r="BJ124" s="81">
        <v>20548</v>
      </c>
      <c r="BK124" s="35">
        <v>1404</v>
      </c>
      <c r="BL124" s="35">
        <v>4986</v>
      </c>
      <c r="BM124" s="35" t="s">
        <v>46</v>
      </c>
      <c r="BN124" s="35">
        <v>4986</v>
      </c>
      <c r="BO124" s="45">
        <v>1010</v>
      </c>
      <c r="BP124" s="35">
        <v>18456</v>
      </c>
      <c r="BQ124" s="35">
        <v>10361</v>
      </c>
      <c r="BR124" s="35">
        <v>2055.3231091584062</v>
      </c>
      <c r="BS124" s="35">
        <v>44638</v>
      </c>
      <c r="BT124" s="35">
        <v>44638</v>
      </c>
      <c r="BU124" s="35">
        <v>18456</v>
      </c>
      <c r="BV124" s="35">
        <v>34788</v>
      </c>
      <c r="BW124" s="35">
        <v>13652</v>
      </c>
      <c r="BX124" s="35">
        <v>21430</v>
      </c>
      <c r="BY124" s="45" t="s">
        <v>46</v>
      </c>
      <c r="BZ124" s="35">
        <v>44638</v>
      </c>
      <c r="CA124" s="35">
        <v>28522</v>
      </c>
      <c r="CB124" s="35">
        <v>18456</v>
      </c>
      <c r="CC124" s="35">
        <v>18456</v>
      </c>
      <c r="CD124" s="35">
        <v>18456</v>
      </c>
      <c r="CE124" s="35">
        <v>15955</v>
      </c>
      <c r="CF124" s="35">
        <v>392</v>
      </c>
      <c r="CG124" s="35">
        <v>10801</v>
      </c>
      <c r="CH124" s="35">
        <v>28707</v>
      </c>
      <c r="CI124" s="35">
        <v>28707</v>
      </c>
      <c r="CJ124" s="35">
        <v>28707</v>
      </c>
      <c r="CK124" s="35">
        <v>1302</v>
      </c>
      <c r="CL124" s="35" t="s">
        <v>237</v>
      </c>
      <c r="CM124" s="35">
        <v>1302</v>
      </c>
      <c r="CN124" s="35">
        <v>2050</v>
      </c>
      <c r="CO124" s="45">
        <v>27130</v>
      </c>
      <c r="CP124" s="35">
        <v>20819</v>
      </c>
      <c r="CQ124" s="35">
        <v>20819</v>
      </c>
      <c r="CR124" s="35">
        <v>20548</v>
      </c>
      <c r="CS124" s="35">
        <v>20548</v>
      </c>
      <c r="CT124" s="35">
        <v>20917</v>
      </c>
      <c r="CU124" s="35">
        <v>7179</v>
      </c>
      <c r="CV124" s="35">
        <v>20917</v>
      </c>
      <c r="CW124" s="35">
        <v>44638</v>
      </c>
      <c r="CX124" s="35">
        <v>20548</v>
      </c>
      <c r="CY124" s="35">
        <v>35869</v>
      </c>
      <c r="CZ124" s="35">
        <v>1154</v>
      </c>
      <c r="DA124" s="78">
        <v>5.12</v>
      </c>
      <c r="DB124" s="43" t="s">
        <v>46</v>
      </c>
      <c r="DC124" s="43" t="s">
        <v>46</v>
      </c>
      <c r="DD124" s="43" t="s">
        <v>46</v>
      </c>
      <c r="DE124" s="43" t="s">
        <v>46</v>
      </c>
      <c r="DF124" s="43">
        <v>5116</v>
      </c>
      <c r="DG124" s="54">
        <v>247</v>
      </c>
      <c r="DH124" s="35">
        <v>1630</v>
      </c>
      <c r="DI124" s="35">
        <v>110</v>
      </c>
    </row>
    <row r="125" spans="1:113" x14ac:dyDescent="0.2">
      <c r="A125" s="3" t="s">
        <v>36</v>
      </c>
      <c r="B125" s="4">
        <v>2015</v>
      </c>
      <c r="C125" s="2" t="s">
        <v>13</v>
      </c>
      <c r="D125" s="35" t="s">
        <v>46</v>
      </c>
      <c r="E125" s="35" t="s">
        <v>46</v>
      </c>
      <c r="F125" s="35">
        <v>14687</v>
      </c>
      <c r="G125" s="45">
        <v>14687</v>
      </c>
      <c r="H125" s="35">
        <v>14687</v>
      </c>
      <c r="I125" s="35">
        <v>14687</v>
      </c>
      <c r="J125" s="35">
        <v>2601</v>
      </c>
      <c r="K125" s="35">
        <v>8629</v>
      </c>
      <c r="L125" s="35">
        <v>3457</v>
      </c>
      <c r="M125" s="35" t="s">
        <v>46</v>
      </c>
      <c r="N125" s="35" t="s">
        <v>237</v>
      </c>
      <c r="O125" s="35">
        <v>299</v>
      </c>
      <c r="P125" s="35">
        <v>134</v>
      </c>
      <c r="Q125" s="35">
        <v>3319.7857142857142</v>
      </c>
      <c r="R125" s="45">
        <v>915</v>
      </c>
      <c r="S125" s="35">
        <v>4561</v>
      </c>
      <c r="T125" s="35">
        <v>4564</v>
      </c>
      <c r="U125" s="35">
        <v>5397</v>
      </c>
      <c r="V125" s="35">
        <v>741</v>
      </c>
      <c r="W125" s="35">
        <v>2593</v>
      </c>
      <c r="X125" s="35">
        <v>2804</v>
      </c>
      <c r="Y125" s="35">
        <v>1109</v>
      </c>
      <c r="Z125" s="35">
        <v>2346</v>
      </c>
      <c r="AA125" s="35">
        <v>3535.794117647059</v>
      </c>
      <c r="AB125" s="35">
        <v>7492</v>
      </c>
      <c r="AC125" s="35">
        <v>7195</v>
      </c>
      <c r="AD125" s="35">
        <v>293</v>
      </c>
      <c r="AE125" s="43">
        <v>710.25</v>
      </c>
      <c r="AF125" s="30">
        <v>525</v>
      </c>
      <c r="AG125" s="35">
        <v>14687</v>
      </c>
      <c r="AH125" s="43">
        <v>265</v>
      </c>
      <c r="AI125" s="43">
        <v>445.25</v>
      </c>
      <c r="AJ125" s="43">
        <v>525</v>
      </c>
      <c r="AK125" s="43">
        <v>1610</v>
      </c>
      <c r="AL125" s="35">
        <v>1610</v>
      </c>
      <c r="AM125" s="35">
        <v>293</v>
      </c>
      <c r="AN125" s="35">
        <v>2601</v>
      </c>
      <c r="AO125" s="35">
        <v>2601</v>
      </c>
      <c r="AP125" s="35" t="s">
        <v>46</v>
      </c>
      <c r="AQ125" s="45" t="s">
        <v>46</v>
      </c>
      <c r="AR125" s="35">
        <v>14687</v>
      </c>
      <c r="AS125" s="35">
        <v>1448</v>
      </c>
      <c r="AT125" s="35">
        <v>483</v>
      </c>
      <c r="AU125" s="35">
        <v>229</v>
      </c>
      <c r="AV125" s="35">
        <v>1448</v>
      </c>
      <c r="AW125" s="35">
        <v>1448</v>
      </c>
      <c r="AX125" s="35" t="s">
        <v>237</v>
      </c>
      <c r="AY125" s="35">
        <v>1448</v>
      </c>
      <c r="AZ125" s="43" t="s">
        <v>46</v>
      </c>
      <c r="BA125" s="45">
        <v>1155</v>
      </c>
      <c r="BB125" s="35">
        <v>14687</v>
      </c>
      <c r="BC125" s="35">
        <v>1467</v>
      </c>
      <c r="BD125" s="54">
        <v>57</v>
      </c>
      <c r="BE125" s="35">
        <v>547</v>
      </c>
      <c r="BF125" s="45">
        <v>20</v>
      </c>
      <c r="BG125" s="35">
        <v>14687</v>
      </c>
      <c r="BH125" s="35">
        <v>3457</v>
      </c>
      <c r="BI125" s="81">
        <v>6588</v>
      </c>
      <c r="BJ125" s="81">
        <v>6588</v>
      </c>
      <c r="BK125" s="35">
        <v>492</v>
      </c>
      <c r="BL125" s="35">
        <v>1765</v>
      </c>
      <c r="BM125" s="35" t="s">
        <v>46</v>
      </c>
      <c r="BN125" s="35">
        <v>1765</v>
      </c>
      <c r="BO125" s="45" t="s">
        <v>46</v>
      </c>
      <c r="BP125" s="35">
        <v>6138</v>
      </c>
      <c r="BQ125" s="35">
        <v>3455</v>
      </c>
      <c r="BR125" s="35">
        <v>2055.3231091584062</v>
      </c>
      <c r="BS125" s="35">
        <v>14687</v>
      </c>
      <c r="BT125" s="35">
        <v>14687</v>
      </c>
      <c r="BU125" s="35">
        <v>6138</v>
      </c>
      <c r="BV125" s="35">
        <v>11230</v>
      </c>
      <c r="BW125" s="35">
        <v>4188</v>
      </c>
      <c r="BX125" s="35">
        <v>7129</v>
      </c>
      <c r="BY125" s="45" t="s">
        <v>46</v>
      </c>
      <c r="BZ125" s="35">
        <v>14687</v>
      </c>
      <c r="CA125" s="35">
        <v>9049</v>
      </c>
      <c r="CB125" s="35">
        <v>6138</v>
      </c>
      <c r="CC125" s="35">
        <v>6138</v>
      </c>
      <c r="CD125" s="35">
        <v>6138</v>
      </c>
      <c r="CE125" s="35">
        <v>5397</v>
      </c>
      <c r="CF125" s="35">
        <v>108</v>
      </c>
      <c r="CG125" s="35">
        <v>4402</v>
      </c>
      <c r="CH125" s="35">
        <v>9125</v>
      </c>
      <c r="CI125" s="35">
        <v>9125</v>
      </c>
      <c r="CJ125" s="35">
        <v>9125</v>
      </c>
      <c r="CK125" s="35">
        <v>299</v>
      </c>
      <c r="CL125" s="35" t="s">
        <v>237</v>
      </c>
      <c r="CM125" s="35">
        <v>299</v>
      </c>
      <c r="CN125" s="35">
        <v>528</v>
      </c>
      <c r="CO125" s="45">
        <v>8629</v>
      </c>
      <c r="CP125" s="35">
        <v>6810</v>
      </c>
      <c r="CQ125" s="35">
        <v>6810</v>
      </c>
      <c r="CR125" s="35">
        <v>6588</v>
      </c>
      <c r="CS125" s="35">
        <v>6588</v>
      </c>
      <c r="CT125" s="35">
        <v>6817</v>
      </c>
      <c r="CU125" s="35">
        <v>2262</v>
      </c>
      <c r="CV125" s="35">
        <v>6817</v>
      </c>
      <c r="CW125" s="35">
        <v>14687</v>
      </c>
      <c r="CX125" s="35">
        <v>6588</v>
      </c>
      <c r="CY125" s="35">
        <v>6708</v>
      </c>
      <c r="CZ125" s="35">
        <v>307</v>
      </c>
      <c r="DA125" s="78">
        <v>5.5</v>
      </c>
      <c r="DB125" s="43" t="s">
        <v>46</v>
      </c>
      <c r="DC125" s="43" t="s">
        <v>46</v>
      </c>
      <c r="DD125" s="43" t="s">
        <v>46</v>
      </c>
      <c r="DE125" s="43" t="s">
        <v>46</v>
      </c>
      <c r="DF125" s="43">
        <v>1467</v>
      </c>
      <c r="DG125" s="54">
        <v>57</v>
      </c>
      <c r="DH125" s="35">
        <v>547</v>
      </c>
      <c r="DI125" s="35">
        <v>20</v>
      </c>
    </row>
    <row r="126" spans="1:113" x14ac:dyDescent="0.2">
      <c r="A126" s="3" t="s">
        <v>37</v>
      </c>
      <c r="B126" s="4">
        <v>2015</v>
      </c>
      <c r="C126" s="2" t="s">
        <v>14</v>
      </c>
      <c r="D126" s="35" t="s">
        <v>46</v>
      </c>
      <c r="E126" s="35" t="s">
        <v>46</v>
      </c>
      <c r="F126" s="35">
        <v>24286</v>
      </c>
      <c r="G126" s="45">
        <v>24286</v>
      </c>
      <c r="H126" s="35">
        <v>24286</v>
      </c>
      <c r="I126" s="35">
        <v>24286</v>
      </c>
      <c r="J126" s="35">
        <v>4063</v>
      </c>
      <c r="K126" s="35">
        <v>15094</v>
      </c>
      <c r="L126" s="35">
        <v>5129</v>
      </c>
      <c r="M126" s="35" t="s">
        <v>46</v>
      </c>
      <c r="N126" s="35" t="s">
        <v>237</v>
      </c>
      <c r="O126" s="35">
        <v>846</v>
      </c>
      <c r="P126" s="35">
        <v>438</v>
      </c>
      <c r="Q126" s="35">
        <v>3136.2142857142858</v>
      </c>
      <c r="R126" s="45">
        <v>2734</v>
      </c>
      <c r="S126" s="35">
        <v>7778</v>
      </c>
      <c r="T126" s="35">
        <v>8096</v>
      </c>
      <c r="U126" s="35">
        <v>8855</v>
      </c>
      <c r="V126" s="35">
        <v>1343</v>
      </c>
      <c r="W126" s="35">
        <v>4098</v>
      </c>
      <c r="X126" s="35">
        <v>4757</v>
      </c>
      <c r="Y126" s="35">
        <v>1921</v>
      </c>
      <c r="Z126" s="35">
        <v>3944</v>
      </c>
      <c r="AA126" s="35">
        <v>3246.6538461538462</v>
      </c>
      <c r="AB126" s="35">
        <v>12179</v>
      </c>
      <c r="AC126" s="35">
        <v>12107</v>
      </c>
      <c r="AD126" s="35">
        <v>497</v>
      </c>
      <c r="AE126" s="43">
        <v>1183.25</v>
      </c>
      <c r="AF126" s="30">
        <v>835</v>
      </c>
      <c r="AG126" s="35">
        <v>24286</v>
      </c>
      <c r="AH126" s="43">
        <v>478</v>
      </c>
      <c r="AI126" s="43">
        <v>705.25</v>
      </c>
      <c r="AJ126" s="43">
        <v>835</v>
      </c>
      <c r="AK126" s="43">
        <v>2464</v>
      </c>
      <c r="AL126" s="35">
        <v>2464</v>
      </c>
      <c r="AM126" s="35">
        <v>497</v>
      </c>
      <c r="AN126" s="35">
        <v>4063</v>
      </c>
      <c r="AO126" s="35">
        <v>4063</v>
      </c>
      <c r="AP126" s="35" t="s">
        <v>46</v>
      </c>
      <c r="AQ126" s="45" t="s">
        <v>46</v>
      </c>
      <c r="AR126" s="35">
        <v>24286</v>
      </c>
      <c r="AS126" s="35">
        <v>2632</v>
      </c>
      <c r="AT126" s="35">
        <v>828</v>
      </c>
      <c r="AU126" s="35">
        <v>343</v>
      </c>
      <c r="AV126" s="35">
        <v>2632</v>
      </c>
      <c r="AW126" s="35">
        <v>2632</v>
      </c>
      <c r="AX126" s="35" t="s">
        <v>237</v>
      </c>
      <c r="AY126" s="35">
        <v>2632</v>
      </c>
      <c r="AZ126" s="43" t="s">
        <v>46</v>
      </c>
      <c r="BA126" s="45">
        <v>2413</v>
      </c>
      <c r="BB126" s="35">
        <v>24286</v>
      </c>
      <c r="BC126" s="35">
        <v>2637</v>
      </c>
      <c r="BD126" s="54">
        <v>130</v>
      </c>
      <c r="BE126" s="35">
        <v>901</v>
      </c>
      <c r="BF126" s="45">
        <v>47</v>
      </c>
      <c r="BG126" s="35">
        <v>24286</v>
      </c>
      <c r="BH126" s="35">
        <v>5129</v>
      </c>
      <c r="BI126" s="81">
        <v>11350</v>
      </c>
      <c r="BJ126" s="81">
        <v>11350</v>
      </c>
      <c r="BK126" s="35">
        <v>879</v>
      </c>
      <c r="BL126" s="35">
        <v>2680</v>
      </c>
      <c r="BM126" s="35" t="s">
        <v>46</v>
      </c>
      <c r="BN126" s="35">
        <v>2680</v>
      </c>
      <c r="BO126" s="45">
        <v>401</v>
      </c>
      <c r="BP126" s="35">
        <v>10198</v>
      </c>
      <c r="BQ126" s="35">
        <v>5865</v>
      </c>
      <c r="BR126" s="35">
        <v>2055.3231091584062</v>
      </c>
      <c r="BS126" s="35">
        <v>24286</v>
      </c>
      <c r="BT126" s="35">
        <v>24286</v>
      </c>
      <c r="BU126" s="35">
        <v>10198</v>
      </c>
      <c r="BV126" s="35">
        <v>19157</v>
      </c>
      <c r="BW126" s="35">
        <v>7702</v>
      </c>
      <c r="BX126" s="35">
        <v>11699</v>
      </c>
      <c r="BY126" s="45" t="s">
        <v>46</v>
      </c>
      <c r="BZ126" s="35">
        <v>24286</v>
      </c>
      <c r="CA126" s="35">
        <v>15667</v>
      </c>
      <c r="CB126" s="35">
        <v>10198</v>
      </c>
      <c r="CC126" s="35">
        <v>10198</v>
      </c>
      <c r="CD126" s="35">
        <v>10198</v>
      </c>
      <c r="CE126" s="35">
        <v>8855</v>
      </c>
      <c r="CF126" s="35">
        <v>189</v>
      </c>
      <c r="CG126" s="35">
        <v>7803</v>
      </c>
      <c r="CH126" s="35">
        <v>15874</v>
      </c>
      <c r="CI126" s="35">
        <v>15874</v>
      </c>
      <c r="CJ126" s="35">
        <v>15874</v>
      </c>
      <c r="CK126" s="35">
        <v>846</v>
      </c>
      <c r="CL126" s="35" t="s">
        <v>237</v>
      </c>
      <c r="CM126" s="35">
        <v>846</v>
      </c>
      <c r="CN126" s="35">
        <v>1611</v>
      </c>
      <c r="CO126" s="45">
        <v>15094</v>
      </c>
      <c r="CP126" s="35">
        <v>11404</v>
      </c>
      <c r="CQ126" s="35">
        <v>11404</v>
      </c>
      <c r="CR126" s="35">
        <v>11350</v>
      </c>
      <c r="CS126" s="35">
        <v>11350</v>
      </c>
      <c r="CT126" s="35">
        <v>11441</v>
      </c>
      <c r="CU126" s="35">
        <v>5995</v>
      </c>
      <c r="CV126" s="35">
        <v>11441</v>
      </c>
      <c r="CW126" s="35">
        <v>24286</v>
      </c>
      <c r="CX126" s="35">
        <v>11350</v>
      </c>
      <c r="CY126" s="35">
        <v>3786</v>
      </c>
      <c r="CZ126" s="35">
        <v>334</v>
      </c>
      <c r="DA126" s="78">
        <v>5.51</v>
      </c>
      <c r="DB126" s="43" t="s">
        <v>46</v>
      </c>
      <c r="DC126" s="43" t="s">
        <v>46</v>
      </c>
      <c r="DD126" s="43" t="s">
        <v>46</v>
      </c>
      <c r="DE126" s="43" t="s">
        <v>46</v>
      </c>
      <c r="DF126" s="43">
        <v>2637</v>
      </c>
      <c r="DG126" s="54">
        <v>130</v>
      </c>
      <c r="DH126" s="35">
        <v>901</v>
      </c>
      <c r="DI126" s="35">
        <v>47</v>
      </c>
    </row>
    <row r="127" spans="1:113" x14ac:dyDescent="0.2">
      <c r="A127" s="3" t="s">
        <v>38</v>
      </c>
      <c r="B127" s="4">
        <v>2015</v>
      </c>
      <c r="C127" s="2" t="s">
        <v>15</v>
      </c>
      <c r="D127" s="35" t="s">
        <v>46</v>
      </c>
      <c r="E127" s="35" t="s">
        <v>46</v>
      </c>
      <c r="F127" s="35">
        <v>34045</v>
      </c>
      <c r="G127" s="45">
        <v>34045</v>
      </c>
      <c r="H127" s="35">
        <v>34045</v>
      </c>
      <c r="I127" s="35">
        <v>34045</v>
      </c>
      <c r="J127" s="35">
        <v>5656</v>
      </c>
      <c r="K127" s="35">
        <v>21164</v>
      </c>
      <c r="L127" s="35">
        <v>7225</v>
      </c>
      <c r="M127" s="35" t="s">
        <v>46</v>
      </c>
      <c r="N127" s="35" t="s">
        <v>237</v>
      </c>
      <c r="O127" s="35">
        <v>1253</v>
      </c>
      <c r="P127" s="35">
        <v>667</v>
      </c>
      <c r="Q127" s="35">
        <v>3192.490291262136</v>
      </c>
      <c r="R127" s="45">
        <v>3781</v>
      </c>
      <c r="S127" s="35">
        <v>10792</v>
      </c>
      <c r="T127" s="35">
        <v>11402</v>
      </c>
      <c r="U127" s="35">
        <v>12882</v>
      </c>
      <c r="V127" s="35">
        <v>1857</v>
      </c>
      <c r="W127" s="35">
        <v>5875</v>
      </c>
      <c r="X127" s="35">
        <v>7007</v>
      </c>
      <c r="Y127" s="35">
        <v>2651</v>
      </c>
      <c r="Z127" s="35">
        <v>5925</v>
      </c>
      <c r="AA127" s="35">
        <v>3327.836448598131</v>
      </c>
      <c r="AB127" s="35">
        <v>17143</v>
      </c>
      <c r="AC127" s="35">
        <v>16902</v>
      </c>
      <c r="AD127" s="35">
        <v>816</v>
      </c>
      <c r="AE127" s="43">
        <v>1613.25</v>
      </c>
      <c r="AF127" s="30">
        <v>1095</v>
      </c>
      <c r="AG127" s="35">
        <v>34045</v>
      </c>
      <c r="AH127" s="43">
        <v>623</v>
      </c>
      <c r="AI127" s="43">
        <v>990.25</v>
      </c>
      <c r="AJ127" s="43">
        <v>1095</v>
      </c>
      <c r="AK127" s="43">
        <v>3527</v>
      </c>
      <c r="AL127" s="35">
        <v>3527</v>
      </c>
      <c r="AM127" s="35">
        <v>816</v>
      </c>
      <c r="AN127" s="35">
        <v>5656</v>
      </c>
      <c r="AO127" s="35">
        <v>5656</v>
      </c>
      <c r="AP127" s="35" t="s">
        <v>46</v>
      </c>
      <c r="AQ127" s="45" t="s">
        <v>46</v>
      </c>
      <c r="AR127" s="35">
        <v>34045</v>
      </c>
      <c r="AS127" s="35">
        <v>3696</v>
      </c>
      <c r="AT127" s="35">
        <v>1311</v>
      </c>
      <c r="AU127" s="35">
        <v>516</v>
      </c>
      <c r="AV127" s="35">
        <v>3696</v>
      </c>
      <c r="AW127" s="35">
        <v>3696</v>
      </c>
      <c r="AX127" s="35" t="s">
        <v>237</v>
      </c>
      <c r="AY127" s="35">
        <v>3696</v>
      </c>
      <c r="AZ127" s="43" t="s">
        <v>46</v>
      </c>
      <c r="BA127" s="45">
        <v>3525</v>
      </c>
      <c r="BB127" s="35">
        <v>34045</v>
      </c>
      <c r="BC127" s="35">
        <v>3621</v>
      </c>
      <c r="BD127" s="54">
        <v>201</v>
      </c>
      <c r="BE127" s="35">
        <v>1289</v>
      </c>
      <c r="BF127" s="45">
        <v>82</v>
      </c>
      <c r="BG127" s="35">
        <v>34045</v>
      </c>
      <c r="BH127" s="35">
        <v>7225</v>
      </c>
      <c r="BI127" s="81">
        <v>16494</v>
      </c>
      <c r="BJ127" s="81">
        <v>16494</v>
      </c>
      <c r="BK127" s="35">
        <v>1252</v>
      </c>
      <c r="BL127" s="35">
        <v>3877</v>
      </c>
      <c r="BM127" s="35" t="s">
        <v>46</v>
      </c>
      <c r="BN127" s="35">
        <v>3877</v>
      </c>
      <c r="BO127" s="45">
        <v>632</v>
      </c>
      <c r="BP127" s="35">
        <v>14739</v>
      </c>
      <c r="BQ127" s="35">
        <v>8576</v>
      </c>
      <c r="BR127" s="35">
        <v>2055.3231091584062</v>
      </c>
      <c r="BS127" s="35">
        <v>34045</v>
      </c>
      <c r="BT127" s="35">
        <v>34045</v>
      </c>
      <c r="BU127" s="35">
        <v>14739</v>
      </c>
      <c r="BV127" s="35">
        <v>26820</v>
      </c>
      <c r="BW127" s="35">
        <v>11386</v>
      </c>
      <c r="BX127" s="35">
        <v>17127</v>
      </c>
      <c r="BY127" s="45" t="s">
        <v>46</v>
      </c>
      <c r="BZ127" s="35">
        <v>34045</v>
      </c>
      <c r="CA127" s="35">
        <v>21961</v>
      </c>
      <c r="CB127" s="35">
        <v>14739</v>
      </c>
      <c r="CC127" s="35">
        <v>14739</v>
      </c>
      <c r="CD127" s="35">
        <v>14739</v>
      </c>
      <c r="CE127" s="35">
        <v>12882</v>
      </c>
      <c r="CF127" s="35">
        <v>256</v>
      </c>
      <c r="CG127" s="35">
        <v>11015</v>
      </c>
      <c r="CH127" s="35">
        <v>22194</v>
      </c>
      <c r="CI127" s="35">
        <v>22194</v>
      </c>
      <c r="CJ127" s="35">
        <v>22194</v>
      </c>
      <c r="CK127" s="35">
        <v>1253</v>
      </c>
      <c r="CL127" s="35" t="s">
        <v>237</v>
      </c>
      <c r="CM127" s="35">
        <v>1253</v>
      </c>
      <c r="CN127" s="35">
        <v>2325</v>
      </c>
      <c r="CO127" s="45">
        <v>21164</v>
      </c>
      <c r="CP127" s="35">
        <v>16811</v>
      </c>
      <c r="CQ127" s="35">
        <v>16811</v>
      </c>
      <c r="CR127" s="35">
        <v>16494</v>
      </c>
      <c r="CS127" s="35">
        <v>16494</v>
      </c>
      <c r="CT127" s="35">
        <v>16935</v>
      </c>
      <c r="CU127" s="35">
        <v>10329</v>
      </c>
      <c r="CV127" s="35">
        <v>16935</v>
      </c>
      <c r="CW127" s="35">
        <v>34045</v>
      </c>
      <c r="CX127" s="35">
        <v>16494</v>
      </c>
      <c r="CY127" s="35">
        <v>5404</v>
      </c>
      <c r="CZ127" s="35">
        <v>468</v>
      </c>
      <c r="DA127" s="78">
        <v>5.25</v>
      </c>
      <c r="DB127" s="43" t="s">
        <v>46</v>
      </c>
      <c r="DC127" s="43" t="s">
        <v>46</v>
      </c>
      <c r="DD127" s="43" t="s">
        <v>46</v>
      </c>
      <c r="DE127" s="43" t="s">
        <v>46</v>
      </c>
      <c r="DF127" s="43">
        <v>3621</v>
      </c>
      <c r="DG127" s="54">
        <v>201</v>
      </c>
      <c r="DH127" s="35">
        <v>1289</v>
      </c>
      <c r="DI127" s="35">
        <v>82</v>
      </c>
    </row>
    <row r="128" spans="1:113" x14ac:dyDescent="0.2">
      <c r="A128" s="3" t="s">
        <v>39</v>
      </c>
      <c r="B128" s="4">
        <v>2015</v>
      </c>
      <c r="C128" s="2" t="s">
        <v>16</v>
      </c>
      <c r="D128" s="35" t="s">
        <v>46</v>
      </c>
      <c r="E128" s="35" t="s">
        <v>46</v>
      </c>
      <c r="F128" s="35">
        <v>23677</v>
      </c>
      <c r="G128" s="45">
        <v>23677</v>
      </c>
      <c r="H128" s="35">
        <v>23677</v>
      </c>
      <c r="I128" s="35">
        <v>23677</v>
      </c>
      <c r="J128" s="35">
        <v>4179</v>
      </c>
      <c r="K128" s="35">
        <v>15126</v>
      </c>
      <c r="L128" s="35">
        <v>4372</v>
      </c>
      <c r="M128" s="35" t="s">
        <v>46</v>
      </c>
      <c r="N128" s="35" t="s">
        <v>237</v>
      </c>
      <c r="O128" s="35">
        <v>530</v>
      </c>
      <c r="P128" s="35">
        <v>211</v>
      </c>
      <c r="Q128" s="35">
        <v>3269.7307692307691</v>
      </c>
      <c r="R128" s="45">
        <v>1514</v>
      </c>
      <c r="S128" s="35">
        <v>7623</v>
      </c>
      <c r="T128" s="35">
        <v>8311</v>
      </c>
      <c r="U128" s="35">
        <v>8977</v>
      </c>
      <c r="V128" s="35">
        <v>1209</v>
      </c>
      <c r="W128" s="35">
        <v>4177</v>
      </c>
      <c r="X128" s="35">
        <v>4800</v>
      </c>
      <c r="Y128" s="35">
        <v>1815</v>
      </c>
      <c r="Z128" s="35">
        <v>4020</v>
      </c>
      <c r="AA128" s="35">
        <v>3499.5566037735848</v>
      </c>
      <c r="AB128" s="35">
        <v>11685</v>
      </c>
      <c r="AC128" s="35">
        <v>11992</v>
      </c>
      <c r="AD128" s="35">
        <v>422</v>
      </c>
      <c r="AE128" s="43">
        <v>1126.75</v>
      </c>
      <c r="AF128" s="30">
        <v>834</v>
      </c>
      <c r="AG128" s="35">
        <v>23677</v>
      </c>
      <c r="AH128" s="43">
        <v>386</v>
      </c>
      <c r="AI128" s="43">
        <v>740.75</v>
      </c>
      <c r="AJ128" s="43">
        <v>834</v>
      </c>
      <c r="AK128" s="43">
        <v>2555</v>
      </c>
      <c r="AL128" s="35">
        <v>2555</v>
      </c>
      <c r="AM128" s="35">
        <v>422</v>
      </c>
      <c r="AN128" s="35">
        <v>4179</v>
      </c>
      <c r="AO128" s="35">
        <v>4179</v>
      </c>
      <c r="AP128" s="35" t="s">
        <v>46</v>
      </c>
      <c r="AQ128" s="45" t="s">
        <v>46</v>
      </c>
      <c r="AR128" s="35">
        <v>23677</v>
      </c>
      <c r="AS128" s="35">
        <v>2468</v>
      </c>
      <c r="AT128" s="35">
        <v>844</v>
      </c>
      <c r="AU128" s="35">
        <v>377</v>
      </c>
      <c r="AV128" s="35">
        <v>2468</v>
      </c>
      <c r="AW128" s="35">
        <v>2468</v>
      </c>
      <c r="AX128" s="35" t="s">
        <v>237</v>
      </c>
      <c r="AY128" s="35">
        <v>2468</v>
      </c>
      <c r="AZ128" s="43" t="s">
        <v>46</v>
      </c>
      <c r="BA128" s="45">
        <v>2116</v>
      </c>
      <c r="BB128" s="35">
        <v>23677</v>
      </c>
      <c r="BC128" s="35">
        <v>2821</v>
      </c>
      <c r="BD128" s="54">
        <v>136</v>
      </c>
      <c r="BE128" s="35">
        <v>909</v>
      </c>
      <c r="BF128" s="45">
        <v>50</v>
      </c>
      <c r="BG128" s="35">
        <v>23677</v>
      </c>
      <c r="BH128" s="35">
        <v>4372</v>
      </c>
      <c r="BI128" s="81">
        <v>10082</v>
      </c>
      <c r="BJ128" s="81">
        <v>10082</v>
      </c>
      <c r="BK128" s="35">
        <v>638</v>
      </c>
      <c r="BL128" s="35">
        <v>2266</v>
      </c>
      <c r="BM128" s="35" t="s">
        <v>46</v>
      </c>
      <c r="BN128" s="35">
        <v>2266</v>
      </c>
      <c r="BO128" s="45">
        <v>468</v>
      </c>
      <c r="BP128" s="35">
        <v>10186</v>
      </c>
      <c r="BQ128" s="35">
        <v>5835</v>
      </c>
      <c r="BR128" s="35">
        <v>2055.3231091584062</v>
      </c>
      <c r="BS128" s="35">
        <v>23677</v>
      </c>
      <c r="BT128" s="35">
        <v>23677</v>
      </c>
      <c r="BU128" s="35">
        <v>10186</v>
      </c>
      <c r="BV128" s="35">
        <v>19305</v>
      </c>
      <c r="BW128" s="35">
        <v>7077</v>
      </c>
      <c r="BX128" s="35">
        <v>11083</v>
      </c>
      <c r="BY128" s="45" t="s">
        <v>46</v>
      </c>
      <c r="BZ128" s="35">
        <v>23677</v>
      </c>
      <c r="CA128" s="35">
        <v>15760</v>
      </c>
      <c r="CB128" s="35">
        <v>10186</v>
      </c>
      <c r="CC128" s="35">
        <v>10186</v>
      </c>
      <c r="CD128" s="35">
        <v>10186</v>
      </c>
      <c r="CE128" s="35">
        <v>8977</v>
      </c>
      <c r="CF128" s="35">
        <v>173</v>
      </c>
      <c r="CG128" s="35">
        <v>7353</v>
      </c>
      <c r="CH128" s="35">
        <v>15934</v>
      </c>
      <c r="CI128" s="35">
        <v>15934</v>
      </c>
      <c r="CJ128" s="35">
        <v>15934</v>
      </c>
      <c r="CK128" s="35">
        <v>530</v>
      </c>
      <c r="CL128" s="35" t="s">
        <v>237</v>
      </c>
      <c r="CM128" s="35">
        <v>530</v>
      </c>
      <c r="CN128" s="35">
        <v>781</v>
      </c>
      <c r="CO128" s="45">
        <v>15126</v>
      </c>
      <c r="CP128" s="35">
        <v>10129</v>
      </c>
      <c r="CQ128" s="35">
        <v>10129</v>
      </c>
      <c r="CR128" s="35">
        <v>10082</v>
      </c>
      <c r="CS128" s="35">
        <v>10082</v>
      </c>
      <c r="CT128" s="35">
        <v>10172</v>
      </c>
      <c r="CU128" s="35">
        <v>3164</v>
      </c>
      <c r="CV128" s="35">
        <v>10172</v>
      </c>
      <c r="CW128" s="35">
        <v>23677</v>
      </c>
      <c r="CX128" s="35">
        <v>10082</v>
      </c>
      <c r="CY128" s="35">
        <v>10351</v>
      </c>
      <c r="CZ128" s="35">
        <v>457</v>
      </c>
      <c r="DA128" s="78">
        <v>5.35</v>
      </c>
      <c r="DB128" s="43" t="s">
        <v>46</v>
      </c>
      <c r="DC128" s="43" t="s">
        <v>46</v>
      </c>
      <c r="DD128" s="43" t="s">
        <v>46</v>
      </c>
      <c r="DE128" s="43" t="s">
        <v>46</v>
      </c>
      <c r="DF128" s="43">
        <v>2821</v>
      </c>
      <c r="DG128" s="54">
        <v>136</v>
      </c>
      <c r="DH128" s="35">
        <v>909</v>
      </c>
      <c r="DI128" s="35">
        <v>50</v>
      </c>
    </row>
    <row r="129" spans="1:113" x14ac:dyDescent="0.2">
      <c r="A129" s="3" t="s">
        <v>40</v>
      </c>
      <c r="B129" s="4">
        <v>2015</v>
      </c>
      <c r="C129" s="2" t="s">
        <v>17</v>
      </c>
      <c r="D129" s="35" t="s">
        <v>46</v>
      </c>
      <c r="E129" s="35" t="s">
        <v>46</v>
      </c>
      <c r="F129" s="35">
        <v>29447</v>
      </c>
      <c r="G129" s="45">
        <v>29447</v>
      </c>
      <c r="H129" s="35">
        <v>29447</v>
      </c>
      <c r="I129" s="35">
        <v>29447</v>
      </c>
      <c r="J129" s="35">
        <v>4794</v>
      </c>
      <c r="K129" s="35">
        <v>17397</v>
      </c>
      <c r="L129" s="35">
        <v>7256</v>
      </c>
      <c r="M129" s="35" t="s">
        <v>46</v>
      </c>
      <c r="N129" s="35" t="s">
        <v>237</v>
      </c>
      <c r="O129" s="35">
        <v>926</v>
      </c>
      <c r="P129" s="35">
        <v>275</v>
      </c>
      <c r="Q129" s="35">
        <v>3144.1224489795918</v>
      </c>
      <c r="R129" s="45">
        <v>2173</v>
      </c>
      <c r="S129" s="35">
        <v>9134</v>
      </c>
      <c r="T129" s="35">
        <v>9263</v>
      </c>
      <c r="U129" s="35">
        <v>10067</v>
      </c>
      <c r="V129" s="35">
        <v>1552</v>
      </c>
      <c r="W129" s="35">
        <v>4821</v>
      </c>
      <c r="X129" s="35">
        <v>5246</v>
      </c>
      <c r="Y129" s="35">
        <v>2072</v>
      </c>
      <c r="Z129" s="35">
        <v>4321</v>
      </c>
      <c r="AA129" s="35">
        <v>3283.1271186440677</v>
      </c>
      <c r="AB129" s="35">
        <v>15083</v>
      </c>
      <c r="AC129" s="35">
        <v>14364</v>
      </c>
      <c r="AD129" s="35">
        <v>613</v>
      </c>
      <c r="AE129" s="43">
        <v>1262.5</v>
      </c>
      <c r="AF129" s="30">
        <v>1021</v>
      </c>
      <c r="AG129" s="35">
        <v>29447</v>
      </c>
      <c r="AH129" s="43">
        <v>480</v>
      </c>
      <c r="AI129" s="43">
        <v>782.5</v>
      </c>
      <c r="AJ129" s="43">
        <v>1021</v>
      </c>
      <c r="AK129" s="43">
        <v>2890</v>
      </c>
      <c r="AL129" s="35">
        <v>2890</v>
      </c>
      <c r="AM129" s="35">
        <v>613</v>
      </c>
      <c r="AN129" s="35">
        <v>4794</v>
      </c>
      <c r="AO129" s="35">
        <v>4794</v>
      </c>
      <c r="AP129" s="35" t="s">
        <v>46</v>
      </c>
      <c r="AQ129" s="45" t="s">
        <v>46</v>
      </c>
      <c r="AR129" s="35">
        <v>29447</v>
      </c>
      <c r="AS129" s="35">
        <v>3029</v>
      </c>
      <c r="AT129" s="35">
        <v>941</v>
      </c>
      <c r="AU129" s="35">
        <v>399</v>
      </c>
      <c r="AV129" s="35">
        <v>3029</v>
      </c>
      <c r="AW129" s="35">
        <v>3029</v>
      </c>
      <c r="AX129" s="35" t="s">
        <v>237</v>
      </c>
      <c r="AY129" s="35">
        <v>3029</v>
      </c>
      <c r="AZ129" s="43" t="s">
        <v>46</v>
      </c>
      <c r="BA129" s="45">
        <v>2544</v>
      </c>
      <c r="BB129" s="35">
        <v>29447</v>
      </c>
      <c r="BC129" s="35">
        <v>3146</v>
      </c>
      <c r="BD129" s="54">
        <v>154</v>
      </c>
      <c r="BE129" s="35">
        <v>1067</v>
      </c>
      <c r="BF129" s="45">
        <v>55</v>
      </c>
      <c r="BG129" s="35">
        <v>29447</v>
      </c>
      <c r="BH129" s="35">
        <v>7256</v>
      </c>
      <c r="BI129" s="81">
        <v>13824</v>
      </c>
      <c r="BJ129" s="81">
        <v>13824</v>
      </c>
      <c r="BK129" s="35">
        <v>1196</v>
      </c>
      <c r="BL129" s="35">
        <v>4013</v>
      </c>
      <c r="BM129" s="35" t="s">
        <v>46</v>
      </c>
      <c r="BN129" s="35">
        <v>4013</v>
      </c>
      <c r="BO129" s="45">
        <v>784</v>
      </c>
      <c r="BP129" s="35">
        <v>11619</v>
      </c>
      <c r="BQ129" s="35">
        <v>6393</v>
      </c>
      <c r="BR129" s="35">
        <v>2055.3231091584062</v>
      </c>
      <c r="BS129" s="35">
        <v>29447</v>
      </c>
      <c r="BT129" s="35">
        <v>29447</v>
      </c>
      <c r="BU129" s="35">
        <v>11619</v>
      </c>
      <c r="BV129" s="35">
        <v>22191</v>
      </c>
      <c r="BW129" s="35">
        <v>8708</v>
      </c>
      <c r="BX129" s="35">
        <v>14198</v>
      </c>
      <c r="BY129" s="45" t="s">
        <v>46</v>
      </c>
      <c r="BZ129" s="35">
        <v>29447</v>
      </c>
      <c r="CA129" s="35">
        <v>18205</v>
      </c>
      <c r="CB129" s="35">
        <v>11619</v>
      </c>
      <c r="CC129" s="35">
        <v>11619</v>
      </c>
      <c r="CD129" s="35">
        <v>11619</v>
      </c>
      <c r="CE129" s="35">
        <v>10067</v>
      </c>
      <c r="CF129" s="35">
        <v>285</v>
      </c>
      <c r="CG129" s="35">
        <v>6968</v>
      </c>
      <c r="CH129" s="35">
        <v>18397</v>
      </c>
      <c r="CI129" s="35">
        <v>18397</v>
      </c>
      <c r="CJ129" s="35">
        <v>18397</v>
      </c>
      <c r="CK129" s="35">
        <v>926</v>
      </c>
      <c r="CL129" s="35" t="s">
        <v>237</v>
      </c>
      <c r="CM129" s="35">
        <v>926</v>
      </c>
      <c r="CN129" s="35">
        <v>1417</v>
      </c>
      <c r="CO129" s="45">
        <v>17397</v>
      </c>
      <c r="CP129" s="35">
        <v>14609</v>
      </c>
      <c r="CQ129" s="35">
        <v>14609</v>
      </c>
      <c r="CR129" s="35">
        <v>13824</v>
      </c>
      <c r="CS129" s="35">
        <v>13824</v>
      </c>
      <c r="CT129" s="35">
        <v>14646</v>
      </c>
      <c r="CU129" s="35">
        <v>5595</v>
      </c>
      <c r="CV129" s="35">
        <v>14646</v>
      </c>
      <c r="CW129" s="35">
        <v>29447</v>
      </c>
      <c r="CX129" s="35">
        <v>13824</v>
      </c>
      <c r="CY129" s="35">
        <v>16000</v>
      </c>
      <c r="CZ129" s="35">
        <v>652</v>
      </c>
      <c r="DA129" s="78">
        <v>5.12</v>
      </c>
      <c r="DB129" s="43" t="s">
        <v>46</v>
      </c>
      <c r="DC129" s="43" t="s">
        <v>46</v>
      </c>
      <c r="DD129" s="43" t="s">
        <v>46</v>
      </c>
      <c r="DE129" s="43" t="s">
        <v>46</v>
      </c>
      <c r="DF129" s="43">
        <v>3146</v>
      </c>
      <c r="DG129" s="54">
        <v>154</v>
      </c>
      <c r="DH129" s="35">
        <v>1067</v>
      </c>
      <c r="DI129" s="35">
        <v>55</v>
      </c>
    </row>
    <row r="130" spans="1:113" x14ac:dyDescent="0.2">
      <c r="A130" s="3" t="s">
        <v>41</v>
      </c>
      <c r="B130" s="4">
        <v>2015</v>
      </c>
      <c r="C130" s="2" t="s">
        <v>18</v>
      </c>
      <c r="D130" s="35" t="s">
        <v>46</v>
      </c>
      <c r="E130" s="35" t="s">
        <v>46</v>
      </c>
      <c r="F130" s="35">
        <v>20321</v>
      </c>
      <c r="G130" s="45">
        <v>20321</v>
      </c>
      <c r="H130" s="35">
        <v>20321</v>
      </c>
      <c r="I130" s="35">
        <v>20321</v>
      </c>
      <c r="J130" s="35">
        <v>3641</v>
      </c>
      <c r="K130" s="35">
        <v>12408</v>
      </c>
      <c r="L130" s="35">
        <v>4272</v>
      </c>
      <c r="M130" s="35" t="s">
        <v>46</v>
      </c>
      <c r="N130" s="35" t="s">
        <v>237</v>
      </c>
      <c r="O130" s="35">
        <v>639</v>
      </c>
      <c r="P130" s="35">
        <v>181</v>
      </c>
      <c r="Q130" s="35">
        <v>3189.2323943661972</v>
      </c>
      <c r="R130" s="45">
        <v>1223</v>
      </c>
      <c r="S130" s="35">
        <v>6507</v>
      </c>
      <c r="T130" s="35">
        <v>6678</v>
      </c>
      <c r="U130" s="35">
        <v>7530</v>
      </c>
      <c r="V130" s="35">
        <v>1234</v>
      </c>
      <c r="W130" s="35">
        <v>3468</v>
      </c>
      <c r="X130" s="35">
        <v>4062</v>
      </c>
      <c r="Y130" s="35">
        <v>1506</v>
      </c>
      <c r="Z130" s="35">
        <v>3428</v>
      </c>
      <c r="AA130" s="35">
        <v>3385.794117647059</v>
      </c>
      <c r="AB130" s="35">
        <v>10253</v>
      </c>
      <c r="AC130" s="35">
        <v>10068</v>
      </c>
      <c r="AD130" s="35">
        <v>432</v>
      </c>
      <c r="AE130" s="43">
        <v>942.25</v>
      </c>
      <c r="AF130" s="30">
        <v>748</v>
      </c>
      <c r="AG130" s="35">
        <v>20321</v>
      </c>
      <c r="AH130" s="43">
        <v>336</v>
      </c>
      <c r="AI130" s="43">
        <v>606.25</v>
      </c>
      <c r="AJ130" s="43">
        <v>748</v>
      </c>
      <c r="AK130" s="43">
        <v>2185</v>
      </c>
      <c r="AL130" s="35">
        <v>2185</v>
      </c>
      <c r="AM130" s="35">
        <v>432</v>
      </c>
      <c r="AN130" s="35">
        <v>3641</v>
      </c>
      <c r="AO130" s="35">
        <v>3641</v>
      </c>
      <c r="AP130" s="35" t="s">
        <v>46</v>
      </c>
      <c r="AQ130" s="45" t="s">
        <v>46</v>
      </c>
      <c r="AR130" s="35">
        <v>20321</v>
      </c>
      <c r="AS130" s="35">
        <v>2264</v>
      </c>
      <c r="AT130" s="35">
        <v>760</v>
      </c>
      <c r="AU130" s="35">
        <v>329</v>
      </c>
      <c r="AV130" s="35">
        <v>2264</v>
      </c>
      <c r="AW130" s="35">
        <v>2264</v>
      </c>
      <c r="AX130" s="35" t="s">
        <v>237</v>
      </c>
      <c r="AY130" s="35">
        <v>2264</v>
      </c>
      <c r="AZ130" s="43" t="s">
        <v>46</v>
      </c>
      <c r="BA130" s="45">
        <v>1848</v>
      </c>
      <c r="BB130" s="35">
        <v>20321</v>
      </c>
      <c r="BC130" s="35">
        <v>2411</v>
      </c>
      <c r="BD130" s="54">
        <v>133</v>
      </c>
      <c r="BE130" s="35">
        <v>816</v>
      </c>
      <c r="BF130" s="45">
        <v>57</v>
      </c>
      <c r="BG130" s="35">
        <v>20321</v>
      </c>
      <c r="BH130" s="35">
        <v>4272</v>
      </c>
      <c r="BI130" s="81">
        <v>8975</v>
      </c>
      <c r="BJ130" s="81">
        <v>8975</v>
      </c>
      <c r="BK130" s="35">
        <v>594</v>
      </c>
      <c r="BL130" s="35">
        <v>2194</v>
      </c>
      <c r="BM130" s="35" t="s">
        <v>46</v>
      </c>
      <c r="BN130" s="35">
        <v>2194</v>
      </c>
      <c r="BO130" s="45">
        <v>431</v>
      </c>
      <c r="BP130" s="35">
        <v>8764</v>
      </c>
      <c r="BQ130" s="35">
        <v>4934</v>
      </c>
      <c r="BR130" s="35">
        <v>2055.3231091584062</v>
      </c>
      <c r="BS130" s="35">
        <v>20321</v>
      </c>
      <c r="BT130" s="35">
        <v>20321</v>
      </c>
      <c r="BU130" s="35">
        <v>8764</v>
      </c>
      <c r="BV130" s="35">
        <v>16049</v>
      </c>
      <c r="BW130" s="35">
        <v>5986</v>
      </c>
      <c r="BX130" s="35">
        <v>9752</v>
      </c>
      <c r="BY130" s="45" t="s">
        <v>46</v>
      </c>
      <c r="BZ130" s="35">
        <v>20321</v>
      </c>
      <c r="CA130" s="35">
        <v>13053</v>
      </c>
      <c r="CB130" s="35">
        <v>8764</v>
      </c>
      <c r="CC130" s="35">
        <v>8764</v>
      </c>
      <c r="CD130" s="35">
        <v>8764</v>
      </c>
      <c r="CE130" s="35">
        <v>7530</v>
      </c>
      <c r="CF130" s="35">
        <v>177</v>
      </c>
      <c r="CG130" s="35">
        <v>5841</v>
      </c>
      <c r="CH130" s="35">
        <v>13185</v>
      </c>
      <c r="CI130" s="35">
        <v>13185</v>
      </c>
      <c r="CJ130" s="35">
        <v>13185</v>
      </c>
      <c r="CK130" s="35">
        <v>639</v>
      </c>
      <c r="CL130" s="35" t="s">
        <v>237</v>
      </c>
      <c r="CM130" s="35">
        <v>639</v>
      </c>
      <c r="CN130" s="35">
        <v>863</v>
      </c>
      <c r="CO130" s="45">
        <v>12408</v>
      </c>
      <c r="CP130" s="35">
        <v>9077</v>
      </c>
      <c r="CQ130" s="35">
        <v>9077</v>
      </c>
      <c r="CR130" s="35">
        <v>8975</v>
      </c>
      <c r="CS130" s="35">
        <v>8975</v>
      </c>
      <c r="CT130" s="35">
        <v>9116</v>
      </c>
      <c r="CU130" s="35">
        <v>2086</v>
      </c>
      <c r="CV130" s="35">
        <v>9116</v>
      </c>
      <c r="CW130" s="35">
        <v>20321</v>
      </c>
      <c r="CX130" s="35">
        <v>8975</v>
      </c>
      <c r="CY130" s="35">
        <v>14076</v>
      </c>
      <c r="CZ130" s="35">
        <v>571</v>
      </c>
      <c r="DA130" s="78">
        <v>5.08</v>
      </c>
      <c r="DB130" s="43" t="s">
        <v>46</v>
      </c>
      <c r="DC130" s="43" t="s">
        <v>46</v>
      </c>
      <c r="DD130" s="43" t="s">
        <v>46</v>
      </c>
      <c r="DE130" s="43" t="s">
        <v>46</v>
      </c>
      <c r="DF130" s="43">
        <v>2411</v>
      </c>
      <c r="DG130" s="54">
        <v>133</v>
      </c>
      <c r="DH130" s="35">
        <v>816</v>
      </c>
      <c r="DI130" s="35">
        <v>57</v>
      </c>
    </row>
    <row r="131" spans="1:113" x14ac:dyDescent="0.2">
      <c r="A131" s="3" t="s">
        <v>42</v>
      </c>
      <c r="B131" s="4">
        <v>2015</v>
      </c>
      <c r="C131" s="2" t="s">
        <v>19</v>
      </c>
      <c r="D131" s="35" t="s">
        <v>46</v>
      </c>
      <c r="E131" s="35" t="s">
        <v>46</v>
      </c>
      <c r="F131" s="35">
        <v>30076</v>
      </c>
      <c r="G131" s="45">
        <v>30076</v>
      </c>
      <c r="H131" s="35">
        <v>30076</v>
      </c>
      <c r="I131" s="35">
        <v>30076</v>
      </c>
      <c r="J131" s="35">
        <v>5365</v>
      </c>
      <c r="K131" s="35">
        <v>18265</v>
      </c>
      <c r="L131" s="35">
        <v>6446</v>
      </c>
      <c r="M131" s="35" t="s">
        <v>46</v>
      </c>
      <c r="N131" s="35" t="s">
        <v>237</v>
      </c>
      <c r="O131" s="35">
        <v>575</v>
      </c>
      <c r="P131" s="35">
        <v>305</v>
      </c>
      <c r="Q131" s="35">
        <v>3464.6891891891892</v>
      </c>
      <c r="R131" s="45">
        <v>2031</v>
      </c>
      <c r="S131" s="35">
        <v>9723</v>
      </c>
      <c r="T131" s="35">
        <v>9655</v>
      </c>
      <c r="U131" s="35">
        <v>10932</v>
      </c>
      <c r="V131" s="35">
        <v>1673</v>
      </c>
      <c r="W131" s="35">
        <v>5329</v>
      </c>
      <c r="X131" s="35">
        <v>5603</v>
      </c>
      <c r="Y131" s="35">
        <v>2396</v>
      </c>
      <c r="Z131" s="35">
        <v>4734</v>
      </c>
      <c r="AA131" s="35">
        <v>3800.5</v>
      </c>
      <c r="AB131" s="35">
        <v>15330</v>
      </c>
      <c r="AC131" s="35">
        <v>14746</v>
      </c>
      <c r="AD131" s="35">
        <v>607</v>
      </c>
      <c r="AE131" s="43">
        <v>1393.25</v>
      </c>
      <c r="AF131" s="30">
        <v>1078</v>
      </c>
      <c r="AG131" s="35">
        <v>30076</v>
      </c>
      <c r="AH131" s="43">
        <v>509</v>
      </c>
      <c r="AI131" s="43">
        <v>884.25</v>
      </c>
      <c r="AJ131" s="43">
        <v>1078</v>
      </c>
      <c r="AK131" s="43">
        <v>3320</v>
      </c>
      <c r="AL131" s="35">
        <v>3320</v>
      </c>
      <c r="AM131" s="35">
        <v>607</v>
      </c>
      <c r="AN131" s="35">
        <v>5365</v>
      </c>
      <c r="AO131" s="35">
        <v>5365</v>
      </c>
      <c r="AP131" s="35" t="s">
        <v>46</v>
      </c>
      <c r="AQ131" s="45" t="s">
        <v>46</v>
      </c>
      <c r="AR131" s="35">
        <v>30076</v>
      </c>
      <c r="AS131" s="35">
        <v>3146</v>
      </c>
      <c r="AT131" s="35">
        <v>883</v>
      </c>
      <c r="AU131" s="35">
        <v>377</v>
      </c>
      <c r="AV131" s="35">
        <v>3146</v>
      </c>
      <c r="AW131" s="35">
        <v>3146</v>
      </c>
      <c r="AX131" s="35" t="s">
        <v>237</v>
      </c>
      <c r="AY131" s="35">
        <v>3146</v>
      </c>
      <c r="AZ131" s="43" t="s">
        <v>46</v>
      </c>
      <c r="BA131" s="45">
        <v>2514</v>
      </c>
      <c r="BB131" s="35">
        <v>30076</v>
      </c>
      <c r="BC131" s="35">
        <v>3652</v>
      </c>
      <c r="BD131" s="54">
        <v>149</v>
      </c>
      <c r="BE131" s="35">
        <v>1125</v>
      </c>
      <c r="BF131" s="45">
        <v>43</v>
      </c>
      <c r="BG131" s="35">
        <v>30076</v>
      </c>
      <c r="BH131" s="35">
        <v>6446</v>
      </c>
      <c r="BI131" s="81">
        <v>13551</v>
      </c>
      <c r="BJ131" s="81">
        <v>13551</v>
      </c>
      <c r="BK131" s="35">
        <v>887</v>
      </c>
      <c r="BL131" s="35">
        <v>3284</v>
      </c>
      <c r="BM131" s="35" t="s">
        <v>46</v>
      </c>
      <c r="BN131" s="35">
        <v>3284</v>
      </c>
      <c r="BO131" s="45" t="s">
        <v>46</v>
      </c>
      <c r="BP131" s="35">
        <v>12605</v>
      </c>
      <c r="BQ131" s="35">
        <v>7130</v>
      </c>
      <c r="BR131" s="35">
        <v>2055.3231091584062</v>
      </c>
      <c r="BS131" s="35">
        <v>30076</v>
      </c>
      <c r="BT131" s="35">
        <v>30076</v>
      </c>
      <c r="BU131" s="35">
        <v>12605</v>
      </c>
      <c r="BV131" s="35">
        <v>23630</v>
      </c>
      <c r="BW131" s="35">
        <v>9026</v>
      </c>
      <c r="BX131" s="35">
        <v>14833</v>
      </c>
      <c r="BY131" s="45" t="s">
        <v>46</v>
      </c>
      <c r="BZ131" s="35">
        <v>30076</v>
      </c>
      <c r="CA131" s="35">
        <v>19157</v>
      </c>
      <c r="CB131" s="35">
        <v>12605</v>
      </c>
      <c r="CC131" s="35">
        <v>12605</v>
      </c>
      <c r="CD131" s="35">
        <v>12605</v>
      </c>
      <c r="CE131" s="35">
        <v>10932</v>
      </c>
      <c r="CF131" s="35">
        <v>251</v>
      </c>
      <c r="CG131" s="35">
        <v>8270</v>
      </c>
      <c r="CH131" s="35">
        <v>19378</v>
      </c>
      <c r="CI131" s="35">
        <v>19378</v>
      </c>
      <c r="CJ131" s="35">
        <v>19378</v>
      </c>
      <c r="CK131" s="35">
        <v>575</v>
      </c>
      <c r="CL131" s="35" t="s">
        <v>237</v>
      </c>
      <c r="CM131" s="35">
        <v>575</v>
      </c>
      <c r="CN131" s="35">
        <v>776</v>
      </c>
      <c r="CO131" s="45">
        <v>18265</v>
      </c>
      <c r="CP131" s="35">
        <v>13634</v>
      </c>
      <c r="CQ131" s="35">
        <v>13634</v>
      </c>
      <c r="CR131" s="35">
        <v>13551</v>
      </c>
      <c r="CS131" s="35">
        <v>13551</v>
      </c>
      <c r="CT131" s="35">
        <v>13772</v>
      </c>
      <c r="CU131" s="35">
        <v>3801</v>
      </c>
      <c r="CV131" s="35">
        <v>13772</v>
      </c>
      <c r="CW131" s="35">
        <v>30076</v>
      </c>
      <c r="CX131" s="35">
        <v>13551</v>
      </c>
      <c r="CY131" s="35">
        <v>17414</v>
      </c>
      <c r="CZ131" s="35">
        <v>932</v>
      </c>
      <c r="DA131" s="78">
        <v>5.74</v>
      </c>
      <c r="DB131" s="43" t="s">
        <v>46</v>
      </c>
      <c r="DC131" s="43" t="s">
        <v>46</v>
      </c>
      <c r="DD131" s="43" t="s">
        <v>46</v>
      </c>
      <c r="DE131" s="43" t="s">
        <v>46</v>
      </c>
      <c r="DF131" s="43">
        <v>3652</v>
      </c>
      <c r="DG131" s="54">
        <v>149</v>
      </c>
      <c r="DH131" s="35">
        <v>1125</v>
      </c>
      <c r="DI131" s="35">
        <v>43</v>
      </c>
    </row>
    <row r="132" spans="1:113" x14ac:dyDescent="0.2">
      <c r="A132" s="3" t="s">
        <v>43</v>
      </c>
      <c r="B132" s="4">
        <v>2015</v>
      </c>
      <c r="C132" s="2" t="s">
        <v>20</v>
      </c>
      <c r="D132" s="35" t="s">
        <v>46</v>
      </c>
      <c r="E132" s="35" t="s">
        <v>46</v>
      </c>
      <c r="F132" s="35">
        <v>14352</v>
      </c>
      <c r="G132" s="45">
        <v>14352</v>
      </c>
      <c r="H132" s="35">
        <v>14352</v>
      </c>
      <c r="I132" s="35">
        <v>14352</v>
      </c>
      <c r="J132" s="35">
        <v>2405</v>
      </c>
      <c r="K132" s="35">
        <v>8488</v>
      </c>
      <c r="L132" s="35">
        <v>3459</v>
      </c>
      <c r="M132" s="35" t="s">
        <v>46</v>
      </c>
      <c r="N132" s="35" t="s">
        <v>237</v>
      </c>
      <c r="O132" s="35">
        <v>281</v>
      </c>
      <c r="P132" s="35">
        <v>96</v>
      </c>
      <c r="Q132" s="35">
        <v>3453.2777777777778</v>
      </c>
      <c r="R132" s="45">
        <v>794</v>
      </c>
      <c r="S132" s="35">
        <v>4510</v>
      </c>
      <c r="T132" s="35">
        <v>4475</v>
      </c>
      <c r="U132" s="35">
        <v>4795</v>
      </c>
      <c r="V132" s="35">
        <v>722</v>
      </c>
      <c r="W132" s="35">
        <v>2337</v>
      </c>
      <c r="X132" s="35">
        <v>2458</v>
      </c>
      <c r="Y132" s="35">
        <v>1001</v>
      </c>
      <c r="Z132" s="35">
        <v>2032</v>
      </c>
      <c r="AA132" s="35">
        <v>3738.9615384615386</v>
      </c>
      <c r="AB132" s="35">
        <v>7326</v>
      </c>
      <c r="AC132" s="35">
        <v>7026</v>
      </c>
      <c r="AD132" s="35">
        <v>289</v>
      </c>
      <c r="AE132" s="43">
        <v>588</v>
      </c>
      <c r="AF132" s="30">
        <v>482</v>
      </c>
      <c r="AG132" s="35">
        <v>14352</v>
      </c>
      <c r="AH132" s="43">
        <v>218</v>
      </c>
      <c r="AI132" s="43">
        <v>370</v>
      </c>
      <c r="AJ132" s="43">
        <v>482</v>
      </c>
      <c r="AK132" s="43">
        <v>1473</v>
      </c>
      <c r="AL132" s="35">
        <v>1473</v>
      </c>
      <c r="AM132" s="35">
        <v>289</v>
      </c>
      <c r="AN132" s="35">
        <v>2405</v>
      </c>
      <c r="AO132" s="35">
        <v>2405</v>
      </c>
      <c r="AP132" s="35" t="s">
        <v>46</v>
      </c>
      <c r="AQ132" s="45" t="s">
        <v>46</v>
      </c>
      <c r="AR132" s="35">
        <v>14352</v>
      </c>
      <c r="AS132" s="35">
        <v>1477</v>
      </c>
      <c r="AT132" s="35">
        <v>373</v>
      </c>
      <c r="AU132" s="35">
        <v>169</v>
      </c>
      <c r="AV132" s="35">
        <v>1477</v>
      </c>
      <c r="AW132" s="35">
        <v>1477</v>
      </c>
      <c r="AX132" s="35" t="s">
        <v>237</v>
      </c>
      <c r="AY132" s="35">
        <v>1477</v>
      </c>
      <c r="AZ132" s="43" t="s">
        <v>46</v>
      </c>
      <c r="BA132" s="45">
        <v>1209</v>
      </c>
      <c r="BB132" s="35">
        <v>14352</v>
      </c>
      <c r="BC132" s="35">
        <v>1792</v>
      </c>
      <c r="BD132" s="54">
        <v>50</v>
      </c>
      <c r="BE132" s="35">
        <v>547</v>
      </c>
      <c r="BF132" s="45">
        <v>16</v>
      </c>
      <c r="BG132" s="35">
        <v>14352</v>
      </c>
      <c r="BH132" s="35">
        <v>3459</v>
      </c>
      <c r="BI132" s="81">
        <v>6612</v>
      </c>
      <c r="BJ132" s="81">
        <v>6612</v>
      </c>
      <c r="BK132" s="35">
        <v>484</v>
      </c>
      <c r="BL132" s="35">
        <v>1706</v>
      </c>
      <c r="BM132" s="35" t="s">
        <v>46</v>
      </c>
      <c r="BN132" s="35">
        <v>1706</v>
      </c>
      <c r="BO132" s="45" t="s">
        <v>46</v>
      </c>
      <c r="BP132" s="35">
        <v>5517</v>
      </c>
      <c r="BQ132" s="35">
        <v>3033</v>
      </c>
      <c r="BR132" s="35">
        <v>2055.3231091584062</v>
      </c>
      <c r="BS132" s="35">
        <v>14352</v>
      </c>
      <c r="BT132" s="35">
        <v>14352</v>
      </c>
      <c r="BU132" s="35">
        <v>5517</v>
      </c>
      <c r="BV132" s="35">
        <v>10893</v>
      </c>
      <c r="BW132" s="35">
        <v>4230</v>
      </c>
      <c r="BX132" s="35">
        <v>6958</v>
      </c>
      <c r="BY132" s="45" t="s">
        <v>46</v>
      </c>
      <c r="BZ132" s="35">
        <v>14352</v>
      </c>
      <c r="CA132" s="35">
        <v>8964</v>
      </c>
      <c r="CB132" s="35">
        <v>5517</v>
      </c>
      <c r="CC132" s="35">
        <v>5517</v>
      </c>
      <c r="CD132" s="35">
        <v>5517</v>
      </c>
      <c r="CE132" s="35">
        <v>4795</v>
      </c>
      <c r="CF132" s="35">
        <v>106</v>
      </c>
      <c r="CG132" s="35">
        <v>4060</v>
      </c>
      <c r="CH132" s="35">
        <v>8985</v>
      </c>
      <c r="CI132" s="35">
        <v>8985</v>
      </c>
      <c r="CJ132" s="35">
        <v>8985</v>
      </c>
      <c r="CK132" s="35">
        <v>281</v>
      </c>
      <c r="CL132" s="35" t="s">
        <v>237</v>
      </c>
      <c r="CM132" s="35">
        <v>281</v>
      </c>
      <c r="CN132" s="35">
        <v>500</v>
      </c>
      <c r="CO132" s="45">
        <v>8488</v>
      </c>
      <c r="CP132" s="35">
        <v>6854</v>
      </c>
      <c r="CQ132" s="35">
        <v>6854</v>
      </c>
      <c r="CR132" s="35">
        <v>6612</v>
      </c>
      <c r="CS132" s="35">
        <v>6612</v>
      </c>
      <c r="CT132" s="35">
        <v>6874</v>
      </c>
      <c r="CU132" s="35">
        <v>2407</v>
      </c>
      <c r="CV132" s="35">
        <v>6874</v>
      </c>
      <c r="CW132" s="35">
        <v>14352</v>
      </c>
      <c r="CX132" s="35">
        <v>6612</v>
      </c>
      <c r="CY132" s="35">
        <v>5384</v>
      </c>
      <c r="CZ132" s="35">
        <v>353</v>
      </c>
      <c r="DA132" s="78">
        <v>5.2</v>
      </c>
      <c r="DB132" s="43" t="s">
        <v>46</v>
      </c>
      <c r="DC132" s="43" t="s">
        <v>46</v>
      </c>
      <c r="DD132" s="43" t="s">
        <v>46</v>
      </c>
      <c r="DE132" s="43" t="s">
        <v>46</v>
      </c>
      <c r="DF132" s="43">
        <v>1792</v>
      </c>
      <c r="DG132" s="54">
        <v>50</v>
      </c>
      <c r="DH132" s="35">
        <v>547</v>
      </c>
      <c r="DI132" s="35">
        <v>16</v>
      </c>
    </row>
    <row r="133" spans="1:113" x14ac:dyDescent="0.2">
      <c r="A133" s="3" t="s">
        <v>44</v>
      </c>
      <c r="B133" s="4">
        <v>2015</v>
      </c>
      <c r="C133" s="2" t="s">
        <v>21</v>
      </c>
      <c r="D133" s="35" t="s">
        <v>46</v>
      </c>
      <c r="E133" s="35" t="s">
        <v>46</v>
      </c>
      <c r="F133" s="35">
        <v>41812</v>
      </c>
      <c r="G133" s="45">
        <v>41812</v>
      </c>
      <c r="H133" s="35">
        <v>41812</v>
      </c>
      <c r="I133" s="35">
        <v>41812</v>
      </c>
      <c r="J133" s="35">
        <v>7025</v>
      </c>
      <c r="K133" s="35">
        <v>25792</v>
      </c>
      <c r="L133" s="35">
        <v>8995</v>
      </c>
      <c r="M133" s="35" t="s">
        <v>46</v>
      </c>
      <c r="N133" s="35" t="s">
        <v>237</v>
      </c>
      <c r="O133" s="35">
        <v>958</v>
      </c>
      <c r="P133" s="35">
        <v>525</v>
      </c>
      <c r="Q133" s="35">
        <v>3301.8274336283184</v>
      </c>
      <c r="R133" s="45">
        <v>3350</v>
      </c>
      <c r="S133" s="35">
        <v>13565</v>
      </c>
      <c r="T133" s="35">
        <v>13629</v>
      </c>
      <c r="U133" s="35">
        <v>14891</v>
      </c>
      <c r="V133" s="35">
        <v>2446</v>
      </c>
      <c r="W133" s="35">
        <v>7010</v>
      </c>
      <c r="X133" s="35">
        <v>7881</v>
      </c>
      <c r="Y133" s="35">
        <v>3058</v>
      </c>
      <c r="Z133" s="35">
        <v>6502</v>
      </c>
      <c r="AA133" s="35">
        <v>3512.3055555555557</v>
      </c>
      <c r="AB133" s="35">
        <v>21382</v>
      </c>
      <c r="AC133" s="35">
        <v>20430</v>
      </c>
      <c r="AD133" s="35">
        <v>867</v>
      </c>
      <c r="AE133" s="43">
        <v>1891.25</v>
      </c>
      <c r="AF133" s="30">
        <v>1504</v>
      </c>
      <c r="AG133" s="35">
        <v>41812</v>
      </c>
      <c r="AH133" s="43">
        <v>718</v>
      </c>
      <c r="AI133" s="43">
        <v>1173.25</v>
      </c>
      <c r="AJ133" s="43">
        <v>1504</v>
      </c>
      <c r="AK133" s="43">
        <v>4224</v>
      </c>
      <c r="AL133" s="35">
        <v>4224</v>
      </c>
      <c r="AM133" s="35">
        <v>867</v>
      </c>
      <c r="AN133" s="35">
        <v>7025</v>
      </c>
      <c r="AO133" s="35">
        <v>7025</v>
      </c>
      <c r="AP133" s="35" t="s">
        <v>46</v>
      </c>
      <c r="AQ133" s="45" t="s">
        <v>46</v>
      </c>
      <c r="AR133" s="35">
        <v>41812</v>
      </c>
      <c r="AS133" s="35">
        <v>4489</v>
      </c>
      <c r="AT133" s="35">
        <v>1450</v>
      </c>
      <c r="AU133" s="35">
        <v>572</v>
      </c>
      <c r="AV133" s="35">
        <v>4489</v>
      </c>
      <c r="AW133" s="35">
        <v>4489</v>
      </c>
      <c r="AX133" s="35" t="s">
        <v>237</v>
      </c>
      <c r="AY133" s="35">
        <v>4489</v>
      </c>
      <c r="AZ133" s="43" t="s">
        <v>46</v>
      </c>
      <c r="BA133" s="45">
        <v>3995</v>
      </c>
      <c r="BB133" s="35">
        <v>41812</v>
      </c>
      <c r="BC133" s="35">
        <v>4595</v>
      </c>
      <c r="BD133" s="54">
        <v>206</v>
      </c>
      <c r="BE133" s="35">
        <v>1568</v>
      </c>
      <c r="BF133" s="45">
        <v>82</v>
      </c>
      <c r="BG133" s="35">
        <v>41812</v>
      </c>
      <c r="BH133" s="35">
        <v>8995</v>
      </c>
      <c r="BI133" s="81">
        <v>19480</v>
      </c>
      <c r="BJ133" s="81">
        <v>19480</v>
      </c>
      <c r="BK133" s="35">
        <v>1418</v>
      </c>
      <c r="BL133" s="35">
        <v>4515</v>
      </c>
      <c r="BM133" s="35" t="s">
        <v>46</v>
      </c>
      <c r="BN133" s="35">
        <v>4515</v>
      </c>
      <c r="BO133" s="45">
        <v>667</v>
      </c>
      <c r="BP133" s="35">
        <v>17337</v>
      </c>
      <c r="BQ133" s="35">
        <v>9560</v>
      </c>
      <c r="BR133" s="35">
        <v>2055.3231091584062</v>
      </c>
      <c r="BS133" s="35">
        <v>41812</v>
      </c>
      <c r="BT133" s="35">
        <v>41812</v>
      </c>
      <c r="BU133" s="35">
        <v>17337</v>
      </c>
      <c r="BV133" s="35">
        <v>32817</v>
      </c>
      <c r="BW133" s="35">
        <v>13120</v>
      </c>
      <c r="BX133" s="35">
        <v>20484</v>
      </c>
      <c r="BY133" s="45" t="s">
        <v>46</v>
      </c>
      <c r="BZ133" s="35">
        <v>41812</v>
      </c>
      <c r="CA133" s="35">
        <v>26998</v>
      </c>
      <c r="CB133" s="35">
        <v>17337</v>
      </c>
      <c r="CC133" s="35">
        <v>17337</v>
      </c>
      <c r="CD133" s="35">
        <v>17337</v>
      </c>
      <c r="CE133" s="35">
        <v>14891</v>
      </c>
      <c r="CF133" s="35">
        <v>321</v>
      </c>
      <c r="CG133" s="35">
        <v>10084</v>
      </c>
      <c r="CH133" s="35">
        <v>27194</v>
      </c>
      <c r="CI133" s="35">
        <v>27194</v>
      </c>
      <c r="CJ133" s="35">
        <v>27194</v>
      </c>
      <c r="CK133" s="35">
        <v>958</v>
      </c>
      <c r="CL133" s="35" t="s">
        <v>237</v>
      </c>
      <c r="CM133" s="35">
        <v>958</v>
      </c>
      <c r="CN133" s="35">
        <v>1706</v>
      </c>
      <c r="CO133" s="45">
        <v>25792</v>
      </c>
      <c r="CP133" s="35">
        <v>20256</v>
      </c>
      <c r="CQ133" s="35">
        <v>20256</v>
      </c>
      <c r="CR133" s="35">
        <v>19480</v>
      </c>
      <c r="CS133" s="35">
        <v>19480</v>
      </c>
      <c r="CT133" s="35">
        <v>20329</v>
      </c>
      <c r="CU133" s="35">
        <v>8351</v>
      </c>
      <c r="CV133" s="35">
        <v>20329</v>
      </c>
      <c r="CW133" s="35">
        <v>41812</v>
      </c>
      <c r="CX133" s="35">
        <v>19480</v>
      </c>
      <c r="CY133" s="35">
        <v>12564</v>
      </c>
      <c r="CZ133" s="35">
        <v>828</v>
      </c>
      <c r="DA133" s="78">
        <v>5.26</v>
      </c>
      <c r="DB133" s="43" t="s">
        <v>46</v>
      </c>
      <c r="DC133" s="43" t="s">
        <v>46</v>
      </c>
      <c r="DD133" s="43" t="s">
        <v>46</v>
      </c>
      <c r="DE133" s="43" t="s">
        <v>46</v>
      </c>
      <c r="DF133" s="43">
        <v>4595</v>
      </c>
      <c r="DG133" s="54">
        <v>206</v>
      </c>
      <c r="DH133" s="35">
        <v>1568</v>
      </c>
      <c r="DI133" s="35">
        <v>82</v>
      </c>
    </row>
    <row r="134" spans="1:113" x14ac:dyDescent="0.2">
      <c r="A134" s="3" t="s">
        <v>45</v>
      </c>
      <c r="B134" s="4">
        <v>2015</v>
      </c>
      <c r="C134" s="2" t="s">
        <v>22</v>
      </c>
      <c r="D134" s="35" t="s">
        <v>46</v>
      </c>
      <c r="E134" s="35" t="s">
        <v>46</v>
      </c>
      <c r="F134" s="35">
        <v>1163962</v>
      </c>
      <c r="G134" s="45">
        <v>1163962</v>
      </c>
      <c r="H134" s="35">
        <v>1163962</v>
      </c>
      <c r="I134" s="35">
        <v>1163962</v>
      </c>
      <c r="J134" s="35">
        <v>186820</v>
      </c>
      <c r="K134" s="35">
        <v>735062</v>
      </c>
      <c r="L134" s="35">
        <v>242080</v>
      </c>
      <c r="M134" s="35">
        <v>1329</v>
      </c>
      <c r="N134" s="35" t="s">
        <v>237</v>
      </c>
      <c r="O134" s="35">
        <v>45171</v>
      </c>
      <c r="P134" s="35">
        <v>23785</v>
      </c>
      <c r="Q134" s="35">
        <v>3295.0846110956231</v>
      </c>
      <c r="R134" s="45">
        <v>148713</v>
      </c>
      <c r="S134" s="35">
        <v>380273</v>
      </c>
      <c r="T134" s="35">
        <v>388389</v>
      </c>
      <c r="U134" s="35">
        <v>419299</v>
      </c>
      <c r="V134" s="35">
        <v>66085</v>
      </c>
      <c r="W134" s="35">
        <v>199232</v>
      </c>
      <c r="X134" s="35">
        <v>220067</v>
      </c>
      <c r="Y134" s="35">
        <v>96410</v>
      </c>
      <c r="Z134" s="35">
        <v>178681</v>
      </c>
      <c r="AA134" s="35">
        <v>3438.6693198263388</v>
      </c>
      <c r="AB134" s="35">
        <v>592694</v>
      </c>
      <c r="AC134" s="35">
        <v>571268</v>
      </c>
      <c r="AD134" s="35">
        <v>26238</v>
      </c>
      <c r="AE134" s="43">
        <v>20661</v>
      </c>
      <c r="AF134" s="30">
        <v>39551</v>
      </c>
      <c r="AG134" s="35">
        <v>1163962</v>
      </c>
      <c r="AH134" s="43">
        <v>7771</v>
      </c>
      <c r="AI134" s="43">
        <v>12890</v>
      </c>
      <c r="AJ134" s="43">
        <v>15840</v>
      </c>
      <c r="AK134" s="43">
        <v>114042</v>
      </c>
      <c r="AL134" s="35">
        <v>114042</v>
      </c>
      <c r="AM134" s="35">
        <v>26238</v>
      </c>
      <c r="AN134" s="35">
        <v>186820</v>
      </c>
      <c r="AO134" s="35">
        <v>76514</v>
      </c>
      <c r="AP134" s="35" t="s">
        <v>46</v>
      </c>
      <c r="AQ134" s="45" t="s">
        <v>46</v>
      </c>
      <c r="AR134" s="35">
        <v>1163962</v>
      </c>
      <c r="AS134" s="35">
        <v>127841</v>
      </c>
      <c r="AT134" s="35">
        <v>38660</v>
      </c>
      <c r="AU134" s="35">
        <v>14748</v>
      </c>
      <c r="AV134" s="35">
        <v>127841</v>
      </c>
      <c r="AW134" s="35">
        <v>127841</v>
      </c>
      <c r="AX134" s="35" t="s">
        <v>237</v>
      </c>
      <c r="AY134" s="35">
        <v>127841</v>
      </c>
      <c r="AZ134" s="11">
        <v>11277</v>
      </c>
      <c r="BA134" s="45">
        <v>41627</v>
      </c>
      <c r="BB134" s="35">
        <v>1163962</v>
      </c>
      <c r="BC134" s="35">
        <v>118412</v>
      </c>
      <c r="BD134" s="54">
        <v>6345</v>
      </c>
      <c r="BE134" s="35">
        <v>42299</v>
      </c>
      <c r="BF134" s="45">
        <v>2445</v>
      </c>
      <c r="BG134" s="35">
        <v>1163962</v>
      </c>
      <c r="BH134" s="35">
        <v>242080</v>
      </c>
      <c r="BI134" s="43">
        <v>589370</v>
      </c>
      <c r="BJ134" s="43">
        <v>589370</v>
      </c>
      <c r="BK134" s="35">
        <v>43820</v>
      </c>
      <c r="BL134" s="35">
        <v>126881</v>
      </c>
      <c r="BM134" s="35">
        <v>42158</v>
      </c>
      <c r="BN134" s="35">
        <v>126881</v>
      </c>
      <c r="BO134" s="45">
        <v>24980</v>
      </c>
      <c r="BP134" s="35">
        <v>485384</v>
      </c>
      <c r="BQ134" s="35">
        <v>275091</v>
      </c>
      <c r="BR134" s="35">
        <v>2055.3231091584062</v>
      </c>
      <c r="BS134" s="35">
        <v>1163962</v>
      </c>
      <c r="BT134" s="35">
        <v>1163962</v>
      </c>
      <c r="BU134" s="35">
        <v>485384</v>
      </c>
      <c r="BV134" s="35">
        <v>921882</v>
      </c>
      <c r="BW134" s="35">
        <v>420377</v>
      </c>
      <c r="BX134" s="35">
        <v>580528</v>
      </c>
      <c r="BY134" s="45" t="s">
        <v>46</v>
      </c>
      <c r="BZ134" s="35">
        <v>1163962</v>
      </c>
      <c r="CA134" s="35">
        <v>759523</v>
      </c>
      <c r="CB134" s="35">
        <v>485384</v>
      </c>
      <c r="CC134" s="35">
        <v>485384</v>
      </c>
      <c r="CD134" s="35">
        <v>485384</v>
      </c>
      <c r="CE134" s="35">
        <v>419299</v>
      </c>
      <c r="CF134" s="35">
        <v>9682</v>
      </c>
      <c r="CG134" s="35">
        <v>57553</v>
      </c>
      <c r="CH134" s="35">
        <v>768662</v>
      </c>
      <c r="CI134" s="35">
        <v>768662</v>
      </c>
      <c r="CJ134" s="35">
        <v>768662</v>
      </c>
      <c r="CK134" s="35">
        <v>45171</v>
      </c>
      <c r="CL134" s="35" t="s">
        <v>237</v>
      </c>
      <c r="CM134" s="35">
        <v>45171</v>
      </c>
      <c r="CN134" s="35">
        <v>83769</v>
      </c>
      <c r="CO134" s="45">
        <v>735062</v>
      </c>
      <c r="CP134" s="35">
        <v>587991</v>
      </c>
      <c r="CQ134" s="35">
        <v>587991</v>
      </c>
      <c r="CR134" s="35">
        <v>589370</v>
      </c>
      <c r="CS134" s="35">
        <v>589370</v>
      </c>
      <c r="CT134" s="35">
        <v>590722</v>
      </c>
      <c r="CU134" s="35">
        <v>381130</v>
      </c>
      <c r="CV134" s="35">
        <v>590722</v>
      </c>
      <c r="CW134" s="35">
        <v>1163962</v>
      </c>
      <c r="CX134" s="35">
        <v>589370</v>
      </c>
      <c r="CY134" s="35">
        <v>229545</v>
      </c>
      <c r="CZ134" s="35">
        <v>15874</v>
      </c>
      <c r="DA134" s="78" t="s">
        <v>46</v>
      </c>
      <c r="DB134" s="11">
        <v>11277</v>
      </c>
      <c r="DC134" s="11">
        <v>11277</v>
      </c>
      <c r="DD134" s="11">
        <v>11277</v>
      </c>
      <c r="DE134" s="11">
        <v>11277</v>
      </c>
      <c r="DF134" s="11">
        <v>118412</v>
      </c>
      <c r="DG134" s="54">
        <v>6345</v>
      </c>
      <c r="DH134" s="35">
        <v>42299</v>
      </c>
      <c r="DI134" s="35">
        <v>2445</v>
      </c>
    </row>
    <row r="135" spans="1:113" x14ac:dyDescent="0.2">
      <c r="A135" s="3" t="s">
        <v>24</v>
      </c>
      <c r="B135" s="4">
        <v>2016</v>
      </c>
      <c r="C135" s="2" t="s">
        <v>229</v>
      </c>
      <c r="D135" s="35" t="s">
        <v>46</v>
      </c>
      <c r="E135" s="35" t="s">
        <v>46</v>
      </c>
      <c r="F135" s="35">
        <v>540691</v>
      </c>
      <c r="G135" s="45">
        <v>540691</v>
      </c>
      <c r="H135" s="35">
        <v>540691</v>
      </c>
      <c r="I135" s="35">
        <v>540691</v>
      </c>
      <c r="J135" s="35">
        <v>82558</v>
      </c>
      <c r="K135" s="35">
        <v>356915</v>
      </c>
      <c r="L135" s="35">
        <v>101218</v>
      </c>
      <c r="M135" s="35">
        <v>706</v>
      </c>
      <c r="N135" s="35" t="s">
        <v>237</v>
      </c>
      <c r="O135" s="35">
        <v>24873</v>
      </c>
      <c r="P135" s="35">
        <v>15645</v>
      </c>
      <c r="Q135" s="35">
        <v>3409.6218515997275</v>
      </c>
      <c r="R135" s="45">
        <v>94120</v>
      </c>
      <c r="S135" s="35">
        <v>183108</v>
      </c>
      <c r="T135" s="35">
        <v>186941</v>
      </c>
      <c r="U135" s="35">
        <v>198721</v>
      </c>
      <c r="V135" s="35">
        <v>31036</v>
      </c>
      <c r="W135" s="35">
        <v>95137</v>
      </c>
      <c r="X135" s="35">
        <v>103584</v>
      </c>
      <c r="Y135" s="35">
        <v>49714</v>
      </c>
      <c r="Z135" s="35">
        <v>81335</v>
      </c>
      <c r="AA135" s="35">
        <v>3484.1774553571427</v>
      </c>
      <c r="AB135" s="35">
        <v>275574</v>
      </c>
      <c r="AC135" s="35">
        <v>265117</v>
      </c>
      <c r="AD135" s="35">
        <v>12878</v>
      </c>
      <c r="AE135" s="43" t="s">
        <v>46</v>
      </c>
      <c r="AF135" s="30">
        <v>17605</v>
      </c>
      <c r="AG135" s="35">
        <v>540691</v>
      </c>
      <c r="AH135" s="43" t="s">
        <v>46</v>
      </c>
      <c r="AI135" s="43" t="s">
        <v>46</v>
      </c>
      <c r="AJ135" s="43" t="s">
        <v>46</v>
      </c>
      <c r="AK135" s="43">
        <v>50173</v>
      </c>
      <c r="AL135" s="35">
        <v>50173</v>
      </c>
      <c r="AM135" s="35">
        <v>12878</v>
      </c>
      <c r="AN135" s="35">
        <v>82558</v>
      </c>
      <c r="AO135" s="35" t="s">
        <v>46</v>
      </c>
      <c r="AP135" s="35" t="s">
        <v>46</v>
      </c>
      <c r="AQ135" s="45" t="s">
        <v>46</v>
      </c>
      <c r="AR135" s="35">
        <v>540691</v>
      </c>
      <c r="AS135" s="35">
        <v>62649</v>
      </c>
      <c r="AT135" s="35">
        <v>17415</v>
      </c>
      <c r="AU135" s="35">
        <v>5297</v>
      </c>
      <c r="AV135" s="35">
        <v>62649</v>
      </c>
      <c r="AW135" s="35">
        <v>62649</v>
      </c>
      <c r="AX135" s="35" t="s">
        <v>237</v>
      </c>
      <c r="AY135" s="35">
        <v>62649</v>
      </c>
      <c r="AZ135" s="43">
        <v>4523</v>
      </c>
      <c r="BA135" s="45" t="s">
        <v>46</v>
      </c>
      <c r="BB135" s="35">
        <v>540691</v>
      </c>
      <c r="BC135" s="35">
        <v>51556</v>
      </c>
      <c r="BD135" s="54">
        <v>2918</v>
      </c>
      <c r="BE135" s="35">
        <v>18949</v>
      </c>
      <c r="BF135" s="45">
        <v>1061</v>
      </c>
      <c r="BG135" s="35">
        <v>540691</v>
      </c>
      <c r="BH135" s="35">
        <v>101218</v>
      </c>
      <c r="BI135" s="35">
        <v>297960</v>
      </c>
      <c r="BJ135" s="35">
        <v>297960</v>
      </c>
      <c r="BK135" s="35">
        <v>22016</v>
      </c>
      <c r="BL135" s="35">
        <v>54932</v>
      </c>
      <c r="BM135" s="35" t="s">
        <v>46</v>
      </c>
      <c r="BN135" s="35">
        <v>54932</v>
      </c>
      <c r="BO135" s="45" t="s">
        <v>46</v>
      </c>
      <c r="BP135" s="35">
        <v>229757</v>
      </c>
      <c r="BQ135" s="35">
        <v>131049</v>
      </c>
      <c r="BR135" s="35">
        <v>2088.4095566015608</v>
      </c>
      <c r="BS135" s="35">
        <v>540691</v>
      </c>
      <c r="BT135" s="35">
        <v>540691</v>
      </c>
      <c r="BU135" s="35">
        <v>229757</v>
      </c>
      <c r="BV135" s="35">
        <v>439473</v>
      </c>
      <c r="BW135" s="35">
        <v>227390</v>
      </c>
      <c r="BX135" s="35">
        <v>278338</v>
      </c>
      <c r="BY135" s="45" t="s">
        <v>46</v>
      </c>
      <c r="BZ135" s="35">
        <v>540691</v>
      </c>
      <c r="CA135" s="35">
        <v>368991</v>
      </c>
      <c r="CB135" s="35">
        <v>229757</v>
      </c>
      <c r="CC135" s="35">
        <v>229757</v>
      </c>
      <c r="CD135" s="35">
        <v>229757</v>
      </c>
      <c r="CE135" s="35">
        <v>198721</v>
      </c>
      <c r="CF135" s="35">
        <v>4769</v>
      </c>
      <c r="CG135" s="35">
        <v>58392</v>
      </c>
      <c r="CH135" s="35">
        <v>370049</v>
      </c>
      <c r="CI135" s="35">
        <v>370049</v>
      </c>
      <c r="CJ135" s="35">
        <v>370049</v>
      </c>
      <c r="CK135" s="35">
        <v>24873</v>
      </c>
      <c r="CL135" s="35" t="s">
        <v>237</v>
      </c>
      <c r="CM135" s="35">
        <v>24873</v>
      </c>
      <c r="CN135" s="35">
        <v>50641</v>
      </c>
      <c r="CO135" s="45">
        <v>356915</v>
      </c>
      <c r="CP135" s="35">
        <v>293352</v>
      </c>
      <c r="CQ135" s="35">
        <v>293352</v>
      </c>
      <c r="CR135" s="35">
        <v>297960</v>
      </c>
      <c r="CS135" s="35">
        <v>297960</v>
      </c>
      <c r="CT135" s="35">
        <v>294257</v>
      </c>
      <c r="CU135" s="35">
        <v>248182</v>
      </c>
      <c r="CV135" s="35">
        <v>294257</v>
      </c>
      <c r="CW135" s="35">
        <v>540691</v>
      </c>
      <c r="CX135" s="35">
        <v>297960</v>
      </c>
      <c r="CY135" s="35">
        <v>20430</v>
      </c>
      <c r="CZ135" s="35">
        <v>3842</v>
      </c>
      <c r="DA135" s="78" t="s">
        <v>46</v>
      </c>
      <c r="DB135" s="43">
        <v>4523</v>
      </c>
      <c r="DC135" s="43">
        <v>4523</v>
      </c>
      <c r="DD135" s="43">
        <v>4523</v>
      </c>
      <c r="DE135" s="43">
        <v>4523</v>
      </c>
      <c r="DF135" s="43">
        <v>51556</v>
      </c>
      <c r="DG135" s="54">
        <v>2918</v>
      </c>
      <c r="DH135" s="35">
        <v>18949</v>
      </c>
      <c r="DI135" s="35">
        <v>1061</v>
      </c>
    </row>
    <row r="136" spans="1:113" x14ac:dyDescent="0.2">
      <c r="A136" s="3" t="s">
        <v>25</v>
      </c>
      <c r="B136" s="4">
        <v>2016</v>
      </c>
      <c r="C136" s="2" t="s">
        <v>3</v>
      </c>
      <c r="D136" s="35" t="s">
        <v>46</v>
      </c>
      <c r="E136" s="35" t="s">
        <v>46</v>
      </c>
      <c r="F136" s="35">
        <v>34486</v>
      </c>
      <c r="G136" s="45">
        <v>34486</v>
      </c>
      <c r="H136" s="35">
        <v>34486</v>
      </c>
      <c r="I136" s="35">
        <v>34486</v>
      </c>
      <c r="J136" s="35">
        <v>5467</v>
      </c>
      <c r="K136" s="35">
        <v>20698</v>
      </c>
      <c r="L136" s="35">
        <v>8321</v>
      </c>
      <c r="M136" s="35" t="s">
        <v>46</v>
      </c>
      <c r="N136" s="35" t="s">
        <v>237</v>
      </c>
      <c r="O136" s="35">
        <v>829</v>
      </c>
      <c r="P136" s="35">
        <v>454</v>
      </c>
      <c r="Q136" s="35">
        <v>3278.8057851239669</v>
      </c>
      <c r="R136" s="45">
        <v>3100</v>
      </c>
      <c r="S136" s="35">
        <v>10697</v>
      </c>
      <c r="T136" s="35">
        <v>11086</v>
      </c>
      <c r="U136" s="35">
        <v>12343</v>
      </c>
      <c r="V136" s="35">
        <v>1833</v>
      </c>
      <c r="W136" s="35">
        <v>5729</v>
      </c>
      <c r="X136" s="35">
        <v>6614</v>
      </c>
      <c r="Y136" s="35">
        <v>2415</v>
      </c>
      <c r="Z136" s="35">
        <v>5503</v>
      </c>
      <c r="AA136" s="35">
        <v>3416.0797101449275</v>
      </c>
      <c r="AB136" s="35">
        <v>17503</v>
      </c>
      <c r="AC136" s="35">
        <v>16983</v>
      </c>
      <c r="AD136" s="35">
        <v>752</v>
      </c>
      <c r="AE136" s="43">
        <v>1529.75</v>
      </c>
      <c r="AF136" s="30">
        <v>1131</v>
      </c>
      <c r="AG136" s="35">
        <v>34486</v>
      </c>
      <c r="AH136" s="43">
        <v>598</v>
      </c>
      <c r="AI136" s="43">
        <v>931.75</v>
      </c>
      <c r="AJ136" s="43">
        <v>1131</v>
      </c>
      <c r="AK136" s="43">
        <v>3336</v>
      </c>
      <c r="AL136" s="35">
        <v>3336</v>
      </c>
      <c r="AM136" s="35">
        <v>752</v>
      </c>
      <c r="AN136" s="35">
        <v>5467</v>
      </c>
      <c r="AO136" s="35">
        <v>5467</v>
      </c>
      <c r="AP136" s="35" t="s">
        <v>46</v>
      </c>
      <c r="AQ136" s="45" t="s">
        <v>46</v>
      </c>
      <c r="AR136" s="35">
        <v>34486</v>
      </c>
      <c r="AS136" s="35">
        <v>3559</v>
      </c>
      <c r="AT136" s="35">
        <v>1111</v>
      </c>
      <c r="AU136" s="35">
        <v>422</v>
      </c>
      <c r="AV136" s="35">
        <v>3559</v>
      </c>
      <c r="AW136" s="35">
        <v>3559</v>
      </c>
      <c r="AX136" s="35" t="s">
        <v>237</v>
      </c>
      <c r="AY136" s="35">
        <v>3559</v>
      </c>
      <c r="AZ136" s="43" t="s">
        <v>46</v>
      </c>
      <c r="BA136" s="45">
        <v>3205</v>
      </c>
      <c r="BB136" s="35">
        <v>34486</v>
      </c>
      <c r="BC136" s="35">
        <v>3533</v>
      </c>
      <c r="BD136" s="54">
        <v>194</v>
      </c>
      <c r="BE136" s="35">
        <v>1142</v>
      </c>
      <c r="BF136" s="45">
        <v>62</v>
      </c>
      <c r="BG136" s="35">
        <v>34486</v>
      </c>
      <c r="BH136" s="35">
        <v>8321</v>
      </c>
      <c r="BI136" s="35">
        <v>16231</v>
      </c>
      <c r="BJ136" s="35">
        <v>16231</v>
      </c>
      <c r="BK136" s="35">
        <v>1278</v>
      </c>
      <c r="BL136" s="35">
        <v>4541</v>
      </c>
      <c r="BM136" s="35" t="s">
        <v>46</v>
      </c>
      <c r="BN136" s="35">
        <v>4541</v>
      </c>
      <c r="BO136" s="45" t="s">
        <v>46</v>
      </c>
      <c r="BP136" s="35">
        <v>14176</v>
      </c>
      <c r="BQ136" s="35">
        <v>7918</v>
      </c>
      <c r="BR136" s="35">
        <v>2088.4095566015608</v>
      </c>
      <c r="BS136" s="35">
        <v>34486</v>
      </c>
      <c r="BT136" s="35">
        <v>34486</v>
      </c>
      <c r="BU136" s="35">
        <v>14176</v>
      </c>
      <c r="BV136" s="35">
        <v>26165</v>
      </c>
      <c r="BW136" s="35">
        <v>10432</v>
      </c>
      <c r="BX136" s="35">
        <v>17141</v>
      </c>
      <c r="BY136" s="45" t="s">
        <v>46</v>
      </c>
      <c r="BZ136" s="35">
        <v>34486</v>
      </c>
      <c r="CA136" s="35">
        <v>21804</v>
      </c>
      <c r="CB136" s="35">
        <v>14176</v>
      </c>
      <c r="CC136" s="35">
        <v>14176</v>
      </c>
      <c r="CD136" s="35">
        <v>14176</v>
      </c>
      <c r="CE136" s="35">
        <v>12343</v>
      </c>
      <c r="CF136" s="35">
        <v>260</v>
      </c>
      <c r="CG136" s="35">
        <v>8931</v>
      </c>
      <c r="CH136" s="35">
        <v>21783</v>
      </c>
      <c r="CI136" s="35">
        <v>21783</v>
      </c>
      <c r="CJ136" s="35">
        <v>21783</v>
      </c>
      <c r="CK136" s="35">
        <v>829</v>
      </c>
      <c r="CL136" s="35" t="s">
        <v>237</v>
      </c>
      <c r="CM136" s="35">
        <v>829</v>
      </c>
      <c r="CN136" s="35">
        <v>1848</v>
      </c>
      <c r="CO136" s="45">
        <v>20698</v>
      </c>
      <c r="CP136" s="35">
        <v>16977</v>
      </c>
      <c r="CQ136" s="35">
        <v>16977</v>
      </c>
      <c r="CR136" s="35">
        <v>16231</v>
      </c>
      <c r="CS136" s="35">
        <v>16231</v>
      </c>
      <c r="CT136" s="35">
        <v>17123</v>
      </c>
      <c r="CU136" s="35">
        <v>7045</v>
      </c>
      <c r="CV136" s="35">
        <v>17123</v>
      </c>
      <c r="CW136" s="35">
        <v>34486</v>
      </c>
      <c r="CX136" s="35">
        <v>16231</v>
      </c>
      <c r="CY136" s="35">
        <v>10281</v>
      </c>
      <c r="CZ136" s="35">
        <v>774</v>
      </c>
      <c r="DA136" s="78" t="s">
        <v>46</v>
      </c>
      <c r="DB136" s="43" t="s">
        <v>46</v>
      </c>
      <c r="DC136" s="43" t="s">
        <v>46</v>
      </c>
      <c r="DD136" s="43" t="s">
        <v>46</v>
      </c>
      <c r="DE136" s="43" t="s">
        <v>46</v>
      </c>
      <c r="DF136" s="43">
        <v>3533</v>
      </c>
      <c r="DG136" s="54">
        <v>194</v>
      </c>
      <c r="DH136" s="35">
        <v>1142</v>
      </c>
      <c r="DI136" s="35">
        <v>62</v>
      </c>
    </row>
    <row r="137" spans="1:113" x14ac:dyDescent="0.2">
      <c r="A137" s="3" t="s">
        <v>26</v>
      </c>
      <c r="B137" s="4">
        <v>2016</v>
      </c>
      <c r="C137" s="2" t="s">
        <v>4</v>
      </c>
      <c r="D137" s="35" t="s">
        <v>46</v>
      </c>
      <c r="E137" s="35" t="s">
        <v>46</v>
      </c>
      <c r="F137" s="35">
        <v>31013</v>
      </c>
      <c r="G137" s="45">
        <v>31013</v>
      </c>
      <c r="H137" s="35">
        <v>31013</v>
      </c>
      <c r="I137" s="35">
        <v>31013</v>
      </c>
      <c r="J137" s="35">
        <v>5093</v>
      </c>
      <c r="K137" s="35">
        <v>18644</v>
      </c>
      <c r="L137" s="35">
        <v>7276</v>
      </c>
      <c r="M137" s="35" t="s">
        <v>46</v>
      </c>
      <c r="N137" s="35" t="s">
        <v>237</v>
      </c>
      <c r="O137" s="35">
        <v>1096</v>
      </c>
      <c r="P137" s="35">
        <v>434</v>
      </c>
      <c r="Q137" s="35">
        <v>3267.9479166666665</v>
      </c>
      <c r="R137" s="45">
        <v>2796</v>
      </c>
      <c r="S137" s="35">
        <v>9685</v>
      </c>
      <c r="T137" s="35">
        <v>9853</v>
      </c>
      <c r="U137" s="35">
        <v>10906</v>
      </c>
      <c r="V137" s="35">
        <v>1755</v>
      </c>
      <c r="W137" s="35">
        <v>5222</v>
      </c>
      <c r="X137" s="35">
        <v>5684</v>
      </c>
      <c r="Y137" s="35">
        <v>2392</v>
      </c>
      <c r="Z137" s="35">
        <v>4827</v>
      </c>
      <c r="AA137" s="35">
        <v>3401.8392857142858</v>
      </c>
      <c r="AB137" s="35">
        <v>15846</v>
      </c>
      <c r="AC137" s="35">
        <v>15167</v>
      </c>
      <c r="AD137" s="35">
        <v>633</v>
      </c>
      <c r="AE137" s="43" t="s">
        <v>46</v>
      </c>
      <c r="AF137" s="30">
        <v>1119</v>
      </c>
      <c r="AG137" s="35">
        <v>31013</v>
      </c>
      <c r="AH137" s="43" t="s">
        <v>46</v>
      </c>
      <c r="AI137" s="43" t="s">
        <v>46</v>
      </c>
      <c r="AJ137" s="43" t="s">
        <v>46</v>
      </c>
      <c r="AK137" s="43">
        <v>3029</v>
      </c>
      <c r="AL137" s="35">
        <v>3029</v>
      </c>
      <c r="AM137" s="35">
        <v>633</v>
      </c>
      <c r="AN137" s="35">
        <v>5093</v>
      </c>
      <c r="AO137" s="35" t="s">
        <v>46</v>
      </c>
      <c r="AP137" s="35" t="s">
        <v>46</v>
      </c>
      <c r="AQ137" s="45" t="s">
        <v>46</v>
      </c>
      <c r="AR137" s="35">
        <v>31013</v>
      </c>
      <c r="AS137" s="35">
        <v>3053</v>
      </c>
      <c r="AT137" s="35">
        <v>938</v>
      </c>
      <c r="AU137" s="35">
        <v>322</v>
      </c>
      <c r="AV137" s="35">
        <v>3053</v>
      </c>
      <c r="AW137" s="35">
        <v>3053</v>
      </c>
      <c r="AX137" s="35" t="s">
        <v>237</v>
      </c>
      <c r="AY137" s="35">
        <v>3053</v>
      </c>
      <c r="AZ137" s="43" t="s">
        <v>46</v>
      </c>
      <c r="BA137" s="45" t="s">
        <v>46</v>
      </c>
      <c r="BB137" s="35">
        <v>31013</v>
      </c>
      <c r="BC137" s="35">
        <v>3163</v>
      </c>
      <c r="BD137" s="54">
        <v>200</v>
      </c>
      <c r="BE137" s="35">
        <v>1197</v>
      </c>
      <c r="BF137" s="45">
        <v>95</v>
      </c>
      <c r="BG137" s="35">
        <v>31013</v>
      </c>
      <c r="BH137" s="35">
        <v>7276</v>
      </c>
      <c r="BI137" s="35">
        <v>14989</v>
      </c>
      <c r="BJ137" s="35">
        <v>14989</v>
      </c>
      <c r="BK137" s="35">
        <v>1232</v>
      </c>
      <c r="BL137" s="35">
        <v>3829</v>
      </c>
      <c r="BM137" s="35" t="s">
        <v>46</v>
      </c>
      <c r="BN137" s="35">
        <v>3829</v>
      </c>
      <c r="BO137" s="45" t="s">
        <v>46</v>
      </c>
      <c r="BP137" s="35">
        <v>12661</v>
      </c>
      <c r="BQ137" s="35">
        <v>7219</v>
      </c>
      <c r="BR137" s="35">
        <v>2088.4095566015608</v>
      </c>
      <c r="BS137" s="35">
        <v>31013</v>
      </c>
      <c r="BT137" s="35">
        <v>31013</v>
      </c>
      <c r="BU137" s="35">
        <v>12661</v>
      </c>
      <c r="BV137" s="35">
        <v>23737</v>
      </c>
      <c r="BW137" s="35">
        <v>9856</v>
      </c>
      <c r="BX137" s="35">
        <v>15197</v>
      </c>
      <c r="BY137" s="45" t="s">
        <v>46</v>
      </c>
      <c r="BZ137" s="35">
        <v>31013</v>
      </c>
      <c r="CA137" s="35">
        <v>19542</v>
      </c>
      <c r="CB137" s="35">
        <v>12661</v>
      </c>
      <c r="CC137" s="35">
        <v>12661</v>
      </c>
      <c r="CD137" s="35">
        <v>12661</v>
      </c>
      <c r="CE137" s="35">
        <v>10906</v>
      </c>
      <c r="CF137" s="35">
        <v>286</v>
      </c>
      <c r="CG137" s="35">
        <v>8436</v>
      </c>
      <c r="CH137" s="35">
        <v>19538</v>
      </c>
      <c r="CI137" s="35">
        <v>19538</v>
      </c>
      <c r="CJ137" s="35">
        <v>19538</v>
      </c>
      <c r="CK137" s="35">
        <v>1096</v>
      </c>
      <c r="CL137" s="35" t="s">
        <v>237</v>
      </c>
      <c r="CM137" s="35">
        <v>1096</v>
      </c>
      <c r="CN137" s="35">
        <v>1751</v>
      </c>
      <c r="CO137" s="45">
        <v>18644</v>
      </c>
      <c r="CP137" s="35">
        <v>14969</v>
      </c>
      <c r="CQ137" s="35">
        <v>14969</v>
      </c>
      <c r="CR137" s="35">
        <v>14989</v>
      </c>
      <c r="CS137" s="35">
        <v>14989</v>
      </c>
      <c r="CT137" s="35">
        <v>15041</v>
      </c>
      <c r="CU137" s="35">
        <v>7070</v>
      </c>
      <c r="CV137" s="35">
        <v>15041</v>
      </c>
      <c r="CW137" s="35">
        <v>31013</v>
      </c>
      <c r="CX137" s="35">
        <v>14989</v>
      </c>
      <c r="CY137" s="35">
        <v>11256</v>
      </c>
      <c r="CZ137" s="35">
        <v>622</v>
      </c>
      <c r="DA137" s="78" t="s">
        <v>46</v>
      </c>
      <c r="DB137" s="43" t="s">
        <v>46</v>
      </c>
      <c r="DC137" s="43" t="s">
        <v>46</v>
      </c>
      <c r="DD137" s="43" t="s">
        <v>46</v>
      </c>
      <c r="DE137" s="43" t="s">
        <v>46</v>
      </c>
      <c r="DF137" s="43">
        <v>3163</v>
      </c>
      <c r="DG137" s="54">
        <v>200</v>
      </c>
      <c r="DH137" s="35">
        <v>1197</v>
      </c>
      <c r="DI137" s="35">
        <v>95</v>
      </c>
    </row>
    <row r="138" spans="1:113" x14ac:dyDescent="0.2">
      <c r="A138" s="3" t="s">
        <v>27</v>
      </c>
      <c r="B138" s="4">
        <v>2016</v>
      </c>
      <c r="C138" s="2" t="s">
        <v>5</v>
      </c>
      <c r="D138" s="35" t="s">
        <v>46</v>
      </c>
      <c r="E138" s="35" t="s">
        <v>46</v>
      </c>
      <c r="F138" s="35">
        <v>21134</v>
      </c>
      <c r="G138" s="45">
        <v>21134</v>
      </c>
      <c r="H138" s="35">
        <v>21134</v>
      </c>
      <c r="I138" s="35">
        <v>21134</v>
      </c>
      <c r="J138" s="35">
        <v>3643</v>
      </c>
      <c r="K138" s="35">
        <v>12256</v>
      </c>
      <c r="L138" s="35">
        <v>5235</v>
      </c>
      <c r="M138" s="35" t="s">
        <v>46</v>
      </c>
      <c r="N138" s="35" t="s">
        <v>237</v>
      </c>
      <c r="O138" s="35">
        <v>476</v>
      </c>
      <c r="P138" s="35">
        <v>177</v>
      </c>
      <c r="Q138" s="35">
        <v>3479.5983606557379</v>
      </c>
      <c r="R138" s="45">
        <v>1408</v>
      </c>
      <c r="S138" s="35">
        <v>6575</v>
      </c>
      <c r="T138" s="35">
        <v>6417</v>
      </c>
      <c r="U138" s="35">
        <v>7409</v>
      </c>
      <c r="V138" s="35">
        <v>1160</v>
      </c>
      <c r="W138" s="35">
        <v>3605</v>
      </c>
      <c r="X138" s="35">
        <v>3804</v>
      </c>
      <c r="Y138" s="35">
        <v>1567</v>
      </c>
      <c r="Z138" s="35">
        <v>3117</v>
      </c>
      <c r="AA138" s="35">
        <v>3746.5526315789475</v>
      </c>
      <c r="AB138" s="35">
        <v>10977</v>
      </c>
      <c r="AC138" s="35">
        <v>10157</v>
      </c>
      <c r="AD138" s="35">
        <v>416</v>
      </c>
      <c r="AE138" s="43">
        <v>936.5</v>
      </c>
      <c r="AF138" s="30">
        <v>822</v>
      </c>
      <c r="AG138" s="35">
        <v>21134</v>
      </c>
      <c r="AH138" s="43">
        <v>353</v>
      </c>
      <c r="AI138" s="43">
        <v>583.5</v>
      </c>
      <c r="AJ138" s="43">
        <v>822</v>
      </c>
      <c r="AK138" s="43">
        <v>2158</v>
      </c>
      <c r="AL138" s="35">
        <v>2158</v>
      </c>
      <c r="AM138" s="35">
        <v>416</v>
      </c>
      <c r="AN138" s="35">
        <v>3643</v>
      </c>
      <c r="AO138" s="35">
        <v>3643</v>
      </c>
      <c r="AP138" s="35" t="s">
        <v>46</v>
      </c>
      <c r="AQ138" s="45" t="s">
        <v>46</v>
      </c>
      <c r="AR138" s="35">
        <v>21134</v>
      </c>
      <c r="AS138" s="35">
        <v>2197</v>
      </c>
      <c r="AT138" s="35">
        <v>630</v>
      </c>
      <c r="AU138" s="35">
        <v>248</v>
      </c>
      <c r="AV138" s="35">
        <v>2197</v>
      </c>
      <c r="AW138" s="35">
        <v>2197</v>
      </c>
      <c r="AX138" s="35" t="s">
        <v>237</v>
      </c>
      <c r="AY138" s="35">
        <v>2197</v>
      </c>
      <c r="AZ138" s="43" t="s">
        <v>46</v>
      </c>
      <c r="BA138" s="45">
        <v>1789</v>
      </c>
      <c r="BB138" s="35">
        <v>21134</v>
      </c>
      <c r="BC138" s="35">
        <v>2564</v>
      </c>
      <c r="BD138" s="54">
        <v>108</v>
      </c>
      <c r="BE138" s="35">
        <v>856</v>
      </c>
      <c r="BF138" s="45">
        <v>28</v>
      </c>
      <c r="BG138" s="35">
        <v>21134</v>
      </c>
      <c r="BH138" s="35">
        <v>5235</v>
      </c>
      <c r="BI138" s="35">
        <v>9628</v>
      </c>
      <c r="BJ138" s="35">
        <v>9628</v>
      </c>
      <c r="BK138" s="35">
        <v>767</v>
      </c>
      <c r="BL138" s="35">
        <v>2887</v>
      </c>
      <c r="BM138" s="35" t="s">
        <v>46</v>
      </c>
      <c r="BN138" s="35">
        <v>2887</v>
      </c>
      <c r="BO138" s="45" t="s">
        <v>46</v>
      </c>
      <c r="BP138" s="35">
        <v>8569</v>
      </c>
      <c r="BQ138" s="35">
        <v>4684</v>
      </c>
      <c r="BR138" s="35">
        <v>2088.4095566015608</v>
      </c>
      <c r="BS138" s="35">
        <v>21134</v>
      </c>
      <c r="BT138" s="35">
        <v>21134</v>
      </c>
      <c r="BU138" s="35">
        <v>8569</v>
      </c>
      <c r="BV138" s="35">
        <v>15899</v>
      </c>
      <c r="BW138" s="35">
        <v>6101</v>
      </c>
      <c r="BX138" s="35">
        <v>10563</v>
      </c>
      <c r="BY138" s="45" t="s">
        <v>46</v>
      </c>
      <c r="BZ138" s="35">
        <v>21134</v>
      </c>
      <c r="CA138" s="35">
        <v>13098</v>
      </c>
      <c r="CB138" s="35">
        <v>8569</v>
      </c>
      <c r="CC138" s="35">
        <v>8569</v>
      </c>
      <c r="CD138" s="35">
        <v>8569</v>
      </c>
      <c r="CE138" s="35">
        <v>7409</v>
      </c>
      <c r="CF138" s="35">
        <v>186</v>
      </c>
      <c r="CG138" s="35">
        <v>5154</v>
      </c>
      <c r="CH138" s="35">
        <v>12992</v>
      </c>
      <c r="CI138" s="35">
        <v>12992</v>
      </c>
      <c r="CJ138" s="35">
        <v>12992</v>
      </c>
      <c r="CK138" s="35">
        <v>476</v>
      </c>
      <c r="CL138" s="35" t="s">
        <v>237</v>
      </c>
      <c r="CM138" s="35">
        <v>476</v>
      </c>
      <c r="CN138" s="35">
        <v>711</v>
      </c>
      <c r="CO138" s="45">
        <v>12256</v>
      </c>
      <c r="CP138" s="35">
        <v>9703</v>
      </c>
      <c r="CQ138" s="35">
        <v>9703</v>
      </c>
      <c r="CR138" s="35">
        <v>9628</v>
      </c>
      <c r="CS138" s="35">
        <v>9628</v>
      </c>
      <c r="CT138" s="35">
        <v>9761</v>
      </c>
      <c r="CU138" s="35">
        <v>3158</v>
      </c>
      <c r="CV138" s="35">
        <v>9761</v>
      </c>
      <c r="CW138" s="35">
        <v>21134</v>
      </c>
      <c r="CX138" s="35">
        <v>9628</v>
      </c>
      <c r="CY138" s="35">
        <v>15285</v>
      </c>
      <c r="CZ138" s="35">
        <v>542</v>
      </c>
      <c r="DA138" s="78" t="s">
        <v>46</v>
      </c>
      <c r="DB138" s="43" t="s">
        <v>46</v>
      </c>
      <c r="DC138" s="43" t="s">
        <v>46</v>
      </c>
      <c r="DD138" s="43" t="s">
        <v>46</v>
      </c>
      <c r="DE138" s="43" t="s">
        <v>46</v>
      </c>
      <c r="DF138" s="43">
        <v>2564</v>
      </c>
      <c r="DG138" s="54">
        <v>108</v>
      </c>
      <c r="DH138" s="35">
        <v>856</v>
      </c>
      <c r="DI138" s="35">
        <v>28</v>
      </c>
    </row>
    <row r="139" spans="1:113" x14ac:dyDescent="0.2">
      <c r="A139" s="3" t="s">
        <v>28</v>
      </c>
      <c r="B139" s="4">
        <v>2016</v>
      </c>
      <c r="C139" s="2" t="s">
        <v>6</v>
      </c>
      <c r="D139" s="35" t="s">
        <v>46</v>
      </c>
      <c r="E139" s="35" t="s">
        <v>46</v>
      </c>
      <c r="F139" s="35">
        <v>63028</v>
      </c>
      <c r="G139" s="45">
        <v>63028</v>
      </c>
      <c r="H139" s="35">
        <v>63028</v>
      </c>
      <c r="I139" s="35">
        <v>63028</v>
      </c>
      <c r="J139" s="35">
        <v>10204</v>
      </c>
      <c r="K139" s="35">
        <v>38000</v>
      </c>
      <c r="L139" s="35">
        <v>14824</v>
      </c>
      <c r="M139" s="35" t="s">
        <v>46</v>
      </c>
      <c r="N139" s="35" t="s">
        <v>237</v>
      </c>
      <c r="O139" s="35">
        <v>2081</v>
      </c>
      <c r="P139" s="35">
        <v>1664</v>
      </c>
      <c r="Q139" s="35">
        <v>3343.6428571428573</v>
      </c>
      <c r="R139" s="45">
        <v>9005</v>
      </c>
      <c r="S139" s="35">
        <v>19663</v>
      </c>
      <c r="T139" s="35">
        <v>20202</v>
      </c>
      <c r="U139" s="35">
        <v>22944</v>
      </c>
      <c r="V139" s="35">
        <v>3550</v>
      </c>
      <c r="W139" s="35">
        <v>10461</v>
      </c>
      <c r="X139" s="35">
        <v>12483</v>
      </c>
      <c r="Y139" s="35">
        <v>4871</v>
      </c>
      <c r="Z139" s="35">
        <v>10387</v>
      </c>
      <c r="AA139" s="35">
        <v>3532.7</v>
      </c>
      <c r="AB139" s="35">
        <v>32112</v>
      </c>
      <c r="AC139" s="35">
        <v>30916</v>
      </c>
      <c r="AD139" s="35">
        <v>1343</v>
      </c>
      <c r="AE139" s="43">
        <v>2835.75</v>
      </c>
      <c r="AF139" s="30">
        <v>2190</v>
      </c>
      <c r="AG139" s="35">
        <v>63028</v>
      </c>
      <c r="AH139" s="43">
        <v>1036</v>
      </c>
      <c r="AI139" s="43">
        <v>1799.75</v>
      </c>
      <c r="AJ139" s="43">
        <v>2190</v>
      </c>
      <c r="AK139" s="43">
        <v>6224</v>
      </c>
      <c r="AL139" s="35">
        <v>6224</v>
      </c>
      <c r="AM139" s="35">
        <v>1343</v>
      </c>
      <c r="AN139" s="35">
        <v>10204</v>
      </c>
      <c r="AO139" s="35">
        <v>10204</v>
      </c>
      <c r="AP139" s="35" t="s">
        <v>46</v>
      </c>
      <c r="AQ139" s="45" t="s">
        <v>46</v>
      </c>
      <c r="AR139" s="35">
        <v>63028</v>
      </c>
      <c r="AS139" s="35">
        <v>6826</v>
      </c>
      <c r="AT139" s="35">
        <v>2481</v>
      </c>
      <c r="AU139" s="35">
        <v>919</v>
      </c>
      <c r="AV139" s="35">
        <v>6826</v>
      </c>
      <c r="AW139" s="35">
        <v>6826</v>
      </c>
      <c r="AX139" s="35" t="s">
        <v>237</v>
      </c>
      <c r="AY139" s="35">
        <v>6826</v>
      </c>
      <c r="AZ139" s="43" t="s">
        <v>46</v>
      </c>
      <c r="BA139" s="45">
        <v>6488</v>
      </c>
      <c r="BB139" s="35">
        <v>63028</v>
      </c>
      <c r="BC139" s="35">
        <v>6783</v>
      </c>
      <c r="BD139" s="54">
        <v>454</v>
      </c>
      <c r="BE139" s="35">
        <v>2304</v>
      </c>
      <c r="BF139" s="45">
        <v>197</v>
      </c>
      <c r="BG139" s="35">
        <v>63028</v>
      </c>
      <c r="BH139" s="35">
        <v>14824</v>
      </c>
      <c r="BI139" s="35">
        <v>29611</v>
      </c>
      <c r="BJ139" s="35">
        <v>29611</v>
      </c>
      <c r="BK139" s="35">
        <v>2485</v>
      </c>
      <c r="BL139" s="35">
        <v>8297</v>
      </c>
      <c r="BM139" s="35" t="s">
        <v>46</v>
      </c>
      <c r="BN139" s="35">
        <v>8297</v>
      </c>
      <c r="BO139" s="45" t="s">
        <v>46</v>
      </c>
      <c r="BP139" s="35">
        <v>26494</v>
      </c>
      <c r="BQ139" s="35">
        <v>15258</v>
      </c>
      <c r="BR139" s="35">
        <v>2088.4095566015608</v>
      </c>
      <c r="BS139" s="35">
        <v>63028</v>
      </c>
      <c r="BT139" s="35">
        <v>63028</v>
      </c>
      <c r="BU139" s="35">
        <v>26494</v>
      </c>
      <c r="BV139" s="35">
        <v>48204</v>
      </c>
      <c r="BW139" s="35">
        <v>19455</v>
      </c>
      <c r="BX139" s="35">
        <v>31087</v>
      </c>
      <c r="BY139" s="45" t="s">
        <v>46</v>
      </c>
      <c r="BZ139" s="35">
        <v>63028</v>
      </c>
      <c r="CA139" s="35">
        <v>39823</v>
      </c>
      <c r="CB139" s="35">
        <v>26494</v>
      </c>
      <c r="CC139" s="35">
        <v>26494</v>
      </c>
      <c r="CD139" s="35">
        <v>26494</v>
      </c>
      <c r="CE139" s="35">
        <v>22944</v>
      </c>
      <c r="CF139" s="35">
        <v>454</v>
      </c>
      <c r="CG139" s="35">
        <v>18230</v>
      </c>
      <c r="CH139" s="35">
        <v>39865</v>
      </c>
      <c r="CI139" s="35">
        <v>39865</v>
      </c>
      <c r="CJ139" s="35">
        <v>39865</v>
      </c>
      <c r="CK139" s="35">
        <v>2081</v>
      </c>
      <c r="CL139" s="35" t="s">
        <v>237</v>
      </c>
      <c r="CM139" s="35">
        <v>2081</v>
      </c>
      <c r="CN139" s="35">
        <v>4484</v>
      </c>
      <c r="CO139" s="45">
        <v>38000</v>
      </c>
      <c r="CP139" s="35">
        <v>29775</v>
      </c>
      <c r="CQ139" s="35">
        <v>29775</v>
      </c>
      <c r="CR139" s="35">
        <v>29611</v>
      </c>
      <c r="CS139" s="35">
        <v>29611</v>
      </c>
      <c r="CT139" s="35">
        <v>29904</v>
      </c>
      <c r="CU139" s="35">
        <v>16665</v>
      </c>
      <c r="CV139" s="35">
        <v>29904</v>
      </c>
      <c r="CW139" s="35">
        <v>63028</v>
      </c>
      <c r="CX139" s="35">
        <v>29611</v>
      </c>
      <c r="CY139" s="35">
        <v>7949</v>
      </c>
      <c r="CZ139" s="35">
        <v>940</v>
      </c>
      <c r="DA139" s="78" t="s">
        <v>46</v>
      </c>
      <c r="DB139" s="43" t="s">
        <v>46</v>
      </c>
      <c r="DC139" s="43" t="s">
        <v>46</v>
      </c>
      <c r="DD139" s="43" t="s">
        <v>46</v>
      </c>
      <c r="DE139" s="43" t="s">
        <v>46</v>
      </c>
      <c r="DF139" s="43">
        <v>6783</v>
      </c>
      <c r="DG139" s="54">
        <v>454</v>
      </c>
      <c r="DH139" s="35">
        <v>2304</v>
      </c>
      <c r="DI139" s="35">
        <v>197</v>
      </c>
    </row>
    <row r="140" spans="1:113" x14ac:dyDescent="0.2">
      <c r="A140" s="3" t="s">
        <v>29</v>
      </c>
      <c r="B140" s="4">
        <v>2016</v>
      </c>
      <c r="C140" s="2" t="s">
        <v>7</v>
      </c>
      <c r="D140" s="35" t="s">
        <v>46</v>
      </c>
      <c r="E140" s="35" t="s">
        <v>46</v>
      </c>
      <c r="F140" s="35">
        <v>15297</v>
      </c>
      <c r="G140" s="45">
        <v>15297</v>
      </c>
      <c r="H140" s="35">
        <v>15297</v>
      </c>
      <c r="I140" s="35">
        <v>15297</v>
      </c>
      <c r="J140" s="35">
        <v>2661</v>
      </c>
      <c r="K140" s="35">
        <v>8935</v>
      </c>
      <c r="L140" s="35">
        <v>3701</v>
      </c>
      <c r="M140" s="35" t="s">
        <v>46</v>
      </c>
      <c r="N140" s="35" t="s">
        <v>237</v>
      </c>
      <c r="O140" s="35">
        <v>299</v>
      </c>
      <c r="P140" s="35">
        <v>198</v>
      </c>
      <c r="Q140" s="35">
        <v>3463.8333333333335</v>
      </c>
      <c r="R140" s="45">
        <v>1244</v>
      </c>
      <c r="S140" s="35">
        <v>4727</v>
      </c>
      <c r="T140" s="35">
        <v>4683</v>
      </c>
      <c r="U140" s="35">
        <v>5212</v>
      </c>
      <c r="V140" s="35">
        <v>778</v>
      </c>
      <c r="W140" s="35">
        <v>2514</v>
      </c>
      <c r="X140" s="35">
        <v>2698</v>
      </c>
      <c r="Y140" s="35">
        <v>1101</v>
      </c>
      <c r="Z140" s="35">
        <v>2243</v>
      </c>
      <c r="AA140" s="35">
        <v>3697.090909090909</v>
      </c>
      <c r="AB140" s="35">
        <v>7935</v>
      </c>
      <c r="AC140" s="35">
        <v>7362</v>
      </c>
      <c r="AD140" s="35">
        <v>317</v>
      </c>
      <c r="AE140" s="43">
        <v>786.5</v>
      </c>
      <c r="AF140" s="30">
        <v>538</v>
      </c>
      <c r="AG140" s="35">
        <v>15297</v>
      </c>
      <c r="AH140" s="43">
        <v>316</v>
      </c>
      <c r="AI140" s="43">
        <v>470.5</v>
      </c>
      <c r="AJ140" s="43">
        <v>538</v>
      </c>
      <c r="AK140" s="43">
        <v>1632</v>
      </c>
      <c r="AL140" s="35">
        <v>1632</v>
      </c>
      <c r="AM140" s="35">
        <v>317</v>
      </c>
      <c r="AN140" s="35">
        <v>2661</v>
      </c>
      <c r="AO140" s="35">
        <v>2661</v>
      </c>
      <c r="AP140" s="35" t="s">
        <v>46</v>
      </c>
      <c r="AQ140" s="45" t="s">
        <v>46</v>
      </c>
      <c r="AR140" s="35">
        <v>15297</v>
      </c>
      <c r="AS140" s="35">
        <v>1478</v>
      </c>
      <c r="AT140" s="35">
        <v>440</v>
      </c>
      <c r="AU140" s="35">
        <v>179</v>
      </c>
      <c r="AV140" s="35">
        <v>1478</v>
      </c>
      <c r="AW140" s="35">
        <v>1478</v>
      </c>
      <c r="AX140" s="35" t="s">
        <v>237</v>
      </c>
      <c r="AY140" s="35">
        <v>1478</v>
      </c>
      <c r="AZ140" s="43" t="s">
        <v>46</v>
      </c>
      <c r="BA140" s="45">
        <v>1259</v>
      </c>
      <c r="BB140" s="35">
        <v>15297</v>
      </c>
      <c r="BC140" s="35">
        <v>1738</v>
      </c>
      <c r="BD140" s="54">
        <v>77</v>
      </c>
      <c r="BE140" s="35">
        <v>575</v>
      </c>
      <c r="BF140" s="45">
        <v>27</v>
      </c>
      <c r="BG140" s="35">
        <v>15297</v>
      </c>
      <c r="BH140" s="35">
        <v>3701</v>
      </c>
      <c r="BI140" s="35">
        <v>7194</v>
      </c>
      <c r="BJ140" s="35">
        <v>7194</v>
      </c>
      <c r="BK140" s="35">
        <v>692</v>
      </c>
      <c r="BL140" s="35">
        <v>2032</v>
      </c>
      <c r="BM140" s="35" t="s">
        <v>46</v>
      </c>
      <c r="BN140" s="35">
        <v>2032</v>
      </c>
      <c r="BO140" s="45" t="s">
        <v>46</v>
      </c>
      <c r="BP140" s="35">
        <v>5990</v>
      </c>
      <c r="BQ140" s="35">
        <v>3344</v>
      </c>
      <c r="BR140" s="35">
        <v>2088.4095566015608</v>
      </c>
      <c r="BS140" s="35">
        <v>15297</v>
      </c>
      <c r="BT140" s="35">
        <v>15297</v>
      </c>
      <c r="BU140" s="35">
        <v>5990</v>
      </c>
      <c r="BV140" s="35">
        <v>11596</v>
      </c>
      <c r="BW140" s="35">
        <v>4570</v>
      </c>
      <c r="BX140" s="35">
        <v>7599</v>
      </c>
      <c r="BY140" s="45" t="s">
        <v>46</v>
      </c>
      <c r="BZ140" s="35">
        <v>15297</v>
      </c>
      <c r="CA140" s="35">
        <v>9438</v>
      </c>
      <c r="CB140" s="35">
        <v>5990</v>
      </c>
      <c r="CC140" s="35">
        <v>5990</v>
      </c>
      <c r="CD140" s="35">
        <v>5990</v>
      </c>
      <c r="CE140" s="35">
        <v>5212</v>
      </c>
      <c r="CF140" s="35">
        <v>123</v>
      </c>
      <c r="CG140" s="35">
        <v>4301</v>
      </c>
      <c r="CH140" s="35">
        <v>9410</v>
      </c>
      <c r="CI140" s="35">
        <v>9410</v>
      </c>
      <c r="CJ140" s="35">
        <v>9410</v>
      </c>
      <c r="CK140" s="35">
        <v>299</v>
      </c>
      <c r="CL140" s="35" t="s">
        <v>237</v>
      </c>
      <c r="CM140" s="35">
        <v>299</v>
      </c>
      <c r="CN140" s="35">
        <v>556</v>
      </c>
      <c r="CO140" s="45">
        <v>8935</v>
      </c>
      <c r="CP140" s="35">
        <v>7466</v>
      </c>
      <c r="CQ140" s="35">
        <v>7466</v>
      </c>
      <c r="CR140" s="35">
        <v>7194</v>
      </c>
      <c r="CS140" s="35">
        <v>7194</v>
      </c>
      <c r="CT140" s="35">
        <v>7536</v>
      </c>
      <c r="CU140" s="35">
        <v>3720</v>
      </c>
      <c r="CV140" s="35">
        <v>7536</v>
      </c>
      <c r="CW140" s="35">
        <v>15297</v>
      </c>
      <c r="CX140" s="35">
        <v>7194</v>
      </c>
      <c r="CY140" s="35">
        <v>4324</v>
      </c>
      <c r="CZ140" s="35">
        <v>284</v>
      </c>
      <c r="DA140" s="78" t="s">
        <v>46</v>
      </c>
      <c r="DB140" s="43" t="s">
        <v>46</v>
      </c>
      <c r="DC140" s="43" t="s">
        <v>46</v>
      </c>
      <c r="DD140" s="43" t="s">
        <v>46</v>
      </c>
      <c r="DE140" s="43" t="s">
        <v>46</v>
      </c>
      <c r="DF140" s="43">
        <v>1738</v>
      </c>
      <c r="DG140" s="54">
        <v>77</v>
      </c>
      <c r="DH140" s="35">
        <v>575</v>
      </c>
      <c r="DI140" s="35">
        <v>27</v>
      </c>
    </row>
    <row r="141" spans="1:113" x14ac:dyDescent="0.2">
      <c r="A141" s="3" t="s">
        <v>30</v>
      </c>
      <c r="B141" s="4">
        <v>2016</v>
      </c>
      <c r="C141" s="2" t="s">
        <v>8</v>
      </c>
      <c r="D141" s="35" t="s">
        <v>46</v>
      </c>
      <c r="E141" s="35" t="s">
        <v>46</v>
      </c>
      <c r="F141" s="35">
        <v>19406</v>
      </c>
      <c r="G141" s="45">
        <v>19406</v>
      </c>
      <c r="H141" s="35">
        <v>19406</v>
      </c>
      <c r="I141" s="35">
        <v>19406</v>
      </c>
      <c r="J141" s="35">
        <v>3374</v>
      </c>
      <c r="K141" s="35">
        <v>11438</v>
      </c>
      <c r="L141" s="35">
        <v>4594</v>
      </c>
      <c r="M141" s="35" t="s">
        <v>46</v>
      </c>
      <c r="N141" s="35" t="s">
        <v>237</v>
      </c>
      <c r="O141" s="35">
        <v>440</v>
      </c>
      <c r="P141" s="35">
        <v>211</v>
      </c>
      <c r="Q141" s="35">
        <v>3621.1896551724139</v>
      </c>
      <c r="R141" s="45">
        <v>1506</v>
      </c>
      <c r="S141" s="35">
        <v>6109</v>
      </c>
      <c r="T141" s="35">
        <v>5974</v>
      </c>
      <c r="U141" s="35">
        <v>6540</v>
      </c>
      <c r="V141" s="35">
        <v>981</v>
      </c>
      <c r="W141" s="35">
        <v>3266</v>
      </c>
      <c r="X141" s="35">
        <v>3274</v>
      </c>
      <c r="Y141" s="35">
        <v>1453</v>
      </c>
      <c r="Z141" s="35">
        <v>2741</v>
      </c>
      <c r="AA141" s="35">
        <v>3951.4259259259261</v>
      </c>
      <c r="AB141" s="35">
        <v>9974</v>
      </c>
      <c r="AC141" s="35">
        <v>9432</v>
      </c>
      <c r="AD141" s="35">
        <v>368</v>
      </c>
      <c r="AE141" s="43">
        <v>948.25</v>
      </c>
      <c r="AF141" s="30">
        <v>698</v>
      </c>
      <c r="AG141" s="35">
        <v>19406</v>
      </c>
      <c r="AH141" s="43">
        <v>376</v>
      </c>
      <c r="AI141" s="43">
        <v>572.25</v>
      </c>
      <c r="AJ141" s="43">
        <v>698</v>
      </c>
      <c r="AK141" s="43">
        <v>2060</v>
      </c>
      <c r="AL141" s="35">
        <v>2060</v>
      </c>
      <c r="AM141" s="35">
        <v>368</v>
      </c>
      <c r="AN141" s="35">
        <v>3374</v>
      </c>
      <c r="AO141" s="35">
        <v>3374</v>
      </c>
      <c r="AP141" s="35" t="s">
        <v>46</v>
      </c>
      <c r="AQ141" s="45" t="s">
        <v>46</v>
      </c>
      <c r="AR141" s="35">
        <v>19406</v>
      </c>
      <c r="AS141" s="35">
        <v>1901</v>
      </c>
      <c r="AT141" s="35">
        <v>440</v>
      </c>
      <c r="AU141" s="35">
        <v>148</v>
      </c>
      <c r="AV141" s="35">
        <v>1901</v>
      </c>
      <c r="AW141" s="35">
        <v>1901</v>
      </c>
      <c r="AX141" s="35" t="s">
        <v>237</v>
      </c>
      <c r="AY141" s="35">
        <v>1901</v>
      </c>
      <c r="AZ141" s="43" t="s">
        <v>46</v>
      </c>
      <c r="BA141" s="45">
        <v>1542</v>
      </c>
      <c r="BB141" s="35">
        <v>19406</v>
      </c>
      <c r="BC141" s="35">
        <v>2260</v>
      </c>
      <c r="BD141" s="54">
        <v>78</v>
      </c>
      <c r="BE141" s="35">
        <v>778</v>
      </c>
      <c r="BF141" s="45">
        <v>25</v>
      </c>
      <c r="BG141" s="35">
        <v>19406</v>
      </c>
      <c r="BH141" s="35">
        <v>4594</v>
      </c>
      <c r="BI141" s="35">
        <v>9148</v>
      </c>
      <c r="BJ141" s="35">
        <v>9148</v>
      </c>
      <c r="BK141" s="35">
        <v>782</v>
      </c>
      <c r="BL141" s="35">
        <v>2522</v>
      </c>
      <c r="BM141" s="35" t="s">
        <v>46</v>
      </c>
      <c r="BN141" s="35">
        <v>2522</v>
      </c>
      <c r="BO141" s="45" t="s">
        <v>46</v>
      </c>
      <c r="BP141" s="35">
        <v>7521</v>
      </c>
      <c r="BQ141" s="35">
        <v>4194</v>
      </c>
      <c r="BR141" s="35">
        <v>2088.4095566015608</v>
      </c>
      <c r="BS141" s="35">
        <v>19406</v>
      </c>
      <c r="BT141" s="35">
        <v>19406</v>
      </c>
      <c r="BU141" s="35">
        <v>7521</v>
      </c>
      <c r="BV141" s="35">
        <v>14812</v>
      </c>
      <c r="BW141" s="35">
        <v>5909</v>
      </c>
      <c r="BX141" s="35">
        <v>9555</v>
      </c>
      <c r="BY141" s="45" t="s">
        <v>46</v>
      </c>
      <c r="BZ141" s="35">
        <v>19406</v>
      </c>
      <c r="CA141" s="35">
        <v>12125</v>
      </c>
      <c r="CB141" s="35">
        <v>7521</v>
      </c>
      <c r="CC141" s="35">
        <v>7521</v>
      </c>
      <c r="CD141" s="35">
        <v>7521</v>
      </c>
      <c r="CE141" s="35">
        <v>6540</v>
      </c>
      <c r="CF141" s="35">
        <v>165</v>
      </c>
      <c r="CG141" s="35">
        <v>5702</v>
      </c>
      <c r="CH141" s="35">
        <v>12083</v>
      </c>
      <c r="CI141" s="35">
        <v>12083</v>
      </c>
      <c r="CJ141" s="35">
        <v>12083</v>
      </c>
      <c r="CK141" s="35">
        <v>440</v>
      </c>
      <c r="CL141" s="35" t="s">
        <v>237</v>
      </c>
      <c r="CM141" s="35">
        <v>440</v>
      </c>
      <c r="CN141" s="35">
        <v>763</v>
      </c>
      <c r="CO141" s="45">
        <v>11438</v>
      </c>
      <c r="CP141" s="35">
        <v>9066</v>
      </c>
      <c r="CQ141" s="35">
        <v>9066</v>
      </c>
      <c r="CR141" s="35">
        <v>9148</v>
      </c>
      <c r="CS141" s="35">
        <v>9148</v>
      </c>
      <c r="CT141" s="35">
        <v>9145</v>
      </c>
      <c r="CU141" s="35">
        <v>3707</v>
      </c>
      <c r="CV141" s="35">
        <v>9145</v>
      </c>
      <c r="CW141" s="35">
        <v>19406</v>
      </c>
      <c r="CX141" s="35">
        <v>9148</v>
      </c>
      <c r="CY141" s="35">
        <v>3173</v>
      </c>
      <c r="CZ141" s="35">
        <v>323</v>
      </c>
      <c r="DA141" s="78" t="s">
        <v>46</v>
      </c>
      <c r="DB141" s="43" t="s">
        <v>46</v>
      </c>
      <c r="DC141" s="43" t="s">
        <v>46</v>
      </c>
      <c r="DD141" s="43" t="s">
        <v>46</v>
      </c>
      <c r="DE141" s="43" t="s">
        <v>46</v>
      </c>
      <c r="DF141" s="43">
        <v>2260</v>
      </c>
      <c r="DG141" s="54">
        <v>78</v>
      </c>
      <c r="DH141" s="35">
        <v>778</v>
      </c>
      <c r="DI141" s="35">
        <v>25</v>
      </c>
    </row>
    <row r="142" spans="1:113" x14ac:dyDescent="0.2">
      <c r="A142" s="3" t="s">
        <v>31</v>
      </c>
      <c r="B142" s="4">
        <v>2016</v>
      </c>
      <c r="C142" s="2" t="s">
        <v>9</v>
      </c>
      <c r="D142" s="35" t="s">
        <v>46</v>
      </c>
      <c r="E142" s="35" t="s">
        <v>46</v>
      </c>
      <c r="F142" s="35">
        <v>24380</v>
      </c>
      <c r="G142" s="45">
        <v>24380</v>
      </c>
      <c r="H142" s="35">
        <v>24380</v>
      </c>
      <c r="I142" s="35">
        <v>24380</v>
      </c>
      <c r="J142" s="35">
        <v>4201</v>
      </c>
      <c r="K142" s="35">
        <v>14189</v>
      </c>
      <c r="L142" s="35">
        <v>5990</v>
      </c>
      <c r="M142" s="35" t="s">
        <v>46</v>
      </c>
      <c r="N142" s="35" t="s">
        <v>237</v>
      </c>
      <c r="O142" s="35">
        <v>441</v>
      </c>
      <c r="P142" s="35">
        <v>373</v>
      </c>
      <c r="Q142" s="35">
        <v>3603.9482758620688</v>
      </c>
      <c r="R142" s="45">
        <v>2019</v>
      </c>
      <c r="S142" s="35">
        <v>7506</v>
      </c>
      <c r="T142" s="35">
        <v>7413</v>
      </c>
      <c r="U142" s="35">
        <v>8341</v>
      </c>
      <c r="V142" s="35">
        <v>1253</v>
      </c>
      <c r="W142" s="35">
        <v>4107</v>
      </c>
      <c r="X142" s="35">
        <v>4234</v>
      </c>
      <c r="Y142" s="35">
        <v>1939</v>
      </c>
      <c r="Z142" s="35">
        <v>3591</v>
      </c>
      <c r="AA142" s="35">
        <v>3881.4210526315787</v>
      </c>
      <c r="AB142" s="35">
        <v>12428</v>
      </c>
      <c r="AC142" s="35">
        <v>11952</v>
      </c>
      <c r="AD142" s="35">
        <v>429</v>
      </c>
      <c r="AE142" s="43">
        <v>1270.75</v>
      </c>
      <c r="AF142" s="30">
        <v>840</v>
      </c>
      <c r="AG142" s="35">
        <v>24380</v>
      </c>
      <c r="AH142" s="43">
        <v>497</v>
      </c>
      <c r="AI142" s="43">
        <v>773.75</v>
      </c>
      <c r="AJ142" s="43">
        <v>840</v>
      </c>
      <c r="AK142" s="43">
        <v>2487</v>
      </c>
      <c r="AL142" s="35">
        <v>2487</v>
      </c>
      <c r="AM142" s="35">
        <v>429</v>
      </c>
      <c r="AN142" s="35">
        <v>4201</v>
      </c>
      <c r="AO142" s="35">
        <v>4201</v>
      </c>
      <c r="AP142" s="35" t="s">
        <v>46</v>
      </c>
      <c r="AQ142" s="45" t="s">
        <v>46</v>
      </c>
      <c r="AR142" s="35">
        <v>24380</v>
      </c>
      <c r="AS142" s="35">
        <v>2184</v>
      </c>
      <c r="AT142" s="35">
        <v>580</v>
      </c>
      <c r="AU142" s="35">
        <v>236</v>
      </c>
      <c r="AV142" s="35">
        <v>2184</v>
      </c>
      <c r="AW142" s="35">
        <v>2184</v>
      </c>
      <c r="AX142" s="35" t="s">
        <v>237</v>
      </c>
      <c r="AY142" s="35">
        <v>2184</v>
      </c>
      <c r="AZ142" s="43" t="s">
        <v>46</v>
      </c>
      <c r="BA142" s="45">
        <v>1907</v>
      </c>
      <c r="BB142" s="35">
        <v>24380</v>
      </c>
      <c r="BC142" s="35">
        <v>2591</v>
      </c>
      <c r="BD142" s="54">
        <v>64</v>
      </c>
      <c r="BE142" s="35">
        <v>901</v>
      </c>
      <c r="BF142" s="45">
        <v>30</v>
      </c>
      <c r="BG142" s="35">
        <v>24380</v>
      </c>
      <c r="BH142" s="35">
        <v>5990</v>
      </c>
      <c r="BI142" s="35">
        <v>11306</v>
      </c>
      <c r="BJ142" s="35">
        <v>11306</v>
      </c>
      <c r="BK142" s="35">
        <v>869</v>
      </c>
      <c r="BL142" s="35">
        <v>3009</v>
      </c>
      <c r="BM142" s="35" t="s">
        <v>46</v>
      </c>
      <c r="BN142" s="35">
        <v>3009</v>
      </c>
      <c r="BO142" s="45" t="s">
        <v>46</v>
      </c>
      <c r="BP142" s="35">
        <v>9594</v>
      </c>
      <c r="BQ142" s="35">
        <v>5530</v>
      </c>
      <c r="BR142" s="35">
        <v>2088.4095566015608</v>
      </c>
      <c r="BS142" s="35">
        <v>24380</v>
      </c>
      <c r="BT142" s="35">
        <v>24380</v>
      </c>
      <c r="BU142" s="35">
        <v>9594</v>
      </c>
      <c r="BV142" s="35">
        <v>18390</v>
      </c>
      <c r="BW142" s="35">
        <v>7176</v>
      </c>
      <c r="BX142" s="35">
        <v>12153</v>
      </c>
      <c r="BY142" s="45" t="s">
        <v>46</v>
      </c>
      <c r="BZ142" s="35">
        <v>24380</v>
      </c>
      <c r="CA142" s="35">
        <v>14908</v>
      </c>
      <c r="CB142" s="35">
        <v>9594</v>
      </c>
      <c r="CC142" s="35">
        <v>9594</v>
      </c>
      <c r="CD142" s="35">
        <v>9594</v>
      </c>
      <c r="CE142" s="35">
        <v>8341</v>
      </c>
      <c r="CF142" s="35">
        <v>191</v>
      </c>
      <c r="CG142" s="35">
        <v>6964</v>
      </c>
      <c r="CH142" s="35">
        <v>14919</v>
      </c>
      <c r="CI142" s="35">
        <v>14919</v>
      </c>
      <c r="CJ142" s="35">
        <v>14919</v>
      </c>
      <c r="CK142" s="35">
        <v>441</v>
      </c>
      <c r="CL142" s="35" t="s">
        <v>237</v>
      </c>
      <c r="CM142" s="35">
        <v>441</v>
      </c>
      <c r="CN142" s="35">
        <v>627</v>
      </c>
      <c r="CO142" s="45">
        <v>14189</v>
      </c>
      <c r="CP142" s="35">
        <v>11120</v>
      </c>
      <c r="CQ142" s="35">
        <v>11120</v>
      </c>
      <c r="CR142" s="35">
        <v>11306</v>
      </c>
      <c r="CS142" s="35">
        <v>11306</v>
      </c>
      <c r="CT142" s="35">
        <v>11210</v>
      </c>
      <c r="CU142" s="35">
        <v>3823</v>
      </c>
      <c r="CV142" s="35">
        <v>11210</v>
      </c>
      <c r="CW142" s="35">
        <v>24380</v>
      </c>
      <c r="CX142" s="35">
        <v>11306</v>
      </c>
      <c r="CY142" s="35">
        <v>5985</v>
      </c>
      <c r="CZ142" s="35">
        <v>539</v>
      </c>
      <c r="DA142" s="78" t="s">
        <v>46</v>
      </c>
      <c r="DB142" s="43" t="s">
        <v>46</v>
      </c>
      <c r="DC142" s="43" t="s">
        <v>46</v>
      </c>
      <c r="DD142" s="43" t="s">
        <v>46</v>
      </c>
      <c r="DE142" s="43" t="s">
        <v>46</v>
      </c>
      <c r="DF142" s="43">
        <v>2591</v>
      </c>
      <c r="DG142" s="54">
        <v>64</v>
      </c>
      <c r="DH142" s="35">
        <v>901</v>
      </c>
      <c r="DI142" s="35">
        <v>30</v>
      </c>
    </row>
    <row r="143" spans="1:113" x14ac:dyDescent="0.2">
      <c r="A143" s="3" t="s">
        <v>32</v>
      </c>
      <c r="B143" s="4">
        <v>2016</v>
      </c>
      <c r="C143" s="2" t="s">
        <v>10</v>
      </c>
      <c r="D143" s="35" t="s">
        <v>46</v>
      </c>
      <c r="E143" s="35" t="s">
        <v>46</v>
      </c>
      <c r="F143" s="35">
        <v>42930</v>
      </c>
      <c r="G143" s="45">
        <v>42930</v>
      </c>
      <c r="H143" s="35">
        <v>42930</v>
      </c>
      <c r="I143" s="35">
        <v>42930</v>
      </c>
      <c r="J143" s="35">
        <v>7107</v>
      </c>
      <c r="K143" s="35">
        <v>25486</v>
      </c>
      <c r="L143" s="35">
        <v>10337</v>
      </c>
      <c r="M143" s="35" t="s">
        <v>46</v>
      </c>
      <c r="N143" s="35" t="s">
        <v>237</v>
      </c>
      <c r="O143" s="35">
        <v>1696</v>
      </c>
      <c r="P143" s="35">
        <v>1006</v>
      </c>
      <c r="Q143" s="35">
        <v>3223.2642276422766</v>
      </c>
      <c r="R143" s="45">
        <v>6548</v>
      </c>
      <c r="S143" s="35">
        <v>13242</v>
      </c>
      <c r="T143" s="35">
        <v>13531</v>
      </c>
      <c r="U143" s="35">
        <v>14527</v>
      </c>
      <c r="V143" s="35">
        <v>2299</v>
      </c>
      <c r="W143" s="35">
        <v>6883</v>
      </c>
      <c r="X143" s="35">
        <v>7644</v>
      </c>
      <c r="Y143" s="35">
        <v>3126</v>
      </c>
      <c r="Z143" s="35">
        <v>6329</v>
      </c>
      <c r="AA143" s="35">
        <v>3254.7134831460676</v>
      </c>
      <c r="AB143" s="35">
        <v>21922</v>
      </c>
      <c r="AC143" s="35">
        <v>21008</v>
      </c>
      <c r="AD143" s="35">
        <v>951</v>
      </c>
      <c r="AE143" s="43" t="s">
        <v>46</v>
      </c>
      <c r="AF143" s="30">
        <v>1506</v>
      </c>
      <c r="AG143" s="35">
        <v>42930</v>
      </c>
      <c r="AH143" s="43" t="s">
        <v>46</v>
      </c>
      <c r="AI143" s="43" t="s">
        <v>46</v>
      </c>
      <c r="AJ143" s="43" t="s">
        <v>46</v>
      </c>
      <c r="AK143" s="43">
        <v>4251</v>
      </c>
      <c r="AL143" s="35">
        <v>4251</v>
      </c>
      <c r="AM143" s="35">
        <v>951</v>
      </c>
      <c r="AN143" s="35">
        <v>7107</v>
      </c>
      <c r="AO143" s="35" t="s">
        <v>46</v>
      </c>
      <c r="AP143" s="35" t="s">
        <v>46</v>
      </c>
      <c r="AQ143" s="45" t="s">
        <v>46</v>
      </c>
      <c r="AR143" s="35">
        <v>42930</v>
      </c>
      <c r="AS143" s="35">
        <v>4320</v>
      </c>
      <c r="AT143" s="35">
        <v>1188</v>
      </c>
      <c r="AU143" s="35">
        <v>434</v>
      </c>
      <c r="AV143" s="35">
        <v>4320</v>
      </c>
      <c r="AW143" s="35">
        <v>4320</v>
      </c>
      <c r="AX143" s="35" t="s">
        <v>237</v>
      </c>
      <c r="AY143" s="35">
        <v>4320</v>
      </c>
      <c r="AZ143" s="43" t="s">
        <v>46</v>
      </c>
      <c r="BA143" s="45" t="s">
        <v>46</v>
      </c>
      <c r="BB143" s="35">
        <v>42930</v>
      </c>
      <c r="BC143" s="35">
        <v>4567</v>
      </c>
      <c r="BD143" s="54">
        <v>276</v>
      </c>
      <c r="BE143" s="35">
        <v>1642</v>
      </c>
      <c r="BF143" s="45">
        <v>97</v>
      </c>
      <c r="BG143" s="35">
        <v>42930</v>
      </c>
      <c r="BH143" s="35">
        <v>10337</v>
      </c>
      <c r="BI143" s="35">
        <v>20358</v>
      </c>
      <c r="BJ143" s="35">
        <v>20358</v>
      </c>
      <c r="BK143" s="35">
        <v>1676</v>
      </c>
      <c r="BL143" s="35">
        <v>5183</v>
      </c>
      <c r="BM143" s="35" t="s">
        <v>46</v>
      </c>
      <c r="BN143" s="35">
        <v>5183</v>
      </c>
      <c r="BO143" s="45" t="s">
        <v>46</v>
      </c>
      <c r="BP143" s="35">
        <v>16826</v>
      </c>
      <c r="BQ143" s="35">
        <v>9455</v>
      </c>
      <c r="BR143" s="35">
        <v>2088.4095566015608</v>
      </c>
      <c r="BS143" s="35">
        <v>42930</v>
      </c>
      <c r="BT143" s="35">
        <v>42930</v>
      </c>
      <c r="BU143" s="35">
        <v>16826</v>
      </c>
      <c r="BV143" s="35">
        <v>32593</v>
      </c>
      <c r="BW143" s="35">
        <v>13242</v>
      </c>
      <c r="BX143" s="35">
        <v>19969</v>
      </c>
      <c r="BY143" s="45" t="s">
        <v>46</v>
      </c>
      <c r="BZ143" s="35">
        <v>42930</v>
      </c>
      <c r="CA143" s="35">
        <v>26846</v>
      </c>
      <c r="CB143" s="35">
        <v>16826</v>
      </c>
      <c r="CC143" s="35">
        <v>16826</v>
      </c>
      <c r="CD143" s="35">
        <v>16826</v>
      </c>
      <c r="CE143" s="35">
        <v>14527</v>
      </c>
      <c r="CF143" s="35">
        <v>376</v>
      </c>
      <c r="CG143" s="35">
        <v>11700</v>
      </c>
      <c r="CH143" s="35">
        <v>26773</v>
      </c>
      <c r="CI143" s="35">
        <v>26773</v>
      </c>
      <c r="CJ143" s="35">
        <v>26773</v>
      </c>
      <c r="CK143" s="35">
        <v>1696</v>
      </c>
      <c r="CL143" s="35" t="s">
        <v>237</v>
      </c>
      <c r="CM143" s="35">
        <v>1696</v>
      </c>
      <c r="CN143" s="35">
        <v>3856</v>
      </c>
      <c r="CO143" s="45">
        <v>25486</v>
      </c>
      <c r="CP143" s="35">
        <v>19946</v>
      </c>
      <c r="CQ143" s="35">
        <v>19946</v>
      </c>
      <c r="CR143" s="35">
        <v>20358</v>
      </c>
      <c r="CS143" s="35">
        <v>20358</v>
      </c>
      <c r="CT143" s="35">
        <v>20042</v>
      </c>
      <c r="CU143" s="35">
        <v>12523</v>
      </c>
      <c r="CV143" s="35">
        <v>20042</v>
      </c>
      <c r="CW143" s="35">
        <v>42930</v>
      </c>
      <c r="CX143" s="35">
        <v>20358</v>
      </c>
      <c r="CY143" s="35">
        <v>3416</v>
      </c>
      <c r="CZ143" s="35">
        <v>449</v>
      </c>
      <c r="DA143" s="78" t="s">
        <v>46</v>
      </c>
      <c r="DB143" s="43" t="s">
        <v>46</v>
      </c>
      <c r="DC143" s="43" t="s">
        <v>46</v>
      </c>
      <c r="DD143" s="43" t="s">
        <v>46</v>
      </c>
      <c r="DE143" s="43" t="s">
        <v>46</v>
      </c>
      <c r="DF143" s="43">
        <v>4567</v>
      </c>
      <c r="DG143" s="54">
        <v>276</v>
      </c>
      <c r="DH143" s="35">
        <v>1642</v>
      </c>
      <c r="DI143" s="35">
        <v>97</v>
      </c>
    </row>
    <row r="144" spans="1:113" x14ac:dyDescent="0.2">
      <c r="A144" s="3" t="s">
        <v>33</v>
      </c>
      <c r="B144" s="4">
        <v>2016</v>
      </c>
      <c r="C144" s="2" t="s">
        <v>11</v>
      </c>
      <c r="D144" s="35" t="s">
        <v>46</v>
      </c>
      <c r="E144" s="35" t="s">
        <v>46</v>
      </c>
      <c r="F144" s="35">
        <v>55095</v>
      </c>
      <c r="G144" s="45">
        <v>55095</v>
      </c>
      <c r="H144" s="35">
        <v>55095</v>
      </c>
      <c r="I144" s="35">
        <v>55095</v>
      </c>
      <c r="J144" s="35">
        <v>9506</v>
      </c>
      <c r="K144" s="35">
        <v>33791</v>
      </c>
      <c r="L144" s="35">
        <v>11798</v>
      </c>
      <c r="M144" s="35" t="s">
        <v>46</v>
      </c>
      <c r="N144" s="35" t="s">
        <v>237</v>
      </c>
      <c r="O144" s="35">
        <v>1939</v>
      </c>
      <c r="P144" s="35">
        <v>1296</v>
      </c>
      <c r="Q144" s="35">
        <v>3234.3050314465409</v>
      </c>
      <c r="R144" s="45">
        <v>7300</v>
      </c>
      <c r="S144" s="35">
        <v>17387</v>
      </c>
      <c r="T144" s="35">
        <v>18024</v>
      </c>
      <c r="U144" s="35">
        <v>20746</v>
      </c>
      <c r="V144" s="35">
        <v>3207</v>
      </c>
      <c r="W144" s="35">
        <v>9697</v>
      </c>
      <c r="X144" s="35">
        <v>11049</v>
      </c>
      <c r="Y144" s="35">
        <v>4638</v>
      </c>
      <c r="Z144" s="35">
        <v>9130</v>
      </c>
      <c r="AA144" s="35">
        <v>3380.2029702970299</v>
      </c>
      <c r="AB144" s="35">
        <v>28045</v>
      </c>
      <c r="AC144" s="35">
        <v>27050</v>
      </c>
      <c r="AD144" s="35">
        <v>1165</v>
      </c>
      <c r="AE144" s="43" t="s">
        <v>46</v>
      </c>
      <c r="AF144" s="30">
        <v>2122</v>
      </c>
      <c r="AG144" s="35">
        <v>55095</v>
      </c>
      <c r="AH144" s="43" t="s">
        <v>46</v>
      </c>
      <c r="AI144" s="43" t="s">
        <v>46</v>
      </c>
      <c r="AJ144" s="43" t="s">
        <v>46</v>
      </c>
      <c r="AK144" s="43">
        <v>5731</v>
      </c>
      <c r="AL144" s="35">
        <v>5731</v>
      </c>
      <c r="AM144" s="35">
        <v>1165</v>
      </c>
      <c r="AN144" s="35">
        <v>9506</v>
      </c>
      <c r="AO144" s="35" t="s">
        <v>46</v>
      </c>
      <c r="AP144" s="35" t="s">
        <v>46</v>
      </c>
      <c r="AQ144" s="45" t="s">
        <v>46</v>
      </c>
      <c r="AR144" s="35">
        <v>55095</v>
      </c>
      <c r="AS144" s="35">
        <v>5597</v>
      </c>
      <c r="AT144" s="35">
        <v>1802</v>
      </c>
      <c r="AU144" s="35">
        <v>619</v>
      </c>
      <c r="AV144" s="35">
        <v>5597</v>
      </c>
      <c r="AW144" s="35">
        <v>5597</v>
      </c>
      <c r="AX144" s="35" t="s">
        <v>237</v>
      </c>
      <c r="AY144" s="35">
        <v>5597</v>
      </c>
      <c r="AZ144" s="43" t="s">
        <v>46</v>
      </c>
      <c r="BA144" s="45" t="s">
        <v>46</v>
      </c>
      <c r="BB144" s="35">
        <v>55095</v>
      </c>
      <c r="BC144" s="35">
        <v>6223</v>
      </c>
      <c r="BD144" s="54">
        <v>365</v>
      </c>
      <c r="BE144" s="35">
        <v>2186</v>
      </c>
      <c r="BF144" s="45">
        <v>134</v>
      </c>
      <c r="BG144" s="35">
        <v>55095</v>
      </c>
      <c r="BH144" s="35">
        <v>11798</v>
      </c>
      <c r="BI144" s="35">
        <v>26236</v>
      </c>
      <c r="BJ144" s="35">
        <v>26236</v>
      </c>
      <c r="BK144" s="35">
        <v>2067</v>
      </c>
      <c r="BL144" s="35">
        <v>6494</v>
      </c>
      <c r="BM144" s="35" t="s">
        <v>46</v>
      </c>
      <c r="BN144" s="35">
        <v>6494</v>
      </c>
      <c r="BO144" s="45" t="s">
        <v>46</v>
      </c>
      <c r="BP144" s="35">
        <v>23953</v>
      </c>
      <c r="BQ144" s="35">
        <v>13768</v>
      </c>
      <c r="BR144" s="35">
        <v>2088.4095566015608</v>
      </c>
      <c r="BS144" s="35">
        <v>55095</v>
      </c>
      <c r="BT144" s="35">
        <v>55095</v>
      </c>
      <c r="BU144" s="35">
        <v>23953</v>
      </c>
      <c r="BV144" s="35">
        <v>43297</v>
      </c>
      <c r="BW144" s="35">
        <v>18079</v>
      </c>
      <c r="BX144" s="35">
        <v>27294</v>
      </c>
      <c r="BY144" s="45" t="s">
        <v>46</v>
      </c>
      <c r="BZ144" s="35">
        <v>55095</v>
      </c>
      <c r="CA144" s="35">
        <v>35383</v>
      </c>
      <c r="CB144" s="35">
        <v>23953</v>
      </c>
      <c r="CC144" s="35">
        <v>23953</v>
      </c>
      <c r="CD144" s="35">
        <v>23953</v>
      </c>
      <c r="CE144" s="35">
        <v>20746</v>
      </c>
      <c r="CF144" s="35">
        <v>508</v>
      </c>
      <c r="CG144" s="35">
        <v>14782</v>
      </c>
      <c r="CH144" s="35">
        <v>35411</v>
      </c>
      <c r="CI144" s="35">
        <v>35411</v>
      </c>
      <c r="CJ144" s="35">
        <v>35411</v>
      </c>
      <c r="CK144" s="35">
        <v>1939</v>
      </c>
      <c r="CL144" s="35" t="s">
        <v>237</v>
      </c>
      <c r="CM144" s="35">
        <v>1939</v>
      </c>
      <c r="CN144" s="35">
        <v>3626</v>
      </c>
      <c r="CO144" s="45">
        <v>33791</v>
      </c>
      <c r="CP144" s="35">
        <v>26266</v>
      </c>
      <c r="CQ144" s="35">
        <v>26266</v>
      </c>
      <c r="CR144" s="35">
        <v>26236</v>
      </c>
      <c r="CS144" s="35">
        <v>26236</v>
      </c>
      <c r="CT144" s="35">
        <v>26376</v>
      </c>
      <c r="CU144" s="35">
        <v>15615</v>
      </c>
      <c r="CV144" s="35">
        <v>26376</v>
      </c>
      <c r="CW144" s="35">
        <v>55095</v>
      </c>
      <c r="CX144" s="35">
        <v>26236</v>
      </c>
      <c r="CY144" s="35">
        <v>7197</v>
      </c>
      <c r="CZ144" s="35">
        <v>700</v>
      </c>
      <c r="DA144" s="78" t="s">
        <v>46</v>
      </c>
      <c r="DB144" s="43" t="s">
        <v>46</v>
      </c>
      <c r="DC144" s="43" t="s">
        <v>46</v>
      </c>
      <c r="DD144" s="43" t="s">
        <v>46</v>
      </c>
      <c r="DE144" s="43" t="s">
        <v>46</v>
      </c>
      <c r="DF144" s="43">
        <v>6223</v>
      </c>
      <c r="DG144" s="54">
        <v>365</v>
      </c>
      <c r="DH144" s="35">
        <v>2186</v>
      </c>
      <c r="DI144" s="35">
        <v>134</v>
      </c>
    </row>
    <row r="145" spans="1:113" x14ac:dyDescent="0.2">
      <c r="A145" s="3" t="s">
        <v>34</v>
      </c>
      <c r="B145" s="4">
        <v>2016</v>
      </c>
      <c r="C145" s="2" t="s">
        <v>12</v>
      </c>
      <c r="D145" s="35" t="s">
        <v>46</v>
      </c>
      <c r="E145" s="35" t="s">
        <v>46</v>
      </c>
      <c r="F145" s="35">
        <v>44568</v>
      </c>
      <c r="G145" s="45">
        <v>44568</v>
      </c>
      <c r="H145" s="35">
        <v>44568</v>
      </c>
      <c r="I145" s="35">
        <v>44568</v>
      </c>
      <c r="J145" s="35">
        <v>7531</v>
      </c>
      <c r="K145" s="35">
        <v>27710</v>
      </c>
      <c r="L145" s="35">
        <v>9327</v>
      </c>
      <c r="M145" s="35" t="s">
        <v>46</v>
      </c>
      <c r="N145" s="35" t="s">
        <v>237</v>
      </c>
      <c r="O145" s="35">
        <v>1461</v>
      </c>
      <c r="P145" s="35">
        <v>699</v>
      </c>
      <c r="Q145" s="35">
        <v>3175.323943661972</v>
      </c>
      <c r="R145" s="45">
        <v>4377</v>
      </c>
      <c r="S145" s="35">
        <v>14278</v>
      </c>
      <c r="T145" s="35">
        <v>14878</v>
      </c>
      <c r="U145" s="35">
        <v>16901</v>
      </c>
      <c r="V145" s="35">
        <v>2420</v>
      </c>
      <c r="W145" s="35">
        <v>7832</v>
      </c>
      <c r="X145" s="35">
        <v>9069</v>
      </c>
      <c r="Y145" s="35">
        <v>3519</v>
      </c>
      <c r="Z145" s="35">
        <v>7608</v>
      </c>
      <c r="AA145" s="35">
        <v>3318.4012345679012</v>
      </c>
      <c r="AB145" s="35">
        <v>22427</v>
      </c>
      <c r="AC145" s="35">
        <v>22141</v>
      </c>
      <c r="AD145" s="35">
        <v>893</v>
      </c>
      <c r="AE145" s="43" t="s">
        <v>46</v>
      </c>
      <c r="AF145" s="30">
        <v>1625</v>
      </c>
      <c r="AG145" s="35">
        <v>44568</v>
      </c>
      <c r="AH145" s="43" t="s">
        <v>46</v>
      </c>
      <c r="AI145" s="43" t="s">
        <v>46</v>
      </c>
      <c r="AJ145" s="43" t="s">
        <v>46</v>
      </c>
      <c r="AK145" s="43">
        <v>4498</v>
      </c>
      <c r="AL145" s="35">
        <v>4498</v>
      </c>
      <c r="AM145" s="35">
        <v>893</v>
      </c>
      <c r="AN145" s="35">
        <v>7531</v>
      </c>
      <c r="AO145" s="35" t="s">
        <v>46</v>
      </c>
      <c r="AP145" s="35" t="s">
        <v>46</v>
      </c>
      <c r="AQ145" s="45" t="s">
        <v>46</v>
      </c>
      <c r="AR145" s="35">
        <v>44568</v>
      </c>
      <c r="AS145" s="35">
        <v>4973</v>
      </c>
      <c r="AT145" s="35">
        <v>1656</v>
      </c>
      <c r="AU145" s="35">
        <v>611</v>
      </c>
      <c r="AV145" s="35">
        <v>4973</v>
      </c>
      <c r="AW145" s="35">
        <v>4973</v>
      </c>
      <c r="AX145" s="35" t="s">
        <v>237</v>
      </c>
      <c r="AY145" s="35">
        <v>4973</v>
      </c>
      <c r="AZ145" s="43" t="s">
        <v>46</v>
      </c>
      <c r="BA145" s="45" t="s">
        <v>46</v>
      </c>
      <c r="BB145" s="35">
        <v>44568</v>
      </c>
      <c r="BC145" s="35">
        <v>4728</v>
      </c>
      <c r="BD145" s="54">
        <v>309</v>
      </c>
      <c r="BE145" s="35">
        <v>1737</v>
      </c>
      <c r="BF145" s="45">
        <v>145</v>
      </c>
      <c r="BG145" s="35">
        <v>44568</v>
      </c>
      <c r="BH145" s="35">
        <v>9327</v>
      </c>
      <c r="BI145" s="35">
        <v>20759</v>
      </c>
      <c r="BJ145" s="35">
        <v>20759</v>
      </c>
      <c r="BK145" s="35">
        <v>1511</v>
      </c>
      <c r="BL145" s="35">
        <v>4928</v>
      </c>
      <c r="BM145" s="35" t="s">
        <v>46</v>
      </c>
      <c r="BN145" s="35">
        <v>4928</v>
      </c>
      <c r="BO145" s="45" t="s">
        <v>46</v>
      </c>
      <c r="BP145" s="35">
        <v>19321</v>
      </c>
      <c r="BQ145" s="35">
        <v>11127</v>
      </c>
      <c r="BR145" s="35">
        <v>2088.4095566015608</v>
      </c>
      <c r="BS145" s="35">
        <v>44568</v>
      </c>
      <c r="BT145" s="35">
        <v>44568</v>
      </c>
      <c r="BU145" s="35">
        <v>19321</v>
      </c>
      <c r="BV145" s="35">
        <v>35241</v>
      </c>
      <c r="BW145" s="35">
        <v>14217</v>
      </c>
      <c r="BX145" s="35">
        <v>22007</v>
      </c>
      <c r="BY145" s="45" t="s">
        <v>46</v>
      </c>
      <c r="BZ145" s="35">
        <v>44568</v>
      </c>
      <c r="CA145" s="35">
        <v>29220</v>
      </c>
      <c r="CB145" s="35">
        <v>19321</v>
      </c>
      <c r="CC145" s="35">
        <v>19321</v>
      </c>
      <c r="CD145" s="35">
        <v>19321</v>
      </c>
      <c r="CE145" s="35">
        <v>16901</v>
      </c>
      <c r="CF145" s="35">
        <v>317</v>
      </c>
      <c r="CG145" s="35">
        <v>12631</v>
      </c>
      <c r="CH145" s="35">
        <v>29156</v>
      </c>
      <c r="CI145" s="35">
        <v>29156</v>
      </c>
      <c r="CJ145" s="35">
        <v>29156</v>
      </c>
      <c r="CK145" s="35">
        <v>1461</v>
      </c>
      <c r="CL145" s="35" t="s">
        <v>237</v>
      </c>
      <c r="CM145" s="35">
        <v>1461</v>
      </c>
      <c r="CN145" s="35">
        <v>2722</v>
      </c>
      <c r="CO145" s="45">
        <v>27710</v>
      </c>
      <c r="CP145" s="35">
        <v>21063</v>
      </c>
      <c r="CQ145" s="35">
        <v>21063</v>
      </c>
      <c r="CR145" s="35">
        <v>20759</v>
      </c>
      <c r="CS145" s="35">
        <v>20759</v>
      </c>
      <c r="CT145" s="35">
        <v>21171</v>
      </c>
      <c r="CU145" s="35">
        <v>9635</v>
      </c>
      <c r="CV145" s="35">
        <v>21171</v>
      </c>
      <c r="CW145" s="35">
        <v>44568</v>
      </c>
      <c r="CX145" s="35">
        <v>20759</v>
      </c>
      <c r="CY145" s="35">
        <v>12767</v>
      </c>
      <c r="CZ145" s="35">
        <v>824</v>
      </c>
      <c r="DA145" s="78" t="s">
        <v>46</v>
      </c>
      <c r="DB145" s="43" t="s">
        <v>46</v>
      </c>
      <c r="DC145" s="43" t="s">
        <v>46</v>
      </c>
      <c r="DD145" s="43" t="s">
        <v>46</v>
      </c>
      <c r="DE145" s="43" t="s">
        <v>46</v>
      </c>
      <c r="DF145" s="43">
        <v>4728</v>
      </c>
      <c r="DG145" s="54">
        <v>309</v>
      </c>
      <c r="DH145" s="35">
        <v>1737</v>
      </c>
      <c r="DI145" s="35">
        <v>145</v>
      </c>
    </row>
    <row r="146" spans="1:113" x14ac:dyDescent="0.2">
      <c r="A146" s="3" t="s">
        <v>35</v>
      </c>
      <c r="B146" s="4">
        <v>2016</v>
      </c>
      <c r="C146" s="2" t="s">
        <v>228</v>
      </c>
      <c r="D146" s="35" t="s">
        <v>46</v>
      </c>
      <c r="E146" s="35" t="s">
        <v>46</v>
      </c>
      <c r="F146" s="35">
        <v>44616</v>
      </c>
      <c r="G146" s="45">
        <v>44616</v>
      </c>
      <c r="H146" s="35">
        <v>44616</v>
      </c>
      <c r="I146" s="35">
        <v>44616</v>
      </c>
      <c r="J146" s="35">
        <v>7554</v>
      </c>
      <c r="K146" s="35">
        <v>27033</v>
      </c>
      <c r="L146" s="35">
        <v>10029</v>
      </c>
      <c r="M146" s="35" t="s">
        <v>46</v>
      </c>
      <c r="N146" s="35" t="s">
        <v>237</v>
      </c>
      <c r="O146" s="35">
        <v>1207</v>
      </c>
      <c r="P146" s="35">
        <v>404</v>
      </c>
      <c r="Q146" s="35">
        <v>3322.375</v>
      </c>
      <c r="R146" s="45">
        <v>3087</v>
      </c>
      <c r="S146" s="35">
        <v>14075</v>
      </c>
      <c r="T146" s="35">
        <v>14514</v>
      </c>
      <c r="U146" s="35">
        <v>16145</v>
      </c>
      <c r="V146" s="35">
        <v>2437</v>
      </c>
      <c r="W146" s="35">
        <v>7515</v>
      </c>
      <c r="X146" s="35">
        <v>8630</v>
      </c>
      <c r="Y146" s="35">
        <v>3225</v>
      </c>
      <c r="Z146" s="35">
        <v>7159</v>
      </c>
      <c r="AA146" s="35">
        <v>3568.4411764705883</v>
      </c>
      <c r="AB146" s="35">
        <v>22491</v>
      </c>
      <c r="AC146" s="35">
        <v>22125</v>
      </c>
      <c r="AD146" s="35">
        <v>911</v>
      </c>
      <c r="AE146" s="43">
        <v>2001.5</v>
      </c>
      <c r="AF146" s="30">
        <v>1571</v>
      </c>
      <c r="AG146" s="35">
        <v>44616</v>
      </c>
      <c r="AH146" s="43">
        <v>760</v>
      </c>
      <c r="AI146" s="43">
        <v>1241.5</v>
      </c>
      <c r="AJ146" s="43">
        <v>1571</v>
      </c>
      <c r="AK146" s="43">
        <v>4591</v>
      </c>
      <c r="AL146" s="35">
        <v>4591</v>
      </c>
      <c r="AM146" s="35">
        <v>911</v>
      </c>
      <c r="AN146" s="35">
        <v>7554</v>
      </c>
      <c r="AO146" s="35">
        <v>7554</v>
      </c>
      <c r="AP146" s="35" t="s">
        <v>46</v>
      </c>
      <c r="AQ146" s="45" t="s">
        <v>46</v>
      </c>
      <c r="AR146" s="35">
        <v>44616</v>
      </c>
      <c r="AS146" s="35">
        <v>4829</v>
      </c>
      <c r="AT146" s="35">
        <v>1630</v>
      </c>
      <c r="AU146" s="35">
        <v>653</v>
      </c>
      <c r="AV146" s="35">
        <v>4829</v>
      </c>
      <c r="AW146" s="35">
        <v>4829</v>
      </c>
      <c r="AX146" s="35" t="s">
        <v>237</v>
      </c>
      <c r="AY146" s="35">
        <v>4829</v>
      </c>
      <c r="AZ146" s="43" t="s">
        <v>46</v>
      </c>
      <c r="BA146" s="45">
        <v>4173</v>
      </c>
      <c r="BB146" s="35">
        <v>44616</v>
      </c>
      <c r="BC146" s="35">
        <v>4816</v>
      </c>
      <c r="BD146" s="54">
        <v>230</v>
      </c>
      <c r="BE146" s="35">
        <v>1620</v>
      </c>
      <c r="BF146" s="45">
        <v>92</v>
      </c>
      <c r="BG146" s="35">
        <v>44616</v>
      </c>
      <c r="BH146" s="35">
        <v>10029</v>
      </c>
      <c r="BI146" s="35">
        <v>20584</v>
      </c>
      <c r="BJ146" s="35">
        <v>20584</v>
      </c>
      <c r="BK146" s="35">
        <v>1477</v>
      </c>
      <c r="BL146" s="35">
        <v>5274</v>
      </c>
      <c r="BM146" s="35" t="s">
        <v>46</v>
      </c>
      <c r="BN146" s="35">
        <v>5274</v>
      </c>
      <c r="BO146" s="45" t="s">
        <v>46</v>
      </c>
      <c r="BP146" s="35">
        <v>18582</v>
      </c>
      <c r="BQ146" s="35">
        <v>10384</v>
      </c>
      <c r="BR146" s="35">
        <v>2088.4095566015608</v>
      </c>
      <c r="BS146" s="35">
        <v>44616</v>
      </c>
      <c r="BT146" s="35">
        <v>44616</v>
      </c>
      <c r="BU146" s="35">
        <v>18582</v>
      </c>
      <c r="BV146" s="35">
        <v>34587</v>
      </c>
      <c r="BW146" s="35">
        <v>13567</v>
      </c>
      <c r="BX146" s="35">
        <v>21622</v>
      </c>
      <c r="BY146" s="45" t="s">
        <v>46</v>
      </c>
      <c r="BZ146" s="35">
        <v>44616</v>
      </c>
      <c r="CA146" s="35">
        <v>28709</v>
      </c>
      <c r="CB146" s="35">
        <v>18582</v>
      </c>
      <c r="CC146" s="35">
        <v>18582</v>
      </c>
      <c r="CD146" s="35">
        <v>18582</v>
      </c>
      <c r="CE146" s="35">
        <v>16145</v>
      </c>
      <c r="CF146" s="35">
        <v>392</v>
      </c>
      <c r="CG146" s="35">
        <v>11027</v>
      </c>
      <c r="CH146" s="35">
        <v>28589</v>
      </c>
      <c r="CI146" s="35">
        <v>28589</v>
      </c>
      <c r="CJ146" s="35">
        <v>28589</v>
      </c>
      <c r="CK146" s="35">
        <v>1207</v>
      </c>
      <c r="CL146" s="35" t="s">
        <v>237</v>
      </c>
      <c r="CM146" s="35">
        <v>1207</v>
      </c>
      <c r="CN146" s="35">
        <v>2089</v>
      </c>
      <c r="CO146" s="45">
        <v>27033</v>
      </c>
      <c r="CP146" s="35">
        <v>20917</v>
      </c>
      <c r="CQ146" s="35">
        <v>20917</v>
      </c>
      <c r="CR146" s="35">
        <v>20584</v>
      </c>
      <c r="CS146" s="35">
        <v>20584</v>
      </c>
      <c r="CT146" s="35">
        <v>21013</v>
      </c>
      <c r="CU146" s="35">
        <v>7202</v>
      </c>
      <c r="CV146" s="35">
        <v>21013</v>
      </c>
      <c r="CW146" s="35">
        <v>44616</v>
      </c>
      <c r="CX146" s="35">
        <v>20584</v>
      </c>
      <c r="CY146" s="35">
        <v>35896</v>
      </c>
      <c r="CZ146" s="35">
        <v>1169</v>
      </c>
      <c r="DA146" s="78" t="s">
        <v>46</v>
      </c>
      <c r="DB146" s="43" t="s">
        <v>46</v>
      </c>
      <c r="DC146" s="43" t="s">
        <v>46</v>
      </c>
      <c r="DD146" s="43" t="s">
        <v>46</v>
      </c>
      <c r="DE146" s="43" t="s">
        <v>46</v>
      </c>
      <c r="DF146" s="43">
        <v>4816</v>
      </c>
      <c r="DG146" s="54">
        <v>230</v>
      </c>
      <c r="DH146" s="35">
        <v>1620</v>
      </c>
      <c r="DI146" s="35">
        <v>92</v>
      </c>
    </row>
    <row r="147" spans="1:113" x14ac:dyDescent="0.2">
      <c r="A147" s="3" t="s">
        <v>36</v>
      </c>
      <c r="B147" s="4">
        <v>2016</v>
      </c>
      <c r="C147" s="2" t="s">
        <v>13</v>
      </c>
      <c r="D147" s="35" t="s">
        <v>46</v>
      </c>
      <c r="E147" s="35" t="s">
        <v>46</v>
      </c>
      <c r="F147" s="35">
        <v>14796</v>
      </c>
      <c r="G147" s="45">
        <v>14796</v>
      </c>
      <c r="H147" s="35">
        <v>14796</v>
      </c>
      <c r="I147" s="35">
        <v>14796</v>
      </c>
      <c r="J147" s="35">
        <v>2606</v>
      </c>
      <c r="K147" s="35">
        <v>8687</v>
      </c>
      <c r="L147" s="35">
        <v>3503</v>
      </c>
      <c r="M147" s="35" t="s">
        <v>46</v>
      </c>
      <c r="N147" s="35" t="s">
        <v>237</v>
      </c>
      <c r="O147" s="35">
        <v>303</v>
      </c>
      <c r="P147" s="35">
        <v>149</v>
      </c>
      <c r="Q147" s="35">
        <v>3407.1037735849059</v>
      </c>
      <c r="R147" s="45">
        <v>944</v>
      </c>
      <c r="S147" s="35">
        <v>4553</v>
      </c>
      <c r="T147" s="35">
        <v>4603</v>
      </c>
      <c r="U147" s="35">
        <v>5417</v>
      </c>
      <c r="V147" s="35">
        <v>746</v>
      </c>
      <c r="W147" s="35">
        <v>2606</v>
      </c>
      <c r="X147" s="35">
        <v>2811</v>
      </c>
      <c r="Y147" s="35">
        <v>1122</v>
      </c>
      <c r="Z147" s="35">
        <v>2405</v>
      </c>
      <c r="AA147" s="35">
        <v>3610.0588235294117</v>
      </c>
      <c r="AB147" s="35">
        <v>7518</v>
      </c>
      <c r="AC147" s="35">
        <v>7278</v>
      </c>
      <c r="AD147" s="35">
        <v>281</v>
      </c>
      <c r="AE147" s="43">
        <v>724.75</v>
      </c>
      <c r="AF147" s="30">
        <v>562</v>
      </c>
      <c r="AG147" s="35">
        <v>14796</v>
      </c>
      <c r="AH147" s="43">
        <v>266</v>
      </c>
      <c r="AI147" s="43">
        <v>458.75</v>
      </c>
      <c r="AJ147" s="43">
        <v>562</v>
      </c>
      <c r="AK147" s="43">
        <v>1590</v>
      </c>
      <c r="AL147" s="35">
        <v>1590</v>
      </c>
      <c r="AM147" s="35">
        <v>281</v>
      </c>
      <c r="AN147" s="35">
        <v>2606</v>
      </c>
      <c r="AO147" s="35">
        <v>2606</v>
      </c>
      <c r="AP147" s="35" t="s">
        <v>46</v>
      </c>
      <c r="AQ147" s="45" t="s">
        <v>46</v>
      </c>
      <c r="AR147" s="35">
        <v>14796</v>
      </c>
      <c r="AS147" s="35">
        <v>1436</v>
      </c>
      <c r="AT147" s="35">
        <v>482</v>
      </c>
      <c r="AU147" s="35">
        <v>199</v>
      </c>
      <c r="AV147" s="35">
        <v>1436</v>
      </c>
      <c r="AW147" s="35">
        <v>1436</v>
      </c>
      <c r="AX147" s="35" t="s">
        <v>237</v>
      </c>
      <c r="AY147" s="35">
        <v>1436</v>
      </c>
      <c r="AZ147" s="43" t="s">
        <v>46</v>
      </c>
      <c r="BA147" s="45">
        <v>1189</v>
      </c>
      <c r="BB147" s="35">
        <v>14796</v>
      </c>
      <c r="BC147" s="35">
        <v>1555</v>
      </c>
      <c r="BD147" s="54">
        <v>57</v>
      </c>
      <c r="BE147" s="35">
        <v>572</v>
      </c>
      <c r="BF147" s="45">
        <v>21</v>
      </c>
      <c r="BG147" s="35">
        <v>14796</v>
      </c>
      <c r="BH147" s="35">
        <v>3503</v>
      </c>
      <c r="BI147" s="35">
        <v>6662</v>
      </c>
      <c r="BJ147" s="35">
        <v>6662</v>
      </c>
      <c r="BK147" s="35">
        <v>516</v>
      </c>
      <c r="BL147" s="35">
        <v>1867</v>
      </c>
      <c r="BM147" s="35" t="s">
        <v>46</v>
      </c>
      <c r="BN147" s="35">
        <v>1867</v>
      </c>
      <c r="BO147" s="45" t="s">
        <v>46</v>
      </c>
      <c r="BP147" s="35">
        <v>6163</v>
      </c>
      <c r="BQ147" s="35">
        <v>3527</v>
      </c>
      <c r="BR147" s="35">
        <v>2088.4095566015608</v>
      </c>
      <c r="BS147" s="35">
        <v>14796</v>
      </c>
      <c r="BT147" s="35">
        <v>14796</v>
      </c>
      <c r="BU147" s="35">
        <v>6163</v>
      </c>
      <c r="BV147" s="35">
        <v>11293</v>
      </c>
      <c r="BW147" s="35">
        <v>4245</v>
      </c>
      <c r="BX147" s="35">
        <v>7237</v>
      </c>
      <c r="BY147" s="45" t="s">
        <v>46</v>
      </c>
      <c r="BZ147" s="35">
        <v>14796</v>
      </c>
      <c r="CA147" s="35">
        <v>9172</v>
      </c>
      <c r="CB147" s="35">
        <v>6163</v>
      </c>
      <c r="CC147" s="35">
        <v>6163</v>
      </c>
      <c r="CD147" s="35">
        <v>6163</v>
      </c>
      <c r="CE147" s="35">
        <v>5417</v>
      </c>
      <c r="CF147" s="35">
        <v>117</v>
      </c>
      <c r="CG147" s="35">
        <v>4444</v>
      </c>
      <c r="CH147" s="35">
        <v>9156</v>
      </c>
      <c r="CI147" s="35">
        <v>9156</v>
      </c>
      <c r="CJ147" s="35">
        <v>9156</v>
      </c>
      <c r="CK147" s="35">
        <v>303</v>
      </c>
      <c r="CL147" s="35" t="s">
        <v>237</v>
      </c>
      <c r="CM147" s="35">
        <v>303</v>
      </c>
      <c r="CN147" s="35">
        <v>537</v>
      </c>
      <c r="CO147" s="45">
        <v>8687</v>
      </c>
      <c r="CP147" s="35">
        <v>6817</v>
      </c>
      <c r="CQ147" s="35">
        <v>6817</v>
      </c>
      <c r="CR147" s="35">
        <v>6662</v>
      </c>
      <c r="CS147" s="35">
        <v>6662</v>
      </c>
      <c r="CT147" s="35">
        <v>6860</v>
      </c>
      <c r="CU147" s="35">
        <v>2262</v>
      </c>
      <c r="CV147" s="35">
        <v>6860</v>
      </c>
      <c r="CW147" s="35">
        <v>14796</v>
      </c>
      <c r="CX147" s="35">
        <v>6662</v>
      </c>
      <c r="CY147" s="35">
        <v>6713</v>
      </c>
      <c r="CZ147" s="35">
        <v>307</v>
      </c>
      <c r="DA147" s="78" t="s">
        <v>46</v>
      </c>
      <c r="DB147" s="43" t="s">
        <v>46</v>
      </c>
      <c r="DC147" s="43" t="s">
        <v>46</v>
      </c>
      <c r="DD147" s="43" t="s">
        <v>46</v>
      </c>
      <c r="DE147" s="43" t="s">
        <v>46</v>
      </c>
      <c r="DF147" s="43">
        <v>1555</v>
      </c>
      <c r="DG147" s="54">
        <v>57</v>
      </c>
      <c r="DH147" s="35">
        <v>572</v>
      </c>
      <c r="DI147" s="35">
        <v>21</v>
      </c>
    </row>
    <row r="148" spans="1:113" x14ac:dyDescent="0.2">
      <c r="A148" s="3" t="s">
        <v>37</v>
      </c>
      <c r="B148" s="4">
        <v>2016</v>
      </c>
      <c r="C148" s="2" t="s">
        <v>14</v>
      </c>
      <c r="D148" s="35" t="s">
        <v>46</v>
      </c>
      <c r="E148" s="35" t="s">
        <v>46</v>
      </c>
      <c r="F148" s="35">
        <v>24527</v>
      </c>
      <c r="G148" s="45">
        <v>24527</v>
      </c>
      <c r="H148" s="35">
        <v>24527</v>
      </c>
      <c r="I148" s="35">
        <v>24527</v>
      </c>
      <c r="J148" s="35">
        <v>4101</v>
      </c>
      <c r="K148" s="35">
        <v>15254</v>
      </c>
      <c r="L148" s="35">
        <v>5172</v>
      </c>
      <c r="M148" s="35" t="s">
        <v>46</v>
      </c>
      <c r="N148" s="35" t="s">
        <v>237</v>
      </c>
      <c r="O148" s="35">
        <v>885</v>
      </c>
      <c r="P148" s="35">
        <v>471</v>
      </c>
      <c r="Q148" s="35">
        <v>3200.5</v>
      </c>
      <c r="R148" s="45">
        <v>3010</v>
      </c>
      <c r="S148" s="35">
        <v>7870</v>
      </c>
      <c r="T148" s="35">
        <v>8113</v>
      </c>
      <c r="U148" s="35">
        <v>8927</v>
      </c>
      <c r="V148" s="35">
        <v>1321</v>
      </c>
      <c r="W148" s="35">
        <v>4132</v>
      </c>
      <c r="X148" s="35">
        <v>4795</v>
      </c>
      <c r="Y148" s="35">
        <v>1899</v>
      </c>
      <c r="Z148" s="35">
        <v>3915</v>
      </c>
      <c r="AA148" s="35">
        <v>3313.681818181818</v>
      </c>
      <c r="AB148" s="35">
        <v>12295</v>
      </c>
      <c r="AC148" s="35">
        <v>12232</v>
      </c>
      <c r="AD148" s="35">
        <v>512</v>
      </c>
      <c r="AE148" s="43">
        <v>1196</v>
      </c>
      <c r="AF148" s="30">
        <v>889</v>
      </c>
      <c r="AG148" s="35">
        <v>24527</v>
      </c>
      <c r="AH148" s="43">
        <v>454</v>
      </c>
      <c r="AI148" s="43">
        <v>742</v>
      </c>
      <c r="AJ148" s="43">
        <v>889</v>
      </c>
      <c r="AK148" s="43">
        <v>2465</v>
      </c>
      <c r="AL148" s="35">
        <v>2465</v>
      </c>
      <c r="AM148" s="35">
        <v>512</v>
      </c>
      <c r="AN148" s="35">
        <v>4101</v>
      </c>
      <c r="AO148" s="35">
        <v>4101</v>
      </c>
      <c r="AP148" s="35" t="s">
        <v>46</v>
      </c>
      <c r="AQ148" s="45" t="s">
        <v>46</v>
      </c>
      <c r="AR148" s="35">
        <v>24527</v>
      </c>
      <c r="AS148" s="35">
        <v>2606</v>
      </c>
      <c r="AT148" s="35">
        <v>766</v>
      </c>
      <c r="AU148" s="35">
        <v>266</v>
      </c>
      <c r="AV148" s="35">
        <v>2606</v>
      </c>
      <c r="AW148" s="35">
        <v>2606</v>
      </c>
      <c r="AX148" s="35" t="s">
        <v>237</v>
      </c>
      <c r="AY148" s="35">
        <v>2606</v>
      </c>
      <c r="AZ148" s="43" t="s">
        <v>46</v>
      </c>
      <c r="BA148" s="45">
        <v>2438</v>
      </c>
      <c r="BB148" s="35">
        <v>24527</v>
      </c>
      <c r="BC148" s="35">
        <v>2706</v>
      </c>
      <c r="BD148" s="54">
        <v>151</v>
      </c>
      <c r="BE148" s="35">
        <v>974</v>
      </c>
      <c r="BF148" s="45">
        <v>69</v>
      </c>
      <c r="BG148" s="35">
        <v>24527</v>
      </c>
      <c r="BH148" s="35">
        <v>5172</v>
      </c>
      <c r="BI148" s="35">
        <v>11472</v>
      </c>
      <c r="BJ148" s="35">
        <v>11472</v>
      </c>
      <c r="BK148" s="35">
        <v>893</v>
      </c>
      <c r="BL148" s="35">
        <v>2787</v>
      </c>
      <c r="BM148" s="35" t="s">
        <v>46</v>
      </c>
      <c r="BN148" s="35">
        <v>2787</v>
      </c>
      <c r="BO148" s="45" t="s">
        <v>46</v>
      </c>
      <c r="BP148" s="35">
        <v>10248</v>
      </c>
      <c r="BQ148" s="35">
        <v>5814</v>
      </c>
      <c r="BR148" s="35">
        <v>2088.4095566015608</v>
      </c>
      <c r="BS148" s="35">
        <v>24527</v>
      </c>
      <c r="BT148" s="35">
        <v>24527</v>
      </c>
      <c r="BU148" s="35">
        <v>10248</v>
      </c>
      <c r="BV148" s="35">
        <v>19355</v>
      </c>
      <c r="BW148" s="35">
        <v>7797</v>
      </c>
      <c r="BX148" s="35">
        <v>11762</v>
      </c>
      <c r="BY148" s="45" t="s">
        <v>46</v>
      </c>
      <c r="BZ148" s="35">
        <v>24527</v>
      </c>
      <c r="CA148" s="35">
        <v>16010</v>
      </c>
      <c r="CB148" s="35">
        <v>10248</v>
      </c>
      <c r="CC148" s="35">
        <v>10248</v>
      </c>
      <c r="CD148" s="35">
        <v>10248</v>
      </c>
      <c r="CE148" s="35">
        <v>8927</v>
      </c>
      <c r="CF148" s="35">
        <v>211</v>
      </c>
      <c r="CG148" s="35">
        <v>7843</v>
      </c>
      <c r="CH148" s="35">
        <v>15983</v>
      </c>
      <c r="CI148" s="35">
        <v>15983</v>
      </c>
      <c r="CJ148" s="35">
        <v>15983</v>
      </c>
      <c r="CK148" s="35">
        <v>885</v>
      </c>
      <c r="CL148" s="35" t="s">
        <v>237</v>
      </c>
      <c r="CM148" s="35">
        <v>885</v>
      </c>
      <c r="CN148" s="35">
        <v>1655</v>
      </c>
      <c r="CO148" s="45">
        <v>15254</v>
      </c>
      <c r="CP148" s="35">
        <v>11441</v>
      </c>
      <c r="CQ148" s="35">
        <v>11441</v>
      </c>
      <c r="CR148" s="35">
        <v>11472</v>
      </c>
      <c r="CS148" s="35">
        <v>11472</v>
      </c>
      <c r="CT148" s="35">
        <v>11521</v>
      </c>
      <c r="CU148" s="35">
        <v>6003</v>
      </c>
      <c r="CV148" s="35">
        <v>11521</v>
      </c>
      <c r="CW148" s="35">
        <v>24527</v>
      </c>
      <c r="CX148" s="35">
        <v>11472</v>
      </c>
      <c r="CY148" s="35">
        <v>3789</v>
      </c>
      <c r="CZ148" s="35">
        <v>335</v>
      </c>
      <c r="DA148" s="78" t="s">
        <v>46</v>
      </c>
      <c r="DB148" s="43" t="s">
        <v>46</v>
      </c>
      <c r="DC148" s="43" t="s">
        <v>46</v>
      </c>
      <c r="DD148" s="43" t="s">
        <v>46</v>
      </c>
      <c r="DE148" s="43" t="s">
        <v>46</v>
      </c>
      <c r="DF148" s="43">
        <v>2706</v>
      </c>
      <c r="DG148" s="54">
        <v>151</v>
      </c>
      <c r="DH148" s="35">
        <v>974</v>
      </c>
      <c r="DI148" s="35">
        <v>69</v>
      </c>
    </row>
    <row r="149" spans="1:113" x14ac:dyDescent="0.2">
      <c r="A149" s="3" t="s">
        <v>38</v>
      </c>
      <c r="B149" s="4">
        <v>2016</v>
      </c>
      <c r="C149" s="2" t="s">
        <v>15</v>
      </c>
      <c r="D149" s="35" t="s">
        <v>46</v>
      </c>
      <c r="E149" s="35" t="s">
        <v>46</v>
      </c>
      <c r="F149" s="35">
        <v>34516</v>
      </c>
      <c r="G149" s="45">
        <v>34516</v>
      </c>
      <c r="H149" s="35">
        <v>34516</v>
      </c>
      <c r="I149" s="35">
        <v>34516</v>
      </c>
      <c r="J149" s="35">
        <v>5864</v>
      </c>
      <c r="K149" s="35">
        <v>21387</v>
      </c>
      <c r="L149" s="35">
        <v>7265</v>
      </c>
      <c r="M149" s="35" t="s">
        <v>46</v>
      </c>
      <c r="N149" s="35" t="s">
        <v>237</v>
      </c>
      <c r="O149" s="35">
        <v>1220</v>
      </c>
      <c r="P149" s="35">
        <v>726</v>
      </c>
      <c r="Q149" s="35">
        <v>3238.2403846153848</v>
      </c>
      <c r="R149" s="45">
        <v>4175</v>
      </c>
      <c r="S149" s="35">
        <v>10922</v>
      </c>
      <c r="T149" s="35">
        <v>11523</v>
      </c>
      <c r="U149" s="35">
        <v>13145</v>
      </c>
      <c r="V149" s="35">
        <v>1827</v>
      </c>
      <c r="W149" s="35">
        <v>5970</v>
      </c>
      <c r="X149" s="35">
        <v>7175</v>
      </c>
      <c r="Y149" s="35">
        <v>2730</v>
      </c>
      <c r="Z149" s="35">
        <v>6045</v>
      </c>
      <c r="AA149" s="35">
        <v>3381.5439560439559</v>
      </c>
      <c r="AB149" s="35">
        <v>17354</v>
      </c>
      <c r="AC149" s="35">
        <v>17162</v>
      </c>
      <c r="AD149" s="35">
        <v>845</v>
      </c>
      <c r="AE149" s="43">
        <v>1712</v>
      </c>
      <c r="AF149" s="30">
        <v>1188</v>
      </c>
      <c r="AG149" s="35">
        <v>34516</v>
      </c>
      <c r="AH149" s="43">
        <v>692</v>
      </c>
      <c r="AI149" s="43">
        <v>1020</v>
      </c>
      <c r="AJ149" s="43">
        <v>1188</v>
      </c>
      <c r="AK149" s="43">
        <v>3614</v>
      </c>
      <c r="AL149" s="35">
        <v>3614</v>
      </c>
      <c r="AM149" s="35">
        <v>845</v>
      </c>
      <c r="AN149" s="35">
        <v>5864</v>
      </c>
      <c r="AO149" s="35">
        <v>5864</v>
      </c>
      <c r="AP149" s="35" t="s">
        <v>46</v>
      </c>
      <c r="AQ149" s="45" t="s">
        <v>46</v>
      </c>
      <c r="AR149" s="35">
        <v>34516</v>
      </c>
      <c r="AS149" s="35">
        <v>3630</v>
      </c>
      <c r="AT149" s="35">
        <v>1288</v>
      </c>
      <c r="AU149" s="35">
        <v>459</v>
      </c>
      <c r="AV149" s="35">
        <v>3630</v>
      </c>
      <c r="AW149" s="35">
        <v>3630</v>
      </c>
      <c r="AX149" s="35" t="s">
        <v>237</v>
      </c>
      <c r="AY149" s="35">
        <v>3630</v>
      </c>
      <c r="AZ149" s="43" t="s">
        <v>46</v>
      </c>
      <c r="BA149" s="45">
        <v>3464</v>
      </c>
      <c r="BB149" s="35">
        <v>34516</v>
      </c>
      <c r="BC149" s="35">
        <v>3746</v>
      </c>
      <c r="BD149" s="54">
        <v>211</v>
      </c>
      <c r="BE149" s="35">
        <v>1363</v>
      </c>
      <c r="BF149" s="45">
        <v>84</v>
      </c>
      <c r="BG149" s="35">
        <v>34516</v>
      </c>
      <c r="BH149" s="35">
        <v>7265</v>
      </c>
      <c r="BI149" s="35">
        <v>16585</v>
      </c>
      <c r="BJ149" s="35">
        <v>16585</v>
      </c>
      <c r="BK149" s="35">
        <v>1291</v>
      </c>
      <c r="BL149" s="35">
        <v>4041</v>
      </c>
      <c r="BM149" s="35" t="s">
        <v>46</v>
      </c>
      <c r="BN149" s="35">
        <v>4041</v>
      </c>
      <c r="BO149" s="45" t="s">
        <v>46</v>
      </c>
      <c r="BP149" s="35">
        <v>14972</v>
      </c>
      <c r="BQ149" s="35">
        <v>8775</v>
      </c>
      <c r="BR149" s="35">
        <v>2088.4095566015608</v>
      </c>
      <c r="BS149" s="35">
        <v>34516</v>
      </c>
      <c r="BT149" s="35">
        <v>34516</v>
      </c>
      <c r="BU149" s="35">
        <v>14972</v>
      </c>
      <c r="BV149" s="35">
        <v>27251</v>
      </c>
      <c r="BW149" s="35">
        <v>11453</v>
      </c>
      <c r="BX149" s="35">
        <v>17266</v>
      </c>
      <c r="BY149" s="45" t="s">
        <v>46</v>
      </c>
      <c r="BZ149" s="35">
        <v>34516</v>
      </c>
      <c r="CA149" s="35">
        <v>22434</v>
      </c>
      <c r="CB149" s="35">
        <v>14972</v>
      </c>
      <c r="CC149" s="35">
        <v>14972</v>
      </c>
      <c r="CD149" s="35">
        <v>14972</v>
      </c>
      <c r="CE149" s="35">
        <v>13145</v>
      </c>
      <c r="CF149" s="35">
        <v>274</v>
      </c>
      <c r="CG149" s="35">
        <v>11249</v>
      </c>
      <c r="CH149" s="35">
        <v>22445</v>
      </c>
      <c r="CI149" s="35">
        <v>22445</v>
      </c>
      <c r="CJ149" s="35">
        <v>22445</v>
      </c>
      <c r="CK149" s="35">
        <v>1220</v>
      </c>
      <c r="CL149" s="35" t="s">
        <v>237</v>
      </c>
      <c r="CM149" s="35">
        <v>1220</v>
      </c>
      <c r="CN149" s="35">
        <v>2483</v>
      </c>
      <c r="CO149" s="45">
        <v>21387</v>
      </c>
      <c r="CP149" s="35">
        <v>16935</v>
      </c>
      <c r="CQ149" s="35">
        <v>16935</v>
      </c>
      <c r="CR149" s="35">
        <v>16585</v>
      </c>
      <c r="CS149" s="35">
        <v>16585</v>
      </c>
      <c r="CT149" s="35">
        <v>17084</v>
      </c>
      <c r="CU149" s="35">
        <v>10398</v>
      </c>
      <c r="CV149" s="35">
        <v>17084</v>
      </c>
      <c r="CW149" s="35">
        <v>34516</v>
      </c>
      <c r="CX149" s="35">
        <v>16585</v>
      </c>
      <c r="CY149" s="35">
        <v>5408</v>
      </c>
      <c r="CZ149" s="35">
        <v>471</v>
      </c>
      <c r="DA149" s="78" t="s">
        <v>46</v>
      </c>
      <c r="DB149" s="43" t="s">
        <v>46</v>
      </c>
      <c r="DC149" s="43" t="s">
        <v>46</v>
      </c>
      <c r="DD149" s="43" t="s">
        <v>46</v>
      </c>
      <c r="DE149" s="43" t="s">
        <v>46</v>
      </c>
      <c r="DF149" s="43">
        <v>3746</v>
      </c>
      <c r="DG149" s="54">
        <v>211</v>
      </c>
      <c r="DH149" s="35">
        <v>1363</v>
      </c>
      <c r="DI149" s="35">
        <v>84</v>
      </c>
    </row>
    <row r="150" spans="1:113" x14ac:dyDescent="0.2">
      <c r="A150" s="3" t="s">
        <v>39</v>
      </c>
      <c r="B150" s="4">
        <v>2016</v>
      </c>
      <c r="C150" s="2" t="s">
        <v>16</v>
      </c>
      <c r="D150" s="35" t="s">
        <v>46</v>
      </c>
      <c r="E150" s="35" t="s">
        <v>46</v>
      </c>
      <c r="F150" s="35">
        <v>23746</v>
      </c>
      <c r="G150" s="45">
        <v>23746</v>
      </c>
      <c r="H150" s="35">
        <v>23746</v>
      </c>
      <c r="I150" s="35">
        <v>23746</v>
      </c>
      <c r="J150" s="35">
        <v>4194</v>
      </c>
      <c r="K150" s="35">
        <v>15101</v>
      </c>
      <c r="L150" s="35">
        <v>4451</v>
      </c>
      <c r="M150" s="35" t="s">
        <v>46</v>
      </c>
      <c r="N150" s="35" t="s">
        <v>237</v>
      </c>
      <c r="O150" s="35">
        <v>476</v>
      </c>
      <c r="P150" s="35">
        <v>255</v>
      </c>
      <c r="Q150" s="35">
        <v>3310.3214285714284</v>
      </c>
      <c r="R150" s="45">
        <v>1719</v>
      </c>
      <c r="S150" s="35">
        <v>7665</v>
      </c>
      <c r="T150" s="35">
        <v>8226</v>
      </c>
      <c r="U150" s="35">
        <v>9092</v>
      </c>
      <c r="V150" s="35">
        <v>1175</v>
      </c>
      <c r="W150" s="35">
        <v>4267</v>
      </c>
      <c r="X150" s="35">
        <v>4825</v>
      </c>
      <c r="Y150" s="35">
        <v>1881</v>
      </c>
      <c r="Z150" s="35">
        <v>4074</v>
      </c>
      <c r="AA150" s="35">
        <v>3525.5</v>
      </c>
      <c r="AB150" s="35">
        <v>11745</v>
      </c>
      <c r="AC150" s="35">
        <v>12001</v>
      </c>
      <c r="AD150" s="35">
        <v>428</v>
      </c>
      <c r="AE150" s="43">
        <v>1124</v>
      </c>
      <c r="AF150" s="30">
        <v>849</v>
      </c>
      <c r="AG150" s="35">
        <v>23746</v>
      </c>
      <c r="AH150" s="43">
        <v>402</v>
      </c>
      <c r="AI150" s="43">
        <v>722</v>
      </c>
      <c r="AJ150" s="43">
        <v>849</v>
      </c>
      <c r="AK150" s="43">
        <v>2546</v>
      </c>
      <c r="AL150" s="35">
        <v>2546</v>
      </c>
      <c r="AM150" s="35">
        <v>428</v>
      </c>
      <c r="AN150" s="35">
        <v>4194</v>
      </c>
      <c r="AO150" s="35">
        <v>4194</v>
      </c>
      <c r="AP150" s="35" t="s">
        <v>46</v>
      </c>
      <c r="AQ150" s="45" t="s">
        <v>46</v>
      </c>
      <c r="AR150" s="35">
        <v>23746</v>
      </c>
      <c r="AS150" s="35">
        <v>2484</v>
      </c>
      <c r="AT150" s="35">
        <v>850</v>
      </c>
      <c r="AU150" s="35">
        <v>339</v>
      </c>
      <c r="AV150" s="35">
        <v>2484</v>
      </c>
      <c r="AW150" s="35">
        <v>2484</v>
      </c>
      <c r="AX150" s="35" t="s">
        <v>237</v>
      </c>
      <c r="AY150" s="35">
        <v>2484</v>
      </c>
      <c r="AZ150" s="43" t="s">
        <v>46</v>
      </c>
      <c r="BA150" s="45">
        <v>2129</v>
      </c>
      <c r="BB150" s="35">
        <v>23746</v>
      </c>
      <c r="BC150" s="35">
        <v>2767</v>
      </c>
      <c r="BD150" s="54">
        <v>133</v>
      </c>
      <c r="BE150" s="35">
        <v>944</v>
      </c>
      <c r="BF150" s="45">
        <v>53</v>
      </c>
      <c r="BG150" s="35">
        <v>23746</v>
      </c>
      <c r="BH150" s="35">
        <v>4451</v>
      </c>
      <c r="BI150" s="35">
        <v>10064</v>
      </c>
      <c r="BJ150" s="35">
        <v>10064</v>
      </c>
      <c r="BK150" s="35">
        <v>645</v>
      </c>
      <c r="BL150" s="35">
        <v>2331</v>
      </c>
      <c r="BM150" s="35" t="s">
        <v>46</v>
      </c>
      <c r="BN150" s="35">
        <v>2331</v>
      </c>
      <c r="BO150" s="45" t="s">
        <v>46</v>
      </c>
      <c r="BP150" s="35">
        <v>10267</v>
      </c>
      <c r="BQ150" s="35">
        <v>5955</v>
      </c>
      <c r="BR150" s="35">
        <v>2088.4095566015608</v>
      </c>
      <c r="BS150" s="35">
        <v>23746</v>
      </c>
      <c r="BT150" s="35">
        <v>23746</v>
      </c>
      <c r="BU150" s="35">
        <v>10267</v>
      </c>
      <c r="BV150" s="35">
        <v>19295</v>
      </c>
      <c r="BW150" s="35">
        <v>7022</v>
      </c>
      <c r="BX150" s="35">
        <v>11099</v>
      </c>
      <c r="BY150" s="45" t="s">
        <v>46</v>
      </c>
      <c r="BZ150" s="35">
        <v>23746</v>
      </c>
      <c r="CA150" s="35">
        <v>16018</v>
      </c>
      <c r="CB150" s="35">
        <v>10267</v>
      </c>
      <c r="CC150" s="35">
        <v>10267</v>
      </c>
      <c r="CD150" s="35">
        <v>10267</v>
      </c>
      <c r="CE150" s="35">
        <v>9092</v>
      </c>
      <c r="CF150" s="35">
        <v>154</v>
      </c>
      <c r="CG150" s="35">
        <v>7485</v>
      </c>
      <c r="CH150" s="35">
        <v>15891</v>
      </c>
      <c r="CI150" s="35">
        <v>15891</v>
      </c>
      <c r="CJ150" s="35">
        <v>15891</v>
      </c>
      <c r="CK150" s="35">
        <v>476</v>
      </c>
      <c r="CL150" s="35" t="s">
        <v>237</v>
      </c>
      <c r="CM150" s="35">
        <v>476</v>
      </c>
      <c r="CN150" s="35">
        <v>832</v>
      </c>
      <c r="CO150" s="45">
        <v>15101</v>
      </c>
      <c r="CP150" s="35">
        <v>10172</v>
      </c>
      <c r="CQ150" s="35">
        <v>10172</v>
      </c>
      <c r="CR150" s="35">
        <v>10064</v>
      </c>
      <c r="CS150" s="35">
        <v>10064</v>
      </c>
      <c r="CT150" s="35">
        <v>10203</v>
      </c>
      <c r="CU150" s="35">
        <v>3164</v>
      </c>
      <c r="CV150" s="35">
        <v>10203</v>
      </c>
      <c r="CW150" s="35">
        <v>23746</v>
      </c>
      <c r="CX150" s="35">
        <v>10064</v>
      </c>
      <c r="CY150" s="35">
        <v>10358</v>
      </c>
      <c r="CZ150" s="35">
        <v>462</v>
      </c>
      <c r="DA150" s="78" t="s">
        <v>46</v>
      </c>
      <c r="DB150" s="43" t="s">
        <v>46</v>
      </c>
      <c r="DC150" s="43" t="s">
        <v>46</v>
      </c>
      <c r="DD150" s="43" t="s">
        <v>46</v>
      </c>
      <c r="DE150" s="43" t="s">
        <v>46</v>
      </c>
      <c r="DF150" s="43">
        <v>2767</v>
      </c>
      <c r="DG150" s="54">
        <v>133</v>
      </c>
      <c r="DH150" s="35">
        <v>944</v>
      </c>
      <c r="DI150" s="35">
        <v>53</v>
      </c>
    </row>
    <row r="151" spans="1:113" x14ac:dyDescent="0.2">
      <c r="A151" s="3" t="s">
        <v>40</v>
      </c>
      <c r="B151" s="4">
        <v>2016</v>
      </c>
      <c r="C151" s="2" t="s">
        <v>17</v>
      </c>
      <c r="D151" s="35" t="s">
        <v>46</v>
      </c>
      <c r="E151" s="35" t="s">
        <v>46</v>
      </c>
      <c r="F151" s="35">
        <v>29655</v>
      </c>
      <c r="G151" s="45">
        <v>29655</v>
      </c>
      <c r="H151" s="35">
        <v>29655</v>
      </c>
      <c r="I151" s="35">
        <v>29655</v>
      </c>
      <c r="J151" s="35">
        <v>4763</v>
      </c>
      <c r="K151" s="35">
        <v>17602</v>
      </c>
      <c r="L151" s="35">
        <v>7290</v>
      </c>
      <c r="M151" s="35" t="s">
        <v>46</v>
      </c>
      <c r="N151" s="35" t="s">
        <v>237</v>
      </c>
      <c r="O151" s="35">
        <v>820</v>
      </c>
      <c r="P151" s="35">
        <v>335</v>
      </c>
      <c r="Q151" s="35">
        <v>3185.0679012345681</v>
      </c>
      <c r="R151" s="45">
        <v>2402</v>
      </c>
      <c r="S151" s="35">
        <v>9191</v>
      </c>
      <c r="T151" s="35">
        <v>9381</v>
      </c>
      <c r="U151" s="35">
        <v>10301</v>
      </c>
      <c r="V151" s="35">
        <v>1566</v>
      </c>
      <c r="W151" s="35">
        <v>4930</v>
      </c>
      <c r="X151" s="35">
        <v>5371</v>
      </c>
      <c r="Y151" s="35">
        <v>2130</v>
      </c>
      <c r="Z151" s="35">
        <v>4402</v>
      </c>
      <c r="AA151" s="35">
        <v>3315.5</v>
      </c>
      <c r="AB151" s="35">
        <v>15183</v>
      </c>
      <c r="AC151" s="35">
        <v>14472</v>
      </c>
      <c r="AD151" s="35">
        <v>608</v>
      </c>
      <c r="AE151" s="43">
        <v>1314</v>
      </c>
      <c r="AF151" s="30">
        <v>1024</v>
      </c>
      <c r="AG151" s="35">
        <v>29655</v>
      </c>
      <c r="AH151" s="43">
        <v>514</v>
      </c>
      <c r="AI151" s="43">
        <v>800</v>
      </c>
      <c r="AJ151" s="43">
        <v>1024</v>
      </c>
      <c r="AK151" s="43">
        <v>2828</v>
      </c>
      <c r="AL151" s="35">
        <v>2828</v>
      </c>
      <c r="AM151" s="35">
        <v>608</v>
      </c>
      <c r="AN151" s="35">
        <v>4763</v>
      </c>
      <c r="AO151" s="35">
        <v>4763</v>
      </c>
      <c r="AP151" s="35" t="s">
        <v>46</v>
      </c>
      <c r="AQ151" s="45" t="s">
        <v>46</v>
      </c>
      <c r="AR151" s="35">
        <v>29655</v>
      </c>
      <c r="AS151" s="35">
        <v>3078</v>
      </c>
      <c r="AT151" s="35">
        <v>945</v>
      </c>
      <c r="AU151" s="35">
        <v>364</v>
      </c>
      <c r="AV151" s="35">
        <v>3078</v>
      </c>
      <c r="AW151" s="35">
        <v>3078</v>
      </c>
      <c r="AX151" s="35" t="s">
        <v>237</v>
      </c>
      <c r="AY151" s="35">
        <v>3078</v>
      </c>
      <c r="AZ151" s="43" t="s">
        <v>46</v>
      </c>
      <c r="BA151" s="45">
        <v>2618</v>
      </c>
      <c r="BB151" s="35">
        <v>29655</v>
      </c>
      <c r="BC151" s="35">
        <v>2912</v>
      </c>
      <c r="BD151" s="54">
        <v>152</v>
      </c>
      <c r="BE151" s="35">
        <v>1061</v>
      </c>
      <c r="BF151" s="45">
        <v>57</v>
      </c>
      <c r="BG151" s="35">
        <v>29655</v>
      </c>
      <c r="BH151" s="35">
        <v>7290</v>
      </c>
      <c r="BI151" s="35">
        <v>13916</v>
      </c>
      <c r="BJ151" s="35">
        <v>13916</v>
      </c>
      <c r="BK151" s="35">
        <v>1220</v>
      </c>
      <c r="BL151" s="35">
        <v>4129</v>
      </c>
      <c r="BM151" s="35" t="s">
        <v>46</v>
      </c>
      <c r="BN151" s="35">
        <v>4129</v>
      </c>
      <c r="BO151" s="45" t="s">
        <v>46</v>
      </c>
      <c r="BP151" s="35">
        <v>11867</v>
      </c>
      <c r="BQ151" s="35">
        <v>6532</v>
      </c>
      <c r="BR151" s="35">
        <v>2088.4095566015608</v>
      </c>
      <c r="BS151" s="35">
        <v>29655</v>
      </c>
      <c r="BT151" s="35">
        <v>29655</v>
      </c>
      <c r="BU151" s="35">
        <v>11867</v>
      </c>
      <c r="BV151" s="35">
        <v>22365</v>
      </c>
      <c r="BW151" s="35">
        <v>8781</v>
      </c>
      <c r="BX151" s="35">
        <v>14441</v>
      </c>
      <c r="BY151" s="45" t="s">
        <v>46</v>
      </c>
      <c r="BZ151" s="35">
        <v>29655</v>
      </c>
      <c r="CA151" s="35">
        <v>18458</v>
      </c>
      <c r="CB151" s="35">
        <v>11867</v>
      </c>
      <c r="CC151" s="35">
        <v>11867</v>
      </c>
      <c r="CD151" s="35">
        <v>11867</v>
      </c>
      <c r="CE151" s="35">
        <v>10301</v>
      </c>
      <c r="CF151" s="35">
        <v>282</v>
      </c>
      <c r="CG151" s="35">
        <v>7261</v>
      </c>
      <c r="CH151" s="35">
        <v>18572</v>
      </c>
      <c r="CI151" s="35">
        <v>18572</v>
      </c>
      <c r="CJ151" s="35">
        <v>18572</v>
      </c>
      <c r="CK151" s="35">
        <v>820</v>
      </c>
      <c r="CL151" s="35" t="s">
        <v>237</v>
      </c>
      <c r="CM151" s="35">
        <v>820</v>
      </c>
      <c r="CN151" s="35">
        <v>1377</v>
      </c>
      <c r="CO151" s="45">
        <v>17602</v>
      </c>
      <c r="CP151" s="35">
        <v>14646</v>
      </c>
      <c r="CQ151" s="35">
        <v>14646</v>
      </c>
      <c r="CR151" s="35">
        <v>13916</v>
      </c>
      <c r="CS151" s="35">
        <v>13916</v>
      </c>
      <c r="CT151" s="35">
        <v>14721</v>
      </c>
      <c r="CU151" s="35">
        <v>5600</v>
      </c>
      <c r="CV151" s="35">
        <v>14721</v>
      </c>
      <c r="CW151" s="35">
        <v>29655</v>
      </c>
      <c r="CX151" s="35">
        <v>13916</v>
      </c>
      <c r="CY151" s="35">
        <v>16012</v>
      </c>
      <c r="CZ151" s="35">
        <v>654</v>
      </c>
      <c r="DA151" s="78" t="s">
        <v>46</v>
      </c>
      <c r="DB151" s="43" t="s">
        <v>46</v>
      </c>
      <c r="DC151" s="43" t="s">
        <v>46</v>
      </c>
      <c r="DD151" s="43" t="s">
        <v>46</v>
      </c>
      <c r="DE151" s="43" t="s">
        <v>46</v>
      </c>
      <c r="DF151" s="43">
        <v>2912</v>
      </c>
      <c r="DG151" s="54">
        <v>152</v>
      </c>
      <c r="DH151" s="35">
        <v>1061</v>
      </c>
      <c r="DI151" s="35">
        <v>57</v>
      </c>
    </row>
    <row r="152" spans="1:113" x14ac:dyDescent="0.2">
      <c r="A152" s="3" t="s">
        <v>41</v>
      </c>
      <c r="B152" s="4">
        <v>2016</v>
      </c>
      <c r="C152" s="2" t="s">
        <v>18</v>
      </c>
      <c r="D152" s="35" t="s">
        <v>46</v>
      </c>
      <c r="E152" s="35" t="s">
        <v>46</v>
      </c>
      <c r="F152" s="35">
        <v>20461</v>
      </c>
      <c r="G152" s="45">
        <v>20461</v>
      </c>
      <c r="H152" s="35">
        <v>20461</v>
      </c>
      <c r="I152" s="35">
        <v>20461</v>
      </c>
      <c r="J152" s="35">
        <v>3620</v>
      </c>
      <c r="K152" s="35">
        <v>12459</v>
      </c>
      <c r="L152" s="35">
        <v>4382</v>
      </c>
      <c r="M152" s="35" t="s">
        <v>46</v>
      </c>
      <c r="N152" s="35" t="s">
        <v>237</v>
      </c>
      <c r="O152" s="35">
        <v>630</v>
      </c>
      <c r="P152" s="35">
        <v>219</v>
      </c>
      <c r="Q152" s="35">
        <v>3244.640625</v>
      </c>
      <c r="R152" s="45">
        <v>1354</v>
      </c>
      <c r="S152" s="35">
        <v>6556</v>
      </c>
      <c r="T152" s="35">
        <v>6668</v>
      </c>
      <c r="U152" s="35">
        <v>7639</v>
      </c>
      <c r="V152" s="35">
        <v>1244</v>
      </c>
      <c r="W152" s="35">
        <v>3541</v>
      </c>
      <c r="X152" s="35">
        <v>4098</v>
      </c>
      <c r="Y152" s="35">
        <v>1521</v>
      </c>
      <c r="Z152" s="35">
        <v>3479</v>
      </c>
      <c r="AA152" s="35">
        <v>3392.4811320754716</v>
      </c>
      <c r="AB152" s="35">
        <v>10361</v>
      </c>
      <c r="AC152" s="35">
        <v>10100</v>
      </c>
      <c r="AD152" s="35">
        <v>431</v>
      </c>
      <c r="AE152" s="43">
        <v>944.75</v>
      </c>
      <c r="AF152" s="30">
        <v>764</v>
      </c>
      <c r="AG152" s="35">
        <v>20461</v>
      </c>
      <c r="AH152" s="43">
        <v>335</v>
      </c>
      <c r="AI152" s="43">
        <v>609.75</v>
      </c>
      <c r="AJ152" s="43">
        <v>764</v>
      </c>
      <c r="AK152" s="43">
        <v>2166</v>
      </c>
      <c r="AL152" s="35">
        <v>2166</v>
      </c>
      <c r="AM152" s="35">
        <v>431</v>
      </c>
      <c r="AN152" s="35">
        <v>3620</v>
      </c>
      <c r="AO152" s="35">
        <v>3620</v>
      </c>
      <c r="AP152" s="35" t="s">
        <v>46</v>
      </c>
      <c r="AQ152" s="45" t="s">
        <v>46</v>
      </c>
      <c r="AR152" s="35">
        <v>20461</v>
      </c>
      <c r="AS152" s="35">
        <v>2290</v>
      </c>
      <c r="AT152" s="35">
        <v>776</v>
      </c>
      <c r="AU152" s="35">
        <v>320</v>
      </c>
      <c r="AV152" s="35">
        <v>2290</v>
      </c>
      <c r="AW152" s="35">
        <v>2290</v>
      </c>
      <c r="AX152" s="35" t="s">
        <v>237</v>
      </c>
      <c r="AY152" s="35">
        <v>2290</v>
      </c>
      <c r="AZ152" s="43" t="s">
        <v>46</v>
      </c>
      <c r="BA152" s="45">
        <v>1902</v>
      </c>
      <c r="BB152" s="35">
        <v>20461</v>
      </c>
      <c r="BC152" s="35">
        <v>2306</v>
      </c>
      <c r="BD152" s="54">
        <v>153</v>
      </c>
      <c r="BE152" s="35">
        <v>819</v>
      </c>
      <c r="BF152" s="45">
        <v>62</v>
      </c>
      <c r="BG152" s="35">
        <v>20461</v>
      </c>
      <c r="BH152" s="35">
        <v>4382</v>
      </c>
      <c r="BI152" s="35">
        <v>9079</v>
      </c>
      <c r="BJ152" s="35">
        <v>9079</v>
      </c>
      <c r="BK152" s="35">
        <v>607</v>
      </c>
      <c r="BL152" s="35">
        <v>2287</v>
      </c>
      <c r="BM152" s="35" t="s">
        <v>46</v>
      </c>
      <c r="BN152" s="35">
        <v>2287</v>
      </c>
      <c r="BO152" s="45" t="s">
        <v>46</v>
      </c>
      <c r="BP152" s="35">
        <v>8883</v>
      </c>
      <c r="BQ152" s="35">
        <v>5000</v>
      </c>
      <c r="BR152" s="35">
        <v>2088.4095566015608</v>
      </c>
      <c r="BS152" s="35">
        <v>20461</v>
      </c>
      <c r="BT152" s="35">
        <v>20461</v>
      </c>
      <c r="BU152" s="35">
        <v>8883</v>
      </c>
      <c r="BV152" s="35">
        <v>16079</v>
      </c>
      <c r="BW152" s="35">
        <v>6022</v>
      </c>
      <c r="BX152" s="35">
        <v>9954</v>
      </c>
      <c r="BY152" s="45" t="s">
        <v>46</v>
      </c>
      <c r="BZ152" s="35">
        <v>20461</v>
      </c>
      <c r="CA152" s="35">
        <v>13286</v>
      </c>
      <c r="CB152" s="35">
        <v>8883</v>
      </c>
      <c r="CC152" s="35">
        <v>8883</v>
      </c>
      <c r="CD152" s="35">
        <v>8883</v>
      </c>
      <c r="CE152" s="35">
        <v>7639</v>
      </c>
      <c r="CF152" s="35">
        <v>190</v>
      </c>
      <c r="CG152" s="35">
        <v>5906</v>
      </c>
      <c r="CH152" s="35">
        <v>13224</v>
      </c>
      <c r="CI152" s="35">
        <v>13224</v>
      </c>
      <c r="CJ152" s="35">
        <v>13224</v>
      </c>
      <c r="CK152" s="35">
        <v>630</v>
      </c>
      <c r="CL152" s="35" t="s">
        <v>237</v>
      </c>
      <c r="CM152" s="35">
        <v>630</v>
      </c>
      <c r="CN152" s="35">
        <v>891</v>
      </c>
      <c r="CO152" s="45">
        <v>12459</v>
      </c>
      <c r="CP152" s="35">
        <v>9116</v>
      </c>
      <c r="CQ152" s="35">
        <v>9116</v>
      </c>
      <c r="CR152" s="35">
        <v>9079</v>
      </c>
      <c r="CS152" s="35">
        <v>9079</v>
      </c>
      <c r="CT152" s="35">
        <v>9197</v>
      </c>
      <c r="CU152" s="35">
        <v>2089</v>
      </c>
      <c r="CV152" s="35">
        <v>9197</v>
      </c>
      <c r="CW152" s="35">
        <v>20461</v>
      </c>
      <c r="CX152" s="35">
        <v>9079</v>
      </c>
      <c r="CY152" s="35">
        <v>14085</v>
      </c>
      <c r="CZ152" s="35">
        <v>573</v>
      </c>
      <c r="DA152" s="78" t="s">
        <v>46</v>
      </c>
      <c r="DB152" s="43" t="s">
        <v>46</v>
      </c>
      <c r="DC152" s="43" t="s">
        <v>46</v>
      </c>
      <c r="DD152" s="43" t="s">
        <v>46</v>
      </c>
      <c r="DE152" s="43" t="s">
        <v>46</v>
      </c>
      <c r="DF152" s="43">
        <v>2306</v>
      </c>
      <c r="DG152" s="54">
        <v>153</v>
      </c>
      <c r="DH152" s="35">
        <v>819</v>
      </c>
      <c r="DI152" s="35">
        <v>62</v>
      </c>
    </row>
    <row r="153" spans="1:113" x14ac:dyDescent="0.2">
      <c r="A153" s="3" t="s">
        <v>42</v>
      </c>
      <c r="B153" s="4">
        <v>2016</v>
      </c>
      <c r="C153" s="2" t="s">
        <v>19</v>
      </c>
      <c r="D153" s="35" t="s">
        <v>46</v>
      </c>
      <c r="E153" s="35" t="s">
        <v>46</v>
      </c>
      <c r="F153" s="35">
        <v>30195</v>
      </c>
      <c r="G153" s="45">
        <v>30195</v>
      </c>
      <c r="H153" s="35">
        <v>30195</v>
      </c>
      <c r="I153" s="35">
        <v>30195</v>
      </c>
      <c r="J153" s="35">
        <v>5364</v>
      </c>
      <c r="K153" s="35">
        <v>18304</v>
      </c>
      <c r="L153" s="35">
        <v>6527</v>
      </c>
      <c r="M153" s="35" t="s">
        <v>46</v>
      </c>
      <c r="N153" s="35" t="s">
        <v>237</v>
      </c>
      <c r="O153" s="35">
        <v>555</v>
      </c>
      <c r="P153" s="35">
        <v>358</v>
      </c>
      <c r="Q153" s="35">
        <v>3541.0797101449275</v>
      </c>
      <c r="R153" s="45">
        <v>2240</v>
      </c>
      <c r="S153" s="35">
        <v>9697</v>
      </c>
      <c r="T153" s="35">
        <v>9701</v>
      </c>
      <c r="U153" s="35">
        <v>10993</v>
      </c>
      <c r="V153" s="35">
        <v>1684</v>
      </c>
      <c r="W153" s="35">
        <v>5378</v>
      </c>
      <c r="X153" s="35">
        <v>5615</v>
      </c>
      <c r="Y153" s="35">
        <v>2460</v>
      </c>
      <c r="Z153" s="35">
        <v>4812</v>
      </c>
      <c r="AA153" s="35">
        <v>3844.8396226415093</v>
      </c>
      <c r="AB153" s="35">
        <v>15407</v>
      </c>
      <c r="AC153" s="35">
        <v>14788</v>
      </c>
      <c r="AD153" s="35">
        <v>551</v>
      </c>
      <c r="AE153" s="43">
        <v>1439.25</v>
      </c>
      <c r="AF153" s="30">
        <v>1114</v>
      </c>
      <c r="AG153" s="35">
        <v>30195</v>
      </c>
      <c r="AH153" s="43">
        <v>533</v>
      </c>
      <c r="AI153" s="43">
        <v>906.25</v>
      </c>
      <c r="AJ153" s="43">
        <v>1114</v>
      </c>
      <c r="AK153" s="43">
        <v>3236</v>
      </c>
      <c r="AL153" s="35">
        <v>3236</v>
      </c>
      <c r="AM153" s="35">
        <v>551</v>
      </c>
      <c r="AN153" s="35">
        <v>5364</v>
      </c>
      <c r="AO153" s="35">
        <v>5364</v>
      </c>
      <c r="AP153" s="35" t="s">
        <v>46</v>
      </c>
      <c r="AQ153" s="45" t="s">
        <v>46</v>
      </c>
      <c r="AR153" s="35">
        <v>30195</v>
      </c>
      <c r="AS153" s="35">
        <v>3154</v>
      </c>
      <c r="AT153" s="35">
        <v>891</v>
      </c>
      <c r="AU153" s="35">
        <v>333</v>
      </c>
      <c r="AV153" s="35">
        <v>3154</v>
      </c>
      <c r="AW153" s="35">
        <v>3154</v>
      </c>
      <c r="AX153" s="35" t="s">
        <v>237</v>
      </c>
      <c r="AY153" s="35">
        <v>3154</v>
      </c>
      <c r="AZ153" s="43" t="s">
        <v>46</v>
      </c>
      <c r="BA153" s="45">
        <v>2562</v>
      </c>
      <c r="BB153" s="35">
        <v>30195</v>
      </c>
      <c r="BC153" s="35">
        <v>3711</v>
      </c>
      <c r="BD153" s="54">
        <v>158</v>
      </c>
      <c r="BE153" s="35">
        <v>1189</v>
      </c>
      <c r="BF153" s="45">
        <v>52</v>
      </c>
      <c r="BG153" s="35">
        <v>30195</v>
      </c>
      <c r="BH153" s="35">
        <v>6527</v>
      </c>
      <c r="BI153" s="35">
        <v>13647</v>
      </c>
      <c r="BJ153" s="35">
        <v>13647</v>
      </c>
      <c r="BK153" s="35">
        <v>943</v>
      </c>
      <c r="BL153" s="35">
        <v>3456</v>
      </c>
      <c r="BM153" s="35" t="s">
        <v>46</v>
      </c>
      <c r="BN153" s="35">
        <v>3456</v>
      </c>
      <c r="BO153" s="45" t="s">
        <v>46</v>
      </c>
      <c r="BP153" s="35">
        <v>12677</v>
      </c>
      <c r="BQ153" s="35">
        <v>7272</v>
      </c>
      <c r="BR153" s="35">
        <v>2088.4095566015608</v>
      </c>
      <c r="BS153" s="35">
        <v>30195</v>
      </c>
      <c r="BT153" s="35">
        <v>30195</v>
      </c>
      <c r="BU153" s="35">
        <v>12677</v>
      </c>
      <c r="BV153" s="35">
        <v>23668</v>
      </c>
      <c r="BW153" s="35">
        <v>9064</v>
      </c>
      <c r="BX153" s="35">
        <v>14944</v>
      </c>
      <c r="BY153" s="45" t="s">
        <v>46</v>
      </c>
      <c r="BZ153" s="35">
        <v>30195</v>
      </c>
      <c r="CA153" s="35">
        <v>19489</v>
      </c>
      <c r="CB153" s="35">
        <v>12677</v>
      </c>
      <c r="CC153" s="35">
        <v>12677</v>
      </c>
      <c r="CD153" s="35">
        <v>12677</v>
      </c>
      <c r="CE153" s="35">
        <v>10993</v>
      </c>
      <c r="CF153" s="35">
        <v>237</v>
      </c>
      <c r="CG153" s="35">
        <v>8343</v>
      </c>
      <c r="CH153" s="35">
        <v>19398</v>
      </c>
      <c r="CI153" s="35">
        <v>19398</v>
      </c>
      <c r="CJ153" s="35">
        <v>19398</v>
      </c>
      <c r="CK153" s="35">
        <v>555</v>
      </c>
      <c r="CL153" s="35" t="s">
        <v>237</v>
      </c>
      <c r="CM153" s="35">
        <v>555</v>
      </c>
      <c r="CN153" s="35">
        <v>835</v>
      </c>
      <c r="CO153" s="45">
        <v>18304</v>
      </c>
      <c r="CP153" s="35">
        <v>13772</v>
      </c>
      <c r="CQ153" s="35">
        <v>13772</v>
      </c>
      <c r="CR153" s="35">
        <v>13647</v>
      </c>
      <c r="CS153" s="35">
        <v>13647</v>
      </c>
      <c r="CT153" s="35">
        <v>13887</v>
      </c>
      <c r="CU153" s="35">
        <v>3870</v>
      </c>
      <c r="CV153" s="35">
        <v>13887</v>
      </c>
      <c r="CW153" s="35">
        <v>30195</v>
      </c>
      <c r="CX153" s="35">
        <v>13647</v>
      </c>
      <c r="CY153" s="35">
        <v>17427</v>
      </c>
      <c r="CZ153" s="35">
        <v>937</v>
      </c>
      <c r="DA153" s="78" t="s">
        <v>46</v>
      </c>
      <c r="DB153" s="43" t="s">
        <v>46</v>
      </c>
      <c r="DC153" s="43" t="s">
        <v>46</v>
      </c>
      <c r="DD153" s="43" t="s">
        <v>46</v>
      </c>
      <c r="DE153" s="43" t="s">
        <v>46</v>
      </c>
      <c r="DF153" s="43">
        <v>3711</v>
      </c>
      <c r="DG153" s="54">
        <v>158</v>
      </c>
      <c r="DH153" s="35">
        <v>1189</v>
      </c>
      <c r="DI153" s="35">
        <v>52</v>
      </c>
    </row>
    <row r="154" spans="1:113" x14ac:dyDescent="0.2">
      <c r="A154" s="3" t="s">
        <v>43</v>
      </c>
      <c r="B154" s="4">
        <v>2016</v>
      </c>
      <c r="C154" s="2" t="s">
        <v>20</v>
      </c>
      <c r="D154" s="35" t="s">
        <v>46</v>
      </c>
      <c r="E154" s="35" t="s">
        <v>46</v>
      </c>
      <c r="F154" s="35">
        <v>14434</v>
      </c>
      <c r="G154" s="45">
        <v>14434</v>
      </c>
      <c r="H154" s="35">
        <v>14434</v>
      </c>
      <c r="I154" s="35">
        <v>14434</v>
      </c>
      <c r="J154" s="35">
        <v>2431</v>
      </c>
      <c r="K154" s="35">
        <v>8496</v>
      </c>
      <c r="L154" s="35">
        <v>3507</v>
      </c>
      <c r="M154" s="35" t="s">
        <v>46</v>
      </c>
      <c r="N154" s="35" t="s">
        <v>237</v>
      </c>
      <c r="O154" s="35">
        <v>254</v>
      </c>
      <c r="P154" s="35">
        <v>103</v>
      </c>
      <c r="Q154" s="35">
        <v>3468.8823529411766</v>
      </c>
      <c r="R154" s="45">
        <v>916</v>
      </c>
      <c r="S154" s="35">
        <v>4504</v>
      </c>
      <c r="T154" s="35">
        <v>4474</v>
      </c>
      <c r="U154" s="35">
        <v>4906</v>
      </c>
      <c r="V154" s="35">
        <v>721</v>
      </c>
      <c r="W154" s="35">
        <v>2367</v>
      </c>
      <c r="X154" s="35">
        <v>2539</v>
      </c>
      <c r="Y154" s="35">
        <v>1003</v>
      </c>
      <c r="Z154" s="35">
        <v>2076</v>
      </c>
      <c r="AA154" s="35">
        <v>3750.5</v>
      </c>
      <c r="AB154" s="35">
        <v>7368</v>
      </c>
      <c r="AC154" s="35">
        <v>7066</v>
      </c>
      <c r="AD154" s="35">
        <v>294</v>
      </c>
      <c r="AE154" s="43">
        <v>629.25</v>
      </c>
      <c r="AF154" s="30">
        <v>473</v>
      </c>
      <c r="AG154" s="35">
        <v>14434</v>
      </c>
      <c r="AH154" s="43">
        <v>249</v>
      </c>
      <c r="AI154" s="43">
        <v>380.25</v>
      </c>
      <c r="AJ154" s="43">
        <v>473</v>
      </c>
      <c r="AK154" s="43">
        <v>1466</v>
      </c>
      <c r="AL154" s="35">
        <v>1466</v>
      </c>
      <c r="AM154" s="35">
        <v>294</v>
      </c>
      <c r="AN154" s="35">
        <v>2431</v>
      </c>
      <c r="AO154" s="35">
        <v>2431</v>
      </c>
      <c r="AP154" s="35" t="s">
        <v>46</v>
      </c>
      <c r="AQ154" s="45" t="s">
        <v>46</v>
      </c>
      <c r="AR154" s="35">
        <v>14434</v>
      </c>
      <c r="AS154" s="35">
        <v>1503</v>
      </c>
      <c r="AT154" s="35">
        <v>407</v>
      </c>
      <c r="AU154" s="35">
        <v>188</v>
      </c>
      <c r="AV154" s="35">
        <v>1503</v>
      </c>
      <c r="AW154" s="35">
        <v>1503</v>
      </c>
      <c r="AX154" s="35" t="s">
        <v>237</v>
      </c>
      <c r="AY154" s="35">
        <v>1503</v>
      </c>
      <c r="AZ154" s="43" t="s">
        <v>46</v>
      </c>
      <c r="BA154" s="45">
        <v>1247</v>
      </c>
      <c r="BB154" s="35">
        <v>14434</v>
      </c>
      <c r="BC154" s="35">
        <v>1690</v>
      </c>
      <c r="BD154" s="54">
        <v>58</v>
      </c>
      <c r="BE154" s="35">
        <v>544</v>
      </c>
      <c r="BF154" s="45">
        <v>22</v>
      </c>
      <c r="BG154" s="35">
        <v>14434</v>
      </c>
      <c r="BH154" s="35">
        <v>3507</v>
      </c>
      <c r="BI154" s="35">
        <v>6637</v>
      </c>
      <c r="BJ154" s="35">
        <v>6637</v>
      </c>
      <c r="BK154" s="35">
        <v>507</v>
      </c>
      <c r="BL154" s="35">
        <v>1789</v>
      </c>
      <c r="BM154" s="35" t="s">
        <v>46</v>
      </c>
      <c r="BN154" s="35">
        <v>1789</v>
      </c>
      <c r="BO154" s="45" t="s">
        <v>46</v>
      </c>
      <c r="BP154" s="35">
        <v>5627</v>
      </c>
      <c r="BQ154" s="35">
        <v>3079</v>
      </c>
      <c r="BR154" s="35">
        <v>2088.4095566015608</v>
      </c>
      <c r="BS154" s="35">
        <v>14434</v>
      </c>
      <c r="BT154" s="35">
        <v>14434</v>
      </c>
      <c r="BU154" s="35">
        <v>5627</v>
      </c>
      <c r="BV154" s="35">
        <v>10927</v>
      </c>
      <c r="BW154" s="35">
        <v>4222</v>
      </c>
      <c r="BX154" s="35">
        <v>7042</v>
      </c>
      <c r="BY154" s="45" t="s">
        <v>46</v>
      </c>
      <c r="BZ154" s="35">
        <v>14434</v>
      </c>
      <c r="CA154" s="35">
        <v>9055</v>
      </c>
      <c r="CB154" s="35">
        <v>5627</v>
      </c>
      <c r="CC154" s="35">
        <v>5627</v>
      </c>
      <c r="CD154" s="35">
        <v>5627</v>
      </c>
      <c r="CE154" s="35">
        <v>4906</v>
      </c>
      <c r="CF154" s="35">
        <v>96</v>
      </c>
      <c r="CG154" s="35">
        <v>4155</v>
      </c>
      <c r="CH154" s="35">
        <v>8978</v>
      </c>
      <c r="CI154" s="35">
        <v>8978</v>
      </c>
      <c r="CJ154" s="35">
        <v>8978</v>
      </c>
      <c r="CK154" s="35">
        <v>254</v>
      </c>
      <c r="CL154" s="35" t="s">
        <v>237</v>
      </c>
      <c r="CM154" s="35">
        <v>254</v>
      </c>
      <c r="CN154" s="35">
        <v>548</v>
      </c>
      <c r="CO154" s="45">
        <v>8496</v>
      </c>
      <c r="CP154" s="35">
        <v>6874</v>
      </c>
      <c r="CQ154" s="35">
        <v>6874</v>
      </c>
      <c r="CR154" s="35">
        <v>6637</v>
      </c>
      <c r="CS154" s="35">
        <v>6637</v>
      </c>
      <c r="CT154" s="35">
        <v>6910</v>
      </c>
      <c r="CU154" s="35">
        <v>2413</v>
      </c>
      <c r="CV154" s="35">
        <v>6910</v>
      </c>
      <c r="CW154" s="35">
        <v>14434</v>
      </c>
      <c r="CX154" s="35">
        <v>6637</v>
      </c>
      <c r="CY154" s="35">
        <v>5388</v>
      </c>
      <c r="CZ154" s="35">
        <v>353</v>
      </c>
      <c r="DA154" s="78" t="s">
        <v>46</v>
      </c>
      <c r="DB154" s="43" t="s">
        <v>46</v>
      </c>
      <c r="DC154" s="43" t="s">
        <v>46</v>
      </c>
      <c r="DD154" s="43" t="s">
        <v>46</v>
      </c>
      <c r="DE154" s="43" t="s">
        <v>46</v>
      </c>
      <c r="DF154" s="43">
        <v>1690</v>
      </c>
      <c r="DG154" s="54">
        <v>58</v>
      </c>
      <c r="DH154" s="35">
        <v>544</v>
      </c>
      <c r="DI154" s="35">
        <v>22</v>
      </c>
    </row>
    <row r="155" spans="1:113" x14ac:dyDescent="0.2">
      <c r="A155" s="3" t="s">
        <v>44</v>
      </c>
      <c r="B155" s="4">
        <v>2016</v>
      </c>
      <c r="C155" s="2" t="s">
        <v>21</v>
      </c>
      <c r="D155" s="35" t="s">
        <v>46</v>
      </c>
      <c r="E155" s="35" t="s">
        <v>46</v>
      </c>
      <c r="F155" s="35">
        <v>42078</v>
      </c>
      <c r="G155" s="45">
        <v>42078</v>
      </c>
      <c r="H155" s="35">
        <v>42078</v>
      </c>
      <c r="I155" s="35">
        <v>42078</v>
      </c>
      <c r="J155" s="35">
        <v>7063</v>
      </c>
      <c r="K155" s="35">
        <v>25892</v>
      </c>
      <c r="L155" s="35">
        <v>9123</v>
      </c>
      <c r="M155" s="35" t="s">
        <v>46</v>
      </c>
      <c r="N155" s="35" t="s">
        <v>237</v>
      </c>
      <c r="O155" s="35">
        <v>940</v>
      </c>
      <c r="P155" s="35">
        <v>570</v>
      </c>
      <c r="Q155" s="35">
        <v>3344.0897435897436</v>
      </c>
      <c r="R155" s="45">
        <v>3617</v>
      </c>
      <c r="S155" s="35">
        <v>13610</v>
      </c>
      <c r="T155" s="35">
        <v>13674</v>
      </c>
      <c r="U155" s="35">
        <v>15073</v>
      </c>
      <c r="V155" s="35">
        <v>2440</v>
      </c>
      <c r="W155" s="35">
        <v>7143</v>
      </c>
      <c r="X155" s="35">
        <v>7930</v>
      </c>
      <c r="Y155" s="35">
        <v>3044</v>
      </c>
      <c r="Z155" s="35">
        <v>6586</v>
      </c>
      <c r="AA155" s="35">
        <v>3526.4493670886077</v>
      </c>
      <c r="AB155" s="35">
        <v>21472</v>
      </c>
      <c r="AC155" s="35">
        <v>20606</v>
      </c>
      <c r="AD155" s="35">
        <v>865</v>
      </c>
      <c r="AE155" s="43">
        <v>1900</v>
      </c>
      <c r="AF155" s="30">
        <v>1535</v>
      </c>
      <c r="AG155" s="35">
        <v>42078</v>
      </c>
      <c r="AH155" s="43">
        <v>707</v>
      </c>
      <c r="AI155" s="43">
        <v>1193</v>
      </c>
      <c r="AJ155" s="43">
        <v>1535</v>
      </c>
      <c r="AK155" s="43">
        <v>4231</v>
      </c>
      <c r="AL155" s="35">
        <v>4231</v>
      </c>
      <c r="AM155" s="35">
        <v>865</v>
      </c>
      <c r="AN155" s="35">
        <v>7063</v>
      </c>
      <c r="AO155" s="35">
        <v>7063</v>
      </c>
      <c r="AP155" s="35" t="s">
        <v>46</v>
      </c>
      <c r="AQ155" s="45" t="s">
        <v>46</v>
      </c>
      <c r="AR155" s="35">
        <v>42078</v>
      </c>
      <c r="AS155" s="35">
        <v>4529</v>
      </c>
      <c r="AT155" s="35">
        <v>1411</v>
      </c>
      <c r="AU155" s="35">
        <v>492</v>
      </c>
      <c r="AV155" s="35">
        <v>4529</v>
      </c>
      <c r="AW155" s="35">
        <v>4529</v>
      </c>
      <c r="AX155" s="35" t="s">
        <v>237</v>
      </c>
      <c r="AY155" s="35">
        <v>4529</v>
      </c>
      <c r="AZ155" s="43" t="s">
        <v>46</v>
      </c>
      <c r="BA155" s="45">
        <v>4060</v>
      </c>
      <c r="BB155" s="35">
        <v>42078</v>
      </c>
      <c r="BC155" s="35">
        <v>4548</v>
      </c>
      <c r="BD155" s="54">
        <v>184</v>
      </c>
      <c r="BE155" s="35">
        <v>1576</v>
      </c>
      <c r="BF155" s="45">
        <v>69</v>
      </c>
      <c r="BG155" s="35">
        <v>42078</v>
      </c>
      <c r="BH155" s="35">
        <v>9123</v>
      </c>
      <c r="BI155" s="35">
        <v>19552</v>
      </c>
      <c r="BJ155" s="35">
        <v>19552</v>
      </c>
      <c r="BK155" s="35">
        <v>1464</v>
      </c>
      <c r="BL155" s="35">
        <v>4732</v>
      </c>
      <c r="BM155" s="35" t="s">
        <v>46</v>
      </c>
      <c r="BN155" s="35">
        <v>4732</v>
      </c>
      <c r="BO155" s="45" t="s">
        <v>46</v>
      </c>
      <c r="BP155" s="35">
        <v>17513</v>
      </c>
      <c r="BQ155" s="35">
        <v>9630</v>
      </c>
      <c r="BR155" s="35">
        <v>2088.4095566015608</v>
      </c>
      <c r="BS155" s="35">
        <v>42078</v>
      </c>
      <c r="BT155" s="35">
        <v>42078</v>
      </c>
      <c r="BU155" s="35">
        <v>17513</v>
      </c>
      <c r="BV155" s="35">
        <v>32955</v>
      </c>
      <c r="BW155" s="35">
        <v>13116</v>
      </c>
      <c r="BX155" s="35">
        <v>20673</v>
      </c>
      <c r="BY155" s="45" t="s">
        <v>46</v>
      </c>
      <c r="BZ155" s="35">
        <v>42078</v>
      </c>
      <c r="CA155" s="35">
        <v>27266</v>
      </c>
      <c r="CB155" s="35">
        <v>17513</v>
      </c>
      <c r="CC155" s="35">
        <v>17513</v>
      </c>
      <c r="CD155" s="35">
        <v>17513</v>
      </c>
      <c r="CE155" s="35">
        <v>15073</v>
      </c>
      <c r="CF155" s="35">
        <v>338</v>
      </c>
      <c r="CG155" s="35">
        <v>10250</v>
      </c>
      <c r="CH155" s="35">
        <v>27284</v>
      </c>
      <c r="CI155" s="35">
        <v>27284</v>
      </c>
      <c r="CJ155" s="35">
        <v>27284</v>
      </c>
      <c r="CK155" s="35">
        <v>940</v>
      </c>
      <c r="CL155" s="35" t="s">
        <v>237</v>
      </c>
      <c r="CM155" s="35">
        <v>940</v>
      </c>
      <c r="CN155" s="35">
        <v>1743</v>
      </c>
      <c r="CO155" s="45">
        <v>25892</v>
      </c>
      <c r="CP155" s="35">
        <v>20329</v>
      </c>
      <c r="CQ155" s="35">
        <v>20329</v>
      </c>
      <c r="CR155" s="35">
        <v>19552</v>
      </c>
      <c r="CS155" s="35">
        <v>19552</v>
      </c>
      <c r="CT155" s="35">
        <v>20413</v>
      </c>
      <c r="CU155" s="35">
        <v>8385</v>
      </c>
      <c r="CV155" s="35">
        <v>20413</v>
      </c>
      <c r="CW155" s="35">
        <v>42078</v>
      </c>
      <c r="CX155" s="35">
        <v>19552</v>
      </c>
      <c r="CY155" s="35">
        <v>12574</v>
      </c>
      <c r="CZ155" s="35">
        <v>831</v>
      </c>
      <c r="DA155" s="78" t="s">
        <v>46</v>
      </c>
      <c r="DB155" s="43" t="s">
        <v>46</v>
      </c>
      <c r="DC155" s="43" t="s">
        <v>46</v>
      </c>
      <c r="DD155" s="43" t="s">
        <v>46</v>
      </c>
      <c r="DE155" s="43" t="s">
        <v>46</v>
      </c>
      <c r="DF155" s="43">
        <v>4548</v>
      </c>
      <c r="DG155" s="54">
        <v>184</v>
      </c>
      <c r="DH155" s="35">
        <v>1576</v>
      </c>
      <c r="DI155" s="35">
        <v>69</v>
      </c>
    </row>
    <row r="156" spans="1:113" x14ac:dyDescent="0.2">
      <c r="A156" s="3" t="s">
        <v>45</v>
      </c>
      <c r="B156" s="4">
        <v>2016</v>
      </c>
      <c r="C156" s="2" t="s">
        <v>22</v>
      </c>
      <c r="D156" s="35" t="s">
        <v>46</v>
      </c>
      <c r="E156" s="35" t="s">
        <v>46</v>
      </c>
      <c r="F156" s="35">
        <v>1171052</v>
      </c>
      <c r="G156" s="45">
        <v>1171052</v>
      </c>
      <c r="H156" s="35">
        <v>1171052</v>
      </c>
      <c r="I156" s="35">
        <v>1171052</v>
      </c>
      <c r="J156" s="35">
        <v>188905</v>
      </c>
      <c r="K156" s="35">
        <v>738277</v>
      </c>
      <c r="L156" s="35">
        <v>243870</v>
      </c>
      <c r="M156" s="35">
        <v>1252</v>
      </c>
      <c r="N156" s="35" t="s">
        <v>237</v>
      </c>
      <c r="O156" s="35">
        <v>42921</v>
      </c>
      <c r="P156" s="35">
        <v>25747</v>
      </c>
      <c r="Q156" s="35">
        <v>3355.5277178934402</v>
      </c>
      <c r="R156" s="45">
        <v>156887</v>
      </c>
      <c r="S156" s="35">
        <v>381620</v>
      </c>
      <c r="T156" s="35">
        <v>389879</v>
      </c>
      <c r="U156" s="35">
        <v>426228</v>
      </c>
      <c r="V156" s="35">
        <v>65433</v>
      </c>
      <c r="W156" s="35">
        <v>202302</v>
      </c>
      <c r="X156" s="35">
        <v>223926</v>
      </c>
      <c r="Y156" s="35">
        <v>97750</v>
      </c>
      <c r="Z156" s="35">
        <v>181764</v>
      </c>
      <c r="AA156" s="35">
        <v>3481.2869305108147</v>
      </c>
      <c r="AB156" s="35">
        <v>595937</v>
      </c>
      <c r="AC156" s="35">
        <v>575115</v>
      </c>
      <c r="AD156" s="35">
        <v>25871</v>
      </c>
      <c r="AE156" s="43">
        <v>21293</v>
      </c>
      <c r="AF156" s="30">
        <v>40165</v>
      </c>
      <c r="AG156" s="35">
        <v>1171052</v>
      </c>
      <c r="AH156" s="43">
        <v>8088</v>
      </c>
      <c r="AI156" s="43">
        <v>13205</v>
      </c>
      <c r="AJ156" s="43">
        <v>16188</v>
      </c>
      <c r="AK156" s="43">
        <v>114312</v>
      </c>
      <c r="AL156" s="35">
        <v>114312</v>
      </c>
      <c r="AM156" s="35">
        <v>25871</v>
      </c>
      <c r="AN156" s="35">
        <v>188905</v>
      </c>
      <c r="AO156" s="35">
        <v>77110</v>
      </c>
      <c r="AP156" s="35" t="s">
        <v>46</v>
      </c>
      <c r="AQ156" s="45" t="s">
        <v>46</v>
      </c>
      <c r="AR156" s="35">
        <v>1171052</v>
      </c>
      <c r="AS156" s="35">
        <v>128276</v>
      </c>
      <c r="AT156" s="35">
        <v>38127</v>
      </c>
      <c r="AU156" s="35">
        <v>13048</v>
      </c>
      <c r="AV156" s="35">
        <v>128276</v>
      </c>
      <c r="AW156" s="35">
        <v>128276</v>
      </c>
      <c r="AX156" s="35" t="s">
        <v>237</v>
      </c>
      <c r="AY156" s="35">
        <v>128276</v>
      </c>
      <c r="AZ156" s="11">
        <v>11010</v>
      </c>
      <c r="BA156" s="45">
        <v>41972</v>
      </c>
      <c r="BB156" s="35">
        <v>1171052</v>
      </c>
      <c r="BC156" s="35">
        <v>120463</v>
      </c>
      <c r="BD156" s="54">
        <v>6659</v>
      </c>
      <c r="BE156" s="35">
        <v>42929</v>
      </c>
      <c r="BF156" s="45">
        <v>2533</v>
      </c>
      <c r="BG156" s="35">
        <v>1171052</v>
      </c>
      <c r="BH156" s="35">
        <v>243870</v>
      </c>
      <c r="BI156" s="35">
        <v>591618</v>
      </c>
      <c r="BJ156" s="35">
        <v>591618</v>
      </c>
      <c r="BK156" s="35">
        <v>44938</v>
      </c>
      <c r="BL156" s="35">
        <v>131347</v>
      </c>
      <c r="BM156" s="35" t="s">
        <v>46</v>
      </c>
      <c r="BN156" s="35">
        <v>131347</v>
      </c>
      <c r="BO156" s="45" t="s">
        <v>46</v>
      </c>
      <c r="BP156" s="35">
        <v>491661</v>
      </c>
      <c r="BQ156" s="35">
        <v>279514</v>
      </c>
      <c r="BR156" s="35">
        <v>2088.4095566015608</v>
      </c>
      <c r="BS156" s="35">
        <v>1171052</v>
      </c>
      <c r="BT156" s="35">
        <v>1171052</v>
      </c>
      <c r="BU156" s="35">
        <v>491661</v>
      </c>
      <c r="BV156" s="35">
        <v>927182</v>
      </c>
      <c r="BW156" s="35">
        <v>421716</v>
      </c>
      <c r="BX156" s="35">
        <v>586943</v>
      </c>
      <c r="BY156" s="45" t="s">
        <v>46</v>
      </c>
      <c r="BZ156" s="35">
        <v>1171052</v>
      </c>
      <c r="CA156" s="35">
        <v>771075</v>
      </c>
      <c r="CB156" s="35">
        <v>491661</v>
      </c>
      <c r="CC156" s="35">
        <v>491661</v>
      </c>
      <c r="CD156" s="35">
        <v>491661</v>
      </c>
      <c r="CE156" s="35">
        <v>426228</v>
      </c>
      <c r="CF156" s="35">
        <v>9926</v>
      </c>
      <c r="CG156" s="35">
        <v>60739</v>
      </c>
      <c r="CH156" s="35">
        <v>771499</v>
      </c>
      <c r="CI156" s="35">
        <v>771499</v>
      </c>
      <c r="CJ156" s="35">
        <v>771499</v>
      </c>
      <c r="CK156" s="35">
        <v>42921</v>
      </c>
      <c r="CL156" s="35" t="s">
        <v>237</v>
      </c>
      <c r="CM156" s="35">
        <v>42921</v>
      </c>
      <c r="CN156" s="35">
        <v>84575</v>
      </c>
      <c r="CO156" s="45">
        <v>738277</v>
      </c>
      <c r="CP156" s="35">
        <v>590722</v>
      </c>
      <c r="CQ156" s="35">
        <v>590722</v>
      </c>
      <c r="CR156" s="35">
        <v>591618</v>
      </c>
      <c r="CS156" s="35">
        <v>591618</v>
      </c>
      <c r="CT156" s="35">
        <v>593375</v>
      </c>
      <c r="CU156" s="35">
        <v>382529</v>
      </c>
      <c r="CV156" s="35">
        <v>593375</v>
      </c>
      <c r="CW156" s="35">
        <v>1171052</v>
      </c>
      <c r="CX156" s="35">
        <v>591618</v>
      </c>
      <c r="CY156" s="35">
        <v>229714</v>
      </c>
      <c r="CZ156" s="35">
        <v>15930</v>
      </c>
      <c r="DA156" s="78" t="s">
        <v>46</v>
      </c>
      <c r="DB156" s="11">
        <v>11010</v>
      </c>
      <c r="DC156" s="11">
        <v>11010</v>
      </c>
      <c r="DD156" s="11">
        <v>11010</v>
      </c>
      <c r="DE156" s="11">
        <v>11010</v>
      </c>
      <c r="DF156" s="11">
        <v>120463</v>
      </c>
      <c r="DG156" s="54">
        <v>6659</v>
      </c>
      <c r="DH156" s="35">
        <v>42929</v>
      </c>
      <c r="DI156" s="35">
        <v>2533</v>
      </c>
    </row>
    <row r="157" spans="1:113" x14ac:dyDescent="0.2">
      <c r="A157" s="3" t="s">
        <v>24</v>
      </c>
      <c r="B157" s="4">
        <v>2017</v>
      </c>
      <c r="C157" s="2" t="s">
        <v>229</v>
      </c>
      <c r="D157" s="35" t="s">
        <v>46</v>
      </c>
      <c r="E157" s="35" t="s">
        <v>46</v>
      </c>
      <c r="F157" s="35">
        <v>541773</v>
      </c>
      <c r="G157" s="45">
        <v>541773</v>
      </c>
      <c r="H157" s="35">
        <v>541773</v>
      </c>
      <c r="I157" s="35">
        <v>541773</v>
      </c>
      <c r="J157" s="35">
        <v>83354</v>
      </c>
      <c r="K157" s="35">
        <v>356940</v>
      </c>
      <c r="L157" s="35">
        <v>101479</v>
      </c>
      <c r="M157" s="35">
        <v>823</v>
      </c>
      <c r="N157" s="35" t="s">
        <v>237</v>
      </c>
      <c r="O157" s="35">
        <v>24231</v>
      </c>
      <c r="P157" s="35">
        <v>16887</v>
      </c>
      <c r="Q157" s="35">
        <v>3516.6008569545156</v>
      </c>
      <c r="R157" s="45">
        <v>97472</v>
      </c>
      <c r="S157" s="35">
        <v>182718</v>
      </c>
      <c r="T157" s="35">
        <v>187398</v>
      </c>
      <c r="U157" s="35">
        <v>203689</v>
      </c>
      <c r="V157" s="35">
        <v>31474</v>
      </c>
      <c r="W157" s="35">
        <v>97137</v>
      </c>
      <c r="X157" s="35">
        <v>106552</v>
      </c>
      <c r="Y157" s="35">
        <v>49886</v>
      </c>
      <c r="Z157" s="35">
        <v>82525</v>
      </c>
      <c r="AA157" s="35">
        <v>3572.6584699453551</v>
      </c>
      <c r="AB157" s="35">
        <v>275606</v>
      </c>
      <c r="AC157" s="35">
        <v>266167</v>
      </c>
      <c r="AD157" s="35">
        <v>12730</v>
      </c>
      <c r="AE157" s="43" t="s">
        <v>46</v>
      </c>
      <c r="AF157" s="30">
        <v>17752</v>
      </c>
      <c r="AG157" s="35">
        <v>541773</v>
      </c>
      <c r="AH157" s="43" t="s">
        <v>46</v>
      </c>
      <c r="AI157" s="43" t="s">
        <v>46</v>
      </c>
      <c r="AJ157" s="43" t="s">
        <v>46</v>
      </c>
      <c r="AK157" s="43">
        <v>50314</v>
      </c>
      <c r="AL157" s="35">
        <v>50314</v>
      </c>
      <c r="AM157" s="35">
        <v>12730</v>
      </c>
      <c r="AN157" s="35">
        <v>83354</v>
      </c>
      <c r="AO157" s="35" t="s">
        <v>46</v>
      </c>
      <c r="AP157" s="35" t="s">
        <v>46</v>
      </c>
      <c r="AQ157" s="45" t="s">
        <v>46</v>
      </c>
      <c r="AR157" s="35">
        <v>541773</v>
      </c>
      <c r="AS157" s="35">
        <v>62551</v>
      </c>
      <c r="AT157" s="35">
        <v>18107</v>
      </c>
      <c r="AU157" s="35">
        <v>5523</v>
      </c>
      <c r="AV157" s="35">
        <v>62551</v>
      </c>
      <c r="AW157" s="35">
        <v>62551</v>
      </c>
      <c r="AX157" s="35" t="s">
        <v>237</v>
      </c>
      <c r="AY157" s="35">
        <v>62551</v>
      </c>
      <c r="AZ157" s="43">
        <v>4860</v>
      </c>
      <c r="BA157" s="45" t="s">
        <v>46</v>
      </c>
      <c r="BB157" s="35">
        <v>541773</v>
      </c>
      <c r="BC157" s="35">
        <v>51978</v>
      </c>
      <c r="BD157" s="54">
        <v>3093</v>
      </c>
      <c r="BE157" s="35">
        <v>19132</v>
      </c>
      <c r="BF157" s="45">
        <v>1146</v>
      </c>
      <c r="BG157" s="35">
        <v>541773</v>
      </c>
      <c r="BH157" s="35">
        <v>101479</v>
      </c>
      <c r="BI157" s="35">
        <v>298243</v>
      </c>
      <c r="BJ157" s="35">
        <v>298243</v>
      </c>
      <c r="BK157" s="35">
        <v>22139</v>
      </c>
      <c r="BL157" s="35">
        <v>55164</v>
      </c>
      <c r="BM157" s="35">
        <v>23572</v>
      </c>
      <c r="BN157" s="35">
        <v>55164</v>
      </c>
      <c r="BO157" s="45">
        <v>13972</v>
      </c>
      <c r="BP157" s="35">
        <v>235163</v>
      </c>
      <c r="BQ157" s="35">
        <v>132411</v>
      </c>
      <c r="BR157" s="35">
        <v>2139.422212656048</v>
      </c>
      <c r="BS157" s="35">
        <v>541773</v>
      </c>
      <c r="BT157" s="35">
        <v>541773</v>
      </c>
      <c r="BU157" s="35">
        <v>235163</v>
      </c>
      <c r="BV157" s="35">
        <v>440294</v>
      </c>
      <c r="BW157" s="35">
        <v>227431</v>
      </c>
      <c r="BX157" s="35">
        <v>281393</v>
      </c>
      <c r="BY157" s="45">
        <v>532163</v>
      </c>
      <c r="BZ157" s="35">
        <v>541773</v>
      </c>
      <c r="CA157" s="35">
        <v>368444</v>
      </c>
      <c r="CB157" s="35">
        <v>235163</v>
      </c>
      <c r="CC157" s="35">
        <v>235163</v>
      </c>
      <c r="CD157" s="35">
        <v>235163</v>
      </c>
      <c r="CE157" s="35">
        <v>203689</v>
      </c>
      <c r="CF157" s="35">
        <v>5395</v>
      </c>
      <c r="CG157" s="35">
        <v>60440</v>
      </c>
      <c r="CH157" s="35">
        <v>370116</v>
      </c>
      <c r="CI157" s="35">
        <v>370116</v>
      </c>
      <c r="CJ157" s="35">
        <v>370116</v>
      </c>
      <c r="CK157" s="35">
        <v>24231</v>
      </c>
      <c r="CL157" s="35" t="s">
        <v>237</v>
      </c>
      <c r="CM157" s="35">
        <v>24231</v>
      </c>
      <c r="CN157" s="35">
        <v>49616</v>
      </c>
      <c r="CO157" s="45">
        <v>356940</v>
      </c>
      <c r="CP157" s="35">
        <v>294257</v>
      </c>
      <c r="CQ157" s="35">
        <v>294257</v>
      </c>
      <c r="CR157" s="35">
        <v>298243</v>
      </c>
      <c r="CS157" s="35">
        <v>298243</v>
      </c>
      <c r="CT157" s="35">
        <v>295357</v>
      </c>
      <c r="CU157" s="35">
        <v>248913</v>
      </c>
      <c r="CV157" s="35">
        <v>295357</v>
      </c>
      <c r="CW157" s="35">
        <v>541773</v>
      </c>
      <c r="CX157" s="35">
        <v>298243</v>
      </c>
      <c r="CY157" s="35">
        <v>20430</v>
      </c>
      <c r="CZ157" s="35">
        <v>3834</v>
      </c>
      <c r="DA157" s="78">
        <v>6.17</v>
      </c>
      <c r="DB157" s="43">
        <v>4860</v>
      </c>
      <c r="DC157" s="43">
        <v>4860</v>
      </c>
      <c r="DD157" s="43">
        <v>4860</v>
      </c>
      <c r="DE157" s="43">
        <v>4860</v>
      </c>
      <c r="DF157" s="43">
        <v>51978</v>
      </c>
      <c r="DG157" s="54">
        <v>3093</v>
      </c>
      <c r="DH157" s="35">
        <v>19132</v>
      </c>
      <c r="DI157" s="35">
        <v>1146</v>
      </c>
    </row>
    <row r="158" spans="1:113" x14ac:dyDescent="0.2">
      <c r="A158" s="3" t="s">
        <v>25</v>
      </c>
      <c r="B158" s="4">
        <v>2017</v>
      </c>
      <c r="C158" s="2" t="s">
        <v>3</v>
      </c>
      <c r="D158" s="35" t="s">
        <v>46</v>
      </c>
      <c r="E158" s="35" t="s">
        <v>46</v>
      </c>
      <c r="F158" s="35">
        <v>34584</v>
      </c>
      <c r="G158" s="45">
        <v>34584</v>
      </c>
      <c r="H158" s="35">
        <v>34584</v>
      </c>
      <c r="I158" s="35">
        <v>34584</v>
      </c>
      <c r="J158" s="35">
        <v>5477</v>
      </c>
      <c r="K158" s="35">
        <v>20674</v>
      </c>
      <c r="L158" s="35">
        <v>8433</v>
      </c>
      <c r="M158" s="35" t="s">
        <v>46</v>
      </c>
      <c r="N158" s="35" t="s">
        <v>237</v>
      </c>
      <c r="O158" s="35">
        <v>858</v>
      </c>
      <c r="P158" s="35">
        <v>496</v>
      </c>
      <c r="Q158" s="35">
        <v>3355.146017699115</v>
      </c>
      <c r="R158" s="45">
        <v>3231</v>
      </c>
      <c r="S158" s="35">
        <v>10638</v>
      </c>
      <c r="T158" s="35">
        <v>11055</v>
      </c>
      <c r="U158" s="35">
        <v>12589</v>
      </c>
      <c r="V158" s="35">
        <v>1797</v>
      </c>
      <c r="W158" s="35">
        <v>5857</v>
      </c>
      <c r="X158" s="35">
        <v>6732</v>
      </c>
      <c r="Y158" s="35">
        <v>2403</v>
      </c>
      <c r="Z158" s="35">
        <v>5572</v>
      </c>
      <c r="AA158" s="35">
        <v>3469.0185185185187</v>
      </c>
      <c r="AB158" s="35">
        <v>17559</v>
      </c>
      <c r="AC158" s="35">
        <v>17025</v>
      </c>
      <c r="AD158" s="35">
        <v>724</v>
      </c>
      <c r="AE158" s="43">
        <v>1580</v>
      </c>
      <c r="AF158" s="30">
        <v>1119</v>
      </c>
      <c r="AG158" s="35">
        <v>34584</v>
      </c>
      <c r="AH158" s="43">
        <v>626</v>
      </c>
      <c r="AI158" s="43">
        <v>954</v>
      </c>
      <c r="AJ158" s="43">
        <v>1119</v>
      </c>
      <c r="AK158" s="43">
        <v>3352</v>
      </c>
      <c r="AL158" s="35">
        <v>3352</v>
      </c>
      <c r="AM158" s="35">
        <v>724</v>
      </c>
      <c r="AN158" s="35">
        <v>5477</v>
      </c>
      <c r="AO158" s="35">
        <v>5477</v>
      </c>
      <c r="AP158" s="35" t="s">
        <v>46</v>
      </c>
      <c r="AQ158" s="45" t="s">
        <v>46</v>
      </c>
      <c r="AR158" s="35">
        <v>34584</v>
      </c>
      <c r="AS158" s="35">
        <v>3486</v>
      </c>
      <c r="AT158" s="35">
        <v>1155</v>
      </c>
      <c r="AU158" s="35">
        <v>443</v>
      </c>
      <c r="AV158" s="35">
        <v>3486</v>
      </c>
      <c r="AW158" s="35">
        <v>3486</v>
      </c>
      <c r="AX158" s="35" t="s">
        <v>237</v>
      </c>
      <c r="AY158" s="35">
        <v>3486</v>
      </c>
      <c r="AZ158" s="43" t="s">
        <v>46</v>
      </c>
      <c r="BA158" s="45">
        <v>3124</v>
      </c>
      <c r="BB158" s="35">
        <v>34584</v>
      </c>
      <c r="BC158" s="35">
        <v>3607</v>
      </c>
      <c r="BD158" s="54">
        <v>222</v>
      </c>
      <c r="BE158" s="35">
        <v>1143</v>
      </c>
      <c r="BF158" s="45">
        <v>67</v>
      </c>
      <c r="BG158" s="35">
        <v>34584</v>
      </c>
      <c r="BH158" s="35">
        <v>8433</v>
      </c>
      <c r="BI158" s="35">
        <v>16315</v>
      </c>
      <c r="BJ158" s="35">
        <v>16315</v>
      </c>
      <c r="BK158" s="35">
        <v>1299</v>
      </c>
      <c r="BL158" s="35">
        <v>4607</v>
      </c>
      <c r="BM158" s="35" t="s">
        <v>46</v>
      </c>
      <c r="BN158" s="35">
        <v>4607</v>
      </c>
      <c r="BO158" s="45">
        <v>952</v>
      </c>
      <c r="BP158" s="35">
        <v>14386</v>
      </c>
      <c r="BQ158" s="35">
        <v>7975</v>
      </c>
      <c r="BR158" s="35">
        <v>2139.422212656048</v>
      </c>
      <c r="BS158" s="35">
        <v>34584</v>
      </c>
      <c r="BT158" s="35">
        <v>34584</v>
      </c>
      <c r="BU158" s="35">
        <v>14386</v>
      </c>
      <c r="BV158" s="35">
        <v>26151</v>
      </c>
      <c r="BW158" s="35">
        <v>10453</v>
      </c>
      <c r="BX158" s="35">
        <v>17321</v>
      </c>
      <c r="BY158" s="45">
        <v>33608</v>
      </c>
      <c r="BZ158" s="35">
        <v>34584</v>
      </c>
      <c r="CA158" s="35">
        <v>21688</v>
      </c>
      <c r="CB158" s="35">
        <v>14386</v>
      </c>
      <c r="CC158" s="35">
        <v>14386</v>
      </c>
      <c r="CD158" s="35">
        <v>14386</v>
      </c>
      <c r="CE158" s="35">
        <v>12589</v>
      </c>
      <c r="CF158" s="35">
        <v>291</v>
      </c>
      <c r="CG158" s="35">
        <v>9150</v>
      </c>
      <c r="CH158" s="35">
        <v>21693</v>
      </c>
      <c r="CI158" s="35">
        <v>21693</v>
      </c>
      <c r="CJ158" s="35">
        <v>21693</v>
      </c>
      <c r="CK158" s="35">
        <v>858</v>
      </c>
      <c r="CL158" s="35" t="s">
        <v>237</v>
      </c>
      <c r="CM158" s="35">
        <v>858</v>
      </c>
      <c r="CN158" s="35">
        <v>1860</v>
      </c>
      <c r="CO158" s="45">
        <v>20674</v>
      </c>
      <c r="CP158" s="35">
        <v>17123</v>
      </c>
      <c r="CQ158" s="35">
        <v>17123</v>
      </c>
      <c r="CR158" s="35">
        <v>16315</v>
      </c>
      <c r="CS158" s="35">
        <v>16315</v>
      </c>
      <c r="CT158" s="35">
        <v>17249</v>
      </c>
      <c r="CU158" s="35">
        <v>7130</v>
      </c>
      <c r="CV158" s="35">
        <v>17249</v>
      </c>
      <c r="CW158" s="35">
        <v>34584</v>
      </c>
      <c r="CX158" s="35">
        <v>16315</v>
      </c>
      <c r="CY158" s="35">
        <v>10281</v>
      </c>
      <c r="CZ158" s="35">
        <v>774</v>
      </c>
      <c r="DA158" s="78">
        <v>5.15</v>
      </c>
      <c r="DB158" s="43" t="s">
        <v>46</v>
      </c>
      <c r="DC158" s="43" t="s">
        <v>46</v>
      </c>
      <c r="DD158" s="43" t="s">
        <v>46</v>
      </c>
      <c r="DE158" s="43" t="s">
        <v>46</v>
      </c>
      <c r="DF158" s="43">
        <v>3607</v>
      </c>
      <c r="DG158" s="54">
        <v>222</v>
      </c>
      <c r="DH158" s="35">
        <v>1143</v>
      </c>
      <c r="DI158" s="35">
        <v>67</v>
      </c>
    </row>
    <row r="159" spans="1:113" x14ac:dyDescent="0.2">
      <c r="A159" s="3" t="s">
        <v>26</v>
      </c>
      <c r="B159" s="4">
        <v>2017</v>
      </c>
      <c r="C159" s="2" t="s">
        <v>4</v>
      </c>
      <c r="D159" s="35" t="s">
        <v>46</v>
      </c>
      <c r="E159" s="35" t="s">
        <v>46</v>
      </c>
      <c r="F159" s="35">
        <v>31187</v>
      </c>
      <c r="G159" s="45">
        <v>31187</v>
      </c>
      <c r="H159" s="35">
        <v>31187</v>
      </c>
      <c r="I159" s="35">
        <v>31187</v>
      </c>
      <c r="J159" s="35">
        <v>5210</v>
      </c>
      <c r="K159" s="35">
        <v>18692</v>
      </c>
      <c r="L159" s="35">
        <v>7285</v>
      </c>
      <c r="M159" s="35" t="s">
        <v>46</v>
      </c>
      <c r="N159" s="35" t="s">
        <v>237</v>
      </c>
      <c r="O159" s="35">
        <v>1024</v>
      </c>
      <c r="P159" s="35">
        <v>501</v>
      </c>
      <c r="Q159" s="35">
        <v>3383.467032967033</v>
      </c>
      <c r="R159" s="45">
        <v>3020</v>
      </c>
      <c r="S159" s="35">
        <v>9741</v>
      </c>
      <c r="T159" s="35">
        <v>9845</v>
      </c>
      <c r="U159" s="35">
        <v>11210</v>
      </c>
      <c r="V159" s="35">
        <v>1740</v>
      </c>
      <c r="W159" s="35">
        <v>5316</v>
      </c>
      <c r="X159" s="35">
        <v>5894</v>
      </c>
      <c r="Y159" s="35">
        <v>2418</v>
      </c>
      <c r="Z159" s="35">
        <v>4900</v>
      </c>
      <c r="AA159" s="35">
        <v>3506.5344827586205</v>
      </c>
      <c r="AB159" s="35">
        <v>15975</v>
      </c>
      <c r="AC159" s="35">
        <v>15212</v>
      </c>
      <c r="AD159" s="35">
        <v>645</v>
      </c>
      <c r="AE159" s="43" t="s">
        <v>46</v>
      </c>
      <c r="AF159" s="30">
        <v>1143</v>
      </c>
      <c r="AG159" s="35">
        <v>31187</v>
      </c>
      <c r="AH159" s="43" t="s">
        <v>46</v>
      </c>
      <c r="AI159" s="43" t="s">
        <v>46</v>
      </c>
      <c r="AJ159" s="43" t="s">
        <v>46</v>
      </c>
      <c r="AK159" s="43">
        <v>3088</v>
      </c>
      <c r="AL159" s="35">
        <v>3088</v>
      </c>
      <c r="AM159" s="35">
        <v>645</v>
      </c>
      <c r="AN159" s="35">
        <v>5210</v>
      </c>
      <c r="AO159" s="35" t="s">
        <v>46</v>
      </c>
      <c r="AP159" s="35" t="s">
        <v>46</v>
      </c>
      <c r="AQ159" s="45" t="s">
        <v>46</v>
      </c>
      <c r="AR159" s="35">
        <v>31187</v>
      </c>
      <c r="AS159" s="35">
        <v>2984</v>
      </c>
      <c r="AT159" s="35">
        <v>979</v>
      </c>
      <c r="AU159" s="35">
        <v>349</v>
      </c>
      <c r="AV159" s="35">
        <v>2984</v>
      </c>
      <c r="AW159" s="35">
        <v>2984</v>
      </c>
      <c r="AX159" s="35" t="s">
        <v>237</v>
      </c>
      <c r="AY159" s="35">
        <v>2984</v>
      </c>
      <c r="AZ159" s="43" t="s">
        <v>46</v>
      </c>
      <c r="BA159" s="45" t="s">
        <v>46</v>
      </c>
      <c r="BB159" s="35">
        <v>31187</v>
      </c>
      <c r="BC159" s="35">
        <v>3205</v>
      </c>
      <c r="BD159" s="54">
        <v>194</v>
      </c>
      <c r="BE159" s="35">
        <v>1222</v>
      </c>
      <c r="BF159" s="45">
        <v>96</v>
      </c>
      <c r="BG159" s="35">
        <v>31187</v>
      </c>
      <c r="BH159" s="35">
        <v>7285</v>
      </c>
      <c r="BI159" s="35">
        <v>15124</v>
      </c>
      <c r="BJ159" s="35">
        <v>15124</v>
      </c>
      <c r="BK159" s="35">
        <v>1249</v>
      </c>
      <c r="BL159" s="35">
        <v>3871</v>
      </c>
      <c r="BM159" s="35" t="s">
        <v>46</v>
      </c>
      <c r="BN159" s="35">
        <v>3871</v>
      </c>
      <c r="BO159" s="45">
        <v>810</v>
      </c>
      <c r="BP159" s="35">
        <v>12950</v>
      </c>
      <c r="BQ159" s="35">
        <v>7318</v>
      </c>
      <c r="BR159" s="35">
        <v>2139.422212656048</v>
      </c>
      <c r="BS159" s="35">
        <v>31187</v>
      </c>
      <c r="BT159" s="35">
        <v>31187</v>
      </c>
      <c r="BU159" s="35">
        <v>12950</v>
      </c>
      <c r="BV159" s="35">
        <v>23902</v>
      </c>
      <c r="BW159" s="35">
        <v>9970</v>
      </c>
      <c r="BX159" s="35">
        <v>15345</v>
      </c>
      <c r="BY159" s="45">
        <v>30147</v>
      </c>
      <c r="BZ159" s="35">
        <v>31187</v>
      </c>
      <c r="CA159" s="35">
        <v>19529</v>
      </c>
      <c r="CB159" s="35">
        <v>12950</v>
      </c>
      <c r="CC159" s="35">
        <v>12950</v>
      </c>
      <c r="CD159" s="35">
        <v>12950</v>
      </c>
      <c r="CE159" s="35">
        <v>11210</v>
      </c>
      <c r="CF159" s="35">
        <v>311</v>
      </c>
      <c r="CG159" s="35">
        <v>8628</v>
      </c>
      <c r="CH159" s="35">
        <v>19586</v>
      </c>
      <c r="CI159" s="35">
        <v>19586</v>
      </c>
      <c r="CJ159" s="35">
        <v>19586</v>
      </c>
      <c r="CK159" s="35">
        <v>1024</v>
      </c>
      <c r="CL159" s="35" t="s">
        <v>237</v>
      </c>
      <c r="CM159" s="35">
        <v>1024</v>
      </c>
      <c r="CN159" s="35">
        <v>1861</v>
      </c>
      <c r="CO159" s="45">
        <v>18692</v>
      </c>
      <c r="CP159" s="35">
        <v>15041</v>
      </c>
      <c r="CQ159" s="35">
        <v>15041</v>
      </c>
      <c r="CR159" s="35">
        <v>15124</v>
      </c>
      <c r="CS159" s="35">
        <v>15124</v>
      </c>
      <c r="CT159" s="35">
        <v>15126</v>
      </c>
      <c r="CU159" s="35">
        <v>7092</v>
      </c>
      <c r="CV159" s="35">
        <v>15126</v>
      </c>
      <c r="CW159" s="35">
        <v>31187</v>
      </c>
      <c r="CX159" s="35">
        <v>15124</v>
      </c>
      <c r="CY159" s="35">
        <v>11256</v>
      </c>
      <c r="CZ159" s="35">
        <v>630</v>
      </c>
      <c r="DA159" s="78">
        <v>5.66</v>
      </c>
      <c r="DB159" s="43" t="s">
        <v>46</v>
      </c>
      <c r="DC159" s="43" t="s">
        <v>46</v>
      </c>
      <c r="DD159" s="43" t="s">
        <v>46</v>
      </c>
      <c r="DE159" s="43" t="s">
        <v>46</v>
      </c>
      <c r="DF159" s="43">
        <v>3205</v>
      </c>
      <c r="DG159" s="54">
        <v>194</v>
      </c>
      <c r="DH159" s="35">
        <v>1222</v>
      </c>
      <c r="DI159" s="35">
        <v>96</v>
      </c>
    </row>
    <row r="160" spans="1:113" x14ac:dyDescent="0.2">
      <c r="A160" s="3" t="s">
        <v>27</v>
      </c>
      <c r="B160" s="4">
        <v>2017</v>
      </c>
      <c r="C160" s="2" t="s">
        <v>5</v>
      </c>
      <c r="D160" s="35" t="s">
        <v>46</v>
      </c>
      <c r="E160" s="35" t="s">
        <v>46</v>
      </c>
      <c r="F160" s="35">
        <v>21005</v>
      </c>
      <c r="G160" s="45">
        <v>21005</v>
      </c>
      <c r="H160" s="35">
        <v>21005</v>
      </c>
      <c r="I160" s="35">
        <v>21005</v>
      </c>
      <c r="J160" s="35">
        <v>3584</v>
      </c>
      <c r="K160" s="35">
        <v>12156</v>
      </c>
      <c r="L160" s="35">
        <v>5265</v>
      </c>
      <c r="M160" s="35" t="s">
        <v>46</v>
      </c>
      <c r="N160" s="35" t="s">
        <v>237</v>
      </c>
      <c r="O160" s="35">
        <v>423</v>
      </c>
      <c r="P160" s="35">
        <v>215</v>
      </c>
      <c r="Q160" s="35">
        <v>3554.0087719298244</v>
      </c>
      <c r="R160" s="45">
        <v>1447</v>
      </c>
      <c r="S160" s="35">
        <v>6521</v>
      </c>
      <c r="T160" s="35">
        <v>6339</v>
      </c>
      <c r="U160" s="35">
        <v>7501</v>
      </c>
      <c r="V160" s="35">
        <v>1161</v>
      </c>
      <c r="W160" s="35">
        <v>3629</v>
      </c>
      <c r="X160" s="35">
        <v>3872</v>
      </c>
      <c r="Y160" s="35">
        <v>1583</v>
      </c>
      <c r="Z160" s="35">
        <v>3168</v>
      </c>
      <c r="AA160" s="35">
        <v>3775.5</v>
      </c>
      <c r="AB160" s="35">
        <v>10919</v>
      </c>
      <c r="AC160" s="35">
        <v>10086</v>
      </c>
      <c r="AD160" s="35">
        <v>419</v>
      </c>
      <c r="AE160" s="43">
        <v>917.75</v>
      </c>
      <c r="AF160" s="30">
        <v>805</v>
      </c>
      <c r="AG160" s="35">
        <v>21005</v>
      </c>
      <c r="AH160" s="43">
        <v>343</v>
      </c>
      <c r="AI160" s="43">
        <v>574.75</v>
      </c>
      <c r="AJ160" s="43">
        <v>805</v>
      </c>
      <c r="AK160" s="43">
        <v>2149</v>
      </c>
      <c r="AL160" s="35">
        <v>2149</v>
      </c>
      <c r="AM160" s="35">
        <v>419</v>
      </c>
      <c r="AN160" s="35">
        <v>3584</v>
      </c>
      <c r="AO160" s="35">
        <v>3584</v>
      </c>
      <c r="AP160" s="35" t="s">
        <v>46</v>
      </c>
      <c r="AQ160" s="45" t="s">
        <v>46</v>
      </c>
      <c r="AR160" s="35">
        <v>21005</v>
      </c>
      <c r="AS160" s="35">
        <v>2124</v>
      </c>
      <c r="AT160" s="35">
        <v>650</v>
      </c>
      <c r="AU160" s="35">
        <v>252</v>
      </c>
      <c r="AV160" s="35">
        <v>2124</v>
      </c>
      <c r="AW160" s="35">
        <v>2124</v>
      </c>
      <c r="AX160" s="35" t="s">
        <v>237</v>
      </c>
      <c r="AY160" s="35">
        <v>2124</v>
      </c>
      <c r="AZ160" s="43" t="s">
        <v>46</v>
      </c>
      <c r="BA160" s="45">
        <v>1770</v>
      </c>
      <c r="BB160" s="35">
        <v>21005</v>
      </c>
      <c r="BC160" s="35">
        <v>2480</v>
      </c>
      <c r="BD160" s="54">
        <v>113</v>
      </c>
      <c r="BE160" s="35">
        <v>841</v>
      </c>
      <c r="BF160" s="45">
        <v>34</v>
      </c>
      <c r="BG160" s="35">
        <v>21005</v>
      </c>
      <c r="BH160" s="35">
        <v>5265</v>
      </c>
      <c r="BI160" s="35">
        <v>9679</v>
      </c>
      <c r="BJ160" s="35">
        <v>9679</v>
      </c>
      <c r="BK160" s="35">
        <v>805</v>
      </c>
      <c r="BL160" s="35">
        <v>2983</v>
      </c>
      <c r="BM160" s="35" t="s">
        <v>46</v>
      </c>
      <c r="BN160" s="35">
        <v>2983</v>
      </c>
      <c r="BO160" s="45">
        <v>563</v>
      </c>
      <c r="BP160" s="35">
        <v>8662</v>
      </c>
      <c r="BQ160" s="35">
        <v>4751</v>
      </c>
      <c r="BR160" s="35">
        <v>2139.422212656048</v>
      </c>
      <c r="BS160" s="35">
        <v>21005</v>
      </c>
      <c r="BT160" s="35">
        <v>21005</v>
      </c>
      <c r="BU160" s="35">
        <v>8662</v>
      </c>
      <c r="BV160" s="35">
        <v>15740</v>
      </c>
      <c r="BW160" s="35">
        <v>6132</v>
      </c>
      <c r="BX160" s="35">
        <v>10623</v>
      </c>
      <c r="BY160" s="45">
        <v>20654</v>
      </c>
      <c r="BZ160" s="35">
        <v>21005</v>
      </c>
      <c r="CA160" s="35">
        <v>12921</v>
      </c>
      <c r="CB160" s="35">
        <v>8662</v>
      </c>
      <c r="CC160" s="35">
        <v>8662</v>
      </c>
      <c r="CD160" s="35">
        <v>8662</v>
      </c>
      <c r="CE160" s="35">
        <v>7501</v>
      </c>
      <c r="CF160" s="35">
        <v>163</v>
      </c>
      <c r="CG160" s="35">
        <v>5232</v>
      </c>
      <c r="CH160" s="35">
        <v>12860</v>
      </c>
      <c r="CI160" s="35">
        <v>12860</v>
      </c>
      <c r="CJ160" s="35">
        <v>12860</v>
      </c>
      <c r="CK160" s="35">
        <v>423</v>
      </c>
      <c r="CL160" s="35" t="s">
        <v>237</v>
      </c>
      <c r="CM160" s="35">
        <v>423</v>
      </c>
      <c r="CN160" s="35">
        <v>727</v>
      </c>
      <c r="CO160" s="45">
        <v>12156</v>
      </c>
      <c r="CP160" s="35">
        <v>9761</v>
      </c>
      <c r="CQ160" s="35">
        <v>9761</v>
      </c>
      <c r="CR160" s="35">
        <v>9679</v>
      </c>
      <c r="CS160" s="35">
        <v>9679</v>
      </c>
      <c r="CT160" s="35">
        <v>9820</v>
      </c>
      <c r="CU160" s="35">
        <v>3181</v>
      </c>
      <c r="CV160" s="35">
        <v>9820</v>
      </c>
      <c r="CW160" s="35">
        <v>21005</v>
      </c>
      <c r="CX160" s="35">
        <v>9679</v>
      </c>
      <c r="CY160" s="35">
        <v>15285</v>
      </c>
      <c r="CZ160" s="35">
        <v>542</v>
      </c>
      <c r="DA160" s="78">
        <v>6.11</v>
      </c>
      <c r="DB160" s="43" t="s">
        <v>46</v>
      </c>
      <c r="DC160" s="43" t="s">
        <v>46</v>
      </c>
      <c r="DD160" s="43" t="s">
        <v>46</v>
      </c>
      <c r="DE160" s="43" t="s">
        <v>46</v>
      </c>
      <c r="DF160" s="43">
        <v>2480</v>
      </c>
      <c r="DG160" s="54">
        <v>113</v>
      </c>
      <c r="DH160" s="35">
        <v>841</v>
      </c>
      <c r="DI160" s="35">
        <v>34</v>
      </c>
    </row>
    <row r="161" spans="1:113" x14ac:dyDescent="0.2">
      <c r="A161" s="3" t="s">
        <v>28</v>
      </c>
      <c r="B161" s="4">
        <v>2017</v>
      </c>
      <c r="C161" s="2" t="s">
        <v>6</v>
      </c>
      <c r="D161" s="35" t="s">
        <v>46</v>
      </c>
      <c r="E161" s="35" t="s">
        <v>46</v>
      </c>
      <c r="F161" s="35">
        <v>63062</v>
      </c>
      <c r="G161" s="45">
        <v>63062</v>
      </c>
      <c r="H161" s="35">
        <v>63062</v>
      </c>
      <c r="I161" s="35">
        <v>63062</v>
      </c>
      <c r="J161" s="35">
        <v>10258</v>
      </c>
      <c r="K161" s="35">
        <v>37932</v>
      </c>
      <c r="L161" s="35">
        <v>14872</v>
      </c>
      <c r="M161" s="35" t="s">
        <v>46</v>
      </c>
      <c r="N161" s="35" t="s">
        <v>237</v>
      </c>
      <c r="O161" s="35">
        <v>2079</v>
      </c>
      <c r="P161" s="35">
        <v>1811</v>
      </c>
      <c r="Q161" s="35">
        <v>3418.1923076923076</v>
      </c>
      <c r="R161" s="45">
        <v>9284</v>
      </c>
      <c r="S161" s="35">
        <v>19576</v>
      </c>
      <c r="T161" s="35">
        <v>20184</v>
      </c>
      <c r="U161" s="35">
        <v>23264</v>
      </c>
      <c r="V161" s="35">
        <v>3571</v>
      </c>
      <c r="W161" s="35">
        <v>10572</v>
      </c>
      <c r="X161" s="35">
        <v>12692</v>
      </c>
      <c r="Y161" s="35">
        <v>4902</v>
      </c>
      <c r="Z161" s="35">
        <v>10540</v>
      </c>
      <c r="AA161" s="35">
        <v>3567.0322580645161</v>
      </c>
      <c r="AB161" s="35">
        <v>32122</v>
      </c>
      <c r="AC161" s="35">
        <v>30940</v>
      </c>
      <c r="AD161" s="35">
        <v>1315</v>
      </c>
      <c r="AE161" s="43">
        <v>2943</v>
      </c>
      <c r="AF161" s="30">
        <v>2169</v>
      </c>
      <c r="AG161" s="35">
        <v>63062</v>
      </c>
      <c r="AH161" s="43">
        <v>1171</v>
      </c>
      <c r="AI161" s="43">
        <v>1772</v>
      </c>
      <c r="AJ161" s="43">
        <v>2169</v>
      </c>
      <c r="AK161" s="43">
        <v>6221</v>
      </c>
      <c r="AL161" s="35">
        <v>6221</v>
      </c>
      <c r="AM161" s="35">
        <v>1315</v>
      </c>
      <c r="AN161" s="35">
        <v>10258</v>
      </c>
      <c r="AO161" s="35">
        <v>10258</v>
      </c>
      <c r="AP161" s="35" t="s">
        <v>46</v>
      </c>
      <c r="AQ161" s="45" t="s">
        <v>46</v>
      </c>
      <c r="AR161" s="35">
        <v>63062</v>
      </c>
      <c r="AS161" s="35">
        <v>6717</v>
      </c>
      <c r="AT161" s="35">
        <v>2438</v>
      </c>
      <c r="AU161" s="35">
        <v>859</v>
      </c>
      <c r="AV161" s="35">
        <v>6717</v>
      </c>
      <c r="AW161" s="35">
        <v>6717</v>
      </c>
      <c r="AX161" s="35" t="s">
        <v>237</v>
      </c>
      <c r="AY161" s="35">
        <v>6717</v>
      </c>
      <c r="AZ161" s="43" t="s">
        <v>46</v>
      </c>
      <c r="BA161" s="45">
        <v>6364</v>
      </c>
      <c r="BB161" s="35">
        <v>63062</v>
      </c>
      <c r="BC161" s="35">
        <v>6753</v>
      </c>
      <c r="BD161" s="54">
        <v>479</v>
      </c>
      <c r="BE161" s="35">
        <v>2259</v>
      </c>
      <c r="BF161" s="45">
        <v>195</v>
      </c>
      <c r="BG161" s="35">
        <v>63062</v>
      </c>
      <c r="BH161" s="35">
        <v>14872</v>
      </c>
      <c r="BI161" s="35">
        <v>29857</v>
      </c>
      <c r="BJ161" s="35">
        <v>29857</v>
      </c>
      <c r="BK161" s="35">
        <v>2523</v>
      </c>
      <c r="BL161" s="35">
        <v>8418</v>
      </c>
      <c r="BM161" s="35" t="s">
        <v>46</v>
      </c>
      <c r="BN161" s="35">
        <v>8418</v>
      </c>
      <c r="BO161" s="45">
        <v>1423</v>
      </c>
      <c r="BP161" s="35">
        <v>26835</v>
      </c>
      <c r="BQ161" s="35">
        <v>15442</v>
      </c>
      <c r="BR161" s="35">
        <v>2139.422212656048</v>
      </c>
      <c r="BS161" s="35">
        <v>63062</v>
      </c>
      <c r="BT161" s="35">
        <v>63062</v>
      </c>
      <c r="BU161" s="35">
        <v>26835</v>
      </c>
      <c r="BV161" s="35">
        <v>48190</v>
      </c>
      <c r="BW161" s="35">
        <v>19630</v>
      </c>
      <c r="BX161" s="35">
        <v>31383</v>
      </c>
      <c r="BY161" s="45">
        <v>60590</v>
      </c>
      <c r="BZ161" s="35">
        <v>63062</v>
      </c>
      <c r="CA161" s="35">
        <v>39723</v>
      </c>
      <c r="CB161" s="35">
        <v>26835</v>
      </c>
      <c r="CC161" s="35">
        <v>26835</v>
      </c>
      <c r="CD161" s="35">
        <v>26835</v>
      </c>
      <c r="CE161" s="35">
        <v>23264</v>
      </c>
      <c r="CF161" s="35">
        <v>519</v>
      </c>
      <c r="CG161" s="35">
        <v>18447</v>
      </c>
      <c r="CH161" s="35">
        <v>39760</v>
      </c>
      <c r="CI161" s="35">
        <v>39760</v>
      </c>
      <c r="CJ161" s="35">
        <v>39760</v>
      </c>
      <c r="CK161" s="35">
        <v>2079</v>
      </c>
      <c r="CL161" s="35" t="s">
        <v>237</v>
      </c>
      <c r="CM161" s="35">
        <v>2079</v>
      </c>
      <c r="CN161" s="35">
        <v>4372</v>
      </c>
      <c r="CO161" s="45">
        <v>37932</v>
      </c>
      <c r="CP161" s="35">
        <v>29904</v>
      </c>
      <c r="CQ161" s="35">
        <v>29904</v>
      </c>
      <c r="CR161" s="35">
        <v>29857</v>
      </c>
      <c r="CS161" s="35">
        <v>29857</v>
      </c>
      <c r="CT161" s="35">
        <v>30025</v>
      </c>
      <c r="CU161" s="35">
        <v>16747</v>
      </c>
      <c r="CV161" s="35">
        <v>30025</v>
      </c>
      <c r="CW161" s="35">
        <v>63062</v>
      </c>
      <c r="CX161" s="35">
        <v>29857</v>
      </c>
      <c r="CY161" s="35">
        <v>7949</v>
      </c>
      <c r="CZ161" s="35">
        <v>940</v>
      </c>
      <c r="DA161" s="78">
        <v>5.44</v>
      </c>
      <c r="DB161" s="43" t="s">
        <v>46</v>
      </c>
      <c r="DC161" s="43" t="s">
        <v>46</v>
      </c>
      <c r="DD161" s="43" t="s">
        <v>46</v>
      </c>
      <c r="DE161" s="43" t="s">
        <v>46</v>
      </c>
      <c r="DF161" s="43">
        <v>6753</v>
      </c>
      <c r="DG161" s="54">
        <v>479</v>
      </c>
      <c r="DH161" s="35">
        <v>2259</v>
      </c>
      <c r="DI161" s="35">
        <v>195</v>
      </c>
    </row>
    <row r="162" spans="1:113" x14ac:dyDescent="0.2">
      <c r="A162" s="3" t="s">
        <v>29</v>
      </c>
      <c r="B162" s="4">
        <v>2017</v>
      </c>
      <c r="C162" s="2" t="s">
        <v>7</v>
      </c>
      <c r="D162" s="35" t="s">
        <v>46</v>
      </c>
      <c r="E162" s="35" t="s">
        <v>46</v>
      </c>
      <c r="F162" s="35">
        <v>15375</v>
      </c>
      <c r="G162" s="45">
        <v>15375</v>
      </c>
      <c r="H162" s="35">
        <v>15375</v>
      </c>
      <c r="I162" s="35">
        <v>15375</v>
      </c>
      <c r="J162" s="35">
        <v>2691</v>
      </c>
      <c r="K162" s="35">
        <v>8912</v>
      </c>
      <c r="L162" s="35">
        <v>3772</v>
      </c>
      <c r="M162" s="35" t="s">
        <v>46</v>
      </c>
      <c r="N162" s="35" t="s">
        <v>237</v>
      </c>
      <c r="O162" s="35">
        <v>279</v>
      </c>
      <c r="P162" s="35">
        <v>195</v>
      </c>
      <c r="Q162" s="35">
        <v>3540.6041666666665</v>
      </c>
      <c r="R162" s="45">
        <v>1346</v>
      </c>
      <c r="S162" s="35">
        <v>4685</v>
      </c>
      <c r="T162" s="35">
        <v>4683</v>
      </c>
      <c r="U162" s="35">
        <v>5269</v>
      </c>
      <c r="V162" s="35">
        <v>757</v>
      </c>
      <c r="W162" s="35">
        <v>2574</v>
      </c>
      <c r="X162" s="35">
        <v>2695</v>
      </c>
      <c r="Y162" s="35">
        <v>1100</v>
      </c>
      <c r="Z162" s="35">
        <v>2272</v>
      </c>
      <c r="AA162" s="35">
        <v>3783.8333333333335</v>
      </c>
      <c r="AB162" s="35">
        <v>7955</v>
      </c>
      <c r="AC162" s="35">
        <v>7420</v>
      </c>
      <c r="AD162" s="35">
        <v>304</v>
      </c>
      <c r="AE162" s="43">
        <v>801.5</v>
      </c>
      <c r="AF162" s="30">
        <v>548</v>
      </c>
      <c r="AG162" s="35">
        <v>15375</v>
      </c>
      <c r="AH162" s="43">
        <v>304</v>
      </c>
      <c r="AI162" s="43">
        <v>497.5</v>
      </c>
      <c r="AJ162" s="43">
        <v>548</v>
      </c>
      <c r="AK162" s="43">
        <v>1629</v>
      </c>
      <c r="AL162" s="35">
        <v>1629</v>
      </c>
      <c r="AM162" s="35">
        <v>304</v>
      </c>
      <c r="AN162" s="35">
        <v>2691</v>
      </c>
      <c r="AO162" s="35">
        <v>2691</v>
      </c>
      <c r="AP162" s="35" t="s">
        <v>46</v>
      </c>
      <c r="AQ162" s="45" t="s">
        <v>46</v>
      </c>
      <c r="AR162" s="35">
        <v>15375</v>
      </c>
      <c r="AS162" s="35">
        <v>1451</v>
      </c>
      <c r="AT162" s="35">
        <v>398</v>
      </c>
      <c r="AU162" s="35">
        <v>159</v>
      </c>
      <c r="AV162" s="35">
        <v>1451</v>
      </c>
      <c r="AW162" s="35">
        <v>1451</v>
      </c>
      <c r="AX162" s="35" t="s">
        <v>237</v>
      </c>
      <c r="AY162" s="35">
        <v>1451</v>
      </c>
      <c r="AZ162" s="43" t="s">
        <v>46</v>
      </c>
      <c r="BA162" s="45">
        <v>1243</v>
      </c>
      <c r="BB162" s="35">
        <v>15375</v>
      </c>
      <c r="BC162" s="35">
        <v>1671</v>
      </c>
      <c r="BD162" s="54">
        <v>82</v>
      </c>
      <c r="BE162" s="35">
        <v>588</v>
      </c>
      <c r="BF162" s="45">
        <v>33</v>
      </c>
      <c r="BG162" s="35">
        <v>15375</v>
      </c>
      <c r="BH162" s="35">
        <v>3772</v>
      </c>
      <c r="BI162" s="35">
        <v>7227</v>
      </c>
      <c r="BJ162" s="35">
        <v>7227</v>
      </c>
      <c r="BK162" s="35">
        <v>704</v>
      </c>
      <c r="BL162" s="35">
        <v>2072</v>
      </c>
      <c r="BM162" s="35" t="s">
        <v>46</v>
      </c>
      <c r="BN162" s="35">
        <v>2072</v>
      </c>
      <c r="BO162" s="45" t="s">
        <v>46</v>
      </c>
      <c r="BP162" s="35">
        <v>6026</v>
      </c>
      <c r="BQ162" s="35">
        <v>3372</v>
      </c>
      <c r="BR162" s="35">
        <v>2139.422212656048</v>
      </c>
      <c r="BS162" s="35">
        <v>15375</v>
      </c>
      <c r="BT162" s="35">
        <v>15375</v>
      </c>
      <c r="BU162" s="35">
        <v>6026</v>
      </c>
      <c r="BV162" s="35">
        <v>11603</v>
      </c>
      <c r="BW162" s="35">
        <v>4557</v>
      </c>
      <c r="BX162" s="35">
        <v>7706</v>
      </c>
      <c r="BY162" s="45">
        <v>14624</v>
      </c>
      <c r="BZ162" s="35">
        <v>15375</v>
      </c>
      <c r="CA162" s="35">
        <v>9414</v>
      </c>
      <c r="CB162" s="35">
        <v>6026</v>
      </c>
      <c r="CC162" s="35">
        <v>6026</v>
      </c>
      <c r="CD162" s="35">
        <v>6026</v>
      </c>
      <c r="CE162" s="35">
        <v>5269</v>
      </c>
      <c r="CF162" s="35">
        <v>114</v>
      </c>
      <c r="CG162" s="35">
        <v>4338</v>
      </c>
      <c r="CH162" s="35">
        <v>9368</v>
      </c>
      <c r="CI162" s="35">
        <v>9368</v>
      </c>
      <c r="CJ162" s="35">
        <v>9368</v>
      </c>
      <c r="CK162" s="35">
        <v>279</v>
      </c>
      <c r="CL162" s="35" t="s">
        <v>237</v>
      </c>
      <c r="CM162" s="35">
        <v>279</v>
      </c>
      <c r="CN162" s="35">
        <v>596</v>
      </c>
      <c r="CO162" s="45">
        <v>8912</v>
      </c>
      <c r="CP162" s="35">
        <v>7536</v>
      </c>
      <c r="CQ162" s="35">
        <v>7536</v>
      </c>
      <c r="CR162" s="35">
        <v>7227</v>
      </c>
      <c r="CS162" s="35">
        <v>7227</v>
      </c>
      <c r="CT162" s="35">
        <v>7572</v>
      </c>
      <c r="CU162" s="35">
        <v>3741</v>
      </c>
      <c r="CV162" s="35">
        <v>7572</v>
      </c>
      <c r="CW162" s="35">
        <v>15375</v>
      </c>
      <c r="CX162" s="35">
        <v>7227</v>
      </c>
      <c r="CY162" s="35">
        <v>4324</v>
      </c>
      <c r="CZ162" s="35">
        <v>289</v>
      </c>
      <c r="DA162" s="78">
        <v>5.52</v>
      </c>
      <c r="DB162" s="43" t="s">
        <v>46</v>
      </c>
      <c r="DC162" s="43" t="s">
        <v>46</v>
      </c>
      <c r="DD162" s="43" t="s">
        <v>46</v>
      </c>
      <c r="DE162" s="43" t="s">
        <v>46</v>
      </c>
      <c r="DF162" s="43">
        <v>1671</v>
      </c>
      <c r="DG162" s="54">
        <v>82</v>
      </c>
      <c r="DH162" s="35">
        <v>588</v>
      </c>
      <c r="DI162" s="35">
        <v>33</v>
      </c>
    </row>
    <row r="163" spans="1:113" x14ac:dyDescent="0.2">
      <c r="A163" s="3" t="s">
        <v>30</v>
      </c>
      <c r="B163" s="4">
        <v>2017</v>
      </c>
      <c r="C163" s="2" t="s">
        <v>8</v>
      </c>
      <c r="D163" s="35" t="s">
        <v>46</v>
      </c>
      <c r="E163" s="35" t="s">
        <v>46</v>
      </c>
      <c r="F163" s="35">
        <v>19513</v>
      </c>
      <c r="G163" s="45">
        <v>19513</v>
      </c>
      <c r="H163" s="35">
        <v>19513</v>
      </c>
      <c r="I163" s="35">
        <v>19513</v>
      </c>
      <c r="J163" s="35">
        <v>3383</v>
      </c>
      <c r="K163" s="35">
        <v>11460</v>
      </c>
      <c r="L163" s="35">
        <v>4670</v>
      </c>
      <c r="M163" s="35" t="s">
        <v>46</v>
      </c>
      <c r="N163" s="35" t="s">
        <v>237</v>
      </c>
      <c r="O163" s="35">
        <v>420</v>
      </c>
      <c r="P163" s="35">
        <v>254</v>
      </c>
      <c r="Q163" s="35">
        <v>3729.8103448275861</v>
      </c>
      <c r="R163" s="45">
        <v>1506</v>
      </c>
      <c r="S163" s="35">
        <v>6126</v>
      </c>
      <c r="T163" s="35">
        <v>5950</v>
      </c>
      <c r="U163" s="35">
        <v>6718</v>
      </c>
      <c r="V163" s="35">
        <v>990</v>
      </c>
      <c r="W163" s="35">
        <v>3341</v>
      </c>
      <c r="X163" s="35">
        <v>3377</v>
      </c>
      <c r="Y163" s="35">
        <v>1470</v>
      </c>
      <c r="Z163" s="35">
        <v>2821</v>
      </c>
      <c r="AA163" s="35">
        <v>4003.3846153846152</v>
      </c>
      <c r="AB163" s="35">
        <v>10025</v>
      </c>
      <c r="AC163" s="35">
        <v>9488</v>
      </c>
      <c r="AD163" s="35">
        <v>370</v>
      </c>
      <c r="AE163" s="43">
        <v>971.5</v>
      </c>
      <c r="AF163" s="30">
        <v>698</v>
      </c>
      <c r="AG163" s="35">
        <v>19513</v>
      </c>
      <c r="AH163" s="43">
        <v>380</v>
      </c>
      <c r="AI163" s="43">
        <v>591.5</v>
      </c>
      <c r="AJ163" s="43">
        <v>698</v>
      </c>
      <c r="AK163" s="43">
        <v>2088</v>
      </c>
      <c r="AL163" s="35">
        <v>2088</v>
      </c>
      <c r="AM163" s="35">
        <v>370</v>
      </c>
      <c r="AN163" s="35">
        <v>3383</v>
      </c>
      <c r="AO163" s="35">
        <v>3383</v>
      </c>
      <c r="AP163" s="35" t="s">
        <v>46</v>
      </c>
      <c r="AQ163" s="45" t="s">
        <v>46</v>
      </c>
      <c r="AR163" s="35">
        <v>19513</v>
      </c>
      <c r="AS163" s="35">
        <v>1855</v>
      </c>
      <c r="AT163" s="35">
        <v>468</v>
      </c>
      <c r="AU163" s="35">
        <v>170</v>
      </c>
      <c r="AV163" s="35">
        <v>1855</v>
      </c>
      <c r="AW163" s="35">
        <v>1855</v>
      </c>
      <c r="AX163" s="35" t="s">
        <v>237</v>
      </c>
      <c r="AY163" s="35">
        <v>1855</v>
      </c>
      <c r="AZ163" s="43" t="s">
        <v>46</v>
      </c>
      <c r="BA163" s="45">
        <v>1533</v>
      </c>
      <c r="BB163" s="35">
        <v>19513</v>
      </c>
      <c r="BC163" s="35">
        <v>2246</v>
      </c>
      <c r="BD163" s="54">
        <v>79</v>
      </c>
      <c r="BE163" s="35">
        <v>758</v>
      </c>
      <c r="BF163" s="45">
        <v>31</v>
      </c>
      <c r="BG163" s="35">
        <v>19513</v>
      </c>
      <c r="BH163" s="35">
        <v>4670</v>
      </c>
      <c r="BI163" s="35">
        <v>9237</v>
      </c>
      <c r="BJ163" s="35">
        <v>9237</v>
      </c>
      <c r="BK163" s="35">
        <v>822</v>
      </c>
      <c r="BL163" s="35">
        <v>2603</v>
      </c>
      <c r="BM163" s="35" t="s">
        <v>46</v>
      </c>
      <c r="BN163" s="35">
        <v>2603</v>
      </c>
      <c r="BO163" s="45" t="s">
        <v>46</v>
      </c>
      <c r="BP163" s="35">
        <v>7708</v>
      </c>
      <c r="BQ163" s="35">
        <v>4291</v>
      </c>
      <c r="BR163" s="35">
        <v>2139.422212656048</v>
      </c>
      <c r="BS163" s="35">
        <v>19513</v>
      </c>
      <c r="BT163" s="35">
        <v>19513</v>
      </c>
      <c r="BU163" s="35">
        <v>7708</v>
      </c>
      <c r="BV163" s="35">
        <v>14843</v>
      </c>
      <c r="BW163" s="35">
        <v>5957</v>
      </c>
      <c r="BX163" s="35">
        <v>9711</v>
      </c>
      <c r="BY163" s="45">
        <v>18793</v>
      </c>
      <c r="BZ163" s="35">
        <v>19513</v>
      </c>
      <c r="CA163" s="35">
        <v>12099</v>
      </c>
      <c r="CB163" s="35">
        <v>7708</v>
      </c>
      <c r="CC163" s="35">
        <v>7708</v>
      </c>
      <c r="CD163" s="35">
        <v>7708</v>
      </c>
      <c r="CE163" s="35">
        <v>6718</v>
      </c>
      <c r="CF163" s="35">
        <v>151</v>
      </c>
      <c r="CG163" s="35">
        <v>5828</v>
      </c>
      <c r="CH163" s="35">
        <v>12076</v>
      </c>
      <c r="CI163" s="35">
        <v>12076</v>
      </c>
      <c r="CJ163" s="35">
        <v>12076</v>
      </c>
      <c r="CK163" s="35">
        <v>420</v>
      </c>
      <c r="CL163" s="35" t="s">
        <v>237</v>
      </c>
      <c r="CM163" s="35">
        <v>420</v>
      </c>
      <c r="CN163" s="35">
        <v>764</v>
      </c>
      <c r="CO163" s="45">
        <v>11460</v>
      </c>
      <c r="CP163" s="35">
        <v>9145</v>
      </c>
      <c r="CQ163" s="35">
        <v>9145</v>
      </c>
      <c r="CR163" s="35">
        <v>9237</v>
      </c>
      <c r="CS163" s="35">
        <v>9237</v>
      </c>
      <c r="CT163" s="35">
        <v>9156</v>
      </c>
      <c r="CU163" s="35">
        <v>3745</v>
      </c>
      <c r="CV163" s="35">
        <v>9156</v>
      </c>
      <c r="CW163" s="35">
        <v>19513</v>
      </c>
      <c r="CX163" s="35">
        <v>9237</v>
      </c>
      <c r="CY163" s="35">
        <v>3173</v>
      </c>
      <c r="CZ163" s="35">
        <v>323</v>
      </c>
      <c r="DA163" s="78">
        <v>5.71</v>
      </c>
      <c r="DB163" s="43" t="s">
        <v>46</v>
      </c>
      <c r="DC163" s="43" t="s">
        <v>46</v>
      </c>
      <c r="DD163" s="43" t="s">
        <v>46</v>
      </c>
      <c r="DE163" s="43" t="s">
        <v>46</v>
      </c>
      <c r="DF163" s="43">
        <v>2246</v>
      </c>
      <c r="DG163" s="54">
        <v>79</v>
      </c>
      <c r="DH163" s="35">
        <v>758</v>
      </c>
      <c r="DI163" s="35">
        <v>31</v>
      </c>
    </row>
    <row r="164" spans="1:113" x14ac:dyDescent="0.2">
      <c r="A164" s="3" t="s">
        <v>31</v>
      </c>
      <c r="B164" s="4">
        <v>2017</v>
      </c>
      <c r="C164" s="2" t="s">
        <v>9</v>
      </c>
      <c r="D164" s="35" t="s">
        <v>46</v>
      </c>
      <c r="E164" s="35" t="s">
        <v>46</v>
      </c>
      <c r="F164" s="35">
        <v>24636</v>
      </c>
      <c r="G164" s="45">
        <v>24636</v>
      </c>
      <c r="H164" s="35">
        <v>24636</v>
      </c>
      <c r="I164" s="35">
        <v>24636</v>
      </c>
      <c r="J164" s="35">
        <v>4276</v>
      </c>
      <c r="K164" s="35">
        <v>14293</v>
      </c>
      <c r="L164" s="35">
        <v>6067</v>
      </c>
      <c r="M164" s="35" t="s">
        <v>46</v>
      </c>
      <c r="N164" s="35" t="s">
        <v>237</v>
      </c>
      <c r="O164" s="35">
        <v>483</v>
      </c>
      <c r="P164" s="35">
        <v>374</v>
      </c>
      <c r="Q164" s="35">
        <v>3726.8636363636365</v>
      </c>
      <c r="R164" s="45">
        <v>2086</v>
      </c>
      <c r="S164" s="35">
        <v>7534</v>
      </c>
      <c r="T164" s="35">
        <v>7460</v>
      </c>
      <c r="U164" s="35">
        <v>8575</v>
      </c>
      <c r="V164" s="35">
        <v>1242</v>
      </c>
      <c r="W164" s="35">
        <v>4231</v>
      </c>
      <c r="X164" s="35">
        <v>4344</v>
      </c>
      <c r="Y164" s="35">
        <v>1967</v>
      </c>
      <c r="Z164" s="35">
        <v>3639</v>
      </c>
      <c r="AA164" s="35">
        <v>4033</v>
      </c>
      <c r="AB164" s="35">
        <v>12567</v>
      </c>
      <c r="AC164" s="35">
        <v>12069</v>
      </c>
      <c r="AD164" s="35">
        <v>450</v>
      </c>
      <c r="AE164" s="43">
        <v>1304.75</v>
      </c>
      <c r="AF164" s="30">
        <v>875</v>
      </c>
      <c r="AG164" s="35">
        <v>24636</v>
      </c>
      <c r="AH164" s="43">
        <v>478</v>
      </c>
      <c r="AI164" s="43">
        <v>826.75</v>
      </c>
      <c r="AJ164" s="43">
        <v>875</v>
      </c>
      <c r="AK164" s="43">
        <v>2559</v>
      </c>
      <c r="AL164" s="35">
        <v>2559</v>
      </c>
      <c r="AM164" s="35">
        <v>450</v>
      </c>
      <c r="AN164" s="35">
        <v>4276</v>
      </c>
      <c r="AO164" s="35">
        <v>4276</v>
      </c>
      <c r="AP164" s="35" t="s">
        <v>46</v>
      </c>
      <c r="AQ164" s="45" t="s">
        <v>46</v>
      </c>
      <c r="AR164" s="35">
        <v>24636</v>
      </c>
      <c r="AS164" s="35">
        <v>2169</v>
      </c>
      <c r="AT164" s="35">
        <v>650</v>
      </c>
      <c r="AU164" s="35">
        <v>255</v>
      </c>
      <c r="AV164" s="35">
        <v>2169</v>
      </c>
      <c r="AW164" s="35">
        <v>2169</v>
      </c>
      <c r="AX164" s="35" t="s">
        <v>237</v>
      </c>
      <c r="AY164" s="35">
        <v>2169</v>
      </c>
      <c r="AZ164" s="43" t="s">
        <v>46</v>
      </c>
      <c r="BA164" s="45">
        <v>1917</v>
      </c>
      <c r="BB164" s="35">
        <v>24636</v>
      </c>
      <c r="BC164" s="35">
        <v>2667</v>
      </c>
      <c r="BD164" s="54">
        <v>63</v>
      </c>
      <c r="BE164" s="35">
        <v>944</v>
      </c>
      <c r="BF164" s="45">
        <v>23</v>
      </c>
      <c r="BG164" s="35">
        <v>24636</v>
      </c>
      <c r="BH164" s="35">
        <v>6067</v>
      </c>
      <c r="BI164" s="35">
        <v>11403</v>
      </c>
      <c r="BJ164" s="35">
        <v>11403</v>
      </c>
      <c r="BK164" s="35">
        <v>902</v>
      </c>
      <c r="BL164" s="35">
        <v>3096</v>
      </c>
      <c r="BM164" s="35" t="s">
        <v>46</v>
      </c>
      <c r="BN164" s="35">
        <v>3096</v>
      </c>
      <c r="BO164" s="45">
        <v>433</v>
      </c>
      <c r="BP164" s="35">
        <v>9817</v>
      </c>
      <c r="BQ164" s="35">
        <v>5606</v>
      </c>
      <c r="BR164" s="35">
        <v>2139.422212656048</v>
      </c>
      <c r="BS164" s="35">
        <v>24636</v>
      </c>
      <c r="BT164" s="35">
        <v>24636</v>
      </c>
      <c r="BU164" s="35">
        <v>9817</v>
      </c>
      <c r="BV164" s="35">
        <v>18569</v>
      </c>
      <c r="BW164" s="35">
        <v>7226</v>
      </c>
      <c r="BX164" s="35">
        <v>12349</v>
      </c>
      <c r="BY164" s="45">
        <v>23792</v>
      </c>
      <c r="BZ164" s="35">
        <v>24636</v>
      </c>
      <c r="CA164" s="35">
        <v>14985</v>
      </c>
      <c r="CB164" s="35">
        <v>9817</v>
      </c>
      <c r="CC164" s="35">
        <v>9817</v>
      </c>
      <c r="CD164" s="35">
        <v>9817</v>
      </c>
      <c r="CE164" s="35">
        <v>8575</v>
      </c>
      <c r="CF164" s="35">
        <v>232</v>
      </c>
      <c r="CG164" s="35">
        <v>7185</v>
      </c>
      <c r="CH164" s="35">
        <v>14994</v>
      </c>
      <c r="CI164" s="35">
        <v>14994</v>
      </c>
      <c r="CJ164" s="35">
        <v>14994</v>
      </c>
      <c r="CK164" s="35">
        <v>483</v>
      </c>
      <c r="CL164" s="35" t="s">
        <v>237</v>
      </c>
      <c r="CM164" s="35">
        <v>483</v>
      </c>
      <c r="CN164" s="35">
        <v>713</v>
      </c>
      <c r="CO164" s="45">
        <v>14293</v>
      </c>
      <c r="CP164" s="35">
        <v>11210</v>
      </c>
      <c r="CQ164" s="35">
        <v>11210</v>
      </c>
      <c r="CR164" s="35">
        <v>11403</v>
      </c>
      <c r="CS164" s="35">
        <v>11403</v>
      </c>
      <c r="CT164" s="35">
        <v>11295</v>
      </c>
      <c r="CU164" s="35">
        <v>3866</v>
      </c>
      <c r="CV164" s="35">
        <v>11295</v>
      </c>
      <c r="CW164" s="35">
        <v>24636</v>
      </c>
      <c r="CX164" s="35">
        <v>11403</v>
      </c>
      <c r="CY164" s="35">
        <v>5985</v>
      </c>
      <c r="CZ164" s="35">
        <v>538</v>
      </c>
      <c r="DA164" s="78">
        <v>5.94</v>
      </c>
      <c r="DB164" s="43" t="s">
        <v>46</v>
      </c>
      <c r="DC164" s="43" t="s">
        <v>46</v>
      </c>
      <c r="DD164" s="43" t="s">
        <v>46</v>
      </c>
      <c r="DE164" s="43" t="s">
        <v>46</v>
      </c>
      <c r="DF164" s="43">
        <v>2667</v>
      </c>
      <c r="DG164" s="54">
        <v>63</v>
      </c>
      <c r="DH164" s="35">
        <v>944</v>
      </c>
      <c r="DI164" s="35">
        <v>23</v>
      </c>
    </row>
    <row r="165" spans="1:113" x14ac:dyDescent="0.2">
      <c r="A165" s="3" t="s">
        <v>32</v>
      </c>
      <c r="B165" s="4">
        <v>2017</v>
      </c>
      <c r="C165" s="2" t="s">
        <v>10</v>
      </c>
      <c r="D165" s="35" t="s">
        <v>46</v>
      </c>
      <c r="E165" s="35" t="s">
        <v>46</v>
      </c>
      <c r="F165" s="35">
        <v>43164</v>
      </c>
      <c r="G165" s="45">
        <v>43164</v>
      </c>
      <c r="H165" s="35">
        <v>43164</v>
      </c>
      <c r="I165" s="35">
        <v>43164</v>
      </c>
      <c r="J165" s="35">
        <v>7180</v>
      </c>
      <c r="K165" s="35">
        <v>25510</v>
      </c>
      <c r="L165" s="35">
        <v>10474</v>
      </c>
      <c r="M165" s="35" t="s">
        <v>46</v>
      </c>
      <c r="N165" s="35" t="s">
        <v>237</v>
      </c>
      <c r="O165" s="35">
        <v>1612</v>
      </c>
      <c r="P165" s="35">
        <v>1152</v>
      </c>
      <c r="Q165" s="35">
        <v>3321.6240310077519</v>
      </c>
      <c r="R165" s="45">
        <v>6867</v>
      </c>
      <c r="S165" s="35">
        <v>13258</v>
      </c>
      <c r="T165" s="35">
        <v>13460</v>
      </c>
      <c r="U165" s="35">
        <v>14911</v>
      </c>
      <c r="V165" s="35">
        <v>2263</v>
      </c>
      <c r="W165" s="35">
        <v>7014</v>
      </c>
      <c r="X165" s="35">
        <v>7897</v>
      </c>
      <c r="Y165" s="35">
        <v>3199</v>
      </c>
      <c r="Z165" s="35">
        <v>6448</v>
      </c>
      <c r="AA165" s="35">
        <v>3322.782608695652</v>
      </c>
      <c r="AB165" s="35">
        <v>22069</v>
      </c>
      <c r="AC165" s="35">
        <v>21095</v>
      </c>
      <c r="AD165" s="35">
        <v>930</v>
      </c>
      <c r="AE165" s="43" t="s">
        <v>46</v>
      </c>
      <c r="AF165" s="30">
        <v>1534</v>
      </c>
      <c r="AG165" s="35">
        <v>43164</v>
      </c>
      <c r="AH165" s="43" t="s">
        <v>46</v>
      </c>
      <c r="AI165" s="43" t="s">
        <v>46</v>
      </c>
      <c r="AJ165" s="43" t="s">
        <v>46</v>
      </c>
      <c r="AK165" s="43">
        <v>4258</v>
      </c>
      <c r="AL165" s="35">
        <v>4258</v>
      </c>
      <c r="AM165" s="35">
        <v>930</v>
      </c>
      <c r="AN165" s="35">
        <v>7180</v>
      </c>
      <c r="AO165" s="35" t="s">
        <v>46</v>
      </c>
      <c r="AP165" s="35" t="s">
        <v>46</v>
      </c>
      <c r="AQ165" s="45" t="s">
        <v>46</v>
      </c>
      <c r="AR165" s="35">
        <v>43164</v>
      </c>
      <c r="AS165" s="35">
        <v>4281</v>
      </c>
      <c r="AT165" s="35">
        <v>1288</v>
      </c>
      <c r="AU165" s="35">
        <v>450</v>
      </c>
      <c r="AV165" s="35">
        <v>4281</v>
      </c>
      <c r="AW165" s="35">
        <v>4281</v>
      </c>
      <c r="AX165" s="35" t="s">
        <v>237</v>
      </c>
      <c r="AY165" s="35">
        <v>4281</v>
      </c>
      <c r="AZ165" s="43" t="s">
        <v>46</v>
      </c>
      <c r="BA165" s="45" t="s">
        <v>46</v>
      </c>
      <c r="BB165" s="35">
        <v>43164</v>
      </c>
      <c r="BC165" s="35">
        <v>4686</v>
      </c>
      <c r="BD165" s="54">
        <v>299</v>
      </c>
      <c r="BE165" s="35">
        <v>1682</v>
      </c>
      <c r="BF165" s="45">
        <v>107</v>
      </c>
      <c r="BG165" s="35">
        <v>43164</v>
      </c>
      <c r="BH165" s="35">
        <v>10474</v>
      </c>
      <c r="BI165" s="35">
        <v>20515</v>
      </c>
      <c r="BJ165" s="35">
        <v>20515</v>
      </c>
      <c r="BK165" s="35">
        <v>1704</v>
      </c>
      <c r="BL165" s="35">
        <v>5298</v>
      </c>
      <c r="BM165" s="35" t="s">
        <v>46</v>
      </c>
      <c r="BN165" s="35">
        <v>5298</v>
      </c>
      <c r="BO165" s="45">
        <v>1080</v>
      </c>
      <c r="BP165" s="35">
        <v>17174</v>
      </c>
      <c r="BQ165" s="35">
        <v>9647</v>
      </c>
      <c r="BR165" s="35">
        <v>2139.422212656048</v>
      </c>
      <c r="BS165" s="35">
        <v>43164</v>
      </c>
      <c r="BT165" s="35">
        <v>43164</v>
      </c>
      <c r="BU165" s="35">
        <v>17174</v>
      </c>
      <c r="BV165" s="35">
        <v>32690</v>
      </c>
      <c r="BW165" s="35">
        <v>13293</v>
      </c>
      <c r="BX165" s="35">
        <v>20287</v>
      </c>
      <c r="BY165" s="45">
        <v>40939</v>
      </c>
      <c r="BZ165" s="35">
        <v>43164</v>
      </c>
      <c r="CA165" s="35">
        <v>26683</v>
      </c>
      <c r="CB165" s="35">
        <v>17174</v>
      </c>
      <c r="CC165" s="35">
        <v>17174</v>
      </c>
      <c r="CD165" s="35">
        <v>17174</v>
      </c>
      <c r="CE165" s="35">
        <v>14911</v>
      </c>
      <c r="CF165" s="35">
        <v>373</v>
      </c>
      <c r="CG165" s="35">
        <v>11946</v>
      </c>
      <c r="CH165" s="35">
        <v>26718</v>
      </c>
      <c r="CI165" s="35">
        <v>26718</v>
      </c>
      <c r="CJ165" s="35">
        <v>26718</v>
      </c>
      <c r="CK165" s="35">
        <v>1612</v>
      </c>
      <c r="CL165" s="35" t="s">
        <v>237</v>
      </c>
      <c r="CM165" s="35">
        <v>1612</v>
      </c>
      <c r="CN165" s="35">
        <v>3779</v>
      </c>
      <c r="CO165" s="45">
        <v>25510</v>
      </c>
      <c r="CP165" s="35">
        <v>20042</v>
      </c>
      <c r="CQ165" s="35">
        <v>20042</v>
      </c>
      <c r="CR165" s="35">
        <v>20515</v>
      </c>
      <c r="CS165" s="35">
        <v>20515</v>
      </c>
      <c r="CT165" s="35">
        <v>20263</v>
      </c>
      <c r="CU165" s="35">
        <v>12557</v>
      </c>
      <c r="CV165" s="35">
        <v>20263</v>
      </c>
      <c r="CW165" s="35">
        <v>43164</v>
      </c>
      <c r="CX165" s="35">
        <v>20515</v>
      </c>
      <c r="CY165" s="35">
        <v>3416</v>
      </c>
      <c r="CZ165" s="35">
        <v>452</v>
      </c>
      <c r="DA165" s="78">
        <v>5.91</v>
      </c>
      <c r="DB165" s="43" t="s">
        <v>46</v>
      </c>
      <c r="DC165" s="43" t="s">
        <v>46</v>
      </c>
      <c r="DD165" s="43" t="s">
        <v>46</v>
      </c>
      <c r="DE165" s="43" t="s">
        <v>46</v>
      </c>
      <c r="DF165" s="43">
        <v>4686</v>
      </c>
      <c r="DG165" s="54">
        <v>299</v>
      </c>
      <c r="DH165" s="35">
        <v>1682</v>
      </c>
      <c r="DI165" s="35">
        <v>107</v>
      </c>
    </row>
    <row r="166" spans="1:113" x14ac:dyDescent="0.2">
      <c r="A166" s="3" t="s">
        <v>33</v>
      </c>
      <c r="B166" s="4">
        <v>2017</v>
      </c>
      <c r="C166" s="2" t="s">
        <v>11</v>
      </c>
      <c r="D166" s="35" t="s">
        <v>46</v>
      </c>
      <c r="E166" s="35" t="s">
        <v>46</v>
      </c>
      <c r="F166" s="35">
        <v>55362</v>
      </c>
      <c r="G166" s="45">
        <v>55362</v>
      </c>
      <c r="H166" s="35">
        <v>55362</v>
      </c>
      <c r="I166" s="35">
        <v>55362</v>
      </c>
      <c r="J166" s="35">
        <v>9577</v>
      </c>
      <c r="K166" s="35">
        <v>33904</v>
      </c>
      <c r="L166" s="35">
        <v>11881</v>
      </c>
      <c r="M166" s="35" t="s">
        <v>46</v>
      </c>
      <c r="N166" s="35" t="s">
        <v>237</v>
      </c>
      <c r="O166" s="35">
        <v>1931</v>
      </c>
      <c r="P166" s="35">
        <v>1464</v>
      </c>
      <c r="Q166" s="35">
        <v>3320.4438202247193</v>
      </c>
      <c r="R166" s="45">
        <v>7663</v>
      </c>
      <c r="S166" s="35">
        <v>17397</v>
      </c>
      <c r="T166" s="35">
        <v>18109</v>
      </c>
      <c r="U166" s="35">
        <v>21114</v>
      </c>
      <c r="V166" s="35">
        <v>3100</v>
      </c>
      <c r="W166" s="35">
        <v>9858</v>
      </c>
      <c r="X166" s="35">
        <v>11256</v>
      </c>
      <c r="Y166" s="35">
        <v>4608</v>
      </c>
      <c r="Z166" s="35">
        <v>9291</v>
      </c>
      <c r="AA166" s="35">
        <v>3423.698198198198</v>
      </c>
      <c r="AB166" s="35">
        <v>28176</v>
      </c>
      <c r="AC166" s="35">
        <v>27186</v>
      </c>
      <c r="AD166" s="35">
        <v>1193</v>
      </c>
      <c r="AE166" s="43" t="s">
        <v>46</v>
      </c>
      <c r="AF166" s="30">
        <v>2138</v>
      </c>
      <c r="AG166" s="35">
        <v>55362</v>
      </c>
      <c r="AH166" s="43" t="s">
        <v>46</v>
      </c>
      <c r="AI166" s="43" t="s">
        <v>46</v>
      </c>
      <c r="AJ166" s="43" t="s">
        <v>46</v>
      </c>
      <c r="AK166" s="43">
        <v>5765</v>
      </c>
      <c r="AL166" s="35">
        <v>5765</v>
      </c>
      <c r="AM166" s="35">
        <v>1193</v>
      </c>
      <c r="AN166" s="35">
        <v>9577</v>
      </c>
      <c r="AO166" s="35" t="s">
        <v>46</v>
      </c>
      <c r="AP166" s="35" t="s">
        <v>46</v>
      </c>
      <c r="AQ166" s="45" t="s">
        <v>46</v>
      </c>
      <c r="AR166" s="35">
        <v>55362</v>
      </c>
      <c r="AS166" s="35">
        <v>5625</v>
      </c>
      <c r="AT166" s="35">
        <v>1816</v>
      </c>
      <c r="AU166" s="35">
        <v>620</v>
      </c>
      <c r="AV166" s="35">
        <v>5625</v>
      </c>
      <c r="AW166" s="35">
        <v>5625</v>
      </c>
      <c r="AX166" s="35" t="s">
        <v>237</v>
      </c>
      <c r="AY166" s="35">
        <v>5625</v>
      </c>
      <c r="AZ166" s="43" t="s">
        <v>46</v>
      </c>
      <c r="BA166" s="45" t="s">
        <v>46</v>
      </c>
      <c r="BB166" s="35">
        <v>55362</v>
      </c>
      <c r="BC166" s="35">
        <v>6290</v>
      </c>
      <c r="BD166" s="54">
        <v>366</v>
      </c>
      <c r="BE166" s="35">
        <v>2202</v>
      </c>
      <c r="BF166" s="45">
        <v>118</v>
      </c>
      <c r="BG166" s="35">
        <v>55362</v>
      </c>
      <c r="BH166" s="35">
        <v>11881</v>
      </c>
      <c r="BI166" s="35">
        <v>26408</v>
      </c>
      <c r="BJ166" s="35">
        <v>26408</v>
      </c>
      <c r="BK166" s="35">
        <v>2097</v>
      </c>
      <c r="BL166" s="35">
        <v>6587</v>
      </c>
      <c r="BM166" s="35" t="s">
        <v>46</v>
      </c>
      <c r="BN166" s="35">
        <v>6587</v>
      </c>
      <c r="BO166" s="45">
        <v>1341</v>
      </c>
      <c r="BP166" s="35">
        <v>24214</v>
      </c>
      <c r="BQ166" s="35">
        <v>13899</v>
      </c>
      <c r="BR166" s="35">
        <v>2139.422212656048</v>
      </c>
      <c r="BS166" s="35">
        <v>55362</v>
      </c>
      <c r="BT166" s="35">
        <v>55362</v>
      </c>
      <c r="BU166" s="35">
        <v>24214</v>
      </c>
      <c r="BV166" s="35">
        <v>43481</v>
      </c>
      <c r="BW166" s="35">
        <v>18180</v>
      </c>
      <c r="BX166" s="35">
        <v>27808</v>
      </c>
      <c r="BY166" s="45">
        <v>53323</v>
      </c>
      <c r="BZ166" s="35">
        <v>55362</v>
      </c>
      <c r="CA166" s="35">
        <v>35396</v>
      </c>
      <c r="CB166" s="35">
        <v>24214</v>
      </c>
      <c r="CC166" s="35">
        <v>24214</v>
      </c>
      <c r="CD166" s="35">
        <v>24214</v>
      </c>
      <c r="CE166" s="35">
        <v>21114</v>
      </c>
      <c r="CF166" s="35">
        <v>596</v>
      </c>
      <c r="CG166" s="35">
        <v>15174</v>
      </c>
      <c r="CH166" s="35">
        <v>35506</v>
      </c>
      <c r="CI166" s="35">
        <v>35506</v>
      </c>
      <c r="CJ166" s="35">
        <v>35506</v>
      </c>
      <c r="CK166" s="35">
        <v>1931</v>
      </c>
      <c r="CL166" s="35" t="s">
        <v>237</v>
      </c>
      <c r="CM166" s="35">
        <v>1931</v>
      </c>
      <c r="CN166" s="35">
        <v>3596</v>
      </c>
      <c r="CO166" s="45">
        <v>33904</v>
      </c>
      <c r="CP166" s="35">
        <v>26376</v>
      </c>
      <c r="CQ166" s="35">
        <v>26376</v>
      </c>
      <c r="CR166" s="35">
        <v>26408</v>
      </c>
      <c r="CS166" s="35">
        <v>26408</v>
      </c>
      <c r="CT166" s="35">
        <v>26553</v>
      </c>
      <c r="CU166" s="35">
        <v>15702</v>
      </c>
      <c r="CV166" s="35">
        <v>26553</v>
      </c>
      <c r="CW166" s="35">
        <v>55362</v>
      </c>
      <c r="CX166" s="35">
        <v>26408</v>
      </c>
      <c r="CY166" s="35">
        <v>7197</v>
      </c>
      <c r="CZ166" s="35">
        <v>704</v>
      </c>
      <c r="DA166" s="78">
        <v>5.74</v>
      </c>
      <c r="DB166" s="43" t="s">
        <v>46</v>
      </c>
      <c r="DC166" s="43" t="s">
        <v>46</v>
      </c>
      <c r="DD166" s="43" t="s">
        <v>46</v>
      </c>
      <c r="DE166" s="43" t="s">
        <v>46</v>
      </c>
      <c r="DF166" s="43">
        <v>6290</v>
      </c>
      <c r="DG166" s="54">
        <v>366</v>
      </c>
      <c r="DH166" s="35">
        <v>2202</v>
      </c>
      <c r="DI166" s="35">
        <v>118</v>
      </c>
    </row>
    <row r="167" spans="1:113" x14ac:dyDescent="0.2">
      <c r="A167" s="3" t="s">
        <v>34</v>
      </c>
      <c r="B167" s="4">
        <v>2017</v>
      </c>
      <c r="C167" s="2" t="s">
        <v>12</v>
      </c>
      <c r="D167" s="35" t="s">
        <v>46</v>
      </c>
      <c r="E167" s="35" t="s">
        <v>46</v>
      </c>
      <c r="F167" s="35">
        <v>44801</v>
      </c>
      <c r="G167" s="45">
        <v>44801</v>
      </c>
      <c r="H167" s="35">
        <v>44801</v>
      </c>
      <c r="I167" s="35">
        <v>44801</v>
      </c>
      <c r="J167" s="35">
        <v>7551</v>
      </c>
      <c r="K167" s="35">
        <v>27830</v>
      </c>
      <c r="L167" s="35">
        <v>9420</v>
      </c>
      <c r="M167" s="35" t="s">
        <v>46</v>
      </c>
      <c r="N167" s="35" t="s">
        <v>237</v>
      </c>
      <c r="O167" s="35">
        <v>1386</v>
      </c>
      <c r="P167" s="35">
        <v>774</v>
      </c>
      <c r="Q167" s="35">
        <v>3267.232283464567</v>
      </c>
      <c r="R167" s="45">
        <v>4702</v>
      </c>
      <c r="S167" s="35">
        <v>14277</v>
      </c>
      <c r="T167" s="35">
        <v>14916</v>
      </c>
      <c r="U167" s="35">
        <v>17264</v>
      </c>
      <c r="V167" s="35">
        <v>2403</v>
      </c>
      <c r="W167" s="35">
        <v>7979</v>
      </c>
      <c r="X167" s="35">
        <v>9285</v>
      </c>
      <c r="Y167" s="35">
        <v>3531</v>
      </c>
      <c r="Z167" s="35">
        <v>7746</v>
      </c>
      <c r="AA167" s="35">
        <v>3404.1585365853657</v>
      </c>
      <c r="AB167" s="35">
        <v>22536</v>
      </c>
      <c r="AC167" s="35">
        <v>22265</v>
      </c>
      <c r="AD167" s="35">
        <v>889</v>
      </c>
      <c r="AE167" s="43" t="s">
        <v>46</v>
      </c>
      <c r="AF167" s="30">
        <v>1683</v>
      </c>
      <c r="AG167" s="35">
        <v>44801</v>
      </c>
      <c r="AH167" s="43" t="s">
        <v>46</v>
      </c>
      <c r="AI167" s="43" t="s">
        <v>46</v>
      </c>
      <c r="AJ167" s="43" t="s">
        <v>46</v>
      </c>
      <c r="AK167" s="43">
        <v>4488</v>
      </c>
      <c r="AL167" s="35">
        <v>4488</v>
      </c>
      <c r="AM167" s="35">
        <v>889</v>
      </c>
      <c r="AN167" s="35">
        <v>7551</v>
      </c>
      <c r="AO167" s="35" t="s">
        <v>46</v>
      </c>
      <c r="AP167" s="35" t="s">
        <v>46</v>
      </c>
      <c r="AQ167" s="45" t="s">
        <v>46</v>
      </c>
      <c r="AR167" s="35">
        <v>44801</v>
      </c>
      <c r="AS167" s="35">
        <v>4899</v>
      </c>
      <c r="AT167" s="35">
        <v>1676</v>
      </c>
      <c r="AU167" s="35">
        <v>592</v>
      </c>
      <c r="AV167" s="35">
        <v>4899</v>
      </c>
      <c r="AW167" s="35">
        <v>4899</v>
      </c>
      <c r="AX167" s="35" t="s">
        <v>237</v>
      </c>
      <c r="AY167" s="35">
        <v>4899</v>
      </c>
      <c r="AZ167" s="43" t="s">
        <v>46</v>
      </c>
      <c r="BA167" s="45" t="s">
        <v>46</v>
      </c>
      <c r="BB167" s="35">
        <v>44801</v>
      </c>
      <c r="BC167" s="35">
        <v>4761</v>
      </c>
      <c r="BD167" s="54">
        <v>329</v>
      </c>
      <c r="BE167" s="35">
        <v>1774</v>
      </c>
      <c r="BF167" s="45">
        <v>146</v>
      </c>
      <c r="BG167" s="35">
        <v>44801</v>
      </c>
      <c r="BH167" s="35">
        <v>9420</v>
      </c>
      <c r="BI167" s="35">
        <v>20885</v>
      </c>
      <c r="BJ167" s="35">
        <v>20885</v>
      </c>
      <c r="BK167" s="35">
        <v>1509</v>
      </c>
      <c r="BL167" s="35">
        <v>4995</v>
      </c>
      <c r="BM167" s="35" t="s">
        <v>46</v>
      </c>
      <c r="BN167" s="35">
        <v>4995</v>
      </c>
      <c r="BO167" s="45">
        <v>859</v>
      </c>
      <c r="BP167" s="35">
        <v>19667</v>
      </c>
      <c r="BQ167" s="35">
        <v>11277</v>
      </c>
      <c r="BR167" s="35">
        <v>2139.422212656048</v>
      </c>
      <c r="BS167" s="35">
        <v>44801</v>
      </c>
      <c r="BT167" s="35">
        <v>44801</v>
      </c>
      <c r="BU167" s="35">
        <v>19667</v>
      </c>
      <c r="BV167" s="35">
        <v>35381</v>
      </c>
      <c r="BW167" s="35">
        <v>14323</v>
      </c>
      <c r="BX167" s="35">
        <v>22171</v>
      </c>
      <c r="BY167" s="45">
        <v>43639</v>
      </c>
      <c r="BZ167" s="35">
        <v>44801</v>
      </c>
      <c r="CA167" s="35">
        <v>29067</v>
      </c>
      <c r="CB167" s="35">
        <v>19667</v>
      </c>
      <c r="CC167" s="35">
        <v>19667</v>
      </c>
      <c r="CD167" s="35">
        <v>19667</v>
      </c>
      <c r="CE167" s="35">
        <v>17264</v>
      </c>
      <c r="CF167" s="35">
        <v>318</v>
      </c>
      <c r="CG167" s="35">
        <v>12821</v>
      </c>
      <c r="CH167" s="35">
        <v>29193</v>
      </c>
      <c r="CI167" s="35">
        <v>29193</v>
      </c>
      <c r="CJ167" s="35">
        <v>29193</v>
      </c>
      <c r="CK167" s="35">
        <v>1386</v>
      </c>
      <c r="CL167" s="35" t="s">
        <v>237</v>
      </c>
      <c r="CM167" s="35">
        <v>1386</v>
      </c>
      <c r="CN167" s="35">
        <v>2785</v>
      </c>
      <c r="CO167" s="45">
        <v>27830</v>
      </c>
      <c r="CP167" s="35">
        <v>21171</v>
      </c>
      <c r="CQ167" s="35">
        <v>21171</v>
      </c>
      <c r="CR167" s="35">
        <v>20885</v>
      </c>
      <c r="CS167" s="35">
        <v>20885</v>
      </c>
      <c r="CT167" s="35">
        <v>21280</v>
      </c>
      <c r="CU167" s="35">
        <v>9710</v>
      </c>
      <c r="CV167" s="35">
        <v>21280</v>
      </c>
      <c r="CW167" s="35">
        <v>44801</v>
      </c>
      <c r="CX167" s="35">
        <v>20885</v>
      </c>
      <c r="CY167" s="35">
        <v>12767</v>
      </c>
      <c r="CZ167" s="35">
        <v>827</v>
      </c>
      <c r="DA167" s="78">
        <v>5.15</v>
      </c>
      <c r="DB167" s="43" t="s">
        <v>46</v>
      </c>
      <c r="DC167" s="43" t="s">
        <v>46</v>
      </c>
      <c r="DD167" s="43" t="s">
        <v>46</v>
      </c>
      <c r="DE167" s="43" t="s">
        <v>46</v>
      </c>
      <c r="DF167" s="43">
        <v>4761</v>
      </c>
      <c r="DG167" s="54">
        <v>329</v>
      </c>
      <c r="DH167" s="35">
        <v>1774</v>
      </c>
      <c r="DI167" s="35">
        <v>146</v>
      </c>
    </row>
    <row r="168" spans="1:113" x14ac:dyDescent="0.2">
      <c r="A168" s="3" t="s">
        <v>35</v>
      </c>
      <c r="B168" s="4">
        <v>2017</v>
      </c>
      <c r="C168" s="2" t="s">
        <v>228</v>
      </c>
      <c r="D168" s="35" t="s">
        <v>46</v>
      </c>
      <c r="E168" s="35" t="s">
        <v>46</v>
      </c>
      <c r="F168" s="35">
        <v>44686</v>
      </c>
      <c r="G168" s="45">
        <v>44686</v>
      </c>
      <c r="H168" s="35">
        <v>44686</v>
      </c>
      <c r="I168" s="35">
        <v>44686</v>
      </c>
      <c r="J168" s="35">
        <v>7490</v>
      </c>
      <c r="K168" s="35">
        <v>27060</v>
      </c>
      <c r="L168" s="35">
        <v>10136</v>
      </c>
      <c r="M168" s="35" t="s">
        <v>46</v>
      </c>
      <c r="N168" s="35" t="s">
        <v>237</v>
      </c>
      <c r="O168" s="35">
        <v>1160</v>
      </c>
      <c r="P168" s="35">
        <v>459</v>
      </c>
      <c r="Q168" s="35">
        <v>3408.462962962963</v>
      </c>
      <c r="R168" s="45">
        <v>3266</v>
      </c>
      <c r="S168" s="35">
        <v>14044</v>
      </c>
      <c r="T168" s="35">
        <v>14489</v>
      </c>
      <c r="U168" s="35">
        <v>16399</v>
      </c>
      <c r="V168" s="35">
        <v>2410</v>
      </c>
      <c r="W168" s="35">
        <v>7666</v>
      </c>
      <c r="X168" s="35">
        <v>8733</v>
      </c>
      <c r="Y168" s="35">
        <v>3278</v>
      </c>
      <c r="Z168" s="35">
        <v>7193</v>
      </c>
      <c r="AA168" s="35">
        <v>3651.8888888888887</v>
      </c>
      <c r="AB168" s="35">
        <v>22557</v>
      </c>
      <c r="AC168" s="35">
        <v>22129</v>
      </c>
      <c r="AD168" s="35">
        <v>877</v>
      </c>
      <c r="AE168" s="43">
        <v>2064.25</v>
      </c>
      <c r="AF168" s="30">
        <v>1566</v>
      </c>
      <c r="AG168" s="35">
        <v>44686</v>
      </c>
      <c r="AH168" s="43">
        <v>816</v>
      </c>
      <c r="AI168" s="43">
        <v>1248.25</v>
      </c>
      <c r="AJ168" s="43">
        <v>1566</v>
      </c>
      <c r="AK168" s="43">
        <v>4541</v>
      </c>
      <c r="AL168" s="35">
        <v>4541</v>
      </c>
      <c r="AM168" s="35">
        <v>877</v>
      </c>
      <c r="AN168" s="35">
        <v>7490</v>
      </c>
      <c r="AO168" s="35">
        <v>7490</v>
      </c>
      <c r="AP168" s="35" t="s">
        <v>46</v>
      </c>
      <c r="AQ168" s="45" t="s">
        <v>46</v>
      </c>
      <c r="AR168" s="35">
        <v>44686</v>
      </c>
      <c r="AS168" s="35">
        <v>4720</v>
      </c>
      <c r="AT168" s="35">
        <v>1625</v>
      </c>
      <c r="AU168" s="35">
        <v>664</v>
      </c>
      <c r="AV168" s="35">
        <v>4720</v>
      </c>
      <c r="AW168" s="35">
        <v>4720</v>
      </c>
      <c r="AX168" s="35" t="s">
        <v>237</v>
      </c>
      <c r="AY168" s="35">
        <v>4720</v>
      </c>
      <c r="AZ168" s="43" t="s">
        <v>46</v>
      </c>
      <c r="BA168" s="45">
        <v>4160</v>
      </c>
      <c r="BB168" s="35">
        <v>44686</v>
      </c>
      <c r="BC168" s="35">
        <v>4725</v>
      </c>
      <c r="BD168" s="54">
        <v>218</v>
      </c>
      <c r="BE168" s="35">
        <v>1620</v>
      </c>
      <c r="BF168" s="45">
        <v>89</v>
      </c>
      <c r="BG168" s="35">
        <v>44686</v>
      </c>
      <c r="BH168" s="35">
        <v>10136</v>
      </c>
      <c r="BI168" s="35">
        <v>20731</v>
      </c>
      <c r="BJ168" s="35">
        <v>20731</v>
      </c>
      <c r="BK168" s="35">
        <v>1535</v>
      </c>
      <c r="BL168" s="35">
        <v>5431</v>
      </c>
      <c r="BM168" s="35" t="s">
        <v>46</v>
      </c>
      <c r="BN168" s="35">
        <v>5431</v>
      </c>
      <c r="BO168" s="45">
        <v>1103</v>
      </c>
      <c r="BP168" s="35">
        <v>18809</v>
      </c>
      <c r="BQ168" s="35">
        <v>10471</v>
      </c>
      <c r="BR168" s="35">
        <v>2139.422212656048</v>
      </c>
      <c r="BS168" s="35">
        <v>44686</v>
      </c>
      <c r="BT168" s="35">
        <v>44686</v>
      </c>
      <c r="BU168" s="35">
        <v>18809</v>
      </c>
      <c r="BV168" s="35">
        <v>34550</v>
      </c>
      <c r="BW168" s="35">
        <v>13642</v>
      </c>
      <c r="BX168" s="35">
        <v>21851</v>
      </c>
      <c r="BY168" s="45">
        <v>43931</v>
      </c>
      <c r="BZ168" s="35">
        <v>44686</v>
      </c>
      <c r="CA168" s="35">
        <v>28567</v>
      </c>
      <c r="CB168" s="35">
        <v>18809</v>
      </c>
      <c r="CC168" s="35">
        <v>18809</v>
      </c>
      <c r="CD168" s="35">
        <v>18809</v>
      </c>
      <c r="CE168" s="35">
        <v>16399</v>
      </c>
      <c r="CF168" s="35">
        <v>362</v>
      </c>
      <c r="CG168" s="35">
        <v>11120</v>
      </c>
      <c r="CH168" s="35">
        <v>28533</v>
      </c>
      <c r="CI168" s="35">
        <v>28533</v>
      </c>
      <c r="CJ168" s="35">
        <v>28533</v>
      </c>
      <c r="CK168" s="35">
        <v>1160</v>
      </c>
      <c r="CL168" s="35" t="s">
        <v>237</v>
      </c>
      <c r="CM168" s="35">
        <v>1160</v>
      </c>
      <c r="CN168" s="35">
        <v>2161</v>
      </c>
      <c r="CO168" s="45">
        <v>27060</v>
      </c>
      <c r="CP168" s="35">
        <v>21013</v>
      </c>
      <c r="CQ168" s="35">
        <v>21013</v>
      </c>
      <c r="CR168" s="35">
        <v>20731</v>
      </c>
      <c r="CS168" s="35">
        <v>20731</v>
      </c>
      <c r="CT168" s="35">
        <v>21175</v>
      </c>
      <c r="CU168" s="35">
        <v>7245</v>
      </c>
      <c r="CV168" s="35">
        <v>21175</v>
      </c>
      <c r="CW168" s="35">
        <v>44686</v>
      </c>
      <c r="CX168" s="35">
        <v>20731</v>
      </c>
      <c r="CY168" s="35">
        <v>35896</v>
      </c>
      <c r="CZ168" s="35">
        <v>1169</v>
      </c>
      <c r="DA168" s="78">
        <v>5.28</v>
      </c>
      <c r="DB168" s="43" t="s">
        <v>46</v>
      </c>
      <c r="DC168" s="43" t="s">
        <v>46</v>
      </c>
      <c r="DD168" s="43" t="s">
        <v>46</v>
      </c>
      <c r="DE168" s="43" t="s">
        <v>46</v>
      </c>
      <c r="DF168" s="43">
        <v>4725</v>
      </c>
      <c r="DG168" s="54">
        <v>218</v>
      </c>
      <c r="DH168" s="35">
        <v>1620</v>
      </c>
      <c r="DI168" s="35">
        <v>89</v>
      </c>
    </row>
    <row r="169" spans="1:113" x14ac:dyDescent="0.2">
      <c r="A169" s="3" t="s">
        <v>36</v>
      </c>
      <c r="B169" s="4">
        <v>2017</v>
      </c>
      <c r="C169" s="2" t="s">
        <v>13</v>
      </c>
      <c r="D169" s="35" t="s">
        <v>46</v>
      </c>
      <c r="E169" s="35" t="s">
        <v>46</v>
      </c>
      <c r="F169" s="35">
        <v>15010</v>
      </c>
      <c r="G169" s="45">
        <v>15010</v>
      </c>
      <c r="H169" s="35">
        <v>15010</v>
      </c>
      <c r="I169" s="35">
        <v>15010</v>
      </c>
      <c r="J169" s="35">
        <v>2654</v>
      </c>
      <c r="K169" s="35">
        <v>8801</v>
      </c>
      <c r="L169" s="35">
        <v>3555</v>
      </c>
      <c r="M169" s="35" t="s">
        <v>46</v>
      </c>
      <c r="N169" s="35" t="s">
        <v>237</v>
      </c>
      <c r="O169" s="35">
        <v>263</v>
      </c>
      <c r="P169" s="35">
        <v>158</v>
      </c>
      <c r="Q169" s="35">
        <v>3479.4473684210525</v>
      </c>
      <c r="R169" s="45">
        <v>950</v>
      </c>
      <c r="S169" s="35">
        <v>4616</v>
      </c>
      <c r="T169" s="35">
        <v>4646</v>
      </c>
      <c r="U169" s="35">
        <v>5560</v>
      </c>
      <c r="V169" s="35">
        <v>736</v>
      </c>
      <c r="W169" s="35">
        <v>2653</v>
      </c>
      <c r="X169" s="35">
        <v>2907</v>
      </c>
      <c r="Y169" s="35">
        <v>1132</v>
      </c>
      <c r="Z169" s="35">
        <v>2488</v>
      </c>
      <c r="AA169" s="35">
        <v>3694.0483870967741</v>
      </c>
      <c r="AB169" s="35">
        <v>7617</v>
      </c>
      <c r="AC169" s="35">
        <v>7393</v>
      </c>
      <c r="AD169" s="35">
        <v>288</v>
      </c>
      <c r="AE169" s="43">
        <v>771</v>
      </c>
      <c r="AF169" s="30">
        <v>562</v>
      </c>
      <c r="AG169" s="35">
        <v>15010</v>
      </c>
      <c r="AH169" s="43">
        <v>294</v>
      </c>
      <c r="AI169" s="43">
        <v>477</v>
      </c>
      <c r="AJ169" s="43">
        <v>562</v>
      </c>
      <c r="AK169" s="43">
        <v>1627</v>
      </c>
      <c r="AL169" s="35">
        <v>1627</v>
      </c>
      <c r="AM169" s="35">
        <v>288</v>
      </c>
      <c r="AN169" s="35">
        <v>2654</v>
      </c>
      <c r="AO169" s="35">
        <v>2654</v>
      </c>
      <c r="AP169" s="35" t="s">
        <v>46</v>
      </c>
      <c r="AQ169" s="45" t="s">
        <v>46</v>
      </c>
      <c r="AR169" s="35">
        <v>15010</v>
      </c>
      <c r="AS169" s="35">
        <v>1443</v>
      </c>
      <c r="AT169" s="35">
        <v>494</v>
      </c>
      <c r="AU169" s="35">
        <v>182</v>
      </c>
      <c r="AV169" s="35">
        <v>1443</v>
      </c>
      <c r="AW169" s="35">
        <v>1443</v>
      </c>
      <c r="AX169" s="35" t="s">
        <v>237</v>
      </c>
      <c r="AY169" s="35">
        <v>1443</v>
      </c>
      <c r="AZ169" s="43" t="s">
        <v>46</v>
      </c>
      <c r="BA169" s="45">
        <v>1204</v>
      </c>
      <c r="BB169" s="35">
        <v>15010</v>
      </c>
      <c r="BC169" s="35">
        <v>1543</v>
      </c>
      <c r="BD169" s="54">
        <v>74</v>
      </c>
      <c r="BE169" s="35">
        <v>578</v>
      </c>
      <c r="BF169" s="45">
        <v>29</v>
      </c>
      <c r="BG169" s="35">
        <v>15010</v>
      </c>
      <c r="BH169" s="35">
        <v>3555</v>
      </c>
      <c r="BI169" s="35">
        <v>6765</v>
      </c>
      <c r="BJ169" s="35">
        <v>6765</v>
      </c>
      <c r="BK169" s="35">
        <v>515</v>
      </c>
      <c r="BL169" s="35">
        <v>1910</v>
      </c>
      <c r="BM169" s="35" t="s">
        <v>46</v>
      </c>
      <c r="BN169" s="35">
        <v>1910</v>
      </c>
      <c r="BO169" s="45" t="s">
        <v>46</v>
      </c>
      <c r="BP169" s="35">
        <v>6296</v>
      </c>
      <c r="BQ169" s="35">
        <v>3620</v>
      </c>
      <c r="BR169" s="35">
        <v>2139.422212656048</v>
      </c>
      <c r="BS169" s="35">
        <v>15010</v>
      </c>
      <c r="BT169" s="35">
        <v>15010</v>
      </c>
      <c r="BU169" s="35">
        <v>6296</v>
      </c>
      <c r="BV169" s="35">
        <v>11455</v>
      </c>
      <c r="BW169" s="35">
        <v>4335</v>
      </c>
      <c r="BX169" s="35">
        <v>7344</v>
      </c>
      <c r="BY169" s="45">
        <v>14324</v>
      </c>
      <c r="BZ169" s="35">
        <v>15010</v>
      </c>
      <c r="CA169" s="35">
        <v>9237</v>
      </c>
      <c r="CB169" s="35">
        <v>6296</v>
      </c>
      <c r="CC169" s="35">
        <v>6296</v>
      </c>
      <c r="CD169" s="35">
        <v>6296</v>
      </c>
      <c r="CE169" s="35">
        <v>5560</v>
      </c>
      <c r="CF169" s="35">
        <v>94</v>
      </c>
      <c r="CG169" s="35">
        <v>4537</v>
      </c>
      <c r="CH169" s="35">
        <v>9262</v>
      </c>
      <c r="CI169" s="35">
        <v>9262</v>
      </c>
      <c r="CJ169" s="35">
        <v>9262</v>
      </c>
      <c r="CK169" s="35">
        <v>263</v>
      </c>
      <c r="CL169" s="35" t="s">
        <v>237</v>
      </c>
      <c r="CM169" s="35">
        <v>263</v>
      </c>
      <c r="CN169" s="35">
        <v>523</v>
      </c>
      <c r="CO169" s="45">
        <v>8801</v>
      </c>
      <c r="CP169" s="35">
        <v>6860</v>
      </c>
      <c r="CQ169" s="35">
        <v>6860</v>
      </c>
      <c r="CR169" s="35">
        <v>6765</v>
      </c>
      <c r="CS169" s="35">
        <v>6765</v>
      </c>
      <c r="CT169" s="35">
        <v>6971</v>
      </c>
      <c r="CU169" s="35">
        <v>2262</v>
      </c>
      <c r="CV169" s="35">
        <v>6971</v>
      </c>
      <c r="CW169" s="35">
        <v>15010</v>
      </c>
      <c r="CX169" s="35">
        <v>6765</v>
      </c>
      <c r="CY169" s="35">
        <v>6713</v>
      </c>
      <c r="CZ169" s="35">
        <v>307</v>
      </c>
      <c r="DA169" s="78">
        <v>5.56</v>
      </c>
      <c r="DB169" s="43" t="s">
        <v>46</v>
      </c>
      <c r="DC169" s="43" t="s">
        <v>46</v>
      </c>
      <c r="DD169" s="43" t="s">
        <v>46</v>
      </c>
      <c r="DE169" s="43" t="s">
        <v>46</v>
      </c>
      <c r="DF169" s="43">
        <v>1543</v>
      </c>
      <c r="DG169" s="54">
        <v>74</v>
      </c>
      <c r="DH169" s="35">
        <v>578</v>
      </c>
      <c r="DI169" s="35">
        <v>29</v>
      </c>
    </row>
    <row r="170" spans="1:113" x14ac:dyDescent="0.2">
      <c r="A170" s="3" t="s">
        <v>37</v>
      </c>
      <c r="B170" s="4">
        <v>2017</v>
      </c>
      <c r="C170" s="2" t="s">
        <v>14</v>
      </c>
      <c r="D170" s="35" t="s">
        <v>46</v>
      </c>
      <c r="E170" s="35" t="s">
        <v>46</v>
      </c>
      <c r="F170" s="35">
        <v>24579</v>
      </c>
      <c r="G170" s="45">
        <v>24579</v>
      </c>
      <c r="H170" s="35">
        <v>24579</v>
      </c>
      <c r="I170" s="35">
        <v>24579</v>
      </c>
      <c r="J170" s="35">
        <v>4156</v>
      </c>
      <c r="K170" s="35">
        <v>15176</v>
      </c>
      <c r="L170" s="35">
        <v>5247</v>
      </c>
      <c r="M170" s="35" t="s">
        <v>46</v>
      </c>
      <c r="N170" s="35" t="s">
        <v>237</v>
      </c>
      <c r="O170" s="35">
        <v>854</v>
      </c>
      <c r="P170" s="35">
        <v>522</v>
      </c>
      <c r="Q170" s="35">
        <v>3255.3780487804879</v>
      </c>
      <c r="R170" s="45">
        <v>3144</v>
      </c>
      <c r="S170" s="35">
        <v>7852</v>
      </c>
      <c r="T170" s="35">
        <v>8052</v>
      </c>
      <c r="U170" s="35">
        <v>9132</v>
      </c>
      <c r="V170" s="35">
        <v>1364</v>
      </c>
      <c r="W170" s="35">
        <v>4297</v>
      </c>
      <c r="X170" s="35">
        <v>4835</v>
      </c>
      <c r="Y170" s="35">
        <v>1925</v>
      </c>
      <c r="Z170" s="35">
        <v>3958</v>
      </c>
      <c r="AA170" s="35">
        <v>3357.6428571428573</v>
      </c>
      <c r="AB170" s="35">
        <v>12332</v>
      </c>
      <c r="AC170" s="35">
        <v>12247</v>
      </c>
      <c r="AD170" s="35">
        <v>522</v>
      </c>
      <c r="AE170" s="43">
        <v>1255.5</v>
      </c>
      <c r="AF170" s="30">
        <v>854</v>
      </c>
      <c r="AG170" s="35">
        <v>24579</v>
      </c>
      <c r="AH170" s="43">
        <v>470</v>
      </c>
      <c r="AI170" s="43">
        <v>785.5</v>
      </c>
      <c r="AJ170" s="43">
        <v>854</v>
      </c>
      <c r="AK170" s="43">
        <v>2489</v>
      </c>
      <c r="AL170" s="35">
        <v>2489</v>
      </c>
      <c r="AM170" s="35">
        <v>522</v>
      </c>
      <c r="AN170" s="35">
        <v>4156</v>
      </c>
      <c r="AO170" s="35">
        <v>4156</v>
      </c>
      <c r="AP170" s="35" t="s">
        <v>46</v>
      </c>
      <c r="AQ170" s="45" t="s">
        <v>46</v>
      </c>
      <c r="AR170" s="35">
        <v>24579</v>
      </c>
      <c r="AS170" s="35">
        <v>2541</v>
      </c>
      <c r="AT170" s="35">
        <v>778</v>
      </c>
      <c r="AU170" s="35">
        <v>243</v>
      </c>
      <c r="AV170" s="35">
        <v>2541</v>
      </c>
      <c r="AW170" s="35">
        <v>2541</v>
      </c>
      <c r="AX170" s="35" t="s">
        <v>237</v>
      </c>
      <c r="AY170" s="35">
        <v>2541</v>
      </c>
      <c r="AZ170" s="43" t="s">
        <v>46</v>
      </c>
      <c r="BA170" s="45">
        <v>2347</v>
      </c>
      <c r="BB170" s="35">
        <v>24579</v>
      </c>
      <c r="BC170" s="35">
        <v>2585</v>
      </c>
      <c r="BD170" s="54">
        <v>160</v>
      </c>
      <c r="BE170" s="35">
        <v>926</v>
      </c>
      <c r="BF170" s="45">
        <v>63</v>
      </c>
      <c r="BG170" s="35">
        <v>24579</v>
      </c>
      <c r="BH170" s="35">
        <v>5247</v>
      </c>
      <c r="BI170" s="35">
        <v>11532</v>
      </c>
      <c r="BJ170" s="35">
        <v>11532</v>
      </c>
      <c r="BK170" s="35">
        <v>891</v>
      </c>
      <c r="BL170" s="35">
        <v>2801</v>
      </c>
      <c r="BM170" s="35" t="s">
        <v>46</v>
      </c>
      <c r="BN170" s="35">
        <v>2801</v>
      </c>
      <c r="BO170" s="45" t="s">
        <v>46</v>
      </c>
      <c r="BP170" s="35">
        <v>10496</v>
      </c>
      <c r="BQ170" s="35">
        <v>5883</v>
      </c>
      <c r="BR170" s="35">
        <v>2139.422212656048</v>
      </c>
      <c r="BS170" s="35">
        <v>24579</v>
      </c>
      <c r="BT170" s="35">
        <v>24579</v>
      </c>
      <c r="BU170" s="35">
        <v>10496</v>
      </c>
      <c r="BV170" s="35">
        <v>19332</v>
      </c>
      <c r="BW170" s="35">
        <v>7806</v>
      </c>
      <c r="BX170" s="35">
        <v>11960</v>
      </c>
      <c r="BY170" s="45">
        <v>23752</v>
      </c>
      <c r="BZ170" s="35">
        <v>24579</v>
      </c>
      <c r="CA170" s="35">
        <v>16055</v>
      </c>
      <c r="CB170" s="35">
        <v>10496</v>
      </c>
      <c r="CC170" s="35">
        <v>10496</v>
      </c>
      <c r="CD170" s="35">
        <v>10496</v>
      </c>
      <c r="CE170" s="35">
        <v>9132</v>
      </c>
      <c r="CF170" s="35">
        <v>232</v>
      </c>
      <c r="CG170" s="35">
        <v>8035</v>
      </c>
      <c r="CH170" s="35">
        <v>15904</v>
      </c>
      <c r="CI170" s="35">
        <v>15904</v>
      </c>
      <c r="CJ170" s="35">
        <v>15904</v>
      </c>
      <c r="CK170" s="35">
        <v>854</v>
      </c>
      <c r="CL170" s="35" t="s">
        <v>237</v>
      </c>
      <c r="CM170" s="35">
        <v>854</v>
      </c>
      <c r="CN170" s="35">
        <v>1759</v>
      </c>
      <c r="CO170" s="45">
        <v>15176</v>
      </c>
      <c r="CP170" s="35">
        <v>11521</v>
      </c>
      <c r="CQ170" s="35">
        <v>11521</v>
      </c>
      <c r="CR170" s="35">
        <v>11532</v>
      </c>
      <c r="CS170" s="35">
        <v>11532</v>
      </c>
      <c r="CT170" s="35">
        <v>11701</v>
      </c>
      <c r="CU170" s="35">
        <v>6033</v>
      </c>
      <c r="CV170" s="35">
        <v>11701</v>
      </c>
      <c r="CW170" s="35">
        <v>24579</v>
      </c>
      <c r="CX170" s="35">
        <v>11532</v>
      </c>
      <c r="CY170" s="35">
        <v>3789</v>
      </c>
      <c r="CZ170" s="35">
        <v>335</v>
      </c>
      <c r="DA170" s="78">
        <v>5.5</v>
      </c>
      <c r="DB170" s="43" t="s">
        <v>46</v>
      </c>
      <c r="DC170" s="43" t="s">
        <v>46</v>
      </c>
      <c r="DD170" s="43" t="s">
        <v>46</v>
      </c>
      <c r="DE170" s="43" t="s">
        <v>46</v>
      </c>
      <c r="DF170" s="43">
        <v>2585</v>
      </c>
      <c r="DG170" s="54">
        <v>160</v>
      </c>
      <c r="DH170" s="35">
        <v>926</v>
      </c>
      <c r="DI170" s="35">
        <v>63</v>
      </c>
    </row>
    <row r="171" spans="1:113" x14ac:dyDescent="0.2">
      <c r="A171" s="3" t="s">
        <v>38</v>
      </c>
      <c r="B171" s="4">
        <v>2017</v>
      </c>
      <c r="C171" s="2" t="s">
        <v>15</v>
      </c>
      <c r="D171" s="35" t="s">
        <v>46</v>
      </c>
      <c r="E171" s="35" t="s">
        <v>46</v>
      </c>
      <c r="F171" s="35">
        <v>34834</v>
      </c>
      <c r="G171" s="45">
        <v>34834</v>
      </c>
      <c r="H171" s="35">
        <v>34834</v>
      </c>
      <c r="I171" s="35">
        <v>34834</v>
      </c>
      <c r="J171" s="35">
        <v>5976</v>
      </c>
      <c r="K171" s="35">
        <v>21540</v>
      </c>
      <c r="L171" s="35">
        <v>7318</v>
      </c>
      <c r="M171" s="35" t="s">
        <v>46</v>
      </c>
      <c r="N171" s="35" t="s">
        <v>237</v>
      </c>
      <c r="O171" s="35">
        <v>1270</v>
      </c>
      <c r="P171" s="35">
        <v>791</v>
      </c>
      <c r="Q171" s="35">
        <v>3340.7542372881358</v>
      </c>
      <c r="R171" s="45">
        <v>4484</v>
      </c>
      <c r="S171" s="35">
        <v>10971</v>
      </c>
      <c r="T171" s="35">
        <v>11610</v>
      </c>
      <c r="U171" s="35">
        <v>13414</v>
      </c>
      <c r="V171" s="35">
        <v>1783</v>
      </c>
      <c r="W171" s="35">
        <v>6086</v>
      </c>
      <c r="X171" s="35">
        <v>7328</v>
      </c>
      <c r="Y171" s="35">
        <v>2693</v>
      </c>
      <c r="Z171" s="35">
        <v>6082</v>
      </c>
      <c r="AA171" s="35">
        <v>3464.2362637362639</v>
      </c>
      <c r="AB171" s="35">
        <v>17471</v>
      </c>
      <c r="AC171" s="35">
        <v>17363</v>
      </c>
      <c r="AD171" s="35">
        <v>825</v>
      </c>
      <c r="AE171" s="43">
        <v>1785.25</v>
      </c>
      <c r="AF171" s="30">
        <v>1169</v>
      </c>
      <c r="AG171" s="35">
        <v>34834</v>
      </c>
      <c r="AH171" s="43">
        <v>746</v>
      </c>
      <c r="AI171" s="43">
        <v>1039.25</v>
      </c>
      <c r="AJ171" s="43">
        <v>1169</v>
      </c>
      <c r="AK171" s="43">
        <v>3672</v>
      </c>
      <c r="AL171" s="35">
        <v>3672</v>
      </c>
      <c r="AM171" s="35">
        <v>825</v>
      </c>
      <c r="AN171" s="35">
        <v>5976</v>
      </c>
      <c r="AO171" s="35">
        <v>5976</v>
      </c>
      <c r="AP171" s="35" t="s">
        <v>46</v>
      </c>
      <c r="AQ171" s="45" t="s">
        <v>46</v>
      </c>
      <c r="AR171" s="35">
        <v>34834</v>
      </c>
      <c r="AS171" s="35">
        <v>3624</v>
      </c>
      <c r="AT171" s="35">
        <v>1264</v>
      </c>
      <c r="AU171" s="35">
        <v>444</v>
      </c>
      <c r="AV171" s="35">
        <v>3624</v>
      </c>
      <c r="AW171" s="35">
        <v>3624</v>
      </c>
      <c r="AX171" s="35" t="s">
        <v>237</v>
      </c>
      <c r="AY171" s="35">
        <v>3624</v>
      </c>
      <c r="AZ171" s="43" t="s">
        <v>46</v>
      </c>
      <c r="BA171" s="45">
        <v>3424</v>
      </c>
      <c r="BB171" s="35">
        <v>34834</v>
      </c>
      <c r="BC171" s="35">
        <v>3742</v>
      </c>
      <c r="BD171" s="54">
        <v>220</v>
      </c>
      <c r="BE171" s="35">
        <v>1347</v>
      </c>
      <c r="BF171" s="45">
        <v>105</v>
      </c>
      <c r="BG171" s="35">
        <v>34834</v>
      </c>
      <c r="BH171" s="35">
        <v>7318</v>
      </c>
      <c r="BI171" s="35">
        <v>16715</v>
      </c>
      <c r="BJ171" s="35">
        <v>16715</v>
      </c>
      <c r="BK171" s="35">
        <v>1318</v>
      </c>
      <c r="BL171" s="35">
        <v>4141</v>
      </c>
      <c r="BM171" s="35" t="s">
        <v>46</v>
      </c>
      <c r="BN171" s="35">
        <v>4141</v>
      </c>
      <c r="BO171" s="45">
        <v>742</v>
      </c>
      <c r="BP171" s="35">
        <v>15197</v>
      </c>
      <c r="BQ171" s="35">
        <v>8775</v>
      </c>
      <c r="BR171" s="35">
        <v>2139.422212656048</v>
      </c>
      <c r="BS171" s="35">
        <v>34834</v>
      </c>
      <c r="BT171" s="35">
        <v>34834</v>
      </c>
      <c r="BU171" s="35">
        <v>15197</v>
      </c>
      <c r="BV171" s="35">
        <v>27516</v>
      </c>
      <c r="BW171" s="35">
        <v>11570</v>
      </c>
      <c r="BX171" s="35">
        <v>17328</v>
      </c>
      <c r="BY171" s="45">
        <v>33283</v>
      </c>
      <c r="BZ171" s="35">
        <v>34834</v>
      </c>
      <c r="CA171" s="35">
        <v>22470</v>
      </c>
      <c r="CB171" s="35">
        <v>15197</v>
      </c>
      <c r="CC171" s="35">
        <v>15197</v>
      </c>
      <c r="CD171" s="35">
        <v>15197</v>
      </c>
      <c r="CE171" s="35">
        <v>13414</v>
      </c>
      <c r="CF171" s="35">
        <v>341</v>
      </c>
      <c r="CG171" s="35">
        <v>11463</v>
      </c>
      <c r="CH171" s="35">
        <v>22581</v>
      </c>
      <c r="CI171" s="35">
        <v>22581</v>
      </c>
      <c r="CJ171" s="35">
        <v>22581</v>
      </c>
      <c r="CK171" s="35">
        <v>1270</v>
      </c>
      <c r="CL171" s="35" t="s">
        <v>237</v>
      </c>
      <c r="CM171" s="35">
        <v>1270</v>
      </c>
      <c r="CN171" s="35">
        <v>2570</v>
      </c>
      <c r="CO171" s="45">
        <v>21540</v>
      </c>
      <c r="CP171" s="35">
        <v>17084</v>
      </c>
      <c r="CQ171" s="35">
        <v>17084</v>
      </c>
      <c r="CR171" s="35">
        <v>16715</v>
      </c>
      <c r="CS171" s="35">
        <v>16715</v>
      </c>
      <c r="CT171" s="35">
        <v>17181</v>
      </c>
      <c r="CU171" s="35">
        <v>10454</v>
      </c>
      <c r="CV171" s="35">
        <v>17181</v>
      </c>
      <c r="CW171" s="35">
        <v>34834</v>
      </c>
      <c r="CX171" s="35">
        <v>16715</v>
      </c>
      <c r="CY171" s="35">
        <v>5408</v>
      </c>
      <c r="CZ171" s="35">
        <v>472</v>
      </c>
      <c r="DA171" s="78">
        <v>5.27</v>
      </c>
      <c r="DB171" s="43" t="s">
        <v>46</v>
      </c>
      <c r="DC171" s="43" t="s">
        <v>46</v>
      </c>
      <c r="DD171" s="43" t="s">
        <v>46</v>
      </c>
      <c r="DE171" s="43" t="s">
        <v>46</v>
      </c>
      <c r="DF171" s="43">
        <v>3742</v>
      </c>
      <c r="DG171" s="54">
        <v>220</v>
      </c>
      <c r="DH171" s="35">
        <v>1347</v>
      </c>
      <c r="DI171" s="35">
        <v>105</v>
      </c>
    </row>
    <row r="172" spans="1:113" x14ac:dyDescent="0.2">
      <c r="A172" s="3" t="s">
        <v>39</v>
      </c>
      <c r="B172" s="4">
        <v>2017</v>
      </c>
      <c r="C172" s="2" t="s">
        <v>16</v>
      </c>
      <c r="D172" s="35" t="s">
        <v>46</v>
      </c>
      <c r="E172" s="35" t="s">
        <v>46</v>
      </c>
      <c r="F172" s="35">
        <v>23769</v>
      </c>
      <c r="G172" s="45">
        <v>23769</v>
      </c>
      <c r="H172" s="35">
        <v>23769</v>
      </c>
      <c r="I172" s="35">
        <v>23769</v>
      </c>
      <c r="J172" s="35">
        <v>4152</v>
      </c>
      <c r="K172" s="35">
        <v>15098</v>
      </c>
      <c r="L172" s="35">
        <v>4519</v>
      </c>
      <c r="M172" s="35" t="s">
        <v>46</v>
      </c>
      <c r="N172" s="35" t="s">
        <v>237</v>
      </c>
      <c r="O172" s="35">
        <v>499</v>
      </c>
      <c r="P172" s="35">
        <v>260</v>
      </c>
      <c r="Q172" s="35">
        <v>3408.5985915492956</v>
      </c>
      <c r="R172" s="45">
        <v>1759</v>
      </c>
      <c r="S172" s="35">
        <v>7635</v>
      </c>
      <c r="T172" s="35">
        <v>8223</v>
      </c>
      <c r="U172" s="35">
        <v>9215</v>
      </c>
      <c r="V172" s="35">
        <v>1193</v>
      </c>
      <c r="W172" s="35">
        <v>4356</v>
      </c>
      <c r="X172" s="35">
        <v>4859</v>
      </c>
      <c r="Y172" s="35">
        <v>1891</v>
      </c>
      <c r="Z172" s="35">
        <v>4123</v>
      </c>
      <c r="AA172" s="35">
        <v>3605.3245614035086</v>
      </c>
      <c r="AB172" s="35">
        <v>11759</v>
      </c>
      <c r="AC172" s="35">
        <v>12010</v>
      </c>
      <c r="AD172" s="35">
        <v>428</v>
      </c>
      <c r="AE172" s="43">
        <v>1119.5</v>
      </c>
      <c r="AF172" s="30">
        <v>878</v>
      </c>
      <c r="AG172" s="35">
        <v>23769</v>
      </c>
      <c r="AH172" s="43">
        <v>421</v>
      </c>
      <c r="AI172" s="43">
        <v>698.5</v>
      </c>
      <c r="AJ172" s="43">
        <v>878</v>
      </c>
      <c r="AK172" s="43">
        <v>2508</v>
      </c>
      <c r="AL172" s="35">
        <v>2508</v>
      </c>
      <c r="AM172" s="35">
        <v>428</v>
      </c>
      <c r="AN172" s="35">
        <v>4152</v>
      </c>
      <c r="AO172" s="35">
        <v>4152</v>
      </c>
      <c r="AP172" s="35" t="s">
        <v>46</v>
      </c>
      <c r="AQ172" s="45" t="s">
        <v>46</v>
      </c>
      <c r="AR172" s="35">
        <v>23769</v>
      </c>
      <c r="AS172" s="35">
        <v>2447</v>
      </c>
      <c r="AT172" s="35">
        <v>815</v>
      </c>
      <c r="AU172" s="35">
        <v>319</v>
      </c>
      <c r="AV172" s="35">
        <v>2447</v>
      </c>
      <c r="AW172" s="35">
        <v>2447</v>
      </c>
      <c r="AX172" s="35" t="s">
        <v>237</v>
      </c>
      <c r="AY172" s="35">
        <v>2447</v>
      </c>
      <c r="AZ172" s="43" t="s">
        <v>46</v>
      </c>
      <c r="BA172" s="45">
        <v>2134</v>
      </c>
      <c r="BB172" s="35">
        <v>23769</v>
      </c>
      <c r="BC172" s="35">
        <v>2727</v>
      </c>
      <c r="BD172" s="54">
        <v>148</v>
      </c>
      <c r="BE172" s="35">
        <v>966</v>
      </c>
      <c r="BF172" s="45">
        <v>61</v>
      </c>
      <c r="BG172" s="35">
        <v>23769</v>
      </c>
      <c r="BH172" s="35">
        <v>4519</v>
      </c>
      <c r="BI172" s="35">
        <v>10086</v>
      </c>
      <c r="BJ172" s="35">
        <v>10086</v>
      </c>
      <c r="BK172" s="35">
        <v>667</v>
      </c>
      <c r="BL172" s="35">
        <v>2355</v>
      </c>
      <c r="BM172" s="35" t="s">
        <v>46</v>
      </c>
      <c r="BN172" s="35">
        <v>2355</v>
      </c>
      <c r="BO172" s="45">
        <v>535</v>
      </c>
      <c r="BP172" s="35">
        <v>10408</v>
      </c>
      <c r="BQ172" s="35">
        <v>6014</v>
      </c>
      <c r="BR172" s="35">
        <v>2139.422212656048</v>
      </c>
      <c r="BS172" s="35">
        <v>23769</v>
      </c>
      <c r="BT172" s="35">
        <v>23769</v>
      </c>
      <c r="BU172" s="35">
        <v>10408</v>
      </c>
      <c r="BV172" s="35">
        <v>19250</v>
      </c>
      <c r="BW172" s="35">
        <v>7006</v>
      </c>
      <c r="BX172" s="35">
        <v>11135</v>
      </c>
      <c r="BY172" s="45">
        <v>23489</v>
      </c>
      <c r="BZ172" s="35">
        <v>23769</v>
      </c>
      <c r="CA172" s="35">
        <v>15964</v>
      </c>
      <c r="CB172" s="35">
        <v>10408</v>
      </c>
      <c r="CC172" s="35">
        <v>10408</v>
      </c>
      <c r="CD172" s="35">
        <v>10408</v>
      </c>
      <c r="CE172" s="35">
        <v>9215</v>
      </c>
      <c r="CF172" s="35">
        <v>144</v>
      </c>
      <c r="CG172" s="35">
        <v>7557</v>
      </c>
      <c r="CH172" s="35">
        <v>15858</v>
      </c>
      <c r="CI172" s="35">
        <v>15858</v>
      </c>
      <c r="CJ172" s="35">
        <v>15858</v>
      </c>
      <c r="CK172" s="35">
        <v>499</v>
      </c>
      <c r="CL172" s="35" t="s">
        <v>237</v>
      </c>
      <c r="CM172" s="35">
        <v>499</v>
      </c>
      <c r="CN172" s="35">
        <v>914</v>
      </c>
      <c r="CO172" s="45">
        <v>15098</v>
      </c>
      <c r="CP172" s="35">
        <v>10203</v>
      </c>
      <c r="CQ172" s="35">
        <v>10203</v>
      </c>
      <c r="CR172" s="35">
        <v>10086</v>
      </c>
      <c r="CS172" s="35">
        <v>10086</v>
      </c>
      <c r="CT172" s="35">
        <v>10277</v>
      </c>
      <c r="CU172" s="35">
        <v>3181</v>
      </c>
      <c r="CV172" s="35">
        <v>10277</v>
      </c>
      <c r="CW172" s="35">
        <v>23769</v>
      </c>
      <c r="CX172" s="35">
        <v>10086</v>
      </c>
      <c r="CY172" s="35">
        <v>10358</v>
      </c>
      <c r="CZ172" s="35">
        <v>469</v>
      </c>
      <c r="DA172" s="78">
        <v>5.22</v>
      </c>
      <c r="DB172" s="43" t="s">
        <v>46</v>
      </c>
      <c r="DC172" s="43" t="s">
        <v>46</v>
      </c>
      <c r="DD172" s="43" t="s">
        <v>46</v>
      </c>
      <c r="DE172" s="43" t="s">
        <v>46</v>
      </c>
      <c r="DF172" s="43">
        <v>2727</v>
      </c>
      <c r="DG172" s="54">
        <v>148</v>
      </c>
      <c r="DH172" s="35">
        <v>966</v>
      </c>
      <c r="DI172" s="35">
        <v>61</v>
      </c>
    </row>
    <row r="173" spans="1:113" x14ac:dyDescent="0.2">
      <c r="A173" s="3" t="s">
        <v>40</v>
      </c>
      <c r="B173" s="4">
        <v>2017</v>
      </c>
      <c r="C173" s="2" t="s">
        <v>17</v>
      </c>
      <c r="D173" s="35" t="s">
        <v>46</v>
      </c>
      <c r="E173" s="35" t="s">
        <v>46</v>
      </c>
      <c r="F173" s="35">
        <v>29820</v>
      </c>
      <c r="G173" s="45">
        <v>29820</v>
      </c>
      <c r="H173" s="35">
        <v>29820</v>
      </c>
      <c r="I173" s="35">
        <v>29820</v>
      </c>
      <c r="J173" s="35">
        <v>4784</v>
      </c>
      <c r="K173" s="35">
        <v>17676</v>
      </c>
      <c r="L173" s="35">
        <v>7360</v>
      </c>
      <c r="M173" s="35" t="s">
        <v>46</v>
      </c>
      <c r="N173" s="35" t="s">
        <v>237</v>
      </c>
      <c r="O173" s="35">
        <v>807</v>
      </c>
      <c r="P173" s="35">
        <v>372</v>
      </c>
      <c r="Q173" s="35">
        <v>3247.9770642201834</v>
      </c>
      <c r="R173" s="45">
        <v>2627</v>
      </c>
      <c r="S173" s="35">
        <v>9189</v>
      </c>
      <c r="T173" s="35">
        <v>9406</v>
      </c>
      <c r="U173" s="35">
        <v>10601</v>
      </c>
      <c r="V173" s="35">
        <v>1514</v>
      </c>
      <c r="W173" s="35">
        <v>5026</v>
      </c>
      <c r="X173" s="35">
        <v>5575</v>
      </c>
      <c r="Y173" s="35">
        <v>2151</v>
      </c>
      <c r="Z173" s="35">
        <v>4474</v>
      </c>
      <c r="AA173" s="35">
        <v>3359.590909090909</v>
      </c>
      <c r="AB173" s="35">
        <v>15244</v>
      </c>
      <c r="AC173" s="35">
        <v>14576</v>
      </c>
      <c r="AD173" s="35">
        <v>599</v>
      </c>
      <c r="AE173" s="43">
        <v>1334.75</v>
      </c>
      <c r="AF173" s="30">
        <v>1030</v>
      </c>
      <c r="AG173" s="35">
        <v>29820</v>
      </c>
      <c r="AH173" s="43">
        <v>514</v>
      </c>
      <c r="AI173" s="43">
        <v>820.75</v>
      </c>
      <c r="AJ173" s="43">
        <v>1030</v>
      </c>
      <c r="AK173" s="43">
        <v>2829</v>
      </c>
      <c r="AL173" s="35">
        <v>2829</v>
      </c>
      <c r="AM173" s="35">
        <v>599</v>
      </c>
      <c r="AN173" s="35">
        <v>4784</v>
      </c>
      <c r="AO173" s="35">
        <v>4784</v>
      </c>
      <c r="AP173" s="35" t="s">
        <v>46</v>
      </c>
      <c r="AQ173" s="45" t="s">
        <v>46</v>
      </c>
      <c r="AR173" s="35">
        <v>29820</v>
      </c>
      <c r="AS173" s="35">
        <v>3065</v>
      </c>
      <c r="AT173" s="35">
        <v>1009</v>
      </c>
      <c r="AU173" s="35">
        <v>369</v>
      </c>
      <c r="AV173" s="35">
        <v>3065</v>
      </c>
      <c r="AW173" s="35">
        <v>3065</v>
      </c>
      <c r="AX173" s="35" t="s">
        <v>237</v>
      </c>
      <c r="AY173" s="35">
        <v>3065</v>
      </c>
      <c r="AZ173" s="43" t="s">
        <v>46</v>
      </c>
      <c r="BA173" s="45">
        <v>2669</v>
      </c>
      <c r="BB173" s="35">
        <v>29820</v>
      </c>
      <c r="BC173" s="35">
        <v>2951</v>
      </c>
      <c r="BD173" s="54">
        <v>205</v>
      </c>
      <c r="BE173" s="35">
        <v>1085</v>
      </c>
      <c r="BF173" s="45">
        <v>78</v>
      </c>
      <c r="BG173" s="35">
        <v>29820</v>
      </c>
      <c r="BH173" s="35">
        <v>7360</v>
      </c>
      <c r="BI173" s="35">
        <v>13987</v>
      </c>
      <c r="BJ173" s="35">
        <v>13987</v>
      </c>
      <c r="BK173" s="35">
        <v>1242</v>
      </c>
      <c r="BL173" s="35">
        <v>4209</v>
      </c>
      <c r="BM173" s="35" t="s">
        <v>46</v>
      </c>
      <c r="BN173" s="35">
        <v>4209</v>
      </c>
      <c r="BO173" s="45">
        <v>1015</v>
      </c>
      <c r="BP173" s="35">
        <v>12115</v>
      </c>
      <c r="BQ173" s="35">
        <v>6625</v>
      </c>
      <c r="BR173" s="35">
        <v>2139.422212656048</v>
      </c>
      <c r="BS173" s="35">
        <v>29820</v>
      </c>
      <c r="BT173" s="35">
        <v>29820</v>
      </c>
      <c r="BU173" s="35">
        <v>12115</v>
      </c>
      <c r="BV173" s="35">
        <v>22460</v>
      </c>
      <c r="BW173" s="35">
        <v>8824</v>
      </c>
      <c r="BX173" s="35">
        <v>14572</v>
      </c>
      <c r="BY173" s="45">
        <v>28682</v>
      </c>
      <c r="BZ173" s="35">
        <v>29820</v>
      </c>
      <c r="CA173" s="35">
        <v>18505</v>
      </c>
      <c r="CB173" s="35">
        <v>12115</v>
      </c>
      <c r="CC173" s="35">
        <v>12115</v>
      </c>
      <c r="CD173" s="35">
        <v>12115</v>
      </c>
      <c r="CE173" s="35">
        <v>10601</v>
      </c>
      <c r="CF173" s="35">
        <v>272</v>
      </c>
      <c r="CG173" s="35">
        <v>7444</v>
      </c>
      <c r="CH173" s="35">
        <v>18595</v>
      </c>
      <c r="CI173" s="35">
        <v>18595</v>
      </c>
      <c r="CJ173" s="35">
        <v>18595</v>
      </c>
      <c r="CK173" s="35">
        <v>807</v>
      </c>
      <c r="CL173" s="35" t="s">
        <v>237</v>
      </c>
      <c r="CM173" s="35">
        <v>807</v>
      </c>
      <c r="CN173" s="35">
        <v>1467</v>
      </c>
      <c r="CO173" s="45">
        <v>17676</v>
      </c>
      <c r="CP173" s="35">
        <v>14721</v>
      </c>
      <c r="CQ173" s="35">
        <v>14721</v>
      </c>
      <c r="CR173" s="35">
        <v>13987</v>
      </c>
      <c r="CS173" s="35">
        <v>13987</v>
      </c>
      <c r="CT173" s="35">
        <v>14782</v>
      </c>
      <c r="CU173" s="35">
        <v>5616</v>
      </c>
      <c r="CV173" s="35">
        <v>14782</v>
      </c>
      <c r="CW173" s="35">
        <v>29820</v>
      </c>
      <c r="CX173" s="35">
        <v>13987</v>
      </c>
      <c r="CY173" s="35">
        <v>16012</v>
      </c>
      <c r="CZ173" s="35">
        <v>657</v>
      </c>
      <c r="DA173" s="78">
        <v>5.39</v>
      </c>
      <c r="DB173" s="43" t="s">
        <v>46</v>
      </c>
      <c r="DC173" s="43" t="s">
        <v>46</v>
      </c>
      <c r="DD173" s="43" t="s">
        <v>46</v>
      </c>
      <c r="DE173" s="43" t="s">
        <v>46</v>
      </c>
      <c r="DF173" s="43">
        <v>2951</v>
      </c>
      <c r="DG173" s="54">
        <v>205</v>
      </c>
      <c r="DH173" s="35">
        <v>1085</v>
      </c>
      <c r="DI173" s="35">
        <v>78</v>
      </c>
    </row>
    <row r="174" spans="1:113" x14ac:dyDescent="0.2">
      <c r="A174" s="3" t="s">
        <v>41</v>
      </c>
      <c r="B174" s="4">
        <v>2017</v>
      </c>
      <c r="C174" s="2" t="s">
        <v>18</v>
      </c>
      <c r="D174" s="35" t="s">
        <v>46</v>
      </c>
      <c r="E174" s="35" t="s">
        <v>46</v>
      </c>
      <c r="F174" s="35">
        <v>20544</v>
      </c>
      <c r="G174" s="45">
        <v>20544</v>
      </c>
      <c r="H174" s="35">
        <v>20544</v>
      </c>
      <c r="I174" s="35">
        <v>20544</v>
      </c>
      <c r="J174" s="35">
        <v>3649</v>
      </c>
      <c r="K174" s="35">
        <v>12460</v>
      </c>
      <c r="L174" s="35">
        <v>4435</v>
      </c>
      <c r="M174" s="35" t="s">
        <v>46</v>
      </c>
      <c r="N174" s="35" t="s">
        <v>237</v>
      </c>
      <c r="O174" s="35">
        <v>604</v>
      </c>
      <c r="P174" s="35">
        <v>223</v>
      </c>
      <c r="Q174" s="35">
        <v>3330.0138888888887</v>
      </c>
      <c r="R174" s="45">
        <v>1366</v>
      </c>
      <c r="S174" s="35">
        <v>6543</v>
      </c>
      <c r="T174" s="35">
        <v>6680</v>
      </c>
      <c r="U174" s="35">
        <v>7818</v>
      </c>
      <c r="V174" s="35">
        <v>1211</v>
      </c>
      <c r="W174" s="35">
        <v>3626</v>
      </c>
      <c r="X174" s="35">
        <v>4192</v>
      </c>
      <c r="Y174" s="35">
        <v>1572</v>
      </c>
      <c r="Z174" s="35">
        <v>3531</v>
      </c>
      <c r="AA174" s="35">
        <v>3466.125</v>
      </c>
      <c r="AB174" s="35">
        <v>10375</v>
      </c>
      <c r="AC174" s="35">
        <v>10169</v>
      </c>
      <c r="AD174" s="35">
        <v>403</v>
      </c>
      <c r="AE174" s="43">
        <v>952.5</v>
      </c>
      <c r="AF174" s="30">
        <v>756</v>
      </c>
      <c r="AG174" s="35">
        <v>20544</v>
      </c>
      <c r="AH174" s="43">
        <v>337</v>
      </c>
      <c r="AI174" s="43">
        <v>615.5</v>
      </c>
      <c r="AJ174" s="43">
        <v>756</v>
      </c>
      <c r="AK174" s="43">
        <v>2159</v>
      </c>
      <c r="AL174" s="35">
        <v>2159</v>
      </c>
      <c r="AM174" s="35">
        <v>403</v>
      </c>
      <c r="AN174" s="35">
        <v>3649</v>
      </c>
      <c r="AO174" s="35">
        <v>3649</v>
      </c>
      <c r="AP174" s="35" t="s">
        <v>46</v>
      </c>
      <c r="AQ174" s="45" t="s">
        <v>46</v>
      </c>
      <c r="AR174" s="35">
        <v>20544</v>
      </c>
      <c r="AS174" s="35">
        <v>2254</v>
      </c>
      <c r="AT174" s="35">
        <v>816</v>
      </c>
      <c r="AU174" s="35">
        <v>322</v>
      </c>
      <c r="AV174" s="35">
        <v>2254</v>
      </c>
      <c r="AW174" s="35">
        <v>2254</v>
      </c>
      <c r="AX174" s="35" t="s">
        <v>237</v>
      </c>
      <c r="AY174" s="35">
        <v>2254</v>
      </c>
      <c r="AZ174" s="43" t="s">
        <v>46</v>
      </c>
      <c r="BA174" s="45">
        <v>1846</v>
      </c>
      <c r="BB174" s="35">
        <v>20544</v>
      </c>
      <c r="BC174" s="35">
        <v>2303</v>
      </c>
      <c r="BD174" s="54">
        <v>143</v>
      </c>
      <c r="BE174" s="35">
        <v>810</v>
      </c>
      <c r="BF174" s="45">
        <v>59</v>
      </c>
      <c r="BG174" s="35">
        <v>20544</v>
      </c>
      <c r="BH174" s="35">
        <v>4435</v>
      </c>
      <c r="BI174" s="35">
        <v>9163</v>
      </c>
      <c r="BJ174" s="35">
        <v>9163</v>
      </c>
      <c r="BK174" s="35">
        <v>630</v>
      </c>
      <c r="BL174" s="35">
        <v>2339</v>
      </c>
      <c r="BM174" s="35" t="s">
        <v>46</v>
      </c>
      <c r="BN174" s="35">
        <v>2339</v>
      </c>
      <c r="BO174" s="45">
        <v>521</v>
      </c>
      <c r="BP174" s="35">
        <v>9029</v>
      </c>
      <c r="BQ174" s="35">
        <v>5103</v>
      </c>
      <c r="BR174" s="35">
        <v>2139.422212656048</v>
      </c>
      <c r="BS174" s="35">
        <v>20544</v>
      </c>
      <c r="BT174" s="35">
        <v>20544</v>
      </c>
      <c r="BU174" s="35">
        <v>9029</v>
      </c>
      <c r="BV174" s="35">
        <v>16109</v>
      </c>
      <c r="BW174" s="35">
        <v>6085</v>
      </c>
      <c r="BX174" s="35">
        <v>10112</v>
      </c>
      <c r="BY174" s="45">
        <v>20103</v>
      </c>
      <c r="BZ174" s="35">
        <v>20544</v>
      </c>
      <c r="CA174" s="35">
        <v>13187</v>
      </c>
      <c r="CB174" s="35">
        <v>9029</v>
      </c>
      <c r="CC174" s="35">
        <v>9029</v>
      </c>
      <c r="CD174" s="35">
        <v>9029</v>
      </c>
      <c r="CE174" s="35">
        <v>7818</v>
      </c>
      <c r="CF174" s="35">
        <v>194</v>
      </c>
      <c r="CG174" s="35">
        <v>6063</v>
      </c>
      <c r="CH174" s="35">
        <v>13223</v>
      </c>
      <c r="CI174" s="35">
        <v>13223</v>
      </c>
      <c r="CJ174" s="35">
        <v>13223</v>
      </c>
      <c r="CK174" s="35">
        <v>604</v>
      </c>
      <c r="CL174" s="35" t="s">
        <v>237</v>
      </c>
      <c r="CM174" s="35">
        <v>604</v>
      </c>
      <c r="CN174" s="35">
        <v>944</v>
      </c>
      <c r="CO174" s="45">
        <v>12460</v>
      </c>
      <c r="CP174" s="35">
        <v>9197</v>
      </c>
      <c r="CQ174" s="35">
        <v>9197</v>
      </c>
      <c r="CR174" s="35">
        <v>9163</v>
      </c>
      <c r="CS174" s="35">
        <v>9163</v>
      </c>
      <c r="CT174" s="35">
        <v>9275</v>
      </c>
      <c r="CU174" s="35">
        <v>2092</v>
      </c>
      <c r="CV174" s="35">
        <v>9275</v>
      </c>
      <c r="CW174" s="35">
        <v>20544</v>
      </c>
      <c r="CX174" s="35">
        <v>9163</v>
      </c>
      <c r="CY174" s="35">
        <v>14085</v>
      </c>
      <c r="CZ174" s="35">
        <v>573</v>
      </c>
      <c r="DA174" s="78">
        <v>4.92</v>
      </c>
      <c r="DB174" s="43" t="s">
        <v>46</v>
      </c>
      <c r="DC174" s="43" t="s">
        <v>46</v>
      </c>
      <c r="DD174" s="43" t="s">
        <v>46</v>
      </c>
      <c r="DE174" s="43" t="s">
        <v>46</v>
      </c>
      <c r="DF174" s="43">
        <v>2303</v>
      </c>
      <c r="DG174" s="54">
        <v>143</v>
      </c>
      <c r="DH174" s="35">
        <v>810</v>
      </c>
      <c r="DI174" s="35">
        <v>59</v>
      </c>
    </row>
    <row r="175" spans="1:113" x14ac:dyDescent="0.2">
      <c r="A175" s="3" t="s">
        <v>42</v>
      </c>
      <c r="B175" s="4">
        <v>2017</v>
      </c>
      <c r="C175" s="2" t="s">
        <v>19</v>
      </c>
      <c r="D175" s="35" t="s">
        <v>46</v>
      </c>
      <c r="E175" s="35" t="s">
        <v>46</v>
      </c>
      <c r="F175" s="35">
        <v>30346</v>
      </c>
      <c r="G175" s="45">
        <v>30346</v>
      </c>
      <c r="H175" s="35">
        <v>30346</v>
      </c>
      <c r="I175" s="35">
        <v>30346</v>
      </c>
      <c r="J175" s="35">
        <v>5351</v>
      </c>
      <c r="K175" s="35">
        <v>18362</v>
      </c>
      <c r="L175" s="35">
        <v>6633</v>
      </c>
      <c r="M175" s="35" t="s">
        <v>46</v>
      </c>
      <c r="N175" s="35" t="s">
        <v>237</v>
      </c>
      <c r="O175" s="35">
        <v>552</v>
      </c>
      <c r="P175" s="35">
        <v>403</v>
      </c>
      <c r="Q175" s="35">
        <v>3646.0223880597014</v>
      </c>
      <c r="R175" s="45">
        <v>2337</v>
      </c>
      <c r="S175" s="35">
        <v>9727</v>
      </c>
      <c r="T175" s="35">
        <v>9680</v>
      </c>
      <c r="U175" s="35">
        <v>11242</v>
      </c>
      <c r="V175" s="35">
        <v>1712</v>
      </c>
      <c r="W175" s="35">
        <v>5453</v>
      </c>
      <c r="X175" s="35">
        <v>5789</v>
      </c>
      <c r="Y175" s="35">
        <v>2458</v>
      </c>
      <c r="Z175" s="35">
        <v>4858</v>
      </c>
      <c r="AA175" s="35">
        <v>3945.6219512195121</v>
      </c>
      <c r="AB175" s="35">
        <v>15506</v>
      </c>
      <c r="AC175" s="35">
        <v>14840</v>
      </c>
      <c r="AD175" s="35">
        <v>579</v>
      </c>
      <c r="AE175" s="43">
        <v>1458.5</v>
      </c>
      <c r="AF175" s="30">
        <v>1141</v>
      </c>
      <c r="AG175" s="35">
        <v>30346</v>
      </c>
      <c r="AH175" s="43">
        <v>547</v>
      </c>
      <c r="AI175" s="43">
        <v>911.5</v>
      </c>
      <c r="AJ175" s="43">
        <v>1141</v>
      </c>
      <c r="AK175" s="43">
        <v>3268</v>
      </c>
      <c r="AL175" s="35">
        <v>3268</v>
      </c>
      <c r="AM175" s="35">
        <v>579</v>
      </c>
      <c r="AN175" s="35">
        <v>5351</v>
      </c>
      <c r="AO175" s="35">
        <v>5351</v>
      </c>
      <c r="AP175" s="35" t="s">
        <v>46</v>
      </c>
      <c r="AQ175" s="45" t="s">
        <v>46</v>
      </c>
      <c r="AR175" s="35">
        <v>30346</v>
      </c>
      <c r="AS175" s="35">
        <v>3144</v>
      </c>
      <c r="AT175" s="35">
        <v>901</v>
      </c>
      <c r="AU175" s="35">
        <v>341</v>
      </c>
      <c r="AV175" s="35">
        <v>3144</v>
      </c>
      <c r="AW175" s="35">
        <v>3144</v>
      </c>
      <c r="AX175" s="35" t="s">
        <v>237</v>
      </c>
      <c r="AY175" s="35">
        <v>3144</v>
      </c>
      <c r="AZ175" s="43" t="s">
        <v>46</v>
      </c>
      <c r="BA175" s="45">
        <v>2581</v>
      </c>
      <c r="BB175" s="35">
        <v>30346</v>
      </c>
      <c r="BC175" s="35">
        <v>3740</v>
      </c>
      <c r="BD175" s="54">
        <v>178</v>
      </c>
      <c r="BE175" s="35">
        <v>1205</v>
      </c>
      <c r="BF175" s="45">
        <v>34</v>
      </c>
      <c r="BG175" s="35">
        <v>30346</v>
      </c>
      <c r="BH175" s="35">
        <v>6633</v>
      </c>
      <c r="BI175" s="35">
        <v>13854</v>
      </c>
      <c r="BJ175" s="35">
        <v>13854</v>
      </c>
      <c r="BK175" s="35">
        <v>1026</v>
      </c>
      <c r="BL175" s="35">
        <v>3579</v>
      </c>
      <c r="BM175" s="35" t="s">
        <v>46</v>
      </c>
      <c r="BN175" s="35">
        <v>3579</v>
      </c>
      <c r="BO175" s="45">
        <v>632</v>
      </c>
      <c r="BP175" s="35">
        <v>12954</v>
      </c>
      <c r="BQ175" s="35">
        <v>7316</v>
      </c>
      <c r="BR175" s="35">
        <v>2139.422212656048</v>
      </c>
      <c r="BS175" s="35">
        <v>30346</v>
      </c>
      <c r="BT175" s="35">
        <v>30346</v>
      </c>
      <c r="BU175" s="35">
        <v>12954</v>
      </c>
      <c r="BV175" s="35">
        <v>23713</v>
      </c>
      <c r="BW175" s="35">
        <v>9185</v>
      </c>
      <c r="BX175" s="35">
        <v>15172</v>
      </c>
      <c r="BY175" s="45">
        <v>29358</v>
      </c>
      <c r="BZ175" s="35">
        <v>30346</v>
      </c>
      <c r="CA175" s="35">
        <v>19442</v>
      </c>
      <c r="CB175" s="35">
        <v>12954</v>
      </c>
      <c r="CC175" s="35">
        <v>12954</v>
      </c>
      <c r="CD175" s="35">
        <v>12954</v>
      </c>
      <c r="CE175" s="35">
        <v>11242</v>
      </c>
      <c r="CF175" s="35">
        <v>254</v>
      </c>
      <c r="CG175" s="35">
        <v>8495</v>
      </c>
      <c r="CH175" s="35">
        <v>19407</v>
      </c>
      <c r="CI175" s="35">
        <v>19407</v>
      </c>
      <c r="CJ175" s="35">
        <v>19407</v>
      </c>
      <c r="CK175" s="35">
        <v>552</v>
      </c>
      <c r="CL175" s="35" t="s">
        <v>237</v>
      </c>
      <c r="CM175" s="35">
        <v>552</v>
      </c>
      <c r="CN175" s="35">
        <v>888</v>
      </c>
      <c r="CO175" s="45">
        <v>18362</v>
      </c>
      <c r="CP175" s="35">
        <v>13887</v>
      </c>
      <c r="CQ175" s="35">
        <v>13887</v>
      </c>
      <c r="CR175" s="35">
        <v>13854</v>
      </c>
      <c r="CS175" s="35">
        <v>13854</v>
      </c>
      <c r="CT175" s="35">
        <v>13964</v>
      </c>
      <c r="CU175" s="35">
        <v>3932</v>
      </c>
      <c r="CV175" s="35">
        <v>13964</v>
      </c>
      <c r="CW175" s="35">
        <v>30346</v>
      </c>
      <c r="CX175" s="35">
        <v>13854</v>
      </c>
      <c r="CY175" s="35">
        <v>17427</v>
      </c>
      <c r="CZ175" s="35">
        <v>940</v>
      </c>
      <c r="DA175" s="78">
        <v>6.2</v>
      </c>
      <c r="DB175" s="43" t="s">
        <v>46</v>
      </c>
      <c r="DC175" s="43" t="s">
        <v>46</v>
      </c>
      <c r="DD175" s="43" t="s">
        <v>46</v>
      </c>
      <c r="DE175" s="43" t="s">
        <v>46</v>
      </c>
      <c r="DF175" s="43">
        <v>3740</v>
      </c>
      <c r="DG175" s="54">
        <v>178</v>
      </c>
      <c r="DH175" s="35">
        <v>1205</v>
      </c>
      <c r="DI175" s="35">
        <v>34</v>
      </c>
    </row>
    <row r="176" spans="1:113" x14ac:dyDescent="0.2">
      <c r="A176" s="3" t="s">
        <v>43</v>
      </c>
      <c r="B176" s="4">
        <v>2017</v>
      </c>
      <c r="C176" s="2" t="s">
        <v>20</v>
      </c>
      <c r="D176" s="35" t="s">
        <v>46</v>
      </c>
      <c r="E176" s="35" t="s">
        <v>46</v>
      </c>
      <c r="F176" s="35">
        <v>14384</v>
      </c>
      <c r="G176" s="45">
        <v>14384</v>
      </c>
      <c r="H176" s="35">
        <v>14384</v>
      </c>
      <c r="I176" s="35">
        <v>14384</v>
      </c>
      <c r="J176" s="35">
        <v>2429</v>
      </c>
      <c r="K176" s="35">
        <v>8449</v>
      </c>
      <c r="L176" s="35">
        <v>3506</v>
      </c>
      <c r="M176" s="35" t="s">
        <v>46</v>
      </c>
      <c r="N176" s="35" t="s">
        <v>237</v>
      </c>
      <c r="O176" s="35">
        <v>267</v>
      </c>
      <c r="P176" s="35">
        <v>112</v>
      </c>
      <c r="Q176" s="35">
        <v>3568.3571428571427</v>
      </c>
      <c r="R176" s="45">
        <v>918</v>
      </c>
      <c r="S176" s="35">
        <v>4481</v>
      </c>
      <c r="T176" s="35">
        <v>4450</v>
      </c>
      <c r="U176" s="35">
        <v>4942</v>
      </c>
      <c r="V176" s="35">
        <v>741</v>
      </c>
      <c r="W176" s="35">
        <v>2384</v>
      </c>
      <c r="X176" s="35">
        <v>2558</v>
      </c>
      <c r="Y176" s="35">
        <v>996</v>
      </c>
      <c r="Z176" s="35">
        <v>2115</v>
      </c>
      <c r="AA176" s="35">
        <v>3807.0789473684213</v>
      </c>
      <c r="AB176" s="35">
        <v>7350</v>
      </c>
      <c r="AC176" s="35">
        <v>7034</v>
      </c>
      <c r="AD176" s="35">
        <v>277</v>
      </c>
      <c r="AE176" s="43">
        <v>637.75</v>
      </c>
      <c r="AF176" s="30">
        <v>484</v>
      </c>
      <c r="AG176" s="35">
        <v>14384</v>
      </c>
      <c r="AH176" s="43">
        <v>250</v>
      </c>
      <c r="AI176" s="43">
        <v>387.75</v>
      </c>
      <c r="AJ176" s="43">
        <v>484</v>
      </c>
      <c r="AK176" s="43">
        <v>1438</v>
      </c>
      <c r="AL176" s="35">
        <v>1438</v>
      </c>
      <c r="AM176" s="35">
        <v>277</v>
      </c>
      <c r="AN176" s="35">
        <v>2429</v>
      </c>
      <c r="AO176" s="35">
        <v>2429</v>
      </c>
      <c r="AP176" s="35" t="s">
        <v>46</v>
      </c>
      <c r="AQ176" s="45" t="s">
        <v>46</v>
      </c>
      <c r="AR176" s="35">
        <v>14384</v>
      </c>
      <c r="AS176" s="35">
        <v>1453</v>
      </c>
      <c r="AT176" s="35">
        <v>398</v>
      </c>
      <c r="AU176" s="35">
        <v>154</v>
      </c>
      <c r="AV176" s="35">
        <v>1453</v>
      </c>
      <c r="AW176" s="35">
        <v>1453</v>
      </c>
      <c r="AX176" s="35" t="s">
        <v>237</v>
      </c>
      <c r="AY176" s="35">
        <v>1453</v>
      </c>
      <c r="AZ176" s="43" t="s">
        <v>46</v>
      </c>
      <c r="BA176" s="45">
        <v>1183</v>
      </c>
      <c r="BB176" s="35">
        <v>14384</v>
      </c>
      <c r="BC176" s="35">
        <v>1694</v>
      </c>
      <c r="BD176" s="54">
        <v>67</v>
      </c>
      <c r="BE176" s="35">
        <v>537</v>
      </c>
      <c r="BF176" s="45">
        <v>22</v>
      </c>
      <c r="BG176" s="35">
        <v>14384</v>
      </c>
      <c r="BH176" s="35">
        <v>3506</v>
      </c>
      <c r="BI176" s="35">
        <v>6690</v>
      </c>
      <c r="BJ176" s="35">
        <v>6690</v>
      </c>
      <c r="BK176" s="35">
        <v>523</v>
      </c>
      <c r="BL176" s="35">
        <v>1797</v>
      </c>
      <c r="BM176" s="35" t="s">
        <v>46</v>
      </c>
      <c r="BN176" s="35">
        <v>1797</v>
      </c>
      <c r="BO176" s="45" t="s">
        <v>46</v>
      </c>
      <c r="BP176" s="35">
        <v>5683</v>
      </c>
      <c r="BQ176" s="35">
        <v>3111</v>
      </c>
      <c r="BR176" s="35">
        <v>2139.422212656048</v>
      </c>
      <c r="BS176" s="35">
        <v>14384</v>
      </c>
      <c r="BT176" s="35">
        <v>14384</v>
      </c>
      <c r="BU176" s="35">
        <v>5683</v>
      </c>
      <c r="BV176" s="35">
        <v>10878</v>
      </c>
      <c r="BW176" s="35">
        <v>4244</v>
      </c>
      <c r="BX176" s="35">
        <v>7079</v>
      </c>
      <c r="BY176" s="45">
        <v>14036</v>
      </c>
      <c r="BZ176" s="35">
        <v>14384</v>
      </c>
      <c r="CA176" s="35">
        <v>8974</v>
      </c>
      <c r="CB176" s="35">
        <v>5683</v>
      </c>
      <c r="CC176" s="35">
        <v>5683</v>
      </c>
      <c r="CD176" s="35">
        <v>5683</v>
      </c>
      <c r="CE176" s="35">
        <v>4942</v>
      </c>
      <c r="CF176" s="35">
        <v>94</v>
      </c>
      <c r="CG176" s="35">
        <v>4170</v>
      </c>
      <c r="CH176" s="35">
        <v>8931</v>
      </c>
      <c r="CI176" s="35">
        <v>8931</v>
      </c>
      <c r="CJ176" s="35">
        <v>8931</v>
      </c>
      <c r="CK176" s="35">
        <v>267</v>
      </c>
      <c r="CL176" s="35" t="s">
        <v>237</v>
      </c>
      <c r="CM176" s="35">
        <v>267</v>
      </c>
      <c r="CN176" s="35">
        <v>584</v>
      </c>
      <c r="CO176" s="45">
        <v>8449</v>
      </c>
      <c r="CP176" s="35">
        <v>6910</v>
      </c>
      <c r="CQ176" s="35">
        <v>6910</v>
      </c>
      <c r="CR176" s="35">
        <v>6690</v>
      </c>
      <c r="CS176" s="35">
        <v>6690</v>
      </c>
      <c r="CT176" s="35">
        <v>6961</v>
      </c>
      <c r="CU176" s="35">
        <v>2429</v>
      </c>
      <c r="CV176" s="35">
        <v>6961</v>
      </c>
      <c r="CW176" s="35">
        <v>14384</v>
      </c>
      <c r="CX176" s="35">
        <v>6690</v>
      </c>
      <c r="CY176" s="35">
        <v>5388</v>
      </c>
      <c r="CZ176" s="35">
        <v>360</v>
      </c>
      <c r="DA176" s="78">
        <v>5.16</v>
      </c>
      <c r="DB176" s="43" t="s">
        <v>46</v>
      </c>
      <c r="DC176" s="43" t="s">
        <v>46</v>
      </c>
      <c r="DD176" s="43" t="s">
        <v>46</v>
      </c>
      <c r="DE176" s="43" t="s">
        <v>46</v>
      </c>
      <c r="DF176" s="43">
        <v>1694</v>
      </c>
      <c r="DG176" s="54">
        <v>67</v>
      </c>
      <c r="DH176" s="35">
        <v>537</v>
      </c>
      <c r="DI176" s="35">
        <v>22</v>
      </c>
    </row>
    <row r="177" spans="1:113" x14ac:dyDescent="0.2">
      <c r="A177" s="3" t="s">
        <v>44</v>
      </c>
      <c r="B177" s="4">
        <v>2017</v>
      </c>
      <c r="C177" s="2" t="s">
        <v>21</v>
      </c>
      <c r="D177" s="35" t="s">
        <v>46</v>
      </c>
      <c r="E177" s="35" t="s">
        <v>46</v>
      </c>
      <c r="F177" s="35">
        <v>42170</v>
      </c>
      <c r="G177" s="45">
        <v>42170</v>
      </c>
      <c r="H177" s="35">
        <v>42170</v>
      </c>
      <c r="I177" s="35">
        <v>42170</v>
      </c>
      <c r="J177" s="35">
        <v>7044</v>
      </c>
      <c r="K177" s="35">
        <v>25861</v>
      </c>
      <c r="L177" s="35">
        <v>9265</v>
      </c>
      <c r="M177" s="35" t="s">
        <v>46</v>
      </c>
      <c r="N177" s="35" t="s">
        <v>237</v>
      </c>
      <c r="O177" s="35">
        <v>879</v>
      </c>
      <c r="P177" s="35">
        <v>626</v>
      </c>
      <c r="Q177" s="35">
        <v>3439.3257575757575</v>
      </c>
      <c r="R177" s="45">
        <v>3792</v>
      </c>
      <c r="S177" s="35">
        <v>13553</v>
      </c>
      <c r="T177" s="35">
        <v>13725</v>
      </c>
      <c r="U177" s="35">
        <v>15372</v>
      </c>
      <c r="V177" s="35">
        <v>2366</v>
      </c>
      <c r="W177" s="35">
        <v>7309</v>
      </c>
      <c r="X177" s="35">
        <v>8063</v>
      </c>
      <c r="Y177" s="35">
        <v>3083</v>
      </c>
      <c r="Z177" s="35">
        <v>6646</v>
      </c>
      <c r="AA177" s="35">
        <v>3615.9320987654319</v>
      </c>
      <c r="AB177" s="35">
        <v>21485</v>
      </c>
      <c r="AC177" s="35">
        <v>20685</v>
      </c>
      <c r="AD177" s="35">
        <v>838</v>
      </c>
      <c r="AE177" s="43">
        <v>1935.75</v>
      </c>
      <c r="AF177" s="30">
        <v>1511</v>
      </c>
      <c r="AG177" s="35">
        <v>42170</v>
      </c>
      <c r="AH177" s="43">
        <v>751</v>
      </c>
      <c r="AI177" s="43">
        <v>1184.75</v>
      </c>
      <c r="AJ177" s="43">
        <v>1511</v>
      </c>
      <c r="AK177" s="43">
        <v>4187</v>
      </c>
      <c r="AL177" s="35">
        <v>4187</v>
      </c>
      <c r="AM177" s="35">
        <v>838</v>
      </c>
      <c r="AN177" s="35">
        <v>7044</v>
      </c>
      <c r="AO177" s="35">
        <v>7044</v>
      </c>
      <c r="AP177" s="35" t="s">
        <v>46</v>
      </c>
      <c r="AQ177" s="45" t="s">
        <v>46</v>
      </c>
      <c r="AR177" s="35">
        <v>42170</v>
      </c>
      <c r="AS177" s="35">
        <v>4534</v>
      </c>
      <c r="AT177" s="35">
        <v>1437</v>
      </c>
      <c r="AU177" s="35">
        <v>492</v>
      </c>
      <c r="AV177" s="35">
        <v>4534</v>
      </c>
      <c r="AW177" s="35">
        <v>4534</v>
      </c>
      <c r="AX177" s="35" t="s">
        <v>237</v>
      </c>
      <c r="AY177" s="35">
        <v>4534</v>
      </c>
      <c r="AZ177" s="43" t="s">
        <v>46</v>
      </c>
      <c r="BA177" s="45">
        <v>3967</v>
      </c>
      <c r="BB177" s="35">
        <v>42170</v>
      </c>
      <c r="BC177" s="35">
        <v>4610</v>
      </c>
      <c r="BD177" s="54">
        <v>192</v>
      </c>
      <c r="BE177" s="35">
        <v>1570</v>
      </c>
      <c r="BF177" s="45">
        <v>88</v>
      </c>
      <c r="BG177" s="35">
        <v>42170</v>
      </c>
      <c r="BH177" s="35">
        <v>9265</v>
      </c>
      <c r="BI177" s="35">
        <v>19666</v>
      </c>
      <c r="BJ177" s="35">
        <v>19666</v>
      </c>
      <c r="BK177" s="35">
        <v>1488</v>
      </c>
      <c r="BL177" s="35">
        <v>4808</v>
      </c>
      <c r="BM177" s="35" t="s">
        <v>46</v>
      </c>
      <c r="BN177" s="35">
        <v>4808</v>
      </c>
      <c r="BO177" s="45">
        <v>776</v>
      </c>
      <c r="BP177" s="35">
        <v>17738</v>
      </c>
      <c r="BQ177" s="35">
        <v>9729</v>
      </c>
      <c r="BR177" s="35">
        <v>2139.422212656048</v>
      </c>
      <c r="BS177" s="35">
        <v>42170</v>
      </c>
      <c r="BT177" s="35">
        <v>42170</v>
      </c>
      <c r="BU177" s="35">
        <v>17738</v>
      </c>
      <c r="BV177" s="35">
        <v>32905</v>
      </c>
      <c r="BW177" s="35">
        <v>13147</v>
      </c>
      <c r="BX177" s="35">
        <v>20952</v>
      </c>
      <c r="BY177" s="45">
        <v>41251</v>
      </c>
      <c r="BZ177" s="35">
        <v>42170</v>
      </c>
      <c r="CA177" s="35">
        <v>27354</v>
      </c>
      <c r="CB177" s="35">
        <v>17738</v>
      </c>
      <c r="CC177" s="35">
        <v>17738</v>
      </c>
      <c r="CD177" s="35">
        <v>17738</v>
      </c>
      <c r="CE177" s="35">
        <v>15372</v>
      </c>
      <c r="CF177" s="35">
        <v>317</v>
      </c>
      <c r="CG177" s="35">
        <v>10541</v>
      </c>
      <c r="CH177" s="35">
        <v>27278</v>
      </c>
      <c r="CI177" s="35">
        <v>27278</v>
      </c>
      <c r="CJ177" s="35">
        <v>27278</v>
      </c>
      <c r="CK177" s="35">
        <v>879</v>
      </c>
      <c r="CL177" s="35" t="s">
        <v>237</v>
      </c>
      <c r="CM177" s="35">
        <v>879</v>
      </c>
      <c r="CN177" s="35">
        <v>1784</v>
      </c>
      <c r="CO177" s="45">
        <v>25861</v>
      </c>
      <c r="CP177" s="35">
        <v>20413</v>
      </c>
      <c r="CQ177" s="35">
        <v>20413</v>
      </c>
      <c r="CR177" s="35">
        <v>19666</v>
      </c>
      <c r="CS177" s="35">
        <v>19666</v>
      </c>
      <c r="CT177" s="35">
        <v>20505</v>
      </c>
      <c r="CU177" s="35">
        <v>8422</v>
      </c>
      <c r="CV177" s="35">
        <v>20505</v>
      </c>
      <c r="CW177" s="35">
        <v>42170</v>
      </c>
      <c r="CX177" s="35">
        <v>19666</v>
      </c>
      <c r="CY177" s="35">
        <v>12574</v>
      </c>
      <c r="CZ177" s="35">
        <v>832</v>
      </c>
      <c r="DA177" s="78">
        <v>5.49</v>
      </c>
      <c r="DB177" s="43" t="s">
        <v>46</v>
      </c>
      <c r="DC177" s="43" t="s">
        <v>46</v>
      </c>
      <c r="DD177" s="43" t="s">
        <v>46</v>
      </c>
      <c r="DE177" s="43" t="s">
        <v>46</v>
      </c>
      <c r="DF177" s="43">
        <v>4610</v>
      </c>
      <c r="DG177" s="54">
        <v>192</v>
      </c>
      <c r="DH177" s="35">
        <v>1570</v>
      </c>
      <c r="DI177" s="35">
        <v>88</v>
      </c>
    </row>
    <row r="178" spans="1:113" x14ac:dyDescent="0.2">
      <c r="A178" s="3" t="s">
        <v>45</v>
      </c>
      <c r="B178" s="4">
        <v>2017</v>
      </c>
      <c r="C178" s="2" t="s">
        <v>22</v>
      </c>
      <c r="D178" s="35" t="s">
        <v>46</v>
      </c>
      <c r="E178" s="35" t="s">
        <v>46</v>
      </c>
      <c r="F178" s="35">
        <v>1174604</v>
      </c>
      <c r="G178" s="45">
        <v>1174604</v>
      </c>
      <c r="H178" s="35">
        <v>1174604</v>
      </c>
      <c r="I178" s="35">
        <v>1174604</v>
      </c>
      <c r="J178" s="35">
        <v>190226</v>
      </c>
      <c r="K178" s="35">
        <v>738786</v>
      </c>
      <c r="L178" s="35">
        <v>245592</v>
      </c>
      <c r="M178" s="35">
        <v>1401</v>
      </c>
      <c r="N178" s="35" t="s">
        <v>237</v>
      </c>
      <c r="O178" s="35">
        <v>41881</v>
      </c>
      <c r="P178" s="35">
        <v>28049</v>
      </c>
      <c r="Q178" s="35">
        <v>3452.8848439821695</v>
      </c>
      <c r="R178" s="45">
        <v>163267</v>
      </c>
      <c r="S178" s="35">
        <v>381082</v>
      </c>
      <c r="T178" s="35">
        <v>390360</v>
      </c>
      <c r="U178" s="35">
        <v>435799</v>
      </c>
      <c r="V178" s="35">
        <v>65528</v>
      </c>
      <c r="W178" s="35">
        <v>206364</v>
      </c>
      <c r="X178" s="35">
        <v>229435</v>
      </c>
      <c r="Y178" s="35">
        <v>98246</v>
      </c>
      <c r="Z178" s="35">
        <v>184390</v>
      </c>
      <c r="AA178" s="35">
        <v>3559.464705882353</v>
      </c>
      <c r="AB178" s="35">
        <v>597205</v>
      </c>
      <c r="AC178" s="35">
        <v>577399</v>
      </c>
      <c r="AD178" s="35">
        <v>25605</v>
      </c>
      <c r="AE178" s="43">
        <v>21833.25</v>
      </c>
      <c r="AF178" s="30">
        <v>40415</v>
      </c>
      <c r="AG178" s="35">
        <v>1174604</v>
      </c>
      <c r="AH178" s="43">
        <v>8448</v>
      </c>
      <c r="AI178" s="43">
        <v>13385.25</v>
      </c>
      <c r="AJ178" s="43">
        <v>16165</v>
      </c>
      <c r="AK178" s="43">
        <v>114629</v>
      </c>
      <c r="AL178" s="35">
        <v>114629</v>
      </c>
      <c r="AM178" s="35">
        <v>25605</v>
      </c>
      <c r="AN178" s="35">
        <v>190226</v>
      </c>
      <c r="AO178" s="35">
        <v>77354</v>
      </c>
      <c r="AP178" s="35" t="s">
        <v>46</v>
      </c>
      <c r="AQ178" s="45" t="s">
        <v>46</v>
      </c>
      <c r="AR178" s="35">
        <v>1174604</v>
      </c>
      <c r="AS178" s="35">
        <v>127367</v>
      </c>
      <c r="AT178" s="35">
        <v>39162</v>
      </c>
      <c r="AU178" s="35">
        <v>13202</v>
      </c>
      <c r="AV178" s="35">
        <v>127367</v>
      </c>
      <c r="AW178" s="35">
        <v>127367</v>
      </c>
      <c r="AX178" s="35" t="s">
        <v>237</v>
      </c>
      <c r="AY178" s="35">
        <v>127367</v>
      </c>
      <c r="AZ178" s="11">
        <v>10873</v>
      </c>
      <c r="BA178" s="45">
        <v>41466</v>
      </c>
      <c r="BB178" s="35">
        <v>1174604</v>
      </c>
      <c r="BC178" s="35">
        <v>120964</v>
      </c>
      <c r="BD178" s="54">
        <v>7071</v>
      </c>
      <c r="BE178" s="35">
        <v>43189</v>
      </c>
      <c r="BF178" s="45">
        <v>2661</v>
      </c>
      <c r="BG178" s="35">
        <v>1174604</v>
      </c>
      <c r="BH178" s="35">
        <v>245592</v>
      </c>
      <c r="BI178" s="35">
        <v>594082</v>
      </c>
      <c r="BJ178" s="35">
        <v>594082</v>
      </c>
      <c r="BK178" s="35">
        <v>45588</v>
      </c>
      <c r="BL178" s="35">
        <v>133064</v>
      </c>
      <c r="BM178" s="35">
        <v>51937</v>
      </c>
      <c r="BN178" s="35">
        <v>133064</v>
      </c>
      <c r="BO178" s="45">
        <v>28886</v>
      </c>
      <c r="BP178" s="35">
        <v>501327</v>
      </c>
      <c r="BQ178" s="35">
        <v>282636</v>
      </c>
      <c r="BR178" s="35">
        <v>2139.422212656048</v>
      </c>
      <c r="BS178" s="35">
        <v>1174604</v>
      </c>
      <c r="BT178" s="35">
        <v>1174604</v>
      </c>
      <c r="BU178" s="35">
        <v>501327</v>
      </c>
      <c r="BV178" s="35">
        <v>929012</v>
      </c>
      <c r="BW178" s="35">
        <v>422996</v>
      </c>
      <c r="BX178" s="35">
        <v>593602</v>
      </c>
      <c r="BY178" s="45">
        <v>1144481</v>
      </c>
      <c r="BZ178" s="35">
        <v>1174604</v>
      </c>
      <c r="CA178" s="35">
        <v>769704</v>
      </c>
      <c r="CB178" s="35">
        <v>501327</v>
      </c>
      <c r="CC178" s="35">
        <v>501327</v>
      </c>
      <c r="CD178" s="35">
        <v>501327</v>
      </c>
      <c r="CE178" s="35">
        <v>435799</v>
      </c>
      <c r="CF178" s="35">
        <v>10767</v>
      </c>
      <c r="CG178" s="35">
        <v>62742</v>
      </c>
      <c r="CH178" s="35">
        <v>771442</v>
      </c>
      <c r="CI178" s="35">
        <v>771442</v>
      </c>
      <c r="CJ178" s="35">
        <v>771442</v>
      </c>
      <c r="CK178" s="35">
        <v>41881</v>
      </c>
      <c r="CL178" s="35" t="s">
        <v>237</v>
      </c>
      <c r="CM178" s="35">
        <v>41881</v>
      </c>
      <c r="CN178" s="35">
        <v>84263</v>
      </c>
      <c r="CO178" s="45">
        <v>738786</v>
      </c>
      <c r="CP178" s="35">
        <v>593375</v>
      </c>
      <c r="CQ178" s="35">
        <v>593375</v>
      </c>
      <c r="CR178" s="35">
        <v>594082</v>
      </c>
      <c r="CS178" s="35">
        <v>594082</v>
      </c>
      <c r="CT178" s="35">
        <v>596488</v>
      </c>
      <c r="CU178" s="35">
        <v>384050</v>
      </c>
      <c r="CV178" s="35">
        <v>596488</v>
      </c>
      <c r="CW178" s="35">
        <v>1174604</v>
      </c>
      <c r="CX178" s="35">
        <v>594082</v>
      </c>
      <c r="CY178" s="35">
        <v>229713</v>
      </c>
      <c r="CZ178" s="35">
        <v>15968</v>
      </c>
      <c r="DA178" s="78" t="s">
        <v>46</v>
      </c>
      <c r="DB178" s="11">
        <v>10873</v>
      </c>
      <c r="DC178" s="11">
        <v>10873</v>
      </c>
      <c r="DD178" s="11">
        <v>10873</v>
      </c>
      <c r="DE178" s="11">
        <v>10873</v>
      </c>
      <c r="DF178" s="11">
        <v>120964</v>
      </c>
      <c r="DG178" s="54">
        <v>7071</v>
      </c>
      <c r="DH178" s="35">
        <v>43189</v>
      </c>
      <c r="DI178" s="35">
        <v>2661</v>
      </c>
    </row>
    <row r="179" spans="1:113" x14ac:dyDescent="0.2">
      <c r="A179" s="3" t="s">
        <v>24</v>
      </c>
      <c r="B179" s="4">
        <v>2018</v>
      </c>
      <c r="C179" s="2" t="s">
        <v>229</v>
      </c>
      <c r="D179" s="35" t="s">
        <v>46</v>
      </c>
      <c r="E179" s="35" t="s">
        <v>46</v>
      </c>
      <c r="F179" s="35">
        <v>545107</v>
      </c>
      <c r="G179" s="45">
        <v>545107</v>
      </c>
      <c r="H179" s="35">
        <v>545107</v>
      </c>
      <c r="I179" s="35">
        <v>545107</v>
      </c>
      <c r="J179" s="35">
        <v>83814</v>
      </c>
      <c r="K179" s="35">
        <v>359738</v>
      </c>
      <c r="L179" s="35">
        <v>101555</v>
      </c>
      <c r="M179" s="35">
        <v>723</v>
      </c>
      <c r="N179" s="35" t="s">
        <v>237</v>
      </c>
      <c r="O179" s="35">
        <v>22630</v>
      </c>
      <c r="P179" s="35">
        <v>18353</v>
      </c>
      <c r="Q179" s="35">
        <v>3628.3529626920263</v>
      </c>
      <c r="R179" s="45">
        <v>101946</v>
      </c>
      <c r="S179" s="35">
        <v>183459</v>
      </c>
      <c r="T179" s="35">
        <v>189257</v>
      </c>
      <c r="U179" s="35">
        <v>208310</v>
      </c>
      <c r="V179" s="35">
        <v>31337</v>
      </c>
      <c r="W179" s="35">
        <v>98674</v>
      </c>
      <c r="X179" s="35">
        <v>109636</v>
      </c>
      <c r="Y179" s="35">
        <v>50254</v>
      </c>
      <c r="Z179" s="35">
        <v>84810</v>
      </c>
      <c r="AA179" s="35">
        <v>3656.062130177515</v>
      </c>
      <c r="AB179" s="35">
        <v>276597</v>
      </c>
      <c r="AC179" s="35">
        <v>268510</v>
      </c>
      <c r="AD179" s="35">
        <v>12532</v>
      </c>
      <c r="AE179" s="43" t="s">
        <v>46</v>
      </c>
      <c r="AF179" s="30">
        <v>17560</v>
      </c>
      <c r="AG179" s="35">
        <v>545107</v>
      </c>
      <c r="AH179" s="43" t="s">
        <v>46</v>
      </c>
      <c r="AI179" s="43" t="s">
        <v>46</v>
      </c>
      <c r="AJ179" s="43" t="s">
        <v>46</v>
      </c>
      <c r="AK179" s="43">
        <v>50135</v>
      </c>
      <c r="AL179" s="35">
        <v>50135</v>
      </c>
      <c r="AM179" s="35">
        <v>12532</v>
      </c>
      <c r="AN179" s="35">
        <v>83814</v>
      </c>
      <c r="AO179" s="35" t="s">
        <v>46</v>
      </c>
      <c r="AP179" s="35" t="s">
        <v>46</v>
      </c>
      <c r="AQ179" s="45" t="s">
        <v>46</v>
      </c>
      <c r="AR179" s="35">
        <v>545107</v>
      </c>
      <c r="AS179" s="35">
        <v>63272</v>
      </c>
      <c r="AT179" s="35">
        <v>18761</v>
      </c>
      <c r="AU179" s="35">
        <v>5629</v>
      </c>
      <c r="AV179" s="35">
        <v>63272</v>
      </c>
      <c r="AW179" s="35">
        <v>63272</v>
      </c>
      <c r="AX179" s="35" t="s">
        <v>237</v>
      </c>
      <c r="AY179" s="35">
        <v>63272</v>
      </c>
      <c r="AZ179" s="43">
        <v>4823</v>
      </c>
      <c r="BA179" s="45" t="s">
        <v>46</v>
      </c>
      <c r="BB179" s="35">
        <v>545107</v>
      </c>
      <c r="BC179" s="35">
        <v>51811</v>
      </c>
      <c r="BD179" s="54">
        <v>3353</v>
      </c>
      <c r="BE179" s="35">
        <v>18793</v>
      </c>
      <c r="BF179" s="45">
        <v>1180</v>
      </c>
      <c r="BG179" s="35">
        <v>545107</v>
      </c>
      <c r="BH179" s="35">
        <v>101555</v>
      </c>
      <c r="BI179" s="35">
        <v>299030</v>
      </c>
      <c r="BJ179" s="35">
        <v>299030</v>
      </c>
      <c r="BK179" s="35">
        <v>22070</v>
      </c>
      <c r="BL179" s="35">
        <v>55247</v>
      </c>
      <c r="BM179" s="35" t="s">
        <v>46</v>
      </c>
      <c r="BN179" s="35">
        <v>55247</v>
      </c>
      <c r="BO179" s="45" t="s">
        <v>46</v>
      </c>
      <c r="BP179" s="35">
        <v>239647</v>
      </c>
      <c r="BQ179" s="35">
        <v>135064</v>
      </c>
      <c r="BR179" s="35">
        <v>2202.9819631852879</v>
      </c>
      <c r="BS179" s="35">
        <v>545107</v>
      </c>
      <c r="BT179" s="35">
        <v>545107</v>
      </c>
      <c r="BU179" s="35">
        <v>239647</v>
      </c>
      <c r="BV179" s="35">
        <v>443552</v>
      </c>
      <c r="BW179" s="35">
        <v>228252</v>
      </c>
      <c r="BX179" s="35">
        <v>283702</v>
      </c>
      <c r="BY179" s="45">
        <v>532864</v>
      </c>
      <c r="BZ179" s="35">
        <v>545107</v>
      </c>
      <c r="CA179" s="35">
        <v>370459</v>
      </c>
      <c r="CB179" s="35">
        <v>239647</v>
      </c>
      <c r="CC179" s="35">
        <v>239647</v>
      </c>
      <c r="CD179" s="35">
        <v>239647</v>
      </c>
      <c r="CE179" s="35">
        <v>208310</v>
      </c>
      <c r="CF179" s="35">
        <v>4976</v>
      </c>
      <c r="CG179" s="35">
        <v>62028</v>
      </c>
      <c r="CH179" s="35">
        <v>372716</v>
      </c>
      <c r="CI179" s="35">
        <v>372716</v>
      </c>
      <c r="CJ179" s="35">
        <v>372716</v>
      </c>
      <c r="CK179" s="35">
        <v>22630</v>
      </c>
      <c r="CL179" s="35" t="s">
        <v>237</v>
      </c>
      <c r="CM179" s="35">
        <v>22630</v>
      </c>
      <c r="CN179" s="35">
        <v>47641</v>
      </c>
      <c r="CO179" s="45">
        <v>359738</v>
      </c>
      <c r="CP179" s="35">
        <v>295357</v>
      </c>
      <c r="CQ179" s="35">
        <v>295357</v>
      </c>
      <c r="CR179" s="35">
        <v>299030</v>
      </c>
      <c r="CS179" s="35">
        <v>299030</v>
      </c>
      <c r="CT179" s="35">
        <v>296889</v>
      </c>
      <c r="CU179" s="35">
        <v>249817</v>
      </c>
      <c r="CV179" s="35">
        <v>296889</v>
      </c>
      <c r="CW179" s="35">
        <v>545107</v>
      </c>
      <c r="CX179" s="35">
        <v>299030</v>
      </c>
      <c r="CY179" s="35">
        <v>20430</v>
      </c>
      <c r="CZ179" s="35">
        <v>3869</v>
      </c>
      <c r="DA179" s="78" t="s">
        <v>46</v>
      </c>
      <c r="DB179" s="43">
        <v>4823</v>
      </c>
      <c r="DC179" s="43">
        <v>4823</v>
      </c>
      <c r="DD179" s="43">
        <v>4823</v>
      </c>
      <c r="DE179" s="43">
        <v>4823</v>
      </c>
      <c r="DF179" s="43">
        <v>51811</v>
      </c>
      <c r="DG179" s="54">
        <v>3353</v>
      </c>
      <c r="DH179" s="35">
        <v>18793</v>
      </c>
      <c r="DI179" s="35">
        <v>1180</v>
      </c>
    </row>
    <row r="180" spans="1:113" x14ac:dyDescent="0.2">
      <c r="A180" s="3" t="s">
        <v>25</v>
      </c>
      <c r="B180" s="4">
        <v>2018</v>
      </c>
      <c r="C180" s="2" t="s">
        <v>3</v>
      </c>
      <c r="D180" s="35" t="s">
        <v>46</v>
      </c>
      <c r="E180" s="35" t="s">
        <v>46</v>
      </c>
      <c r="F180" s="35">
        <v>34821</v>
      </c>
      <c r="G180" s="45">
        <v>34821</v>
      </c>
      <c r="H180" s="35">
        <v>34821</v>
      </c>
      <c r="I180" s="35">
        <v>34821</v>
      </c>
      <c r="J180" s="35">
        <v>5538</v>
      </c>
      <c r="K180" s="35">
        <v>20778</v>
      </c>
      <c r="L180" s="35">
        <v>8505</v>
      </c>
      <c r="M180" s="35" t="s">
        <v>46</v>
      </c>
      <c r="N180" s="35" t="s">
        <v>237</v>
      </c>
      <c r="O180" s="35">
        <v>782</v>
      </c>
      <c r="P180" s="35">
        <v>596</v>
      </c>
      <c r="Q180" s="35">
        <v>3469.4252336448599</v>
      </c>
      <c r="R180" s="45">
        <v>3472</v>
      </c>
      <c r="S180" s="35">
        <v>10655</v>
      </c>
      <c r="T180" s="35">
        <v>11136</v>
      </c>
      <c r="U180" s="35">
        <v>12910</v>
      </c>
      <c r="V180" s="35">
        <v>1678</v>
      </c>
      <c r="W180" s="35">
        <v>6018</v>
      </c>
      <c r="X180" s="35">
        <v>6892</v>
      </c>
      <c r="Y180" s="35">
        <v>2481</v>
      </c>
      <c r="Z180" s="35">
        <v>5724</v>
      </c>
      <c r="AA180" s="35">
        <v>3569.6176470588234</v>
      </c>
      <c r="AB180" s="35">
        <v>17630</v>
      </c>
      <c r="AC180" s="35">
        <v>17191</v>
      </c>
      <c r="AD180" s="35">
        <v>694</v>
      </c>
      <c r="AE180" s="43">
        <v>1687.2</v>
      </c>
      <c r="AF180" s="30">
        <v>1137</v>
      </c>
      <c r="AG180" s="35">
        <v>34821</v>
      </c>
      <c r="AH180" s="43">
        <v>637</v>
      </c>
      <c r="AI180" s="43">
        <v>1050.2</v>
      </c>
      <c r="AJ180" s="43">
        <v>1137</v>
      </c>
      <c r="AK180" s="43">
        <v>3368</v>
      </c>
      <c r="AL180" s="35">
        <v>3368</v>
      </c>
      <c r="AM180" s="35">
        <v>694</v>
      </c>
      <c r="AN180" s="35">
        <v>5538</v>
      </c>
      <c r="AO180" s="35">
        <v>5538</v>
      </c>
      <c r="AP180" s="35" t="s">
        <v>46</v>
      </c>
      <c r="AQ180" s="45" t="s">
        <v>46</v>
      </c>
      <c r="AR180" s="35">
        <v>34821</v>
      </c>
      <c r="AS180" s="35">
        <v>3457</v>
      </c>
      <c r="AT180" s="35">
        <v>1175</v>
      </c>
      <c r="AU180" s="35">
        <v>439</v>
      </c>
      <c r="AV180" s="35">
        <v>3457</v>
      </c>
      <c r="AW180" s="35">
        <v>3457</v>
      </c>
      <c r="AX180" s="35" t="s">
        <v>237</v>
      </c>
      <c r="AY180" s="35">
        <v>3457</v>
      </c>
      <c r="AZ180" s="43" t="s">
        <v>46</v>
      </c>
      <c r="BA180" s="45">
        <v>3088</v>
      </c>
      <c r="BB180" s="35">
        <v>34821</v>
      </c>
      <c r="BC180" s="35">
        <v>3546</v>
      </c>
      <c r="BD180" s="54">
        <v>247</v>
      </c>
      <c r="BE180" s="35">
        <v>1191</v>
      </c>
      <c r="BF180" s="45">
        <v>95</v>
      </c>
      <c r="BG180" s="35">
        <v>34821</v>
      </c>
      <c r="BH180" s="35">
        <v>8505</v>
      </c>
      <c r="BI180" s="35">
        <v>16409</v>
      </c>
      <c r="BJ180" s="35">
        <v>16409</v>
      </c>
      <c r="BK180" s="35">
        <v>1328</v>
      </c>
      <c r="BL180" s="35">
        <v>4701</v>
      </c>
      <c r="BM180" s="35" t="s">
        <v>46</v>
      </c>
      <c r="BN180" s="35">
        <v>4701</v>
      </c>
      <c r="BO180" s="45" t="s">
        <v>46</v>
      </c>
      <c r="BP180" s="35">
        <v>14588</v>
      </c>
      <c r="BQ180" s="35">
        <v>8205</v>
      </c>
      <c r="BR180" s="35">
        <v>2202.9819631852879</v>
      </c>
      <c r="BS180" s="35">
        <v>34821</v>
      </c>
      <c r="BT180" s="35">
        <v>34821</v>
      </c>
      <c r="BU180" s="35">
        <v>14588</v>
      </c>
      <c r="BV180" s="35">
        <v>26316</v>
      </c>
      <c r="BW180" s="35">
        <v>10508</v>
      </c>
      <c r="BX180" s="35">
        <v>17370</v>
      </c>
      <c r="BY180" s="45">
        <v>33922</v>
      </c>
      <c r="BZ180" s="35">
        <v>34821</v>
      </c>
      <c r="CA180" s="35">
        <v>21812</v>
      </c>
      <c r="CB180" s="35">
        <v>14588</v>
      </c>
      <c r="CC180" s="35">
        <v>14588</v>
      </c>
      <c r="CD180" s="35">
        <v>14588</v>
      </c>
      <c r="CE180" s="35">
        <v>12910</v>
      </c>
      <c r="CF180" s="35">
        <v>237</v>
      </c>
      <c r="CG180" s="35">
        <v>9422</v>
      </c>
      <c r="CH180" s="35">
        <v>21791</v>
      </c>
      <c r="CI180" s="35">
        <v>21791</v>
      </c>
      <c r="CJ180" s="35">
        <v>21791</v>
      </c>
      <c r="CK180" s="35">
        <v>782</v>
      </c>
      <c r="CL180" s="35" t="s">
        <v>237</v>
      </c>
      <c r="CM180" s="35">
        <v>782</v>
      </c>
      <c r="CN180" s="35">
        <v>1791</v>
      </c>
      <c r="CO180" s="45">
        <v>20778</v>
      </c>
      <c r="CP180" s="35">
        <v>17249</v>
      </c>
      <c r="CQ180" s="35">
        <v>17249</v>
      </c>
      <c r="CR180" s="35">
        <v>16409</v>
      </c>
      <c r="CS180" s="35">
        <v>16409</v>
      </c>
      <c r="CT180" s="35">
        <v>17331</v>
      </c>
      <c r="CU180" s="35">
        <v>7197</v>
      </c>
      <c r="CV180" s="35">
        <v>17331</v>
      </c>
      <c r="CW180" s="35">
        <v>34821</v>
      </c>
      <c r="CX180" s="35">
        <v>16409</v>
      </c>
      <c r="CY180" s="35">
        <v>10281</v>
      </c>
      <c r="CZ180" s="35">
        <v>779</v>
      </c>
      <c r="DA180" s="78" t="s">
        <v>46</v>
      </c>
      <c r="DB180" s="43" t="s">
        <v>46</v>
      </c>
      <c r="DC180" s="43" t="s">
        <v>46</v>
      </c>
      <c r="DD180" s="43" t="s">
        <v>46</v>
      </c>
      <c r="DE180" s="43" t="s">
        <v>46</v>
      </c>
      <c r="DF180" s="43">
        <v>3546</v>
      </c>
      <c r="DG180" s="54">
        <v>247</v>
      </c>
      <c r="DH180" s="35">
        <v>1191</v>
      </c>
      <c r="DI180" s="35">
        <v>95</v>
      </c>
    </row>
    <row r="181" spans="1:113" x14ac:dyDescent="0.2">
      <c r="A181" s="3" t="s">
        <v>26</v>
      </c>
      <c r="B181" s="4">
        <v>2018</v>
      </c>
      <c r="C181" s="2" t="s">
        <v>4</v>
      </c>
      <c r="D181" s="35" t="s">
        <v>46</v>
      </c>
      <c r="E181" s="35" t="s">
        <v>46</v>
      </c>
      <c r="F181" s="35">
        <v>31382</v>
      </c>
      <c r="G181" s="45">
        <v>31382</v>
      </c>
      <c r="H181" s="35">
        <v>31382</v>
      </c>
      <c r="I181" s="35">
        <v>31382</v>
      </c>
      <c r="J181" s="35">
        <v>5291</v>
      </c>
      <c r="K181" s="35">
        <v>18720</v>
      </c>
      <c r="L181" s="35">
        <v>7371</v>
      </c>
      <c r="M181" s="35" t="s">
        <v>46</v>
      </c>
      <c r="N181" s="35" t="s">
        <v>237</v>
      </c>
      <c r="O181" s="35">
        <v>961</v>
      </c>
      <c r="P181" s="35">
        <v>558</v>
      </c>
      <c r="Q181" s="35">
        <v>3490.4509803921569</v>
      </c>
      <c r="R181" s="45">
        <v>3201</v>
      </c>
      <c r="S181" s="35">
        <v>9750</v>
      </c>
      <c r="T181" s="35">
        <v>9853</v>
      </c>
      <c r="U181" s="35">
        <v>11468</v>
      </c>
      <c r="V181" s="35">
        <v>1719</v>
      </c>
      <c r="W181" s="35">
        <v>5481</v>
      </c>
      <c r="X181" s="35">
        <v>5987</v>
      </c>
      <c r="Y181" s="35">
        <v>2447</v>
      </c>
      <c r="Z181" s="35">
        <v>5012</v>
      </c>
      <c r="AA181" s="35">
        <v>3607.4230769230771</v>
      </c>
      <c r="AB181" s="35">
        <v>16052</v>
      </c>
      <c r="AC181" s="35">
        <v>15330</v>
      </c>
      <c r="AD181" s="35">
        <v>628</v>
      </c>
      <c r="AE181" s="43" t="s">
        <v>46</v>
      </c>
      <c r="AF181" s="30">
        <v>1149</v>
      </c>
      <c r="AG181" s="35">
        <v>31382</v>
      </c>
      <c r="AH181" s="43" t="s">
        <v>46</v>
      </c>
      <c r="AI181" s="43" t="s">
        <v>46</v>
      </c>
      <c r="AJ181" s="43" t="s">
        <v>46</v>
      </c>
      <c r="AK181" s="43">
        <v>3107</v>
      </c>
      <c r="AL181" s="35">
        <v>3107</v>
      </c>
      <c r="AM181" s="35">
        <v>628</v>
      </c>
      <c r="AN181" s="35">
        <v>5291</v>
      </c>
      <c r="AO181" s="35" t="s">
        <v>46</v>
      </c>
      <c r="AP181" s="35" t="s">
        <v>46</v>
      </c>
      <c r="AQ181" s="45" t="s">
        <v>46</v>
      </c>
      <c r="AR181" s="35">
        <v>31382</v>
      </c>
      <c r="AS181" s="35">
        <v>2955</v>
      </c>
      <c r="AT181" s="35">
        <v>1013</v>
      </c>
      <c r="AU181" s="35">
        <v>369</v>
      </c>
      <c r="AV181" s="35">
        <v>2955</v>
      </c>
      <c r="AW181" s="35">
        <v>2955</v>
      </c>
      <c r="AX181" s="35" t="s">
        <v>237</v>
      </c>
      <c r="AY181" s="35">
        <v>2955</v>
      </c>
      <c r="AZ181" s="43" t="s">
        <v>46</v>
      </c>
      <c r="BA181" s="45" t="s">
        <v>46</v>
      </c>
      <c r="BB181" s="35">
        <v>31382</v>
      </c>
      <c r="BC181" s="35">
        <v>3318</v>
      </c>
      <c r="BD181" s="54">
        <v>208</v>
      </c>
      <c r="BE181" s="35">
        <v>1276</v>
      </c>
      <c r="BF181" s="45">
        <v>88</v>
      </c>
      <c r="BG181" s="35">
        <v>31382</v>
      </c>
      <c r="BH181" s="35">
        <v>7371</v>
      </c>
      <c r="BI181" s="35">
        <v>15232</v>
      </c>
      <c r="BJ181" s="35">
        <v>15232</v>
      </c>
      <c r="BK181" s="35">
        <v>1237</v>
      </c>
      <c r="BL181" s="35">
        <v>3949</v>
      </c>
      <c r="BM181" s="35" t="s">
        <v>46</v>
      </c>
      <c r="BN181" s="35">
        <v>3949</v>
      </c>
      <c r="BO181" s="45" t="s">
        <v>46</v>
      </c>
      <c r="BP181" s="35">
        <v>13187</v>
      </c>
      <c r="BQ181" s="35">
        <v>7459</v>
      </c>
      <c r="BR181" s="35">
        <v>2202.9819631852879</v>
      </c>
      <c r="BS181" s="35">
        <v>31382</v>
      </c>
      <c r="BT181" s="35">
        <v>31382</v>
      </c>
      <c r="BU181" s="35">
        <v>13187</v>
      </c>
      <c r="BV181" s="35">
        <v>24011</v>
      </c>
      <c r="BW181" s="35">
        <v>10060</v>
      </c>
      <c r="BX181" s="35">
        <v>15446</v>
      </c>
      <c r="BY181" s="45">
        <v>30320</v>
      </c>
      <c r="BZ181" s="35">
        <v>31382</v>
      </c>
      <c r="CA181" s="35">
        <v>19632</v>
      </c>
      <c r="CB181" s="35">
        <v>13187</v>
      </c>
      <c r="CC181" s="35">
        <v>13187</v>
      </c>
      <c r="CD181" s="35">
        <v>13187</v>
      </c>
      <c r="CE181" s="35">
        <v>11468</v>
      </c>
      <c r="CF181" s="35">
        <v>266</v>
      </c>
      <c r="CG181" s="35">
        <v>8842</v>
      </c>
      <c r="CH181" s="35">
        <v>19603</v>
      </c>
      <c r="CI181" s="35">
        <v>19603</v>
      </c>
      <c r="CJ181" s="35">
        <v>19603</v>
      </c>
      <c r="CK181" s="35">
        <v>961</v>
      </c>
      <c r="CL181" s="35" t="s">
        <v>237</v>
      </c>
      <c r="CM181" s="35">
        <v>961</v>
      </c>
      <c r="CN181" s="35">
        <v>1839</v>
      </c>
      <c r="CO181" s="45">
        <v>18720</v>
      </c>
      <c r="CP181" s="35">
        <v>15126</v>
      </c>
      <c r="CQ181" s="35">
        <v>15126</v>
      </c>
      <c r="CR181" s="35">
        <v>15232</v>
      </c>
      <c r="CS181" s="35">
        <v>15232</v>
      </c>
      <c r="CT181" s="35">
        <v>15206</v>
      </c>
      <c r="CU181" s="35">
        <v>7134</v>
      </c>
      <c r="CV181" s="35">
        <v>15206</v>
      </c>
      <c r="CW181" s="35">
        <v>31382</v>
      </c>
      <c r="CX181" s="35">
        <v>15232</v>
      </c>
      <c r="CY181" s="35">
        <v>11256</v>
      </c>
      <c r="CZ181" s="35">
        <v>630</v>
      </c>
      <c r="DA181" s="78" t="s">
        <v>46</v>
      </c>
      <c r="DB181" s="43" t="s">
        <v>46</v>
      </c>
      <c r="DC181" s="43" t="s">
        <v>46</v>
      </c>
      <c r="DD181" s="43" t="s">
        <v>46</v>
      </c>
      <c r="DE181" s="43" t="s">
        <v>46</v>
      </c>
      <c r="DF181" s="43">
        <v>3318</v>
      </c>
      <c r="DG181" s="54">
        <v>208</v>
      </c>
      <c r="DH181" s="35">
        <v>1276</v>
      </c>
      <c r="DI181" s="35">
        <v>88</v>
      </c>
    </row>
    <row r="182" spans="1:113" x14ac:dyDescent="0.2">
      <c r="A182" s="3" t="s">
        <v>27</v>
      </c>
      <c r="B182" s="4">
        <v>2018</v>
      </c>
      <c r="C182" s="2" t="s">
        <v>5</v>
      </c>
      <c r="D182" s="35" t="s">
        <v>46</v>
      </c>
      <c r="E182" s="35" t="s">
        <v>46</v>
      </c>
      <c r="F182" s="35">
        <v>20902</v>
      </c>
      <c r="G182" s="45">
        <v>20902</v>
      </c>
      <c r="H182" s="35">
        <v>20902</v>
      </c>
      <c r="I182" s="35">
        <v>20902</v>
      </c>
      <c r="J182" s="35">
        <v>3571</v>
      </c>
      <c r="K182" s="35">
        <v>12036</v>
      </c>
      <c r="L182" s="35">
        <v>5295</v>
      </c>
      <c r="M182" s="35" t="s">
        <v>46</v>
      </c>
      <c r="N182" s="35" t="s">
        <v>237</v>
      </c>
      <c r="O182" s="35">
        <v>348</v>
      </c>
      <c r="P182" s="35">
        <v>236</v>
      </c>
      <c r="Q182" s="35">
        <v>3681.409090909091</v>
      </c>
      <c r="R182" s="45">
        <v>1416</v>
      </c>
      <c r="S182" s="35">
        <v>6447</v>
      </c>
      <c r="T182" s="35">
        <v>6259</v>
      </c>
      <c r="U182" s="35">
        <v>7663</v>
      </c>
      <c r="V182" s="35">
        <v>1175</v>
      </c>
      <c r="W182" s="35">
        <v>3713</v>
      </c>
      <c r="X182" s="35">
        <v>3950</v>
      </c>
      <c r="Y182" s="35">
        <v>1606</v>
      </c>
      <c r="Z182" s="35">
        <v>3223</v>
      </c>
      <c r="AA182" s="35">
        <v>3921.59375</v>
      </c>
      <c r="AB182" s="35">
        <v>10861</v>
      </c>
      <c r="AC182" s="35">
        <v>10041</v>
      </c>
      <c r="AD182" s="35">
        <v>426</v>
      </c>
      <c r="AE182" s="43">
        <v>960.4</v>
      </c>
      <c r="AF182" s="30">
        <v>759</v>
      </c>
      <c r="AG182" s="35">
        <v>20902</v>
      </c>
      <c r="AH182" s="43">
        <v>326</v>
      </c>
      <c r="AI182" s="43">
        <v>634.4</v>
      </c>
      <c r="AJ182" s="43">
        <v>759</v>
      </c>
      <c r="AK182" s="43">
        <v>2148</v>
      </c>
      <c r="AL182" s="35">
        <v>2148</v>
      </c>
      <c r="AM182" s="35">
        <v>426</v>
      </c>
      <c r="AN182" s="35">
        <v>3571</v>
      </c>
      <c r="AO182" s="35">
        <v>3571</v>
      </c>
      <c r="AP182" s="35" t="s">
        <v>46</v>
      </c>
      <c r="AQ182" s="45" t="s">
        <v>46</v>
      </c>
      <c r="AR182" s="35">
        <v>20902</v>
      </c>
      <c r="AS182" s="35">
        <v>2030</v>
      </c>
      <c r="AT182" s="35">
        <v>694</v>
      </c>
      <c r="AU182" s="35">
        <v>285</v>
      </c>
      <c r="AV182" s="35">
        <v>2030</v>
      </c>
      <c r="AW182" s="35">
        <v>2030</v>
      </c>
      <c r="AX182" s="35" t="s">
        <v>237</v>
      </c>
      <c r="AY182" s="35">
        <v>2030</v>
      </c>
      <c r="AZ182" s="43" t="s">
        <v>46</v>
      </c>
      <c r="BA182" s="45">
        <v>1707</v>
      </c>
      <c r="BB182" s="35">
        <v>20902</v>
      </c>
      <c r="BC182" s="35">
        <v>2414</v>
      </c>
      <c r="BD182" s="54">
        <v>111</v>
      </c>
      <c r="BE182" s="35">
        <v>787</v>
      </c>
      <c r="BF182" s="45">
        <v>28</v>
      </c>
      <c r="BG182" s="35">
        <v>20902</v>
      </c>
      <c r="BH182" s="35">
        <v>5295</v>
      </c>
      <c r="BI182" s="35">
        <v>9670</v>
      </c>
      <c r="BJ182" s="35">
        <v>9670</v>
      </c>
      <c r="BK182" s="35">
        <v>831</v>
      </c>
      <c r="BL182" s="35">
        <v>3075</v>
      </c>
      <c r="BM182" s="35" t="s">
        <v>46</v>
      </c>
      <c r="BN182" s="35">
        <v>3075</v>
      </c>
      <c r="BO182" s="45" t="s">
        <v>46</v>
      </c>
      <c r="BP182" s="35">
        <v>8838</v>
      </c>
      <c r="BQ182" s="35">
        <v>4829</v>
      </c>
      <c r="BR182" s="35">
        <v>2202.9819631852879</v>
      </c>
      <c r="BS182" s="35">
        <v>20902</v>
      </c>
      <c r="BT182" s="35">
        <v>20902</v>
      </c>
      <c r="BU182" s="35">
        <v>8838</v>
      </c>
      <c r="BV182" s="35">
        <v>15607</v>
      </c>
      <c r="BW182" s="35">
        <v>6093</v>
      </c>
      <c r="BX182" s="35">
        <v>10659</v>
      </c>
      <c r="BY182" s="45">
        <v>20594</v>
      </c>
      <c r="BZ182" s="35">
        <v>20902</v>
      </c>
      <c r="CA182" s="35">
        <v>12855</v>
      </c>
      <c r="CB182" s="35">
        <v>8838</v>
      </c>
      <c r="CC182" s="35">
        <v>8838</v>
      </c>
      <c r="CD182" s="35">
        <v>8838</v>
      </c>
      <c r="CE182" s="35">
        <v>7663</v>
      </c>
      <c r="CF182" s="35">
        <v>145</v>
      </c>
      <c r="CG182" s="35">
        <v>5340</v>
      </c>
      <c r="CH182" s="35">
        <v>12706</v>
      </c>
      <c r="CI182" s="35">
        <v>12706</v>
      </c>
      <c r="CJ182" s="35">
        <v>12706</v>
      </c>
      <c r="CK182" s="35">
        <v>348</v>
      </c>
      <c r="CL182" s="35" t="s">
        <v>237</v>
      </c>
      <c r="CM182" s="35">
        <v>348</v>
      </c>
      <c r="CN182" s="35">
        <v>663</v>
      </c>
      <c r="CO182" s="45">
        <v>12036</v>
      </c>
      <c r="CP182" s="35">
        <v>9820</v>
      </c>
      <c r="CQ182" s="35">
        <v>9820</v>
      </c>
      <c r="CR182" s="35">
        <v>9670</v>
      </c>
      <c r="CS182" s="35">
        <v>9670</v>
      </c>
      <c r="CT182" s="35">
        <v>9878</v>
      </c>
      <c r="CU182" s="35">
        <v>3199</v>
      </c>
      <c r="CV182" s="35">
        <v>9878</v>
      </c>
      <c r="CW182" s="35">
        <v>20902</v>
      </c>
      <c r="CX182" s="35">
        <v>9670</v>
      </c>
      <c r="CY182" s="35">
        <v>15285</v>
      </c>
      <c r="CZ182" s="35">
        <v>545</v>
      </c>
      <c r="DA182" s="78" t="s">
        <v>46</v>
      </c>
      <c r="DB182" s="43" t="s">
        <v>46</v>
      </c>
      <c r="DC182" s="43" t="s">
        <v>46</v>
      </c>
      <c r="DD182" s="43" t="s">
        <v>46</v>
      </c>
      <c r="DE182" s="43" t="s">
        <v>46</v>
      </c>
      <c r="DF182" s="43">
        <v>2414</v>
      </c>
      <c r="DG182" s="54">
        <v>111</v>
      </c>
      <c r="DH182" s="35">
        <v>787</v>
      </c>
      <c r="DI182" s="35">
        <v>28</v>
      </c>
    </row>
    <row r="183" spans="1:113" x14ac:dyDescent="0.2">
      <c r="A183" s="3" t="s">
        <v>28</v>
      </c>
      <c r="B183" s="4">
        <v>2018</v>
      </c>
      <c r="C183" s="2" t="s">
        <v>6</v>
      </c>
      <c r="D183" s="35" t="s">
        <v>46</v>
      </c>
      <c r="E183" s="35" t="s">
        <v>46</v>
      </c>
      <c r="F183" s="35">
        <v>62992</v>
      </c>
      <c r="G183" s="45">
        <v>62992</v>
      </c>
      <c r="H183" s="35">
        <v>62992</v>
      </c>
      <c r="I183" s="35">
        <v>62992</v>
      </c>
      <c r="J183" s="35">
        <v>10199</v>
      </c>
      <c r="K183" s="35">
        <v>37876</v>
      </c>
      <c r="L183" s="35">
        <v>14917</v>
      </c>
      <c r="M183" s="35" t="s">
        <v>46</v>
      </c>
      <c r="N183" s="35" t="s">
        <v>237</v>
      </c>
      <c r="O183" s="35">
        <v>1927</v>
      </c>
      <c r="P183" s="35">
        <v>1982</v>
      </c>
      <c r="Q183" s="35">
        <v>3506.8235294117649</v>
      </c>
      <c r="R183" s="45">
        <v>9677</v>
      </c>
      <c r="S183" s="35">
        <v>19526</v>
      </c>
      <c r="T183" s="35">
        <v>20116</v>
      </c>
      <c r="U183" s="35">
        <v>23718</v>
      </c>
      <c r="V183" s="35">
        <v>3497</v>
      </c>
      <c r="W183" s="35">
        <v>10754</v>
      </c>
      <c r="X183" s="35">
        <v>12964</v>
      </c>
      <c r="Y183" s="35">
        <v>4908</v>
      </c>
      <c r="Z183" s="35">
        <v>10631</v>
      </c>
      <c r="AA183" s="35">
        <v>3640.2177419354839</v>
      </c>
      <c r="AB183" s="35">
        <v>32116</v>
      </c>
      <c r="AC183" s="35">
        <v>30876</v>
      </c>
      <c r="AD183" s="35">
        <v>1246</v>
      </c>
      <c r="AE183" s="43">
        <v>3074.2</v>
      </c>
      <c r="AF183" s="30">
        <v>2146</v>
      </c>
      <c r="AG183" s="35">
        <v>62992</v>
      </c>
      <c r="AH183" s="43">
        <v>1224</v>
      </c>
      <c r="AI183" s="43">
        <v>1850.2</v>
      </c>
      <c r="AJ183" s="43">
        <v>2146</v>
      </c>
      <c r="AK183" s="43">
        <v>6132</v>
      </c>
      <c r="AL183" s="35">
        <v>6132</v>
      </c>
      <c r="AM183" s="35">
        <v>1246</v>
      </c>
      <c r="AN183" s="35">
        <v>10199</v>
      </c>
      <c r="AO183" s="35">
        <v>10199</v>
      </c>
      <c r="AP183" s="35" t="s">
        <v>46</v>
      </c>
      <c r="AQ183" s="45" t="s">
        <v>46</v>
      </c>
      <c r="AR183" s="35">
        <v>62992</v>
      </c>
      <c r="AS183" s="35">
        <v>6600</v>
      </c>
      <c r="AT183" s="35">
        <v>2475</v>
      </c>
      <c r="AU183" s="35">
        <v>858</v>
      </c>
      <c r="AV183" s="35">
        <v>6600</v>
      </c>
      <c r="AW183" s="35">
        <v>6600</v>
      </c>
      <c r="AX183" s="35" t="s">
        <v>237</v>
      </c>
      <c r="AY183" s="35">
        <v>6600</v>
      </c>
      <c r="AZ183" s="43" t="s">
        <v>46</v>
      </c>
      <c r="BA183" s="45">
        <v>6276</v>
      </c>
      <c r="BB183" s="35">
        <v>62992</v>
      </c>
      <c r="BC183" s="35">
        <v>6746</v>
      </c>
      <c r="BD183" s="54">
        <v>513</v>
      </c>
      <c r="BE183" s="35">
        <v>2271</v>
      </c>
      <c r="BF183" s="45">
        <v>172</v>
      </c>
      <c r="BG183" s="35">
        <v>62992</v>
      </c>
      <c r="BH183" s="35">
        <v>14917</v>
      </c>
      <c r="BI183" s="35">
        <v>29962</v>
      </c>
      <c r="BJ183" s="35">
        <v>29962</v>
      </c>
      <c r="BK183" s="35">
        <v>2565</v>
      </c>
      <c r="BL183" s="35">
        <v>8523</v>
      </c>
      <c r="BM183" s="35" t="s">
        <v>46</v>
      </c>
      <c r="BN183" s="35">
        <v>8523</v>
      </c>
      <c r="BO183" s="45" t="s">
        <v>46</v>
      </c>
      <c r="BP183" s="35">
        <v>27215</v>
      </c>
      <c r="BQ183" s="35">
        <v>15539</v>
      </c>
      <c r="BR183" s="35">
        <v>2202.9819631852879</v>
      </c>
      <c r="BS183" s="35">
        <v>62992</v>
      </c>
      <c r="BT183" s="35">
        <v>62992</v>
      </c>
      <c r="BU183" s="35">
        <v>27215</v>
      </c>
      <c r="BV183" s="35">
        <v>48075</v>
      </c>
      <c r="BW183" s="35">
        <v>19701</v>
      </c>
      <c r="BX183" s="35">
        <v>31747</v>
      </c>
      <c r="BY183" s="45">
        <v>60853</v>
      </c>
      <c r="BZ183" s="35">
        <v>62992</v>
      </c>
      <c r="CA183" s="35">
        <v>39813</v>
      </c>
      <c r="CB183" s="35">
        <v>27215</v>
      </c>
      <c r="CC183" s="35">
        <v>27215</v>
      </c>
      <c r="CD183" s="35">
        <v>27215</v>
      </c>
      <c r="CE183" s="35">
        <v>23718</v>
      </c>
      <c r="CF183" s="35">
        <v>523</v>
      </c>
      <c r="CG183" s="35">
        <v>18834</v>
      </c>
      <c r="CH183" s="35">
        <v>39642</v>
      </c>
      <c r="CI183" s="35">
        <v>39642</v>
      </c>
      <c r="CJ183" s="35">
        <v>39642</v>
      </c>
      <c r="CK183" s="35">
        <v>1927</v>
      </c>
      <c r="CL183" s="35" t="s">
        <v>237</v>
      </c>
      <c r="CM183" s="35">
        <v>1927</v>
      </c>
      <c r="CN183" s="35">
        <v>4118</v>
      </c>
      <c r="CO183" s="45">
        <v>37876</v>
      </c>
      <c r="CP183" s="35">
        <v>30025</v>
      </c>
      <c r="CQ183" s="35">
        <v>30025</v>
      </c>
      <c r="CR183" s="35">
        <v>29962</v>
      </c>
      <c r="CS183" s="35">
        <v>29962</v>
      </c>
      <c r="CT183" s="35">
        <v>30102</v>
      </c>
      <c r="CU183" s="35">
        <v>16809</v>
      </c>
      <c r="CV183" s="35">
        <v>30102</v>
      </c>
      <c r="CW183" s="35">
        <v>62992</v>
      </c>
      <c r="CX183" s="35">
        <v>29962</v>
      </c>
      <c r="CY183" s="35">
        <v>7949</v>
      </c>
      <c r="CZ183" s="35">
        <v>945</v>
      </c>
      <c r="DA183" s="78" t="s">
        <v>46</v>
      </c>
      <c r="DB183" s="43" t="s">
        <v>46</v>
      </c>
      <c r="DC183" s="43" t="s">
        <v>46</v>
      </c>
      <c r="DD183" s="43" t="s">
        <v>46</v>
      </c>
      <c r="DE183" s="43" t="s">
        <v>46</v>
      </c>
      <c r="DF183" s="43">
        <v>6746</v>
      </c>
      <c r="DG183" s="54">
        <v>513</v>
      </c>
      <c r="DH183" s="35">
        <v>2271</v>
      </c>
      <c r="DI183" s="35">
        <v>172</v>
      </c>
    </row>
    <row r="184" spans="1:113" x14ac:dyDescent="0.2">
      <c r="A184" s="3" t="s">
        <v>29</v>
      </c>
      <c r="B184" s="4">
        <v>2018</v>
      </c>
      <c r="C184" s="2" t="s">
        <v>7</v>
      </c>
      <c r="D184" s="35" t="s">
        <v>46</v>
      </c>
      <c r="E184" s="35" t="s">
        <v>46</v>
      </c>
      <c r="F184" s="35">
        <v>15357</v>
      </c>
      <c r="G184" s="45">
        <v>15357</v>
      </c>
      <c r="H184" s="35">
        <v>15357</v>
      </c>
      <c r="I184" s="35">
        <v>15357</v>
      </c>
      <c r="J184" s="35">
        <v>2671</v>
      </c>
      <c r="K184" s="35">
        <v>8918</v>
      </c>
      <c r="L184" s="35">
        <v>3768</v>
      </c>
      <c r="M184" s="35" t="s">
        <v>46</v>
      </c>
      <c r="N184" s="35" t="s">
        <v>237</v>
      </c>
      <c r="O184" s="35">
        <v>269</v>
      </c>
      <c r="P184" s="35">
        <v>221</v>
      </c>
      <c r="Q184" s="35">
        <v>3655.3076923076924</v>
      </c>
      <c r="R184" s="45">
        <v>1383</v>
      </c>
      <c r="S184" s="35">
        <v>4704</v>
      </c>
      <c r="T184" s="35">
        <v>4662</v>
      </c>
      <c r="U184" s="35">
        <v>5438</v>
      </c>
      <c r="V184" s="35">
        <v>755</v>
      </c>
      <c r="W184" s="35">
        <v>2654</v>
      </c>
      <c r="X184" s="35">
        <v>2784</v>
      </c>
      <c r="Y184" s="35">
        <v>1153</v>
      </c>
      <c r="Z184" s="35">
        <v>2310</v>
      </c>
      <c r="AA184" s="35">
        <v>3862.0384615384614</v>
      </c>
      <c r="AB184" s="35">
        <v>7940</v>
      </c>
      <c r="AC184" s="35">
        <v>7417</v>
      </c>
      <c r="AD184" s="35">
        <v>297</v>
      </c>
      <c r="AE184" s="43">
        <v>816</v>
      </c>
      <c r="AF184" s="30">
        <v>581</v>
      </c>
      <c r="AG184" s="35">
        <v>15357</v>
      </c>
      <c r="AH184" s="43">
        <v>297</v>
      </c>
      <c r="AI184" s="43">
        <v>519</v>
      </c>
      <c r="AJ184" s="43">
        <v>581</v>
      </c>
      <c r="AK184" s="43">
        <v>1608</v>
      </c>
      <c r="AL184" s="35">
        <v>1608</v>
      </c>
      <c r="AM184" s="35">
        <v>297</v>
      </c>
      <c r="AN184" s="35">
        <v>2671</v>
      </c>
      <c r="AO184" s="35">
        <v>2671</v>
      </c>
      <c r="AP184" s="35" t="s">
        <v>46</v>
      </c>
      <c r="AQ184" s="45" t="s">
        <v>46</v>
      </c>
      <c r="AR184" s="35">
        <v>15357</v>
      </c>
      <c r="AS184" s="35">
        <v>1413</v>
      </c>
      <c r="AT184" s="35">
        <v>413</v>
      </c>
      <c r="AU184" s="35">
        <v>164</v>
      </c>
      <c r="AV184" s="35">
        <v>1413</v>
      </c>
      <c r="AW184" s="35">
        <v>1413</v>
      </c>
      <c r="AX184" s="35" t="s">
        <v>237</v>
      </c>
      <c r="AY184" s="35">
        <v>1413</v>
      </c>
      <c r="AZ184" s="43" t="s">
        <v>46</v>
      </c>
      <c r="BA184" s="45">
        <v>1232</v>
      </c>
      <c r="BB184" s="35">
        <v>15357</v>
      </c>
      <c r="BC184" s="35">
        <v>1760</v>
      </c>
      <c r="BD184" s="54">
        <v>94</v>
      </c>
      <c r="BE184" s="35">
        <v>620</v>
      </c>
      <c r="BF184" s="45">
        <v>30</v>
      </c>
      <c r="BG184" s="35">
        <v>15357</v>
      </c>
      <c r="BH184" s="35">
        <v>3768</v>
      </c>
      <c r="BI184" s="35">
        <v>7264</v>
      </c>
      <c r="BJ184" s="35">
        <v>7264</v>
      </c>
      <c r="BK184" s="35">
        <v>722</v>
      </c>
      <c r="BL184" s="35">
        <v>2087</v>
      </c>
      <c r="BM184" s="35" t="s">
        <v>46</v>
      </c>
      <c r="BN184" s="35">
        <v>2087</v>
      </c>
      <c r="BO184" s="45" t="s">
        <v>46</v>
      </c>
      <c r="BP184" s="35">
        <v>6193</v>
      </c>
      <c r="BQ184" s="35">
        <v>3463</v>
      </c>
      <c r="BR184" s="35">
        <v>2202.9819631852879</v>
      </c>
      <c r="BS184" s="35">
        <v>15357</v>
      </c>
      <c r="BT184" s="35">
        <v>15357</v>
      </c>
      <c r="BU184" s="35">
        <v>6193</v>
      </c>
      <c r="BV184" s="35">
        <v>11589</v>
      </c>
      <c r="BW184" s="35">
        <v>4568</v>
      </c>
      <c r="BX184" s="35">
        <v>7732</v>
      </c>
      <c r="BY184" s="45">
        <v>14845</v>
      </c>
      <c r="BZ184" s="35">
        <v>15357</v>
      </c>
      <c r="CA184" s="35">
        <v>9391</v>
      </c>
      <c r="CB184" s="35">
        <v>6193</v>
      </c>
      <c r="CC184" s="35">
        <v>6193</v>
      </c>
      <c r="CD184" s="35">
        <v>6193</v>
      </c>
      <c r="CE184" s="35">
        <v>5438</v>
      </c>
      <c r="CF184" s="35">
        <v>107</v>
      </c>
      <c r="CG184" s="35">
        <v>4488</v>
      </c>
      <c r="CH184" s="35">
        <v>9366</v>
      </c>
      <c r="CI184" s="35">
        <v>9366</v>
      </c>
      <c r="CJ184" s="35">
        <v>9366</v>
      </c>
      <c r="CK184" s="35">
        <v>269</v>
      </c>
      <c r="CL184" s="35" t="s">
        <v>237</v>
      </c>
      <c r="CM184" s="35">
        <v>269</v>
      </c>
      <c r="CN184" s="35">
        <v>564</v>
      </c>
      <c r="CO184" s="45">
        <v>8918</v>
      </c>
      <c r="CP184" s="35">
        <v>7572</v>
      </c>
      <c r="CQ184" s="35">
        <v>7572</v>
      </c>
      <c r="CR184" s="35">
        <v>7264</v>
      </c>
      <c r="CS184" s="35">
        <v>7264</v>
      </c>
      <c r="CT184" s="35">
        <v>7586</v>
      </c>
      <c r="CU184" s="35">
        <v>3746</v>
      </c>
      <c r="CV184" s="35">
        <v>7586</v>
      </c>
      <c r="CW184" s="35">
        <v>15357</v>
      </c>
      <c r="CX184" s="35">
        <v>7264</v>
      </c>
      <c r="CY184" s="35">
        <v>4324</v>
      </c>
      <c r="CZ184" s="35">
        <v>292</v>
      </c>
      <c r="DA184" s="78" t="s">
        <v>46</v>
      </c>
      <c r="DB184" s="43" t="s">
        <v>46</v>
      </c>
      <c r="DC184" s="43" t="s">
        <v>46</v>
      </c>
      <c r="DD184" s="43" t="s">
        <v>46</v>
      </c>
      <c r="DE184" s="43" t="s">
        <v>46</v>
      </c>
      <c r="DF184" s="43">
        <v>1760</v>
      </c>
      <c r="DG184" s="54">
        <v>94</v>
      </c>
      <c r="DH184" s="35">
        <v>620</v>
      </c>
      <c r="DI184" s="35">
        <v>30</v>
      </c>
    </row>
    <row r="185" spans="1:113" x14ac:dyDescent="0.2">
      <c r="A185" s="3" t="s">
        <v>30</v>
      </c>
      <c r="B185" s="4">
        <v>2018</v>
      </c>
      <c r="C185" s="2" t="s">
        <v>8</v>
      </c>
      <c r="D185" s="35" t="s">
        <v>46</v>
      </c>
      <c r="E185" s="35" t="s">
        <v>46</v>
      </c>
      <c r="F185" s="35">
        <v>19570</v>
      </c>
      <c r="G185" s="45">
        <v>19570</v>
      </c>
      <c r="H185" s="35">
        <v>19570</v>
      </c>
      <c r="I185" s="35">
        <v>19570</v>
      </c>
      <c r="J185" s="35">
        <v>3350</v>
      </c>
      <c r="K185" s="35">
        <v>11518</v>
      </c>
      <c r="L185" s="35">
        <v>4702</v>
      </c>
      <c r="M185" s="35" t="s">
        <v>46</v>
      </c>
      <c r="N185" s="35" t="s">
        <v>237</v>
      </c>
      <c r="O185" s="35">
        <v>403</v>
      </c>
      <c r="P185" s="35">
        <v>269</v>
      </c>
      <c r="Q185" s="35">
        <v>3836.125</v>
      </c>
      <c r="R185" s="45">
        <v>1542</v>
      </c>
      <c r="S185" s="35">
        <v>6140</v>
      </c>
      <c r="T185" s="35">
        <v>5937</v>
      </c>
      <c r="U185" s="35">
        <v>6887</v>
      </c>
      <c r="V185" s="35">
        <v>960</v>
      </c>
      <c r="W185" s="35">
        <v>3415</v>
      </c>
      <c r="X185" s="35">
        <v>3472</v>
      </c>
      <c r="Y185" s="35">
        <v>1512</v>
      </c>
      <c r="Z185" s="35">
        <v>2878</v>
      </c>
      <c r="AA185" s="35">
        <v>4104.847826086957</v>
      </c>
      <c r="AB185" s="35">
        <v>10091</v>
      </c>
      <c r="AC185" s="35">
        <v>9479</v>
      </c>
      <c r="AD185" s="35">
        <v>347</v>
      </c>
      <c r="AE185" s="43">
        <v>1000.2</v>
      </c>
      <c r="AF185" s="30">
        <v>701</v>
      </c>
      <c r="AG185" s="35">
        <v>19570</v>
      </c>
      <c r="AH185" s="43">
        <v>348</v>
      </c>
      <c r="AI185" s="43">
        <v>652.20000000000005</v>
      </c>
      <c r="AJ185" s="43">
        <v>701</v>
      </c>
      <c r="AK185" s="43">
        <v>2042</v>
      </c>
      <c r="AL185" s="35">
        <v>2042</v>
      </c>
      <c r="AM185" s="35">
        <v>347</v>
      </c>
      <c r="AN185" s="35">
        <v>3350</v>
      </c>
      <c r="AO185" s="35">
        <v>3350</v>
      </c>
      <c r="AP185" s="35" t="s">
        <v>46</v>
      </c>
      <c r="AQ185" s="45" t="s">
        <v>46</v>
      </c>
      <c r="AR185" s="35">
        <v>19570</v>
      </c>
      <c r="AS185" s="35">
        <v>1855</v>
      </c>
      <c r="AT185" s="35">
        <v>512</v>
      </c>
      <c r="AU185" s="35">
        <v>189</v>
      </c>
      <c r="AV185" s="35">
        <v>1855</v>
      </c>
      <c r="AW185" s="35">
        <v>1855</v>
      </c>
      <c r="AX185" s="35" t="s">
        <v>237</v>
      </c>
      <c r="AY185" s="35">
        <v>1855</v>
      </c>
      <c r="AZ185" s="43" t="s">
        <v>46</v>
      </c>
      <c r="BA185" s="45">
        <v>1579</v>
      </c>
      <c r="BB185" s="35">
        <v>19570</v>
      </c>
      <c r="BC185" s="35">
        <v>2208</v>
      </c>
      <c r="BD185" s="54">
        <v>81</v>
      </c>
      <c r="BE185" s="35">
        <v>760</v>
      </c>
      <c r="BF185" s="45">
        <v>23</v>
      </c>
      <c r="BG185" s="35">
        <v>19570</v>
      </c>
      <c r="BH185" s="35">
        <v>4702</v>
      </c>
      <c r="BI185" s="35">
        <v>9251</v>
      </c>
      <c r="BJ185" s="35">
        <v>9251</v>
      </c>
      <c r="BK185" s="35">
        <v>842</v>
      </c>
      <c r="BL185" s="35">
        <v>2648</v>
      </c>
      <c r="BM185" s="35" t="s">
        <v>46</v>
      </c>
      <c r="BN185" s="35">
        <v>2648</v>
      </c>
      <c r="BO185" s="45" t="s">
        <v>46</v>
      </c>
      <c r="BP185" s="35">
        <v>7847</v>
      </c>
      <c r="BQ185" s="35">
        <v>4390</v>
      </c>
      <c r="BR185" s="35">
        <v>2202.9819631852879</v>
      </c>
      <c r="BS185" s="35">
        <v>19570</v>
      </c>
      <c r="BT185" s="35">
        <v>19570</v>
      </c>
      <c r="BU185" s="35">
        <v>7847</v>
      </c>
      <c r="BV185" s="35">
        <v>14868</v>
      </c>
      <c r="BW185" s="35">
        <v>5944</v>
      </c>
      <c r="BX185" s="35">
        <v>9789</v>
      </c>
      <c r="BY185" s="45">
        <v>18872</v>
      </c>
      <c r="BZ185" s="35">
        <v>19570</v>
      </c>
      <c r="CA185" s="35">
        <v>12072</v>
      </c>
      <c r="CB185" s="35">
        <v>7847</v>
      </c>
      <c r="CC185" s="35">
        <v>7847</v>
      </c>
      <c r="CD185" s="35">
        <v>7847</v>
      </c>
      <c r="CE185" s="35">
        <v>6887</v>
      </c>
      <c r="CF185" s="35">
        <v>139</v>
      </c>
      <c r="CG185" s="35">
        <v>5982</v>
      </c>
      <c r="CH185" s="35">
        <v>12077</v>
      </c>
      <c r="CI185" s="35">
        <v>12077</v>
      </c>
      <c r="CJ185" s="35">
        <v>12077</v>
      </c>
      <c r="CK185" s="35">
        <v>403</v>
      </c>
      <c r="CL185" s="35" t="s">
        <v>237</v>
      </c>
      <c r="CM185" s="35">
        <v>403</v>
      </c>
      <c r="CN185" s="35">
        <v>705</v>
      </c>
      <c r="CO185" s="45">
        <v>11518</v>
      </c>
      <c r="CP185" s="35">
        <v>9156</v>
      </c>
      <c r="CQ185" s="35">
        <v>9156</v>
      </c>
      <c r="CR185" s="35">
        <v>9251</v>
      </c>
      <c r="CS185" s="35">
        <v>9251</v>
      </c>
      <c r="CT185" s="35">
        <v>9301</v>
      </c>
      <c r="CU185" s="35">
        <v>3753</v>
      </c>
      <c r="CV185" s="35">
        <v>9301</v>
      </c>
      <c r="CW185" s="35">
        <v>19570</v>
      </c>
      <c r="CX185" s="35">
        <v>9251</v>
      </c>
      <c r="CY185" s="35">
        <v>3173</v>
      </c>
      <c r="CZ185" s="35">
        <v>323</v>
      </c>
      <c r="DA185" s="78" t="s">
        <v>46</v>
      </c>
      <c r="DB185" s="43" t="s">
        <v>46</v>
      </c>
      <c r="DC185" s="43" t="s">
        <v>46</v>
      </c>
      <c r="DD185" s="43" t="s">
        <v>46</v>
      </c>
      <c r="DE185" s="43" t="s">
        <v>46</v>
      </c>
      <c r="DF185" s="43">
        <v>2208</v>
      </c>
      <c r="DG185" s="54">
        <v>81</v>
      </c>
      <c r="DH185" s="35">
        <v>760</v>
      </c>
      <c r="DI185" s="35">
        <v>23</v>
      </c>
    </row>
    <row r="186" spans="1:113" x14ac:dyDescent="0.2">
      <c r="A186" s="3" t="s">
        <v>31</v>
      </c>
      <c r="B186" s="4">
        <v>2018</v>
      </c>
      <c r="C186" s="2" t="s">
        <v>9</v>
      </c>
      <c r="D186" s="35" t="s">
        <v>46</v>
      </c>
      <c r="E186" s="35" t="s">
        <v>46</v>
      </c>
      <c r="F186" s="35">
        <v>24796</v>
      </c>
      <c r="G186" s="45">
        <v>24796</v>
      </c>
      <c r="H186" s="35">
        <v>24796</v>
      </c>
      <c r="I186" s="35">
        <v>24796</v>
      </c>
      <c r="J186" s="35">
        <v>4362</v>
      </c>
      <c r="K186" s="35">
        <v>14305</v>
      </c>
      <c r="L186" s="35">
        <v>6129</v>
      </c>
      <c r="M186" s="35" t="s">
        <v>46</v>
      </c>
      <c r="N186" s="35" t="s">
        <v>237</v>
      </c>
      <c r="O186" s="35">
        <v>402</v>
      </c>
      <c r="P186" s="35">
        <v>412</v>
      </c>
      <c r="Q186" s="35">
        <v>3851.8888888888887</v>
      </c>
      <c r="R186" s="45">
        <v>2181</v>
      </c>
      <c r="S186" s="35">
        <v>7561</v>
      </c>
      <c r="T186" s="35">
        <v>7439</v>
      </c>
      <c r="U186" s="35">
        <v>8732</v>
      </c>
      <c r="V186" s="35">
        <v>1288</v>
      </c>
      <c r="W186" s="35">
        <v>4270</v>
      </c>
      <c r="X186" s="35">
        <v>4462</v>
      </c>
      <c r="Y186" s="35">
        <v>2023</v>
      </c>
      <c r="Z186" s="35">
        <v>3728</v>
      </c>
      <c r="AA186" s="35">
        <v>4140.8846153846152</v>
      </c>
      <c r="AB186" s="35">
        <v>12675</v>
      </c>
      <c r="AC186" s="35">
        <v>12121</v>
      </c>
      <c r="AD186" s="35">
        <v>447</v>
      </c>
      <c r="AE186" s="43">
        <v>1397</v>
      </c>
      <c r="AF186" s="30">
        <v>879</v>
      </c>
      <c r="AG186" s="35">
        <v>24796</v>
      </c>
      <c r="AH186" s="43">
        <v>509</v>
      </c>
      <c r="AI186" s="43">
        <v>888</v>
      </c>
      <c r="AJ186" s="43">
        <v>879</v>
      </c>
      <c r="AK186" s="43">
        <v>2592</v>
      </c>
      <c r="AL186" s="35">
        <v>2592</v>
      </c>
      <c r="AM186" s="35">
        <v>447</v>
      </c>
      <c r="AN186" s="35">
        <v>4362</v>
      </c>
      <c r="AO186" s="35">
        <v>4362</v>
      </c>
      <c r="AP186" s="35" t="s">
        <v>46</v>
      </c>
      <c r="AQ186" s="45" t="s">
        <v>46</v>
      </c>
      <c r="AR186" s="35">
        <v>24796</v>
      </c>
      <c r="AS186" s="35">
        <v>2165</v>
      </c>
      <c r="AT186" s="35">
        <v>631</v>
      </c>
      <c r="AU186" s="35">
        <v>224</v>
      </c>
      <c r="AV186" s="35">
        <v>2165</v>
      </c>
      <c r="AW186" s="35">
        <v>2165</v>
      </c>
      <c r="AX186" s="35" t="s">
        <v>237</v>
      </c>
      <c r="AY186" s="35">
        <v>2165</v>
      </c>
      <c r="AZ186" s="43" t="s">
        <v>46</v>
      </c>
      <c r="BA186" s="45">
        <v>1865</v>
      </c>
      <c r="BB186" s="35">
        <v>24796</v>
      </c>
      <c r="BC186" s="35">
        <v>2688</v>
      </c>
      <c r="BD186" s="54">
        <v>73</v>
      </c>
      <c r="BE186" s="35">
        <v>945</v>
      </c>
      <c r="BF186" s="45">
        <v>20</v>
      </c>
      <c r="BG186" s="35">
        <v>24796</v>
      </c>
      <c r="BH186" s="35">
        <v>6129</v>
      </c>
      <c r="BI186" s="35">
        <v>11493</v>
      </c>
      <c r="BJ186" s="35">
        <v>11493</v>
      </c>
      <c r="BK186" s="35">
        <v>933</v>
      </c>
      <c r="BL186" s="35">
        <v>3237</v>
      </c>
      <c r="BM186" s="35" t="s">
        <v>46</v>
      </c>
      <c r="BN186" s="35">
        <v>3237</v>
      </c>
      <c r="BO186" s="45" t="s">
        <v>46</v>
      </c>
      <c r="BP186" s="35">
        <v>10020</v>
      </c>
      <c r="BQ186" s="35">
        <v>5751</v>
      </c>
      <c r="BR186" s="35">
        <v>2202.9819631852879</v>
      </c>
      <c r="BS186" s="35">
        <v>24796</v>
      </c>
      <c r="BT186" s="35">
        <v>24796</v>
      </c>
      <c r="BU186" s="35">
        <v>10020</v>
      </c>
      <c r="BV186" s="35">
        <v>18667</v>
      </c>
      <c r="BW186" s="35">
        <v>7276</v>
      </c>
      <c r="BX186" s="35">
        <v>12389</v>
      </c>
      <c r="BY186" s="45">
        <v>24001</v>
      </c>
      <c r="BZ186" s="35">
        <v>24796</v>
      </c>
      <c r="CA186" s="35">
        <v>15037</v>
      </c>
      <c r="CB186" s="35">
        <v>10020</v>
      </c>
      <c r="CC186" s="35">
        <v>10020</v>
      </c>
      <c r="CD186" s="35">
        <v>10020</v>
      </c>
      <c r="CE186" s="35">
        <v>8732</v>
      </c>
      <c r="CF186" s="35">
        <v>180</v>
      </c>
      <c r="CG186" s="35">
        <v>7310</v>
      </c>
      <c r="CH186" s="35">
        <v>15000</v>
      </c>
      <c r="CI186" s="35">
        <v>15000</v>
      </c>
      <c r="CJ186" s="35">
        <v>15000</v>
      </c>
      <c r="CK186" s="35">
        <v>402</v>
      </c>
      <c r="CL186" s="35" t="s">
        <v>237</v>
      </c>
      <c r="CM186" s="35">
        <v>402</v>
      </c>
      <c r="CN186" s="35">
        <v>677</v>
      </c>
      <c r="CO186" s="45">
        <v>14305</v>
      </c>
      <c r="CP186" s="35">
        <v>11295</v>
      </c>
      <c r="CQ186" s="35">
        <v>11295</v>
      </c>
      <c r="CR186" s="35">
        <v>11493</v>
      </c>
      <c r="CS186" s="35">
        <v>11493</v>
      </c>
      <c r="CT186" s="35">
        <v>11365</v>
      </c>
      <c r="CU186" s="35">
        <v>3931</v>
      </c>
      <c r="CV186" s="35">
        <v>11365</v>
      </c>
      <c r="CW186" s="35">
        <v>24796</v>
      </c>
      <c r="CX186" s="35">
        <v>11493</v>
      </c>
      <c r="CY186" s="35">
        <v>5985</v>
      </c>
      <c r="CZ186" s="35">
        <v>539</v>
      </c>
      <c r="DA186" s="78" t="s">
        <v>46</v>
      </c>
      <c r="DB186" s="43" t="s">
        <v>46</v>
      </c>
      <c r="DC186" s="43" t="s">
        <v>46</v>
      </c>
      <c r="DD186" s="43" t="s">
        <v>46</v>
      </c>
      <c r="DE186" s="43" t="s">
        <v>46</v>
      </c>
      <c r="DF186" s="43">
        <v>2688</v>
      </c>
      <c r="DG186" s="54">
        <v>73</v>
      </c>
      <c r="DH186" s="35">
        <v>945</v>
      </c>
      <c r="DI186" s="35">
        <v>20</v>
      </c>
    </row>
    <row r="187" spans="1:113" x14ac:dyDescent="0.2">
      <c r="A187" s="3" t="s">
        <v>32</v>
      </c>
      <c r="B187" s="4">
        <v>2018</v>
      </c>
      <c r="C187" s="2" t="s">
        <v>10</v>
      </c>
      <c r="D187" s="35" t="s">
        <v>46</v>
      </c>
      <c r="E187" s="35" t="s">
        <v>46</v>
      </c>
      <c r="F187" s="35">
        <v>43147</v>
      </c>
      <c r="G187" s="45">
        <v>43147</v>
      </c>
      <c r="H187" s="35">
        <v>43147</v>
      </c>
      <c r="I187" s="35">
        <v>43147</v>
      </c>
      <c r="J187" s="35">
        <v>7151</v>
      </c>
      <c r="K187" s="35">
        <v>25422</v>
      </c>
      <c r="L187" s="35">
        <v>10574</v>
      </c>
      <c r="M187" s="35" t="s">
        <v>46</v>
      </c>
      <c r="N187" s="35" t="s">
        <v>237</v>
      </c>
      <c r="O187" s="35">
        <v>1441</v>
      </c>
      <c r="P187" s="35">
        <v>1228</v>
      </c>
      <c r="Q187" s="35">
        <v>3441.5</v>
      </c>
      <c r="R187" s="45">
        <v>6941</v>
      </c>
      <c r="S187" s="35">
        <v>13185</v>
      </c>
      <c r="T187" s="35">
        <v>13428</v>
      </c>
      <c r="U187" s="35">
        <v>15229</v>
      </c>
      <c r="V187" s="35">
        <v>2216</v>
      </c>
      <c r="W187" s="35">
        <v>7121</v>
      </c>
      <c r="X187" s="35">
        <v>8108</v>
      </c>
      <c r="Y187" s="35">
        <v>3214</v>
      </c>
      <c r="Z187" s="35">
        <v>6627</v>
      </c>
      <c r="AA187" s="35">
        <v>3427.7435897435898</v>
      </c>
      <c r="AB187" s="35">
        <v>22086</v>
      </c>
      <c r="AC187" s="35">
        <v>21061</v>
      </c>
      <c r="AD187" s="35">
        <v>923</v>
      </c>
      <c r="AE187" s="43" t="s">
        <v>46</v>
      </c>
      <c r="AF187" s="30">
        <v>1516</v>
      </c>
      <c r="AG187" s="35">
        <v>43147</v>
      </c>
      <c r="AH187" s="43" t="s">
        <v>46</v>
      </c>
      <c r="AI187" s="43" t="s">
        <v>46</v>
      </c>
      <c r="AJ187" s="43" t="s">
        <v>46</v>
      </c>
      <c r="AK187" s="43">
        <v>4238</v>
      </c>
      <c r="AL187" s="35">
        <v>4238</v>
      </c>
      <c r="AM187" s="35">
        <v>923</v>
      </c>
      <c r="AN187" s="35">
        <v>7151</v>
      </c>
      <c r="AO187" s="35" t="s">
        <v>46</v>
      </c>
      <c r="AP187" s="35" t="s">
        <v>46</v>
      </c>
      <c r="AQ187" s="45" t="s">
        <v>46</v>
      </c>
      <c r="AR187" s="35">
        <v>43147</v>
      </c>
      <c r="AS187" s="35">
        <v>4172</v>
      </c>
      <c r="AT187" s="35">
        <v>1359</v>
      </c>
      <c r="AU187" s="35">
        <v>470</v>
      </c>
      <c r="AV187" s="35">
        <v>4172</v>
      </c>
      <c r="AW187" s="35">
        <v>4172</v>
      </c>
      <c r="AX187" s="35" t="s">
        <v>237</v>
      </c>
      <c r="AY187" s="35">
        <v>4172</v>
      </c>
      <c r="AZ187" s="43" t="s">
        <v>46</v>
      </c>
      <c r="BA187" s="45" t="s">
        <v>46</v>
      </c>
      <c r="BB187" s="35">
        <v>43147</v>
      </c>
      <c r="BC187" s="35">
        <v>4676</v>
      </c>
      <c r="BD187" s="54">
        <v>321</v>
      </c>
      <c r="BE187" s="35">
        <v>1663</v>
      </c>
      <c r="BF187" s="45">
        <v>107</v>
      </c>
      <c r="BG187" s="35">
        <v>43147</v>
      </c>
      <c r="BH187" s="35">
        <v>10574</v>
      </c>
      <c r="BI187" s="35">
        <v>20446</v>
      </c>
      <c r="BJ187" s="35">
        <v>20446</v>
      </c>
      <c r="BK187" s="35">
        <v>1768</v>
      </c>
      <c r="BL187" s="35">
        <v>5453</v>
      </c>
      <c r="BM187" s="35" t="s">
        <v>46</v>
      </c>
      <c r="BN187" s="35">
        <v>5453</v>
      </c>
      <c r="BO187" s="45" t="s">
        <v>46</v>
      </c>
      <c r="BP187" s="35">
        <v>17445</v>
      </c>
      <c r="BQ187" s="35">
        <v>9841</v>
      </c>
      <c r="BR187" s="35">
        <v>2202.9819631852879</v>
      </c>
      <c r="BS187" s="35">
        <v>43147</v>
      </c>
      <c r="BT187" s="35">
        <v>43147</v>
      </c>
      <c r="BU187" s="35">
        <v>17445</v>
      </c>
      <c r="BV187" s="35">
        <v>32573</v>
      </c>
      <c r="BW187" s="35">
        <v>13185</v>
      </c>
      <c r="BX187" s="35">
        <v>20587</v>
      </c>
      <c r="BY187" s="45">
        <v>41389</v>
      </c>
      <c r="BZ187" s="35">
        <v>43147</v>
      </c>
      <c r="CA187" s="35">
        <v>26593</v>
      </c>
      <c r="CB187" s="35">
        <v>17445</v>
      </c>
      <c r="CC187" s="35">
        <v>17445</v>
      </c>
      <c r="CD187" s="35">
        <v>17445</v>
      </c>
      <c r="CE187" s="35">
        <v>15229</v>
      </c>
      <c r="CF187" s="35">
        <v>325</v>
      </c>
      <c r="CG187" s="35">
        <v>12179</v>
      </c>
      <c r="CH187" s="35">
        <v>26613</v>
      </c>
      <c r="CI187" s="35">
        <v>26613</v>
      </c>
      <c r="CJ187" s="35">
        <v>26613</v>
      </c>
      <c r="CK187" s="35">
        <v>1441</v>
      </c>
      <c r="CL187" s="35" t="s">
        <v>237</v>
      </c>
      <c r="CM187" s="35">
        <v>1441</v>
      </c>
      <c r="CN187" s="35">
        <v>3552</v>
      </c>
      <c r="CO187" s="45">
        <v>25422</v>
      </c>
      <c r="CP187" s="35">
        <v>20263</v>
      </c>
      <c r="CQ187" s="35">
        <v>20263</v>
      </c>
      <c r="CR187" s="35">
        <v>20446</v>
      </c>
      <c r="CS187" s="35">
        <v>20446</v>
      </c>
      <c r="CT187" s="35">
        <v>20357</v>
      </c>
      <c r="CU187" s="35">
        <v>12749</v>
      </c>
      <c r="CV187" s="35">
        <v>20357</v>
      </c>
      <c r="CW187" s="35">
        <v>43147</v>
      </c>
      <c r="CX187" s="35">
        <v>20446</v>
      </c>
      <c r="CY187" s="35">
        <v>3416</v>
      </c>
      <c r="CZ187" s="35">
        <v>452</v>
      </c>
      <c r="DA187" s="78" t="s">
        <v>46</v>
      </c>
      <c r="DB187" s="43" t="s">
        <v>46</v>
      </c>
      <c r="DC187" s="43" t="s">
        <v>46</v>
      </c>
      <c r="DD187" s="43" t="s">
        <v>46</v>
      </c>
      <c r="DE187" s="43" t="s">
        <v>46</v>
      </c>
      <c r="DF187" s="43">
        <v>4676</v>
      </c>
      <c r="DG187" s="54">
        <v>321</v>
      </c>
      <c r="DH187" s="35">
        <v>1663</v>
      </c>
      <c r="DI187" s="35">
        <v>107</v>
      </c>
    </row>
    <row r="188" spans="1:113" x14ac:dyDescent="0.2">
      <c r="A188" s="3" t="s">
        <v>33</v>
      </c>
      <c r="B188" s="4">
        <v>2018</v>
      </c>
      <c r="C188" s="2" t="s">
        <v>11</v>
      </c>
      <c r="D188" s="35" t="s">
        <v>46</v>
      </c>
      <c r="E188" s="35" t="s">
        <v>46</v>
      </c>
      <c r="F188" s="35">
        <v>55865</v>
      </c>
      <c r="G188" s="45">
        <v>55865</v>
      </c>
      <c r="H188" s="35">
        <v>55865</v>
      </c>
      <c r="I188" s="35">
        <v>55865</v>
      </c>
      <c r="J188" s="35">
        <v>9619</v>
      </c>
      <c r="K188" s="35">
        <v>34283</v>
      </c>
      <c r="L188" s="35">
        <v>11963</v>
      </c>
      <c r="M188" s="35" t="s">
        <v>46</v>
      </c>
      <c r="N188" s="35" t="s">
        <v>237</v>
      </c>
      <c r="O188" s="35">
        <v>1801</v>
      </c>
      <c r="P188" s="35">
        <v>1742</v>
      </c>
      <c r="Q188" s="35">
        <v>3416.1779661016949</v>
      </c>
      <c r="R188" s="45">
        <v>8184</v>
      </c>
      <c r="S188" s="35">
        <v>17505</v>
      </c>
      <c r="T188" s="35">
        <v>18408</v>
      </c>
      <c r="U188" s="35">
        <v>21679</v>
      </c>
      <c r="V188" s="35">
        <v>3085</v>
      </c>
      <c r="W188" s="35">
        <v>10049</v>
      </c>
      <c r="X188" s="35">
        <v>11630</v>
      </c>
      <c r="Y188" s="35">
        <v>4702</v>
      </c>
      <c r="Z188" s="35">
        <v>9681</v>
      </c>
      <c r="AA188" s="35">
        <v>3485.9166666666665</v>
      </c>
      <c r="AB188" s="35">
        <v>28319</v>
      </c>
      <c r="AC188" s="35">
        <v>27546</v>
      </c>
      <c r="AD188" s="35">
        <v>1186</v>
      </c>
      <c r="AE188" s="43" t="s">
        <v>46</v>
      </c>
      <c r="AF188" s="30">
        <v>2065</v>
      </c>
      <c r="AG188" s="35">
        <v>55865</v>
      </c>
      <c r="AH188" s="43" t="s">
        <v>46</v>
      </c>
      <c r="AI188" s="43" t="s">
        <v>46</v>
      </c>
      <c r="AJ188" s="43" t="s">
        <v>46</v>
      </c>
      <c r="AK188" s="43">
        <v>5766</v>
      </c>
      <c r="AL188" s="35">
        <v>5766</v>
      </c>
      <c r="AM188" s="35">
        <v>1186</v>
      </c>
      <c r="AN188" s="35">
        <v>9619</v>
      </c>
      <c r="AO188" s="35" t="s">
        <v>46</v>
      </c>
      <c r="AP188" s="35" t="s">
        <v>46</v>
      </c>
      <c r="AQ188" s="45" t="s">
        <v>46</v>
      </c>
      <c r="AR188" s="35">
        <v>55865</v>
      </c>
      <c r="AS188" s="35">
        <v>5692</v>
      </c>
      <c r="AT188" s="35">
        <v>1893</v>
      </c>
      <c r="AU188" s="35">
        <v>675</v>
      </c>
      <c r="AV188" s="35">
        <v>5692</v>
      </c>
      <c r="AW188" s="35">
        <v>5692</v>
      </c>
      <c r="AX188" s="35" t="s">
        <v>237</v>
      </c>
      <c r="AY188" s="35">
        <v>5692</v>
      </c>
      <c r="AZ188" s="43" t="s">
        <v>46</v>
      </c>
      <c r="BA188" s="45" t="s">
        <v>46</v>
      </c>
      <c r="BB188" s="35">
        <v>55865</v>
      </c>
      <c r="BC188" s="35">
        <v>6289</v>
      </c>
      <c r="BD188" s="54">
        <v>385</v>
      </c>
      <c r="BE188" s="35">
        <v>2110</v>
      </c>
      <c r="BF188" s="45">
        <v>97</v>
      </c>
      <c r="BG188" s="35">
        <v>55865</v>
      </c>
      <c r="BH188" s="35">
        <v>11963</v>
      </c>
      <c r="BI188" s="35">
        <v>26795</v>
      </c>
      <c r="BJ188" s="35">
        <v>26795</v>
      </c>
      <c r="BK188" s="35">
        <v>2176</v>
      </c>
      <c r="BL188" s="35">
        <v>6718</v>
      </c>
      <c r="BM188" s="35" t="s">
        <v>46</v>
      </c>
      <c r="BN188" s="35">
        <v>6718</v>
      </c>
      <c r="BO188" s="45" t="s">
        <v>46</v>
      </c>
      <c r="BP188" s="35">
        <v>24764</v>
      </c>
      <c r="BQ188" s="35">
        <v>14383</v>
      </c>
      <c r="BR188" s="35">
        <v>2202.9819631852879</v>
      </c>
      <c r="BS188" s="35">
        <v>55865</v>
      </c>
      <c r="BT188" s="35">
        <v>55865</v>
      </c>
      <c r="BU188" s="35">
        <v>24764</v>
      </c>
      <c r="BV188" s="35">
        <v>43902</v>
      </c>
      <c r="BW188" s="35">
        <v>18474</v>
      </c>
      <c r="BX188" s="35">
        <v>28167</v>
      </c>
      <c r="BY188" s="45">
        <v>53514</v>
      </c>
      <c r="BZ188" s="35">
        <v>55865</v>
      </c>
      <c r="CA188" s="35">
        <v>35790</v>
      </c>
      <c r="CB188" s="35">
        <v>24764</v>
      </c>
      <c r="CC188" s="35">
        <v>24764</v>
      </c>
      <c r="CD188" s="35">
        <v>24764</v>
      </c>
      <c r="CE188" s="35">
        <v>21679</v>
      </c>
      <c r="CF188" s="35">
        <v>486</v>
      </c>
      <c r="CG188" s="35">
        <v>15536</v>
      </c>
      <c r="CH188" s="35">
        <v>35913</v>
      </c>
      <c r="CI188" s="35">
        <v>35913</v>
      </c>
      <c r="CJ188" s="35">
        <v>35913</v>
      </c>
      <c r="CK188" s="35">
        <v>1801</v>
      </c>
      <c r="CL188" s="35" t="s">
        <v>237</v>
      </c>
      <c r="CM188" s="35">
        <v>1801</v>
      </c>
      <c r="CN188" s="35">
        <v>3489</v>
      </c>
      <c r="CO188" s="45">
        <v>34283</v>
      </c>
      <c r="CP188" s="35">
        <v>26553</v>
      </c>
      <c r="CQ188" s="35">
        <v>26553</v>
      </c>
      <c r="CR188" s="35">
        <v>26795</v>
      </c>
      <c r="CS188" s="35">
        <v>26795</v>
      </c>
      <c r="CT188" s="35">
        <v>26729</v>
      </c>
      <c r="CU188" s="35">
        <v>15850</v>
      </c>
      <c r="CV188" s="35">
        <v>26729</v>
      </c>
      <c r="CW188" s="35">
        <v>55865</v>
      </c>
      <c r="CX188" s="35">
        <v>26795</v>
      </c>
      <c r="CY188" s="35">
        <v>7197</v>
      </c>
      <c r="CZ188" s="35">
        <v>705</v>
      </c>
      <c r="DA188" s="78" t="s">
        <v>46</v>
      </c>
      <c r="DB188" s="43" t="s">
        <v>46</v>
      </c>
      <c r="DC188" s="43" t="s">
        <v>46</v>
      </c>
      <c r="DD188" s="43" t="s">
        <v>46</v>
      </c>
      <c r="DE188" s="43" t="s">
        <v>46</v>
      </c>
      <c r="DF188" s="43">
        <v>6289</v>
      </c>
      <c r="DG188" s="54">
        <v>385</v>
      </c>
      <c r="DH188" s="35">
        <v>2110</v>
      </c>
      <c r="DI188" s="35">
        <v>97</v>
      </c>
    </row>
    <row r="189" spans="1:113" x14ac:dyDescent="0.2">
      <c r="A189" s="3" t="s">
        <v>34</v>
      </c>
      <c r="B189" s="4">
        <v>2018</v>
      </c>
      <c r="C189" s="2" t="s">
        <v>12</v>
      </c>
      <c r="D189" s="35" t="s">
        <v>46</v>
      </c>
      <c r="E189" s="35" t="s">
        <v>46</v>
      </c>
      <c r="F189" s="35">
        <v>44845</v>
      </c>
      <c r="G189" s="45">
        <v>44845</v>
      </c>
      <c r="H189" s="35">
        <v>44845</v>
      </c>
      <c r="I189" s="35">
        <v>44845</v>
      </c>
      <c r="J189" s="35">
        <v>7572</v>
      </c>
      <c r="K189" s="35">
        <v>27781</v>
      </c>
      <c r="L189" s="35">
        <v>9492</v>
      </c>
      <c r="M189" s="35" t="s">
        <v>46</v>
      </c>
      <c r="N189" s="35" t="s">
        <v>237</v>
      </c>
      <c r="O189" s="35">
        <v>1301</v>
      </c>
      <c r="P189" s="35">
        <v>871</v>
      </c>
      <c r="Q189" s="35">
        <v>3374.8333333333335</v>
      </c>
      <c r="R189" s="45">
        <v>4985</v>
      </c>
      <c r="S189" s="35">
        <v>14164</v>
      </c>
      <c r="T189" s="35">
        <v>14907</v>
      </c>
      <c r="U189" s="35">
        <v>17639</v>
      </c>
      <c r="V189" s="35">
        <v>2412</v>
      </c>
      <c r="W189" s="35">
        <v>8120</v>
      </c>
      <c r="X189" s="35">
        <v>9519</v>
      </c>
      <c r="Y189" s="35">
        <v>3582</v>
      </c>
      <c r="Z189" s="35">
        <v>7833</v>
      </c>
      <c r="AA189" s="35">
        <v>3479.4893617021276</v>
      </c>
      <c r="AB189" s="35">
        <v>22469</v>
      </c>
      <c r="AC189" s="35">
        <v>22376</v>
      </c>
      <c r="AD189" s="35">
        <v>914</v>
      </c>
      <c r="AE189" s="43" t="s">
        <v>46</v>
      </c>
      <c r="AF189" s="30">
        <v>1644</v>
      </c>
      <c r="AG189" s="35">
        <v>44845</v>
      </c>
      <c r="AH189" s="43" t="s">
        <v>46</v>
      </c>
      <c r="AI189" s="43" t="s">
        <v>46</v>
      </c>
      <c r="AJ189" s="43" t="s">
        <v>46</v>
      </c>
      <c r="AK189" s="43">
        <v>4490</v>
      </c>
      <c r="AL189" s="35">
        <v>4490</v>
      </c>
      <c r="AM189" s="35">
        <v>914</v>
      </c>
      <c r="AN189" s="35">
        <v>7572</v>
      </c>
      <c r="AO189" s="35" t="s">
        <v>46</v>
      </c>
      <c r="AP189" s="35" t="s">
        <v>46</v>
      </c>
      <c r="AQ189" s="45" t="s">
        <v>46</v>
      </c>
      <c r="AR189" s="35">
        <v>44845</v>
      </c>
      <c r="AS189" s="35">
        <v>4718</v>
      </c>
      <c r="AT189" s="35">
        <v>1763</v>
      </c>
      <c r="AU189" s="35">
        <v>621</v>
      </c>
      <c r="AV189" s="35">
        <v>4718</v>
      </c>
      <c r="AW189" s="35">
        <v>4718</v>
      </c>
      <c r="AX189" s="35" t="s">
        <v>237</v>
      </c>
      <c r="AY189" s="35">
        <v>4718</v>
      </c>
      <c r="AZ189" s="43" t="s">
        <v>46</v>
      </c>
      <c r="BA189" s="45" t="s">
        <v>46</v>
      </c>
      <c r="BB189" s="35">
        <v>44845</v>
      </c>
      <c r="BC189" s="35">
        <v>4708</v>
      </c>
      <c r="BD189" s="54">
        <v>344</v>
      </c>
      <c r="BE189" s="35">
        <v>1741</v>
      </c>
      <c r="BF189" s="45">
        <v>143</v>
      </c>
      <c r="BG189" s="35">
        <v>44845</v>
      </c>
      <c r="BH189" s="35">
        <v>9492</v>
      </c>
      <c r="BI189" s="35">
        <v>21045</v>
      </c>
      <c r="BJ189" s="35">
        <v>21045</v>
      </c>
      <c r="BK189" s="35">
        <v>1552</v>
      </c>
      <c r="BL189" s="35">
        <v>5054</v>
      </c>
      <c r="BM189" s="35" t="s">
        <v>46</v>
      </c>
      <c r="BN189" s="35">
        <v>5054</v>
      </c>
      <c r="BO189" s="45" t="s">
        <v>46</v>
      </c>
      <c r="BP189" s="35">
        <v>20051</v>
      </c>
      <c r="BQ189" s="35">
        <v>11415</v>
      </c>
      <c r="BR189" s="35">
        <v>2202.9819631852879</v>
      </c>
      <c r="BS189" s="35">
        <v>44845</v>
      </c>
      <c r="BT189" s="35">
        <v>44845</v>
      </c>
      <c r="BU189" s="35">
        <v>20051</v>
      </c>
      <c r="BV189" s="35">
        <v>35353</v>
      </c>
      <c r="BW189" s="35">
        <v>14406</v>
      </c>
      <c r="BX189" s="35">
        <v>22373</v>
      </c>
      <c r="BY189" s="45">
        <v>43720</v>
      </c>
      <c r="BZ189" s="35">
        <v>44845</v>
      </c>
      <c r="CA189" s="35">
        <v>29180</v>
      </c>
      <c r="CB189" s="35">
        <v>20051</v>
      </c>
      <c r="CC189" s="35">
        <v>20051</v>
      </c>
      <c r="CD189" s="35">
        <v>20051</v>
      </c>
      <c r="CE189" s="35">
        <v>17639</v>
      </c>
      <c r="CF189" s="35">
        <v>308</v>
      </c>
      <c r="CG189" s="35">
        <v>12979</v>
      </c>
      <c r="CH189" s="35">
        <v>29071</v>
      </c>
      <c r="CI189" s="35">
        <v>29071</v>
      </c>
      <c r="CJ189" s="35">
        <v>29071</v>
      </c>
      <c r="CK189" s="35">
        <v>1301</v>
      </c>
      <c r="CL189" s="35" t="s">
        <v>237</v>
      </c>
      <c r="CM189" s="35">
        <v>1301</v>
      </c>
      <c r="CN189" s="35">
        <v>2637</v>
      </c>
      <c r="CO189" s="45">
        <v>27781</v>
      </c>
      <c r="CP189" s="35">
        <v>21280</v>
      </c>
      <c r="CQ189" s="35">
        <v>21280</v>
      </c>
      <c r="CR189" s="35">
        <v>21045</v>
      </c>
      <c r="CS189" s="35">
        <v>21045</v>
      </c>
      <c r="CT189" s="35">
        <v>21363</v>
      </c>
      <c r="CU189" s="35">
        <v>9771</v>
      </c>
      <c r="CV189" s="35">
        <v>21363</v>
      </c>
      <c r="CW189" s="35">
        <v>44845</v>
      </c>
      <c r="CX189" s="35">
        <v>21045</v>
      </c>
      <c r="CY189" s="35">
        <v>12767</v>
      </c>
      <c r="CZ189" s="35">
        <v>838</v>
      </c>
      <c r="DA189" s="78" t="s">
        <v>46</v>
      </c>
      <c r="DB189" s="43" t="s">
        <v>46</v>
      </c>
      <c r="DC189" s="43" t="s">
        <v>46</v>
      </c>
      <c r="DD189" s="43" t="s">
        <v>46</v>
      </c>
      <c r="DE189" s="43" t="s">
        <v>46</v>
      </c>
      <c r="DF189" s="43">
        <v>4708</v>
      </c>
      <c r="DG189" s="54">
        <v>344</v>
      </c>
      <c r="DH189" s="35">
        <v>1741</v>
      </c>
      <c r="DI189" s="35">
        <v>143</v>
      </c>
    </row>
    <row r="190" spans="1:113" x14ac:dyDescent="0.2">
      <c r="A190" s="3" t="s">
        <v>35</v>
      </c>
      <c r="B190" s="4">
        <v>2018</v>
      </c>
      <c r="C190" s="2" t="s">
        <v>228</v>
      </c>
      <c r="D190" s="35" t="s">
        <v>46</v>
      </c>
      <c r="E190" s="35" t="s">
        <v>46</v>
      </c>
      <c r="F190" s="35">
        <v>45029</v>
      </c>
      <c r="G190" s="45">
        <v>45029</v>
      </c>
      <c r="H190" s="35">
        <v>45029</v>
      </c>
      <c r="I190" s="35">
        <v>45029</v>
      </c>
      <c r="J190" s="35">
        <v>7559</v>
      </c>
      <c r="K190" s="35">
        <v>27217</v>
      </c>
      <c r="L190" s="35">
        <v>10253</v>
      </c>
      <c r="M190" s="35" t="s">
        <v>46</v>
      </c>
      <c r="N190" s="35" t="s">
        <v>237</v>
      </c>
      <c r="O190" s="35">
        <v>1089</v>
      </c>
      <c r="P190" s="35">
        <v>527</v>
      </c>
      <c r="Q190" s="35">
        <v>3499.837748344371</v>
      </c>
      <c r="R190" s="45">
        <v>3542</v>
      </c>
      <c r="S190" s="35">
        <v>14069</v>
      </c>
      <c r="T190" s="35">
        <v>14593</v>
      </c>
      <c r="U190" s="35">
        <v>16769</v>
      </c>
      <c r="V190" s="35">
        <v>2410</v>
      </c>
      <c r="W190" s="35">
        <v>7809</v>
      </c>
      <c r="X190" s="35">
        <v>8960</v>
      </c>
      <c r="Y190" s="35">
        <v>3320</v>
      </c>
      <c r="Z190" s="35">
        <v>7330</v>
      </c>
      <c r="AA190" s="35">
        <v>3738.9146341463415</v>
      </c>
      <c r="AB190" s="35">
        <v>22730</v>
      </c>
      <c r="AC190" s="35">
        <v>22299</v>
      </c>
      <c r="AD190" s="35">
        <v>884</v>
      </c>
      <c r="AE190" s="43">
        <v>2204.1999999999998</v>
      </c>
      <c r="AF190" s="30">
        <v>1557</v>
      </c>
      <c r="AG190" s="35">
        <v>45029</v>
      </c>
      <c r="AH190" s="43">
        <v>839</v>
      </c>
      <c r="AI190" s="43">
        <v>1365.2</v>
      </c>
      <c r="AJ190" s="43">
        <v>1557</v>
      </c>
      <c r="AK190" s="43">
        <v>4517</v>
      </c>
      <c r="AL190" s="35">
        <v>4517</v>
      </c>
      <c r="AM190" s="35">
        <v>884</v>
      </c>
      <c r="AN190" s="35">
        <v>7559</v>
      </c>
      <c r="AO190" s="35">
        <v>7559</v>
      </c>
      <c r="AP190" s="35" t="s">
        <v>46</v>
      </c>
      <c r="AQ190" s="45" t="s">
        <v>46</v>
      </c>
      <c r="AR190" s="35">
        <v>45029</v>
      </c>
      <c r="AS190" s="35">
        <v>4735</v>
      </c>
      <c r="AT190" s="35">
        <v>1688</v>
      </c>
      <c r="AU190" s="35">
        <v>711</v>
      </c>
      <c r="AV190" s="35">
        <v>4735</v>
      </c>
      <c r="AW190" s="35">
        <v>4735</v>
      </c>
      <c r="AX190" s="35" t="s">
        <v>237</v>
      </c>
      <c r="AY190" s="35">
        <v>4735</v>
      </c>
      <c r="AZ190" s="43" t="s">
        <v>46</v>
      </c>
      <c r="BA190" s="45">
        <v>4184</v>
      </c>
      <c r="BB190" s="35">
        <v>45029</v>
      </c>
      <c r="BC190" s="35">
        <v>4675</v>
      </c>
      <c r="BD190" s="54">
        <v>261</v>
      </c>
      <c r="BE190" s="35">
        <v>1603</v>
      </c>
      <c r="BF190" s="45">
        <v>127</v>
      </c>
      <c r="BG190" s="35">
        <v>45029</v>
      </c>
      <c r="BH190" s="35">
        <v>10253</v>
      </c>
      <c r="BI190" s="35">
        <v>20858</v>
      </c>
      <c r="BJ190" s="35">
        <v>20858</v>
      </c>
      <c r="BK190" s="35">
        <v>1602</v>
      </c>
      <c r="BL190" s="35">
        <v>5559</v>
      </c>
      <c r="BM190" s="35" t="s">
        <v>46</v>
      </c>
      <c r="BN190" s="35">
        <v>5559</v>
      </c>
      <c r="BO190" s="45" t="s">
        <v>46</v>
      </c>
      <c r="BP190" s="35">
        <v>19179</v>
      </c>
      <c r="BQ190" s="35">
        <v>10650</v>
      </c>
      <c r="BR190" s="35">
        <v>2202.9819631852879</v>
      </c>
      <c r="BS190" s="35">
        <v>45029</v>
      </c>
      <c r="BT190" s="35">
        <v>45029</v>
      </c>
      <c r="BU190" s="35">
        <v>19179</v>
      </c>
      <c r="BV190" s="35">
        <v>34776</v>
      </c>
      <c r="BW190" s="35">
        <v>13725</v>
      </c>
      <c r="BX190" s="35">
        <v>22187</v>
      </c>
      <c r="BY190" s="45">
        <v>43902</v>
      </c>
      <c r="BZ190" s="35">
        <v>45029</v>
      </c>
      <c r="CA190" s="35">
        <v>28590</v>
      </c>
      <c r="CB190" s="35">
        <v>19179</v>
      </c>
      <c r="CC190" s="35">
        <v>19179</v>
      </c>
      <c r="CD190" s="35">
        <v>19179</v>
      </c>
      <c r="CE190" s="35">
        <v>16769</v>
      </c>
      <c r="CF190" s="35">
        <v>327</v>
      </c>
      <c r="CG190" s="35">
        <v>11368</v>
      </c>
      <c r="CH190" s="35">
        <v>28662</v>
      </c>
      <c r="CI190" s="35">
        <v>28662</v>
      </c>
      <c r="CJ190" s="35">
        <v>28662</v>
      </c>
      <c r="CK190" s="35">
        <v>1089</v>
      </c>
      <c r="CL190" s="35" t="s">
        <v>237</v>
      </c>
      <c r="CM190" s="35">
        <v>1089</v>
      </c>
      <c r="CN190" s="35">
        <v>2074</v>
      </c>
      <c r="CO190" s="45">
        <v>27217</v>
      </c>
      <c r="CP190" s="35">
        <v>21175</v>
      </c>
      <c r="CQ190" s="35">
        <v>21175</v>
      </c>
      <c r="CR190" s="35">
        <v>20858</v>
      </c>
      <c r="CS190" s="35">
        <v>20858</v>
      </c>
      <c r="CT190" s="35">
        <v>21345</v>
      </c>
      <c r="CU190" s="35">
        <v>7304</v>
      </c>
      <c r="CV190" s="35">
        <v>21345</v>
      </c>
      <c r="CW190" s="35">
        <v>45029</v>
      </c>
      <c r="CX190" s="35">
        <v>20858</v>
      </c>
      <c r="CY190" s="35">
        <v>35896</v>
      </c>
      <c r="CZ190" s="35">
        <v>1175</v>
      </c>
      <c r="DA190" s="78" t="s">
        <v>46</v>
      </c>
      <c r="DB190" s="43" t="s">
        <v>46</v>
      </c>
      <c r="DC190" s="43" t="s">
        <v>46</v>
      </c>
      <c r="DD190" s="43" t="s">
        <v>46</v>
      </c>
      <c r="DE190" s="43" t="s">
        <v>46</v>
      </c>
      <c r="DF190" s="43">
        <v>4675</v>
      </c>
      <c r="DG190" s="54">
        <v>261</v>
      </c>
      <c r="DH190" s="35">
        <v>1603</v>
      </c>
      <c r="DI190" s="35">
        <v>127</v>
      </c>
    </row>
    <row r="191" spans="1:113" x14ac:dyDescent="0.2">
      <c r="A191" s="3" t="s">
        <v>36</v>
      </c>
      <c r="B191" s="4">
        <v>2018</v>
      </c>
      <c r="C191" s="2" t="s">
        <v>13</v>
      </c>
      <c r="D191" s="35" t="s">
        <v>46</v>
      </c>
      <c r="E191" s="35" t="s">
        <v>46</v>
      </c>
      <c r="F191" s="35">
        <v>15025</v>
      </c>
      <c r="G191" s="45">
        <v>15025</v>
      </c>
      <c r="H191" s="35">
        <v>15025</v>
      </c>
      <c r="I191" s="35">
        <v>15025</v>
      </c>
      <c r="J191" s="35">
        <v>2683</v>
      </c>
      <c r="K191" s="35">
        <v>8712</v>
      </c>
      <c r="L191" s="35">
        <v>3630</v>
      </c>
      <c r="M191" s="35" t="s">
        <v>46</v>
      </c>
      <c r="N191" s="35" t="s">
        <v>237</v>
      </c>
      <c r="O191" s="35">
        <v>230</v>
      </c>
      <c r="P191" s="35">
        <v>175</v>
      </c>
      <c r="Q191" s="35">
        <v>3550.126865671642</v>
      </c>
      <c r="R191" s="45">
        <v>957</v>
      </c>
      <c r="S191" s="35">
        <v>4590</v>
      </c>
      <c r="T191" s="35">
        <v>4580</v>
      </c>
      <c r="U191" s="35">
        <v>5703</v>
      </c>
      <c r="V191" s="35">
        <v>734</v>
      </c>
      <c r="W191" s="35">
        <v>2732</v>
      </c>
      <c r="X191" s="35">
        <v>2971</v>
      </c>
      <c r="Y191" s="35">
        <v>1114</v>
      </c>
      <c r="Z191" s="35">
        <v>2486</v>
      </c>
      <c r="AA191" s="35">
        <v>3765.0833333333335</v>
      </c>
      <c r="AB191" s="35">
        <v>7669</v>
      </c>
      <c r="AC191" s="35">
        <v>7356</v>
      </c>
      <c r="AD191" s="35">
        <v>286</v>
      </c>
      <c r="AE191" s="43">
        <v>821.6</v>
      </c>
      <c r="AF191" s="30">
        <v>552</v>
      </c>
      <c r="AG191" s="35">
        <v>15025</v>
      </c>
      <c r="AH191" s="43">
        <v>307</v>
      </c>
      <c r="AI191" s="43">
        <v>514.6</v>
      </c>
      <c r="AJ191" s="43">
        <v>552</v>
      </c>
      <c r="AK191" s="43">
        <v>1621</v>
      </c>
      <c r="AL191" s="35">
        <v>1621</v>
      </c>
      <c r="AM191" s="35">
        <v>286</v>
      </c>
      <c r="AN191" s="35">
        <v>2683</v>
      </c>
      <c r="AO191" s="35">
        <v>2683</v>
      </c>
      <c r="AP191" s="35" t="s">
        <v>46</v>
      </c>
      <c r="AQ191" s="45" t="s">
        <v>46</v>
      </c>
      <c r="AR191" s="35">
        <v>15025</v>
      </c>
      <c r="AS191" s="35">
        <v>1410</v>
      </c>
      <c r="AT191" s="35">
        <v>513</v>
      </c>
      <c r="AU191" s="35">
        <v>188</v>
      </c>
      <c r="AV191" s="35">
        <v>1410</v>
      </c>
      <c r="AW191" s="35">
        <v>1410</v>
      </c>
      <c r="AX191" s="35" t="s">
        <v>237</v>
      </c>
      <c r="AY191" s="35">
        <v>1410</v>
      </c>
      <c r="AZ191" s="43" t="s">
        <v>46</v>
      </c>
      <c r="BA191" s="45">
        <v>1191</v>
      </c>
      <c r="BB191" s="35">
        <v>15025</v>
      </c>
      <c r="BC191" s="35">
        <v>1537</v>
      </c>
      <c r="BD191" s="54">
        <v>69</v>
      </c>
      <c r="BE191" s="35">
        <v>570</v>
      </c>
      <c r="BF191" s="45">
        <v>20</v>
      </c>
      <c r="BG191" s="35">
        <v>15025</v>
      </c>
      <c r="BH191" s="35">
        <v>3630</v>
      </c>
      <c r="BI191" s="35">
        <v>6782</v>
      </c>
      <c r="BJ191" s="35">
        <v>6782</v>
      </c>
      <c r="BK191" s="35">
        <v>523</v>
      </c>
      <c r="BL191" s="35">
        <v>1987</v>
      </c>
      <c r="BM191" s="35" t="s">
        <v>46</v>
      </c>
      <c r="BN191" s="35">
        <v>1987</v>
      </c>
      <c r="BO191" s="45" t="s">
        <v>46</v>
      </c>
      <c r="BP191" s="35">
        <v>6437</v>
      </c>
      <c r="BQ191" s="35">
        <v>3600</v>
      </c>
      <c r="BR191" s="35">
        <v>2202.9819631852879</v>
      </c>
      <c r="BS191" s="35">
        <v>15025</v>
      </c>
      <c r="BT191" s="35">
        <v>15025</v>
      </c>
      <c r="BU191" s="35">
        <v>6437</v>
      </c>
      <c r="BV191" s="35">
        <v>11395</v>
      </c>
      <c r="BW191" s="35">
        <v>4291</v>
      </c>
      <c r="BX191" s="35">
        <v>7388</v>
      </c>
      <c r="BY191" s="45">
        <v>14447</v>
      </c>
      <c r="BZ191" s="35">
        <v>15025</v>
      </c>
      <c r="CA191" s="35">
        <v>9218</v>
      </c>
      <c r="CB191" s="35">
        <v>6437</v>
      </c>
      <c r="CC191" s="35">
        <v>6437</v>
      </c>
      <c r="CD191" s="35">
        <v>6437</v>
      </c>
      <c r="CE191" s="35">
        <v>5703</v>
      </c>
      <c r="CF191" s="35">
        <v>90</v>
      </c>
      <c r="CG191" s="35">
        <v>4641</v>
      </c>
      <c r="CH191" s="35">
        <v>9170</v>
      </c>
      <c r="CI191" s="35">
        <v>9170</v>
      </c>
      <c r="CJ191" s="35">
        <v>9170</v>
      </c>
      <c r="CK191" s="35">
        <v>230</v>
      </c>
      <c r="CL191" s="35" t="s">
        <v>237</v>
      </c>
      <c r="CM191" s="35">
        <v>230</v>
      </c>
      <c r="CN191" s="35">
        <v>492</v>
      </c>
      <c r="CO191" s="45">
        <v>8712</v>
      </c>
      <c r="CP191" s="35">
        <v>6971</v>
      </c>
      <c r="CQ191" s="35">
        <v>6971</v>
      </c>
      <c r="CR191" s="35">
        <v>6782</v>
      </c>
      <c r="CS191" s="35">
        <v>6782</v>
      </c>
      <c r="CT191" s="35">
        <v>7000</v>
      </c>
      <c r="CU191" s="35">
        <v>2289</v>
      </c>
      <c r="CV191" s="35">
        <v>7000</v>
      </c>
      <c r="CW191" s="35">
        <v>15025</v>
      </c>
      <c r="CX191" s="35">
        <v>6782</v>
      </c>
      <c r="CY191" s="35">
        <v>6713</v>
      </c>
      <c r="CZ191" s="35">
        <v>310</v>
      </c>
      <c r="DA191" s="78" t="s">
        <v>46</v>
      </c>
      <c r="DB191" s="43" t="s">
        <v>46</v>
      </c>
      <c r="DC191" s="43" t="s">
        <v>46</v>
      </c>
      <c r="DD191" s="43" t="s">
        <v>46</v>
      </c>
      <c r="DE191" s="43" t="s">
        <v>46</v>
      </c>
      <c r="DF191" s="43">
        <v>1537</v>
      </c>
      <c r="DG191" s="54">
        <v>69</v>
      </c>
      <c r="DH191" s="35">
        <v>570</v>
      </c>
      <c r="DI191" s="35">
        <v>20</v>
      </c>
    </row>
    <row r="192" spans="1:113" x14ac:dyDescent="0.2">
      <c r="A192" s="3" t="s">
        <v>37</v>
      </c>
      <c r="B192" s="4">
        <v>2018</v>
      </c>
      <c r="C192" s="2" t="s">
        <v>14</v>
      </c>
      <c r="D192" s="35" t="s">
        <v>46</v>
      </c>
      <c r="E192" s="35" t="s">
        <v>46</v>
      </c>
      <c r="F192" s="35">
        <v>24770</v>
      </c>
      <c r="G192" s="45">
        <v>24770</v>
      </c>
      <c r="H192" s="35">
        <v>24770</v>
      </c>
      <c r="I192" s="35">
        <v>24770</v>
      </c>
      <c r="J192" s="35">
        <v>4244</v>
      </c>
      <c r="K192" s="35">
        <v>15262</v>
      </c>
      <c r="L192" s="35">
        <v>5264</v>
      </c>
      <c r="M192" s="35" t="s">
        <v>46</v>
      </c>
      <c r="N192" s="35" t="s">
        <v>237</v>
      </c>
      <c r="O192" s="35">
        <v>839</v>
      </c>
      <c r="P192" s="35">
        <v>572</v>
      </c>
      <c r="Q192" s="35">
        <v>3359.0616438356165</v>
      </c>
      <c r="R192" s="45">
        <v>3380</v>
      </c>
      <c r="S192" s="35">
        <v>7890</v>
      </c>
      <c r="T192" s="35">
        <v>8099</v>
      </c>
      <c r="U192" s="35">
        <v>9196</v>
      </c>
      <c r="V192" s="35">
        <v>1296</v>
      </c>
      <c r="W192" s="35">
        <v>4288</v>
      </c>
      <c r="X192" s="35">
        <v>4908</v>
      </c>
      <c r="Y192" s="35">
        <v>1898</v>
      </c>
      <c r="Z192" s="35">
        <v>4006</v>
      </c>
      <c r="AA192" s="35">
        <v>3467.5</v>
      </c>
      <c r="AB192" s="35">
        <v>12394</v>
      </c>
      <c r="AC192" s="35">
        <v>12376</v>
      </c>
      <c r="AD192" s="35">
        <v>529</v>
      </c>
      <c r="AE192" s="43">
        <v>1366.4</v>
      </c>
      <c r="AF192" s="30">
        <v>831</v>
      </c>
      <c r="AG192" s="35">
        <v>24770</v>
      </c>
      <c r="AH192" s="43">
        <v>513</v>
      </c>
      <c r="AI192" s="43">
        <v>853.4</v>
      </c>
      <c r="AJ192" s="43">
        <v>831</v>
      </c>
      <c r="AK192" s="43">
        <v>2527</v>
      </c>
      <c r="AL192" s="35">
        <v>2527</v>
      </c>
      <c r="AM192" s="35">
        <v>529</v>
      </c>
      <c r="AN192" s="35">
        <v>4244</v>
      </c>
      <c r="AO192" s="35">
        <v>4244</v>
      </c>
      <c r="AP192" s="35" t="s">
        <v>46</v>
      </c>
      <c r="AQ192" s="45" t="s">
        <v>46</v>
      </c>
      <c r="AR192" s="35">
        <v>24770</v>
      </c>
      <c r="AS192" s="35">
        <v>2558</v>
      </c>
      <c r="AT192" s="35">
        <v>773</v>
      </c>
      <c r="AU192" s="35">
        <v>264</v>
      </c>
      <c r="AV192" s="35">
        <v>2558</v>
      </c>
      <c r="AW192" s="35">
        <v>2558</v>
      </c>
      <c r="AX192" s="35" t="s">
        <v>237</v>
      </c>
      <c r="AY192" s="35">
        <v>2558</v>
      </c>
      <c r="AZ192" s="43" t="s">
        <v>46</v>
      </c>
      <c r="BA192" s="45">
        <v>2324</v>
      </c>
      <c r="BB192" s="35">
        <v>24770</v>
      </c>
      <c r="BC192" s="35">
        <v>2585</v>
      </c>
      <c r="BD192" s="54">
        <v>180</v>
      </c>
      <c r="BE192" s="35">
        <v>916</v>
      </c>
      <c r="BF192" s="45">
        <v>68</v>
      </c>
      <c r="BG192" s="35">
        <v>24770</v>
      </c>
      <c r="BH192" s="35">
        <v>5264</v>
      </c>
      <c r="BI192" s="35">
        <v>11619</v>
      </c>
      <c r="BJ192" s="35">
        <v>11619</v>
      </c>
      <c r="BK192" s="35">
        <v>891</v>
      </c>
      <c r="BL192" s="35">
        <v>2817</v>
      </c>
      <c r="BM192" s="35" t="s">
        <v>46</v>
      </c>
      <c r="BN192" s="35">
        <v>2817</v>
      </c>
      <c r="BO192" s="45" t="s">
        <v>46</v>
      </c>
      <c r="BP192" s="35">
        <v>10492</v>
      </c>
      <c r="BQ192" s="35">
        <v>5904</v>
      </c>
      <c r="BR192" s="35">
        <v>2202.9819631852879</v>
      </c>
      <c r="BS192" s="35">
        <v>24770</v>
      </c>
      <c r="BT192" s="35">
        <v>24770</v>
      </c>
      <c r="BU192" s="35">
        <v>10492</v>
      </c>
      <c r="BV192" s="35">
        <v>19506</v>
      </c>
      <c r="BW192" s="35">
        <v>7888</v>
      </c>
      <c r="BX192" s="35">
        <v>12016</v>
      </c>
      <c r="BY192" s="45">
        <v>24050</v>
      </c>
      <c r="BZ192" s="35">
        <v>24770</v>
      </c>
      <c r="CA192" s="35">
        <v>15931</v>
      </c>
      <c r="CB192" s="35">
        <v>10492</v>
      </c>
      <c r="CC192" s="35">
        <v>10492</v>
      </c>
      <c r="CD192" s="35">
        <v>10492</v>
      </c>
      <c r="CE192" s="35">
        <v>9196</v>
      </c>
      <c r="CF192" s="35">
        <v>232</v>
      </c>
      <c r="CG192" s="35">
        <v>8092</v>
      </c>
      <c r="CH192" s="35">
        <v>15989</v>
      </c>
      <c r="CI192" s="35">
        <v>15989</v>
      </c>
      <c r="CJ192" s="35">
        <v>15989</v>
      </c>
      <c r="CK192" s="35">
        <v>839</v>
      </c>
      <c r="CL192" s="35" t="s">
        <v>237</v>
      </c>
      <c r="CM192" s="35">
        <v>839</v>
      </c>
      <c r="CN192" s="35">
        <v>1800</v>
      </c>
      <c r="CO192" s="45">
        <v>15262</v>
      </c>
      <c r="CP192" s="35">
        <v>11701</v>
      </c>
      <c r="CQ192" s="35">
        <v>11701</v>
      </c>
      <c r="CR192" s="35">
        <v>11619</v>
      </c>
      <c r="CS192" s="35">
        <v>11619</v>
      </c>
      <c r="CT192" s="35">
        <v>11782</v>
      </c>
      <c r="CU192" s="35">
        <v>6184</v>
      </c>
      <c r="CV192" s="35">
        <v>11782</v>
      </c>
      <c r="CW192" s="35">
        <v>24770</v>
      </c>
      <c r="CX192" s="35">
        <v>11619</v>
      </c>
      <c r="CY192" s="35">
        <v>3789</v>
      </c>
      <c r="CZ192" s="35">
        <v>336</v>
      </c>
      <c r="DA192" s="78" t="s">
        <v>46</v>
      </c>
      <c r="DB192" s="43" t="s">
        <v>46</v>
      </c>
      <c r="DC192" s="43" t="s">
        <v>46</v>
      </c>
      <c r="DD192" s="43" t="s">
        <v>46</v>
      </c>
      <c r="DE192" s="43" t="s">
        <v>46</v>
      </c>
      <c r="DF192" s="43">
        <v>2585</v>
      </c>
      <c r="DG192" s="54">
        <v>180</v>
      </c>
      <c r="DH192" s="35">
        <v>916</v>
      </c>
      <c r="DI192" s="35">
        <v>68</v>
      </c>
    </row>
    <row r="193" spans="1:113" x14ac:dyDescent="0.2">
      <c r="A193" s="3" t="s">
        <v>38</v>
      </c>
      <c r="B193" s="4">
        <v>2018</v>
      </c>
      <c r="C193" s="2" t="s">
        <v>15</v>
      </c>
      <c r="D193" s="35" t="s">
        <v>46</v>
      </c>
      <c r="E193" s="35" t="s">
        <v>46</v>
      </c>
      <c r="F193" s="35">
        <v>35226</v>
      </c>
      <c r="G193" s="45">
        <v>35226</v>
      </c>
      <c r="H193" s="35">
        <v>35226</v>
      </c>
      <c r="I193" s="35">
        <v>35226</v>
      </c>
      <c r="J193" s="35">
        <v>6113</v>
      </c>
      <c r="K193" s="35">
        <v>21805</v>
      </c>
      <c r="L193" s="35">
        <v>7308</v>
      </c>
      <c r="M193" s="35" t="s">
        <v>46</v>
      </c>
      <c r="N193" s="35" t="s">
        <v>237</v>
      </c>
      <c r="O193" s="35">
        <v>1186</v>
      </c>
      <c r="P193" s="35">
        <v>868</v>
      </c>
      <c r="Q193" s="35">
        <v>3433.5</v>
      </c>
      <c r="R193" s="45">
        <v>4761</v>
      </c>
      <c r="S193" s="35">
        <v>11071</v>
      </c>
      <c r="T193" s="35">
        <v>11756</v>
      </c>
      <c r="U193" s="35">
        <v>13635</v>
      </c>
      <c r="V193" s="35">
        <v>1772</v>
      </c>
      <c r="W193" s="35">
        <v>6191</v>
      </c>
      <c r="X193" s="35">
        <v>7444</v>
      </c>
      <c r="Y193" s="35">
        <v>2782</v>
      </c>
      <c r="Z193" s="35">
        <v>6191</v>
      </c>
      <c r="AA193" s="35">
        <v>3548.3395061728397</v>
      </c>
      <c r="AB193" s="35">
        <v>17636</v>
      </c>
      <c r="AC193" s="35">
        <v>17590</v>
      </c>
      <c r="AD193" s="35">
        <v>796</v>
      </c>
      <c r="AE193" s="43">
        <v>1945.2</v>
      </c>
      <c r="AF193" s="30">
        <v>1202</v>
      </c>
      <c r="AG193" s="35">
        <v>35226</v>
      </c>
      <c r="AH193" s="43">
        <v>778</v>
      </c>
      <c r="AI193" s="43">
        <v>1167.2</v>
      </c>
      <c r="AJ193" s="43">
        <v>1202</v>
      </c>
      <c r="AK193" s="43">
        <v>3726</v>
      </c>
      <c r="AL193" s="35">
        <v>3726</v>
      </c>
      <c r="AM193" s="35">
        <v>796</v>
      </c>
      <c r="AN193" s="35">
        <v>6113</v>
      </c>
      <c r="AO193" s="35">
        <v>6113</v>
      </c>
      <c r="AP193" s="35" t="s">
        <v>46</v>
      </c>
      <c r="AQ193" s="45" t="s">
        <v>46</v>
      </c>
      <c r="AR193" s="35">
        <v>35226</v>
      </c>
      <c r="AS193" s="35">
        <v>3619</v>
      </c>
      <c r="AT193" s="35">
        <v>1269</v>
      </c>
      <c r="AU193" s="35">
        <v>435</v>
      </c>
      <c r="AV193" s="35">
        <v>3619</v>
      </c>
      <c r="AW193" s="35">
        <v>3619</v>
      </c>
      <c r="AX193" s="35" t="s">
        <v>237</v>
      </c>
      <c r="AY193" s="35">
        <v>3619</v>
      </c>
      <c r="AZ193" s="43" t="s">
        <v>46</v>
      </c>
      <c r="BA193" s="45">
        <v>3412</v>
      </c>
      <c r="BB193" s="35">
        <v>35226</v>
      </c>
      <c r="BC193" s="35">
        <v>3689</v>
      </c>
      <c r="BD193" s="54">
        <v>231</v>
      </c>
      <c r="BE193" s="35">
        <v>1345</v>
      </c>
      <c r="BF193" s="45">
        <v>94</v>
      </c>
      <c r="BG193" s="35">
        <v>35226</v>
      </c>
      <c r="BH193" s="35">
        <v>7308</v>
      </c>
      <c r="BI193" s="35">
        <v>16822</v>
      </c>
      <c r="BJ193" s="35">
        <v>16822</v>
      </c>
      <c r="BK193" s="35">
        <v>1304</v>
      </c>
      <c r="BL193" s="35">
        <v>4152</v>
      </c>
      <c r="BM193" s="35" t="s">
        <v>46</v>
      </c>
      <c r="BN193" s="35">
        <v>4152</v>
      </c>
      <c r="BO193" s="45" t="s">
        <v>46</v>
      </c>
      <c r="BP193" s="35">
        <v>15407</v>
      </c>
      <c r="BQ193" s="35">
        <v>8973</v>
      </c>
      <c r="BR193" s="35">
        <v>2202.9819631852879</v>
      </c>
      <c r="BS193" s="35">
        <v>35226</v>
      </c>
      <c r="BT193" s="35">
        <v>35226</v>
      </c>
      <c r="BU193" s="35">
        <v>15407</v>
      </c>
      <c r="BV193" s="35">
        <v>27918</v>
      </c>
      <c r="BW193" s="35">
        <v>11705</v>
      </c>
      <c r="BX193" s="35">
        <v>17616</v>
      </c>
      <c r="BY193" s="45">
        <v>33763</v>
      </c>
      <c r="BZ193" s="35">
        <v>35226</v>
      </c>
      <c r="CA193" s="35">
        <v>22710</v>
      </c>
      <c r="CB193" s="35">
        <v>15407</v>
      </c>
      <c r="CC193" s="35">
        <v>15407</v>
      </c>
      <c r="CD193" s="35">
        <v>15407</v>
      </c>
      <c r="CE193" s="35">
        <v>13635</v>
      </c>
      <c r="CF193" s="35">
        <v>305</v>
      </c>
      <c r="CG193" s="35">
        <v>11644</v>
      </c>
      <c r="CH193" s="35">
        <v>22827</v>
      </c>
      <c r="CI193" s="35">
        <v>22827</v>
      </c>
      <c r="CJ193" s="35">
        <v>22827</v>
      </c>
      <c r="CK193" s="35">
        <v>1186</v>
      </c>
      <c r="CL193" s="35" t="s">
        <v>237</v>
      </c>
      <c r="CM193" s="35">
        <v>1186</v>
      </c>
      <c r="CN193" s="35">
        <v>2464</v>
      </c>
      <c r="CO193" s="45">
        <v>21805</v>
      </c>
      <c r="CP193" s="35">
        <v>17181</v>
      </c>
      <c r="CQ193" s="35">
        <v>17181</v>
      </c>
      <c r="CR193" s="35">
        <v>16822</v>
      </c>
      <c r="CS193" s="35">
        <v>16822</v>
      </c>
      <c r="CT193" s="35">
        <v>17267</v>
      </c>
      <c r="CU193" s="35">
        <v>10472</v>
      </c>
      <c r="CV193" s="35">
        <v>17267</v>
      </c>
      <c r="CW193" s="35">
        <v>35226</v>
      </c>
      <c r="CX193" s="35">
        <v>16822</v>
      </c>
      <c r="CY193" s="35">
        <v>5408</v>
      </c>
      <c r="CZ193" s="35">
        <v>472</v>
      </c>
      <c r="DA193" s="78" t="s">
        <v>46</v>
      </c>
      <c r="DB193" s="43" t="s">
        <v>46</v>
      </c>
      <c r="DC193" s="43" t="s">
        <v>46</v>
      </c>
      <c r="DD193" s="43" t="s">
        <v>46</v>
      </c>
      <c r="DE193" s="43" t="s">
        <v>46</v>
      </c>
      <c r="DF193" s="43">
        <v>3689</v>
      </c>
      <c r="DG193" s="54">
        <v>231</v>
      </c>
      <c r="DH193" s="35">
        <v>1345</v>
      </c>
      <c r="DI193" s="35">
        <v>94</v>
      </c>
    </row>
    <row r="194" spans="1:113" x14ac:dyDescent="0.2">
      <c r="A194" s="3" t="s">
        <v>39</v>
      </c>
      <c r="B194" s="4">
        <v>2018</v>
      </c>
      <c r="C194" s="2" t="s">
        <v>16</v>
      </c>
      <c r="D194" s="35" t="s">
        <v>46</v>
      </c>
      <c r="E194" s="35" t="s">
        <v>46</v>
      </c>
      <c r="F194" s="35">
        <v>23681</v>
      </c>
      <c r="G194" s="45">
        <v>23681</v>
      </c>
      <c r="H194" s="35">
        <v>23681</v>
      </c>
      <c r="I194" s="35">
        <v>23681</v>
      </c>
      <c r="J194" s="35">
        <v>4093</v>
      </c>
      <c r="K194" s="35">
        <v>15004</v>
      </c>
      <c r="L194" s="35">
        <v>4584</v>
      </c>
      <c r="M194" s="35" t="s">
        <v>46</v>
      </c>
      <c r="N194" s="35" t="s">
        <v>237</v>
      </c>
      <c r="O194" s="35">
        <v>473</v>
      </c>
      <c r="P194" s="35">
        <v>272</v>
      </c>
      <c r="Q194" s="35">
        <v>3491.2738095238096</v>
      </c>
      <c r="R194" s="45">
        <v>1766</v>
      </c>
      <c r="S194" s="35">
        <v>7564</v>
      </c>
      <c r="T194" s="35">
        <v>8199</v>
      </c>
      <c r="U194" s="35">
        <v>9192</v>
      </c>
      <c r="V194" s="35">
        <v>1186</v>
      </c>
      <c r="W194" s="35">
        <v>4351</v>
      </c>
      <c r="X194" s="35">
        <v>4841</v>
      </c>
      <c r="Y194" s="35">
        <v>1857</v>
      </c>
      <c r="Z194" s="35">
        <v>4113</v>
      </c>
      <c r="AA194" s="35">
        <v>3674.6228070175439</v>
      </c>
      <c r="AB194" s="35">
        <v>11682</v>
      </c>
      <c r="AC194" s="35">
        <v>11999</v>
      </c>
      <c r="AD194" s="35">
        <v>408</v>
      </c>
      <c r="AE194" s="43">
        <v>1140.5999999999999</v>
      </c>
      <c r="AF194" s="30">
        <v>846</v>
      </c>
      <c r="AG194" s="35">
        <v>23681</v>
      </c>
      <c r="AH194" s="43">
        <v>436</v>
      </c>
      <c r="AI194" s="43">
        <v>704.6</v>
      </c>
      <c r="AJ194" s="43">
        <v>846</v>
      </c>
      <c r="AK194" s="43">
        <v>2474</v>
      </c>
      <c r="AL194" s="35">
        <v>2474</v>
      </c>
      <c r="AM194" s="35">
        <v>408</v>
      </c>
      <c r="AN194" s="35">
        <v>4093</v>
      </c>
      <c r="AO194" s="35">
        <v>4093</v>
      </c>
      <c r="AP194" s="35" t="s">
        <v>46</v>
      </c>
      <c r="AQ194" s="45" t="s">
        <v>46</v>
      </c>
      <c r="AR194" s="35">
        <v>23681</v>
      </c>
      <c r="AS194" s="35">
        <v>2442</v>
      </c>
      <c r="AT194" s="35">
        <v>834</v>
      </c>
      <c r="AU194" s="35">
        <v>335</v>
      </c>
      <c r="AV194" s="35">
        <v>2442</v>
      </c>
      <c r="AW194" s="35">
        <v>2442</v>
      </c>
      <c r="AX194" s="35" t="s">
        <v>237</v>
      </c>
      <c r="AY194" s="35">
        <v>2442</v>
      </c>
      <c r="AZ194" s="43" t="s">
        <v>46</v>
      </c>
      <c r="BA194" s="45">
        <v>2111</v>
      </c>
      <c r="BB194" s="35">
        <v>23681</v>
      </c>
      <c r="BC194" s="35">
        <v>2646</v>
      </c>
      <c r="BD194" s="54">
        <v>146</v>
      </c>
      <c r="BE194" s="35">
        <v>924</v>
      </c>
      <c r="BF194" s="45">
        <v>57</v>
      </c>
      <c r="BG194" s="35">
        <v>23681</v>
      </c>
      <c r="BH194" s="35">
        <v>4584</v>
      </c>
      <c r="BI194" s="35">
        <v>10149</v>
      </c>
      <c r="BJ194" s="35">
        <v>10149</v>
      </c>
      <c r="BK194" s="35">
        <v>677</v>
      </c>
      <c r="BL194" s="35">
        <v>2373</v>
      </c>
      <c r="BM194" s="35" t="s">
        <v>46</v>
      </c>
      <c r="BN194" s="35">
        <v>2373</v>
      </c>
      <c r="BO194" s="45" t="s">
        <v>46</v>
      </c>
      <c r="BP194" s="35">
        <v>10378</v>
      </c>
      <c r="BQ194" s="35">
        <v>5970</v>
      </c>
      <c r="BR194" s="35">
        <v>2202.9819631852879</v>
      </c>
      <c r="BS194" s="35">
        <v>23681</v>
      </c>
      <c r="BT194" s="35">
        <v>23681</v>
      </c>
      <c r="BU194" s="35">
        <v>10378</v>
      </c>
      <c r="BV194" s="35">
        <v>19097</v>
      </c>
      <c r="BW194" s="35">
        <v>7020</v>
      </c>
      <c r="BX194" s="35">
        <v>11239</v>
      </c>
      <c r="BY194" s="45">
        <v>23584</v>
      </c>
      <c r="BZ194" s="35">
        <v>23681</v>
      </c>
      <c r="CA194" s="35">
        <v>15815</v>
      </c>
      <c r="CB194" s="35">
        <v>10378</v>
      </c>
      <c r="CC194" s="35">
        <v>10378</v>
      </c>
      <c r="CD194" s="35">
        <v>10378</v>
      </c>
      <c r="CE194" s="35">
        <v>9192</v>
      </c>
      <c r="CF194" s="35">
        <v>151</v>
      </c>
      <c r="CG194" s="35">
        <v>7510</v>
      </c>
      <c r="CH194" s="35">
        <v>15763</v>
      </c>
      <c r="CI194" s="35">
        <v>15763</v>
      </c>
      <c r="CJ194" s="35">
        <v>15763</v>
      </c>
      <c r="CK194" s="35">
        <v>473</v>
      </c>
      <c r="CL194" s="35" t="s">
        <v>237</v>
      </c>
      <c r="CM194" s="35">
        <v>473</v>
      </c>
      <c r="CN194" s="35">
        <v>856</v>
      </c>
      <c r="CO194" s="45">
        <v>15004</v>
      </c>
      <c r="CP194" s="35">
        <v>10277</v>
      </c>
      <c r="CQ194" s="35">
        <v>10277</v>
      </c>
      <c r="CR194" s="35">
        <v>10149</v>
      </c>
      <c r="CS194" s="35">
        <v>10149</v>
      </c>
      <c r="CT194" s="35">
        <v>10329</v>
      </c>
      <c r="CU194" s="35">
        <v>3217</v>
      </c>
      <c r="CV194" s="35">
        <v>10329</v>
      </c>
      <c r="CW194" s="35">
        <v>23681</v>
      </c>
      <c r="CX194" s="35">
        <v>10149</v>
      </c>
      <c r="CY194" s="35">
        <v>10358</v>
      </c>
      <c r="CZ194" s="35">
        <v>473</v>
      </c>
      <c r="DA194" s="78" t="s">
        <v>46</v>
      </c>
      <c r="DB194" s="43" t="s">
        <v>46</v>
      </c>
      <c r="DC194" s="43" t="s">
        <v>46</v>
      </c>
      <c r="DD194" s="43" t="s">
        <v>46</v>
      </c>
      <c r="DE194" s="43" t="s">
        <v>46</v>
      </c>
      <c r="DF194" s="43">
        <v>2646</v>
      </c>
      <c r="DG194" s="54">
        <v>146</v>
      </c>
      <c r="DH194" s="35">
        <v>924</v>
      </c>
      <c r="DI194" s="35">
        <v>57</v>
      </c>
    </row>
    <row r="195" spans="1:113" x14ac:dyDescent="0.2">
      <c r="A195" s="3" t="s">
        <v>40</v>
      </c>
      <c r="B195" s="4">
        <v>2018</v>
      </c>
      <c r="C195" s="2" t="s">
        <v>17</v>
      </c>
      <c r="D195" s="35" t="s">
        <v>46</v>
      </c>
      <c r="E195" s="35" t="s">
        <v>46</v>
      </c>
      <c r="F195" s="35">
        <v>29854</v>
      </c>
      <c r="G195" s="45">
        <v>29854</v>
      </c>
      <c r="H195" s="35">
        <v>29854</v>
      </c>
      <c r="I195" s="35">
        <v>29854</v>
      </c>
      <c r="J195" s="35">
        <v>4803</v>
      </c>
      <c r="K195" s="35">
        <v>17634</v>
      </c>
      <c r="L195" s="35">
        <v>7417</v>
      </c>
      <c r="M195" s="35" t="s">
        <v>46</v>
      </c>
      <c r="N195" s="35" t="s">
        <v>237</v>
      </c>
      <c r="O195" s="35">
        <v>739</v>
      </c>
      <c r="P195" s="35">
        <v>433</v>
      </c>
      <c r="Q195" s="35">
        <v>3364.9444444444443</v>
      </c>
      <c r="R195" s="45">
        <v>2709</v>
      </c>
      <c r="S195" s="35">
        <v>9103</v>
      </c>
      <c r="T195" s="35">
        <v>9388</v>
      </c>
      <c r="U195" s="35">
        <v>10765</v>
      </c>
      <c r="V195" s="35">
        <v>1545</v>
      </c>
      <c r="W195" s="35">
        <v>5141</v>
      </c>
      <c r="X195" s="35">
        <v>5624</v>
      </c>
      <c r="Y195" s="35">
        <v>2170</v>
      </c>
      <c r="Z195" s="35">
        <v>4569</v>
      </c>
      <c r="AA195" s="35">
        <v>3447.090909090909</v>
      </c>
      <c r="AB195" s="35">
        <v>15210</v>
      </c>
      <c r="AC195" s="35">
        <v>14644</v>
      </c>
      <c r="AD195" s="35">
        <v>598</v>
      </c>
      <c r="AE195" s="43">
        <v>1453.4</v>
      </c>
      <c r="AF195" s="30">
        <v>996</v>
      </c>
      <c r="AG195" s="35">
        <v>29854</v>
      </c>
      <c r="AH195" s="43">
        <v>543</v>
      </c>
      <c r="AI195" s="43">
        <v>910.4</v>
      </c>
      <c r="AJ195" s="43">
        <v>996</v>
      </c>
      <c r="AK195" s="43">
        <v>2833</v>
      </c>
      <c r="AL195" s="35">
        <v>2833</v>
      </c>
      <c r="AM195" s="35">
        <v>598</v>
      </c>
      <c r="AN195" s="35">
        <v>4803</v>
      </c>
      <c r="AO195" s="35">
        <v>4803</v>
      </c>
      <c r="AP195" s="35" t="s">
        <v>46</v>
      </c>
      <c r="AQ195" s="45" t="s">
        <v>46</v>
      </c>
      <c r="AR195" s="35">
        <v>29854</v>
      </c>
      <c r="AS195" s="35">
        <v>2993</v>
      </c>
      <c r="AT195" s="35">
        <v>997</v>
      </c>
      <c r="AU195" s="35">
        <v>378</v>
      </c>
      <c r="AV195" s="35">
        <v>2993</v>
      </c>
      <c r="AW195" s="35">
        <v>2993</v>
      </c>
      <c r="AX195" s="35" t="s">
        <v>237</v>
      </c>
      <c r="AY195" s="35">
        <v>2993</v>
      </c>
      <c r="AZ195" s="43" t="s">
        <v>46</v>
      </c>
      <c r="BA195" s="45">
        <v>2665</v>
      </c>
      <c r="BB195" s="35">
        <v>29854</v>
      </c>
      <c r="BC195" s="35">
        <v>2859</v>
      </c>
      <c r="BD195" s="54">
        <v>206</v>
      </c>
      <c r="BE195" s="35">
        <v>1036</v>
      </c>
      <c r="BF195" s="45">
        <v>81</v>
      </c>
      <c r="BG195" s="35">
        <v>29854</v>
      </c>
      <c r="BH195" s="35">
        <v>7417</v>
      </c>
      <c r="BI195" s="35">
        <v>14053</v>
      </c>
      <c r="BJ195" s="35">
        <v>14053</v>
      </c>
      <c r="BK195" s="35">
        <v>1261</v>
      </c>
      <c r="BL195" s="35">
        <v>4253</v>
      </c>
      <c r="BM195" s="35" t="s">
        <v>46</v>
      </c>
      <c r="BN195" s="35">
        <v>4253</v>
      </c>
      <c r="BO195" s="45" t="s">
        <v>46</v>
      </c>
      <c r="BP195" s="35">
        <v>12310</v>
      </c>
      <c r="BQ195" s="35">
        <v>6739</v>
      </c>
      <c r="BR195" s="35">
        <v>2202.9819631852879</v>
      </c>
      <c r="BS195" s="35">
        <v>29854</v>
      </c>
      <c r="BT195" s="35">
        <v>29854</v>
      </c>
      <c r="BU195" s="35">
        <v>12310</v>
      </c>
      <c r="BV195" s="35">
        <v>22437</v>
      </c>
      <c r="BW195" s="35">
        <v>8884</v>
      </c>
      <c r="BX195" s="35">
        <v>14720</v>
      </c>
      <c r="BY195" s="45">
        <v>28807</v>
      </c>
      <c r="BZ195" s="35">
        <v>29854</v>
      </c>
      <c r="CA195" s="35">
        <v>18554</v>
      </c>
      <c r="CB195" s="35">
        <v>12310</v>
      </c>
      <c r="CC195" s="35">
        <v>12310</v>
      </c>
      <c r="CD195" s="35">
        <v>12310</v>
      </c>
      <c r="CE195" s="35">
        <v>10765</v>
      </c>
      <c r="CF195" s="35">
        <v>272</v>
      </c>
      <c r="CG195" s="35">
        <v>7597</v>
      </c>
      <c r="CH195" s="35">
        <v>18491</v>
      </c>
      <c r="CI195" s="35">
        <v>18491</v>
      </c>
      <c r="CJ195" s="35">
        <v>18491</v>
      </c>
      <c r="CK195" s="35">
        <v>739</v>
      </c>
      <c r="CL195" s="35" t="s">
        <v>237</v>
      </c>
      <c r="CM195" s="35">
        <v>739</v>
      </c>
      <c r="CN195" s="35">
        <v>1405</v>
      </c>
      <c r="CO195" s="45">
        <v>17634</v>
      </c>
      <c r="CP195" s="35">
        <v>14782</v>
      </c>
      <c r="CQ195" s="35">
        <v>14782</v>
      </c>
      <c r="CR195" s="35">
        <v>14053</v>
      </c>
      <c r="CS195" s="35">
        <v>14053</v>
      </c>
      <c r="CT195" s="35">
        <v>14869</v>
      </c>
      <c r="CU195" s="35">
        <v>5644</v>
      </c>
      <c r="CV195" s="35">
        <v>14869</v>
      </c>
      <c r="CW195" s="35">
        <v>29854</v>
      </c>
      <c r="CX195" s="35">
        <v>14053</v>
      </c>
      <c r="CY195" s="35">
        <v>16012</v>
      </c>
      <c r="CZ195" s="35">
        <v>658</v>
      </c>
      <c r="DA195" s="78" t="s">
        <v>46</v>
      </c>
      <c r="DB195" s="43" t="s">
        <v>46</v>
      </c>
      <c r="DC195" s="43" t="s">
        <v>46</v>
      </c>
      <c r="DD195" s="43" t="s">
        <v>46</v>
      </c>
      <c r="DE195" s="43" t="s">
        <v>46</v>
      </c>
      <c r="DF195" s="43">
        <v>2859</v>
      </c>
      <c r="DG195" s="54">
        <v>206</v>
      </c>
      <c r="DH195" s="35">
        <v>1036</v>
      </c>
      <c r="DI195" s="35">
        <v>81</v>
      </c>
    </row>
    <row r="196" spans="1:113" x14ac:dyDescent="0.2">
      <c r="A196" s="3" t="s">
        <v>41</v>
      </c>
      <c r="B196" s="4">
        <v>2018</v>
      </c>
      <c r="C196" s="2" t="s">
        <v>18</v>
      </c>
      <c r="D196" s="35" t="s">
        <v>46</v>
      </c>
      <c r="E196" s="35" t="s">
        <v>46</v>
      </c>
      <c r="F196" s="35">
        <v>20580</v>
      </c>
      <c r="G196" s="45">
        <v>20580</v>
      </c>
      <c r="H196" s="35">
        <v>20580</v>
      </c>
      <c r="I196" s="35">
        <v>20580</v>
      </c>
      <c r="J196" s="35">
        <v>3595</v>
      </c>
      <c r="K196" s="35">
        <v>12494</v>
      </c>
      <c r="L196" s="35">
        <v>4491</v>
      </c>
      <c r="M196" s="35" t="s">
        <v>46</v>
      </c>
      <c r="N196" s="35" t="s">
        <v>237</v>
      </c>
      <c r="O196" s="35">
        <v>559</v>
      </c>
      <c r="P196" s="35">
        <v>244</v>
      </c>
      <c r="Q196" s="35">
        <v>3394.9444444444443</v>
      </c>
      <c r="R196" s="45">
        <v>1376</v>
      </c>
      <c r="S196" s="35">
        <v>6540</v>
      </c>
      <c r="T196" s="35">
        <v>6643</v>
      </c>
      <c r="U196" s="35">
        <v>7957</v>
      </c>
      <c r="V196" s="35">
        <v>1202</v>
      </c>
      <c r="W196" s="35">
        <v>3708</v>
      </c>
      <c r="X196" s="35">
        <v>4249</v>
      </c>
      <c r="Y196" s="35">
        <v>1605</v>
      </c>
      <c r="Z196" s="35">
        <v>3560</v>
      </c>
      <c r="AA196" s="35">
        <v>3549.413043478261</v>
      </c>
      <c r="AB196" s="35">
        <v>10409</v>
      </c>
      <c r="AC196" s="35">
        <v>10171</v>
      </c>
      <c r="AD196" s="35">
        <v>402</v>
      </c>
      <c r="AE196" s="43">
        <v>1012.8</v>
      </c>
      <c r="AF196" s="30">
        <v>750</v>
      </c>
      <c r="AG196" s="35">
        <v>20580</v>
      </c>
      <c r="AH196" s="43">
        <v>379</v>
      </c>
      <c r="AI196" s="43">
        <v>633.79999999999995</v>
      </c>
      <c r="AJ196" s="43">
        <v>750</v>
      </c>
      <c r="AK196" s="43">
        <v>2133</v>
      </c>
      <c r="AL196" s="35">
        <v>2133</v>
      </c>
      <c r="AM196" s="35">
        <v>402</v>
      </c>
      <c r="AN196" s="35">
        <v>3595</v>
      </c>
      <c r="AO196" s="35">
        <v>3595</v>
      </c>
      <c r="AP196" s="35" t="s">
        <v>46</v>
      </c>
      <c r="AQ196" s="45" t="s">
        <v>46</v>
      </c>
      <c r="AR196" s="35">
        <v>20580</v>
      </c>
      <c r="AS196" s="35">
        <v>2192</v>
      </c>
      <c r="AT196" s="35">
        <v>791</v>
      </c>
      <c r="AU196" s="35">
        <v>316</v>
      </c>
      <c r="AV196" s="35">
        <v>2192</v>
      </c>
      <c r="AW196" s="35">
        <v>2192</v>
      </c>
      <c r="AX196" s="35" t="s">
        <v>237</v>
      </c>
      <c r="AY196" s="35">
        <v>2192</v>
      </c>
      <c r="AZ196" s="43" t="s">
        <v>46</v>
      </c>
      <c r="BA196" s="45">
        <v>1866</v>
      </c>
      <c r="BB196" s="35">
        <v>20580</v>
      </c>
      <c r="BC196" s="35">
        <v>2281</v>
      </c>
      <c r="BD196" s="54">
        <v>144</v>
      </c>
      <c r="BE196" s="35">
        <v>805</v>
      </c>
      <c r="BF196" s="45">
        <v>54</v>
      </c>
      <c r="BG196" s="35">
        <v>20580</v>
      </c>
      <c r="BH196" s="35">
        <v>4491</v>
      </c>
      <c r="BI196" s="35">
        <v>9193</v>
      </c>
      <c r="BJ196" s="35">
        <v>9193</v>
      </c>
      <c r="BK196" s="35">
        <v>634</v>
      </c>
      <c r="BL196" s="35">
        <v>2392</v>
      </c>
      <c r="BM196" s="35" t="s">
        <v>46</v>
      </c>
      <c r="BN196" s="35">
        <v>2392</v>
      </c>
      <c r="BO196" s="45" t="s">
        <v>46</v>
      </c>
      <c r="BP196" s="35">
        <v>9159</v>
      </c>
      <c r="BQ196" s="35">
        <v>5165</v>
      </c>
      <c r="BR196" s="35">
        <v>2202.9819631852879</v>
      </c>
      <c r="BS196" s="35">
        <v>20580</v>
      </c>
      <c r="BT196" s="35">
        <v>20580</v>
      </c>
      <c r="BU196" s="35">
        <v>9159</v>
      </c>
      <c r="BV196" s="35">
        <v>16089</v>
      </c>
      <c r="BW196" s="35">
        <v>6091</v>
      </c>
      <c r="BX196" s="35">
        <v>10177</v>
      </c>
      <c r="BY196" s="45">
        <v>20180</v>
      </c>
      <c r="BZ196" s="35">
        <v>20580</v>
      </c>
      <c r="CA196" s="35">
        <v>13195</v>
      </c>
      <c r="CB196" s="35">
        <v>9159</v>
      </c>
      <c r="CC196" s="35">
        <v>9159</v>
      </c>
      <c r="CD196" s="35">
        <v>9159</v>
      </c>
      <c r="CE196" s="35">
        <v>7957</v>
      </c>
      <c r="CF196" s="35">
        <v>198</v>
      </c>
      <c r="CG196" s="35">
        <v>6151</v>
      </c>
      <c r="CH196" s="35">
        <v>13183</v>
      </c>
      <c r="CI196" s="35">
        <v>13183</v>
      </c>
      <c r="CJ196" s="35">
        <v>13183</v>
      </c>
      <c r="CK196" s="35">
        <v>559</v>
      </c>
      <c r="CL196" s="35" t="s">
        <v>237</v>
      </c>
      <c r="CM196" s="35">
        <v>559</v>
      </c>
      <c r="CN196" s="35">
        <v>905</v>
      </c>
      <c r="CO196" s="45">
        <v>12494</v>
      </c>
      <c r="CP196" s="35">
        <v>9275</v>
      </c>
      <c r="CQ196" s="35">
        <v>9275</v>
      </c>
      <c r="CR196" s="35">
        <v>9193</v>
      </c>
      <c r="CS196" s="35">
        <v>9193</v>
      </c>
      <c r="CT196" s="35">
        <v>9320</v>
      </c>
      <c r="CU196" s="35">
        <v>2115</v>
      </c>
      <c r="CV196" s="35">
        <v>9320</v>
      </c>
      <c r="CW196" s="35">
        <v>20580</v>
      </c>
      <c r="CX196" s="35">
        <v>9193</v>
      </c>
      <c r="CY196" s="35">
        <v>14085</v>
      </c>
      <c r="CZ196" s="35">
        <v>573</v>
      </c>
      <c r="DA196" s="78" t="s">
        <v>46</v>
      </c>
      <c r="DB196" s="43" t="s">
        <v>46</v>
      </c>
      <c r="DC196" s="43" t="s">
        <v>46</v>
      </c>
      <c r="DD196" s="43" t="s">
        <v>46</v>
      </c>
      <c r="DE196" s="43" t="s">
        <v>46</v>
      </c>
      <c r="DF196" s="43">
        <v>2281</v>
      </c>
      <c r="DG196" s="54">
        <v>144</v>
      </c>
      <c r="DH196" s="35">
        <v>805</v>
      </c>
      <c r="DI196" s="35">
        <v>54</v>
      </c>
    </row>
    <row r="197" spans="1:113" x14ac:dyDescent="0.2">
      <c r="A197" s="3" t="s">
        <v>42</v>
      </c>
      <c r="B197" s="4">
        <v>2018</v>
      </c>
      <c r="C197" s="2" t="s">
        <v>19</v>
      </c>
      <c r="D197" s="35" t="s">
        <v>46</v>
      </c>
      <c r="E197" s="35" t="s">
        <v>46</v>
      </c>
      <c r="F197" s="35">
        <v>30399</v>
      </c>
      <c r="G197" s="45">
        <v>30399</v>
      </c>
      <c r="H197" s="35">
        <v>30399</v>
      </c>
      <c r="I197" s="35">
        <v>30399</v>
      </c>
      <c r="J197" s="35">
        <v>5305</v>
      </c>
      <c r="K197" s="35">
        <v>18392</v>
      </c>
      <c r="L197" s="35">
        <v>6702</v>
      </c>
      <c r="M197" s="35" t="s">
        <v>46</v>
      </c>
      <c r="N197" s="35" t="s">
        <v>237</v>
      </c>
      <c r="O197" s="35">
        <v>483</v>
      </c>
      <c r="P197" s="35">
        <v>429</v>
      </c>
      <c r="Q197" s="35">
        <v>3776.8888888888887</v>
      </c>
      <c r="R197" s="45">
        <v>2394</v>
      </c>
      <c r="S197" s="35">
        <v>9711</v>
      </c>
      <c r="T197" s="35">
        <v>9677</v>
      </c>
      <c r="U197" s="35">
        <v>11476</v>
      </c>
      <c r="V197" s="35">
        <v>1760</v>
      </c>
      <c r="W197" s="35">
        <v>5543</v>
      </c>
      <c r="X197" s="35">
        <v>5933</v>
      </c>
      <c r="Y197" s="35">
        <v>2489</v>
      </c>
      <c r="Z197" s="35">
        <v>4934</v>
      </c>
      <c r="AA197" s="35">
        <v>4093.3571428571427</v>
      </c>
      <c r="AB197" s="35">
        <v>15534</v>
      </c>
      <c r="AC197" s="35">
        <v>14865</v>
      </c>
      <c r="AD197" s="35">
        <v>560</v>
      </c>
      <c r="AE197" s="43">
        <v>1531.6</v>
      </c>
      <c r="AF197" s="30">
        <v>1116</v>
      </c>
      <c r="AG197" s="35">
        <v>30399</v>
      </c>
      <c r="AH197" s="43">
        <v>567</v>
      </c>
      <c r="AI197" s="43">
        <v>964.6</v>
      </c>
      <c r="AJ197" s="43">
        <v>1116</v>
      </c>
      <c r="AK197" s="43">
        <v>3240</v>
      </c>
      <c r="AL197" s="35">
        <v>3240</v>
      </c>
      <c r="AM197" s="35">
        <v>560</v>
      </c>
      <c r="AN197" s="35">
        <v>5305</v>
      </c>
      <c r="AO197" s="35">
        <v>5305</v>
      </c>
      <c r="AP197" s="35" t="s">
        <v>46</v>
      </c>
      <c r="AQ197" s="45" t="s">
        <v>46</v>
      </c>
      <c r="AR197" s="35">
        <v>30399</v>
      </c>
      <c r="AS197" s="35">
        <v>3094</v>
      </c>
      <c r="AT197" s="35">
        <v>937</v>
      </c>
      <c r="AU197" s="35">
        <v>342</v>
      </c>
      <c r="AV197" s="35">
        <v>3094</v>
      </c>
      <c r="AW197" s="35">
        <v>3094</v>
      </c>
      <c r="AX197" s="35" t="s">
        <v>237</v>
      </c>
      <c r="AY197" s="35">
        <v>3094</v>
      </c>
      <c r="AZ197" s="43" t="s">
        <v>46</v>
      </c>
      <c r="BA197" s="45">
        <v>2570</v>
      </c>
      <c r="BB197" s="35">
        <v>30399</v>
      </c>
      <c r="BC197" s="35">
        <v>3636</v>
      </c>
      <c r="BD197" s="54">
        <v>173</v>
      </c>
      <c r="BE197" s="35">
        <v>1188</v>
      </c>
      <c r="BF197" s="45">
        <v>43</v>
      </c>
      <c r="BG197" s="35">
        <v>30399</v>
      </c>
      <c r="BH197" s="35">
        <v>6702</v>
      </c>
      <c r="BI197" s="35">
        <v>13875</v>
      </c>
      <c r="BJ197" s="35">
        <v>13875</v>
      </c>
      <c r="BK197" s="35">
        <v>1068</v>
      </c>
      <c r="BL197" s="35">
        <v>3685</v>
      </c>
      <c r="BM197" s="35" t="s">
        <v>46</v>
      </c>
      <c r="BN197" s="35">
        <v>3685</v>
      </c>
      <c r="BO197" s="45" t="s">
        <v>46</v>
      </c>
      <c r="BP197" s="35">
        <v>13236</v>
      </c>
      <c r="BQ197" s="35">
        <v>7423</v>
      </c>
      <c r="BR197" s="35">
        <v>2202.9819631852879</v>
      </c>
      <c r="BS197" s="35">
        <v>30399</v>
      </c>
      <c r="BT197" s="35">
        <v>30399</v>
      </c>
      <c r="BU197" s="35">
        <v>13236</v>
      </c>
      <c r="BV197" s="35">
        <v>23697</v>
      </c>
      <c r="BW197" s="35">
        <v>9175</v>
      </c>
      <c r="BX197" s="35">
        <v>15188</v>
      </c>
      <c r="BY197" s="45">
        <v>29457</v>
      </c>
      <c r="BZ197" s="35">
        <v>30399</v>
      </c>
      <c r="CA197" s="35">
        <v>19413</v>
      </c>
      <c r="CB197" s="35">
        <v>13236</v>
      </c>
      <c r="CC197" s="35">
        <v>13236</v>
      </c>
      <c r="CD197" s="35">
        <v>13236</v>
      </c>
      <c r="CE197" s="35">
        <v>11476</v>
      </c>
      <c r="CF197" s="35">
        <v>208</v>
      </c>
      <c r="CG197" s="35">
        <v>8694</v>
      </c>
      <c r="CH197" s="35">
        <v>19388</v>
      </c>
      <c r="CI197" s="35">
        <v>19388</v>
      </c>
      <c r="CJ197" s="35">
        <v>19388</v>
      </c>
      <c r="CK197" s="35">
        <v>483</v>
      </c>
      <c r="CL197" s="35" t="s">
        <v>237</v>
      </c>
      <c r="CM197" s="35">
        <v>483</v>
      </c>
      <c r="CN197" s="35">
        <v>873</v>
      </c>
      <c r="CO197" s="45">
        <v>18392</v>
      </c>
      <c r="CP197" s="35">
        <v>13964</v>
      </c>
      <c r="CQ197" s="35">
        <v>13964</v>
      </c>
      <c r="CR197" s="35">
        <v>13875</v>
      </c>
      <c r="CS197" s="35">
        <v>13875</v>
      </c>
      <c r="CT197" s="35">
        <v>14097</v>
      </c>
      <c r="CU197" s="35">
        <v>3947</v>
      </c>
      <c r="CV197" s="35">
        <v>14097</v>
      </c>
      <c r="CW197" s="35">
        <v>30399</v>
      </c>
      <c r="CX197" s="35">
        <v>13875</v>
      </c>
      <c r="CY197" s="35">
        <v>17427</v>
      </c>
      <c r="CZ197" s="35">
        <v>946</v>
      </c>
      <c r="DA197" s="78" t="s">
        <v>46</v>
      </c>
      <c r="DB197" s="43" t="s">
        <v>46</v>
      </c>
      <c r="DC197" s="43" t="s">
        <v>46</v>
      </c>
      <c r="DD197" s="43" t="s">
        <v>46</v>
      </c>
      <c r="DE197" s="43" t="s">
        <v>46</v>
      </c>
      <c r="DF197" s="43">
        <v>3636</v>
      </c>
      <c r="DG197" s="54">
        <v>173</v>
      </c>
      <c r="DH197" s="35">
        <v>1188</v>
      </c>
      <c r="DI197" s="35">
        <v>43</v>
      </c>
    </row>
    <row r="198" spans="1:113" x14ac:dyDescent="0.2">
      <c r="A198" s="3" t="s">
        <v>43</v>
      </c>
      <c r="B198" s="4">
        <v>2018</v>
      </c>
      <c r="C198" s="2" t="s">
        <v>20</v>
      </c>
      <c r="D198" s="35" t="s">
        <v>46</v>
      </c>
      <c r="E198" s="35" t="s">
        <v>46</v>
      </c>
      <c r="F198" s="35">
        <v>14360</v>
      </c>
      <c r="G198" s="45">
        <v>14360</v>
      </c>
      <c r="H198" s="35">
        <v>14360</v>
      </c>
      <c r="I198" s="35">
        <v>14360</v>
      </c>
      <c r="J198" s="35">
        <v>2428</v>
      </c>
      <c r="K198" s="35">
        <v>8381</v>
      </c>
      <c r="L198" s="35">
        <v>3551</v>
      </c>
      <c r="M198" s="35" t="s">
        <v>46</v>
      </c>
      <c r="N198" s="35" t="s">
        <v>237</v>
      </c>
      <c r="O198" s="35">
        <v>233</v>
      </c>
      <c r="P198" s="35">
        <v>131</v>
      </c>
      <c r="Q198" s="35">
        <v>3682.9074074074074</v>
      </c>
      <c r="R198" s="45">
        <v>942</v>
      </c>
      <c r="S198" s="35">
        <v>4434</v>
      </c>
      <c r="T198" s="35">
        <v>4417</v>
      </c>
      <c r="U198" s="35">
        <v>5040</v>
      </c>
      <c r="V198" s="35">
        <v>687</v>
      </c>
      <c r="W198" s="35">
        <v>2415</v>
      </c>
      <c r="X198" s="35">
        <v>2625</v>
      </c>
      <c r="Y198" s="35">
        <v>997</v>
      </c>
      <c r="Z198" s="35">
        <v>2146</v>
      </c>
      <c r="AA198" s="35">
        <v>3883.8333333333335</v>
      </c>
      <c r="AB198" s="35">
        <v>7336</v>
      </c>
      <c r="AC198" s="35">
        <v>7024</v>
      </c>
      <c r="AD198" s="35">
        <v>276</v>
      </c>
      <c r="AE198" s="43">
        <v>688.4</v>
      </c>
      <c r="AF198" s="30">
        <v>487</v>
      </c>
      <c r="AG198" s="35">
        <v>14360</v>
      </c>
      <c r="AH198" s="43">
        <v>258</v>
      </c>
      <c r="AI198" s="43">
        <v>430.4</v>
      </c>
      <c r="AJ198" s="43">
        <v>487</v>
      </c>
      <c r="AK198" s="43">
        <v>1438</v>
      </c>
      <c r="AL198" s="35">
        <v>1438</v>
      </c>
      <c r="AM198" s="35">
        <v>276</v>
      </c>
      <c r="AN198" s="35">
        <v>2428</v>
      </c>
      <c r="AO198" s="35">
        <v>2428</v>
      </c>
      <c r="AP198" s="35" t="s">
        <v>46</v>
      </c>
      <c r="AQ198" s="45" t="s">
        <v>46</v>
      </c>
      <c r="AR198" s="35">
        <v>14360</v>
      </c>
      <c r="AS198" s="35">
        <v>1434</v>
      </c>
      <c r="AT198" s="35">
        <v>405</v>
      </c>
      <c r="AU198" s="35">
        <v>164</v>
      </c>
      <c r="AV198" s="35">
        <v>1434</v>
      </c>
      <c r="AW198" s="35">
        <v>1434</v>
      </c>
      <c r="AX198" s="35" t="s">
        <v>237</v>
      </c>
      <c r="AY198" s="35">
        <v>1434</v>
      </c>
      <c r="AZ198" s="43" t="s">
        <v>46</v>
      </c>
      <c r="BA198" s="45">
        <v>1174</v>
      </c>
      <c r="BB198" s="35">
        <v>14360</v>
      </c>
      <c r="BC198" s="35">
        <v>1649</v>
      </c>
      <c r="BD198" s="54">
        <v>70</v>
      </c>
      <c r="BE198" s="35">
        <v>547</v>
      </c>
      <c r="BF198" s="45">
        <v>24</v>
      </c>
      <c r="BG198" s="35">
        <v>14360</v>
      </c>
      <c r="BH198" s="35">
        <v>3551</v>
      </c>
      <c r="BI198" s="35">
        <v>6658</v>
      </c>
      <c r="BJ198" s="35">
        <v>6658</v>
      </c>
      <c r="BK198" s="35">
        <v>534</v>
      </c>
      <c r="BL198" s="35">
        <v>1847</v>
      </c>
      <c r="BM198" s="35" t="s">
        <v>46</v>
      </c>
      <c r="BN198" s="35">
        <v>1847</v>
      </c>
      <c r="BO198" s="45" t="s">
        <v>46</v>
      </c>
      <c r="BP198" s="35">
        <v>5727</v>
      </c>
      <c r="BQ198" s="35">
        <v>3143</v>
      </c>
      <c r="BR198" s="35">
        <v>2202.9819631852879</v>
      </c>
      <c r="BS198" s="35">
        <v>14360</v>
      </c>
      <c r="BT198" s="35">
        <v>14360</v>
      </c>
      <c r="BU198" s="35">
        <v>5727</v>
      </c>
      <c r="BV198" s="35">
        <v>10809</v>
      </c>
      <c r="BW198" s="35">
        <v>4181</v>
      </c>
      <c r="BX198" s="35">
        <v>7096</v>
      </c>
      <c r="BY198" s="45">
        <v>14138</v>
      </c>
      <c r="BZ198" s="35">
        <v>14360</v>
      </c>
      <c r="CA198" s="35">
        <v>8899</v>
      </c>
      <c r="CB198" s="35">
        <v>5727</v>
      </c>
      <c r="CC198" s="35">
        <v>5727</v>
      </c>
      <c r="CD198" s="35">
        <v>5727</v>
      </c>
      <c r="CE198" s="35">
        <v>5040</v>
      </c>
      <c r="CF198" s="35">
        <v>75</v>
      </c>
      <c r="CG198" s="35">
        <v>4274</v>
      </c>
      <c r="CH198" s="35">
        <v>8851</v>
      </c>
      <c r="CI198" s="35">
        <v>8851</v>
      </c>
      <c r="CJ198" s="35">
        <v>8851</v>
      </c>
      <c r="CK198" s="35">
        <v>233</v>
      </c>
      <c r="CL198" s="35" t="s">
        <v>237</v>
      </c>
      <c r="CM198" s="35">
        <v>233</v>
      </c>
      <c r="CN198" s="35">
        <v>536</v>
      </c>
      <c r="CO198" s="45">
        <v>8381</v>
      </c>
      <c r="CP198" s="35">
        <v>6961</v>
      </c>
      <c r="CQ198" s="35">
        <v>6961</v>
      </c>
      <c r="CR198" s="35">
        <v>6658</v>
      </c>
      <c r="CS198" s="35">
        <v>6658</v>
      </c>
      <c r="CT198" s="35">
        <v>6970</v>
      </c>
      <c r="CU198" s="35">
        <v>2449</v>
      </c>
      <c r="CV198" s="35">
        <v>6970</v>
      </c>
      <c r="CW198" s="35">
        <v>14360</v>
      </c>
      <c r="CX198" s="35">
        <v>6658</v>
      </c>
      <c r="CY198" s="35">
        <v>5388</v>
      </c>
      <c r="CZ198" s="35">
        <v>358</v>
      </c>
      <c r="DA198" s="78" t="s">
        <v>46</v>
      </c>
      <c r="DB198" s="43" t="s">
        <v>46</v>
      </c>
      <c r="DC198" s="43" t="s">
        <v>46</v>
      </c>
      <c r="DD198" s="43" t="s">
        <v>46</v>
      </c>
      <c r="DE198" s="43" t="s">
        <v>46</v>
      </c>
      <c r="DF198" s="43">
        <v>1649</v>
      </c>
      <c r="DG198" s="54">
        <v>70</v>
      </c>
      <c r="DH198" s="35">
        <v>547</v>
      </c>
      <c r="DI198" s="35">
        <v>24</v>
      </c>
    </row>
    <row r="199" spans="1:113" x14ac:dyDescent="0.2">
      <c r="A199" s="3" t="s">
        <v>44</v>
      </c>
      <c r="B199" s="4">
        <v>2018</v>
      </c>
      <c r="C199" s="2" t="s">
        <v>21</v>
      </c>
      <c r="D199" s="35" t="s">
        <v>46</v>
      </c>
      <c r="E199" s="35" t="s">
        <v>46</v>
      </c>
      <c r="F199" s="35">
        <v>42216</v>
      </c>
      <c r="G199" s="45">
        <v>42216</v>
      </c>
      <c r="H199" s="35">
        <v>42216</v>
      </c>
      <c r="I199" s="35">
        <v>42216</v>
      </c>
      <c r="J199" s="35">
        <v>6981</v>
      </c>
      <c r="K199" s="35">
        <v>25801</v>
      </c>
      <c r="L199" s="35">
        <v>9434</v>
      </c>
      <c r="M199" s="35" t="s">
        <v>46</v>
      </c>
      <c r="N199" s="35" t="s">
        <v>237</v>
      </c>
      <c r="O199" s="35">
        <v>838</v>
      </c>
      <c r="P199" s="35">
        <v>680</v>
      </c>
      <c r="Q199" s="35">
        <v>3555.3</v>
      </c>
      <c r="R199" s="45">
        <v>3942</v>
      </c>
      <c r="S199" s="35">
        <v>13425</v>
      </c>
      <c r="T199" s="35">
        <v>13696</v>
      </c>
      <c r="U199" s="35">
        <v>15609</v>
      </c>
      <c r="V199" s="35">
        <v>2378</v>
      </c>
      <c r="W199" s="35">
        <v>7387</v>
      </c>
      <c r="X199" s="35">
        <v>8222</v>
      </c>
      <c r="Y199" s="35">
        <v>3100</v>
      </c>
      <c r="Z199" s="35">
        <v>6694</v>
      </c>
      <c r="AA199" s="35">
        <v>3725.8246753246754</v>
      </c>
      <c r="AB199" s="35">
        <v>21462</v>
      </c>
      <c r="AC199" s="35">
        <v>20754</v>
      </c>
      <c r="AD199" s="35">
        <v>825</v>
      </c>
      <c r="AE199" s="43">
        <v>2054.1999999999998</v>
      </c>
      <c r="AF199" s="30">
        <v>1491</v>
      </c>
      <c r="AG199" s="35">
        <v>42216</v>
      </c>
      <c r="AH199" s="43">
        <v>801</v>
      </c>
      <c r="AI199" s="43">
        <v>1253.2</v>
      </c>
      <c r="AJ199" s="43">
        <v>1491</v>
      </c>
      <c r="AK199" s="43">
        <v>4120</v>
      </c>
      <c r="AL199" s="35">
        <v>4120</v>
      </c>
      <c r="AM199" s="35">
        <v>825</v>
      </c>
      <c r="AN199" s="35">
        <v>6981</v>
      </c>
      <c r="AO199" s="35">
        <v>6981</v>
      </c>
      <c r="AP199" s="35" t="s">
        <v>46</v>
      </c>
      <c r="AQ199" s="45" t="s">
        <v>46</v>
      </c>
      <c r="AR199" s="35">
        <v>42216</v>
      </c>
      <c r="AS199" s="35">
        <v>4474</v>
      </c>
      <c r="AT199" s="35">
        <v>1423</v>
      </c>
      <c r="AU199" s="35">
        <v>521</v>
      </c>
      <c r="AV199" s="35">
        <v>4474</v>
      </c>
      <c r="AW199" s="35">
        <v>4474</v>
      </c>
      <c r="AX199" s="35" t="s">
        <v>237</v>
      </c>
      <c r="AY199" s="35">
        <v>4474</v>
      </c>
      <c r="AZ199" s="43" t="s">
        <v>46</v>
      </c>
      <c r="BA199" s="45">
        <v>4013</v>
      </c>
      <c r="BB199" s="35">
        <v>42216</v>
      </c>
      <c r="BC199" s="35">
        <v>4470</v>
      </c>
      <c r="BD199" s="54">
        <v>205</v>
      </c>
      <c r="BE199" s="35">
        <v>1537</v>
      </c>
      <c r="BF199" s="45">
        <v>97</v>
      </c>
      <c r="BG199" s="35">
        <v>42216</v>
      </c>
      <c r="BH199" s="35">
        <v>9434</v>
      </c>
      <c r="BI199" s="35">
        <v>19799</v>
      </c>
      <c r="BJ199" s="35">
        <v>19799</v>
      </c>
      <c r="BK199" s="35">
        <v>1570</v>
      </c>
      <c r="BL199" s="35">
        <v>4948</v>
      </c>
      <c r="BM199" s="35" t="s">
        <v>46</v>
      </c>
      <c r="BN199" s="35">
        <v>4948</v>
      </c>
      <c r="BO199" s="45" t="s">
        <v>46</v>
      </c>
      <c r="BP199" s="35">
        <v>17987</v>
      </c>
      <c r="BQ199" s="35">
        <v>9794</v>
      </c>
      <c r="BR199" s="35">
        <v>2202.9819631852879</v>
      </c>
      <c r="BS199" s="35">
        <v>42216</v>
      </c>
      <c r="BT199" s="35">
        <v>42216</v>
      </c>
      <c r="BU199" s="35">
        <v>17987</v>
      </c>
      <c r="BV199" s="35">
        <v>32782</v>
      </c>
      <c r="BW199" s="35">
        <v>13151</v>
      </c>
      <c r="BX199" s="35">
        <v>21083</v>
      </c>
      <c r="BY199" s="45">
        <v>41478</v>
      </c>
      <c r="BZ199" s="35">
        <v>42216</v>
      </c>
      <c r="CA199" s="35">
        <v>27194</v>
      </c>
      <c r="CB199" s="35">
        <v>17987</v>
      </c>
      <c r="CC199" s="35">
        <v>17987</v>
      </c>
      <c r="CD199" s="35">
        <v>17987</v>
      </c>
      <c r="CE199" s="35">
        <v>15609</v>
      </c>
      <c r="CF199" s="35">
        <v>288</v>
      </c>
      <c r="CG199" s="35">
        <v>10718</v>
      </c>
      <c r="CH199" s="35">
        <v>27121</v>
      </c>
      <c r="CI199" s="35">
        <v>27121</v>
      </c>
      <c r="CJ199" s="35">
        <v>27121</v>
      </c>
      <c r="CK199" s="35">
        <v>838</v>
      </c>
      <c r="CL199" s="35" t="s">
        <v>237</v>
      </c>
      <c r="CM199" s="35">
        <v>838</v>
      </c>
      <c r="CN199" s="35">
        <v>1745</v>
      </c>
      <c r="CO199" s="45">
        <v>25801</v>
      </c>
      <c r="CP199" s="35">
        <v>20505</v>
      </c>
      <c r="CQ199" s="35">
        <v>20505</v>
      </c>
      <c r="CR199" s="35">
        <v>19799</v>
      </c>
      <c r="CS199" s="35">
        <v>19799</v>
      </c>
      <c r="CT199" s="35">
        <v>20587</v>
      </c>
      <c r="CU199" s="35">
        <v>8490</v>
      </c>
      <c r="CV199" s="35">
        <v>20587</v>
      </c>
      <c r="CW199" s="35">
        <v>42216</v>
      </c>
      <c r="CX199" s="35">
        <v>19799</v>
      </c>
      <c r="CY199" s="35">
        <v>12574</v>
      </c>
      <c r="CZ199" s="35">
        <v>833</v>
      </c>
      <c r="DA199" s="78" t="s">
        <v>46</v>
      </c>
      <c r="DB199" s="43" t="s">
        <v>46</v>
      </c>
      <c r="DC199" s="43" t="s">
        <v>46</v>
      </c>
      <c r="DD199" s="43" t="s">
        <v>46</v>
      </c>
      <c r="DE199" s="43" t="s">
        <v>46</v>
      </c>
      <c r="DF199" s="43">
        <v>4470</v>
      </c>
      <c r="DG199" s="54">
        <v>205</v>
      </c>
      <c r="DH199" s="35">
        <v>1537</v>
      </c>
      <c r="DI199" s="35">
        <v>97</v>
      </c>
    </row>
    <row r="200" spans="1:113" x14ac:dyDescent="0.2">
      <c r="A200" s="3" t="s">
        <v>45</v>
      </c>
      <c r="B200" s="4">
        <v>2018</v>
      </c>
      <c r="C200" s="2" t="s">
        <v>22</v>
      </c>
      <c r="D200" s="35" t="s">
        <v>46</v>
      </c>
      <c r="E200" s="35" t="s">
        <v>46</v>
      </c>
      <c r="F200" s="35">
        <v>1179924</v>
      </c>
      <c r="G200" s="45">
        <v>1179924</v>
      </c>
      <c r="H200" s="35">
        <v>1179924</v>
      </c>
      <c r="I200" s="35">
        <v>1179924</v>
      </c>
      <c r="J200" s="35">
        <v>190942</v>
      </c>
      <c r="K200" s="35">
        <v>742077</v>
      </c>
      <c r="L200" s="35">
        <v>246905</v>
      </c>
      <c r="M200" s="35">
        <v>1389</v>
      </c>
      <c r="N200" s="35" t="s">
        <v>237</v>
      </c>
      <c r="O200" s="35">
        <v>38934</v>
      </c>
      <c r="P200" s="35">
        <v>30799</v>
      </c>
      <c r="Q200" s="35">
        <v>3557.3468884781269</v>
      </c>
      <c r="R200" s="45">
        <v>170697</v>
      </c>
      <c r="S200" s="35">
        <v>381493</v>
      </c>
      <c r="T200" s="35">
        <v>392450</v>
      </c>
      <c r="U200" s="35">
        <v>445015</v>
      </c>
      <c r="V200" s="35">
        <v>65092</v>
      </c>
      <c r="W200" s="35">
        <v>209834</v>
      </c>
      <c r="X200" s="35">
        <v>235181</v>
      </c>
      <c r="Y200" s="35">
        <v>99214</v>
      </c>
      <c r="Z200" s="35">
        <v>188486</v>
      </c>
      <c r="AA200" s="35">
        <v>3645.6857282502442</v>
      </c>
      <c r="AB200" s="35">
        <v>598898</v>
      </c>
      <c r="AC200" s="35">
        <v>581026</v>
      </c>
      <c r="AD200" s="35">
        <v>25204</v>
      </c>
      <c r="AE200" s="43">
        <v>23153.4</v>
      </c>
      <c r="AF200" s="30">
        <v>39965</v>
      </c>
      <c r="AG200" s="35">
        <v>1179924</v>
      </c>
      <c r="AH200" s="43">
        <v>8762</v>
      </c>
      <c r="AI200" s="43">
        <v>14391.4</v>
      </c>
      <c r="AJ200" s="43">
        <v>16031</v>
      </c>
      <c r="AK200" s="43">
        <v>114255</v>
      </c>
      <c r="AL200" s="35">
        <v>114255</v>
      </c>
      <c r="AM200" s="35">
        <v>25204</v>
      </c>
      <c r="AN200" s="35">
        <v>190942</v>
      </c>
      <c r="AO200" s="35">
        <v>77495</v>
      </c>
      <c r="AP200" s="35" t="s">
        <v>46</v>
      </c>
      <c r="AQ200" s="45" t="s">
        <v>46</v>
      </c>
      <c r="AR200" s="35">
        <v>1179924</v>
      </c>
      <c r="AS200" s="35">
        <v>127280</v>
      </c>
      <c r="AT200" s="35">
        <v>40319</v>
      </c>
      <c r="AU200" s="35">
        <v>13577</v>
      </c>
      <c r="AV200" s="35">
        <v>127280</v>
      </c>
      <c r="AW200" s="35">
        <v>127280</v>
      </c>
      <c r="AX200" s="35" t="s">
        <v>237</v>
      </c>
      <c r="AY200" s="35">
        <v>127280</v>
      </c>
      <c r="AZ200" s="11">
        <v>11228</v>
      </c>
      <c r="BA200" s="45">
        <v>41257</v>
      </c>
      <c r="BB200" s="35">
        <v>1179924</v>
      </c>
      <c r="BC200" s="35">
        <v>120191</v>
      </c>
      <c r="BD200" s="54">
        <v>7565</v>
      </c>
      <c r="BE200" s="35">
        <v>42628</v>
      </c>
      <c r="BF200" s="45">
        <v>2665</v>
      </c>
      <c r="BG200" s="35">
        <v>1179924</v>
      </c>
      <c r="BH200" s="35">
        <v>246905</v>
      </c>
      <c r="BI200" s="35">
        <v>596405</v>
      </c>
      <c r="BJ200" s="35">
        <v>596405</v>
      </c>
      <c r="BK200" s="35">
        <v>46088</v>
      </c>
      <c r="BL200" s="35">
        <v>134705</v>
      </c>
      <c r="BM200" s="35" t="s">
        <v>46</v>
      </c>
      <c r="BN200" s="35">
        <v>134705</v>
      </c>
      <c r="BO200" s="45" t="s">
        <v>46</v>
      </c>
      <c r="BP200" s="35">
        <v>510107</v>
      </c>
      <c r="BQ200" s="35">
        <v>287700</v>
      </c>
      <c r="BR200" s="35">
        <v>2202.9819631852879</v>
      </c>
      <c r="BS200" s="35">
        <v>1179924</v>
      </c>
      <c r="BT200" s="35">
        <v>1179924</v>
      </c>
      <c r="BU200" s="35">
        <v>510107</v>
      </c>
      <c r="BV200" s="35">
        <v>933019</v>
      </c>
      <c r="BW200" s="35">
        <v>424578</v>
      </c>
      <c r="BX200" s="35">
        <v>598671</v>
      </c>
      <c r="BY200" s="45">
        <v>1148700</v>
      </c>
      <c r="BZ200" s="35">
        <v>1179924</v>
      </c>
      <c r="CA200" s="35">
        <v>772153</v>
      </c>
      <c r="CB200" s="35">
        <v>510107</v>
      </c>
      <c r="CC200" s="35">
        <v>510107</v>
      </c>
      <c r="CD200" s="35">
        <v>510107</v>
      </c>
      <c r="CE200" s="35">
        <v>445015</v>
      </c>
      <c r="CF200" s="35">
        <v>9838</v>
      </c>
      <c r="CG200" s="35">
        <v>64064</v>
      </c>
      <c r="CH200" s="35">
        <v>773943</v>
      </c>
      <c r="CI200" s="35">
        <v>773943</v>
      </c>
      <c r="CJ200" s="35">
        <v>773943</v>
      </c>
      <c r="CK200" s="35">
        <v>38934</v>
      </c>
      <c r="CL200" s="35" t="s">
        <v>237</v>
      </c>
      <c r="CM200" s="35">
        <v>38934</v>
      </c>
      <c r="CN200" s="35">
        <v>80826</v>
      </c>
      <c r="CO200" s="45">
        <v>742077</v>
      </c>
      <c r="CP200" s="35">
        <v>596488</v>
      </c>
      <c r="CQ200" s="35">
        <v>596488</v>
      </c>
      <c r="CR200" s="35">
        <v>596405</v>
      </c>
      <c r="CS200" s="35">
        <v>596405</v>
      </c>
      <c r="CT200" s="35">
        <v>599673</v>
      </c>
      <c r="CU200" s="35">
        <v>386067</v>
      </c>
      <c r="CV200" s="35">
        <v>599673</v>
      </c>
      <c r="CW200" s="35">
        <v>1179924</v>
      </c>
      <c r="CX200" s="35">
        <v>596405</v>
      </c>
      <c r="CY200" s="35">
        <v>229713</v>
      </c>
      <c r="CZ200" s="35">
        <v>16051</v>
      </c>
      <c r="DA200" s="78" t="s">
        <v>46</v>
      </c>
      <c r="DB200" s="11">
        <v>11228</v>
      </c>
      <c r="DC200" s="11">
        <v>11228</v>
      </c>
      <c r="DD200" s="11">
        <v>11228</v>
      </c>
      <c r="DE200" s="11">
        <v>11228</v>
      </c>
      <c r="DF200" s="11">
        <v>120191</v>
      </c>
      <c r="DG200" s="54">
        <v>7565</v>
      </c>
      <c r="DH200" s="35">
        <v>42628</v>
      </c>
      <c r="DI200" s="35">
        <v>2665</v>
      </c>
    </row>
    <row r="201" spans="1:113" x14ac:dyDescent="0.2">
      <c r="A201" s="3" t="s">
        <v>24</v>
      </c>
      <c r="B201" s="4">
        <v>2019</v>
      </c>
      <c r="C201" s="2" t="s">
        <v>229</v>
      </c>
      <c r="D201" s="35">
        <v>14403</v>
      </c>
      <c r="E201" s="35">
        <v>12803</v>
      </c>
      <c r="F201" s="35">
        <v>543319</v>
      </c>
      <c r="G201" s="45">
        <v>543319</v>
      </c>
      <c r="H201" s="35">
        <v>543319</v>
      </c>
      <c r="I201" s="35">
        <v>543319</v>
      </c>
      <c r="J201" s="35">
        <v>83679</v>
      </c>
      <c r="K201" s="35">
        <v>357590</v>
      </c>
      <c r="L201" s="35">
        <v>102050</v>
      </c>
      <c r="M201" s="35">
        <v>638</v>
      </c>
      <c r="N201" s="35" t="s">
        <v>237</v>
      </c>
      <c r="O201" s="35">
        <v>22549</v>
      </c>
      <c r="P201" s="35">
        <v>19362</v>
      </c>
      <c r="Q201" s="35">
        <v>3747.0198863636365</v>
      </c>
      <c r="R201" s="45">
        <v>103195</v>
      </c>
      <c r="S201" s="35">
        <v>182480</v>
      </c>
      <c r="T201" s="35">
        <v>188119</v>
      </c>
      <c r="U201" s="35">
        <v>212575</v>
      </c>
      <c r="V201" s="35">
        <v>30772</v>
      </c>
      <c r="W201" s="35">
        <v>100332</v>
      </c>
      <c r="X201" s="35">
        <v>112243</v>
      </c>
      <c r="Y201" s="35">
        <v>50239</v>
      </c>
      <c r="Z201" s="35">
        <v>85363</v>
      </c>
      <c r="AA201" s="35">
        <v>3753.2970011534026</v>
      </c>
      <c r="AB201" s="35">
        <v>275820</v>
      </c>
      <c r="AC201" s="35">
        <v>267499</v>
      </c>
      <c r="AD201" s="35">
        <v>12318</v>
      </c>
      <c r="AE201" s="43" t="s">
        <v>46</v>
      </c>
      <c r="AF201" s="30">
        <v>17254</v>
      </c>
      <c r="AG201" s="35">
        <v>543319</v>
      </c>
      <c r="AH201" s="43" t="s">
        <v>46</v>
      </c>
      <c r="AI201" s="43" t="s">
        <v>46</v>
      </c>
      <c r="AJ201" s="43" t="s">
        <v>46</v>
      </c>
      <c r="AK201" s="43">
        <v>49927</v>
      </c>
      <c r="AL201" s="35">
        <v>49927</v>
      </c>
      <c r="AM201" s="35">
        <v>12318</v>
      </c>
      <c r="AN201" s="35">
        <v>83679</v>
      </c>
      <c r="AO201" s="35" t="s">
        <v>46</v>
      </c>
      <c r="AP201" s="35">
        <v>12803</v>
      </c>
      <c r="AQ201" s="45">
        <v>9213</v>
      </c>
      <c r="AR201" s="35">
        <v>543319</v>
      </c>
      <c r="AS201" s="35">
        <v>61894</v>
      </c>
      <c r="AT201" s="35">
        <v>19380</v>
      </c>
      <c r="AU201" s="35">
        <v>5866</v>
      </c>
      <c r="AV201" s="35">
        <v>61894</v>
      </c>
      <c r="AW201" s="35">
        <v>61894</v>
      </c>
      <c r="AX201" s="35" t="s">
        <v>237</v>
      </c>
      <c r="AY201" s="35">
        <v>61894</v>
      </c>
      <c r="AZ201" s="43">
        <v>4805</v>
      </c>
      <c r="BA201" s="45" t="s">
        <v>46</v>
      </c>
      <c r="BB201" s="35">
        <v>543319</v>
      </c>
      <c r="BC201" s="35">
        <v>51745</v>
      </c>
      <c r="BD201" s="54">
        <v>3725</v>
      </c>
      <c r="BE201" s="35">
        <v>18608</v>
      </c>
      <c r="BF201" s="45">
        <v>1272</v>
      </c>
      <c r="BG201" s="35">
        <v>543319</v>
      </c>
      <c r="BH201" s="35">
        <v>102050</v>
      </c>
      <c r="BI201" s="35">
        <v>298356</v>
      </c>
      <c r="BJ201" s="35">
        <v>298356</v>
      </c>
      <c r="BK201" s="35">
        <v>22353</v>
      </c>
      <c r="BL201" s="35">
        <v>55436</v>
      </c>
      <c r="BM201" s="35">
        <v>27042</v>
      </c>
      <c r="BN201" s="35">
        <v>55436</v>
      </c>
      <c r="BO201" s="45">
        <v>15033</v>
      </c>
      <c r="BP201" s="35">
        <v>243347</v>
      </c>
      <c r="BQ201" s="35">
        <v>135602</v>
      </c>
      <c r="BR201" s="35">
        <v>2267.4692987588996</v>
      </c>
      <c r="BS201" s="35">
        <v>543319</v>
      </c>
      <c r="BT201" s="35">
        <v>543319</v>
      </c>
      <c r="BU201" s="35">
        <v>243347</v>
      </c>
      <c r="BV201" s="35">
        <v>441269</v>
      </c>
      <c r="BW201" s="35">
        <v>226974</v>
      </c>
      <c r="BX201" s="35">
        <v>286036</v>
      </c>
      <c r="BY201" s="45">
        <v>535061</v>
      </c>
      <c r="BZ201" s="35">
        <v>543319</v>
      </c>
      <c r="CA201" s="35">
        <v>370744</v>
      </c>
      <c r="CB201" s="35">
        <v>243347</v>
      </c>
      <c r="CC201" s="35">
        <v>243347</v>
      </c>
      <c r="CD201" s="35">
        <v>243347</v>
      </c>
      <c r="CE201" s="35">
        <v>212575</v>
      </c>
      <c r="CF201" s="35">
        <v>5319</v>
      </c>
      <c r="CG201" s="35">
        <v>63479</v>
      </c>
      <c r="CH201" s="35">
        <v>370599</v>
      </c>
      <c r="CI201" s="35">
        <v>370599</v>
      </c>
      <c r="CJ201" s="35">
        <v>370599</v>
      </c>
      <c r="CK201" s="35">
        <v>22549</v>
      </c>
      <c r="CL201" s="35" t="s">
        <v>237</v>
      </c>
      <c r="CM201" s="35">
        <v>22549</v>
      </c>
      <c r="CN201" s="35">
        <v>45357</v>
      </c>
      <c r="CO201" s="45">
        <v>357590</v>
      </c>
      <c r="CP201" s="35">
        <v>296889</v>
      </c>
      <c r="CQ201" s="35">
        <v>296889</v>
      </c>
      <c r="CR201" s="35">
        <v>298356</v>
      </c>
      <c r="CS201" s="35">
        <v>298356</v>
      </c>
      <c r="CT201" s="35">
        <v>298085</v>
      </c>
      <c r="CU201" s="35">
        <v>251238</v>
      </c>
      <c r="CV201" s="35">
        <v>298085</v>
      </c>
      <c r="CW201" s="35">
        <v>543319</v>
      </c>
      <c r="CX201" s="35">
        <v>298356</v>
      </c>
      <c r="CY201" s="35">
        <v>20430</v>
      </c>
      <c r="CZ201" s="35">
        <v>3869</v>
      </c>
      <c r="DA201" s="78">
        <v>6.51</v>
      </c>
      <c r="DB201" s="43">
        <v>4805</v>
      </c>
      <c r="DC201" s="43">
        <v>4805</v>
      </c>
      <c r="DD201" s="43">
        <v>4805</v>
      </c>
      <c r="DE201" s="43">
        <v>4805</v>
      </c>
      <c r="DF201" s="43">
        <v>51745</v>
      </c>
      <c r="DG201" s="54">
        <v>3725</v>
      </c>
      <c r="DH201" s="35">
        <v>18608</v>
      </c>
      <c r="DI201" s="35">
        <v>1272</v>
      </c>
    </row>
    <row r="202" spans="1:113" x14ac:dyDescent="0.2">
      <c r="A202" s="3" t="s">
        <v>25</v>
      </c>
      <c r="B202" s="4">
        <v>2019</v>
      </c>
      <c r="C202" s="2" t="s">
        <v>3</v>
      </c>
      <c r="D202" s="35">
        <v>847</v>
      </c>
      <c r="E202" s="35">
        <v>732</v>
      </c>
      <c r="F202" s="35">
        <v>34943</v>
      </c>
      <c r="G202" s="45">
        <v>34943</v>
      </c>
      <c r="H202" s="35">
        <v>34943</v>
      </c>
      <c r="I202" s="35">
        <v>34943</v>
      </c>
      <c r="J202" s="35">
        <v>5668</v>
      </c>
      <c r="K202" s="35">
        <v>20699</v>
      </c>
      <c r="L202" s="35">
        <v>8576</v>
      </c>
      <c r="M202" s="35" t="s">
        <v>46</v>
      </c>
      <c r="N202" s="35" t="s">
        <v>237</v>
      </c>
      <c r="O202" s="35">
        <v>740</v>
      </c>
      <c r="P202" s="35">
        <v>645</v>
      </c>
      <c r="Q202" s="35">
        <v>3564.1363636363635</v>
      </c>
      <c r="R202" s="45">
        <v>3577</v>
      </c>
      <c r="S202" s="35">
        <v>10643</v>
      </c>
      <c r="T202" s="35">
        <v>11073</v>
      </c>
      <c r="U202" s="35">
        <v>13080</v>
      </c>
      <c r="V202" s="35">
        <v>1705</v>
      </c>
      <c r="W202" s="35">
        <v>6032</v>
      </c>
      <c r="X202" s="35">
        <v>7048</v>
      </c>
      <c r="Y202" s="35">
        <v>2486</v>
      </c>
      <c r="Z202" s="35">
        <v>5694</v>
      </c>
      <c r="AA202" s="35">
        <v>3639.25</v>
      </c>
      <c r="AB202" s="35">
        <v>17704</v>
      </c>
      <c r="AC202" s="35">
        <v>17239</v>
      </c>
      <c r="AD202" s="35">
        <v>723</v>
      </c>
      <c r="AE202" s="43">
        <v>1738.45</v>
      </c>
      <c r="AF202" s="30">
        <v>1136</v>
      </c>
      <c r="AG202" s="35">
        <v>34943</v>
      </c>
      <c r="AH202" s="43">
        <v>659</v>
      </c>
      <c r="AI202" s="43">
        <v>1079.45</v>
      </c>
      <c r="AJ202" s="43">
        <v>1136</v>
      </c>
      <c r="AK202" s="43">
        <v>3399</v>
      </c>
      <c r="AL202" s="35">
        <v>3399</v>
      </c>
      <c r="AM202" s="35">
        <v>723</v>
      </c>
      <c r="AN202" s="35">
        <v>5668</v>
      </c>
      <c r="AO202" s="35">
        <v>5668</v>
      </c>
      <c r="AP202" s="35">
        <v>732</v>
      </c>
      <c r="AQ202" s="45">
        <v>522</v>
      </c>
      <c r="AR202" s="35">
        <v>34943</v>
      </c>
      <c r="AS202" s="35">
        <v>3376</v>
      </c>
      <c r="AT202" s="35">
        <v>1162</v>
      </c>
      <c r="AU202" s="35">
        <v>434</v>
      </c>
      <c r="AV202" s="35">
        <v>3376</v>
      </c>
      <c r="AW202" s="35">
        <v>3376</v>
      </c>
      <c r="AX202" s="35" t="s">
        <v>237</v>
      </c>
      <c r="AY202" s="35">
        <v>3376</v>
      </c>
      <c r="AZ202" s="43" t="s">
        <v>46</v>
      </c>
      <c r="BA202" s="45">
        <v>2983</v>
      </c>
      <c r="BB202" s="35">
        <v>34943</v>
      </c>
      <c r="BC202" s="35">
        <v>3411</v>
      </c>
      <c r="BD202" s="54">
        <v>252</v>
      </c>
      <c r="BE202" s="35">
        <v>1172</v>
      </c>
      <c r="BF202" s="45">
        <v>105</v>
      </c>
      <c r="BG202" s="35">
        <v>34943</v>
      </c>
      <c r="BH202" s="35">
        <v>8576</v>
      </c>
      <c r="BI202" s="35">
        <v>16439</v>
      </c>
      <c r="BJ202" s="35">
        <v>16439</v>
      </c>
      <c r="BK202" s="35">
        <v>1328</v>
      </c>
      <c r="BL202" s="35">
        <v>4774</v>
      </c>
      <c r="BM202" s="35" t="s">
        <v>46</v>
      </c>
      <c r="BN202" s="35">
        <v>4774</v>
      </c>
      <c r="BO202" s="45">
        <v>1072</v>
      </c>
      <c r="BP202" s="35">
        <v>14785</v>
      </c>
      <c r="BQ202" s="35">
        <v>8180</v>
      </c>
      <c r="BR202" s="35">
        <v>2267.4692987588996</v>
      </c>
      <c r="BS202" s="35">
        <v>34943</v>
      </c>
      <c r="BT202" s="35">
        <v>34943</v>
      </c>
      <c r="BU202" s="35">
        <v>14785</v>
      </c>
      <c r="BV202" s="35">
        <v>26367</v>
      </c>
      <c r="BW202" s="35">
        <v>10490</v>
      </c>
      <c r="BX202" s="35">
        <v>17473</v>
      </c>
      <c r="BY202" s="45">
        <v>33989</v>
      </c>
      <c r="BZ202" s="35">
        <v>34943</v>
      </c>
      <c r="CA202" s="35">
        <v>21737</v>
      </c>
      <c r="CB202" s="35">
        <v>14785</v>
      </c>
      <c r="CC202" s="35">
        <v>14785</v>
      </c>
      <c r="CD202" s="35">
        <v>14785</v>
      </c>
      <c r="CE202" s="35">
        <v>13080</v>
      </c>
      <c r="CF202" s="35">
        <v>254</v>
      </c>
      <c r="CG202" s="35">
        <v>9534</v>
      </c>
      <c r="CH202" s="35">
        <v>21716</v>
      </c>
      <c r="CI202" s="35">
        <v>21716</v>
      </c>
      <c r="CJ202" s="35">
        <v>21716</v>
      </c>
      <c r="CK202" s="35">
        <v>740</v>
      </c>
      <c r="CL202" s="35" t="s">
        <v>237</v>
      </c>
      <c r="CM202" s="35">
        <v>740</v>
      </c>
      <c r="CN202" s="35">
        <v>1666</v>
      </c>
      <c r="CO202" s="45">
        <v>20699</v>
      </c>
      <c r="CP202" s="35">
        <v>17331</v>
      </c>
      <c r="CQ202" s="35">
        <v>17331</v>
      </c>
      <c r="CR202" s="35">
        <v>16439</v>
      </c>
      <c r="CS202" s="35">
        <v>16439</v>
      </c>
      <c r="CT202" s="35">
        <v>17425</v>
      </c>
      <c r="CU202" s="35">
        <v>7222</v>
      </c>
      <c r="CV202" s="35">
        <v>17425</v>
      </c>
      <c r="CW202" s="35">
        <v>34943</v>
      </c>
      <c r="CX202" s="35">
        <v>16439</v>
      </c>
      <c r="CY202" s="35">
        <v>10281</v>
      </c>
      <c r="CZ202" s="35">
        <v>783</v>
      </c>
      <c r="DA202" s="78">
        <v>5.41</v>
      </c>
      <c r="DB202" s="43" t="s">
        <v>46</v>
      </c>
      <c r="DC202" s="43" t="s">
        <v>46</v>
      </c>
      <c r="DD202" s="43" t="s">
        <v>46</v>
      </c>
      <c r="DE202" s="43" t="s">
        <v>46</v>
      </c>
      <c r="DF202" s="43">
        <v>3411</v>
      </c>
      <c r="DG202" s="54">
        <v>252</v>
      </c>
      <c r="DH202" s="35">
        <v>1172</v>
      </c>
      <c r="DI202" s="35">
        <v>105</v>
      </c>
    </row>
    <row r="203" spans="1:113" x14ac:dyDescent="0.2">
      <c r="A203" s="3" t="s">
        <v>26</v>
      </c>
      <c r="B203" s="4">
        <v>2019</v>
      </c>
      <c r="C203" s="2" t="s">
        <v>4</v>
      </c>
      <c r="D203" s="35">
        <v>928</v>
      </c>
      <c r="E203" s="35">
        <v>802</v>
      </c>
      <c r="F203" s="35">
        <v>31434</v>
      </c>
      <c r="G203" s="45">
        <v>31434</v>
      </c>
      <c r="H203" s="35">
        <v>31434</v>
      </c>
      <c r="I203" s="35">
        <v>31434</v>
      </c>
      <c r="J203" s="35">
        <v>5362</v>
      </c>
      <c r="K203" s="35">
        <v>18616</v>
      </c>
      <c r="L203" s="35">
        <v>7456</v>
      </c>
      <c r="M203" s="35" t="s">
        <v>46</v>
      </c>
      <c r="N203" s="35" t="s">
        <v>237</v>
      </c>
      <c r="O203" s="35">
        <v>978</v>
      </c>
      <c r="P203" s="35">
        <v>592</v>
      </c>
      <c r="Q203" s="35">
        <v>3593.2083333333335</v>
      </c>
      <c r="R203" s="45">
        <v>3322</v>
      </c>
      <c r="S203" s="35">
        <v>9693</v>
      </c>
      <c r="T203" s="35">
        <v>9798</v>
      </c>
      <c r="U203" s="35">
        <v>11636</v>
      </c>
      <c r="V203" s="35">
        <v>1699</v>
      </c>
      <c r="W203" s="35">
        <v>5478</v>
      </c>
      <c r="X203" s="35">
        <v>6158</v>
      </c>
      <c r="Y203" s="35">
        <v>2493</v>
      </c>
      <c r="Z203" s="35">
        <v>5021</v>
      </c>
      <c r="AA203" s="35">
        <v>3709.1363636363635</v>
      </c>
      <c r="AB203" s="35">
        <v>16111</v>
      </c>
      <c r="AC203" s="35">
        <v>15323</v>
      </c>
      <c r="AD203" s="35">
        <v>627</v>
      </c>
      <c r="AE203" s="43" t="s">
        <v>46</v>
      </c>
      <c r="AF203" s="30">
        <v>1159</v>
      </c>
      <c r="AG203" s="35">
        <v>31434</v>
      </c>
      <c r="AH203" s="43" t="s">
        <v>46</v>
      </c>
      <c r="AI203" s="43" t="s">
        <v>46</v>
      </c>
      <c r="AJ203" s="43" t="s">
        <v>46</v>
      </c>
      <c r="AK203" s="43">
        <v>3129</v>
      </c>
      <c r="AL203" s="35">
        <v>3129</v>
      </c>
      <c r="AM203" s="35">
        <v>627</v>
      </c>
      <c r="AN203" s="35">
        <v>5362</v>
      </c>
      <c r="AO203" s="35" t="s">
        <v>46</v>
      </c>
      <c r="AP203" s="35">
        <v>802</v>
      </c>
      <c r="AQ203" s="45">
        <v>593</v>
      </c>
      <c r="AR203" s="35">
        <v>31434</v>
      </c>
      <c r="AS203" s="35">
        <v>2901</v>
      </c>
      <c r="AT203" s="35">
        <v>996</v>
      </c>
      <c r="AU203" s="35">
        <v>383</v>
      </c>
      <c r="AV203" s="35">
        <v>2901</v>
      </c>
      <c r="AW203" s="35">
        <v>2901</v>
      </c>
      <c r="AX203" s="35" t="s">
        <v>237</v>
      </c>
      <c r="AY203" s="35">
        <v>2901</v>
      </c>
      <c r="AZ203" s="43" t="s">
        <v>46</v>
      </c>
      <c r="BA203" s="45" t="s">
        <v>46</v>
      </c>
      <c r="BB203" s="35">
        <v>31434</v>
      </c>
      <c r="BC203" s="35">
        <v>3377</v>
      </c>
      <c r="BD203" s="54">
        <v>272</v>
      </c>
      <c r="BE203" s="35">
        <v>1298</v>
      </c>
      <c r="BF203" s="45">
        <v>129</v>
      </c>
      <c r="BG203" s="35">
        <v>31434</v>
      </c>
      <c r="BH203" s="35">
        <v>7456</v>
      </c>
      <c r="BI203" s="35">
        <v>15302</v>
      </c>
      <c r="BJ203" s="35">
        <v>15302</v>
      </c>
      <c r="BK203" s="35">
        <v>1265</v>
      </c>
      <c r="BL203" s="35">
        <v>4042</v>
      </c>
      <c r="BM203" s="35" t="s">
        <v>46</v>
      </c>
      <c r="BN203" s="35">
        <v>4042</v>
      </c>
      <c r="BO203" s="45">
        <v>999</v>
      </c>
      <c r="BP203" s="35">
        <v>13335</v>
      </c>
      <c r="BQ203" s="35">
        <v>7514</v>
      </c>
      <c r="BR203" s="35">
        <v>2267.4692987588996</v>
      </c>
      <c r="BS203" s="35">
        <v>31434</v>
      </c>
      <c r="BT203" s="35">
        <v>31434</v>
      </c>
      <c r="BU203" s="35">
        <v>13335</v>
      </c>
      <c r="BV203" s="35">
        <v>23978</v>
      </c>
      <c r="BW203" s="35">
        <v>10075</v>
      </c>
      <c r="BX203" s="35">
        <v>15533</v>
      </c>
      <c r="BY203" s="45">
        <v>30482</v>
      </c>
      <c r="BZ203" s="35">
        <v>31434</v>
      </c>
      <c r="CA203" s="35">
        <v>19558</v>
      </c>
      <c r="CB203" s="35">
        <v>13335</v>
      </c>
      <c r="CC203" s="35">
        <v>13335</v>
      </c>
      <c r="CD203" s="35">
        <v>13335</v>
      </c>
      <c r="CE203" s="35">
        <v>11636</v>
      </c>
      <c r="CF203" s="35">
        <v>278</v>
      </c>
      <c r="CG203" s="35">
        <v>8953</v>
      </c>
      <c r="CH203" s="35">
        <v>19491</v>
      </c>
      <c r="CI203" s="35">
        <v>19491</v>
      </c>
      <c r="CJ203" s="35">
        <v>19491</v>
      </c>
      <c r="CK203" s="35">
        <v>978</v>
      </c>
      <c r="CL203" s="35" t="s">
        <v>237</v>
      </c>
      <c r="CM203" s="35">
        <v>978</v>
      </c>
      <c r="CN203" s="35">
        <v>1708</v>
      </c>
      <c r="CO203" s="45">
        <v>18616</v>
      </c>
      <c r="CP203" s="35">
        <v>15206</v>
      </c>
      <c r="CQ203" s="35">
        <v>15206</v>
      </c>
      <c r="CR203" s="35">
        <v>15302</v>
      </c>
      <c r="CS203" s="35">
        <v>15302</v>
      </c>
      <c r="CT203" s="35">
        <v>15357</v>
      </c>
      <c r="CU203" s="35">
        <v>7171</v>
      </c>
      <c r="CV203" s="35">
        <v>15357</v>
      </c>
      <c r="CW203" s="35">
        <v>31434</v>
      </c>
      <c r="CX203" s="35">
        <v>15302</v>
      </c>
      <c r="CY203" s="35">
        <v>11256</v>
      </c>
      <c r="CZ203" s="35">
        <v>632</v>
      </c>
      <c r="DA203" s="78">
        <v>6.14</v>
      </c>
      <c r="DB203" s="43" t="s">
        <v>46</v>
      </c>
      <c r="DC203" s="43" t="s">
        <v>46</v>
      </c>
      <c r="DD203" s="43" t="s">
        <v>46</v>
      </c>
      <c r="DE203" s="43" t="s">
        <v>46</v>
      </c>
      <c r="DF203" s="43">
        <v>3377</v>
      </c>
      <c r="DG203" s="54">
        <v>272</v>
      </c>
      <c r="DH203" s="35">
        <v>1298</v>
      </c>
      <c r="DI203" s="35">
        <v>129</v>
      </c>
    </row>
    <row r="204" spans="1:113" x14ac:dyDescent="0.2">
      <c r="A204" s="3" t="s">
        <v>27</v>
      </c>
      <c r="B204" s="4">
        <v>2019</v>
      </c>
      <c r="C204" s="2" t="s">
        <v>5</v>
      </c>
      <c r="D204" s="35">
        <v>603</v>
      </c>
      <c r="E204" s="35">
        <v>537</v>
      </c>
      <c r="F204" s="35">
        <v>20768</v>
      </c>
      <c r="G204" s="45">
        <v>20768</v>
      </c>
      <c r="H204" s="35">
        <v>20768</v>
      </c>
      <c r="I204" s="35">
        <v>20768</v>
      </c>
      <c r="J204" s="35">
        <v>3511</v>
      </c>
      <c r="K204" s="35">
        <v>11923</v>
      </c>
      <c r="L204" s="35">
        <v>5334</v>
      </c>
      <c r="M204" s="35" t="s">
        <v>46</v>
      </c>
      <c r="N204" s="35" t="s">
        <v>237</v>
      </c>
      <c r="O204" s="35">
        <v>361</v>
      </c>
      <c r="P204" s="35">
        <v>248</v>
      </c>
      <c r="Q204" s="35">
        <v>3818.3571428571427</v>
      </c>
      <c r="R204" s="45">
        <v>1414</v>
      </c>
      <c r="S204" s="35">
        <v>6368</v>
      </c>
      <c r="T204" s="35">
        <v>6173</v>
      </c>
      <c r="U204" s="35">
        <v>7705</v>
      </c>
      <c r="V204" s="35">
        <v>1110</v>
      </c>
      <c r="W204" s="35">
        <v>3743</v>
      </c>
      <c r="X204" s="35">
        <v>3962</v>
      </c>
      <c r="Y204" s="35">
        <v>1602</v>
      </c>
      <c r="Z204" s="35">
        <v>3232</v>
      </c>
      <c r="AA204" s="35">
        <v>4041.409090909091</v>
      </c>
      <c r="AB204" s="35">
        <v>10776</v>
      </c>
      <c r="AC204" s="35">
        <v>9992</v>
      </c>
      <c r="AD204" s="35">
        <v>376</v>
      </c>
      <c r="AE204" s="43">
        <v>990.6</v>
      </c>
      <c r="AF204" s="30">
        <v>745</v>
      </c>
      <c r="AG204" s="35">
        <v>20768</v>
      </c>
      <c r="AH204" s="43">
        <v>364</v>
      </c>
      <c r="AI204" s="43">
        <v>626.6</v>
      </c>
      <c r="AJ204" s="43">
        <v>745</v>
      </c>
      <c r="AK204" s="43">
        <v>2069</v>
      </c>
      <c r="AL204" s="35">
        <v>2069</v>
      </c>
      <c r="AM204" s="35">
        <v>376</v>
      </c>
      <c r="AN204" s="35">
        <v>3511</v>
      </c>
      <c r="AO204" s="35">
        <v>3511</v>
      </c>
      <c r="AP204" s="35">
        <v>537</v>
      </c>
      <c r="AQ204" s="45">
        <v>398</v>
      </c>
      <c r="AR204" s="35">
        <v>20768</v>
      </c>
      <c r="AS204" s="35">
        <v>1965</v>
      </c>
      <c r="AT204" s="35">
        <v>677</v>
      </c>
      <c r="AU204" s="35">
        <v>247</v>
      </c>
      <c r="AV204" s="35">
        <v>1965</v>
      </c>
      <c r="AW204" s="35">
        <v>1965</v>
      </c>
      <c r="AX204" s="35" t="s">
        <v>237</v>
      </c>
      <c r="AY204" s="35">
        <v>1965</v>
      </c>
      <c r="AZ204" s="43" t="s">
        <v>46</v>
      </c>
      <c r="BA204" s="45">
        <v>1665</v>
      </c>
      <c r="BB204" s="35">
        <v>20768</v>
      </c>
      <c r="BC204" s="35">
        <v>2374</v>
      </c>
      <c r="BD204" s="54">
        <v>111</v>
      </c>
      <c r="BE204" s="35">
        <v>775</v>
      </c>
      <c r="BF204" s="45">
        <v>25</v>
      </c>
      <c r="BG204" s="35">
        <v>20768</v>
      </c>
      <c r="BH204" s="35">
        <v>5334</v>
      </c>
      <c r="BI204" s="35">
        <v>9653</v>
      </c>
      <c r="BJ204" s="35">
        <v>9653</v>
      </c>
      <c r="BK204" s="35">
        <v>863</v>
      </c>
      <c r="BL204" s="35">
        <v>3122</v>
      </c>
      <c r="BM204" s="35" t="s">
        <v>46</v>
      </c>
      <c r="BN204" s="35">
        <v>3122</v>
      </c>
      <c r="BO204" s="45">
        <v>507</v>
      </c>
      <c r="BP204" s="35">
        <v>8815</v>
      </c>
      <c r="BQ204" s="35">
        <v>4834</v>
      </c>
      <c r="BR204" s="35">
        <v>2267.4692987588996</v>
      </c>
      <c r="BS204" s="35">
        <v>20768</v>
      </c>
      <c r="BT204" s="35">
        <v>20768</v>
      </c>
      <c r="BU204" s="35">
        <v>8815</v>
      </c>
      <c r="BV204" s="35">
        <v>15434</v>
      </c>
      <c r="BW204" s="35">
        <v>6011</v>
      </c>
      <c r="BX204" s="35">
        <v>10615</v>
      </c>
      <c r="BY204" s="45">
        <v>20474</v>
      </c>
      <c r="BZ204" s="35">
        <v>20768</v>
      </c>
      <c r="CA204" s="35">
        <v>12581</v>
      </c>
      <c r="CB204" s="35">
        <v>8815</v>
      </c>
      <c r="CC204" s="35">
        <v>8815</v>
      </c>
      <c r="CD204" s="35">
        <v>8815</v>
      </c>
      <c r="CE204" s="35">
        <v>7705</v>
      </c>
      <c r="CF204" s="35">
        <v>144</v>
      </c>
      <c r="CG204" s="35">
        <v>5346</v>
      </c>
      <c r="CH204" s="35">
        <v>12541</v>
      </c>
      <c r="CI204" s="35">
        <v>12541</v>
      </c>
      <c r="CJ204" s="35">
        <v>12541</v>
      </c>
      <c r="CK204" s="35">
        <v>361</v>
      </c>
      <c r="CL204" s="35" t="s">
        <v>237</v>
      </c>
      <c r="CM204" s="35">
        <v>361</v>
      </c>
      <c r="CN204" s="35">
        <v>606</v>
      </c>
      <c r="CO204" s="45">
        <v>11923</v>
      </c>
      <c r="CP204" s="35">
        <v>9878</v>
      </c>
      <c r="CQ204" s="35">
        <v>9878</v>
      </c>
      <c r="CR204" s="35">
        <v>9653</v>
      </c>
      <c r="CS204" s="35">
        <v>9653</v>
      </c>
      <c r="CT204" s="35">
        <v>9951</v>
      </c>
      <c r="CU204" s="35">
        <v>3218</v>
      </c>
      <c r="CV204" s="35">
        <v>9951</v>
      </c>
      <c r="CW204" s="35">
        <v>20768</v>
      </c>
      <c r="CX204" s="35">
        <v>9653</v>
      </c>
      <c r="CY204" s="35">
        <v>15285</v>
      </c>
      <c r="CZ204" s="35">
        <v>548</v>
      </c>
      <c r="DA204" s="78">
        <v>6.35</v>
      </c>
      <c r="DB204" s="43" t="s">
        <v>46</v>
      </c>
      <c r="DC204" s="43" t="s">
        <v>46</v>
      </c>
      <c r="DD204" s="43" t="s">
        <v>46</v>
      </c>
      <c r="DE204" s="43" t="s">
        <v>46</v>
      </c>
      <c r="DF204" s="43">
        <v>2374</v>
      </c>
      <c r="DG204" s="54">
        <v>111</v>
      </c>
      <c r="DH204" s="35">
        <v>775</v>
      </c>
      <c r="DI204" s="35">
        <v>25</v>
      </c>
    </row>
    <row r="205" spans="1:113" x14ac:dyDescent="0.2">
      <c r="A205" s="3" t="s">
        <v>28</v>
      </c>
      <c r="B205" s="4">
        <v>2019</v>
      </c>
      <c r="C205" s="2" t="s">
        <v>6</v>
      </c>
      <c r="D205" s="35">
        <v>1761</v>
      </c>
      <c r="E205" s="35">
        <v>1633</v>
      </c>
      <c r="F205" s="35">
        <v>63258</v>
      </c>
      <c r="G205" s="45">
        <v>63258</v>
      </c>
      <c r="H205" s="35">
        <v>63258</v>
      </c>
      <c r="I205" s="35">
        <v>63258</v>
      </c>
      <c r="J205" s="35">
        <v>10336</v>
      </c>
      <c r="K205" s="35">
        <v>37929</v>
      </c>
      <c r="L205" s="35">
        <v>14993</v>
      </c>
      <c r="M205" s="35" t="s">
        <v>46</v>
      </c>
      <c r="N205" s="35" t="s">
        <v>237</v>
      </c>
      <c r="O205" s="35">
        <v>2033</v>
      </c>
      <c r="P205" s="35">
        <v>2106</v>
      </c>
      <c r="Q205" s="35">
        <v>3619.0792349726776</v>
      </c>
      <c r="R205" s="45">
        <v>10023</v>
      </c>
      <c r="S205" s="35">
        <v>19539</v>
      </c>
      <c r="T205" s="35">
        <v>20171</v>
      </c>
      <c r="U205" s="35">
        <v>24119</v>
      </c>
      <c r="V205" s="35">
        <v>3441</v>
      </c>
      <c r="W205" s="35">
        <v>10902</v>
      </c>
      <c r="X205" s="35">
        <v>13217</v>
      </c>
      <c r="Y205" s="35">
        <v>4968</v>
      </c>
      <c r="Z205" s="35">
        <v>10670</v>
      </c>
      <c r="AA205" s="35">
        <v>3731.6965811965811</v>
      </c>
      <c r="AB205" s="35">
        <v>32208</v>
      </c>
      <c r="AC205" s="35">
        <v>31050</v>
      </c>
      <c r="AD205" s="35">
        <v>1248</v>
      </c>
      <c r="AE205" s="43">
        <v>3107.7</v>
      </c>
      <c r="AF205" s="30">
        <v>2211</v>
      </c>
      <c r="AG205" s="35">
        <v>63258</v>
      </c>
      <c r="AH205" s="43">
        <v>1193</v>
      </c>
      <c r="AI205" s="43">
        <v>1914.7</v>
      </c>
      <c r="AJ205" s="43">
        <v>2211</v>
      </c>
      <c r="AK205" s="43">
        <v>6169</v>
      </c>
      <c r="AL205" s="35">
        <v>6169</v>
      </c>
      <c r="AM205" s="35">
        <v>1248</v>
      </c>
      <c r="AN205" s="35">
        <v>10336</v>
      </c>
      <c r="AO205" s="35">
        <v>10336</v>
      </c>
      <c r="AP205" s="35">
        <v>1633</v>
      </c>
      <c r="AQ205" s="45">
        <v>1137</v>
      </c>
      <c r="AR205" s="35">
        <v>63258</v>
      </c>
      <c r="AS205" s="35">
        <v>6669</v>
      </c>
      <c r="AT205" s="35">
        <v>2541</v>
      </c>
      <c r="AU205" s="35">
        <v>890</v>
      </c>
      <c r="AV205" s="35">
        <v>6669</v>
      </c>
      <c r="AW205" s="35">
        <v>6669</v>
      </c>
      <c r="AX205" s="35" t="s">
        <v>237</v>
      </c>
      <c r="AY205" s="35">
        <v>6669</v>
      </c>
      <c r="AZ205" s="43" t="s">
        <v>46</v>
      </c>
      <c r="BA205" s="45">
        <v>6343</v>
      </c>
      <c r="BB205" s="35">
        <v>63258</v>
      </c>
      <c r="BC205" s="35">
        <v>6730</v>
      </c>
      <c r="BD205" s="54">
        <v>515</v>
      </c>
      <c r="BE205" s="35">
        <v>2327</v>
      </c>
      <c r="BF205" s="45">
        <v>176</v>
      </c>
      <c r="BG205" s="35">
        <v>63258</v>
      </c>
      <c r="BH205" s="35">
        <v>14993</v>
      </c>
      <c r="BI205" s="35">
        <v>29969</v>
      </c>
      <c r="BJ205" s="35">
        <v>29969</v>
      </c>
      <c r="BK205" s="35">
        <v>2614</v>
      </c>
      <c r="BL205" s="35">
        <v>8620</v>
      </c>
      <c r="BM205" s="35" t="s">
        <v>46</v>
      </c>
      <c r="BN205" s="35">
        <v>8620</v>
      </c>
      <c r="BO205" s="45">
        <v>1622</v>
      </c>
      <c r="BP205" s="35">
        <v>27560</v>
      </c>
      <c r="BQ205" s="35">
        <v>15638</v>
      </c>
      <c r="BR205" s="35">
        <v>2267.4692987588996</v>
      </c>
      <c r="BS205" s="35">
        <v>63258</v>
      </c>
      <c r="BT205" s="35">
        <v>63258</v>
      </c>
      <c r="BU205" s="35">
        <v>27560</v>
      </c>
      <c r="BV205" s="35">
        <v>48265</v>
      </c>
      <c r="BW205" s="35">
        <v>19691</v>
      </c>
      <c r="BX205" s="35">
        <v>32093</v>
      </c>
      <c r="BY205" s="45">
        <v>60875</v>
      </c>
      <c r="BZ205" s="35">
        <v>63258</v>
      </c>
      <c r="CA205" s="35">
        <v>39622</v>
      </c>
      <c r="CB205" s="35">
        <v>27560</v>
      </c>
      <c r="CC205" s="35">
        <v>27560</v>
      </c>
      <c r="CD205" s="35">
        <v>27560</v>
      </c>
      <c r="CE205" s="35">
        <v>24119</v>
      </c>
      <c r="CF205" s="35">
        <v>644</v>
      </c>
      <c r="CG205" s="35">
        <v>18994</v>
      </c>
      <c r="CH205" s="35">
        <v>39710</v>
      </c>
      <c r="CI205" s="35">
        <v>39710</v>
      </c>
      <c r="CJ205" s="35">
        <v>39710</v>
      </c>
      <c r="CK205" s="35">
        <v>2033</v>
      </c>
      <c r="CL205" s="35" t="s">
        <v>237</v>
      </c>
      <c r="CM205" s="35">
        <v>2033</v>
      </c>
      <c r="CN205" s="35">
        <v>3805</v>
      </c>
      <c r="CO205" s="45">
        <v>37929</v>
      </c>
      <c r="CP205" s="35">
        <v>30102</v>
      </c>
      <c r="CQ205" s="35">
        <v>30102</v>
      </c>
      <c r="CR205" s="35">
        <v>29969</v>
      </c>
      <c r="CS205" s="35">
        <v>29969</v>
      </c>
      <c r="CT205" s="35">
        <v>30352</v>
      </c>
      <c r="CU205" s="35">
        <v>16834</v>
      </c>
      <c r="CV205" s="35">
        <v>30352</v>
      </c>
      <c r="CW205" s="35">
        <v>63258</v>
      </c>
      <c r="CX205" s="35">
        <v>29969</v>
      </c>
      <c r="CY205" s="35">
        <v>7949</v>
      </c>
      <c r="CZ205" s="35">
        <v>950</v>
      </c>
      <c r="DA205" s="78">
        <v>5.3</v>
      </c>
      <c r="DB205" s="43" t="s">
        <v>46</v>
      </c>
      <c r="DC205" s="43" t="s">
        <v>46</v>
      </c>
      <c r="DD205" s="43" t="s">
        <v>46</v>
      </c>
      <c r="DE205" s="43" t="s">
        <v>46</v>
      </c>
      <c r="DF205" s="43">
        <v>6730</v>
      </c>
      <c r="DG205" s="54">
        <v>515</v>
      </c>
      <c r="DH205" s="35">
        <v>2327</v>
      </c>
      <c r="DI205" s="35">
        <v>176</v>
      </c>
    </row>
    <row r="206" spans="1:113" x14ac:dyDescent="0.2">
      <c r="A206" s="3" t="s">
        <v>29</v>
      </c>
      <c r="B206" s="4">
        <v>2019</v>
      </c>
      <c r="C206" s="2" t="s">
        <v>7</v>
      </c>
      <c r="D206" s="35">
        <v>493</v>
      </c>
      <c r="E206" s="35">
        <v>447</v>
      </c>
      <c r="F206" s="35">
        <v>15466</v>
      </c>
      <c r="G206" s="45">
        <v>15466</v>
      </c>
      <c r="H206" s="35">
        <v>15466</v>
      </c>
      <c r="I206" s="35">
        <v>15466</v>
      </c>
      <c r="J206" s="35">
        <v>2687</v>
      </c>
      <c r="K206" s="35">
        <v>8959</v>
      </c>
      <c r="L206" s="35">
        <v>3820</v>
      </c>
      <c r="M206" s="35" t="s">
        <v>46</v>
      </c>
      <c r="N206" s="35" t="s">
        <v>237</v>
      </c>
      <c r="O206" s="35">
        <v>260</v>
      </c>
      <c r="P206" s="35">
        <v>243</v>
      </c>
      <c r="Q206" s="35">
        <v>3732.318181818182</v>
      </c>
      <c r="R206" s="45">
        <v>1400</v>
      </c>
      <c r="S206" s="35">
        <v>4725</v>
      </c>
      <c r="T206" s="35">
        <v>4686</v>
      </c>
      <c r="U206" s="35">
        <v>5533</v>
      </c>
      <c r="V206" s="35">
        <v>755</v>
      </c>
      <c r="W206" s="35">
        <v>2716</v>
      </c>
      <c r="X206" s="35">
        <v>2817</v>
      </c>
      <c r="Y206" s="35">
        <v>1182</v>
      </c>
      <c r="Z206" s="35">
        <v>2373</v>
      </c>
      <c r="AA206" s="35">
        <v>3969.0483870967741</v>
      </c>
      <c r="AB206" s="35">
        <v>8005</v>
      </c>
      <c r="AC206" s="35">
        <v>7461</v>
      </c>
      <c r="AD206" s="35">
        <v>283</v>
      </c>
      <c r="AE206" s="43">
        <v>839.2</v>
      </c>
      <c r="AF206" s="30">
        <v>559</v>
      </c>
      <c r="AG206" s="35">
        <v>15466</v>
      </c>
      <c r="AH206" s="43">
        <v>311</v>
      </c>
      <c r="AI206" s="43">
        <v>528.20000000000005</v>
      </c>
      <c r="AJ206" s="43">
        <v>559</v>
      </c>
      <c r="AK206" s="43">
        <v>1604</v>
      </c>
      <c r="AL206" s="35">
        <v>1604</v>
      </c>
      <c r="AM206" s="35">
        <v>283</v>
      </c>
      <c r="AN206" s="35">
        <v>2687</v>
      </c>
      <c r="AO206" s="35">
        <v>2687</v>
      </c>
      <c r="AP206" s="35">
        <v>447</v>
      </c>
      <c r="AQ206" s="45">
        <v>294</v>
      </c>
      <c r="AR206" s="35">
        <v>15466</v>
      </c>
      <c r="AS206" s="35">
        <v>1422</v>
      </c>
      <c r="AT206" s="35">
        <v>417</v>
      </c>
      <c r="AU206" s="35">
        <v>163</v>
      </c>
      <c r="AV206" s="35">
        <v>1422</v>
      </c>
      <c r="AW206" s="35">
        <v>1422</v>
      </c>
      <c r="AX206" s="35" t="s">
        <v>237</v>
      </c>
      <c r="AY206" s="35">
        <v>1422</v>
      </c>
      <c r="AZ206" s="43" t="s">
        <v>46</v>
      </c>
      <c r="BA206" s="45">
        <v>1215</v>
      </c>
      <c r="BB206" s="35">
        <v>15466</v>
      </c>
      <c r="BC206" s="35">
        <v>1740</v>
      </c>
      <c r="BD206" s="54">
        <v>115</v>
      </c>
      <c r="BE206" s="35">
        <v>606</v>
      </c>
      <c r="BF206" s="45">
        <v>49</v>
      </c>
      <c r="BG206" s="35">
        <v>15466</v>
      </c>
      <c r="BH206" s="35">
        <v>3820</v>
      </c>
      <c r="BI206" s="35">
        <v>7337</v>
      </c>
      <c r="BJ206" s="35">
        <v>7337</v>
      </c>
      <c r="BK206" s="35">
        <v>731</v>
      </c>
      <c r="BL206" s="35">
        <v>2105</v>
      </c>
      <c r="BM206" s="35" t="s">
        <v>46</v>
      </c>
      <c r="BN206" s="35">
        <v>2105</v>
      </c>
      <c r="BO206" s="45" t="s">
        <v>237</v>
      </c>
      <c r="BP206" s="35">
        <v>6288</v>
      </c>
      <c r="BQ206" s="35">
        <v>3555</v>
      </c>
      <c r="BR206" s="35">
        <v>2267.4692987588996</v>
      </c>
      <c r="BS206" s="35">
        <v>15466</v>
      </c>
      <c r="BT206" s="35">
        <v>15466</v>
      </c>
      <c r="BU206" s="35">
        <v>6288</v>
      </c>
      <c r="BV206" s="35">
        <v>11646</v>
      </c>
      <c r="BW206" s="35">
        <v>4599</v>
      </c>
      <c r="BX206" s="35">
        <v>7744</v>
      </c>
      <c r="BY206" s="45">
        <v>14903</v>
      </c>
      <c r="BZ206" s="35">
        <v>15466</v>
      </c>
      <c r="CA206" s="35">
        <v>9382</v>
      </c>
      <c r="CB206" s="35">
        <v>6288</v>
      </c>
      <c r="CC206" s="35">
        <v>6288</v>
      </c>
      <c r="CD206" s="35">
        <v>6288</v>
      </c>
      <c r="CE206" s="35">
        <v>5533</v>
      </c>
      <c r="CF206" s="35">
        <v>102</v>
      </c>
      <c r="CG206" s="35">
        <v>4601</v>
      </c>
      <c r="CH206" s="35">
        <v>9411</v>
      </c>
      <c r="CI206" s="35">
        <v>9411</v>
      </c>
      <c r="CJ206" s="35">
        <v>9411</v>
      </c>
      <c r="CK206" s="35">
        <v>260</v>
      </c>
      <c r="CL206" s="35" t="s">
        <v>237</v>
      </c>
      <c r="CM206" s="35">
        <v>260</v>
      </c>
      <c r="CN206" s="35">
        <v>510</v>
      </c>
      <c r="CO206" s="45">
        <v>8959</v>
      </c>
      <c r="CP206" s="35">
        <v>7586</v>
      </c>
      <c r="CQ206" s="35">
        <v>7586</v>
      </c>
      <c r="CR206" s="35">
        <v>7337</v>
      </c>
      <c r="CS206" s="35">
        <v>7337</v>
      </c>
      <c r="CT206" s="35">
        <v>7724</v>
      </c>
      <c r="CU206" s="35">
        <v>3746</v>
      </c>
      <c r="CV206" s="35">
        <v>7724</v>
      </c>
      <c r="CW206" s="35">
        <v>15466</v>
      </c>
      <c r="CX206" s="35">
        <v>7337</v>
      </c>
      <c r="CY206" s="35">
        <v>4324</v>
      </c>
      <c r="CZ206" s="35">
        <v>291</v>
      </c>
      <c r="DA206" s="78">
        <v>5.69</v>
      </c>
      <c r="DB206" s="43" t="s">
        <v>46</v>
      </c>
      <c r="DC206" s="43" t="s">
        <v>46</v>
      </c>
      <c r="DD206" s="43" t="s">
        <v>46</v>
      </c>
      <c r="DE206" s="43" t="s">
        <v>46</v>
      </c>
      <c r="DF206" s="43">
        <v>1740</v>
      </c>
      <c r="DG206" s="54">
        <v>115</v>
      </c>
      <c r="DH206" s="35">
        <v>606</v>
      </c>
      <c r="DI206" s="35">
        <v>49</v>
      </c>
    </row>
    <row r="207" spans="1:113" x14ac:dyDescent="0.2">
      <c r="A207" s="3" t="s">
        <v>30</v>
      </c>
      <c r="B207" s="4">
        <v>2019</v>
      </c>
      <c r="C207" s="2" t="s">
        <v>8</v>
      </c>
      <c r="D207" s="35">
        <v>566</v>
      </c>
      <c r="E207" s="35">
        <v>519</v>
      </c>
      <c r="F207" s="35">
        <v>19542</v>
      </c>
      <c r="G207" s="45">
        <v>19542</v>
      </c>
      <c r="H207" s="35">
        <v>19542</v>
      </c>
      <c r="I207" s="35">
        <v>19542</v>
      </c>
      <c r="J207" s="35">
        <v>3325</v>
      </c>
      <c r="K207" s="35">
        <v>11451</v>
      </c>
      <c r="L207" s="35">
        <v>4766</v>
      </c>
      <c r="M207" s="35" t="s">
        <v>46</v>
      </c>
      <c r="N207" s="35" t="s">
        <v>237</v>
      </c>
      <c r="O207" s="35">
        <v>397</v>
      </c>
      <c r="P207" s="35">
        <v>293</v>
      </c>
      <c r="Q207" s="35">
        <v>3929.768292682927</v>
      </c>
      <c r="R207" s="45">
        <v>1523</v>
      </c>
      <c r="S207" s="35">
        <v>6103</v>
      </c>
      <c r="T207" s="35">
        <v>5920</v>
      </c>
      <c r="U207" s="35">
        <v>7056</v>
      </c>
      <c r="V207" s="35">
        <v>940</v>
      </c>
      <c r="W207" s="35">
        <v>3485</v>
      </c>
      <c r="X207" s="35">
        <v>3571</v>
      </c>
      <c r="Y207" s="35">
        <v>1501</v>
      </c>
      <c r="Z207" s="35">
        <v>2909</v>
      </c>
      <c r="AA207" s="35">
        <v>4142.166666666667</v>
      </c>
      <c r="AB207" s="35">
        <v>10093</v>
      </c>
      <c r="AC207" s="35">
        <v>9449</v>
      </c>
      <c r="AD207" s="35">
        <v>349</v>
      </c>
      <c r="AE207" s="43">
        <v>1024.5999999999999</v>
      </c>
      <c r="AF207" s="30">
        <v>669</v>
      </c>
      <c r="AG207" s="35">
        <v>19542</v>
      </c>
      <c r="AH207" s="43">
        <v>365</v>
      </c>
      <c r="AI207" s="43">
        <v>659.6</v>
      </c>
      <c r="AJ207" s="43">
        <v>669</v>
      </c>
      <c r="AK207" s="43">
        <v>2015</v>
      </c>
      <c r="AL207" s="35">
        <v>2015</v>
      </c>
      <c r="AM207" s="35">
        <v>349</v>
      </c>
      <c r="AN207" s="35">
        <v>3325</v>
      </c>
      <c r="AO207" s="35">
        <v>3325</v>
      </c>
      <c r="AP207" s="35">
        <v>519</v>
      </c>
      <c r="AQ207" s="45">
        <v>378</v>
      </c>
      <c r="AR207" s="35">
        <v>19542</v>
      </c>
      <c r="AS207" s="35">
        <v>1843</v>
      </c>
      <c r="AT207" s="35">
        <v>550</v>
      </c>
      <c r="AU207" s="35">
        <v>202</v>
      </c>
      <c r="AV207" s="35">
        <v>1843</v>
      </c>
      <c r="AW207" s="35">
        <v>1843</v>
      </c>
      <c r="AX207" s="35" t="s">
        <v>237</v>
      </c>
      <c r="AY207" s="35">
        <v>1843</v>
      </c>
      <c r="AZ207" s="43" t="s">
        <v>46</v>
      </c>
      <c r="BA207" s="45">
        <v>1568</v>
      </c>
      <c r="BB207" s="35">
        <v>19542</v>
      </c>
      <c r="BC207" s="35">
        <v>2121</v>
      </c>
      <c r="BD207" s="54">
        <v>83</v>
      </c>
      <c r="BE207" s="35">
        <v>730</v>
      </c>
      <c r="BF207" s="45">
        <v>27</v>
      </c>
      <c r="BG207" s="35">
        <v>19542</v>
      </c>
      <c r="BH207" s="35">
        <v>4766</v>
      </c>
      <c r="BI207" s="35">
        <v>9249</v>
      </c>
      <c r="BJ207" s="35">
        <v>9249</v>
      </c>
      <c r="BK207" s="35">
        <v>869</v>
      </c>
      <c r="BL207" s="35">
        <v>2697</v>
      </c>
      <c r="BM207" s="35" t="s">
        <v>46</v>
      </c>
      <c r="BN207" s="35">
        <v>2697</v>
      </c>
      <c r="BO207" s="45" t="s">
        <v>237</v>
      </c>
      <c r="BP207" s="35">
        <v>7996</v>
      </c>
      <c r="BQ207" s="35">
        <v>4410</v>
      </c>
      <c r="BR207" s="35">
        <v>2267.4692987588996</v>
      </c>
      <c r="BS207" s="35">
        <v>19542</v>
      </c>
      <c r="BT207" s="35">
        <v>19542</v>
      </c>
      <c r="BU207" s="35">
        <v>7996</v>
      </c>
      <c r="BV207" s="35">
        <v>14776</v>
      </c>
      <c r="BW207" s="35">
        <v>5892</v>
      </c>
      <c r="BX207" s="35">
        <v>9851</v>
      </c>
      <c r="BY207" s="45">
        <v>18923</v>
      </c>
      <c r="BZ207" s="35">
        <v>19542</v>
      </c>
      <c r="CA207" s="35">
        <v>12056</v>
      </c>
      <c r="CB207" s="35">
        <v>7996</v>
      </c>
      <c r="CC207" s="35">
        <v>7996</v>
      </c>
      <c r="CD207" s="35">
        <v>7996</v>
      </c>
      <c r="CE207" s="35">
        <v>7056</v>
      </c>
      <c r="CF207" s="35">
        <v>151</v>
      </c>
      <c r="CG207" s="35">
        <v>6124</v>
      </c>
      <c r="CH207" s="35">
        <v>12023</v>
      </c>
      <c r="CI207" s="35">
        <v>12023</v>
      </c>
      <c r="CJ207" s="35">
        <v>12023</v>
      </c>
      <c r="CK207" s="35">
        <v>397</v>
      </c>
      <c r="CL207" s="35" t="s">
        <v>237</v>
      </c>
      <c r="CM207" s="35">
        <v>397</v>
      </c>
      <c r="CN207" s="35">
        <v>647</v>
      </c>
      <c r="CO207" s="45">
        <v>11451</v>
      </c>
      <c r="CP207" s="35">
        <v>9301</v>
      </c>
      <c r="CQ207" s="35">
        <v>9301</v>
      </c>
      <c r="CR207" s="35">
        <v>9249</v>
      </c>
      <c r="CS207" s="35">
        <v>9249</v>
      </c>
      <c r="CT207" s="35">
        <v>9306</v>
      </c>
      <c r="CU207" s="35">
        <v>3853</v>
      </c>
      <c r="CV207" s="35">
        <v>9306</v>
      </c>
      <c r="CW207" s="35">
        <v>19542</v>
      </c>
      <c r="CX207" s="35">
        <v>9249</v>
      </c>
      <c r="CY207" s="35">
        <v>3173</v>
      </c>
      <c r="CZ207" s="35">
        <v>323</v>
      </c>
      <c r="DA207" s="78">
        <v>5.84</v>
      </c>
      <c r="DB207" s="43" t="s">
        <v>46</v>
      </c>
      <c r="DC207" s="43" t="s">
        <v>46</v>
      </c>
      <c r="DD207" s="43" t="s">
        <v>46</v>
      </c>
      <c r="DE207" s="43" t="s">
        <v>46</v>
      </c>
      <c r="DF207" s="43">
        <v>2121</v>
      </c>
      <c r="DG207" s="54">
        <v>83</v>
      </c>
      <c r="DH207" s="35">
        <v>730</v>
      </c>
      <c r="DI207" s="35">
        <v>27</v>
      </c>
    </row>
    <row r="208" spans="1:113" x14ac:dyDescent="0.2">
      <c r="A208" s="3" t="s">
        <v>31</v>
      </c>
      <c r="B208" s="4">
        <v>2019</v>
      </c>
      <c r="C208" s="2" t="s">
        <v>9</v>
      </c>
      <c r="D208" s="35">
        <v>704</v>
      </c>
      <c r="E208" s="35">
        <v>630</v>
      </c>
      <c r="F208" s="35">
        <v>24713</v>
      </c>
      <c r="G208" s="45">
        <v>24713</v>
      </c>
      <c r="H208" s="35">
        <v>24713</v>
      </c>
      <c r="I208" s="35">
        <v>24713</v>
      </c>
      <c r="J208" s="35">
        <v>4381</v>
      </c>
      <c r="K208" s="35">
        <v>14158</v>
      </c>
      <c r="L208" s="35">
        <v>6174</v>
      </c>
      <c r="M208" s="35" t="s">
        <v>46</v>
      </c>
      <c r="N208" s="35" t="s">
        <v>237</v>
      </c>
      <c r="O208" s="35">
        <v>398</v>
      </c>
      <c r="P208" s="35">
        <v>457</v>
      </c>
      <c r="Q208" s="35">
        <v>3987.2021276595747</v>
      </c>
      <c r="R208" s="45">
        <v>2185</v>
      </c>
      <c r="S208" s="35">
        <v>7497</v>
      </c>
      <c r="T208" s="35">
        <v>7382</v>
      </c>
      <c r="U208" s="35">
        <v>8876</v>
      </c>
      <c r="V208" s="35">
        <v>1227</v>
      </c>
      <c r="W208" s="35">
        <v>4362</v>
      </c>
      <c r="X208" s="35">
        <v>4514</v>
      </c>
      <c r="Y208" s="35">
        <v>1992</v>
      </c>
      <c r="Z208" s="35">
        <v>3778</v>
      </c>
      <c r="AA208" s="35">
        <v>4287.166666666667</v>
      </c>
      <c r="AB208" s="35">
        <v>12619</v>
      </c>
      <c r="AC208" s="35">
        <v>12094</v>
      </c>
      <c r="AD208" s="35">
        <v>456</v>
      </c>
      <c r="AE208" s="43">
        <v>1379.55</v>
      </c>
      <c r="AF208" s="30">
        <v>910</v>
      </c>
      <c r="AG208" s="35">
        <v>24713</v>
      </c>
      <c r="AH208" s="43">
        <v>503</v>
      </c>
      <c r="AI208" s="43">
        <v>876.55</v>
      </c>
      <c r="AJ208" s="43">
        <v>910</v>
      </c>
      <c r="AK208" s="43">
        <v>2604</v>
      </c>
      <c r="AL208" s="35">
        <v>2604</v>
      </c>
      <c r="AM208" s="35">
        <v>456</v>
      </c>
      <c r="AN208" s="35">
        <v>4381</v>
      </c>
      <c r="AO208" s="35">
        <v>4381</v>
      </c>
      <c r="AP208" s="35">
        <v>630</v>
      </c>
      <c r="AQ208" s="45">
        <v>436</v>
      </c>
      <c r="AR208" s="35">
        <v>24713</v>
      </c>
      <c r="AS208" s="35">
        <v>2202</v>
      </c>
      <c r="AT208" s="35">
        <v>691</v>
      </c>
      <c r="AU208" s="35">
        <v>247</v>
      </c>
      <c r="AV208" s="35">
        <v>2202</v>
      </c>
      <c r="AW208" s="35">
        <v>2202</v>
      </c>
      <c r="AX208" s="35" t="s">
        <v>237</v>
      </c>
      <c r="AY208" s="35">
        <v>2202</v>
      </c>
      <c r="AZ208" s="43" t="s">
        <v>46</v>
      </c>
      <c r="BA208" s="45">
        <v>1841</v>
      </c>
      <c r="BB208" s="35">
        <v>24713</v>
      </c>
      <c r="BC208" s="35">
        <v>2719</v>
      </c>
      <c r="BD208" s="54">
        <v>80</v>
      </c>
      <c r="BE208" s="35">
        <v>969</v>
      </c>
      <c r="BF208" s="45">
        <v>19</v>
      </c>
      <c r="BG208" s="35">
        <v>24713</v>
      </c>
      <c r="BH208" s="35">
        <v>6174</v>
      </c>
      <c r="BI208" s="35">
        <v>11477</v>
      </c>
      <c r="BJ208" s="35">
        <v>11477</v>
      </c>
      <c r="BK208" s="35">
        <v>972</v>
      </c>
      <c r="BL208" s="35">
        <v>3358</v>
      </c>
      <c r="BM208" s="35" t="s">
        <v>46</v>
      </c>
      <c r="BN208" s="35">
        <v>3358</v>
      </c>
      <c r="BO208" s="45">
        <v>521</v>
      </c>
      <c r="BP208" s="35">
        <v>10103</v>
      </c>
      <c r="BQ208" s="35">
        <v>5770</v>
      </c>
      <c r="BR208" s="35">
        <v>2267.4692987588996</v>
      </c>
      <c r="BS208" s="35">
        <v>24713</v>
      </c>
      <c r="BT208" s="35">
        <v>24713</v>
      </c>
      <c r="BU208" s="35">
        <v>10103</v>
      </c>
      <c r="BV208" s="35">
        <v>18539</v>
      </c>
      <c r="BW208" s="35">
        <v>7227</v>
      </c>
      <c r="BX208" s="35">
        <v>12529</v>
      </c>
      <c r="BY208" s="45">
        <v>24219</v>
      </c>
      <c r="BZ208" s="35">
        <v>24713</v>
      </c>
      <c r="CA208" s="35">
        <v>15010</v>
      </c>
      <c r="CB208" s="35">
        <v>10103</v>
      </c>
      <c r="CC208" s="35">
        <v>10103</v>
      </c>
      <c r="CD208" s="35">
        <v>10103</v>
      </c>
      <c r="CE208" s="35">
        <v>8876</v>
      </c>
      <c r="CF208" s="35">
        <v>172</v>
      </c>
      <c r="CG208" s="35">
        <v>7423</v>
      </c>
      <c r="CH208" s="35">
        <v>14879</v>
      </c>
      <c r="CI208" s="35">
        <v>14879</v>
      </c>
      <c r="CJ208" s="35">
        <v>14879</v>
      </c>
      <c r="CK208" s="35">
        <v>398</v>
      </c>
      <c r="CL208" s="35" t="s">
        <v>237</v>
      </c>
      <c r="CM208" s="35">
        <v>398</v>
      </c>
      <c r="CN208" s="35">
        <v>634</v>
      </c>
      <c r="CO208" s="45">
        <v>14158</v>
      </c>
      <c r="CP208" s="35">
        <v>11365</v>
      </c>
      <c r="CQ208" s="35">
        <v>11365</v>
      </c>
      <c r="CR208" s="35">
        <v>11477</v>
      </c>
      <c r="CS208" s="35">
        <v>11477</v>
      </c>
      <c r="CT208" s="35">
        <v>11412</v>
      </c>
      <c r="CU208" s="35">
        <v>3958</v>
      </c>
      <c r="CV208" s="35">
        <v>11412</v>
      </c>
      <c r="CW208" s="35">
        <v>24713</v>
      </c>
      <c r="CX208" s="35">
        <v>11477</v>
      </c>
      <c r="CY208" s="35">
        <v>5985</v>
      </c>
      <c r="CZ208" s="35">
        <v>538</v>
      </c>
      <c r="DA208" s="78">
        <v>6.21</v>
      </c>
      <c r="DB208" s="43" t="s">
        <v>46</v>
      </c>
      <c r="DC208" s="43" t="s">
        <v>46</v>
      </c>
      <c r="DD208" s="43" t="s">
        <v>46</v>
      </c>
      <c r="DE208" s="43" t="s">
        <v>46</v>
      </c>
      <c r="DF208" s="43">
        <v>2719</v>
      </c>
      <c r="DG208" s="54">
        <v>80</v>
      </c>
      <c r="DH208" s="35">
        <v>969</v>
      </c>
      <c r="DI208" s="35">
        <v>19</v>
      </c>
    </row>
    <row r="209" spans="1:113" x14ac:dyDescent="0.2">
      <c r="A209" s="3" t="s">
        <v>32</v>
      </c>
      <c r="B209" s="4">
        <v>2019</v>
      </c>
      <c r="C209" s="2" t="s">
        <v>10</v>
      </c>
      <c r="D209" s="35">
        <v>1257</v>
      </c>
      <c r="E209" s="35">
        <v>1112</v>
      </c>
      <c r="F209" s="35">
        <v>43280</v>
      </c>
      <c r="G209" s="45">
        <v>43280</v>
      </c>
      <c r="H209" s="35">
        <v>43280</v>
      </c>
      <c r="I209" s="35">
        <v>43280</v>
      </c>
      <c r="J209" s="35">
        <v>7173</v>
      </c>
      <c r="K209" s="35">
        <v>25369</v>
      </c>
      <c r="L209" s="35">
        <v>10738</v>
      </c>
      <c r="M209" s="35" t="s">
        <v>46</v>
      </c>
      <c r="N209" s="35" t="s">
        <v>237</v>
      </c>
      <c r="O209" s="35">
        <v>1426</v>
      </c>
      <c r="P209" s="35">
        <v>1347</v>
      </c>
      <c r="Q209" s="35">
        <v>3533.3512396694214</v>
      </c>
      <c r="R209" s="45">
        <v>7111</v>
      </c>
      <c r="S209" s="35">
        <v>13154</v>
      </c>
      <c r="T209" s="35">
        <v>13388</v>
      </c>
      <c r="U209" s="35">
        <v>15603</v>
      </c>
      <c r="V209" s="35">
        <v>2209</v>
      </c>
      <c r="W209" s="35">
        <v>7273</v>
      </c>
      <c r="X209" s="35">
        <v>8330</v>
      </c>
      <c r="Y209" s="35">
        <v>3225</v>
      </c>
      <c r="Z209" s="35">
        <v>6688</v>
      </c>
      <c r="AA209" s="35">
        <v>3509.3235294117649</v>
      </c>
      <c r="AB209" s="35">
        <v>22169</v>
      </c>
      <c r="AC209" s="35">
        <v>21111</v>
      </c>
      <c r="AD209" s="35">
        <v>877</v>
      </c>
      <c r="AE209" s="43" t="s">
        <v>46</v>
      </c>
      <c r="AF209" s="30">
        <v>1502</v>
      </c>
      <c r="AG209" s="35">
        <v>43280</v>
      </c>
      <c r="AH209" s="43" t="s">
        <v>46</v>
      </c>
      <c r="AI209" s="43" t="s">
        <v>46</v>
      </c>
      <c r="AJ209" s="43" t="s">
        <v>46</v>
      </c>
      <c r="AK209" s="43">
        <v>4229</v>
      </c>
      <c r="AL209" s="35">
        <v>4229</v>
      </c>
      <c r="AM209" s="35">
        <v>877</v>
      </c>
      <c r="AN209" s="35">
        <v>7173</v>
      </c>
      <c r="AO209" s="35" t="s">
        <v>46</v>
      </c>
      <c r="AP209" s="35">
        <v>1112</v>
      </c>
      <c r="AQ209" s="45">
        <v>800</v>
      </c>
      <c r="AR209" s="35">
        <v>43280</v>
      </c>
      <c r="AS209" s="35">
        <v>4137</v>
      </c>
      <c r="AT209" s="35">
        <v>1408</v>
      </c>
      <c r="AU209" s="35">
        <v>483</v>
      </c>
      <c r="AV209" s="35">
        <v>4137</v>
      </c>
      <c r="AW209" s="35">
        <v>4137</v>
      </c>
      <c r="AX209" s="35" t="s">
        <v>237</v>
      </c>
      <c r="AY209" s="35">
        <v>4137</v>
      </c>
      <c r="AZ209" s="43" t="s">
        <v>46</v>
      </c>
      <c r="BA209" s="45" t="s">
        <v>46</v>
      </c>
      <c r="BB209" s="35">
        <v>43280</v>
      </c>
      <c r="BC209" s="35">
        <v>4734</v>
      </c>
      <c r="BD209" s="54">
        <v>347</v>
      </c>
      <c r="BE209" s="35">
        <v>1651</v>
      </c>
      <c r="BF209" s="45">
        <v>128</v>
      </c>
      <c r="BG209" s="35">
        <v>43280</v>
      </c>
      <c r="BH209" s="35">
        <v>10738</v>
      </c>
      <c r="BI209" s="35">
        <v>20658</v>
      </c>
      <c r="BJ209" s="35">
        <v>20658</v>
      </c>
      <c r="BK209" s="35">
        <v>1854</v>
      </c>
      <c r="BL209" s="35">
        <v>5625</v>
      </c>
      <c r="BM209" s="35" t="s">
        <v>46</v>
      </c>
      <c r="BN209" s="35">
        <v>5625</v>
      </c>
      <c r="BO209" s="45">
        <v>1197</v>
      </c>
      <c r="BP209" s="35">
        <v>17812</v>
      </c>
      <c r="BQ209" s="35">
        <v>9913</v>
      </c>
      <c r="BR209" s="35">
        <v>2267.4692987588996</v>
      </c>
      <c r="BS209" s="35">
        <v>43280</v>
      </c>
      <c r="BT209" s="35">
        <v>43280</v>
      </c>
      <c r="BU209" s="35">
        <v>17812</v>
      </c>
      <c r="BV209" s="35">
        <v>32542</v>
      </c>
      <c r="BW209" s="35">
        <v>13228</v>
      </c>
      <c r="BX209" s="35">
        <v>20661</v>
      </c>
      <c r="BY209" s="45">
        <v>41449</v>
      </c>
      <c r="BZ209" s="35">
        <v>43280</v>
      </c>
      <c r="CA209" s="35">
        <v>26661</v>
      </c>
      <c r="CB209" s="35">
        <v>17812</v>
      </c>
      <c r="CC209" s="35">
        <v>17812</v>
      </c>
      <c r="CD209" s="35">
        <v>17812</v>
      </c>
      <c r="CE209" s="35">
        <v>15603</v>
      </c>
      <c r="CF209" s="35">
        <v>374</v>
      </c>
      <c r="CG209" s="35">
        <v>12526</v>
      </c>
      <c r="CH209" s="35">
        <v>26542</v>
      </c>
      <c r="CI209" s="35">
        <v>26542</v>
      </c>
      <c r="CJ209" s="35">
        <v>26542</v>
      </c>
      <c r="CK209" s="35">
        <v>1426</v>
      </c>
      <c r="CL209" s="35" t="s">
        <v>237</v>
      </c>
      <c r="CM209" s="35">
        <v>1426</v>
      </c>
      <c r="CN209" s="35">
        <v>3314</v>
      </c>
      <c r="CO209" s="45">
        <v>25369</v>
      </c>
      <c r="CP209" s="35">
        <v>20357</v>
      </c>
      <c r="CQ209" s="35">
        <v>20357</v>
      </c>
      <c r="CR209" s="35">
        <v>20658</v>
      </c>
      <c r="CS209" s="35">
        <v>20658</v>
      </c>
      <c r="CT209" s="35">
        <v>20550</v>
      </c>
      <c r="CU209" s="35">
        <v>12797</v>
      </c>
      <c r="CV209" s="35">
        <v>20550</v>
      </c>
      <c r="CW209" s="35">
        <v>43280</v>
      </c>
      <c r="CX209" s="35">
        <v>20658</v>
      </c>
      <c r="CY209" s="35">
        <v>3416</v>
      </c>
      <c r="CZ209" s="35">
        <v>453</v>
      </c>
      <c r="DA209" s="78">
        <v>5.95</v>
      </c>
      <c r="DB209" s="43" t="s">
        <v>46</v>
      </c>
      <c r="DC209" s="43" t="s">
        <v>46</v>
      </c>
      <c r="DD209" s="43" t="s">
        <v>46</v>
      </c>
      <c r="DE209" s="43" t="s">
        <v>46</v>
      </c>
      <c r="DF209" s="43">
        <v>4734</v>
      </c>
      <c r="DG209" s="54">
        <v>347</v>
      </c>
      <c r="DH209" s="35">
        <v>1651</v>
      </c>
      <c r="DI209" s="35">
        <v>128</v>
      </c>
    </row>
    <row r="210" spans="1:113" x14ac:dyDescent="0.2">
      <c r="A210" s="3" t="s">
        <v>33</v>
      </c>
      <c r="B210" s="4">
        <v>2019</v>
      </c>
      <c r="C210" s="2" t="s">
        <v>11</v>
      </c>
      <c r="D210" s="35">
        <v>1583</v>
      </c>
      <c r="E210" s="35">
        <v>1446</v>
      </c>
      <c r="F210" s="35">
        <v>56261</v>
      </c>
      <c r="G210" s="45">
        <v>56261</v>
      </c>
      <c r="H210" s="35">
        <v>56261</v>
      </c>
      <c r="I210" s="35">
        <v>56261</v>
      </c>
      <c r="J210" s="35">
        <v>9680</v>
      </c>
      <c r="K210" s="35">
        <v>34417</v>
      </c>
      <c r="L210" s="35">
        <v>12164</v>
      </c>
      <c r="M210" s="35" t="s">
        <v>46</v>
      </c>
      <c r="N210" s="35" t="s">
        <v>237</v>
      </c>
      <c r="O210" s="35">
        <v>1721</v>
      </c>
      <c r="P210" s="35">
        <v>1807</v>
      </c>
      <c r="Q210" s="35">
        <v>3522.1836734693879</v>
      </c>
      <c r="R210" s="45">
        <v>8443</v>
      </c>
      <c r="S210" s="35">
        <v>17564</v>
      </c>
      <c r="T210" s="35">
        <v>18518</v>
      </c>
      <c r="U210" s="35">
        <v>22194</v>
      </c>
      <c r="V210" s="35">
        <v>3085</v>
      </c>
      <c r="W210" s="35">
        <v>10237</v>
      </c>
      <c r="X210" s="35">
        <v>11957</v>
      </c>
      <c r="Y210" s="35">
        <v>4793</v>
      </c>
      <c r="Z210" s="35">
        <v>9763</v>
      </c>
      <c r="AA210" s="35">
        <v>3577.6153846153848</v>
      </c>
      <c r="AB210" s="35">
        <v>28495</v>
      </c>
      <c r="AC210" s="35">
        <v>27766</v>
      </c>
      <c r="AD210" s="35">
        <v>1219</v>
      </c>
      <c r="AE210" s="43" t="s">
        <v>46</v>
      </c>
      <c r="AF210" s="30">
        <v>2011</v>
      </c>
      <c r="AG210" s="35">
        <v>56261</v>
      </c>
      <c r="AH210" s="43" t="s">
        <v>46</v>
      </c>
      <c r="AI210" s="43" t="s">
        <v>46</v>
      </c>
      <c r="AJ210" s="43" t="s">
        <v>46</v>
      </c>
      <c r="AK210" s="43">
        <v>5783</v>
      </c>
      <c r="AL210" s="35">
        <v>5783</v>
      </c>
      <c r="AM210" s="35">
        <v>1219</v>
      </c>
      <c r="AN210" s="35">
        <v>9680</v>
      </c>
      <c r="AO210" s="35" t="s">
        <v>46</v>
      </c>
      <c r="AP210" s="35">
        <v>1446</v>
      </c>
      <c r="AQ210" s="45">
        <v>1041</v>
      </c>
      <c r="AR210" s="35">
        <v>56261</v>
      </c>
      <c r="AS210" s="35">
        <v>5716</v>
      </c>
      <c r="AT210" s="35">
        <v>2020</v>
      </c>
      <c r="AU210" s="35">
        <v>723</v>
      </c>
      <c r="AV210" s="35">
        <v>5716</v>
      </c>
      <c r="AW210" s="35">
        <v>5716</v>
      </c>
      <c r="AX210" s="35" t="s">
        <v>237</v>
      </c>
      <c r="AY210" s="35">
        <v>5716</v>
      </c>
      <c r="AZ210" s="43" t="s">
        <v>46</v>
      </c>
      <c r="BA210" s="45" t="s">
        <v>46</v>
      </c>
      <c r="BB210" s="35">
        <v>56261</v>
      </c>
      <c r="BC210" s="35">
        <v>6214</v>
      </c>
      <c r="BD210" s="54">
        <v>421</v>
      </c>
      <c r="BE210" s="35">
        <v>2077</v>
      </c>
      <c r="BF210" s="45">
        <v>121</v>
      </c>
      <c r="BG210" s="35">
        <v>56261</v>
      </c>
      <c r="BH210" s="35">
        <v>12164</v>
      </c>
      <c r="BI210" s="35">
        <v>27133</v>
      </c>
      <c r="BJ210" s="35">
        <v>27133</v>
      </c>
      <c r="BK210" s="35">
        <v>2217</v>
      </c>
      <c r="BL210" s="35">
        <v>6833</v>
      </c>
      <c r="BM210" s="35" t="s">
        <v>46</v>
      </c>
      <c r="BN210" s="35">
        <v>6833</v>
      </c>
      <c r="BO210" s="45">
        <v>1410</v>
      </c>
      <c r="BP210" s="35">
        <v>25279</v>
      </c>
      <c r="BQ210" s="35">
        <v>14556</v>
      </c>
      <c r="BR210" s="35">
        <v>2267.4692987588996</v>
      </c>
      <c r="BS210" s="35">
        <v>56261</v>
      </c>
      <c r="BT210" s="35">
        <v>56261</v>
      </c>
      <c r="BU210" s="35">
        <v>25279</v>
      </c>
      <c r="BV210" s="35">
        <v>44097</v>
      </c>
      <c r="BW210" s="35">
        <v>18674</v>
      </c>
      <c r="BX210" s="35">
        <v>28611</v>
      </c>
      <c r="BY210" s="45">
        <v>53790</v>
      </c>
      <c r="BZ210" s="35">
        <v>56261</v>
      </c>
      <c r="CA210" s="35">
        <v>36108</v>
      </c>
      <c r="CB210" s="35">
        <v>25279</v>
      </c>
      <c r="CC210" s="35">
        <v>25279</v>
      </c>
      <c r="CD210" s="35">
        <v>25279</v>
      </c>
      <c r="CE210" s="35">
        <v>22194</v>
      </c>
      <c r="CF210" s="35">
        <v>431</v>
      </c>
      <c r="CG210" s="35">
        <v>15904</v>
      </c>
      <c r="CH210" s="35">
        <v>36082</v>
      </c>
      <c r="CI210" s="35">
        <v>36082</v>
      </c>
      <c r="CJ210" s="35">
        <v>36082</v>
      </c>
      <c r="CK210" s="35">
        <v>1721</v>
      </c>
      <c r="CL210" s="35" t="s">
        <v>237</v>
      </c>
      <c r="CM210" s="35">
        <v>1721</v>
      </c>
      <c r="CN210" s="35">
        <v>3267</v>
      </c>
      <c r="CO210" s="45">
        <v>34417</v>
      </c>
      <c r="CP210" s="35">
        <v>26729</v>
      </c>
      <c r="CQ210" s="35">
        <v>26729</v>
      </c>
      <c r="CR210" s="35">
        <v>27133</v>
      </c>
      <c r="CS210" s="35">
        <v>27133</v>
      </c>
      <c r="CT210" s="35">
        <v>26954</v>
      </c>
      <c r="CU210" s="35">
        <v>15943</v>
      </c>
      <c r="CV210" s="35">
        <v>26954</v>
      </c>
      <c r="CW210" s="35">
        <v>56261</v>
      </c>
      <c r="CX210" s="35">
        <v>27133</v>
      </c>
      <c r="CY210" s="35">
        <v>7197</v>
      </c>
      <c r="CZ210" s="35">
        <v>707</v>
      </c>
      <c r="DA210" s="78">
        <v>6.09</v>
      </c>
      <c r="DB210" s="43" t="s">
        <v>46</v>
      </c>
      <c r="DC210" s="43" t="s">
        <v>46</v>
      </c>
      <c r="DD210" s="43" t="s">
        <v>46</v>
      </c>
      <c r="DE210" s="43" t="s">
        <v>46</v>
      </c>
      <c r="DF210" s="43">
        <v>6214</v>
      </c>
      <c r="DG210" s="54">
        <v>421</v>
      </c>
      <c r="DH210" s="35">
        <v>2077</v>
      </c>
      <c r="DI210" s="35">
        <v>121</v>
      </c>
    </row>
    <row r="211" spans="1:113" x14ac:dyDescent="0.2">
      <c r="A211" s="3" t="s">
        <v>34</v>
      </c>
      <c r="B211" s="4">
        <v>2019</v>
      </c>
      <c r="C211" s="2" t="s">
        <v>12</v>
      </c>
      <c r="D211" s="35">
        <v>1255</v>
      </c>
      <c r="E211" s="35">
        <v>1083</v>
      </c>
      <c r="F211" s="35">
        <v>44850</v>
      </c>
      <c r="G211" s="45">
        <v>44850</v>
      </c>
      <c r="H211" s="35">
        <v>44850</v>
      </c>
      <c r="I211" s="35">
        <v>44850</v>
      </c>
      <c r="J211" s="35">
        <v>7514</v>
      </c>
      <c r="K211" s="35">
        <v>27829</v>
      </c>
      <c r="L211" s="35">
        <v>9507</v>
      </c>
      <c r="M211" s="35" t="s">
        <v>46</v>
      </c>
      <c r="N211" s="35" t="s">
        <v>237</v>
      </c>
      <c r="O211" s="35">
        <v>1207</v>
      </c>
      <c r="P211" s="35">
        <v>983</v>
      </c>
      <c r="Q211" s="35">
        <v>3482.6428571428573</v>
      </c>
      <c r="R211" s="45">
        <v>5102</v>
      </c>
      <c r="S211" s="35">
        <v>14149</v>
      </c>
      <c r="T211" s="35">
        <v>14934</v>
      </c>
      <c r="U211" s="35">
        <v>17880</v>
      </c>
      <c r="V211" s="35">
        <v>2346</v>
      </c>
      <c r="W211" s="35">
        <v>8244</v>
      </c>
      <c r="X211" s="35">
        <v>9636</v>
      </c>
      <c r="Y211" s="35">
        <v>3606</v>
      </c>
      <c r="Z211" s="35">
        <v>7893</v>
      </c>
      <c r="AA211" s="35">
        <v>3558.5729166666665</v>
      </c>
      <c r="AB211" s="35">
        <v>22470</v>
      </c>
      <c r="AC211" s="35">
        <v>22380</v>
      </c>
      <c r="AD211" s="35">
        <v>918</v>
      </c>
      <c r="AE211" s="43" t="s">
        <v>46</v>
      </c>
      <c r="AF211" s="30">
        <v>1607</v>
      </c>
      <c r="AG211" s="35">
        <v>44850</v>
      </c>
      <c r="AH211" s="43" t="s">
        <v>46</v>
      </c>
      <c r="AI211" s="43" t="s">
        <v>46</v>
      </c>
      <c r="AJ211" s="43" t="s">
        <v>46</v>
      </c>
      <c r="AK211" s="43">
        <v>4437</v>
      </c>
      <c r="AL211" s="35">
        <v>4437</v>
      </c>
      <c r="AM211" s="35">
        <v>918</v>
      </c>
      <c r="AN211" s="35">
        <v>7514</v>
      </c>
      <c r="AO211" s="35" t="s">
        <v>46</v>
      </c>
      <c r="AP211" s="35">
        <v>1083</v>
      </c>
      <c r="AQ211" s="45">
        <v>805</v>
      </c>
      <c r="AR211" s="35">
        <v>44850</v>
      </c>
      <c r="AS211" s="35">
        <v>4636</v>
      </c>
      <c r="AT211" s="35">
        <v>1775</v>
      </c>
      <c r="AU211" s="35">
        <v>667</v>
      </c>
      <c r="AV211" s="35">
        <v>4636</v>
      </c>
      <c r="AW211" s="35">
        <v>4636</v>
      </c>
      <c r="AX211" s="35" t="s">
        <v>237</v>
      </c>
      <c r="AY211" s="35">
        <v>4636</v>
      </c>
      <c r="AZ211" s="43" t="s">
        <v>46</v>
      </c>
      <c r="BA211" s="45" t="s">
        <v>46</v>
      </c>
      <c r="BB211" s="35">
        <v>44850</v>
      </c>
      <c r="BC211" s="35">
        <v>4644</v>
      </c>
      <c r="BD211" s="54">
        <v>363</v>
      </c>
      <c r="BE211" s="35">
        <v>1696</v>
      </c>
      <c r="BF211" s="45">
        <v>143</v>
      </c>
      <c r="BG211" s="35">
        <v>44850</v>
      </c>
      <c r="BH211" s="35">
        <v>9507</v>
      </c>
      <c r="BI211" s="35">
        <v>21125</v>
      </c>
      <c r="BJ211" s="35">
        <v>21125</v>
      </c>
      <c r="BK211" s="35">
        <v>1551</v>
      </c>
      <c r="BL211" s="35">
        <v>5059</v>
      </c>
      <c r="BM211" s="35" t="s">
        <v>46</v>
      </c>
      <c r="BN211" s="35">
        <v>5059</v>
      </c>
      <c r="BO211" s="45">
        <v>839</v>
      </c>
      <c r="BP211" s="35">
        <v>20226</v>
      </c>
      <c r="BQ211" s="35">
        <v>11499</v>
      </c>
      <c r="BR211" s="35">
        <v>2267.4692987588996</v>
      </c>
      <c r="BS211" s="35">
        <v>44850</v>
      </c>
      <c r="BT211" s="35">
        <v>44850</v>
      </c>
      <c r="BU211" s="35">
        <v>20226</v>
      </c>
      <c r="BV211" s="35">
        <v>35343</v>
      </c>
      <c r="BW211" s="35">
        <v>14480</v>
      </c>
      <c r="BX211" s="35">
        <v>22704</v>
      </c>
      <c r="BY211" s="45">
        <v>43932</v>
      </c>
      <c r="BZ211" s="35">
        <v>44850</v>
      </c>
      <c r="CA211" s="35">
        <v>29146</v>
      </c>
      <c r="CB211" s="35">
        <v>20226</v>
      </c>
      <c r="CC211" s="35">
        <v>20226</v>
      </c>
      <c r="CD211" s="35">
        <v>20226</v>
      </c>
      <c r="CE211" s="35">
        <v>17880</v>
      </c>
      <c r="CF211" s="35">
        <v>311</v>
      </c>
      <c r="CG211" s="35">
        <v>13256</v>
      </c>
      <c r="CH211" s="35">
        <v>29083</v>
      </c>
      <c r="CI211" s="35">
        <v>29083</v>
      </c>
      <c r="CJ211" s="35">
        <v>29083</v>
      </c>
      <c r="CK211" s="35">
        <v>1207</v>
      </c>
      <c r="CL211" s="35" t="s">
        <v>237</v>
      </c>
      <c r="CM211" s="35">
        <v>1207</v>
      </c>
      <c r="CN211" s="35">
        <v>2460</v>
      </c>
      <c r="CO211" s="45">
        <v>27829</v>
      </c>
      <c r="CP211" s="35">
        <v>21363</v>
      </c>
      <c r="CQ211" s="35">
        <v>21363</v>
      </c>
      <c r="CR211" s="35">
        <v>21125</v>
      </c>
      <c r="CS211" s="35">
        <v>21125</v>
      </c>
      <c r="CT211" s="35">
        <v>21441</v>
      </c>
      <c r="CU211" s="35">
        <v>9833</v>
      </c>
      <c r="CV211" s="35">
        <v>21441</v>
      </c>
      <c r="CW211" s="35">
        <v>44850</v>
      </c>
      <c r="CX211" s="35">
        <v>21125</v>
      </c>
      <c r="CY211" s="35">
        <v>12767</v>
      </c>
      <c r="CZ211" s="35">
        <v>843</v>
      </c>
      <c r="DA211" s="78">
        <v>5.54</v>
      </c>
      <c r="DB211" s="43" t="s">
        <v>46</v>
      </c>
      <c r="DC211" s="43" t="s">
        <v>46</v>
      </c>
      <c r="DD211" s="43" t="s">
        <v>46</v>
      </c>
      <c r="DE211" s="43" t="s">
        <v>46</v>
      </c>
      <c r="DF211" s="43">
        <v>4644</v>
      </c>
      <c r="DG211" s="54">
        <v>363</v>
      </c>
      <c r="DH211" s="35">
        <v>1696</v>
      </c>
      <c r="DI211" s="35">
        <v>143</v>
      </c>
    </row>
    <row r="212" spans="1:113" x14ac:dyDescent="0.2">
      <c r="A212" s="3" t="s">
        <v>35</v>
      </c>
      <c r="B212" s="4">
        <v>2019</v>
      </c>
      <c r="C212" s="2" t="s">
        <v>228</v>
      </c>
      <c r="D212" s="35">
        <v>1194</v>
      </c>
      <c r="E212" s="35">
        <v>1099</v>
      </c>
      <c r="F212" s="35">
        <v>45118</v>
      </c>
      <c r="G212" s="45">
        <v>45118</v>
      </c>
      <c r="H212" s="35">
        <v>45118</v>
      </c>
      <c r="I212" s="35">
        <v>45118</v>
      </c>
      <c r="J212" s="35">
        <v>7568</v>
      </c>
      <c r="K212" s="35">
        <v>27204</v>
      </c>
      <c r="L212" s="35">
        <v>10346</v>
      </c>
      <c r="M212" s="35" t="s">
        <v>46</v>
      </c>
      <c r="N212" s="35" t="s">
        <v>237</v>
      </c>
      <c r="O212" s="35">
        <v>1110</v>
      </c>
      <c r="P212" s="35">
        <v>598</v>
      </c>
      <c r="Q212" s="35">
        <v>3593.4856115107914</v>
      </c>
      <c r="R212" s="45">
        <v>3672</v>
      </c>
      <c r="S212" s="35">
        <v>14026</v>
      </c>
      <c r="T212" s="35">
        <v>14580</v>
      </c>
      <c r="U212" s="35">
        <v>17099</v>
      </c>
      <c r="V212" s="35">
        <v>2369</v>
      </c>
      <c r="W212" s="35">
        <v>7984</v>
      </c>
      <c r="X212" s="35">
        <v>9115</v>
      </c>
      <c r="Y212" s="35">
        <v>3330</v>
      </c>
      <c r="Z212" s="35">
        <v>7377</v>
      </c>
      <c r="AA212" s="35">
        <v>3806.6046511627906</v>
      </c>
      <c r="AB212" s="35">
        <v>22756</v>
      </c>
      <c r="AC212" s="35">
        <v>22362</v>
      </c>
      <c r="AD212" s="35">
        <v>884</v>
      </c>
      <c r="AE212" s="43">
        <v>2275.1</v>
      </c>
      <c r="AF212" s="30">
        <v>1556</v>
      </c>
      <c r="AG212" s="35">
        <v>45118</v>
      </c>
      <c r="AH212" s="43">
        <v>880</v>
      </c>
      <c r="AI212" s="43">
        <v>1395.1</v>
      </c>
      <c r="AJ212" s="43">
        <v>1556</v>
      </c>
      <c r="AK212" s="43">
        <v>4515</v>
      </c>
      <c r="AL212" s="35">
        <v>4515</v>
      </c>
      <c r="AM212" s="35">
        <v>884</v>
      </c>
      <c r="AN212" s="35">
        <v>7568</v>
      </c>
      <c r="AO212" s="35">
        <v>7568</v>
      </c>
      <c r="AP212" s="35">
        <v>1099</v>
      </c>
      <c r="AQ212" s="45">
        <v>773</v>
      </c>
      <c r="AR212" s="35">
        <v>45118</v>
      </c>
      <c r="AS212" s="35">
        <v>4680</v>
      </c>
      <c r="AT212" s="35">
        <v>1801</v>
      </c>
      <c r="AU212" s="35">
        <v>761</v>
      </c>
      <c r="AV212" s="35">
        <v>4680</v>
      </c>
      <c r="AW212" s="35">
        <v>4680</v>
      </c>
      <c r="AX212" s="35" t="s">
        <v>237</v>
      </c>
      <c r="AY212" s="35">
        <v>4680</v>
      </c>
      <c r="AZ212" s="43" t="s">
        <v>46</v>
      </c>
      <c r="BA212" s="45">
        <v>4137</v>
      </c>
      <c r="BB212" s="35">
        <v>45118</v>
      </c>
      <c r="BC212" s="35">
        <v>4644</v>
      </c>
      <c r="BD212" s="54">
        <v>278</v>
      </c>
      <c r="BE212" s="35">
        <v>1628</v>
      </c>
      <c r="BF212" s="45">
        <v>134</v>
      </c>
      <c r="BG212" s="35">
        <v>45118</v>
      </c>
      <c r="BH212" s="35">
        <v>10346</v>
      </c>
      <c r="BI212" s="35">
        <v>20984</v>
      </c>
      <c r="BJ212" s="35">
        <v>20984</v>
      </c>
      <c r="BK212" s="35">
        <v>1633</v>
      </c>
      <c r="BL212" s="35">
        <v>5626</v>
      </c>
      <c r="BM212" s="35" t="s">
        <v>46</v>
      </c>
      <c r="BN212" s="35">
        <v>5626</v>
      </c>
      <c r="BO212" s="45">
        <v>1217</v>
      </c>
      <c r="BP212" s="35">
        <v>19468</v>
      </c>
      <c r="BQ212" s="35">
        <v>10707</v>
      </c>
      <c r="BR212" s="35">
        <v>2267.4692987588996</v>
      </c>
      <c r="BS212" s="35">
        <v>45118</v>
      </c>
      <c r="BT212" s="35">
        <v>45118</v>
      </c>
      <c r="BU212" s="35">
        <v>19468</v>
      </c>
      <c r="BV212" s="35">
        <v>34772</v>
      </c>
      <c r="BW212" s="35">
        <v>13817</v>
      </c>
      <c r="BX212" s="35">
        <v>22465</v>
      </c>
      <c r="BY212" s="45">
        <v>43964</v>
      </c>
      <c r="BZ212" s="35">
        <v>45118</v>
      </c>
      <c r="CA212" s="35">
        <v>28620</v>
      </c>
      <c r="CB212" s="35">
        <v>19468</v>
      </c>
      <c r="CC212" s="35">
        <v>19468</v>
      </c>
      <c r="CD212" s="35">
        <v>19468</v>
      </c>
      <c r="CE212" s="35">
        <v>17099</v>
      </c>
      <c r="CF212" s="35">
        <v>368</v>
      </c>
      <c r="CG212" s="35">
        <v>11527</v>
      </c>
      <c r="CH212" s="35">
        <v>28606</v>
      </c>
      <c r="CI212" s="35">
        <v>28606</v>
      </c>
      <c r="CJ212" s="35">
        <v>28606</v>
      </c>
      <c r="CK212" s="35">
        <v>1110</v>
      </c>
      <c r="CL212" s="35" t="s">
        <v>237</v>
      </c>
      <c r="CM212" s="35">
        <v>1110</v>
      </c>
      <c r="CN212" s="35">
        <v>1957</v>
      </c>
      <c r="CO212" s="45">
        <v>27204</v>
      </c>
      <c r="CP212" s="35">
        <v>21345</v>
      </c>
      <c r="CQ212" s="35">
        <v>21345</v>
      </c>
      <c r="CR212" s="35">
        <v>20984</v>
      </c>
      <c r="CS212" s="35">
        <v>20984</v>
      </c>
      <c r="CT212" s="35">
        <v>21447</v>
      </c>
      <c r="CU212" s="35">
        <v>7381</v>
      </c>
      <c r="CV212" s="35">
        <v>21447</v>
      </c>
      <c r="CW212" s="35">
        <v>45118</v>
      </c>
      <c r="CX212" s="35">
        <v>20984</v>
      </c>
      <c r="CY212" s="35">
        <v>35896</v>
      </c>
      <c r="CZ212" s="35">
        <v>1180</v>
      </c>
      <c r="DA212" s="78">
        <v>5.29</v>
      </c>
      <c r="DB212" s="43" t="s">
        <v>46</v>
      </c>
      <c r="DC212" s="43" t="s">
        <v>46</v>
      </c>
      <c r="DD212" s="43" t="s">
        <v>46</v>
      </c>
      <c r="DE212" s="43" t="s">
        <v>46</v>
      </c>
      <c r="DF212" s="43">
        <v>4644</v>
      </c>
      <c r="DG212" s="54">
        <v>278</v>
      </c>
      <c r="DH212" s="35">
        <v>1628</v>
      </c>
      <c r="DI212" s="35">
        <v>134</v>
      </c>
    </row>
    <row r="213" spans="1:113" x14ac:dyDescent="0.2">
      <c r="A213" s="3" t="s">
        <v>36</v>
      </c>
      <c r="B213" s="4">
        <v>2019</v>
      </c>
      <c r="C213" s="2" t="s">
        <v>13</v>
      </c>
      <c r="D213" s="35">
        <v>423</v>
      </c>
      <c r="E213" s="35">
        <v>385</v>
      </c>
      <c r="F213" s="35">
        <v>14941</v>
      </c>
      <c r="G213" s="45">
        <v>14941</v>
      </c>
      <c r="H213" s="35">
        <v>14941</v>
      </c>
      <c r="I213" s="35">
        <v>14941</v>
      </c>
      <c r="J213" s="35">
        <v>2675</v>
      </c>
      <c r="K213" s="35">
        <v>8614</v>
      </c>
      <c r="L213" s="35">
        <v>3652</v>
      </c>
      <c r="M213" s="35" t="s">
        <v>46</v>
      </c>
      <c r="N213" s="35" t="s">
        <v>237</v>
      </c>
      <c r="O213" s="35">
        <v>266</v>
      </c>
      <c r="P213" s="35">
        <v>178</v>
      </c>
      <c r="Q213" s="35">
        <v>3671.1140350877195</v>
      </c>
      <c r="R213" s="45">
        <v>968</v>
      </c>
      <c r="S213" s="35">
        <v>4550</v>
      </c>
      <c r="T213" s="35">
        <v>4521</v>
      </c>
      <c r="U213" s="35">
        <v>5717</v>
      </c>
      <c r="V213" s="35">
        <v>715</v>
      </c>
      <c r="W213" s="35">
        <v>2737</v>
      </c>
      <c r="X213" s="35">
        <v>2980</v>
      </c>
      <c r="Y213" s="35">
        <v>1108</v>
      </c>
      <c r="Z213" s="35">
        <v>2458</v>
      </c>
      <c r="AA213" s="35">
        <v>3882.1666666666665</v>
      </c>
      <c r="AB213" s="35">
        <v>7638</v>
      </c>
      <c r="AC213" s="35">
        <v>7303</v>
      </c>
      <c r="AD213" s="35">
        <v>293</v>
      </c>
      <c r="AE213" s="43">
        <v>830.25</v>
      </c>
      <c r="AF213" s="30">
        <v>551</v>
      </c>
      <c r="AG213" s="35">
        <v>14941</v>
      </c>
      <c r="AH213" s="43">
        <v>294</v>
      </c>
      <c r="AI213" s="43">
        <v>536.25</v>
      </c>
      <c r="AJ213" s="43">
        <v>551</v>
      </c>
      <c r="AK213" s="43">
        <v>1599</v>
      </c>
      <c r="AL213" s="35">
        <v>1599</v>
      </c>
      <c r="AM213" s="35">
        <v>293</v>
      </c>
      <c r="AN213" s="35">
        <v>2675</v>
      </c>
      <c r="AO213" s="35">
        <v>2675</v>
      </c>
      <c r="AP213" s="35">
        <v>385</v>
      </c>
      <c r="AQ213" s="45">
        <v>267</v>
      </c>
      <c r="AR213" s="35">
        <v>14941</v>
      </c>
      <c r="AS213" s="35">
        <v>1424</v>
      </c>
      <c r="AT213" s="35">
        <v>483</v>
      </c>
      <c r="AU213" s="35">
        <v>184</v>
      </c>
      <c r="AV213" s="35">
        <v>1424</v>
      </c>
      <c r="AW213" s="35">
        <v>1424</v>
      </c>
      <c r="AX213" s="35" t="s">
        <v>237</v>
      </c>
      <c r="AY213" s="35">
        <v>1424</v>
      </c>
      <c r="AZ213" s="43" t="s">
        <v>46</v>
      </c>
      <c r="BA213" s="45">
        <v>1187</v>
      </c>
      <c r="BB213" s="35">
        <v>14941</v>
      </c>
      <c r="BC213" s="35">
        <v>1531</v>
      </c>
      <c r="BD213" s="54">
        <v>82</v>
      </c>
      <c r="BE213" s="35">
        <v>583</v>
      </c>
      <c r="BF213" s="45">
        <v>28</v>
      </c>
      <c r="BG213" s="35">
        <v>14941</v>
      </c>
      <c r="BH213" s="35">
        <v>3652</v>
      </c>
      <c r="BI213" s="35">
        <v>6794</v>
      </c>
      <c r="BJ213" s="35">
        <v>6794</v>
      </c>
      <c r="BK213" s="35">
        <v>567</v>
      </c>
      <c r="BL213" s="35">
        <v>2014</v>
      </c>
      <c r="BM213" s="35" t="s">
        <v>46</v>
      </c>
      <c r="BN213" s="35">
        <v>2014</v>
      </c>
      <c r="BO213" s="45" t="s">
        <v>237</v>
      </c>
      <c r="BP213" s="35">
        <v>6432</v>
      </c>
      <c r="BQ213" s="35">
        <v>3566</v>
      </c>
      <c r="BR213" s="35">
        <v>2267.4692987588996</v>
      </c>
      <c r="BS213" s="35">
        <v>14941</v>
      </c>
      <c r="BT213" s="35">
        <v>14941</v>
      </c>
      <c r="BU213" s="35">
        <v>6432</v>
      </c>
      <c r="BV213" s="35">
        <v>11289</v>
      </c>
      <c r="BW213" s="35">
        <v>4273</v>
      </c>
      <c r="BX213" s="35">
        <v>7360</v>
      </c>
      <c r="BY213" s="45">
        <v>14630</v>
      </c>
      <c r="BZ213" s="35">
        <v>14941</v>
      </c>
      <c r="CA213" s="35">
        <v>9135</v>
      </c>
      <c r="CB213" s="35">
        <v>6432</v>
      </c>
      <c r="CC213" s="35">
        <v>6432</v>
      </c>
      <c r="CD213" s="35">
        <v>6432</v>
      </c>
      <c r="CE213" s="35">
        <v>5717</v>
      </c>
      <c r="CF213" s="35">
        <v>124</v>
      </c>
      <c r="CG213" s="35">
        <v>4645</v>
      </c>
      <c r="CH213" s="35">
        <v>9071</v>
      </c>
      <c r="CI213" s="35">
        <v>9071</v>
      </c>
      <c r="CJ213" s="35">
        <v>9071</v>
      </c>
      <c r="CK213" s="35">
        <v>266</v>
      </c>
      <c r="CL213" s="35" t="s">
        <v>237</v>
      </c>
      <c r="CM213" s="35">
        <v>266</v>
      </c>
      <c r="CN213" s="35">
        <v>424</v>
      </c>
      <c r="CO213" s="45">
        <v>8614</v>
      </c>
      <c r="CP213" s="35">
        <v>7000</v>
      </c>
      <c r="CQ213" s="35">
        <v>7000</v>
      </c>
      <c r="CR213" s="35">
        <v>6794</v>
      </c>
      <c r="CS213" s="35">
        <v>6794</v>
      </c>
      <c r="CT213" s="35">
        <v>7017</v>
      </c>
      <c r="CU213" s="35">
        <v>2304</v>
      </c>
      <c r="CV213" s="35">
        <v>7017</v>
      </c>
      <c r="CW213" s="35">
        <v>14941</v>
      </c>
      <c r="CX213" s="35">
        <v>6794</v>
      </c>
      <c r="CY213" s="35">
        <v>6713</v>
      </c>
      <c r="CZ213" s="35">
        <v>315</v>
      </c>
      <c r="DA213" s="78">
        <v>5.71</v>
      </c>
      <c r="DB213" s="43" t="s">
        <v>46</v>
      </c>
      <c r="DC213" s="43" t="s">
        <v>46</v>
      </c>
      <c r="DD213" s="43" t="s">
        <v>46</v>
      </c>
      <c r="DE213" s="43" t="s">
        <v>46</v>
      </c>
      <c r="DF213" s="43">
        <v>1531</v>
      </c>
      <c r="DG213" s="54">
        <v>82</v>
      </c>
      <c r="DH213" s="35">
        <v>583</v>
      </c>
      <c r="DI213" s="35">
        <v>28</v>
      </c>
    </row>
    <row r="214" spans="1:113" x14ac:dyDescent="0.2">
      <c r="A214" s="3" t="s">
        <v>37</v>
      </c>
      <c r="B214" s="4">
        <v>2019</v>
      </c>
      <c r="C214" s="2" t="s">
        <v>14</v>
      </c>
      <c r="D214" s="35">
        <v>662</v>
      </c>
      <c r="E214" s="35">
        <v>568</v>
      </c>
      <c r="F214" s="35">
        <v>24861</v>
      </c>
      <c r="G214" s="45">
        <v>24861</v>
      </c>
      <c r="H214" s="35">
        <v>24861</v>
      </c>
      <c r="I214" s="35">
        <v>24861</v>
      </c>
      <c r="J214" s="35">
        <v>4286</v>
      </c>
      <c r="K214" s="35">
        <v>15197</v>
      </c>
      <c r="L214" s="35">
        <v>5378</v>
      </c>
      <c r="M214" s="35" t="s">
        <v>46</v>
      </c>
      <c r="N214" s="35" t="s">
        <v>237</v>
      </c>
      <c r="O214" s="35">
        <v>859</v>
      </c>
      <c r="P214" s="35">
        <v>634</v>
      </c>
      <c r="Q214" s="35">
        <v>3456.125</v>
      </c>
      <c r="R214" s="45">
        <v>3536</v>
      </c>
      <c r="S214" s="35">
        <v>7858</v>
      </c>
      <c r="T214" s="35">
        <v>8054</v>
      </c>
      <c r="U214" s="35">
        <v>9315</v>
      </c>
      <c r="V214" s="35">
        <v>1306</v>
      </c>
      <c r="W214" s="35">
        <v>4313</v>
      </c>
      <c r="X214" s="35">
        <v>5002</v>
      </c>
      <c r="Y214" s="35">
        <v>1894</v>
      </c>
      <c r="Z214" s="35">
        <v>4098</v>
      </c>
      <c r="AA214" s="35">
        <v>3501.3474576271187</v>
      </c>
      <c r="AB214" s="35">
        <v>12447</v>
      </c>
      <c r="AC214" s="35">
        <v>12414</v>
      </c>
      <c r="AD214" s="35">
        <v>518</v>
      </c>
      <c r="AE214" s="43">
        <v>1358.6</v>
      </c>
      <c r="AF214" s="30">
        <v>847</v>
      </c>
      <c r="AG214" s="35">
        <v>24861</v>
      </c>
      <c r="AH214" s="43">
        <v>506</v>
      </c>
      <c r="AI214" s="43">
        <v>852.6</v>
      </c>
      <c r="AJ214" s="43">
        <v>847</v>
      </c>
      <c r="AK214" s="43">
        <v>2534</v>
      </c>
      <c r="AL214" s="35">
        <v>2534</v>
      </c>
      <c r="AM214" s="35">
        <v>518</v>
      </c>
      <c r="AN214" s="35">
        <v>4286</v>
      </c>
      <c r="AO214" s="35">
        <v>4286</v>
      </c>
      <c r="AP214" s="35">
        <v>568</v>
      </c>
      <c r="AQ214" s="45">
        <v>419</v>
      </c>
      <c r="AR214" s="35">
        <v>24861</v>
      </c>
      <c r="AS214" s="35">
        <v>2496</v>
      </c>
      <c r="AT214" s="35">
        <v>819</v>
      </c>
      <c r="AU214" s="35">
        <v>289</v>
      </c>
      <c r="AV214" s="35">
        <v>2496</v>
      </c>
      <c r="AW214" s="35">
        <v>2496</v>
      </c>
      <c r="AX214" s="35" t="s">
        <v>237</v>
      </c>
      <c r="AY214" s="35">
        <v>2496</v>
      </c>
      <c r="AZ214" s="43" t="s">
        <v>46</v>
      </c>
      <c r="BA214" s="45">
        <v>2284</v>
      </c>
      <c r="BB214" s="35">
        <v>24861</v>
      </c>
      <c r="BC214" s="35">
        <v>2576</v>
      </c>
      <c r="BD214" s="54">
        <v>191</v>
      </c>
      <c r="BE214" s="35">
        <v>927</v>
      </c>
      <c r="BF214" s="45">
        <v>69</v>
      </c>
      <c r="BG214" s="35">
        <v>24861</v>
      </c>
      <c r="BH214" s="35">
        <v>5378</v>
      </c>
      <c r="BI214" s="35">
        <v>11695</v>
      </c>
      <c r="BJ214" s="35">
        <v>11695</v>
      </c>
      <c r="BK214" s="35">
        <v>887</v>
      </c>
      <c r="BL214" s="35">
        <v>2861</v>
      </c>
      <c r="BM214" s="35" t="s">
        <v>46</v>
      </c>
      <c r="BN214" s="35">
        <v>2861</v>
      </c>
      <c r="BO214" s="45">
        <v>507</v>
      </c>
      <c r="BP214" s="35">
        <v>10621</v>
      </c>
      <c r="BQ214" s="35">
        <v>5992</v>
      </c>
      <c r="BR214" s="35">
        <v>2267.4692987588996</v>
      </c>
      <c r="BS214" s="35">
        <v>24861</v>
      </c>
      <c r="BT214" s="35">
        <v>24861</v>
      </c>
      <c r="BU214" s="35">
        <v>10621</v>
      </c>
      <c r="BV214" s="35">
        <v>19483</v>
      </c>
      <c r="BW214" s="35">
        <v>7887</v>
      </c>
      <c r="BX214" s="35">
        <v>12096</v>
      </c>
      <c r="BY214" s="45">
        <v>24080</v>
      </c>
      <c r="BZ214" s="35">
        <v>24861</v>
      </c>
      <c r="CA214" s="35">
        <v>15937</v>
      </c>
      <c r="CB214" s="35">
        <v>10621</v>
      </c>
      <c r="CC214" s="35">
        <v>10621</v>
      </c>
      <c r="CD214" s="35">
        <v>10621</v>
      </c>
      <c r="CE214" s="35">
        <v>9315</v>
      </c>
      <c r="CF214" s="35">
        <v>238</v>
      </c>
      <c r="CG214" s="35">
        <v>8236</v>
      </c>
      <c r="CH214" s="35">
        <v>15912</v>
      </c>
      <c r="CI214" s="35">
        <v>15912</v>
      </c>
      <c r="CJ214" s="35">
        <v>15912</v>
      </c>
      <c r="CK214" s="35">
        <v>859</v>
      </c>
      <c r="CL214" s="35" t="s">
        <v>237</v>
      </c>
      <c r="CM214" s="35">
        <v>859</v>
      </c>
      <c r="CN214" s="35">
        <v>1702</v>
      </c>
      <c r="CO214" s="45">
        <v>15197</v>
      </c>
      <c r="CP214" s="35">
        <v>11782</v>
      </c>
      <c r="CQ214" s="35">
        <v>11782</v>
      </c>
      <c r="CR214" s="35">
        <v>11695</v>
      </c>
      <c r="CS214" s="35">
        <v>11695</v>
      </c>
      <c r="CT214" s="35">
        <v>11842</v>
      </c>
      <c r="CU214" s="35">
        <v>6248</v>
      </c>
      <c r="CV214" s="35">
        <v>11842</v>
      </c>
      <c r="CW214" s="35">
        <v>24861</v>
      </c>
      <c r="CX214" s="35">
        <v>11695</v>
      </c>
      <c r="CY214" s="35">
        <v>3789</v>
      </c>
      <c r="CZ214" s="35">
        <v>338</v>
      </c>
      <c r="DA214" s="78">
        <v>5.65</v>
      </c>
      <c r="DB214" s="43" t="s">
        <v>46</v>
      </c>
      <c r="DC214" s="43" t="s">
        <v>46</v>
      </c>
      <c r="DD214" s="43" t="s">
        <v>46</v>
      </c>
      <c r="DE214" s="43" t="s">
        <v>46</v>
      </c>
      <c r="DF214" s="43">
        <v>2576</v>
      </c>
      <c r="DG214" s="54">
        <v>191</v>
      </c>
      <c r="DH214" s="35">
        <v>927</v>
      </c>
      <c r="DI214" s="35">
        <v>69</v>
      </c>
    </row>
    <row r="215" spans="1:113" x14ac:dyDescent="0.2">
      <c r="A215" s="3" t="s">
        <v>38</v>
      </c>
      <c r="B215" s="4">
        <v>2019</v>
      </c>
      <c r="C215" s="2" t="s">
        <v>15</v>
      </c>
      <c r="D215" s="35">
        <v>979</v>
      </c>
      <c r="E215" s="35">
        <v>883</v>
      </c>
      <c r="F215" s="35">
        <v>35176</v>
      </c>
      <c r="G215" s="45">
        <v>35176</v>
      </c>
      <c r="H215" s="35">
        <v>35176</v>
      </c>
      <c r="I215" s="35">
        <v>35176</v>
      </c>
      <c r="J215" s="35">
        <v>6134</v>
      </c>
      <c r="K215" s="35">
        <v>21670</v>
      </c>
      <c r="L215" s="35">
        <v>7372</v>
      </c>
      <c r="M215" s="35" t="s">
        <v>46</v>
      </c>
      <c r="N215" s="35" t="s">
        <v>237</v>
      </c>
      <c r="O215" s="35">
        <v>1191</v>
      </c>
      <c r="P215" s="35">
        <v>889</v>
      </c>
      <c r="Q215" s="35">
        <v>3554.7735042735044</v>
      </c>
      <c r="R215" s="45">
        <v>4833</v>
      </c>
      <c r="S215" s="35">
        <v>11041</v>
      </c>
      <c r="T215" s="35">
        <v>11620</v>
      </c>
      <c r="U215" s="35">
        <v>13867</v>
      </c>
      <c r="V215" s="35">
        <v>1825</v>
      </c>
      <c r="W215" s="35">
        <v>6270</v>
      </c>
      <c r="X215" s="35">
        <v>7597</v>
      </c>
      <c r="Y215" s="35">
        <v>2770</v>
      </c>
      <c r="Z215" s="35">
        <v>6179</v>
      </c>
      <c r="AA215" s="35">
        <v>3674.5384615384614</v>
      </c>
      <c r="AB215" s="35">
        <v>17648</v>
      </c>
      <c r="AC215" s="35">
        <v>17528</v>
      </c>
      <c r="AD215" s="35">
        <v>820</v>
      </c>
      <c r="AE215" s="43">
        <v>2021.55</v>
      </c>
      <c r="AF215" s="30">
        <v>1192</v>
      </c>
      <c r="AG215" s="35">
        <v>35176</v>
      </c>
      <c r="AH215" s="43">
        <v>814</v>
      </c>
      <c r="AI215" s="43">
        <v>1207.55</v>
      </c>
      <c r="AJ215" s="43">
        <v>1192</v>
      </c>
      <c r="AK215" s="43">
        <v>3737</v>
      </c>
      <c r="AL215" s="35">
        <v>3737</v>
      </c>
      <c r="AM215" s="35">
        <v>820</v>
      </c>
      <c r="AN215" s="35">
        <v>6134</v>
      </c>
      <c r="AO215" s="35">
        <v>6134</v>
      </c>
      <c r="AP215" s="35">
        <v>883</v>
      </c>
      <c r="AQ215" s="45">
        <v>661</v>
      </c>
      <c r="AR215" s="35">
        <v>35176</v>
      </c>
      <c r="AS215" s="35">
        <v>3568</v>
      </c>
      <c r="AT215" s="35">
        <v>1272</v>
      </c>
      <c r="AU215" s="35">
        <v>442</v>
      </c>
      <c r="AV215" s="35">
        <v>3568</v>
      </c>
      <c r="AW215" s="35">
        <v>3568</v>
      </c>
      <c r="AX215" s="35" t="s">
        <v>237</v>
      </c>
      <c r="AY215" s="35">
        <v>3568</v>
      </c>
      <c r="AZ215" s="43" t="s">
        <v>46</v>
      </c>
      <c r="BA215" s="45">
        <v>3386</v>
      </c>
      <c r="BB215" s="35">
        <v>35176</v>
      </c>
      <c r="BC215" s="35">
        <v>3686</v>
      </c>
      <c r="BD215" s="54">
        <v>264</v>
      </c>
      <c r="BE215" s="35">
        <v>1344</v>
      </c>
      <c r="BF215" s="45">
        <v>119</v>
      </c>
      <c r="BG215" s="35">
        <v>35176</v>
      </c>
      <c r="BH215" s="35">
        <v>7372</v>
      </c>
      <c r="BI215" s="35">
        <v>16816</v>
      </c>
      <c r="BJ215" s="35">
        <v>16816</v>
      </c>
      <c r="BK215" s="35">
        <v>1344</v>
      </c>
      <c r="BL215" s="35">
        <v>4194</v>
      </c>
      <c r="BM215" s="35" t="s">
        <v>46</v>
      </c>
      <c r="BN215" s="35">
        <v>4194</v>
      </c>
      <c r="BO215" s="45">
        <v>807</v>
      </c>
      <c r="BP215" s="35">
        <v>15692</v>
      </c>
      <c r="BQ215" s="35">
        <v>8949</v>
      </c>
      <c r="BR215" s="35">
        <v>2267.4692987588996</v>
      </c>
      <c r="BS215" s="35">
        <v>35176</v>
      </c>
      <c r="BT215" s="35">
        <v>35176</v>
      </c>
      <c r="BU215" s="35">
        <v>15692</v>
      </c>
      <c r="BV215" s="35">
        <v>27804</v>
      </c>
      <c r="BW215" s="35">
        <v>11634</v>
      </c>
      <c r="BX215" s="35">
        <v>17840</v>
      </c>
      <c r="BY215" s="45">
        <v>34036</v>
      </c>
      <c r="BZ215" s="35">
        <v>35176</v>
      </c>
      <c r="CA215" s="35">
        <v>22735</v>
      </c>
      <c r="CB215" s="35">
        <v>15692</v>
      </c>
      <c r="CC215" s="35">
        <v>15692</v>
      </c>
      <c r="CD215" s="35">
        <v>15692</v>
      </c>
      <c r="CE215" s="35">
        <v>13867</v>
      </c>
      <c r="CF215" s="35">
        <v>322</v>
      </c>
      <c r="CG215" s="35">
        <v>11838</v>
      </c>
      <c r="CH215" s="35">
        <v>22661</v>
      </c>
      <c r="CI215" s="35">
        <v>22661</v>
      </c>
      <c r="CJ215" s="35">
        <v>22661</v>
      </c>
      <c r="CK215" s="35">
        <v>1191</v>
      </c>
      <c r="CL215" s="35" t="s">
        <v>237</v>
      </c>
      <c r="CM215" s="35">
        <v>1191</v>
      </c>
      <c r="CN215" s="35">
        <v>2396</v>
      </c>
      <c r="CO215" s="45">
        <v>21670</v>
      </c>
      <c r="CP215" s="35">
        <v>17267</v>
      </c>
      <c r="CQ215" s="35">
        <v>17267</v>
      </c>
      <c r="CR215" s="35">
        <v>16816</v>
      </c>
      <c r="CS215" s="35">
        <v>16816</v>
      </c>
      <c r="CT215" s="35">
        <v>17284</v>
      </c>
      <c r="CU215" s="35">
        <v>10511</v>
      </c>
      <c r="CV215" s="35">
        <v>17284</v>
      </c>
      <c r="CW215" s="35">
        <v>35176</v>
      </c>
      <c r="CX215" s="35">
        <v>16816</v>
      </c>
      <c r="CY215" s="35">
        <v>5408</v>
      </c>
      <c r="CZ215" s="35">
        <v>475</v>
      </c>
      <c r="DA215" s="78">
        <v>5.49</v>
      </c>
      <c r="DB215" s="43" t="s">
        <v>46</v>
      </c>
      <c r="DC215" s="43" t="s">
        <v>46</v>
      </c>
      <c r="DD215" s="43" t="s">
        <v>46</v>
      </c>
      <c r="DE215" s="43" t="s">
        <v>46</v>
      </c>
      <c r="DF215" s="43">
        <v>3686</v>
      </c>
      <c r="DG215" s="54">
        <v>264</v>
      </c>
      <c r="DH215" s="35">
        <v>1344</v>
      </c>
      <c r="DI215" s="35">
        <v>119</v>
      </c>
    </row>
    <row r="216" spans="1:113" x14ac:dyDescent="0.2">
      <c r="A216" s="3" t="s">
        <v>39</v>
      </c>
      <c r="B216" s="4">
        <v>2019</v>
      </c>
      <c r="C216" s="2" t="s">
        <v>16</v>
      </c>
      <c r="D216" s="35">
        <v>735</v>
      </c>
      <c r="E216" s="35">
        <v>667</v>
      </c>
      <c r="F216" s="35">
        <v>23675</v>
      </c>
      <c r="G216" s="45">
        <v>23675</v>
      </c>
      <c r="H216" s="35">
        <v>23675</v>
      </c>
      <c r="I216" s="35">
        <v>23675</v>
      </c>
      <c r="J216" s="35">
        <v>4050</v>
      </c>
      <c r="K216" s="35">
        <v>14973</v>
      </c>
      <c r="L216" s="35">
        <v>4652</v>
      </c>
      <c r="M216" s="35" t="s">
        <v>46</v>
      </c>
      <c r="N216" s="35" t="s">
        <v>237</v>
      </c>
      <c r="O216" s="35">
        <v>463</v>
      </c>
      <c r="P216" s="35">
        <v>342</v>
      </c>
      <c r="Q216" s="35">
        <v>3621.125</v>
      </c>
      <c r="R216" s="45">
        <v>1813</v>
      </c>
      <c r="S216" s="35">
        <v>7584</v>
      </c>
      <c r="T216" s="35">
        <v>8147</v>
      </c>
      <c r="U216" s="35">
        <v>9328</v>
      </c>
      <c r="V216" s="35">
        <v>1161</v>
      </c>
      <c r="W216" s="35">
        <v>4399</v>
      </c>
      <c r="X216" s="35">
        <v>4929</v>
      </c>
      <c r="Y216" s="35">
        <v>1945</v>
      </c>
      <c r="Z216" s="35">
        <v>4153</v>
      </c>
      <c r="AA216" s="35">
        <v>3764.8518518518517</v>
      </c>
      <c r="AB216" s="35">
        <v>11715</v>
      </c>
      <c r="AC216" s="35">
        <v>11960</v>
      </c>
      <c r="AD216" s="35">
        <v>396</v>
      </c>
      <c r="AE216" s="43">
        <v>1146.8499999999999</v>
      </c>
      <c r="AF216" s="30">
        <v>839</v>
      </c>
      <c r="AG216" s="35">
        <v>23675</v>
      </c>
      <c r="AH216" s="43">
        <v>424</v>
      </c>
      <c r="AI216" s="43">
        <v>722.85</v>
      </c>
      <c r="AJ216" s="43">
        <v>839</v>
      </c>
      <c r="AK216" s="43">
        <v>2447</v>
      </c>
      <c r="AL216" s="35">
        <v>2447</v>
      </c>
      <c r="AM216" s="35">
        <v>396</v>
      </c>
      <c r="AN216" s="35">
        <v>4050</v>
      </c>
      <c r="AO216" s="35">
        <v>4050</v>
      </c>
      <c r="AP216" s="35">
        <v>667</v>
      </c>
      <c r="AQ216" s="45">
        <v>486</v>
      </c>
      <c r="AR216" s="35">
        <v>23675</v>
      </c>
      <c r="AS216" s="35">
        <v>2430</v>
      </c>
      <c r="AT216" s="35">
        <v>838</v>
      </c>
      <c r="AU216" s="35">
        <v>356</v>
      </c>
      <c r="AV216" s="35">
        <v>2430</v>
      </c>
      <c r="AW216" s="35">
        <v>2430</v>
      </c>
      <c r="AX216" s="35" t="s">
        <v>237</v>
      </c>
      <c r="AY216" s="35">
        <v>2430</v>
      </c>
      <c r="AZ216" s="43" t="s">
        <v>46</v>
      </c>
      <c r="BA216" s="45">
        <v>2063</v>
      </c>
      <c r="BB216" s="35">
        <v>23675</v>
      </c>
      <c r="BC216" s="35">
        <v>2558</v>
      </c>
      <c r="BD216" s="54">
        <v>142</v>
      </c>
      <c r="BE216" s="35">
        <v>935</v>
      </c>
      <c r="BF216" s="45">
        <v>51</v>
      </c>
      <c r="BG216" s="35">
        <v>23675</v>
      </c>
      <c r="BH216" s="35">
        <v>4652</v>
      </c>
      <c r="BI216" s="35">
        <v>10255</v>
      </c>
      <c r="BJ216" s="35">
        <v>10255</v>
      </c>
      <c r="BK216" s="35">
        <v>709</v>
      </c>
      <c r="BL216" s="35">
        <v>2392</v>
      </c>
      <c r="BM216" s="35" t="s">
        <v>46</v>
      </c>
      <c r="BN216" s="35">
        <v>2392</v>
      </c>
      <c r="BO216" s="45">
        <v>485</v>
      </c>
      <c r="BP216" s="35">
        <v>10489</v>
      </c>
      <c r="BQ216" s="35">
        <v>6098</v>
      </c>
      <c r="BR216" s="35">
        <v>2267.4692987588996</v>
      </c>
      <c r="BS216" s="35">
        <v>23675</v>
      </c>
      <c r="BT216" s="35">
        <v>23675</v>
      </c>
      <c r="BU216" s="35">
        <v>10489</v>
      </c>
      <c r="BV216" s="35">
        <v>19023</v>
      </c>
      <c r="BW216" s="35">
        <v>7066</v>
      </c>
      <c r="BX216" s="35">
        <v>11333</v>
      </c>
      <c r="BY216" s="45">
        <v>23505</v>
      </c>
      <c r="BZ216" s="35">
        <v>23675</v>
      </c>
      <c r="CA216" s="35">
        <v>15734</v>
      </c>
      <c r="CB216" s="35">
        <v>10489</v>
      </c>
      <c r="CC216" s="35">
        <v>10489</v>
      </c>
      <c r="CD216" s="35">
        <v>10489</v>
      </c>
      <c r="CE216" s="35">
        <v>9328</v>
      </c>
      <c r="CF216" s="35">
        <v>175</v>
      </c>
      <c r="CG216" s="35">
        <v>7633</v>
      </c>
      <c r="CH216" s="35">
        <v>15731</v>
      </c>
      <c r="CI216" s="35">
        <v>15731</v>
      </c>
      <c r="CJ216" s="35">
        <v>15731</v>
      </c>
      <c r="CK216" s="35">
        <v>463</v>
      </c>
      <c r="CL216" s="35" t="s">
        <v>237</v>
      </c>
      <c r="CM216" s="35">
        <v>463</v>
      </c>
      <c r="CN216" s="35">
        <v>730</v>
      </c>
      <c r="CO216" s="45">
        <v>14973</v>
      </c>
      <c r="CP216" s="35">
        <v>10329</v>
      </c>
      <c r="CQ216" s="35">
        <v>10329</v>
      </c>
      <c r="CR216" s="35">
        <v>10255</v>
      </c>
      <c r="CS216" s="35">
        <v>10255</v>
      </c>
      <c r="CT216" s="35">
        <v>10399</v>
      </c>
      <c r="CU216" s="35">
        <v>3221</v>
      </c>
      <c r="CV216" s="35">
        <v>10399</v>
      </c>
      <c r="CW216" s="35">
        <v>23675</v>
      </c>
      <c r="CX216" s="35">
        <v>10255</v>
      </c>
      <c r="CY216" s="35">
        <v>10358</v>
      </c>
      <c r="CZ216" s="35">
        <v>473</v>
      </c>
      <c r="DA216" s="78">
        <v>5.44</v>
      </c>
      <c r="DB216" s="43" t="s">
        <v>46</v>
      </c>
      <c r="DC216" s="43" t="s">
        <v>46</v>
      </c>
      <c r="DD216" s="43" t="s">
        <v>46</v>
      </c>
      <c r="DE216" s="43" t="s">
        <v>46</v>
      </c>
      <c r="DF216" s="43">
        <v>2558</v>
      </c>
      <c r="DG216" s="54">
        <v>142</v>
      </c>
      <c r="DH216" s="35">
        <v>935</v>
      </c>
      <c r="DI216" s="35">
        <v>51</v>
      </c>
    </row>
    <row r="217" spans="1:113" x14ac:dyDescent="0.2">
      <c r="A217" s="3" t="s">
        <v>40</v>
      </c>
      <c r="B217" s="4">
        <v>2019</v>
      </c>
      <c r="C217" s="2" t="s">
        <v>17</v>
      </c>
      <c r="D217" s="35">
        <v>761</v>
      </c>
      <c r="E217" s="35">
        <v>687</v>
      </c>
      <c r="F217" s="35">
        <v>29925</v>
      </c>
      <c r="G217" s="45">
        <v>29925</v>
      </c>
      <c r="H217" s="35">
        <v>29925</v>
      </c>
      <c r="I217" s="35">
        <v>29925</v>
      </c>
      <c r="J217" s="35">
        <v>4826</v>
      </c>
      <c r="K217" s="35">
        <v>17620</v>
      </c>
      <c r="L217" s="35">
        <v>7479</v>
      </c>
      <c r="M217" s="35" t="s">
        <v>46</v>
      </c>
      <c r="N217" s="35" t="s">
        <v>237</v>
      </c>
      <c r="O217" s="35">
        <v>679</v>
      </c>
      <c r="P217" s="35">
        <v>462</v>
      </c>
      <c r="Q217" s="35">
        <v>3456.5126582278481</v>
      </c>
      <c r="R217" s="45">
        <v>2824</v>
      </c>
      <c r="S217" s="35">
        <v>9088</v>
      </c>
      <c r="T217" s="35">
        <v>9345</v>
      </c>
      <c r="U217" s="35">
        <v>10901</v>
      </c>
      <c r="V217" s="35">
        <v>1562</v>
      </c>
      <c r="W217" s="35">
        <v>5196</v>
      </c>
      <c r="X217" s="35">
        <v>5705</v>
      </c>
      <c r="Y217" s="35">
        <v>2201</v>
      </c>
      <c r="Z217" s="35">
        <v>4597</v>
      </c>
      <c r="AA217" s="35">
        <v>3525.5</v>
      </c>
      <c r="AB217" s="35">
        <v>15257</v>
      </c>
      <c r="AC217" s="35">
        <v>14668</v>
      </c>
      <c r="AD217" s="35">
        <v>566</v>
      </c>
      <c r="AE217" s="43">
        <v>1506.7</v>
      </c>
      <c r="AF217" s="30">
        <v>998</v>
      </c>
      <c r="AG217" s="35">
        <v>29925</v>
      </c>
      <c r="AH217" s="43">
        <v>588</v>
      </c>
      <c r="AI217" s="43">
        <v>918.7</v>
      </c>
      <c r="AJ217" s="43">
        <v>998</v>
      </c>
      <c r="AK217" s="43">
        <v>2812</v>
      </c>
      <c r="AL217" s="35">
        <v>2812</v>
      </c>
      <c r="AM217" s="35">
        <v>566</v>
      </c>
      <c r="AN217" s="35">
        <v>4826</v>
      </c>
      <c r="AO217" s="35">
        <v>4826</v>
      </c>
      <c r="AP217" s="35">
        <v>687</v>
      </c>
      <c r="AQ217" s="45">
        <v>485</v>
      </c>
      <c r="AR217" s="35">
        <v>29925</v>
      </c>
      <c r="AS217" s="35">
        <v>2876</v>
      </c>
      <c r="AT217" s="35">
        <v>1016</v>
      </c>
      <c r="AU217" s="35">
        <v>364</v>
      </c>
      <c r="AV217" s="35">
        <v>2876</v>
      </c>
      <c r="AW217" s="35">
        <v>2876</v>
      </c>
      <c r="AX217" s="35" t="s">
        <v>237</v>
      </c>
      <c r="AY217" s="35">
        <v>2876</v>
      </c>
      <c r="AZ217" s="43" t="s">
        <v>46</v>
      </c>
      <c r="BA217" s="45">
        <v>2614</v>
      </c>
      <c r="BB217" s="35">
        <v>29925</v>
      </c>
      <c r="BC217" s="35">
        <v>2817</v>
      </c>
      <c r="BD217" s="54">
        <v>194</v>
      </c>
      <c r="BE217" s="35">
        <v>1023</v>
      </c>
      <c r="BF217" s="45">
        <v>61</v>
      </c>
      <c r="BG217" s="35">
        <v>29925</v>
      </c>
      <c r="BH217" s="35">
        <v>7479</v>
      </c>
      <c r="BI217" s="35">
        <v>14097</v>
      </c>
      <c r="BJ217" s="35">
        <v>14097</v>
      </c>
      <c r="BK217" s="35">
        <v>1278</v>
      </c>
      <c r="BL217" s="35">
        <v>4291</v>
      </c>
      <c r="BM217" s="35" t="s">
        <v>46</v>
      </c>
      <c r="BN217" s="35">
        <v>4291</v>
      </c>
      <c r="BO217" s="45">
        <v>917</v>
      </c>
      <c r="BP217" s="35">
        <v>12463</v>
      </c>
      <c r="BQ217" s="35">
        <v>6798</v>
      </c>
      <c r="BR217" s="35">
        <v>2267.4692987588996</v>
      </c>
      <c r="BS217" s="35">
        <v>29925</v>
      </c>
      <c r="BT217" s="35">
        <v>29925</v>
      </c>
      <c r="BU217" s="35">
        <v>12463</v>
      </c>
      <c r="BV217" s="35">
        <v>22446</v>
      </c>
      <c r="BW217" s="35">
        <v>8870</v>
      </c>
      <c r="BX217" s="35">
        <v>14801</v>
      </c>
      <c r="BY217" s="45">
        <v>28918</v>
      </c>
      <c r="BZ217" s="35">
        <v>29925</v>
      </c>
      <c r="CA217" s="35">
        <v>18478</v>
      </c>
      <c r="CB217" s="35">
        <v>12463</v>
      </c>
      <c r="CC217" s="35">
        <v>12463</v>
      </c>
      <c r="CD217" s="35">
        <v>12463</v>
      </c>
      <c r="CE217" s="35">
        <v>10901</v>
      </c>
      <c r="CF217" s="35">
        <v>278</v>
      </c>
      <c r="CG217" s="35">
        <v>7684</v>
      </c>
      <c r="CH217" s="35">
        <v>18433</v>
      </c>
      <c r="CI217" s="35">
        <v>18433</v>
      </c>
      <c r="CJ217" s="35">
        <v>18433</v>
      </c>
      <c r="CK217" s="35">
        <v>679</v>
      </c>
      <c r="CL217" s="35" t="s">
        <v>237</v>
      </c>
      <c r="CM217" s="35">
        <v>679</v>
      </c>
      <c r="CN217" s="35">
        <v>1299</v>
      </c>
      <c r="CO217" s="45">
        <v>17620</v>
      </c>
      <c r="CP217" s="35">
        <v>14869</v>
      </c>
      <c r="CQ217" s="35">
        <v>14869</v>
      </c>
      <c r="CR217" s="35">
        <v>14097</v>
      </c>
      <c r="CS217" s="35">
        <v>14097</v>
      </c>
      <c r="CT217" s="35">
        <v>14931</v>
      </c>
      <c r="CU217" s="35">
        <v>5696</v>
      </c>
      <c r="CV217" s="35">
        <v>14931</v>
      </c>
      <c r="CW217" s="35">
        <v>29925</v>
      </c>
      <c r="CX217" s="35">
        <v>14097</v>
      </c>
      <c r="CY217" s="35">
        <v>16012</v>
      </c>
      <c r="CZ217" s="35">
        <v>658</v>
      </c>
      <c r="DA217" s="78">
        <v>5.43</v>
      </c>
      <c r="DB217" s="43" t="s">
        <v>46</v>
      </c>
      <c r="DC217" s="43" t="s">
        <v>46</v>
      </c>
      <c r="DD217" s="43" t="s">
        <v>46</v>
      </c>
      <c r="DE217" s="43" t="s">
        <v>46</v>
      </c>
      <c r="DF217" s="43">
        <v>2817</v>
      </c>
      <c r="DG217" s="54">
        <v>194</v>
      </c>
      <c r="DH217" s="35">
        <v>1023</v>
      </c>
      <c r="DI217" s="35">
        <v>61</v>
      </c>
    </row>
    <row r="218" spans="1:113" x14ac:dyDescent="0.2">
      <c r="A218" s="3" t="s">
        <v>41</v>
      </c>
      <c r="B218" s="4">
        <v>2019</v>
      </c>
      <c r="C218" s="2" t="s">
        <v>18</v>
      </c>
      <c r="D218" s="35">
        <v>615</v>
      </c>
      <c r="E218" s="35">
        <v>525</v>
      </c>
      <c r="F218" s="35">
        <v>20583</v>
      </c>
      <c r="G218" s="45">
        <v>20583</v>
      </c>
      <c r="H218" s="35">
        <v>20583</v>
      </c>
      <c r="I218" s="35">
        <v>20583</v>
      </c>
      <c r="J218" s="35">
        <v>3541</v>
      </c>
      <c r="K218" s="35">
        <v>12453</v>
      </c>
      <c r="L218" s="35">
        <v>4589</v>
      </c>
      <c r="M218" s="35" t="s">
        <v>46</v>
      </c>
      <c r="N218" s="35" t="s">
        <v>237</v>
      </c>
      <c r="O218" s="35">
        <v>545</v>
      </c>
      <c r="P218" s="35">
        <v>286</v>
      </c>
      <c r="Q218" s="35">
        <v>3498.546875</v>
      </c>
      <c r="R218" s="45">
        <v>1409</v>
      </c>
      <c r="S218" s="35">
        <v>6502</v>
      </c>
      <c r="T218" s="35">
        <v>6608</v>
      </c>
      <c r="U218" s="35">
        <v>8038</v>
      </c>
      <c r="V218" s="35">
        <v>1196</v>
      </c>
      <c r="W218" s="35">
        <v>3714</v>
      </c>
      <c r="X218" s="35">
        <v>4324</v>
      </c>
      <c r="Y218" s="35">
        <v>1630</v>
      </c>
      <c r="Z218" s="35">
        <v>3609</v>
      </c>
      <c r="AA218" s="35">
        <v>3628.9722222222222</v>
      </c>
      <c r="AB218" s="35">
        <v>10392</v>
      </c>
      <c r="AC218" s="35">
        <v>10191</v>
      </c>
      <c r="AD218" s="35">
        <v>412</v>
      </c>
      <c r="AE218" s="43">
        <v>1000.15</v>
      </c>
      <c r="AF218" s="30">
        <v>735</v>
      </c>
      <c r="AG218" s="35">
        <v>20583</v>
      </c>
      <c r="AH218" s="43">
        <v>387</v>
      </c>
      <c r="AI218" s="43">
        <v>613.15</v>
      </c>
      <c r="AJ218" s="43">
        <v>735</v>
      </c>
      <c r="AK218" s="43">
        <v>2116</v>
      </c>
      <c r="AL218" s="35">
        <v>2116</v>
      </c>
      <c r="AM218" s="35">
        <v>412</v>
      </c>
      <c r="AN218" s="35">
        <v>3541</v>
      </c>
      <c r="AO218" s="35">
        <v>3541</v>
      </c>
      <c r="AP218" s="35">
        <v>525</v>
      </c>
      <c r="AQ218" s="45">
        <v>370</v>
      </c>
      <c r="AR218" s="35">
        <v>20583</v>
      </c>
      <c r="AS218" s="35">
        <v>2179</v>
      </c>
      <c r="AT218" s="35">
        <v>806</v>
      </c>
      <c r="AU218" s="35">
        <v>314</v>
      </c>
      <c r="AV218" s="35">
        <v>2179</v>
      </c>
      <c r="AW218" s="35">
        <v>2179</v>
      </c>
      <c r="AX218" s="35" t="s">
        <v>237</v>
      </c>
      <c r="AY218" s="35">
        <v>2179</v>
      </c>
      <c r="AZ218" s="43" t="s">
        <v>46</v>
      </c>
      <c r="BA218" s="45">
        <v>1868</v>
      </c>
      <c r="BB218" s="35">
        <v>20583</v>
      </c>
      <c r="BC218" s="35">
        <v>2169</v>
      </c>
      <c r="BD218" s="54">
        <v>174</v>
      </c>
      <c r="BE218" s="35">
        <v>792</v>
      </c>
      <c r="BF218" s="45">
        <v>60</v>
      </c>
      <c r="BG218" s="35">
        <v>20583</v>
      </c>
      <c r="BH218" s="35">
        <v>4589</v>
      </c>
      <c r="BI218" s="35">
        <v>9207</v>
      </c>
      <c r="BJ218" s="35">
        <v>9207</v>
      </c>
      <c r="BK218" s="35">
        <v>633</v>
      </c>
      <c r="BL218" s="35">
        <v>2428</v>
      </c>
      <c r="BM218" s="35" t="s">
        <v>46</v>
      </c>
      <c r="BN218" s="35">
        <v>2428</v>
      </c>
      <c r="BO218" s="45">
        <v>594</v>
      </c>
      <c r="BP218" s="35">
        <v>9234</v>
      </c>
      <c r="BQ218" s="35">
        <v>5239</v>
      </c>
      <c r="BR218" s="35">
        <v>2267.4692987588996</v>
      </c>
      <c r="BS218" s="35">
        <v>20583</v>
      </c>
      <c r="BT218" s="35">
        <v>20583</v>
      </c>
      <c r="BU218" s="35">
        <v>9234</v>
      </c>
      <c r="BV218" s="35">
        <v>15994</v>
      </c>
      <c r="BW218" s="35">
        <v>6035</v>
      </c>
      <c r="BX218" s="35">
        <v>10279</v>
      </c>
      <c r="BY218" s="45">
        <v>20260</v>
      </c>
      <c r="BZ218" s="35">
        <v>20583</v>
      </c>
      <c r="CA218" s="35">
        <v>13157</v>
      </c>
      <c r="CB218" s="35">
        <v>9234</v>
      </c>
      <c r="CC218" s="35">
        <v>9234</v>
      </c>
      <c r="CD218" s="35">
        <v>9234</v>
      </c>
      <c r="CE218" s="35">
        <v>8038</v>
      </c>
      <c r="CF218" s="35">
        <v>188</v>
      </c>
      <c r="CG218" s="35">
        <v>6198</v>
      </c>
      <c r="CH218" s="35">
        <v>13110</v>
      </c>
      <c r="CI218" s="35">
        <v>13110</v>
      </c>
      <c r="CJ218" s="35">
        <v>13110</v>
      </c>
      <c r="CK218" s="35">
        <v>545</v>
      </c>
      <c r="CL218" s="35" t="s">
        <v>237</v>
      </c>
      <c r="CM218" s="35">
        <v>545</v>
      </c>
      <c r="CN218" s="35">
        <v>854</v>
      </c>
      <c r="CO218" s="45">
        <v>12453</v>
      </c>
      <c r="CP218" s="35">
        <v>9320</v>
      </c>
      <c r="CQ218" s="35">
        <v>9320</v>
      </c>
      <c r="CR218" s="35">
        <v>9207</v>
      </c>
      <c r="CS218" s="35">
        <v>9207</v>
      </c>
      <c r="CT218" s="35">
        <v>9380</v>
      </c>
      <c r="CU218" s="35">
        <v>2116</v>
      </c>
      <c r="CV218" s="35">
        <v>9380</v>
      </c>
      <c r="CW218" s="35">
        <v>20583</v>
      </c>
      <c r="CX218" s="35">
        <v>9207</v>
      </c>
      <c r="CY218" s="35">
        <v>14085</v>
      </c>
      <c r="CZ218" s="35">
        <v>576</v>
      </c>
      <c r="DA218" s="78">
        <v>4.96</v>
      </c>
      <c r="DB218" s="43" t="s">
        <v>46</v>
      </c>
      <c r="DC218" s="43" t="s">
        <v>46</v>
      </c>
      <c r="DD218" s="43" t="s">
        <v>46</v>
      </c>
      <c r="DE218" s="43" t="s">
        <v>46</v>
      </c>
      <c r="DF218" s="43">
        <v>2169</v>
      </c>
      <c r="DG218" s="54">
        <v>174</v>
      </c>
      <c r="DH218" s="35">
        <v>792</v>
      </c>
      <c r="DI218" s="35">
        <v>60</v>
      </c>
    </row>
    <row r="219" spans="1:113" x14ac:dyDescent="0.2">
      <c r="A219" s="3" t="s">
        <v>42</v>
      </c>
      <c r="B219" s="4">
        <v>2019</v>
      </c>
      <c r="C219" s="2" t="s">
        <v>19</v>
      </c>
      <c r="D219" s="35">
        <v>895</v>
      </c>
      <c r="E219" s="35">
        <v>781</v>
      </c>
      <c r="F219" s="35">
        <v>30350</v>
      </c>
      <c r="G219" s="45">
        <v>30350</v>
      </c>
      <c r="H219" s="35">
        <v>30350</v>
      </c>
      <c r="I219" s="35">
        <v>30350</v>
      </c>
      <c r="J219" s="35">
        <v>5232</v>
      </c>
      <c r="K219" s="35">
        <v>18388</v>
      </c>
      <c r="L219" s="35">
        <v>6730</v>
      </c>
      <c r="M219" s="35" t="s">
        <v>46</v>
      </c>
      <c r="N219" s="35" t="s">
        <v>237</v>
      </c>
      <c r="O219" s="35">
        <v>525</v>
      </c>
      <c r="P219" s="35">
        <v>436</v>
      </c>
      <c r="Q219" s="35">
        <v>3909.2837837837837</v>
      </c>
      <c r="R219" s="45">
        <v>2354</v>
      </c>
      <c r="S219" s="35">
        <v>9667</v>
      </c>
      <c r="T219" s="35">
        <v>9676</v>
      </c>
      <c r="U219" s="35">
        <v>11565</v>
      </c>
      <c r="V219" s="35">
        <v>1717</v>
      </c>
      <c r="W219" s="35">
        <v>5634</v>
      </c>
      <c r="X219" s="35">
        <v>5931</v>
      </c>
      <c r="Y219" s="35">
        <v>2488</v>
      </c>
      <c r="Z219" s="35">
        <v>4970</v>
      </c>
      <c r="AA219" s="35">
        <v>4215.6162790697672</v>
      </c>
      <c r="AB219" s="35">
        <v>15509</v>
      </c>
      <c r="AC219" s="35">
        <v>14841</v>
      </c>
      <c r="AD219" s="35">
        <v>576</v>
      </c>
      <c r="AE219" s="43">
        <v>1534.05</v>
      </c>
      <c r="AF219" s="30">
        <v>1081</v>
      </c>
      <c r="AG219" s="35">
        <v>30350</v>
      </c>
      <c r="AH219" s="43">
        <v>546</v>
      </c>
      <c r="AI219" s="43">
        <v>988.05</v>
      </c>
      <c r="AJ219" s="43">
        <v>1081</v>
      </c>
      <c r="AK219" s="43">
        <v>3208</v>
      </c>
      <c r="AL219" s="35">
        <v>3208</v>
      </c>
      <c r="AM219" s="35">
        <v>576</v>
      </c>
      <c r="AN219" s="35">
        <v>5232</v>
      </c>
      <c r="AO219" s="35">
        <v>5232</v>
      </c>
      <c r="AP219" s="35">
        <v>781</v>
      </c>
      <c r="AQ219" s="45">
        <v>567</v>
      </c>
      <c r="AR219" s="35">
        <v>30350</v>
      </c>
      <c r="AS219" s="35">
        <v>3058</v>
      </c>
      <c r="AT219" s="35">
        <v>912</v>
      </c>
      <c r="AU219" s="35">
        <v>359</v>
      </c>
      <c r="AV219" s="35">
        <v>3058</v>
      </c>
      <c r="AW219" s="35">
        <v>3058</v>
      </c>
      <c r="AX219" s="35" t="s">
        <v>237</v>
      </c>
      <c r="AY219" s="35">
        <v>3058</v>
      </c>
      <c r="AZ219" s="43" t="s">
        <v>46</v>
      </c>
      <c r="BA219" s="45">
        <v>2581</v>
      </c>
      <c r="BB219" s="35">
        <v>30350</v>
      </c>
      <c r="BC219" s="35">
        <v>3508</v>
      </c>
      <c r="BD219" s="54">
        <v>192</v>
      </c>
      <c r="BE219" s="35">
        <v>1150</v>
      </c>
      <c r="BF219" s="45">
        <v>52</v>
      </c>
      <c r="BG219" s="35">
        <v>30350</v>
      </c>
      <c r="BH219" s="35">
        <v>6730</v>
      </c>
      <c r="BI219" s="35">
        <v>13987</v>
      </c>
      <c r="BJ219" s="35">
        <v>13987</v>
      </c>
      <c r="BK219" s="35">
        <v>1070</v>
      </c>
      <c r="BL219" s="35">
        <v>3690</v>
      </c>
      <c r="BM219" s="35" t="s">
        <v>46</v>
      </c>
      <c r="BN219" s="35">
        <v>3690</v>
      </c>
      <c r="BO219" s="45" t="s">
        <v>237</v>
      </c>
      <c r="BP219" s="35">
        <v>13282</v>
      </c>
      <c r="BQ219" s="35">
        <v>7458</v>
      </c>
      <c r="BR219" s="35">
        <v>2267.4692987588996</v>
      </c>
      <c r="BS219" s="35">
        <v>30350</v>
      </c>
      <c r="BT219" s="35">
        <v>30350</v>
      </c>
      <c r="BU219" s="35">
        <v>13282</v>
      </c>
      <c r="BV219" s="35">
        <v>23620</v>
      </c>
      <c r="BW219" s="35">
        <v>9243</v>
      </c>
      <c r="BX219" s="35">
        <v>15393</v>
      </c>
      <c r="BY219" s="45">
        <v>29599</v>
      </c>
      <c r="BZ219" s="35">
        <v>30350</v>
      </c>
      <c r="CA219" s="35">
        <v>19378</v>
      </c>
      <c r="CB219" s="35">
        <v>13282</v>
      </c>
      <c r="CC219" s="35">
        <v>13282</v>
      </c>
      <c r="CD219" s="35">
        <v>13282</v>
      </c>
      <c r="CE219" s="35">
        <v>11565</v>
      </c>
      <c r="CF219" s="35">
        <v>236</v>
      </c>
      <c r="CG219" s="35">
        <v>8806</v>
      </c>
      <c r="CH219" s="35">
        <v>19343</v>
      </c>
      <c r="CI219" s="35">
        <v>19343</v>
      </c>
      <c r="CJ219" s="35">
        <v>19343</v>
      </c>
      <c r="CK219" s="35">
        <v>525</v>
      </c>
      <c r="CL219" s="35" t="s">
        <v>237</v>
      </c>
      <c r="CM219" s="35">
        <v>525</v>
      </c>
      <c r="CN219" s="35">
        <v>811</v>
      </c>
      <c r="CO219" s="45">
        <v>18388</v>
      </c>
      <c r="CP219" s="35">
        <v>14097</v>
      </c>
      <c r="CQ219" s="35">
        <v>14097</v>
      </c>
      <c r="CR219" s="35">
        <v>13987</v>
      </c>
      <c r="CS219" s="35">
        <v>13987</v>
      </c>
      <c r="CT219" s="35">
        <v>14190</v>
      </c>
      <c r="CU219" s="35">
        <v>4016</v>
      </c>
      <c r="CV219" s="35">
        <v>14190</v>
      </c>
      <c r="CW219" s="35">
        <v>30350</v>
      </c>
      <c r="CX219" s="35">
        <v>13987</v>
      </c>
      <c r="CY219" s="35">
        <v>17427</v>
      </c>
      <c r="CZ219" s="35">
        <v>951</v>
      </c>
      <c r="DA219" s="78">
        <v>6.6</v>
      </c>
      <c r="DB219" s="43" t="s">
        <v>46</v>
      </c>
      <c r="DC219" s="43" t="s">
        <v>46</v>
      </c>
      <c r="DD219" s="43" t="s">
        <v>46</v>
      </c>
      <c r="DE219" s="43" t="s">
        <v>46</v>
      </c>
      <c r="DF219" s="43">
        <v>3508</v>
      </c>
      <c r="DG219" s="54">
        <v>192</v>
      </c>
      <c r="DH219" s="35">
        <v>1150</v>
      </c>
      <c r="DI219" s="35">
        <v>52</v>
      </c>
    </row>
    <row r="220" spans="1:113" x14ac:dyDescent="0.2">
      <c r="A220" s="3" t="s">
        <v>43</v>
      </c>
      <c r="B220" s="4">
        <v>2019</v>
      </c>
      <c r="C220" s="2" t="s">
        <v>20</v>
      </c>
      <c r="D220" s="35">
        <v>383</v>
      </c>
      <c r="E220" s="35">
        <v>338</v>
      </c>
      <c r="F220" s="35">
        <v>14354</v>
      </c>
      <c r="G220" s="45">
        <v>14354</v>
      </c>
      <c r="H220" s="35">
        <v>14354</v>
      </c>
      <c r="I220" s="35">
        <v>14354</v>
      </c>
      <c r="J220" s="35">
        <v>2446</v>
      </c>
      <c r="K220" s="35">
        <v>8339</v>
      </c>
      <c r="L220" s="35">
        <v>3569</v>
      </c>
      <c r="M220" s="35" t="s">
        <v>46</v>
      </c>
      <c r="N220" s="35" t="s">
        <v>237</v>
      </c>
      <c r="O220" s="35">
        <v>227</v>
      </c>
      <c r="P220" s="35">
        <v>143</v>
      </c>
      <c r="Q220" s="35">
        <v>3794.439393939394</v>
      </c>
      <c r="R220" s="45">
        <v>948</v>
      </c>
      <c r="S220" s="35">
        <v>4424</v>
      </c>
      <c r="T220" s="35">
        <v>4353</v>
      </c>
      <c r="U220" s="35">
        <v>5135</v>
      </c>
      <c r="V220" s="35">
        <v>673</v>
      </c>
      <c r="W220" s="35">
        <v>2473</v>
      </c>
      <c r="X220" s="35">
        <v>2662</v>
      </c>
      <c r="Y220" s="35">
        <v>997</v>
      </c>
      <c r="Z220" s="35">
        <v>2124</v>
      </c>
      <c r="AA220" s="35">
        <v>4042.9242424242425</v>
      </c>
      <c r="AB220" s="35">
        <v>7358</v>
      </c>
      <c r="AC220" s="35">
        <v>6996</v>
      </c>
      <c r="AD220" s="35">
        <v>276</v>
      </c>
      <c r="AE220" s="43">
        <v>713.85</v>
      </c>
      <c r="AF220" s="30">
        <v>461</v>
      </c>
      <c r="AG220" s="35">
        <v>14354</v>
      </c>
      <c r="AH220" s="43">
        <v>256</v>
      </c>
      <c r="AI220" s="43">
        <v>457.85</v>
      </c>
      <c r="AJ220" s="43">
        <v>461</v>
      </c>
      <c r="AK220" s="43">
        <v>1443</v>
      </c>
      <c r="AL220" s="35">
        <v>1443</v>
      </c>
      <c r="AM220" s="35">
        <v>276</v>
      </c>
      <c r="AN220" s="35">
        <v>2446</v>
      </c>
      <c r="AO220" s="35">
        <v>2446</v>
      </c>
      <c r="AP220" s="35">
        <v>338</v>
      </c>
      <c r="AQ220" s="45">
        <v>233</v>
      </c>
      <c r="AR220" s="35">
        <v>14354</v>
      </c>
      <c r="AS220" s="35">
        <v>1388</v>
      </c>
      <c r="AT220" s="35">
        <v>431</v>
      </c>
      <c r="AU220" s="35">
        <v>178</v>
      </c>
      <c r="AV220" s="35">
        <v>1388</v>
      </c>
      <c r="AW220" s="35">
        <v>1388</v>
      </c>
      <c r="AX220" s="35" t="s">
        <v>237</v>
      </c>
      <c r="AY220" s="35">
        <v>1388</v>
      </c>
      <c r="AZ220" s="43" t="s">
        <v>46</v>
      </c>
      <c r="BA220" s="45">
        <v>1149</v>
      </c>
      <c r="BB220" s="35">
        <v>14354</v>
      </c>
      <c r="BC220" s="35">
        <v>1807</v>
      </c>
      <c r="BD220" s="54">
        <v>77</v>
      </c>
      <c r="BE220" s="35">
        <v>597</v>
      </c>
      <c r="BF220" s="45">
        <v>32</v>
      </c>
      <c r="BG220" s="35">
        <v>14354</v>
      </c>
      <c r="BH220" s="35">
        <v>3569</v>
      </c>
      <c r="BI220" s="35">
        <v>6660</v>
      </c>
      <c r="BJ220" s="35">
        <v>6660</v>
      </c>
      <c r="BK220" s="35">
        <v>550</v>
      </c>
      <c r="BL220" s="35">
        <v>1913</v>
      </c>
      <c r="BM220" s="35" t="s">
        <v>46</v>
      </c>
      <c r="BN220" s="35">
        <v>1913</v>
      </c>
      <c r="BO220" s="45" t="s">
        <v>237</v>
      </c>
      <c r="BP220" s="35">
        <v>5808</v>
      </c>
      <c r="BQ220" s="35">
        <v>3121</v>
      </c>
      <c r="BR220" s="35">
        <v>2267.4692987588996</v>
      </c>
      <c r="BS220" s="35">
        <v>14354</v>
      </c>
      <c r="BT220" s="35">
        <v>14354</v>
      </c>
      <c r="BU220" s="35">
        <v>5808</v>
      </c>
      <c r="BV220" s="35">
        <v>10785</v>
      </c>
      <c r="BW220" s="35">
        <v>4163</v>
      </c>
      <c r="BX220" s="35">
        <v>7077</v>
      </c>
      <c r="BY220" s="45">
        <v>14054</v>
      </c>
      <c r="BZ220" s="35">
        <v>14354</v>
      </c>
      <c r="CA220" s="35">
        <v>8828</v>
      </c>
      <c r="CB220" s="35">
        <v>5808</v>
      </c>
      <c r="CC220" s="35">
        <v>5808</v>
      </c>
      <c r="CD220" s="35">
        <v>5808</v>
      </c>
      <c r="CE220" s="35">
        <v>5135</v>
      </c>
      <c r="CF220" s="35">
        <v>85</v>
      </c>
      <c r="CG220" s="35">
        <v>4346</v>
      </c>
      <c r="CH220" s="35">
        <v>8777</v>
      </c>
      <c r="CI220" s="35">
        <v>8777</v>
      </c>
      <c r="CJ220" s="35">
        <v>8777</v>
      </c>
      <c r="CK220" s="35">
        <v>227</v>
      </c>
      <c r="CL220" s="35" t="s">
        <v>237</v>
      </c>
      <c r="CM220" s="35">
        <v>227</v>
      </c>
      <c r="CN220" s="35">
        <v>468</v>
      </c>
      <c r="CO220" s="45">
        <v>8339</v>
      </c>
      <c r="CP220" s="35">
        <v>6970</v>
      </c>
      <c r="CQ220" s="35">
        <v>6970</v>
      </c>
      <c r="CR220" s="35">
        <v>6660</v>
      </c>
      <c r="CS220" s="35">
        <v>6660</v>
      </c>
      <c r="CT220" s="35">
        <v>7100</v>
      </c>
      <c r="CU220" s="35">
        <v>2448</v>
      </c>
      <c r="CV220" s="35">
        <v>7100</v>
      </c>
      <c r="CW220" s="35">
        <v>14354</v>
      </c>
      <c r="CX220" s="35">
        <v>6660</v>
      </c>
      <c r="CY220" s="35">
        <v>5388</v>
      </c>
      <c r="CZ220" s="35">
        <v>358</v>
      </c>
      <c r="DA220" s="78">
        <v>5.55</v>
      </c>
      <c r="DB220" s="43" t="s">
        <v>46</v>
      </c>
      <c r="DC220" s="43" t="s">
        <v>46</v>
      </c>
      <c r="DD220" s="43" t="s">
        <v>46</v>
      </c>
      <c r="DE220" s="43" t="s">
        <v>46</v>
      </c>
      <c r="DF220" s="43">
        <v>1807</v>
      </c>
      <c r="DG220" s="54">
        <v>77</v>
      </c>
      <c r="DH220" s="35">
        <v>597</v>
      </c>
      <c r="DI220" s="35">
        <v>32</v>
      </c>
    </row>
    <row r="221" spans="1:113" x14ac:dyDescent="0.2">
      <c r="A221" s="3" t="s">
        <v>44</v>
      </c>
      <c r="B221" s="4">
        <v>2019</v>
      </c>
      <c r="C221" s="2" t="s">
        <v>21</v>
      </c>
      <c r="D221" s="35">
        <v>1153</v>
      </c>
      <c r="E221" s="35">
        <v>1021</v>
      </c>
      <c r="F221" s="35">
        <v>42148</v>
      </c>
      <c r="G221" s="45">
        <v>42148</v>
      </c>
      <c r="H221" s="35">
        <v>42148</v>
      </c>
      <c r="I221" s="35">
        <v>42148</v>
      </c>
      <c r="J221" s="35">
        <v>6907</v>
      </c>
      <c r="K221" s="35">
        <v>25695</v>
      </c>
      <c r="L221" s="35">
        <v>9546</v>
      </c>
      <c r="M221" s="35" t="s">
        <v>46</v>
      </c>
      <c r="N221" s="35" t="s">
        <v>237</v>
      </c>
      <c r="O221" s="35">
        <v>864</v>
      </c>
      <c r="P221" s="35">
        <v>699</v>
      </c>
      <c r="Q221" s="35">
        <v>3629.3</v>
      </c>
      <c r="R221" s="45">
        <v>3904</v>
      </c>
      <c r="S221" s="35">
        <v>13373</v>
      </c>
      <c r="T221" s="35">
        <v>13592</v>
      </c>
      <c r="U221" s="35">
        <v>15760</v>
      </c>
      <c r="V221" s="35">
        <v>2328</v>
      </c>
      <c r="W221" s="35">
        <v>7452</v>
      </c>
      <c r="X221" s="35">
        <v>8308</v>
      </c>
      <c r="Y221" s="35">
        <v>3092</v>
      </c>
      <c r="Z221" s="35">
        <v>6670</v>
      </c>
      <c r="AA221" s="35">
        <v>3783.0757575757575</v>
      </c>
      <c r="AB221" s="35">
        <v>21437</v>
      </c>
      <c r="AC221" s="35">
        <v>20711</v>
      </c>
      <c r="AD221" s="35">
        <v>838</v>
      </c>
      <c r="AE221" s="43">
        <v>2074.5</v>
      </c>
      <c r="AF221" s="30">
        <v>1468</v>
      </c>
      <c r="AG221" s="35">
        <v>42148</v>
      </c>
      <c r="AH221" s="43">
        <v>796</v>
      </c>
      <c r="AI221" s="43">
        <v>1278.5</v>
      </c>
      <c r="AJ221" s="43">
        <v>1468</v>
      </c>
      <c r="AK221" s="43">
        <v>4081</v>
      </c>
      <c r="AL221" s="35">
        <v>4081</v>
      </c>
      <c r="AM221" s="35">
        <v>838</v>
      </c>
      <c r="AN221" s="35">
        <v>6907</v>
      </c>
      <c r="AO221" s="35">
        <v>6907</v>
      </c>
      <c r="AP221" s="35">
        <v>1021</v>
      </c>
      <c r="AQ221" s="45">
        <v>749</v>
      </c>
      <c r="AR221" s="35">
        <v>42148</v>
      </c>
      <c r="AS221" s="35">
        <v>4386</v>
      </c>
      <c r="AT221" s="35">
        <v>1456</v>
      </c>
      <c r="AU221" s="35">
        <v>554</v>
      </c>
      <c r="AV221" s="35">
        <v>4386</v>
      </c>
      <c r="AW221" s="35">
        <v>4386</v>
      </c>
      <c r="AX221" s="35" t="s">
        <v>237</v>
      </c>
      <c r="AY221" s="35">
        <v>4386</v>
      </c>
      <c r="AZ221" s="43" t="s">
        <v>46</v>
      </c>
      <c r="BA221" s="45">
        <v>3952</v>
      </c>
      <c r="BB221" s="35">
        <v>42148</v>
      </c>
      <c r="BC221" s="35">
        <v>4356</v>
      </c>
      <c r="BD221" s="54">
        <v>233</v>
      </c>
      <c r="BE221" s="35">
        <v>1513</v>
      </c>
      <c r="BF221" s="45">
        <v>111</v>
      </c>
      <c r="BG221" s="35">
        <v>42148</v>
      </c>
      <c r="BH221" s="35">
        <v>9546</v>
      </c>
      <c r="BI221" s="35">
        <v>19820</v>
      </c>
      <c r="BJ221" s="35">
        <v>19820</v>
      </c>
      <c r="BK221" s="35">
        <v>1603</v>
      </c>
      <c r="BL221" s="35">
        <v>5015</v>
      </c>
      <c r="BM221" s="35" t="s">
        <v>46</v>
      </c>
      <c r="BN221" s="35">
        <v>5015</v>
      </c>
      <c r="BO221" s="45">
        <v>892</v>
      </c>
      <c r="BP221" s="35">
        <v>18088</v>
      </c>
      <c r="BQ221" s="35">
        <v>9762</v>
      </c>
      <c r="BR221" s="35">
        <v>2267.4692987588996</v>
      </c>
      <c r="BS221" s="35">
        <v>42148</v>
      </c>
      <c r="BT221" s="35">
        <v>42148</v>
      </c>
      <c r="BU221" s="35">
        <v>18088</v>
      </c>
      <c r="BV221" s="35">
        <v>32602</v>
      </c>
      <c r="BW221" s="35">
        <v>13101</v>
      </c>
      <c r="BX221" s="35">
        <v>21264</v>
      </c>
      <c r="BY221" s="45">
        <v>41532</v>
      </c>
      <c r="BZ221" s="35">
        <v>42148</v>
      </c>
      <c r="CA221" s="35">
        <v>27039</v>
      </c>
      <c r="CB221" s="35">
        <v>18088</v>
      </c>
      <c r="CC221" s="35">
        <v>18088</v>
      </c>
      <c r="CD221" s="35">
        <v>18088</v>
      </c>
      <c r="CE221" s="35">
        <v>15760</v>
      </c>
      <c r="CF221" s="35">
        <v>374</v>
      </c>
      <c r="CG221" s="35">
        <v>10923</v>
      </c>
      <c r="CH221" s="35">
        <v>26965</v>
      </c>
      <c r="CI221" s="35">
        <v>26965</v>
      </c>
      <c r="CJ221" s="35">
        <v>26965</v>
      </c>
      <c r="CK221" s="35">
        <v>864</v>
      </c>
      <c r="CL221" s="35" t="s">
        <v>237</v>
      </c>
      <c r="CM221" s="35">
        <v>864</v>
      </c>
      <c r="CN221" s="35">
        <v>1679</v>
      </c>
      <c r="CO221" s="45">
        <v>25695</v>
      </c>
      <c r="CP221" s="35">
        <v>20587</v>
      </c>
      <c r="CQ221" s="35">
        <v>20587</v>
      </c>
      <c r="CR221" s="35">
        <v>19820</v>
      </c>
      <c r="CS221" s="35">
        <v>19820</v>
      </c>
      <c r="CT221" s="35">
        <v>20708</v>
      </c>
      <c r="CU221" s="35">
        <v>8540</v>
      </c>
      <c r="CV221" s="35">
        <v>20708</v>
      </c>
      <c r="CW221" s="35">
        <v>42148</v>
      </c>
      <c r="CX221" s="35">
        <v>19820</v>
      </c>
      <c r="CY221" s="35">
        <v>12574</v>
      </c>
      <c r="CZ221" s="35">
        <v>836</v>
      </c>
      <c r="DA221" s="78">
        <v>5.82</v>
      </c>
      <c r="DB221" s="43" t="s">
        <v>46</v>
      </c>
      <c r="DC221" s="43" t="s">
        <v>46</v>
      </c>
      <c r="DD221" s="43" t="s">
        <v>46</v>
      </c>
      <c r="DE221" s="43" t="s">
        <v>46</v>
      </c>
      <c r="DF221" s="43">
        <v>4356</v>
      </c>
      <c r="DG221" s="54">
        <v>233</v>
      </c>
      <c r="DH221" s="35">
        <v>1513</v>
      </c>
      <c r="DI221" s="35">
        <v>111</v>
      </c>
    </row>
    <row r="222" spans="1:113" x14ac:dyDescent="0.2">
      <c r="A222" s="3" t="s">
        <v>45</v>
      </c>
      <c r="B222" s="4">
        <v>2019</v>
      </c>
      <c r="C222" s="2" t="s">
        <v>22</v>
      </c>
      <c r="D222" s="35">
        <v>32200</v>
      </c>
      <c r="E222" s="35">
        <v>28698</v>
      </c>
      <c r="F222" s="35">
        <v>1178965</v>
      </c>
      <c r="G222" s="45">
        <v>1178965</v>
      </c>
      <c r="H222" s="35">
        <v>1178965</v>
      </c>
      <c r="I222" s="35">
        <v>1178965</v>
      </c>
      <c r="J222" s="35">
        <v>190981</v>
      </c>
      <c r="K222" s="35">
        <v>739093</v>
      </c>
      <c r="L222" s="35">
        <v>248891</v>
      </c>
      <c r="M222" s="35">
        <v>1311</v>
      </c>
      <c r="N222" s="35" t="s">
        <v>237</v>
      </c>
      <c r="O222" s="35">
        <v>38799</v>
      </c>
      <c r="P222" s="35">
        <v>32750</v>
      </c>
      <c r="Q222" s="35">
        <v>3668.0823305889803</v>
      </c>
      <c r="R222" s="45">
        <v>173556</v>
      </c>
      <c r="S222" s="35">
        <v>380028</v>
      </c>
      <c r="T222" s="35">
        <v>390658</v>
      </c>
      <c r="U222" s="35">
        <v>452982</v>
      </c>
      <c r="V222" s="35">
        <v>64141</v>
      </c>
      <c r="W222" s="35">
        <v>212976</v>
      </c>
      <c r="X222" s="35">
        <v>240006</v>
      </c>
      <c r="Y222" s="35">
        <v>99542</v>
      </c>
      <c r="Z222" s="35">
        <v>189619</v>
      </c>
      <c r="AA222" s="35">
        <v>3738.2237542331882</v>
      </c>
      <c r="AB222" s="35">
        <v>598627</v>
      </c>
      <c r="AC222" s="35">
        <v>580338</v>
      </c>
      <c r="AD222" s="35">
        <v>24973</v>
      </c>
      <c r="AE222" s="43">
        <v>23541.7</v>
      </c>
      <c r="AF222" s="30">
        <v>39491</v>
      </c>
      <c r="AG222" s="35">
        <v>1178965</v>
      </c>
      <c r="AH222" s="43">
        <v>8886</v>
      </c>
      <c r="AI222" s="43">
        <v>14655.7</v>
      </c>
      <c r="AJ222" s="43">
        <v>15958</v>
      </c>
      <c r="AK222" s="43">
        <v>113857</v>
      </c>
      <c r="AL222" s="35">
        <v>113857</v>
      </c>
      <c r="AM222" s="35">
        <v>24973</v>
      </c>
      <c r="AN222" s="35">
        <v>190981</v>
      </c>
      <c r="AO222" s="35">
        <v>77573</v>
      </c>
      <c r="AP222" s="35">
        <v>28698</v>
      </c>
      <c r="AQ222" s="45">
        <v>20627</v>
      </c>
      <c r="AR222" s="35">
        <v>1178965</v>
      </c>
      <c r="AS222" s="35">
        <v>125246</v>
      </c>
      <c r="AT222" s="35">
        <v>41451</v>
      </c>
      <c r="AU222" s="35">
        <v>14106</v>
      </c>
      <c r="AV222" s="35">
        <v>125246</v>
      </c>
      <c r="AW222" s="35">
        <v>125246</v>
      </c>
      <c r="AX222" s="35" t="s">
        <v>237</v>
      </c>
      <c r="AY222" s="35">
        <v>125246</v>
      </c>
      <c r="AZ222" s="11">
        <v>11195</v>
      </c>
      <c r="BA222" s="45">
        <v>40836</v>
      </c>
      <c r="BB222" s="35">
        <v>1178965</v>
      </c>
      <c r="BC222" s="71">
        <v>119461</v>
      </c>
      <c r="BD222" s="54">
        <v>8224</v>
      </c>
      <c r="BE222" s="35">
        <v>42401</v>
      </c>
      <c r="BF222" s="45">
        <v>2912</v>
      </c>
      <c r="BG222" s="35">
        <v>1178965</v>
      </c>
      <c r="BH222" s="35">
        <v>248891</v>
      </c>
      <c r="BI222" s="35">
        <v>597013</v>
      </c>
      <c r="BJ222" s="35">
        <v>597013</v>
      </c>
      <c r="BK222" s="35">
        <v>46891</v>
      </c>
      <c r="BL222" s="35">
        <v>136095</v>
      </c>
      <c r="BM222" s="35">
        <v>59215</v>
      </c>
      <c r="BN222" s="35">
        <v>136095</v>
      </c>
      <c r="BO222" s="45">
        <v>30813</v>
      </c>
      <c r="BP222" s="35">
        <v>517123</v>
      </c>
      <c r="BQ222" s="35">
        <v>289161</v>
      </c>
      <c r="BR222" s="35">
        <v>2267.4692987588996</v>
      </c>
      <c r="BS222" s="35">
        <v>1178965</v>
      </c>
      <c r="BT222" s="35">
        <v>1178965</v>
      </c>
      <c r="BU222" s="35">
        <v>517123</v>
      </c>
      <c r="BV222" s="35">
        <v>930074</v>
      </c>
      <c r="BW222" s="35">
        <v>423430</v>
      </c>
      <c r="BX222" s="35">
        <v>603758</v>
      </c>
      <c r="BY222" s="45">
        <v>1152675</v>
      </c>
      <c r="BZ222" s="35">
        <v>1178965</v>
      </c>
      <c r="CA222" s="35">
        <v>771646</v>
      </c>
      <c r="CB222" s="35">
        <v>517123</v>
      </c>
      <c r="CC222" s="35">
        <v>517123</v>
      </c>
      <c r="CD222" s="35">
        <v>517123</v>
      </c>
      <c r="CE222" s="35">
        <v>452982</v>
      </c>
      <c r="CF222" s="35">
        <v>10568</v>
      </c>
      <c r="CG222" s="35">
        <v>65199</v>
      </c>
      <c r="CH222" s="35">
        <v>770686</v>
      </c>
      <c r="CI222" s="35">
        <v>770686</v>
      </c>
      <c r="CJ222" s="35">
        <v>770686</v>
      </c>
      <c r="CK222" s="35">
        <v>38799</v>
      </c>
      <c r="CL222" s="35" t="s">
        <v>237</v>
      </c>
      <c r="CM222" s="35">
        <v>38799</v>
      </c>
      <c r="CN222" s="35">
        <v>76294</v>
      </c>
      <c r="CO222" s="45">
        <v>739093</v>
      </c>
      <c r="CP222" s="35">
        <v>599673</v>
      </c>
      <c r="CQ222" s="35">
        <v>599673</v>
      </c>
      <c r="CR222" s="35">
        <v>597013</v>
      </c>
      <c r="CS222" s="35">
        <v>597013</v>
      </c>
      <c r="CT222" s="35">
        <v>602855</v>
      </c>
      <c r="CU222" s="35">
        <v>388294</v>
      </c>
      <c r="CV222" s="35">
        <v>602855</v>
      </c>
      <c r="CW222" s="35">
        <v>1178965</v>
      </c>
      <c r="CX222" s="35">
        <v>597013</v>
      </c>
      <c r="CY222" s="35">
        <v>229713</v>
      </c>
      <c r="CZ222" s="35">
        <v>16098</v>
      </c>
      <c r="DA222" s="78" t="s">
        <v>46</v>
      </c>
      <c r="DB222" s="11">
        <v>11195</v>
      </c>
      <c r="DC222" s="11">
        <v>11195</v>
      </c>
      <c r="DD222" s="11">
        <v>11195</v>
      </c>
      <c r="DE222" s="11">
        <v>11195</v>
      </c>
      <c r="DF222" s="36">
        <v>119461</v>
      </c>
      <c r="DG222" s="54">
        <v>8224</v>
      </c>
      <c r="DH222" s="35">
        <v>42401</v>
      </c>
      <c r="DI222" s="35">
        <v>2912</v>
      </c>
    </row>
    <row r="223" spans="1:113" x14ac:dyDescent="0.2">
      <c r="A223" s="3" t="s">
        <v>24</v>
      </c>
      <c r="B223" s="4">
        <v>2020</v>
      </c>
      <c r="C223" s="2" t="s">
        <v>229</v>
      </c>
      <c r="D223" s="35">
        <v>14413</v>
      </c>
      <c r="E223" s="35">
        <v>12807</v>
      </c>
      <c r="F223" s="35">
        <v>542668</v>
      </c>
      <c r="G223" s="45">
        <v>542668</v>
      </c>
      <c r="H223" s="35">
        <v>542668</v>
      </c>
      <c r="I223" s="35">
        <v>542668</v>
      </c>
      <c r="J223" s="35">
        <v>84359</v>
      </c>
      <c r="K223" s="35">
        <v>355969</v>
      </c>
      <c r="L223" s="35">
        <v>102340</v>
      </c>
      <c r="M223" s="35">
        <v>554</v>
      </c>
      <c r="N223" s="35" t="s">
        <v>237</v>
      </c>
      <c r="O223" s="35">
        <v>28090</v>
      </c>
      <c r="P223" s="35">
        <v>19955</v>
      </c>
      <c r="Q223" s="35">
        <v>3792.4544198895028</v>
      </c>
      <c r="R223" s="45">
        <v>103923</v>
      </c>
      <c r="S223" s="35">
        <v>181722</v>
      </c>
      <c r="T223" s="35">
        <v>187149</v>
      </c>
      <c r="U223" s="35">
        <v>211566</v>
      </c>
      <c r="V223" s="35">
        <v>27533</v>
      </c>
      <c r="W223" s="35">
        <v>99850</v>
      </c>
      <c r="X223" s="35">
        <v>111716</v>
      </c>
      <c r="Y223" s="35">
        <v>49538</v>
      </c>
      <c r="Z223" s="35">
        <v>85181</v>
      </c>
      <c r="AA223" s="35">
        <v>3756.3869294605811</v>
      </c>
      <c r="AB223" s="35">
        <v>275509</v>
      </c>
      <c r="AC223" s="35">
        <v>267159</v>
      </c>
      <c r="AD223" s="35">
        <v>12458</v>
      </c>
      <c r="AE223" s="43" t="s">
        <v>46</v>
      </c>
      <c r="AF223" s="30">
        <v>17307</v>
      </c>
      <c r="AG223" s="35">
        <v>542668</v>
      </c>
      <c r="AH223" s="43" t="s">
        <v>46</v>
      </c>
      <c r="AI223" s="43" t="s">
        <v>46</v>
      </c>
      <c r="AJ223" s="43" t="s">
        <v>46</v>
      </c>
      <c r="AK223" s="43">
        <v>49927</v>
      </c>
      <c r="AL223" s="35">
        <v>49927</v>
      </c>
      <c r="AM223" s="35">
        <v>12458</v>
      </c>
      <c r="AN223" s="35">
        <v>84359</v>
      </c>
      <c r="AO223" s="35" t="s">
        <v>46</v>
      </c>
      <c r="AP223" s="35">
        <v>12807</v>
      </c>
      <c r="AQ223" s="45">
        <v>13634</v>
      </c>
      <c r="AR223" s="35">
        <v>542668</v>
      </c>
      <c r="AS223" s="35">
        <v>61130</v>
      </c>
      <c r="AT223" s="35">
        <v>19018</v>
      </c>
      <c r="AU223" s="35">
        <v>6441</v>
      </c>
      <c r="AV223" s="35">
        <v>61130</v>
      </c>
      <c r="AW223" s="35">
        <v>61130</v>
      </c>
      <c r="AX223" s="35" t="s">
        <v>237</v>
      </c>
      <c r="AY223" s="35">
        <v>61130</v>
      </c>
      <c r="AZ223" s="43">
        <v>3119</v>
      </c>
      <c r="BA223" s="45" t="s">
        <v>46</v>
      </c>
      <c r="BB223" s="35">
        <v>542668</v>
      </c>
      <c r="BC223" s="43">
        <v>53558</v>
      </c>
      <c r="BD223" s="54">
        <v>3946</v>
      </c>
      <c r="BE223" s="35">
        <v>18618</v>
      </c>
      <c r="BF223" s="45">
        <v>1302</v>
      </c>
      <c r="BG223" s="35">
        <v>542668</v>
      </c>
      <c r="BH223" s="35">
        <v>102340</v>
      </c>
      <c r="BI223" s="35">
        <v>296694</v>
      </c>
      <c r="BJ223" s="35">
        <v>296694</v>
      </c>
      <c r="BK223" s="35">
        <v>22224</v>
      </c>
      <c r="BL223" s="35">
        <v>54347</v>
      </c>
      <c r="BM223" s="35" t="s">
        <v>46</v>
      </c>
      <c r="BN223" s="35">
        <v>54347</v>
      </c>
      <c r="BO223" s="45" t="s">
        <v>46</v>
      </c>
      <c r="BP223" s="35">
        <v>239099</v>
      </c>
      <c r="BQ223" s="35">
        <v>134719</v>
      </c>
      <c r="BR223" s="35">
        <v>2284.4967701279884</v>
      </c>
      <c r="BS223" s="35">
        <v>542668</v>
      </c>
      <c r="BT223" s="35">
        <v>542668</v>
      </c>
      <c r="BU223" s="35">
        <v>239099</v>
      </c>
      <c r="BV223" s="35">
        <v>440328</v>
      </c>
      <c r="BW223" s="35">
        <v>224930</v>
      </c>
      <c r="BX223" s="35">
        <v>282914</v>
      </c>
      <c r="BY223" s="45">
        <v>538068</v>
      </c>
      <c r="BZ223" s="35">
        <v>542668</v>
      </c>
      <c r="CA223" s="35">
        <v>367455</v>
      </c>
      <c r="CB223" s="35">
        <v>239099</v>
      </c>
      <c r="CC223" s="35">
        <v>239099</v>
      </c>
      <c r="CD223" s="35">
        <v>239099</v>
      </c>
      <c r="CE223" s="35">
        <v>211566</v>
      </c>
      <c r="CF223" s="35">
        <v>8210</v>
      </c>
      <c r="CG223" s="35">
        <v>62761</v>
      </c>
      <c r="CH223" s="35">
        <v>368871</v>
      </c>
      <c r="CI223" s="35">
        <v>368871</v>
      </c>
      <c r="CJ223" s="35">
        <v>368871</v>
      </c>
      <c r="CK223" s="35">
        <v>28090</v>
      </c>
      <c r="CL223" s="35" t="s">
        <v>237</v>
      </c>
      <c r="CM223" s="35">
        <v>28090</v>
      </c>
      <c r="CN223" s="35">
        <v>47411</v>
      </c>
      <c r="CO223" s="45">
        <v>355969</v>
      </c>
      <c r="CP223" s="35">
        <v>298085</v>
      </c>
      <c r="CQ223" s="35">
        <v>298085</v>
      </c>
      <c r="CR223" s="35">
        <v>296694</v>
      </c>
      <c r="CS223" s="35">
        <v>296694</v>
      </c>
      <c r="CT223" s="35">
        <v>299249</v>
      </c>
      <c r="CU223" s="35">
        <v>252306</v>
      </c>
      <c r="CV223" s="35">
        <v>299249</v>
      </c>
      <c r="CW223" s="35">
        <v>542668</v>
      </c>
      <c r="CX223" s="35">
        <v>296694</v>
      </c>
      <c r="CY223" s="35">
        <v>20421</v>
      </c>
      <c r="CZ223" s="35">
        <v>3950</v>
      </c>
      <c r="DA223" s="78" t="s">
        <v>46</v>
      </c>
      <c r="DB223" s="43">
        <v>3119</v>
      </c>
      <c r="DC223" s="43">
        <v>3119</v>
      </c>
      <c r="DD223" s="43">
        <v>3119</v>
      </c>
      <c r="DE223" s="43">
        <v>3119</v>
      </c>
      <c r="DF223" s="43">
        <v>53558</v>
      </c>
      <c r="DG223" s="54">
        <v>3946</v>
      </c>
      <c r="DH223" s="35">
        <v>18618</v>
      </c>
      <c r="DI223" s="35">
        <v>1302</v>
      </c>
    </row>
    <row r="224" spans="1:113" x14ac:dyDescent="0.2">
      <c r="A224" s="3" t="s">
        <v>25</v>
      </c>
      <c r="B224" s="4">
        <v>2020</v>
      </c>
      <c r="C224" s="2" t="s">
        <v>3</v>
      </c>
      <c r="D224" s="35">
        <v>886</v>
      </c>
      <c r="E224" s="35">
        <v>775</v>
      </c>
      <c r="F224" s="35">
        <v>34974</v>
      </c>
      <c r="G224" s="45">
        <v>34974</v>
      </c>
      <c r="H224" s="35">
        <v>34974</v>
      </c>
      <c r="I224" s="35">
        <v>34974</v>
      </c>
      <c r="J224" s="35">
        <v>5729</v>
      </c>
      <c r="K224" s="35">
        <v>20558</v>
      </c>
      <c r="L224" s="35">
        <v>8687</v>
      </c>
      <c r="M224" s="35" t="s">
        <v>46</v>
      </c>
      <c r="N224" s="35" t="s">
        <v>237</v>
      </c>
      <c r="O224" s="35">
        <v>984</v>
      </c>
      <c r="P224" s="35">
        <v>738</v>
      </c>
      <c r="Q224" s="35">
        <v>3586</v>
      </c>
      <c r="R224" s="45">
        <v>3697</v>
      </c>
      <c r="S224" s="35">
        <v>10566</v>
      </c>
      <c r="T224" s="35">
        <v>10970</v>
      </c>
      <c r="U224" s="35">
        <v>13176</v>
      </c>
      <c r="V224" s="35">
        <v>1502</v>
      </c>
      <c r="W224" s="35">
        <v>6097</v>
      </c>
      <c r="X224" s="35">
        <v>7079</v>
      </c>
      <c r="Y224" s="35">
        <v>2428</v>
      </c>
      <c r="Z224" s="35">
        <v>5741</v>
      </c>
      <c r="AA224" s="35">
        <v>3619</v>
      </c>
      <c r="AB224" s="35">
        <v>17761</v>
      </c>
      <c r="AC224" s="35">
        <v>17213</v>
      </c>
      <c r="AD224" s="35">
        <v>693</v>
      </c>
      <c r="AE224" s="43">
        <v>1833.125</v>
      </c>
      <c r="AF224" s="30">
        <v>1153</v>
      </c>
      <c r="AG224" s="35">
        <v>34974</v>
      </c>
      <c r="AH224" s="43">
        <v>690</v>
      </c>
      <c r="AI224" s="43">
        <v>1143.125</v>
      </c>
      <c r="AJ224" s="43">
        <v>1153</v>
      </c>
      <c r="AK224" s="43">
        <v>3398</v>
      </c>
      <c r="AL224" s="35">
        <v>3398</v>
      </c>
      <c r="AM224" s="35">
        <v>693</v>
      </c>
      <c r="AN224" s="35">
        <v>5729</v>
      </c>
      <c r="AO224" s="35">
        <v>5729</v>
      </c>
      <c r="AP224" s="35">
        <v>775</v>
      </c>
      <c r="AQ224" s="45">
        <v>847</v>
      </c>
      <c r="AR224" s="35">
        <v>34974</v>
      </c>
      <c r="AS224" s="35">
        <v>3276</v>
      </c>
      <c r="AT224" s="35">
        <v>1199</v>
      </c>
      <c r="AU224" s="35">
        <v>457</v>
      </c>
      <c r="AV224" s="35">
        <v>3276</v>
      </c>
      <c r="AW224" s="35">
        <v>3276</v>
      </c>
      <c r="AX224" s="35" t="s">
        <v>237</v>
      </c>
      <c r="AY224" s="35">
        <v>3276</v>
      </c>
      <c r="AZ224" s="43" t="s">
        <v>46</v>
      </c>
      <c r="BA224" s="45">
        <v>2912</v>
      </c>
      <c r="BB224" s="35">
        <v>34974</v>
      </c>
      <c r="BC224" s="43">
        <v>3544</v>
      </c>
      <c r="BD224" s="54">
        <v>279</v>
      </c>
      <c r="BE224" s="35">
        <v>1223</v>
      </c>
      <c r="BF224" s="45">
        <v>133</v>
      </c>
      <c r="BG224" s="35">
        <v>34974</v>
      </c>
      <c r="BH224" s="35">
        <v>8687</v>
      </c>
      <c r="BI224" s="35">
        <v>16490</v>
      </c>
      <c r="BJ224" s="35">
        <v>16490</v>
      </c>
      <c r="BK224" s="35">
        <v>1362</v>
      </c>
      <c r="BL224" s="35">
        <v>4725</v>
      </c>
      <c r="BM224" s="35" t="s">
        <v>46</v>
      </c>
      <c r="BN224" s="35">
        <v>4725</v>
      </c>
      <c r="BO224" s="45" t="s">
        <v>46</v>
      </c>
      <c r="BP224" s="35">
        <v>14678</v>
      </c>
      <c r="BQ224" s="35">
        <v>8169</v>
      </c>
      <c r="BR224" s="35">
        <v>2284.4967701279884</v>
      </c>
      <c r="BS224" s="35">
        <v>34974</v>
      </c>
      <c r="BT224" s="35">
        <v>34974</v>
      </c>
      <c r="BU224" s="35">
        <v>14678</v>
      </c>
      <c r="BV224" s="35">
        <v>26287</v>
      </c>
      <c r="BW224" s="35">
        <v>10414</v>
      </c>
      <c r="BX224" s="35">
        <v>17484</v>
      </c>
      <c r="BY224" s="45">
        <v>34234</v>
      </c>
      <c r="BZ224" s="35">
        <v>34974</v>
      </c>
      <c r="CA224" s="35">
        <v>21526</v>
      </c>
      <c r="CB224" s="35">
        <v>14678</v>
      </c>
      <c r="CC224" s="35">
        <v>14678</v>
      </c>
      <c r="CD224" s="35">
        <v>14678</v>
      </c>
      <c r="CE224" s="35">
        <v>13176</v>
      </c>
      <c r="CF224" s="35">
        <v>399</v>
      </c>
      <c r="CG224" s="35">
        <v>9606</v>
      </c>
      <c r="CH224" s="35">
        <v>21536</v>
      </c>
      <c r="CI224" s="35">
        <v>21536</v>
      </c>
      <c r="CJ224" s="35">
        <v>21536</v>
      </c>
      <c r="CK224" s="35">
        <v>984</v>
      </c>
      <c r="CL224" s="35" t="s">
        <v>237</v>
      </c>
      <c r="CM224" s="35">
        <v>984</v>
      </c>
      <c r="CN224" s="35">
        <v>1648</v>
      </c>
      <c r="CO224" s="45">
        <v>20558</v>
      </c>
      <c r="CP224" s="35">
        <v>17425</v>
      </c>
      <c r="CQ224" s="35">
        <v>17425</v>
      </c>
      <c r="CR224" s="35">
        <v>16490</v>
      </c>
      <c r="CS224" s="35">
        <v>16490</v>
      </c>
      <c r="CT224" s="35">
        <v>17546</v>
      </c>
      <c r="CU224" s="35">
        <v>7259</v>
      </c>
      <c r="CV224" s="35">
        <v>17546</v>
      </c>
      <c r="CW224" s="35">
        <v>34974</v>
      </c>
      <c r="CX224" s="35">
        <v>16490</v>
      </c>
      <c r="CY224" s="35">
        <v>10285.133988</v>
      </c>
      <c r="CZ224" s="35">
        <v>786</v>
      </c>
      <c r="DA224" s="78" t="s">
        <v>46</v>
      </c>
      <c r="DB224" s="43" t="s">
        <v>46</v>
      </c>
      <c r="DC224" s="43" t="s">
        <v>46</v>
      </c>
      <c r="DD224" s="43" t="s">
        <v>46</v>
      </c>
      <c r="DE224" s="43" t="s">
        <v>46</v>
      </c>
      <c r="DF224" s="43">
        <v>3544</v>
      </c>
      <c r="DG224" s="54">
        <v>279</v>
      </c>
      <c r="DH224" s="35">
        <v>1223</v>
      </c>
      <c r="DI224" s="35">
        <v>133</v>
      </c>
    </row>
    <row r="225" spans="1:113" x14ac:dyDescent="0.2">
      <c r="A225" s="3" t="s">
        <v>26</v>
      </c>
      <c r="B225" s="4">
        <v>2020</v>
      </c>
      <c r="C225" s="2" t="s">
        <v>4</v>
      </c>
      <c r="D225" s="35">
        <v>922</v>
      </c>
      <c r="E225" s="35">
        <v>801</v>
      </c>
      <c r="F225" s="35">
        <v>31559</v>
      </c>
      <c r="G225" s="45">
        <v>31559</v>
      </c>
      <c r="H225" s="35">
        <v>31559</v>
      </c>
      <c r="I225" s="35">
        <v>31559</v>
      </c>
      <c r="J225" s="35">
        <v>5431</v>
      </c>
      <c r="K225" s="35">
        <v>18649</v>
      </c>
      <c r="L225" s="35">
        <v>7479</v>
      </c>
      <c r="M225" s="35" t="s">
        <v>46</v>
      </c>
      <c r="N225" s="35" t="s">
        <v>237</v>
      </c>
      <c r="O225" s="35">
        <v>1235</v>
      </c>
      <c r="P225" s="35">
        <v>644</v>
      </c>
      <c r="Q225" s="35">
        <v>3650</v>
      </c>
      <c r="R225" s="45">
        <v>3451</v>
      </c>
      <c r="S225" s="35">
        <v>9731</v>
      </c>
      <c r="T225" s="35">
        <v>9807</v>
      </c>
      <c r="U225" s="35">
        <v>11682</v>
      </c>
      <c r="V225" s="35">
        <v>1574</v>
      </c>
      <c r="W225" s="35">
        <v>5579</v>
      </c>
      <c r="X225" s="35">
        <v>6103</v>
      </c>
      <c r="Y225" s="35">
        <v>2521</v>
      </c>
      <c r="Z225" s="35">
        <v>5044</v>
      </c>
      <c r="AA225" s="35">
        <v>3744</v>
      </c>
      <c r="AB225" s="35">
        <v>16189</v>
      </c>
      <c r="AC225" s="35">
        <v>15370</v>
      </c>
      <c r="AD225" s="35">
        <v>614</v>
      </c>
      <c r="AE225" s="43" t="s">
        <v>46</v>
      </c>
      <c r="AF225" s="30">
        <v>1140</v>
      </c>
      <c r="AG225" s="35">
        <v>31559</v>
      </c>
      <c r="AH225" s="43" t="s">
        <v>46</v>
      </c>
      <c r="AI225" s="43" t="s">
        <v>46</v>
      </c>
      <c r="AJ225" s="43" t="s">
        <v>46</v>
      </c>
      <c r="AK225" s="43">
        <v>3163</v>
      </c>
      <c r="AL225" s="35">
        <v>3163</v>
      </c>
      <c r="AM225" s="35">
        <v>614</v>
      </c>
      <c r="AN225" s="35">
        <v>5431</v>
      </c>
      <c r="AO225" s="35" t="s">
        <v>46</v>
      </c>
      <c r="AP225" s="35">
        <v>801</v>
      </c>
      <c r="AQ225" s="45">
        <v>878</v>
      </c>
      <c r="AR225" s="35">
        <v>31559</v>
      </c>
      <c r="AS225" s="35">
        <v>2896</v>
      </c>
      <c r="AT225" s="35">
        <v>1018</v>
      </c>
      <c r="AU225" s="35">
        <v>431</v>
      </c>
      <c r="AV225" s="35">
        <v>2896</v>
      </c>
      <c r="AW225" s="35">
        <v>2896</v>
      </c>
      <c r="AX225" s="35" t="s">
        <v>237</v>
      </c>
      <c r="AY225" s="35">
        <v>2896</v>
      </c>
      <c r="AZ225" s="43" t="s">
        <v>46</v>
      </c>
      <c r="BA225" s="45" t="s">
        <v>46</v>
      </c>
      <c r="BB225" s="35">
        <v>31559</v>
      </c>
      <c r="BC225" s="43">
        <v>3474</v>
      </c>
      <c r="BD225" s="54">
        <v>234</v>
      </c>
      <c r="BE225" s="35">
        <v>1273</v>
      </c>
      <c r="BF225" s="45">
        <v>90</v>
      </c>
      <c r="BG225" s="35">
        <v>31559</v>
      </c>
      <c r="BH225" s="35">
        <v>7479</v>
      </c>
      <c r="BI225" s="35">
        <v>15329</v>
      </c>
      <c r="BJ225" s="35">
        <v>15329</v>
      </c>
      <c r="BK225" s="35">
        <v>1264</v>
      </c>
      <c r="BL225" s="35">
        <v>4013</v>
      </c>
      <c r="BM225" s="35" t="s">
        <v>46</v>
      </c>
      <c r="BN225" s="35">
        <v>4013</v>
      </c>
      <c r="BO225" s="45" t="s">
        <v>46</v>
      </c>
      <c r="BP225" s="35">
        <v>13256</v>
      </c>
      <c r="BQ225" s="35">
        <v>7565</v>
      </c>
      <c r="BR225" s="35">
        <v>2284.4967701279884</v>
      </c>
      <c r="BS225" s="35">
        <v>31559</v>
      </c>
      <c r="BT225" s="35">
        <v>31559</v>
      </c>
      <c r="BU225" s="35">
        <v>13256</v>
      </c>
      <c r="BV225" s="35">
        <v>24080</v>
      </c>
      <c r="BW225" s="35">
        <v>10091</v>
      </c>
      <c r="BX225" s="35">
        <v>15509</v>
      </c>
      <c r="BY225" s="45">
        <v>30699</v>
      </c>
      <c r="BZ225" s="35">
        <v>31559</v>
      </c>
      <c r="CA225" s="35">
        <v>19479</v>
      </c>
      <c r="CB225" s="35">
        <v>13256</v>
      </c>
      <c r="CC225" s="35">
        <v>13256</v>
      </c>
      <c r="CD225" s="35">
        <v>13256</v>
      </c>
      <c r="CE225" s="35">
        <v>11682</v>
      </c>
      <c r="CF225" s="35">
        <v>404</v>
      </c>
      <c r="CG225" s="35">
        <v>8967</v>
      </c>
      <c r="CH225" s="35">
        <v>19538</v>
      </c>
      <c r="CI225" s="35">
        <v>19538</v>
      </c>
      <c r="CJ225" s="35">
        <v>19538</v>
      </c>
      <c r="CK225" s="35">
        <v>1235</v>
      </c>
      <c r="CL225" s="35" t="s">
        <v>237</v>
      </c>
      <c r="CM225" s="35">
        <v>1235</v>
      </c>
      <c r="CN225" s="35">
        <v>1776</v>
      </c>
      <c r="CO225" s="45">
        <v>18649</v>
      </c>
      <c r="CP225" s="35">
        <v>15357</v>
      </c>
      <c r="CQ225" s="35">
        <v>15357</v>
      </c>
      <c r="CR225" s="35">
        <v>15329</v>
      </c>
      <c r="CS225" s="35">
        <v>15329</v>
      </c>
      <c r="CT225" s="35">
        <v>15406</v>
      </c>
      <c r="CU225" s="35">
        <v>7220</v>
      </c>
      <c r="CV225" s="35">
        <v>15406</v>
      </c>
      <c r="CW225" s="35">
        <v>31559</v>
      </c>
      <c r="CX225" s="35">
        <v>15329</v>
      </c>
      <c r="CY225" s="35">
        <v>11257.155925000001</v>
      </c>
      <c r="CZ225" s="35">
        <v>638</v>
      </c>
      <c r="DA225" s="78" t="s">
        <v>46</v>
      </c>
      <c r="DB225" s="43" t="s">
        <v>46</v>
      </c>
      <c r="DC225" s="43" t="s">
        <v>46</v>
      </c>
      <c r="DD225" s="43" t="s">
        <v>46</v>
      </c>
      <c r="DE225" s="43" t="s">
        <v>46</v>
      </c>
      <c r="DF225" s="43">
        <v>3474</v>
      </c>
      <c r="DG225" s="54">
        <v>234</v>
      </c>
      <c r="DH225" s="35">
        <v>1273</v>
      </c>
      <c r="DI225" s="35">
        <v>90</v>
      </c>
    </row>
    <row r="226" spans="1:113" x14ac:dyDescent="0.2">
      <c r="A226" s="3" t="s">
        <v>27</v>
      </c>
      <c r="B226" s="4">
        <v>2020</v>
      </c>
      <c r="C226" s="2" t="s">
        <v>5</v>
      </c>
      <c r="D226" s="35">
        <v>584</v>
      </c>
      <c r="E226" s="35">
        <v>542</v>
      </c>
      <c r="F226" s="35">
        <v>20752</v>
      </c>
      <c r="G226" s="45">
        <v>20752</v>
      </c>
      <c r="H226" s="35">
        <v>20752</v>
      </c>
      <c r="I226" s="35">
        <v>20752</v>
      </c>
      <c r="J226" s="35">
        <v>3504</v>
      </c>
      <c r="K226" s="35">
        <v>11940</v>
      </c>
      <c r="L226" s="35">
        <v>5308</v>
      </c>
      <c r="M226" s="35" t="s">
        <v>46</v>
      </c>
      <c r="N226" s="35" t="s">
        <v>237</v>
      </c>
      <c r="O226" s="35">
        <v>484</v>
      </c>
      <c r="P226" s="35">
        <v>284</v>
      </c>
      <c r="Q226" s="35">
        <v>3871</v>
      </c>
      <c r="R226" s="45">
        <v>1460</v>
      </c>
      <c r="S226" s="35">
        <v>6387</v>
      </c>
      <c r="T226" s="35">
        <v>6159</v>
      </c>
      <c r="U226" s="35">
        <v>7723</v>
      </c>
      <c r="V226" s="35">
        <v>1013</v>
      </c>
      <c r="W226" s="35">
        <v>3769</v>
      </c>
      <c r="X226" s="35">
        <v>3954</v>
      </c>
      <c r="Y226" s="35">
        <v>1612</v>
      </c>
      <c r="Z226" s="35">
        <v>3195</v>
      </c>
      <c r="AA226" s="35">
        <v>4093</v>
      </c>
      <c r="AB226" s="35">
        <v>10794</v>
      </c>
      <c r="AC226" s="35">
        <v>9958</v>
      </c>
      <c r="AD226" s="35">
        <v>402</v>
      </c>
      <c r="AE226" s="43">
        <v>996.875</v>
      </c>
      <c r="AF226" s="30">
        <v>713</v>
      </c>
      <c r="AG226" s="35">
        <v>20752</v>
      </c>
      <c r="AH226" s="43">
        <v>351</v>
      </c>
      <c r="AI226" s="43">
        <v>645.875</v>
      </c>
      <c r="AJ226" s="43">
        <v>713</v>
      </c>
      <c r="AK226" s="43">
        <v>2062</v>
      </c>
      <c r="AL226" s="35">
        <v>2062</v>
      </c>
      <c r="AM226" s="35">
        <v>402</v>
      </c>
      <c r="AN226" s="35">
        <v>3504</v>
      </c>
      <c r="AO226" s="35">
        <v>3504</v>
      </c>
      <c r="AP226" s="35">
        <v>542</v>
      </c>
      <c r="AQ226" s="45">
        <v>572</v>
      </c>
      <c r="AR226" s="35">
        <v>20752</v>
      </c>
      <c r="AS226" s="35">
        <v>1910</v>
      </c>
      <c r="AT226" s="35">
        <v>689</v>
      </c>
      <c r="AU226" s="35">
        <v>281</v>
      </c>
      <c r="AV226" s="35">
        <v>1910</v>
      </c>
      <c r="AW226" s="35">
        <v>1910</v>
      </c>
      <c r="AX226" s="35" t="s">
        <v>237</v>
      </c>
      <c r="AY226" s="35">
        <v>1910</v>
      </c>
      <c r="AZ226" s="43" t="s">
        <v>46</v>
      </c>
      <c r="BA226" s="45">
        <v>1608</v>
      </c>
      <c r="BB226" s="35">
        <v>20752</v>
      </c>
      <c r="BC226" s="43">
        <v>2435</v>
      </c>
      <c r="BD226" s="54">
        <v>110</v>
      </c>
      <c r="BE226" s="35">
        <v>751</v>
      </c>
      <c r="BF226" s="45">
        <v>26</v>
      </c>
      <c r="BG226" s="35">
        <v>20752</v>
      </c>
      <c r="BH226" s="35">
        <v>5308</v>
      </c>
      <c r="BI226" s="35">
        <v>9697</v>
      </c>
      <c r="BJ226" s="35">
        <v>9697</v>
      </c>
      <c r="BK226" s="35">
        <v>884</v>
      </c>
      <c r="BL226" s="35">
        <v>3081</v>
      </c>
      <c r="BM226" s="35" t="s">
        <v>46</v>
      </c>
      <c r="BN226" s="35">
        <v>3081</v>
      </c>
      <c r="BO226" s="45" t="s">
        <v>46</v>
      </c>
      <c r="BP226" s="35">
        <v>8736</v>
      </c>
      <c r="BQ226" s="35">
        <v>4807</v>
      </c>
      <c r="BR226" s="35">
        <v>2284.4967701279884</v>
      </c>
      <c r="BS226" s="35">
        <v>20752</v>
      </c>
      <c r="BT226" s="35">
        <v>20752</v>
      </c>
      <c r="BU226" s="35">
        <v>8736</v>
      </c>
      <c r="BV226" s="35">
        <v>15444</v>
      </c>
      <c r="BW226" s="35">
        <v>6039</v>
      </c>
      <c r="BX226" s="35">
        <v>10517</v>
      </c>
      <c r="BY226" s="45">
        <v>20369</v>
      </c>
      <c r="BZ226" s="35">
        <v>20752</v>
      </c>
      <c r="CA226" s="35">
        <v>12552</v>
      </c>
      <c r="CB226" s="35">
        <v>8736</v>
      </c>
      <c r="CC226" s="35">
        <v>8736</v>
      </c>
      <c r="CD226" s="35">
        <v>8736</v>
      </c>
      <c r="CE226" s="35">
        <v>7723</v>
      </c>
      <c r="CF226" s="35">
        <v>229</v>
      </c>
      <c r="CG226" s="35">
        <v>5355</v>
      </c>
      <c r="CH226" s="35">
        <v>12546</v>
      </c>
      <c r="CI226" s="35">
        <v>12546</v>
      </c>
      <c r="CJ226" s="35">
        <v>12546</v>
      </c>
      <c r="CK226" s="35">
        <v>484</v>
      </c>
      <c r="CL226" s="35" t="s">
        <v>237</v>
      </c>
      <c r="CM226" s="35">
        <v>484</v>
      </c>
      <c r="CN226" s="35">
        <v>662</v>
      </c>
      <c r="CO226" s="45">
        <v>11940</v>
      </c>
      <c r="CP226" s="35">
        <v>9951</v>
      </c>
      <c r="CQ226" s="35">
        <v>9951</v>
      </c>
      <c r="CR226" s="35">
        <v>9697</v>
      </c>
      <c r="CS226" s="35">
        <v>9697</v>
      </c>
      <c r="CT226" s="35">
        <v>10001</v>
      </c>
      <c r="CU226" s="35">
        <v>3239</v>
      </c>
      <c r="CV226" s="35">
        <v>10001</v>
      </c>
      <c r="CW226" s="35">
        <v>20752</v>
      </c>
      <c r="CX226" s="35">
        <v>9697</v>
      </c>
      <c r="CY226" s="35">
        <v>15279.370940999999</v>
      </c>
      <c r="CZ226" s="35">
        <v>552</v>
      </c>
      <c r="DA226" s="78" t="s">
        <v>46</v>
      </c>
      <c r="DB226" s="43" t="s">
        <v>46</v>
      </c>
      <c r="DC226" s="43" t="s">
        <v>46</v>
      </c>
      <c r="DD226" s="43" t="s">
        <v>46</v>
      </c>
      <c r="DE226" s="43" t="s">
        <v>46</v>
      </c>
      <c r="DF226" s="43">
        <v>2435</v>
      </c>
      <c r="DG226" s="54">
        <v>110</v>
      </c>
      <c r="DH226" s="35">
        <v>751</v>
      </c>
      <c r="DI226" s="35">
        <v>26</v>
      </c>
    </row>
    <row r="227" spans="1:113" x14ac:dyDescent="0.2">
      <c r="A227" s="3" t="s">
        <v>28</v>
      </c>
      <c r="B227" s="4">
        <v>2020</v>
      </c>
      <c r="C227" s="2" t="s">
        <v>6</v>
      </c>
      <c r="D227" s="35">
        <v>1755</v>
      </c>
      <c r="E227" s="35">
        <v>1634</v>
      </c>
      <c r="F227" s="35">
        <v>63263</v>
      </c>
      <c r="G227" s="45">
        <v>63263</v>
      </c>
      <c r="H227" s="35">
        <v>63263</v>
      </c>
      <c r="I227" s="35">
        <v>63263</v>
      </c>
      <c r="J227" s="35">
        <v>10521</v>
      </c>
      <c r="K227" s="35">
        <v>37754</v>
      </c>
      <c r="L227" s="35">
        <v>14988</v>
      </c>
      <c r="M227" s="35" t="s">
        <v>46</v>
      </c>
      <c r="N227" s="35" t="s">
        <v>237</v>
      </c>
      <c r="O227" s="35">
        <v>2456</v>
      </c>
      <c r="P227" s="35">
        <v>2343</v>
      </c>
      <c r="Q227" s="35">
        <v>3622.1176470588234</v>
      </c>
      <c r="R227" s="45">
        <v>10312</v>
      </c>
      <c r="S227" s="35">
        <v>19550</v>
      </c>
      <c r="T227" s="35">
        <v>20024</v>
      </c>
      <c r="U227" s="35">
        <v>23987</v>
      </c>
      <c r="V227" s="35">
        <v>3060</v>
      </c>
      <c r="W227" s="35">
        <v>10905</v>
      </c>
      <c r="X227" s="35">
        <v>13082</v>
      </c>
      <c r="Y227" s="35">
        <v>5014</v>
      </c>
      <c r="Z227" s="35">
        <v>10679</v>
      </c>
      <c r="AA227" s="35">
        <v>3670.9198473282445</v>
      </c>
      <c r="AB227" s="35">
        <v>32350</v>
      </c>
      <c r="AC227" s="35">
        <v>30913</v>
      </c>
      <c r="AD227" s="35">
        <v>1240</v>
      </c>
      <c r="AE227" s="43">
        <v>3208.125</v>
      </c>
      <c r="AF227" s="30">
        <v>2167</v>
      </c>
      <c r="AG227" s="35">
        <v>63263</v>
      </c>
      <c r="AH227" s="43">
        <v>1167</v>
      </c>
      <c r="AI227" s="43">
        <v>2041.125</v>
      </c>
      <c r="AJ227" s="43">
        <v>2167</v>
      </c>
      <c r="AK227" s="43">
        <v>6234</v>
      </c>
      <c r="AL227" s="35">
        <v>6234</v>
      </c>
      <c r="AM227" s="35">
        <v>1240</v>
      </c>
      <c r="AN227" s="35">
        <v>10521</v>
      </c>
      <c r="AO227" s="35">
        <v>10521</v>
      </c>
      <c r="AP227" s="35">
        <v>1634</v>
      </c>
      <c r="AQ227" s="45">
        <v>1707</v>
      </c>
      <c r="AR227" s="35">
        <v>63263</v>
      </c>
      <c r="AS227" s="35">
        <v>6519</v>
      </c>
      <c r="AT227" s="35">
        <v>2502</v>
      </c>
      <c r="AU227" s="35">
        <v>956</v>
      </c>
      <c r="AV227" s="35">
        <v>6519</v>
      </c>
      <c r="AW227" s="35">
        <v>6519</v>
      </c>
      <c r="AX227" s="35" t="s">
        <v>237</v>
      </c>
      <c r="AY227" s="35">
        <v>6519</v>
      </c>
      <c r="AZ227" s="43" t="s">
        <v>46</v>
      </c>
      <c r="BA227" s="45">
        <v>6165</v>
      </c>
      <c r="BB227" s="35">
        <v>63263</v>
      </c>
      <c r="BC227" s="43">
        <v>6839</v>
      </c>
      <c r="BD227" s="54">
        <v>563</v>
      </c>
      <c r="BE227" s="35">
        <v>2278</v>
      </c>
      <c r="BF227" s="45">
        <v>180</v>
      </c>
      <c r="BG227" s="35">
        <v>63263</v>
      </c>
      <c r="BH227" s="35">
        <v>14988</v>
      </c>
      <c r="BI227" s="35">
        <v>30164</v>
      </c>
      <c r="BJ227" s="35">
        <v>30164</v>
      </c>
      <c r="BK227" s="35">
        <v>2692</v>
      </c>
      <c r="BL227" s="35">
        <v>8468</v>
      </c>
      <c r="BM227" s="35" t="s">
        <v>46</v>
      </c>
      <c r="BN227" s="35">
        <v>8468</v>
      </c>
      <c r="BO227" s="45" t="s">
        <v>46</v>
      </c>
      <c r="BP227" s="35">
        <v>27047</v>
      </c>
      <c r="BQ227" s="35">
        <v>15693</v>
      </c>
      <c r="BR227" s="35">
        <v>2284.4967701279884</v>
      </c>
      <c r="BS227" s="35">
        <v>63263</v>
      </c>
      <c r="BT227" s="35">
        <v>63263</v>
      </c>
      <c r="BU227" s="35">
        <v>27047</v>
      </c>
      <c r="BV227" s="35">
        <v>48275</v>
      </c>
      <c r="BW227" s="35">
        <v>19696</v>
      </c>
      <c r="BX227" s="35">
        <v>32031</v>
      </c>
      <c r="BY227" s="45">
        <v>60754</v>
      </c>
      <c r="BZ227" s="35">
        <v>63263</v>
      </c>
      <c r="CA227" s="35">
        <v>39649</v>
      </c>
      <c r="CB227" s="35">
        <v>27047</v>
      </c>
      <c r="CC227" s="35">
        <v>27047</v>
      </c>
      <c r="CD227" s="35">
        <v>27047</v>
      </c>
      <c r="CE227" s="35">
        <v>23987</v>
      </c>
      <c r="CF227" s="35">
        <v>919</v>
      </c>
      <c r="CG227" s="35">
        <v>18895</v>
      </c>
      <c r="CH227" s="35">
        <v>39574</v>
      </c>
      <c r="CI227" s="35">
        <v>39574</v>
      </c>
      <c r="CJ227" s="35">
        <v>39574</v>
      </c>
      <c r="CK227" s="35">
        <v>2456</v>
      </c>
      <c r="CL227" s="35" t="s">
        <v>237</v>
      </c>
      <c r="CM227" s="35">
        <v>2456</v>
      </c>
      <c r="CN227" s="35">
        <v>3895</v>
      </c>
      <c r="CO227" s="45">
        <v>37754</v>
      </c>
      <c r="CP227" s="35">
        <v>30352</v>
      </c>
      <c r="CQ227" s="35">
        <v>30352</v>
      </c>
      <c r="CR227" s="35">
        <v>30164</v>
      </c>
      <c r="CS227" s="35">
        <v>30164</v>
      </c>
      <c r="CT227" s="35">
        <v>30388</v>
      </c>
      <c r="CU227" s="35">
        <v>17022</v>
      </c>
      <c r="CV227" s="35">
        <v>30388</v>
      </c>
      <c r="CW227" s="35">
        <v>63263</v>
      </c>
      <c r="CX227" s="35">
        <v>30164</v>
      </c>
      <c r="CY227" s="35">
        <v>7949.7150000000001</v>
      </c>
      <c r="CZ227" s="35">
        <v>961</v>
      </c>
      <c r="DA227" s="78" t="s">
        <v>46</v>
      </c>
      <c r="DB227" s="43" t="s">
        <v>46</v>
      </c>
      <c r="DC227" s="43" t="s">
        <v>46</v>
      </c>
      <c r="DD227" s="43" t="s">
        <v>46</v>
      </c>
      <c r="DE227" s="43" t="s">
        <v>46</v>
      </c>
      <c r="DF227" s="43">
        <v>6839</v>
      </c>
      <c r="DG227" s="54">
        <v>563</v>
      </c>
      <c r="DH227" s="35">
        <v>2278</v>
      </c>
      <c r="DI227" s="35">
        <v>180</v>
      </c>
    </row>
    <row r="228" spans="1:113" x14ac:dyDescent="0.2">
      <c r="A228" s="3" t="s">
        <v>29</v>
      </c>
      <c r="B228" s="4">
        <v>2020</v>
      </c>
      <c r="C228" s="2" t="s">
        <v>7</v>
      </c>
      <c r="D228" s="35">
        <v>470</v>
      </c>
      <c r="E228" s="35">
        <v>427</v>
      </c>
      <c r="F228" s="35">
        <v>15555</v>
      </c>
      <c r="G228" s="45">
        <v>15555</v>
      </c>
      <c r="H228" s="35">
        <v>15555</v>
      </c>
      <c r="I228" s="35">
        <v>15555</v>
      </c>
      <c r="J228" s="35">
        <v>2725</v>
      </c>
      <c r="K228" s="35">
        <v>8965</v>
      </c>
      <c r="L228" s="35">
        <v>3865</v>
      </c>
      <c r="M228" s="35" t="s">
        <v>46</v>
      </c>
      <c r="N228" s="35" t="s">
        <v>237</v>
      </c>
      <c r="O228" s="35">
        <v>337</v>
      </c>
      <c r="P228" s="35">
        <v>259</v>
      </c>
      <c r="Q228" s="35">
        <v>3784.0714285714284</v>
      </c>
      <c r="R228" s="45">
        <v>1380</v>
      </c>
      <c r="S228" s="35">
        <v>4725</v>
      </c>
      <c r="T228" s="35">
        <v>4708</v>
      </c>
      <c r="U228" s="35">
        <v>5618</v>
      </c>
      <c r="V228" s="35">
        <v>682</v>
      </c>
      <c r="W228" s="35">
        <v>2739</v>
      </c>
      <c r="X228" s="35">
        <v>2879</v>
      </c>
      <c r="Y228" s="35">
        <v>1171</v>
      </c>
      <c r="Z228" s="35">
        <v>2371</v>
      </c>
      <c r="AA228" s="35">
        <v>3965.2727272727275</v>
      </c>
      <c r="AB228" s="35">
        <v>8036</v>
      </c>
      <c r="AC228" s="35">
        <v>7519</v>
      </c>
      <c r="AD228" s="35">
        <v>293</v>
      </c>
      <c r="AE228" s="43">
        <v>836.625</v>
      </c>
      <c r="AF228" s="30">
        <v>565</v>
      </c>
      <c r="AG228" s="35">
        <v>15555</v>
      </c>
      <c r="AH228" s="43">
        <v>296</v>
      </c>
      <c r="AI228" s="43">
        <v>540.625</v>
      </c>
      <c r="AJ228" s="43">
        <v>565</v>
      </c>
      <c r="AK228" s="43">
        <v>1615</v>
      </c>
      <c r="AL228" s="35">
        <v>1615</v>
      </c>
      <c r="AM228" s="35">
        <v>293</v>
      </c>
      <c r="AN228" s="35">
        <v>2725</v>
      </c>
      <c r="AO228" s="35">
        <v>2725</v>
      </c>
      <c r="AP228" s="35">
        <v>427</v>
      </c>
      <c r="AQ228" s="45">
        <v>459</v>
      </c>
      <c r="AR228" s="35">
        <v>15555</v>
      </c>
      <c r="AS228" s="35">
        <v>1432</v>
      </c>
      <c r="AT228" s="35">
        <v>453</v>
      </c>
      <c r="AU228" s="35">
        <v>202</v>
      </c>
      <c r="AV228" s="35">
        <v>1432</v>
      </c>
      <c r="AW228" s="35">
        <v>1432</v>
      </c>
      <c r="AX228" s="35" t="s">
        <v>237</v>
      </c>
      <c r="AY228" s="35">
        <v>1432</v>
      </c>
      <c r="AZ228" s="43" t="s">
        <v>46</v>
      </c>
      <c r="BA228" s="45">
        <v>1182</v>
      </c>
      <c r="BB228" s="35">
        <v>15555</v>
      </c>
      <c r="BC228" s="43">
        <v>1821</v>
      </c>
      <c r="BD228" s="54">
        <v>118</v>
      </c>
      <c r="BE228" s="35">
        <v>623</v>
      </c>
      <c r="BF228" s="45">
        <v>35</v>
      </c>
      <c r="BG228" s="35">
        <v>15555</v>
      </c>
      <c r="BH228" s="35">
        <v>3865</v>
      </c>
      <c r="BI228" s="35">
        <v>7415</v>
      </c>
      <c r="BJ228" s="35">
        <v>7415</v>
      </c>
      <c r="BK228" s="35">
        <v>721</v>
      </c>
      <c r="BL228" s="35">
        <v>2076</v>
      </c>
      <c r="BM228" s="35" t="s">
        <v>46</v>
      </c>
      <c r="BN228" s="35">
        <v>2076</v>
      </c>
      <c r="BO228" s="45" t="s">
        <v>46</v>
      </c>
      <c r="BP228" s="35">
        <v>6300</v>
      </c>
      <c r="BQ228" s="35">
        <v>3542</v>
      </c>
      <c r="BR228" s="35">
        <v>2284.4967701279884</v>
      </c>
      <c r="BS228" s="35">
        <v>15555</v>
      </c>
      <c r="BT228" s="35">
        <v>15555</v>
      </c>
      <c r="BU228" s="35">
        <v>6300</v>
      </c>
      <c r="BV228" s="35">
        <v>11690</v>
      </c>
      <c r="BW228" s="35">
        <v>4632</v>
      </c>
      <c r="BX228" s="35">
        <v>7850</v>
      </c>
      <c r="BY228" s="45">
        <v>14864</v>
      </c>
      <c r="BZ228" s="35">
        <v>15555</v>
      </c>
      <c r="CA228" s="35">
        <v>9443</v>
      </c>
      <c r="CB228" s="35">
        <v>6300</v>
      </c>
      <c r="CC228" s="35">
        <v>6300</v>
      </c>
      <c r="CD228" s="35">
        <v>6300</v>
      </c>
      <c r="CE228" s="35">
        <v>5618</v>
      </c>
      <c r="CF228" s="35">
        <v>143</v>
      </c>
      <c r="CG228" s="35">
        <v>4674</v>
      </c>
      <c r="CH228" s="35">
        <v>9433</v>
      </c>
      <c r="CI228" s="35">
        <v>9433</v>
      </c>
      <c r="CJ228" s="35">
        <v>9433</v>
      </c>
      <c r="CK228" s="35">
        <v>337</v>
      </c>
      <c r="CL228" s="35" t="s">
        <v>237</v>
      </c>
      <c r="CM228" s="35">
        <v>337</v>
      </c>
      <c r="CN228" s="35">
        <v>494</v>
      </c>
      <c r="CO228" s="45">
        <v>8965</v>
      </c>
      <c r="CP228" s="35">
        <v>7724</v>
      </c>
      <c r="CQ228" s="35">
        <v>7724</v>
      </c>
      <c r="CR228" s="35">
        <v>7415</v>
      </c>
      <c r="CS228" s="35">
        <v>7415</v>
      </c>
      <c r="CT228" s="35">
        <v>7783</v>
      </c>
      <c r="CU228" s="35">
        <v>3819</v>
      </c>
      <c r="CV228" s="35">
        <v>7783</v>
      </c>
      <c r="CW228" s="35">
        <v>15555</v>
      </c>
      <c r="CX228" s="35">
        <v>7415</v>
      </c>
      <c r="CY228" s="35">
        <v>4328.1208770000003</v>
      </c>
      <c r="CZ228" s="35">
        <v>294</v>
      </c>
      <c r="DA228" s="78" t="s">
        <v>46</v>
      </c>
      <c r="DB228" s="43" t="s">
        <v>46</v>
      </c>
      <c r="DC228" s="43" t="s">
        <v>46</v>
      </c>
      <c r="DD228" s="43" t="s">
        <v>46</v>
      </c>
      <c r="DE228" s="43" t="s">
        <v>46</v>
      </c>
      <c r="DF228" s="43">
        <v>1821</v>
      </c>
      <c r="DG228" s="54">
        <v>118</v>
      </c>
      <c r="DH228" s="35">
        <v>623</v>
      </c>
      <c r="DI228" s="35">
        <v>35</v>
      </c>
    </row>
    <row r="229" spans="1:113" x14ac:dyDescent="0.2">
      <c r="A229" s="3" t="s">
        <v>30</v>
      </c>
      <c r="B229" s="4">
        <v>2020</v>
      </c>
      <c r="C229" s="2" t="s">
        <v>8</v>
      </c>
      <c r="D229" s="35">
        <v>552</v>
      </c>
      <c r="E229" s="35">
        <v>503</v>
      </c>
      <c r="F229" s="35">
        <v>19516</v>
      </c>
      <c r="G229" s="45">
        <v>19516</v>
      </c>
      <c r="H229" s="35">
        <v>19516</v>
      </c>
      <c r="I229" s="35">
        <v>19516</v>
      </c>
      <c r="J229" s="35">
        <v>3352</v>
      </c>
      <c r="K229" s="35">
        <v>11359</v>
      </c>
      <c r="L229" s="35">
        <v>4805</v>
      </c>
      <c r="M229" s="35" t="s">
        <v>46</v>
      </c>
      <c r="N229" s="35" t="s">
        <v>237</v>
      </c>
      <c r="O229" s="35">
        <v>491</v>
      </c>
      <c r="P229" s="35">
        <v>317</v>
      </c>
      <c r="Q229" s="35">
        <v>3963</v>
      </c>
      <c r="R229" s="45">
        <v>1549</v>
      </c>
      <c r="S229" s="35">
        <v>6051</v>
      </c>
      <c r="T229" s="35">
        <v>5864</v>
      </c>
      <c r="U229" s="35">
        <v>7070</v>
      </c>
      <c r="V229" s="35">
        <v>895</v>
      </c>
      <c r="W229" s="35">
        <v>3495</v>
      </c>
      <c r="X229" s="35">
        <v>3575</v>
      </c>
      <c r="Y229" s="35">
        <v>1491</v>
      </c>
      <c r="Z229" s="35">
        <v>2949</v>
      </c>
      <c r="AA229" s="35">
        <v>4106.5344827586205</v>
      </c>
      <c r="AB229" s="35">
        <v>10073</v>
      </c>
      <c r="AC229" s="35">
        <v>9443</v>
      </c>
      <c r="AD229" s="35">
        <v>357</v>
      </c>
      <c r="AE229" s="43">
        <v>1027</v>
      </c>
      <c r="AF229" s="30">
        <v>698</v>
      </c>
      <c r="AG229" s="35">
        <v>19516</v>
      </c>
      <c r="AH229" s="43">
        <v>353</v>
      </c>
      <c r="AI229" s="43">
        <v>674</v>
      </c>
      <c r="AJ229" s="43">
        <v>698</v>
      </c>
      <c r="AK229" s="43">
        <v>2011</v>
      </c>
      <c r="AL229" s="35">
        <v>2011</v>
      </c>
      <c r="AM229" s="35">
        <v>357</v>
      </c>
      <c r="AN229" s="35">
        <v>3352</v>
      </c>
      <c r="AO229" s="35">
        <v>3352</v>
      </c>
      <c r="AP229" s="35">
        <v>503</v>
      </c>
      <c r="AQ229" s="45">
        <v>544</v>
      </c>
      <c r="AR229" s="35">
        <v>19516</v>
      </c>
      <c r="AS229" s="35">
        <v>1794</v>
      </c>
      <c r="AT229" s="35">
        <v>551</v>
      </c>
      <c r="AU229" s="35">
        <v>216</v>
      </c>
      <c r="AV229" s="35">
        <v>1794</v>
      </c>
      <c r="AW229" s="35">
        <v>1794</v>
      </c>
      <c r="AX229" s="35" t="s">
        <v>237</v>
      </c>
      <c r="AY229" s="35">
        <v>1794</v>
      </c>
      <c r="AZ229" s="43" t="s">
        <v>46</v>
      </c>
      <c r="BA229" s="45">
        <v>1527</v>
      </c>
      <c r="BB229" s="35">
        <v>19516</v>
      </c>
      <c r="BC229" s="43">
        <v>2255</v>
      </c>
      <c r="BD229" s="54">
        <v>80</v>
      </c>
      <c r="BE229" s="35">
        <v>757</v>
      </c>
      <c r="BF229" s="45">
        <v>13</v>
      </c>
      <c r="BG229" s="35">
        <v>19516</v>
      </c>
      <c r="BH229" s="35">
        <v>4805</v>
      </c>
      <c r="BI229" s="35">
        <v>9231</v>
      </c>
      <c r="BJ229" s="35">
        <v>9231</v>
      </c>
      <c r="BK229" s="35">
        <v>862</v>
      </c>
      <c r="BL229" s="35">
        <v>2694</v>
      </c>
      <c r="BM229" s="35" t="s">
        <v>46</v>
      </c>
      <c r="BN229" s="35">
        <v>2694</v>
      </c>
      <c r="BO229" s="45" t="s">
        <v>46</v>
      </c>
      <c r="BP229" s="35">
        <v>7965</v>
      </c>
      <c r="BQ229" s="35">
        <v>4440</v>
      </c>
      <c r="BR229" s="35">
        <v>2284.4967701279884</v>
      </c>
      <c r="BS229" s="35">
        <v>19516</v>
      </c>
      <c r="BT229" s="35">
        <v>19516</v>
      </c>
      <c r="BU229" s="35">
        <v>7965</v>
      </c>
      <c r="BV229" s="35">
        <v>14711</v>
      </c>
      <c r="BW229" s="35">
        <v>5849</v>
      </c>
      <c r="BX229" s="35">
        <v>9786</v>
      </c>
      <c r="BY229" s="45">
        <v>18998</v>
      </c>
      <c r="BZ229" s="35">
        <v>19516</v>
      </c>
      <c r="CA229" s="35">
        <v>12028</v>
      </c>
      <c r="CB229" s="35">
        <v>7965</v>
      </c>
      <c r="CC229" s="35">
        <v>7965</v>
      </c>
      <c r="CD229" s="35">
        <v>7965</v>
      </c>
      <c r="CE229" s="35">
        <v>7070</v>
      </c>
      <c r="CF229" s="35">
        <v>203</v>
      </c>
      <c r="CG229" s="35">
        <v>6158</v>
      </c>
      <c r="CH229" s="35">
        <v>11915</v>
      </c>
      <c r="CI229" s="35">
        <v>11915</v>
      </c>
      <c r="CJ229" s="35">
        <v>11915</v>
      </c>
      <c r="CK229" s="35">
        <v>491</v>
      </c>
      <c r="CL229" s="35" t="s">
        <v>237</v>
      </c>
      <c r="CM229" s="35">
        <v>491</v>
      </c>
      <c r="CN229" s="35">
        <v>728</v>
      </c>
      <c r="CO229" s="45">
        <v>11359</v>
      </c>
      <c r="CP229" s="35">
        <v>9306</v>
      </c>
      <c r="CQ229" s="35">
        <v>9306</v>
      </c>
      <c r="CR229" s="35">
        <v>9231</v>
      </c>
      <c r="CS229" s="35">
        <v>9231</v>
      </c>
      <c r="CT229" s="35">
        <v>9311</v>
      </c>
      <c r="CU229" s="35">
        <v>3856</v>
      </c>
      <c r="CV229" s="35">
        <v>9311</v>
      </c>
      <c r="CW229" s="35">
        <v>19516</v>
      </c>
      <c r="CX229" s="35">
        <v>9231</v>
      </c>
      <c r="CY229" s="35">
        <v>3158.5231690000001</v>
      </c>
      <c r="CZ229" s="35">
        <v>331</v>
      </c>
      <c r="DA229" s="78" t="s">
        <v>46</v>
      </c>
      <c r="DB229" s="43" t="s">
        <v>46</v>
      </c>
      <c r="DC229" s="43" t="s">
        <v>46</v>
      </c>
      <c r="DD229" s="43" t="s">
        <v>46</v>
      </c>
      <c r="DE229" s="43" t="s">
        <v>46</v>
      </c>
      <c r="DF229" s="43">
        <v>2255</v>
      </c>
      <c r="DG229" s="54">
        <v>80</v>
      </c>
      <c r="DH229" s="35">
        <v>757</v>
      </c>
      <c r="DI229" s="35">
        <v>13</v>
      </c>
    </row>
    <row r="230" spans="1:113" x14ac:dyDescent="0.2">
      <c r="A230" s="3" t="s">
        <v>31</v>
      </c>
      <c r="B230" s="4">
        <v>2020</v>
      </c>
      <c r="C230" s="2" t="s">
        <v>9</v>
      </c>
      <c r="D230" s="35">
        <v>767</v>
      </c>
      <c r="E230" s="35">
        <v>696</v>
      </c>
      <c r="F230" s="35">
        <v>24676</v>
      </c>
      <c r="G230" s="45">
        <v>24676</v>
      </c>
      <c r="H230" s="35">
        <v>24676</v>
      </c>
      <c r="I230" s="35">
        <v>24676</v>
      </c>
      <c r="J230" s="35">
        <v>4415</v>
      </c>
      <c r="K230" s="35">
        <v>14025</v>
      </c>
      <c r="L230" s="35">
        <v>6236</v>
      </c>
      <c r="M230" s="35" t="s">
        <v>46</v>
      </c>
      <c r="N230" s="35" t="s">
        <v>237</v>
      </c>
      <c r="O230" s="35">
        <v>531</v>
      </c>
      <c r="P230" s="35">
        <v>589</v>
      </c>
      <c r="Q230" s="35">
        <v>4032.0476190476193</v>
      </c>
      <c r="R230" s="45">
        <v>2217</v>
      </c>
      <c r="S230" s="35">
        <v>7395</v>
      </c>
      <c r="T230" s="35">
        <v>7362</v>
      </c>
      <c r="U230" s="35">
        <v>8937</v>
      </c>
      <c r="V230" s="35">
        <v>1131</v>
      </c>
      <c r="W230" s="35">
        <v>4315</v>
      </c>
      <c r="X230" s="35">
        <v>4622</v>
      </c>
      <c r="Y230" s="35">
        <v>1962</v>
      </c>
      <c r="Z230" s="35">
        <v>3818</v>
      </c>
      <c r="AA230" s="35">
        <v>4253.7258064516127</v>
      </c>
      <c r="AB230" s="35">
        <v>12608</v>
      </c>
      <c r="AC230" s="35">
        <v>12068</v>
      </c>
      <c r="AD230" s="35">
        <v>457</v>
      </c>
      <c r="AE230" s="43">
        <v>1385.75</v>
      </c>
      <c r="AF230" s="30">
        <v>965</v>
      </c>
      <c r="AG230" s="35">
        <v>24676</v>
      </c>
      <c r="AH230" s="43">
        <v>488</v>
      </c>
      <c r="AI230" s="43">
        <v>897.75</v>
      </c>
      <c r="AJ230" s="43">
        <v>965</v>
      </c>
      <c r="AK230" s="43">
        <v>2635</v>
      </c>
      <c r="AL230" s="35">
        <v>2635</v>
      </c>
      <c r="AM230" s="35">
        <v>457</v>
      </c>
      <c r="AN230" s="35">
        <v>4415</v>
      </c>
      <c r="AO230" s="35">
        <v>4415</v>
      </c>
      <c r="AP230" s="35">
        <v>696</v>
      </c>
      <c r="AQ230" s="45">
        <v>732</v>
      </c>
      <c r="AR230" s="35">
        <v>24676</v>
      </c>
      <c r="AS230" s="35">
        <v>2165</v>
      </c>
      <c r="AT230" s="35">
        <v>684</v>
      </c>
      <c r="AU230" s="35">
        <v>267</v>
      </c>
      <c r="AV230" s="35">
        <v>2165</v>
      </c>
      <c r="AW230" s="35">
        <v>2165</v>
      </c>
      <c r="AX230" s="35" t="s">
        <v>237</v>
      </c>
      <c r="AY230" s="35">
        <v>2165</v>
      </c>
      <c r="AZ230" s="43" t="s">
        <v>46</v>
      </c>
      <c r="BA230" s="45">
        <v>1793</v>
      </c>
      <c r="BB230" s="35">
        <v>24676</v>
      </c>
      <c r="BC230" s="43">
        <v>2884</v>
      </c>
      <c r="BD230" s="54">
        <v>86</v>
      </c>
      <c r="BE230" s="35">
        <v>1031</v>
      </c>
      <c r="BF230" s="45">
        <v>16</v>
      </c>
      <c r="BG230" s="35">
        <v>24676</v>
      </c>
      <c r="BH230" s="35">
        <v>6236</v>
      </c>
      <c r="BI230" s="35">
        <v>11471</v>
      </c>
      <c r="BJ230" s="35">
        <v>11471</v>
      </c>
      <c r="BK230" s="35">
        <v>1025</v>
      </c>
      <c r="BL230" s="35">
        <v>3353</v>
      </c>
      <c r="BM230" s="35" t="s">
        <v>46</v>
      </c>
      <c r="BN230" s="35">
        <v>3353</v>
      </c>
      <c r="BO230" s="45" t="s">
        <v>46</v>
      </c>
      <c r="BP230" s="35">
        <v>10068</v>
      </c>
      <c r="BQ230" s="35">
        <v>5780</v>
      </c>
      <c r="BR230" s="35">
        <v>2284.4967701279884</v>
      </c>
      <c r="BS230" s="35">
        <v>24676</v>
      </c>
      <c r="BT230" s="35">
        <v>24676</v>
      </c>
      <c r="BU230" s="35">
        <v>10068</v>
      </c>
      <c r="BV230" s="35">
        <v>18440</v>
      </c>
      <c r="BW230" s="35">
        <v>7167</v>
      </c>
      <c r="BX230" s="35">
        <v>12333</v>
      </c>
      <c r="BY230" s="45">
        <v>24409</v>
      </c>
      <c r="BZ230" s="35">
        <v>24676</v>
      </c>
      <c r="CA230" s="35">
        <v>14809</v>
      </c>
      <c r="CB230" s="35">
        <v>10068</v>
      </c>
      <c r="CC230" s="35">
        <v>10068</v>
      </c>
      <c r="CD230" s="35">
        <v>10068</v>
      </c>
      <c r="CE230" s="35">
        <v>8937</v>
      </c>
      <c r="CF230" s="35">
        <v>257</v>
      </c>
      <c r="CG230" s="35">
        <v>7328</v>
      </c>
      <c r="CH230" s="35">
        <v>14757</v>
      </c>
      <c r="CI230" s="35">
        <v>14757</v>
      </c>
      <c r="CJ230" s="35">
        <v>14757</v>
      </c>
      <c r="CK230" s="35">
        <v>531</v>
      </c>
      <c r="CL230" s="35" t="s">
        <v>237</v>
      </c>
      <c r="CM230" s="35">
        <v>531</v>
      </c>
      <c r="CN230" s="35">
        <v>731</v>
      </c>
      <c r="CO230" s="45">
        <v>14025</v>
      </c>
      <c r="CP230" s="35">
        <v>11412</v>
      </c>
      <c r="CQ230" s="35">
        <v>11412</v>
      </c>
      <c r="CR230" s="35">
        <v>11471</v>
      </c>
      <c r="CS230" s="35">
        <v>11471</v>
      </c>
      <c r="CT230" s="35">
        <v>11455</v>
      </c>
      <c r="CU230" s="35">
        <v>3973</v>
      </c>
      <c r="CV230" s="35">
        <v>11455</v>
      </c>
      <c r="CW230" s="35">
        <v>24676</v>
      </c>
      <c r="CX230" s="35">
        <v>11471</v>
      </c>
      <c r="CY230" s="35">
        <v>5983.9794009999996</v>
      </c>
      <c r="CZ230" s="35">
        <v>548</v>
      </c>
      <c r="DA230" s="78" t="s">
        <v>46</v>
      </c>
      <c r="DB230" s="43" t="s">
        <v>46</v>
      </c>
      <c r="DC230" s="43" t="s">
        <v>46</v>
      </c>
      <c r="DD230" s="43" t="s">
        <v>46</v>
      </c>
      <c r="DE230" s="43" t="s">
        <v>46</v>
      </c>
      <c r="DF230" s="43">
        <v>2884</v>
      </c>
      <c r="DG230" s="54">
        <v>86</v>
      </c>
      <c r="DH230" s="35">
        <v>1031</v>
      </c>
      <c r="DI230" s="35">
        <v>16</v>
      </c>
    </row>
    <row r="231" spans="1:113" x14ac:dyDescent="0.2">
      <c r="A231" s="3" t="s">
        <v>32</v>
      </c>
      <c r="B231" s="4">
        <v>2020</v>
      </c>
      <c r="C231" s="2" t="s">
        <v>10</v>
      </c>
      <c r="D231" s="35">
        <v>1254</v>
      </c>
      <c r="E231" s="35">
        <v>1072</v>
      </c>
      <c r="F231" s="35">
        <v>43551</v>
      </c>
      <c r="G231" s="45">
        <v>43551</v>
      </c>
      <c r="H231" s="35">
        <v>43551</v>
      </c>
      <c r="I231" s="35">
        <v>43551</v>
      </c>
      <c r="J231" s="35">
        <v>7340</v>
      </c>
      <c r="K231" s="35">
        <v>25414</v>
      </c>
      <c r="L231" s="35">
        <v>10797</v>
      </c>
      <c r="M231" s="35" t="s">
        <v>46</v>
      </c>
      <c r="N231" s="35" t="s">
        <v>237</v>
      </c>
      <c r="O231" s="35">
        <v>1900</v>
      </c>
      <c r="P231" s="35">
        <v>1421</v>
      </c>
      <c r="Q231" s="35">
        <v>3554.0460992907801</v>
      </c>
      <c r="R231" s="45">
        <v>7264</v>
      </c>
      <c r="S231" s="35">
        <v>13182</v>
      </c>
      <c r="T231" s="35">
        <v>13438</v>
      </c>
      <c r="U231" s="35">
        <v>15616</v>
      </c>
      <c r="V231" s="35">
        <v>2023</v>
      </c>
      <c r="W231" s="35">
        <v>7310</v>
      </c>
      <c r="X231" s="35">
        <v>8306</v>
      </c>
      <c r="Y231" s="35">
        <v>3252</v>
      </c>
      <c r="Z231" s="35">
        <v>6695</v>
      </c>
      <c r="AA231" s="35">
        <v>3496.806818181818</v>
      </c>
      <c r="AB231" s="35">
        <v>22300</v>
      </c>
      <c r="AC231" s="35">
        <v>21251</v>
      </c>
      <c r="AD231" s="35">
        <v>909</v>
      </c>
      <c r="AE231" s="43" t="s">
        <v>46</v>
      </c>
      <c r="AF231" s="30">
        <v>1518</v>
      </c>
      <c r="AG231" s="35">
        <v>43551</v>
      </c>
      <c r="AH231" s="43" t="s">
        <v>46</v>
      </c>
      <c r="AI231" s="43" t="s">
        <v>46</v>
      </c>
      <c r="AJ231" s="43" t="s">
        <v>46</v>
      </c>
      <c r="AK231" s="43">
        <v>4334</v>
      </c>
      <c r="AL231" s="35">
        <v>4334</v>
      </c>
      <c r="AM231" s="35">
        <v>909</v>
      </c>
      <c r="AN231" s="35">
        <v>7340</v>
      </c>
      <c r="AO231" s="35" t="s">
        <v>46</v>
      </c>
      <c r="AP231" s="35">
        <v>1072</v>
      </c>
      <c r="AQ231" s="45">
        <v>1187</v>
      </c>
      <c r="AR231" s="35">
        <v>43551</v>
      </c>
      <c r="AS231" s="35">
        <v>4128</v>
      </c>
      <c r="AT231" s="35">
        <v>1412</v>
      </c>
      <c r="AU231" s="35">
        <v>543</v>
      </c>
      <c r="AV231" s="35">
        <v>4128</v>
      </c>
      <c r="AW231" s="35">
        <v>4128</v>
      </c>
      <c r="AX231" s="35" t="s">
        <v>237</v>
      </c>
      <c r="AY231" s="35">
        <v>4128</v>
      </c>
      <c r="AZ231" s="43" t="s">
        <v>46</v>
      </c>
      <c r="BA231" s="45" t="s">
        <v>46</v>
      </c>
      <c r="BB231" s="35">
        <v>43551</v>
      </c>
      <c r="BC231" s="43">
        <v>4841</v>
      </c>
      <c r="BD231" s="54">
        <v>338</v>
      </c>
      <c r="BE231" s="35">
        <v>1685</v>
      </c>
      <c r="BF231" s="45">
        <v>133</v>
      </c>
      <c r="BG231" s="35">
        <v>43551</v>
      </c>
      <c r="BH231" s="35">
        <v>10797</v>
      </c>
      <c r="BI231" s="35">
        <v>20721</v>
      </c>
      <c r="BJ231" s="35">
        <v>20721</v>
      </c>
      <c r="BK231" s="35">
        <v>1878</v>
      </c>
      <c r="BL231" s="35">
        <v>5546</v>
      </c>
      <c r="BM231" s="35" t="s">
        <v>46</v>
      </c>
      <c r="BN231" s="35">
        <v>5546</v>
      </c>
      <c r="BO231" s="45" t="s">
        <v>46</v>
      </c>
      <c r="BP231" s="35">
        <v>17639</v>
      </c>
      <c r="BQ231" s="35">
        <v>9947</v>
      </c>
      <c r="BR231" s="35">
        <v>2284.4967701279884</v>
      </c>
      <c r="BS231" s="35">
        <v>43551</v>
      </c>
      <c r="BT231" s="35">
        <v>43551</v>
      </c>
      <c r="BU231" s="35">
        <v>17639</v>
      </c>
      <c r="BV231" s="35">
        <v>32754</v>
      </c>
      <c r="BW231" s="35">
        <v>13222</v>
      </c>
      <c r="BX231" s="35">
        <v>20739</v>
      </c>
      <c r="BY231" s="45">
        <v>41422</v>
      </c>
      <c r="BZ231" s="35">
        <v>43551</v>
      </c>
      <c r="CA231" s="35">
        <v>26628</v>
      </c>
      <c r="CB231" s="35">
        <v>17639</v>
      </c>
      <c r="CC231" s="35">
        <v>17639</v>
      </c>
      <c r="CD231" s="35">
        <v>17639</v>
      </c>
      <c r="CE231" s="35">
        <v>15616</v>
      </c>
      <c r="CF231" s="35">
        <v>576</v>
      </c>
      <c r="CG231" s="35">
        <v>12538</v>
      </c>
      <c r="CH231" s="35">
        <v>26620</v>
      </c>
      <c r="CI231" s="35">
        <v>26620</v>
      </c>
      <c r="CJ231" s="35">
        <v>26620</v>
      </c>
      <c r="CK231" s="35">
        <v>1900</v>
      </c>
      <c r="CL231" s="35" t="s">
        <v>237</v>
      </c>
      <c r="CM231" s="35">
        <v>1900</v>
      </c>
      <c r="CN231" s="35">
        <v>3482</v>
      </c>
      <c r="CO231" s="45">
        <v>25414</v>
      </c>
      <c r="CP231" s="35">
        <v>20550</v>
      </c>
      <c r="CQ231" s="35">
        <v>20550</v>
      </c>
      <c r="CR231" s="35">
        <v>20721</v>
      </c>
      <c r="CS231" s="35">
        <v>20721</v>
      </c>
      <c r="CT231" s="35">
        <v>20720</v>
      </c>
      <c r="CU231" s="35">
        <v>12916</v>
      </c>
      <c r="CV231" s="35">
        <v>20720</v>
      </c>
      <c r="CW231" s="35">
        <v>43551</v>
      </c>
      <c r="CX231" s="35">
        <v>20721</v>
      </c>
      <c r="CY231" s="35">
        <v>3417.121185</v>
      </c>
      <c r="CZ231" s="35">
        <v>463</v>
      </c>
      <c r="DA231" s="78" t="s">
        <v>46</v>
      </c>
      <c r="DB231" s="43" t="s">
        <v>46</v>
      </c>
      <c r="DC231" s="43" t="s">
        <v>46</v>
      </c>
      <c r="DD231" s="43" t="s">
        <v>46</v>
      </c>
      <c r="DE231" s="43" t="s">
        <v>46</v>
      </c>
      <c r="DF231" s="43">
        <v>4841</v>
      </c>
      <c r="DG231" s="54">
        <v>338</v>
      </c>
      <c r="DH231" s="35">
        <v>1685</v>
      </c>
      <c r="DI231" s="35">
        <v>133</v>
      </c>
    </row>
    <row r="232" spans="1:113" x14ac:dyDescent="0.2">
      <c r="A232" s="3" t="s">
        <v>33</v>
      </c>
      <c r="B232" s="4">
        <v>2020</v>
      </c>
      <c r="C232" s="2" t="s">
        <v>11</v>
      </c>
      <c r="D232" s="35">
        <v>1526</v>
      </c>
      <c r="E232" s="35">
        <v>1421</v>
      </c>
      <c r="F232" s="35">
        <v>56276</v>
      </c>
      <c r="G232" s="45">
        <v>56276</v>
      </c>
      <c r="H232" s="35">
        <v>56276</v>
      </c>
      <c r="I232" s="35">
        <v>56276</v>
      </c>
      <c r="J232" s="35">
        <v>9727</v>
      </c>
      <c r="K232" s="35">
        <v>34317</v>
      </c>
      <c r="L232" s="35">
        <v>12232</v>
      </c>
      <c r="M232" s="35" t="s">
        <v>46</v>
      </c>
      <c r="N232" s="35" t="s">
        <v>237</v>
      </c>
      <c r="O232" s="35">
        <v>2357</v>
      </c>
      <c r="P232" s="35">
        <v>1889</v>
      </c>
      <c r="Q232" s="35">
        <v>3546.1097560975609</v>
      </c>
      <c r="R232" s="45">
        <v>8628</v>
      </c>
      <c r="S232" s="35">
        <v>17501</v>
      </c>
      <c r="T232" s="35">
        <v>18475</v>
      </c>
      <c r="U232" s="35">
        <v>22192</v>
      </c>
      <c r="V232" s="35">
        <v>2771</v>
      </c>
      <c r="W232" s="35">
        <v>10210</v>
      </c>
      <c r="X232" s="35">
        <v>11982</v>
      </c>
      <c r="Y232" s="35">
        <v>4808</v>
      </c>
      <c r="Z232" s="35">
        <v>9684</v>
      </c>
      <c r="AA232" s="35">
        <v>3590.1694214876034</v>
      </c>
      <c r="AB232" s="35">
        <v>28552</v>
      </c>
      <c r="AC232" s="35">
        <v>27724</v>
      </c>
      <c r="AD232" s="35">
        <v>1187</v>
      </c>
      <c r="AE232" s="43" t="s">
        <v>46</v>
      </c>
      <c r="AF232" s="30">
        <v>2078</v>
      </c>
      <c r="AG232" s="35">
        <v>56276</v>
      </c>
      <c r="AH232" s="43" t="s">
        <v>46</v>
      </c>
      <c r="AI232" s="43" t="s">
        <v>46</v>
      </c>
      <c r="AJ232" s="43" t="s">
        <v>46</v>
      </c>
      <c r="AK232" s="43">
        <v>5812</v>
      </c>
      <c r="AL232" s="35">
        <v>5812</v>
      </c>
      <c r="AM232" s="35">
        <v>1187</v>
      </c>
      <c r="AN232" s="35">
        <v>9727</v>
      </c>
      <c r="AO232" s="35" t="s">
        <v>46</v>
      </c>
      <c r="AP232" s="35">
        <v>1421</v>
      </c>
      <c r="AQ232" s="45">
        <v>1498</v>
      </c>
      <c r="AR232" s="35">
        <v>56276</v>
      </c>
      <c r="AS232" s="35">
        <v>5736</v>
      </c>
      <c r="AT232" s="35">
        <v>2031</v>
      </c>
      <c r="AU232" s="35">
        <v>791</v>
      </c>
      <c r="AV232" s="35">
        <v>5736</v>
      </c>
      <c r="AW232" s="35">
        <v>5736</v>
      </c>
      <c r="AX232" s="35" t="s">
        <v>237</v>
      </c>
      <c r="AY232" s="35">
        <v>5736</v>
      </c>
      <c r="AZ232" s="43" t="s">
        <v>46</v>
      </c>
      <c r="BA232" s="45" t="s">
        <v>46</v>
      </c>
      <c r="BB232" s="35">
        <v>56276</v>
      </c>
      <c r="BC232" s="43">
        <v>6378</v>
      </c>
      <c r="BD232" s="54">
        <v>437</v>
      </c>
      <c r="BE232" s="35">
        <v>2168</v>
      </c>
      <c r="BF232" s="45">
        <v>116</v>
      </c>
      <c r="BG232" s="35">
        <v>56276</v>
      </c>
      <c r="BH232" s="35">
        <v>12232</v>
      </c>
      <c r="BI232" s="35">
        <v>27047</v>
      </c>
      <c r="BJ232" s="35">
        <v>27047</v>
      </c>
      <c r="BK232" s="35">
        <v>2221</v>
      </c>
      <c r="BL232" s="35">
        <v>6712</v>
      </c>
      <c r="BM232" s="35" t="s">
        <v>46</v>
      </c>
      <c r="BN232" s="35">
        <v>6712</v>
      </c>
      <c r="BO232" s="45" t="s">
        <v>46</v>
      </c>
      <c r="BP232" s="35">
        <v>24963</v>
      </c>
      <c r="BQ232" s="35">
        <v>14492</v>
      </c>
      <c r="BR232" s="35">
        <v>2284.4967701279884</v>
      </c>
      <c r="BS232" s="35">
        <v>56276</v>
      </c>
      <c r="BT232" s="35">
        <v>56276</v>
      </c>
      <c r="BU232" s="35">
        <v>24963</v>
      </c>
      <c r="BV232" s="35">
        <v>44044</v>
      </c>
      <c r="BW232" s="35">
        <v>18487</v>
      </c>
      <c r="BX232" s="35">
        <v>28423</v>
      </c>
      <c r="BY232" s="45">
        <v>54244</v>
      </c>
      <c r="BZ232" s="35">
        <v>56276</v>
      </c>
      <c r="CA232" s="35">
        <v>36032</v>
      </c>
      <c r="CB232" s="35">
        <v>24963</v>
      </c>
      <c r="CC232" s="35">
        <v>24963</v>
      </c>
      <c r="CD232" s="35">
        <v>24963</v>
      </c>
      <c r="CE232" s="35">
        <v>22192</v>
      </c>
      <c r="CF232" s="35">
        <v>727</v>
      </c>
      <c r="CG232" s="35">
        <v>15758</v>
      </c>
      <c r="CH232" s="35">
        <v>35976</v>
      </c>
      <c r="CI232" s="35">
        <v>35976</v>
      </c>
      <c r="CJ232" s="35">
        <v>35976</v>
      </c>
      <c r="CK232" s="35">
        <v>2357</v>
      </c>
      <c r="CL232" s="35" t="s">
        <v>237</v>
      </c>
      <c r="CM232" s="35">
        <v>2357</v>
      </c>
      <c r="CN232" s="35">
        <v>3589</v>
      </c>
      <c r="CO232" s="45">
        <v>34317</v>
      </c>
      <c r="CP232" s="35">
        <v>26954</v>
      </c>
      <c r="CQ232" s="35">
        <v>26954</v>
      </c>
      <c r="CR232" s="35">
        <v>27047</v>
      </c>
      <c r="CS232" s="35">
        <v>27047</v>
      </c>
      <c r="CT232" s="35">
        <v>27157</v>
      </c>
      <c r="CU232" s="35">
        <v>16143</v>
      </c>
      <c r="CV232" s="35">
        <v>27157</v>
      </c>
      <c r="CW232" s="35">
        <v>56276</v>
      </c>
      <c r="CX232" s="35">
        <v>27047</v>
      </c>
      <c r="CY232" s="35">
        <v>7217.3526120000006</v>
      </c>
      <c r="CZ232" s="35">
        <v>720</v>
      </c>
      <c r="DA232" s="78" t="s">
        <v>46</v>
      </c>
      <c r="DB232" s="43" t="s">
        <v>46</v>
      </c>
      <c r="DC232" s="43" t="s">
        <v>46</v>
      </c>
      <c r="DD232" s="43" t="s">
        <v>46</v>
      </c>
      <c r="DE232" s="43" t="s">
        <v>46</v>
      </c>
      <c r="DF232" s="43">
        <v>6378</v>
      </c>
      <c r="DG232" s="54">
        <v>437</v>
      </c>
      <c r="DH232" s="35">
        <v>2168</v>
      </c>
      <c r="DI232" s="35">
        <v>116</v>
      </c>
    </row>
    <row r="233" spans="1:113" x14ac:dyDescent="0.2">
      <c r="A233" s="3" t="s">
        <v>34</v>
      </c>
      <c r="B233" s="4">
        <v>2020</v>
      </c>
      <c r="C233" s="2" t="s">
        <v>12</v>
      </c>
      <c r="D233" s="35">
        <v>1262</v>
      </c>
      <c r="E233" s="35">
        <v>1080</v>
      </c>
      <c r="F233" s="35">
        <v>45028</v>
      </c>
      <c r="G233" s="45">
        <v>45028</v>
      </c>
      <c r="H233" s="35">
        <v>45028</v>
      </c>
      <c r="I233" s="35">
        <v>45028</v>
      </c>
      <c r="J233" s="35">
        <v>7631</v>
      </c>
      <c r="K233" s="35">
        <v>27809</v>
      </c>
      <c r="L233" s="35">
        <v>9588</v>
      </c>
      <c r="M233" s="35" t="s">
        <v>46</v>
      </c>
      <c r="N233" s="35" t="s">
        <v>237</v>
      </c>
      <c r="O233" s="35">
        <v>1542</v>
      </c>
      <c r="P233" s="35">
        <v>1088</v>
      </c>
      <c r="Q233" s="35">
        <v>3509.9827586206898</v>
      </c>
      <c r="R233" s="45">
        <v>5303</v>
      </c>
      <c r="S233" s="35">
        <v>14117</v>
      </c>
      <c r="T233" s="35">
        <v>14960</v>
      </c>
      <c r="U233" s="35">
        <v>17994</v>
      </c>
      <c r="V233" s="35">
        <v>2149</v>
      </c>
      <c r="W233" s="35">
        <v>8331</v>
      </c>
      <c r="X233" s="35">
        <v>9663</v>
      </c>
      <c r="Y233" s="35">
        <v>3592</v>
      </c>
      <c r="Z233" s="35">
        <v>7916</v>
      </c>
      <c r="AA233" s="35">
        <v>3551.6363636363635</v>
      </c>
      <c r="AB233" s="35">
        <v>22511</v>
      </c>
      <c r="AC233" s="35">
        <v>22517</v>
      </c>
      <c r="AD233" s="35">
        <v>932</v>
      </c>
      <c r="AE233" s="43" t="s">
        <v>46</v>
      </c>
      <c r="AF233" s="30">
        <v>1602</v>
      </c>
      <c r="AG233" s="35">
        <v>45028</v>
      </c>
      <c r="AH233" s="43" t="s">
        <v>46</v>
      </c>
      <c r="AI233" s="43" t="s">
        <v>46</v>
      </c>
      <c r="AJ233" s="43" t="s">
        <v>46</v>
      </c>
      <c r="AK233" s="43">
        <v>4510</v>
      </c>
      <c r="AL233" s="35">
        <v>4510</v>
      </c>
      <c r="AM233" s="35">
        <v>932</v>
      </c>
      <c r="AN233" s="35">
        <v>7631</v>
      </c>
      <c r="AO233" s="35" t="s">
        <v>46</v>
      </c>
      <c r="AP233" s="35">
        <v>1080</v>
      </c>
      <c r="AQ233" s="45">
        <v>1183</v>
      </c>
      <c r="AR233" s="35">
        <v>45028</v>
      </c>
      <c r="AS233" s="35">
        <v>4641</v>
      </c>
      <c r="AT233" s="35">
        <v>1768</v>
      </c>
      <c r="AU233" s="35">
        <v>725</v>
      </c>
      <c r="AV233" s="35">
        <v>4641</v>
      </c>
      <c r="AW233" s="35">
        <v>4641</v>
      </c>
      <c r="AX233" s="35" t="s">
        <v>237</v>
      </c>
      <c r="AY233" s="35">
        <v>4641</v>
      </c>
      <c r="AZ233" s="43" t="s">
        <v>46</v>
      </c>
      <c r="BA233" s="45" t="s">
        <v>46</v>
      </c>
      <c r="BB233" s="35">
        <v>45028</v>
      </c>
      <c r="BC233" s="43">
        <v>4803</v>
      </c>
      <c r="BD233" s="54">
        <v>396</v>
      </c>
      <c r="BE233" s="35">
        <v>1722</v>
      </c>
      <c r="BF233" s="45">
        <v>169</v>
      </c>
      <c r="BG233" s="35">
        <v>45028</v>
      </c>
      <c r="BH233" s="35">
        <v>9588</v>
      </c>
      <c r="BI233" s="35">
        <v>21311</v>
      </c>
      <c r="BJ233" s="35">
        <v>21311</v>
      </c>
      <c r="BK233" s="35">
        <v>1582</v>
      </c>
      <c r="BL233" s="35">
        <v>4997</v>
      </c>
      <c r="BM233" s="35" t="s">
        <v>46</v>
      </c>
      <c r="BN233" s="35">
        <v>4997</v>
      </c>
      <c r="BO233" s="45" t="s">
        <v>46</v>
      </c>
      <c r="BP233" s="35">
        <v>20143</v>
      </c>
      <c r="BQ233" s="35">
        <v>11508</v>
      </c>
      <c r="BR233" s="35">
        <v>2284.4967701279884</v>
      </c>
      <c r="BS233" s="35">
        <v>45028</v>
      </c>
      <c r="BT233" s="35">
        <v>45028</v>
      </c>
      <c r="BU233" s="35">
        <v>20143</v>
      </c>
      <c r="BV233" s="35">
        <v>35440</v>
      </c>
      <c r="BW233" s="35">
        <v>14560</v>
      </c>
      <c r="BX233" s="35">
        <v>22622</v>
      </c>
      <c r="BY233" s="45">
        <v>43999</v>
      </c>
      <c r="BZ233" s="35">
        <v>45028</v>
      </c>
      <c r="CA233" s="35">
        <v>29014</v>
      </c>
      <c r="CB233" s="35">
        <v>20143</v>
      </c>
      <c r="CC233" s="35">
        <v>20143</v>
      </c>
      <c r="CD233" s="35">
        <v>20143</v>
      </c>
      <c r="CE233" s="35">
        <v>17994</v>
      </c>
      <c r="CF233" s="35">
        <v>516</v>
      </c>
      <c r="CG233" s="35">
        <v>13370</v>
      </c>
      <c r="CH233" s="35">
        <v>29077</v>
      </c>
      <c r="CI233" s="35">
        <v>29077</v>
      </c>
      <c r="CJ233" s="35">
        <v>29077</v>
      </c>
      <c r="CK233" s="35">
        <v>1542</v>
      </c>
      <c r="CL233" s="35" t="s">
        <v>237</v>
      </c>
      <c r="CM233" s="35">
        <v>1542</v>
      </c>
      <c r="CN233" s="35">
        <v>2528</v>
      </c>
      <c r="CO233" s="45">
        <v>27809</v>
      </c>
      <c r="CP233" s="35">
        <v>21441</v>
      </c>
      <c r="CQ233" s="35">
        <v>21441</v>
      </c>
      <c r="CR233" s="35">
        <v>21311</v>
      </c>
      <c r="CS233" s="35">
        <v>21311</v>
      </c>
      <c r="CT233" s="35">
        <v>21522</v>
      </c>
      <c r="CU233" s="35">
        <v>9882</v>
      </c>
      <c r="CV233" s="35">
        <v>21522</v>
      </c>
      <c r="CW233" s="35">
        <v>45028</v>
      </c>
      <c r="CX233" s="35">
        <v>21311</v>
      </c>
      <c r="CY233" s="35">
        <v>12765.011779</v>
      </c>
      <c r="CZ233" s="35">
        <v>849</v>
      </c>
      <c r="DA233" s="78" t="s">
        <v>46</v>
      </c>
      <c r="DB233" s="43" t="s">
        <v>46</v>
      </c>
      <c r="DC233" s="43" t="s">
        <v>46</v>
      </c>
      <c r="DD233" s="43" t="s">
        <v>46</v>
      </c>
      <c r="DE233" s="43" t="s">
        <v>46</v>
      </c>
      <c r="DF233" s="43">
        <v>4803</v>
      </c>
      <c r="DG233" s="54">
        <v>396</v>
      </c>
      <c r="DH233" s="35">
        <v>1722</v>
      </c>
      <c r="DI233" s="35">
        <v>169</v>
      </c>
    </row>
    <row r="234" spans="1:113" x14ac:dyDescent="0.2">
      <c r="A234" s="3" t="s">
        <v>35</v>
      </c>
      <c r="B234" s="4">
        <v>2020</v>
      </c>
      <c r="C234" s="2" t="s">
        <v>228</v>
      </c>
      <c r="D234" s="35">
        <v>1250</v>
      </c>
      <c r="E234" s="35">
        <v>1137</v>
      </c>
      <c r="F234" s="35">
        <v>45296</v>
      </c>
      <c r="G234" s="45">
        <v>45296</v>
      </c>
      <c r="H234" s="35">
        <v>45296</v>
      </c>
      <c r="I234" s="35">
        <v>45296</v>
      </c>
      <c r="J234" s="35">
        <v>7564</v>
      </c>
      <c r="K234" s="35">
        <v>27270</v>
      </c>
      <c r="L234" s="35">
        <v>10462</v>
      </c>
      <c r="M234" s="35" t="s">
        <v>46</v>
      </c>
      <c r="N234" s="35" t="s">
        <v>237</v>
      </c>
      <c r="O234" s="35">
        <v>1295</v>
      </c>
      <c r="P234" s="35">
        <v>672</v>
      </c>
      <c r="Q234" s="35">
        <v>3636.9963503649633</v>
      </c>
      <c r="R234" s="45">
        <v>3791</v>
      </c>
      <c r="S234" s="35">
        <v>14038</v>
      </c>
      <c r="T234" s="35">
        <v>14586</v>
      </c>
      <c r="U234" s="35">
        <v>17241</v>
      </c>
      <c r="V234" s="35">
        <v>2156</v>
      </c>
      <c r="W234" s="35">
        <v>8063</v>
      </c>
      <c r="X234" s="35">
        <v>9178</v>
      </c>
      <c r="Y234" s="35">
        <v>3406</v>
      </c>
      <c r="Z234" s="35">
        <v>7471</v>
      </c>
      <c r="AA234" s="35">
        <v>3799.7346938775509</v>
      </c>
      <c r="AB234" s="35">
        <v>22866</v>
      </c>
      <c r="AC234" s="35">
        <v>22430</v>
      </c>
      <c r="AD234" s="35">
        <v>850</v>
      </c>
      <c r="AE234" s="43">
        <v>2341.25</v>
      </c>
      <c r="AF234" s="30">
        <v>1597</v>
      </c>
      <c r="AG234" s="35">
        <v>45296</v>
      </c>
      <c r="AH234" s="43">
        <v>896</v>
      </c>
      <c r="AI234" s="43">
        <v>1445.25</v>
      </c>
      <c r="AJ234" s="43">
        <v>1597</v>
      </c>
      <c r="AK234" s="43">
        <v>4475</v>
      </c>
      <c r="AL234" s="35">
        <v>4475</v>
      </c>
      <c r="AM234" s="35">
        <v>850</v>
      </c>
      <c r="AN234" s="35">
        <v>7564</v>
      </c>
      <c r="AO234" s="35">
        <v>7564</v>
      </c>
      <c r="AP234" s="35">
        <v>1137</v>
      </c>
      <c r="AQ234" s="45">
        <v>1217</v>
      </c>
      <c r="AR234" s="35">
        <v>45296</v>
      </c>
      <c r="AS234" s="35">
        <v>4574</v>
      </c>
      <c r="AT234" s="35">
        <v>1810</v>
      </c>
      <c r="AU234" s="35">
        <v>821</v>
      </c>
      <c r="AV234" s="35">
        <v>4574</v>
      </c>
      <c r="AW234" s="35">
        <v>4574</v>
      </c>
      <c r="AX234" s="35" t="s">
        <v>237</v>
      </c>
      <c r="AY234" s="35">
        <v>4574</v>
      </c>
      <c r="AZ234" s="43" t="s">
        <v>46</v>
      </c>
      <c r="BA234" s="45">
        <v>4089</v>
      </c>
      <c r="BB234" s="35">
        <v>45296</v>
      </c>
      <c r="BC234" s="43">
        <v>4774</v>
      </c>
      <c r="BD234" s="54">
        <v>249</v>
      </c>
      <c r="BE234" s="35">
        <v>1653</v>
      </c>
      <c r="BF234" s="45">
        <v>92</v>
      </c>
      <c r="BG234" s="35">
        <v>45296</v>
      </c>
      <c r="BH234" s="35">
        <v>10462</v>
      </c>
      <c r="BI234" s="35">
        <v>21135</v>
      </c>
      <c r="BJ234" s="35">
        <v>21135</v>
      </c>
      <c r="BK234" s="35">
        <v>1644</v>
      </c>
      <c r="BL234" s="35">
        <v>5559</v>
      </c>
      <c r="BM234" s="35" t="s">
        <v>46</v>
      </c>
      <c r="BN234" s="35">
        <v>5559</v>
      </c>
      <c r="BO234" s="45" t="s">
        <v>46</v>
      </c>
      <c r="BP234" s="35">
        <v>19397</v>
      </c>
      <c r="BQ234" s="35">
        <v>10877</v>
      </c>
      <c r="BR234" s="35">
        <v>2284.4967701279884</v>
      </c>
      <c r="BS234" s="35">
        <v>45296</v>
      </c>
      <c r="BT234" s="35">
        <v>45296</v>
      </c>
      <c r="BU234" s="35">
        <v>19397</v>
      </c>
      <c r="BV234" s="35">
        <v>34834</v>
      </c>
      <c r="BW234" s="35">
        <v>13852</v>
      </c>
      <c r="BX234" s="35">
        <v>22382</v>
      </c>
      <c r="BY234" s="45">
        <v>44282</v>
      </c>
      <c r="BZ234" s="35">
        <v>45296</v>
      </c>
      <c r="CA234" s="35">
        <v>28681</v>
      </c>
      <c r="CB234" s="35">
        <v>19397</v>
      </c>
      <c r="CC234" s="35">
        <v>19397</v>
      </c>
      <c r="CD234" s="35">
        <v>19397</v>
      </c>
      <c r="CE234" s="35">
        <v>17241</v>
      </c>
      <c r="CF234" s="35">
        <v>464</v>
      </c>
      <c r="CG234" s="35">
        <v>11643</v>
      </c>
      <c r="CH234" s="35">
        <v>28624</v>
      </c>
      <c r="CI234" s="35">
        <v>28624</v>
      </c>
      <c r="CJ234" s="35">
        <v>28624</v>
      </c>
      <c r="CK234" s="35">
        <v>1295</v>
      </c>
      <c r="CL234" s="35" t="s">
        <v>237</v>
      </c>
      <c r="CM234" s="35">
        <v>1295</v>
      </c>
      <c r="CN234" s="35">
        <v>1955</v>
      </c>
      <c r="CO234" s="45">
        <v>27270</v>
      </c>
      <c r="CP234" s="35">
        <v>21447</v>
      </c>
      <c r="CQ234" s="35">
        <v>21447</v>
      </c>
      <c r="CR234" s="35">
        <v>21135</v>
      </c>
      <c r="CS234" s="35">
        <v>21135</v>
      </c>
      <c r="CT234" s="35">
        <v>21623</v>
      </c>
      <c r="CU234" s="35">
        <v>7401</v>
      </c>
      <c r="CV234" s="35">
        <v>21623</v>
      </c>
      <c r="CW234" s="35">
        <v>45296</v>
      </c>
      <c r="CX234" s="35">
        <v>21135</v>
      </c>
      <c r="CY234" s="35">
        <v>35887.376211999996</v>
      </c>
      <c r="CZ234" s="35">
        <v>1201</v>
      </c>
      <c r="DA234" s="78" t="s">
        <v>46</v>
      </c>
      <c r="DB234" s="43" t="s">
        <v>46</v>
      </c>
      <c r="DC234" s="43" t="s">
        <v>46</v>
      </c>
      <c r="DD234" s="43" t="s">
        <v>46</v>
      </c>
      <c r="DE234" s="43" t="s">
        <v>46</v>
      </c>
      <c r="DF234" s="43">
        <v>4774</v>
      </c>
      <c r="DG234" s="54">
        <v>249</v>
      </c>
      <c r="DH234" s="35">
        <v>1653</v>
      </c>
      <c r="DI234" s="35">
        <v>92</v>
      </c>
    </row>
    <row r="235" spans="1:113" x14ac:dyDescent="0.2">
      <c r="A235" s="3" t="s">
        <v>36</v>
      </c>
      <c r="B235" s="4">
        <v>2020</v>
      </c>
      <c r="C235" s="2" t="s">
        <v>13</v>
      </c>
      <c r="D235" s="35">
        <v>444</v>
      </c>
      <c r="E235" s="35">
        <v>406</v>
      </c>
      <c r="F235" s="35">
        <v>15038</v>
      </c>
      <c r="G235" s="45">
        <v>15038</v>
      </c>
      <c r="H235" s="35">
        <v>15038</v>
      </c>
      <c r="I235" s="35">
        <v>15038</v>
      </c>
      <c r="J235" s="35">
        <v>2705</v>
      </c>
      <c r="K235" s="35">
        <v>8645</v>
      </c>
      <c r="L235" s="35">
        <v>3688</v>
      </c>
      <c r="M235" s="35" t="s">
        <v>46</v>
      </c>
      <c r="N235" s="35" t="s">
        <v>237</v>
      </c>
      <c r="O235" s="35">
        <v>338</v>
      </c>
      <c r="P235" s="35">
        <v>217</v>
      </c>
      <c r="Q235" s="35">
        <v>3695.6612903225805</v>
      </c>
      <c r="R235" s="45">
        <v>1047</v>
      </c>
      <c r="S235" s="35">
        <v>4548</v>
      </c>
      <c r="T235" s="35">
        <v>4560</v>
      </c>
      <c r="U235" s="35">
        <v>5705</v>
      </c>
      <c r="V235" s="35">
        <v>659</v>
      </c>
      <c r="W235" s="35">
        <v>2743</v>
      </c>
      <c r="X235" s="35">
        <v>2962</v>
      </c>
      <c r="Y235" s="35">
        <v>1097</v>
      </c>
      <c r="Z235" s="35">
        <v>2460</v>
      </c>
      <c r="AA235" s="35">
        <v>3842.1666666666665</v>
      </c>
      <c r="AB235" s="35">
        <v>7670</v>
      </c>
      <c r="AC235" s="35">
        <v>7368</v>
      </c>
      <c r="AD235" s="35">
        <v>264</v>
      </c>
      <c r="AE235" s="43">
        <v>824.5</v>
      </c>
      <c r="AF235" s="30">
        <v>567</v>
      </c>
      <c r="AG235" s="35">
        <v>15038</v>
      </c>
      <c r="AH235" s="43">
        <v>287</v>
      </c>
      <c r="AI235" s="43">
        <v>537.5</v>
      </c>
      <c r="AJ235" s="43">
        <v>567</v>
      </c>
      <c r="AK235" s="43">
        <v>1586</v>
      </c>
      <c r="AL235" s="35">
        <v>1586</v>
      </c>
      <c r="AM235" s="35">
        <v>264</v>
      </c>
      <c r="AN235" s="35">
        <v>2705</v>
      </c>
      <c r="AO235" s="35">
        <v>2705</v>
      </c>
      <c r="AP235" s="35">
        <v>406</v>
      </c>
      <c r="AQ235" s="45">
        <v>437</v>
      </c>
      <c r="AR235" s="35">
        <v>15038</v>
      </c>
      <c r="AS235" s="35">
        <v>1434</v>
      </c>
      <c r="AT235" s="35">
        <v>519</v>
      </c>
      <c r="AU235" s="35">
        <v>212</v>
      </c>
      <c r="AV235" s="35">
        <v>1434</v>
      </c>
      <c r="AW235" s="35">
        <v>1434</v>
      </c>
      <c r="AX235" s="35" t="s">
        <v>237</v>
      </c>
      <c r="AY235" s="35">
        <v>1434</v>
      </c>
      <c r="AZ235" s="43" t="s">
        <v>46</v>
      </c>
      <c r="BA235" s="45">
        <v>1212</v>
      </c>
      <c r="BB235" s="35">
        <v>15038</v>
      </c>
      <c r="BC235" s="43">
        <v>1645</v>
      </c>
      <c r="BD235" s="54">
        <v>82</v>
      </c>
      <c r="BE235" s="35">
        <v>594</v>
      </c>
      <c r="BF235" s="45">
        <v>17</v>
      </c>
      <c r="BG235" s="35">
        <v>15038</v>
      </c>
      <c r="BH235" s="35">
        <v>3688</v>
      </c>
      <c r="BI235" s="35">
        <v>6841</v>
      </c>
      <c r="BJ235" s="35">
        <v>6841</v>
      </c>
      <c r="BK235" s="35">
        <v>575</v>
      </c>
      <c r="BL235" s="35">
        <v>1993</v>
      </c>
      <c r="BM235" s="35" t="s">
        <v>46</v>
      </c>
      <c r="BN235" s="35">
        <v>1993</v>
      </c>
      <c r="BO235" s="45" t="s">
        <v>46</v>
      </c>
      <c r="BP235" s="35">
        <v>6364</v>
      </c>
      <c r="BQ235" s="35">
        <v>3557</v>
      </c>
      <c r="BR235" s="35">
        <v>2284.4967701279884</v>
      </c>
      <c r="BS235" s="35">
        <v>15038</v>
      </c>
      <c r="BT235" s="35">
        <v>15038</v>
      </c>
      <c r="BU235" s="35">
        <v>6364</v>
      </c>
      <c r="BV235" s="35">
        <v>11350</v>
      </c>
      <c r="BW235" s="35">
        <v>4276</v>
      </c>
      <c r="BX235" s="35">
        <v>7387</v>
      </c>
      <c r="BY235" s="45">
        <v>14636</v>
      </c>
      <c r="BZ235" s="35">
        <v>15038</v>
      </c>
      <c r="CA235" s="35">
        <v>9127</v>
      </c>
      <c r="CB235" s="35">
        <v>6364</v>
      </c>
      <c r="CC235" s="35">
        <v>6364</v>
      </c>
      <c r="CD235" s="35">
        <v>6364</v>
      </c>
      <c r="CE235" s="35">
        <v>5705</v>
      </c>
      <c r="CF235" s="35">
        <v>170</v>
      </c>
      <c r="CG235" s="35">
        <v>4659</v>
      </c>
      <c r="CH235" s="35">
        <v>9108</v>
      </c>
      <c r="CI235" s="35">
        <v>9108</v>
      </c>
      <c r="CJ235" s="35">
        <v>9108</v>
      </c>
      <c r="CK235" s="35">
        <v>338</v>
      </c>
      <c r="CL235" s="35" t="s">
        <v>237</v>
      </c>
      <c r="CM235" s="35">
        <v>338</v>
      </c>
      <c r="CN235" s="35">
        <v>441</v>
      </c>
      <c r="CO235" s="45">
        <v>8645</v>
      </c>
      <c r="CP235" s="35">
        <v>7017</v>
      </c>
      <c r="CQ235" s="35">
        <v>7017</v>
      </c>
      <c r="CR235" s="35">
        <v>6841</v>
      </c>
      <c r="CS235" s="35">
        <v>6841</v>
      </c>
      <c r="CT235" s="35">
        <v>7055</v>
      </c>
      <c r="CU235" s="35">
        <v>2312</v>
      </c>
      <c r="CV235" s="35">
        <v>7055</v>
      </c>
      <c r="CW235" s="35">
        <v>15038</v>
      </c>
      <c r="CX235" s="35">
        <v>6841</v>
      </c>
      <c r="CY235" s="35">
        <v>6716.0221250000004</v>
      </c>
      <c r="CZ235" s="35">
        <v>320</v>
      </c>
      <c r="DA235" s="78" t="s">
        <v>46</v>
      </c>
      <c r="DB235" s="43" t="s">
        <v>46</v>
      </c>
      <c r="DC235" s="43" t="s">
        <v>46</v>
      </c>
      <c r="DD235" s="43" t="s">
        <v>46</v>
      </c>
      <c r="DE235" s="43" t="s">
        <v>46</v>
      </c>
      <c r="DF235" s="43">
        <v>1645</v>
      </c>
      <c r="DG235" s="54">
        <v>82</v>
      </c>
      <c r="DH235" s="35">
        <v>594</v>
      </c>
      <c r="DI235" s="35">
        <v>17</v>
      </c>
    </row>
    <row r="236" spans="1:113" x14ac:dyDescent="0.2">
      <c r="A236" s="3" t="s">
        <v>37</v>
      </c>
      <c r="B236" s="4">
        <v>2020</v>
      </c>
      <c r="C236" s="2" t="s">
        <v>14</v>
      </c>
      <c r="D236" s="35">
        <v>703</v>
      </c>
      <c r="E236" s="35">
        <v>608</v>
      </c>
      <c r="F236" s="35">
        <v>24808</v>
      </c>
      <c r="G236" s="45">
        <v>24808</v>
      </c>
      <c r="H236" s="35">
        <v>24808</v>
      </c>
      <c r="I236" s="35">
        <v>24808</v>
      </c>
      <c r="J236" s="35">
        <v>4329</v>
      </c>
      <c r="K236" s="35">
        <v>15065</v>
      </c>
      <c r="L236" s="35">
        <v>5414</v>
      </c>
      <c r="M236" s="35" t="s">
        <v>46</v>
      </c>
      <c r="N236" s="35" t="s">
        <v>237</v>
      </c>
      <c r="O236" s="35">
        <v>1072</v>
      </c>
      <c r="P236" s="35">
        <v>672</v>
      </c>
      <c r="Q236" s="35">
        <v>3468.7352941176468</v>
      </c>
      <c r="R236" s="45">
        <v>3580</v>
      </c>
      <c r="S236" s="35">
        <v>7773</v>
      </c>
      <c r="T236" s="35">
        <v>7968</v>
      </c>
      <c r="U236" s="35">
        <v>9370</v>
      </c>
      <c r="V236" s="35">
        <v>1179</v>
      </c>
      <c r="W236" s="35">
        <v>4333</v>
      </c>
      <c r="X236" s="35">
        <v>5037</v>
      </c>
      <c r="Y236" s="35">
        <v>1879</v>
      </c>
      <c r="Z236" s="35">
        <v>4049</v>
      </c>
      <c r="AA236" s="35">
        <v>3495.7586206896553</v>
      </c>
      <c r="AB236" s="35">
        <v>12433</v>
      </c>
      <c r="AC236" s="35">
        <v>12375</v>
      </c>
      <c r="AD236" s="35">
        <v>514</v>
      </c>
      <c r="AE236" s="43">
        <v>1347.125</v>
      </c>
      <c r="AF236" s="30">
        <v>890</v>
      </c>
      <c r="AG236" s="35">
        <v>24808</v>
      </c>
      <c r="AH236" s="43">
        <v>501</v>
      </c>
      <c r="AI236" s="43">
        <v>846.125</v>
      </c>
      <c r="AJ236" s="43">
        <v>890</v>
      </c>
      <c r="AK236" s="43">
        <v>2527</v>
      </c>
      <c r="AL236" s="35">
        <v>2527</v>
      </c>
      <c r="AM236" s="35">
        <v>514</v>
      </c>
      <c r="AN236" s="35">
        <v>4329</v>
      </c>
      <c r="AO236" s="35">
        <v>4329</v>
      </c>
      <c r="AP236" s="35">
        <v>608</v>
      </c>
      <c r="AQ236" s="45">
        <v>665</v>
      </c>
      <c r="AR236" s="35">
        <v>24808</v>
      </c>
      <c r="AS236" s="35">
        <v>2408</v>
      </c>
      <c r="AT236" s="35">
        <v>836</v>
      </c>
      <c r="AU236" s="35">
        <v>320</v>
      </c>
      <c r="AV236" s="35">
        <v>2408</v>
      </c>
      <c r="AW236" s="35">
        <v>2408</v>
      </c>
      <c r="AX236" s="35" t="s">
        <v>237</v>
      </c>
      <c r="AY236" s="35">
        <v>2408</v>
      </c>
      <c r="AZ236" s="43" t="s">
        <v>46</v>
      </c>
      <c r="BA236" s="45">
        <v>2235</v>
      </c>
      <c r="BB236" s="35">
        <v>24808</v>
      </c>
      <c r="BC236" s="43">
        <v>2742</v>
      </c>
      <c r="BD236" s="54">
        <v>155</v>
      </c>
      <c r="BE236" s="35">
        <v>965</v>
      </c>
      <c r="BF236" s="45">
        <v>79</v>
      </c>
      <c r="BG236" s="35">
        <v>24808</v>
      </c>
      <c r="BH236" s="35">
        <v>5414</v>
      </c>
      <c r="BI236" s="35">
        <v>11700</v>
      </c>
      <c r="BJ236" s="35">
        <v>11700</v>
      </c>
      <c r="BK236" s="35">
        <v>914</v>
      </c>
      <c r="BL236" s="35">
        <v>2828</v>
      </c>
      <c r="BM236" s="35" t="s">
        <v>46</v>
      </c>
      <c r="BN236" s="35">
        <v>2828</v>
      </c>
      <c r="BO236" s="45" t="s">
        <v>46</v>
      </c>
      <c r="BP236" s="35">
        <v>10549</v>
      </c>
      <c r="BQ236" s="35">
        <v>5928</v>
      </c>
      <c r="BR236" s="35">
        <v>2284.4967701279884</v>
      </c>
      <c r="BS236" s="35">
        <v>24808</v>
      </c>
      <c r="BT236" s="35">
        <v>24808</v>
      </c>
      <c r="BU236" s="35">
        <v>10549</v>
      </c>
      <c r="BV236" s="35">
        <v>19394</v>
      </c>
      <c r="BW236" s="35">
        <v>7841</v>
      </c>
      <c r="BX236" s="35">
        <v>11994</v>
      </c>
      <c r="BY236" s="45">
        <v>24347</v>
      </c>
      <c r="BZ236" s="35">
        <v>24808</v>
      </c>
      <c r="CA236" s="35">
        <v>15834</v>
      </c>
      <c r="CB236" s="35">
        <v>10549</v>
      </c>
      <c r="CC236" s="35">
        <v>10549</v>
      </c>
      <c r="CD236" s="35">
        <v>10549</v>
      </c>
      <c r="CE236" s="35">
        <v>9370</v>
      </c>
      <c r="CF236" s="35">
        <v>346</v>
      </c>
      <c r="CG236" s="35">
        <v>8283</v>
      </c>
      <c r="CH236" s="35">
        <v>15741</v>
      </c>
      <c r="CI236" s="35">
        <v>15741</v>
      </c>
      <c r="CJ236" s="35">
        <v>15741</v>
      </c>
      <c r="CK236" s="35">
        <v>1072</v>
      </c>
      <c r="CL236" s="35" t="s">
        <v>237</v>
      </c>
      <c r="CM236" s="35">
        <v>1072</v>
      </c>
      <c r="CN236" s="35">
        <v>1783</v>
      </c>
      <c r="CO236" s="45">
        <v>15065</v>
      </c>
      <c r="CP236" s="35">
        <v>11842</v>
      </c>
      <c r="CQ236" s="35">
        <v>11842</v>
      </c>
      <c r="CR236" s="35">
        <v>11700</v>
      </c>
      <c r="CS236" s="35">
        <v>11700</v>
      </c>
      <c r="CT236" s="35">
        <v>11887</v>
      </c>
      <c r="CU236" s="35">
        <v>6291</v>
      </c>
      <c r="CV236" s="35">
        <v>11887</v>
      </c>
      <c r="CW236" s="35">
        <v>24808</v>
      </c>
      <c r="CX236" s="35">
        <v>11700</v>
      </c>
      <c r="CY236" s="35">
        <v>3803.2737570000004</v>
      </c>
      <c r="CZ236" s="35">
        <v>344</v>
      </c>
      <c r="DA236" s="78" t="s">
        <v>46</v>
      </c>
      <c r="DB236" s="43" t="s">
        <v>46</v>
      </c>
      <c r="DC236" s="43" t="s">
        <v>46</v>
      </c>
      <c r="DD236" s="43" t="s">
        <v>46</v>
      </c>
      <c r="DE236" s="43" t="s">
        <v>46</v>
      </c>
      <c r="DF236" s="43">
        <v>2742</v>
      </c>
      <c r="DG236" s="54">
        <v>155</v>
      </c>
      <c r="DH236" s="35">
        <v>965</v>
      </c>
      <c r="DI236" s="35">
        <v>79</v>
      </c>
    </row>
    <row r="237" spans="1:113" x14ac:dyDescent="0.2">
      <c r="A237" s="3" t="s">
        <v>38</v>
      </c>
      <c r="B237" s="4">
        <v>2020</v>
      </c>
      <c r="C237" s="2" t="s">
        <v>15</v>
      </c>
      <c r="D237" s="35">
        <v>973</v>
      </c>
      <c r="E237" s="35">
        <v>875</v>
      </c>
      <c r="F237" s="35">
        <v>35048</v>
      </c>
      <c r="G237" s="45">
        <v>35048</v>
      </c>
      <c r="H237" s="35">
        <v>35048</v>
      </c>
      <c r="I237" s="35">
        <v>35048</v>
      </c>
      <c r="J237" s="35">
        <v>6133</v>
      </c>
      <c r="K237" s="35">
        <v>21537</v>
      </c>
      <c r="L237" s="35">
        <v>7378</v>
      </c>
      <c r="M237" s="35" t="s">
        <v>46</v>
      </c>
      <c r="N237" s="35" t="s">
        <v>237</v>
      </c>
      <c r="O237" s="35">
        <v>1438</v>
      </c>
      <c r="P237" s="35">
        <v>967</v>
      </c>
      <c r="Q237" s="35">
        <v>3565.4082568807339</v>
      </c>
      <c r="R237" s="45">
        <v>4962</v>
      </c>
      <c r="S237" s="35">
        <v>10936</v>
      </c>
      <c r="T237" s="35">
        <v>11567</v>
      </c>
      <c r="U237" s="35">
        <v>13777</v>
      </c>
      <c r="V237" s="35">
        <v>1615</v>
      </c>
      <c r="W237" s="35">
        <v>6215</v>
      </c>
      <c r="X237" s="35">
        <v>7562</v>
      </c>
      <c r="Y237" s="35">
        <v>2740</v>
      </c>
      <c r="Z237" s="35">
        <v>6187</v>
      </c>
      <c r="AA237" s="35">
        <v>3644.0975609756097</v>
      </c>
      <c r="AB237" s="35">
        <v>17556</v>
      </c>
      <c r="AC237" s="35">
        <v>17492</v>
      </c>
      <c r="AD237" s="35">
        <v>804</v>
      </c>
      <c r="AE237" s="43">
        <v>2037.5</v>
      </c>
      <c r="AF237" s="30">
        <v>1196</v>
      </c>
      <c r="AG237" s="35">
        <v>35048</v>
      </c>
      <c r="AH237" s="43">
        <v>773</v>
      </c>
      <c r="AI237" s="43">
        <v>1264.5</v>
      </c>
      <c r="AJ237" s="43">
        <v>1196</v>
      </c>
      <c r="AK237" s="43">
        <v>3696</v>
      </c>
      <c r="AL237" s="35">
        <v>3696</v>
      </c>
      <c r="AM237" s="35">
        <v>804</v>
      </c>
      <c r="AN237" s="35">
        <v>6133</v>
      </c>
      <c r="AO237" s="35">
        <v>6133</v>
      </c>
      <c r="AP237" s="35">
        <v>875</v>
      </c>
      <c r="AQ237" s="45">
        <v>944</v>
      </c>
      <c r="AR237" s="35">
        <v>35048</v>
      </c>
      <c r="AS237" s="35">
        <v>3514</v>
      </c>
      <c r="AT237" s="35">
        <v>1265</v>
      </c>
      <c r="AU237" s="35">
        <v>506</v>
      </c>
      <c r="AV237" s="35">
        <v>3514</v>
      </c>
      <c r="AW237" s="35">
        <v>3514</v>
      </c>
      <c r="AX237" s="35" t="s">
        <v>237</v>
      </c>
      <c r="AY237" s="35">
        <v>3514</v>
      </c>
      <c r="AZ237" s="43" t="s">
        <v>46</v>
      </c>
      <c r="BA237" s="45">
        <v>3330</v>
      </c>
      <c r="BB237" s="35">
        <v>35048</v>
      </c>
      <c r="BC237" s="43">
        <v>3756</v>
      </c>
      <c r="BD237" s="54">
        <v>275</v>
      </c>
      <c r="BE237" s="35">
        <v>1308</v>
      </c>
      <c r="BF237" s="45">
        <v>114</v>
      </c>
      <c r="BG237" s="35">
        <v>35048</v>
      </c>
      <c r="BH237" s="35">
        <v>7378</v>
      </c>
      <c r="BI237" s="35">
        <v>16887</v>
      </c>
      <c r="BJ237" s="35">
        <v>16887</v>
      </c>
      <c r="BK237" s="35">
        <v>1362</v>
      </c>
      <c r="BL237" s="35">
        <v>4068</v>
      </c>
      <c r="BM237" s="35" t="s">
        <v>46</v>
      </c>
      <c r="BN237" s="35">
        <v>4068</v>
      </c>
      <c r="BO237" s="45" t="s">
        <v>46</v>
      </c>
      <c r="BP237" s="35">
        <v>15392</v>
      </c>
      <c r="BQ237" s="35">
        <v>8927</v>
      </c>
      <c r="BR237" s="35">
        <v>2284.4967701279884</v>
      </c>
      <c r="BS237" s="35">
        <v>35048</v>
      </c>
      <c r="BT237" s="35">
        <v>35048</v>
      </c>
      <c r="BU237" s="35">
        <v>15392</v>
      </c>
      <c r="BV237" s="35">
        <v>27670</v>
      </c>
      <c r="BW237" s="35">
        <v>11638</v>
      </c>
      <c r="BX237" s="35">
        <v>17556</v>
      </c>
      <c r="BY237" s="45">
        <v>34442</v>
      </c>
      <c r="BZ237" s="35">
        <v>35048</v>
      </c>
      <c r="CA237" s="35">
        <v>22594</v>
      </c>
      <c r="CB237" s="35">
        <v>15392</v>
      </c>
      <c r="CC237" s="35">
        <v>15392</v>
      </c>
      <c r="CD237" s="35">
        <v>15392</v>
      </c>
      <c r="CE237" s="35">
        <v>13777</v>
      </c>
      <c r="CF237" s="35">
        <v>483</v>
      </c>
      <c r="CG237" s="35">
        <v>11729</v>
      </c>
      <c r="CH237" s="35">
        <v>22503</v>
      </c>
      <c r="CI237" s="35">
        <v>22503</v>
      </c>
      <c r="CJ237" s="35">
        <v>22503</v>
      </c>
      <c r="CK237" s="35">
        <v>1438</v>
      </c>
      <c r="CL237" s="35" t="s">
        <v>237</v>
      </c>
      <c r="CM237" s="35">
        <v>1438</v>
      </c>
      <c r="CN237" s="35">
        <v>2356</v>
      </c>
      <c r="CO237" s="45">
        <v>21537</v>
      </c>
      <c r="CP237" s="35">
        <v>17284</v>
      </c>
      <c r="CQ237" s="35">
        <v>17284</v>
      </c>
      <c r="CR237" s="35">
        <v>16887</v>
      </c>
      <c r="CS237" s="35">
        <v>16887</v>
      </c>
      <c r="CT237" s="35">
        <v>17360</v>
      </c>
      <c r="CU237" s="35">
        <v>10514</v>
      </c>
      <c r="CV237" s="35">
        <v>17360</v>
      </c>
      <c r="CW237" s="35">
        <v>35048</v>
      </c>
      <c r="CX237" s="35">
        <v>16887</v>
      </c>
      <c r="CY237" s="35">
        <v>5405.9670269999997</v>
      </c>
      <c r="CZ237" s="35">
        <v>481</v>
      </c>
      <c r="DA237" s="78" t="s">
        <v>46</v>
      </c>
      <c r="DB237" s="43" t="s">
        <v>46</v>
      </c>
      <c r="DC237" s="43" t="s">
        <v>46</v>
      </c>
      <c r="DD237" s="43" t="s">
        <v>46</v>
      </c>
      <c r="DE237" s="43" t="s">
        <v>46</v>
      </c>
      <c r="DF237" s="43">
        <v>3756</v>
      </c>
      <c r="DG237" s="54">
        <v>275</v>
      </c>
      <c r="DH237" s="35">
        <v>1308</v>
      </c>
      <c r="DI237" s="35">
        <v>114</v>
      </c>
    </row>
    <row r="238" spans="1:113" x14ac:dyDescent="0.2">
      <c r="A238" s="3" t="s">
        <v>39</v>
      </c>
      <c r="B238" s="4">
        <v>2020</v>
      </c>
      <c r="C238" s="2" t="s">
        <v>16</v>
      </c>
      <c r="D238" s="35">
        <v>709</v>
      </c>
      <c r="E238" s="35">
        <v>651</v>
      </c>
      <c r="F238" s="35">
        <v>23846</v>
      </c>
      <c r="G238" s="45">
        <v>23846</v>
      </c>
      <c r="H238" s="35">
        <v>23846</v>
      </c>
      <c r="I238" s="35">
        <v>23846</v>
      </c>
      <c r="J238" s="35">
        <v>4102</v>
      </c>
      <c r="K238" s="35">
        <v>15015</v>
      </c>
      <c r="L238" s="35">
        <v>4729</v>
      </c>
      <c r="M238" s="35" t="s">
        <v>46</v>
      </c>
      <c r="N238" s="35" t="s">
        <v>237</v>
      </c>
      <c r="O238" s="35">
        <v>565</v>
      </c>
      <c r="P238" s="35">
        <v>352</v>
      </c>
      <c r="Q238" s="35">
        <v>3692.1666666666665</v>
      </c>
      <c r="R238" s="45">
        <v>1939</v>
      </c>
      <c r="S238" s="35">
        <v>7617</v>
      </c>
      <c r="T238" s="35">
        <v>8163</v>
      </c>
      <c r="U238" s="35">
        <v>9428</v>
      </c>
      <c r="V238" s="35">
        <v>1025</v>
      </c>
      <c r="W238" s="35">
        <v>4464</v>
      </c>
      <c r="X238" s="35">
        <v>4964</v>
      </c>
      <c r="Y238" s="35">
        <v>1964</v>
      </c>
      <c r="Z238" s="35">
        <v>4163</v>
      </c>
      <c r="AA238" s="35">
        <v>3811.2758620689656</v>
      </c>
      <c r="AB238" s="35">
        <v>11824</v>
      </c>
      <c r="AC238" s="35">
        <v>12022</v>
      </c>
      <c r="AD238" s="35">
        <v>410</v>
      </c>
      <c r="AE238" s="43">
        <v>1158.75</v>
      </c>
      <c r="AF238" s="30">
        <v>825</v>
      </c>
      <c r="AG238" s="35">
        <v>23846</v>
      </c>
      <c r="AH238" s="43">
        <v>404</v>
      </c>
      <c r="AI238" s="43">
        <v>754.75</v>
      </c>
      <c r="AJ238" s="43">
        <v>825</v>
      </c>
      <c r="AK238" s="43">
        <v>2466</v>
      </c>
      <c r="AL238" s="35">
        <v>2466</v>
      </c>
      <c r="AM238" s="35">
        <v>410</v>
      </c>
      <c r="AN238" s="35">
        <v>4102</v>
      </c>
      <c r="AO238" s="35">
        <v>4102</v>
      </c>
      <c r="AP238" s="35">
        <v>651</v>
      </c>
      <c r="AQ238" s="45">
        <v>695</v>
      </c>
      <c r="AR238" s="35">
        <v>23846</v>
      </c>
      <c r="AS238" s="35">
        <v>2479</v>
      </c>
      <c r="AT238" s="35">
        <v>870</v>
      </c>
      <c r="AU238" s="35">
        <v>383</v>
      </c>
      <c r="AV238" s="35">
        <v>2479</v>
      </c>
      <c r="AW238" s="35">
        <v>2479</v>
      </c>
      <c r="AX238" s="35" t="s">
        <v>237</v>
      </c>
      <c r="AY238" s="35">
        <v>2479</v>
      </c>
      <c r="AZ238" s="43" t="s">
        <v>46</v>
      </c>
      <c r="BA238" s="45">
        <v>2104</v>
      </c>
      <c r="BB238" s="35">
        <v>23846</v>
      </c>
      <c r="BC238" s="43">
        <v>2658</v>
      </c>
      <c r="BD238" s="54">
        <v>172</v>
      </c>
      <c r="BE238" s="35">
        <v>900</v>
      </c>
      <c r="BF238" s="45">
        <v>60</v>
      </c>
      <c r="BG238" s="35">
        <v>23846</v>
      </c>
      <c r="BH238" s="35">
        <v>4729</v>
      </c>
      <c r="BI238" s="35">
        <v>10326</v>
      </c>
      <c r="BJ238" s="35">
        <v>10326</v>
      </c>
      <c r="BK238" s="35">
        <v>703</v>
      </c>
      <c r="BL238" s="35">
        <v>2340</v>
      </c>
      <c r="BM238" s="35" t="s">
        <v>46</v>
      </c>
      <c r="BN238" s="35">
        <v>2340</v>
      </c>
      <c r="BO238" s="45" t="s">
        <v>46</v>
      </c>
      <c r="BP238" s="35">
        <v>10453</v>
      </c>
      <c r="BQ238" s="35">
        <v>6127</v>
      </c>
      <c r="BR238" s="35">
        <v>2284.4967701279884</v>
      </c>
      <c r="BS238" s="35">
        <v>23846</v>
      </c>
      <c r="BT238" s="35">
        <v>23846</v>
      </c>
      <c r="BU238" s="35">
        <v>10453</v>
      </c>
      <c r="BV238" s="35">
        <v>19117</v>
      </c>
      <c r="BW238" s="35">
        <v>7083</v>
      </c>
      <c r="BX238" s="35">
        <v>11308</v>
      </c>
      <c r="BY238" s="45">
        <v>23389</v>
      </c>
      <c r="BZ238" s="35">
        <v>23846</v>
      </c>
      <c r="CA238" s="35">
        <v>15719</v>
      </c>
      <c r="CB238" s="35">
        <v>10453</v>
      </c>
      <c r="CC238" s="35">
        <v>10453</v>
      </c>
      <c r="CD238" s="35">
        <v>10453</v>
      </c>
      <c r="CE238" s="35">
        <v>9428</v>
      </c>
      <c r="CF238" s="35">
        <v>219</v>
      </c>
      <c r="CG238" s="35">
        <v>7700</v>
      </c>
      <c r="CH238" s="35">
        <v>15780</v>
      </c>
      <c r="CI238" s="35">
        <v>15780</v>
      </c>
      <c r="CJ238" s="35">
        <v>15780</v>
      </c>
      <c r="CK238" s="35">
        <v>565</v>
      </c>
      <c r="CL238" s="35" t="s">
        <v>237</v>
      </c>
      <c r="CM238" s="35">
        <v>565</v>
      </c>
      <c r="CN238" s="35">
        <v>803</v>
      </c>
      <c r="CO238" s="45">
        <v>15015</v>
      </c>
      <c r="CP238" s="35">
        <v>10399</v>
      </c>
      <c r="CQ238" s="35">
        <v>10399</v>
      </c>
      <c r="CR238" s="35">
        <v>10326</v>
      </c>
      <c r="CS238" s="35">
        <v>10326</v>
      </c>
      <c r="CT238" s="35">
        <v>10537</v>
      </c>
      <c r="CU238" s="35">
        <v>3252</v>
      </c>
      <c r="CV238" s="35">
        <v>10537</v>
      </c>
      <c r="CW238" s="35">
        <v>23846</v>
      </c>
      <c r="CX238" s="35">
        <v>10326</v>
      </c>
      <c r="CY238" s="35">
        <v>10361.754902000001</v>
      </c>
      <c r="CZ238" s="35">
        <v>492</v>
      </c>
      <c r="DA238" s="78" t="s">
        <v>46</v>
      </c>
      <c r="DB238" s="43" t="s">
        <v>46</v>
      </c>
      <c r="DC238" s="43" t="s">
        <v>46</v>
      </c>
      <c r="DD238" s="43" t="s">
        <v>46</v>
      </c>
      <c r="DE238" s="43" t="s">
        <v>46</v>
      </c>
      <c r="DF238" s="43">
        <v>2658</v>
      </c>
      <c r="DG238" s="54">
        <v>172</v>
      </c>
      <c r="DH238" s="35">
        <v>900</v>
      </c>
      <c r="DI238" s="35">
        <v>60</v>
      </c>
    </row>
    <row r="239" spans="1:113" x14ac:dyDescent="0.2">
      <c r="A239" s="3" t="s">
        <v>40</v>
      </c>
      <c r="B239" s="4">
        <v>2020</v>
      </c>
      <c r="C239" s="2" t="s">
        <v>17</v>
      </c>
      <c r="D239" s="35">
        <v>783</v>
      </c>
      <c r="E239" s="35">
        <v>712</v>
      </c>
      <c r="F239" s="35">
        <v>29993</v>
      </c>
      <c r="G239" s="45">
        <v>29993</v>
      </c>
      <c r="H239" s="35">
        <v>29993</v>
      </c>
      <c r="I239" s="35">
        <v>29993</v>
      </c>
      <c r="J239" s="35">
        <v>4865</v>
      </c>
      <c r="K239" s="35">
        <v>17592</v>
      </c>
      <c r="L239" s="35">
        <v>7536</v>
      </c>
      <c r="M239" s="35" t="s">
        <v>46</v>
      </c>
      <c r="N239" s="35" t="s">
        <v>237</v>
      </c>
      <c r="O239" s="35">
        <v>891</v>
      </c>
      <c r="P239" s="35">
        <v>483</v>
      </c>
      <c r="Q239" s="35">
        <v>3474.2654320987654</v>
      </c>
      <c r="R239" s="45">
        <v>2907</v>
      </c>
      <c r="S239" s="35">
        <v>9032</v>
      </c>
      <c r="T239" s="35">
        <v>9373</v>
      </c>
      <c r="U239" s="35">
        <v>10951</v>
      </c>
      <c r="V239" s="35">
        <v>1364</v>
      </c>
      <c r="W239" s="35">
        <v>5230</v>
      </c>
      <c r="X239" s="35">
        <v>5721</v>
      </c>
      <c r="Y239" s="35">
        <v>2163</v>
      </c>
      <c r="Z239" s="35">
        <v>4654</v>
      </c>
      <c r="AA239" s="35">
        <v>3519.4189189189187</v>
      </c>
      <c r="AB239" s="35">
        <v>15251</v>
      </c>
      <c r="AC239" s="35">
        <v>14742</v>
      </c>
      <c r="AD239" s="35">
        <v>568</v>
      </c>
      <c r="AE239" s="43">
        <v>1525.625</v>
      </c>
      <c r="AF239" s="30">
        <v>1030</v>
      </c>
      <c r="AG239" s="35">
        <v>29993</v>
      </c>
      <c r="AH239" s="43">
        <v>549</v>
      </c>
      <c r="AI239" s="43">
        <v>976.625</v>
      </c>
      <c r="AJ239" s="43">
        <v>1030</v>
      </c>
      <c r="AK239" s="43">
        <v>2828</v>
      </c>
      <c r="AL239" s="35">
        <v>2828</v>
      </c>
      <c r="AM239" s="35">
        <v>568</v>
      </c>
      <c r="AN239" s="35">
        <v>4865</v>
      </c>
      <c r="AO239" s="35">
        <v>4865</v>
      </c>
      <c r="AP239" s="35">
        <v>712</v>
      </c>
      <c r="AQ239" s="45">
        <v>763</v>
      </c>
      <c r="AR239" s="35">
        <v>29993</v>
      </c>
      <c r="AS239" s="35">
        <v>2875</v>
      </c>
      <c r="AT239" s="35">
        <v>1010</v>
      </c>
      <c r="AU239" s="35">
        <v>403</v>
      </c>
      <c r="AV239" s="35">
        <v>2875</v>
      </c>
      <c r="AW239" s="35">
        <v>2875</v>
      </c>
      <c r="AX239" s="35" t="s">
        <v>237</v>
      </c>
      <c r="AY239" s="35">
        <v>2875</v>
      </c>
      <c r="AZ239" s="43" t="s">
        <v>46</v>
      </c>
      <c r="BA239" s="45">
        <v>2620</v>
      </c>
      <c r="BB239" s="35">
        <v>29993</v>
      </c>
      <c r="BC239" s="43">
        <v>2908</v>
      </c>
      <c r="BD239" s="54">
        <v>241</v>
      </c>
      <c r="BE239" s="35">
        <v>1071</v>
      </c>
      <c r="BF239" s="45">
        <v>88</v>
      </c>
      <c r="BG239" s="35">
        <v>29993</v>
      </c>
      <c r="BH239" s="35">
        <v>7536</v>
      </c>
      <c r="BI239" s="35">
        <v>14200</v>
      </c>
      <c r="BJ239" s="35">
        <v>14200</v>
      </c>
      <c r="BK239" s="35">
        <v>1302</v>
      </c>
      <c r="BL239" s="35">
        <v>4163</v>
      </c>
      <c r="BM239" s="35" t="s">
        <v>46</v>
      </c>
      <c r="BN239" s="35">
        <v>4163</v>
      </c>
      <c r="BO239" s="45" t="s">
        <v>46</v>
      </c>
      <c r="BP239" s="35">
        <v>12315</v>
      </c>
      <c r="BQ239" s="35">
        <v>6817</v>
      </c>
      <c r="BR239" s="35">
        <v>2284.4967701279884</v>
      </c>
      <c r="BS239" s="35">
        <v>29993</v>
      </c>
      <c r="BT239" s="35">
        <v>29993</v>
      </c>
      <c r="BU239" s="35">
        <v>12315</v>
      </c>
      <c r="BV239" s="35">
        <v>22457</v>
      </c>
      <c r="BW239" s="35">
        <v>8894</v>
      </c>
      <c r="BX239" s="35">
        <v>14750</v>
      </c>
      <c r="BY239" s="45">
        <v>28951</v>
      </c>
      <c r="BZ239" s="35">
        <v>29993</v>
      </c>
      <c r="CA239" s="35">
        <v>18418</v>
      </c>
      <c r="CB239" s="35">
        <v>12315</v>
      </c>
      <c r="CC239" s="35">
        <v>12315</v>
      </c>
      <c r="CD239" s="35">
        <v>12315</v>
      </c>
      <c r="CE239" s="35">
        <v>10951</v>
      </c>
      <c r="CF239" s="35">
        <v>374</v>
      </c>
      <c r="CG239" s="35">
        <v>7756</v>
      </c>
      <c r="CH239" s="35">
        <v>18405</v>
      </c>
      <c r="CI239" s="35">
        <v>18405</v>
      </c>
      <c r="CJ239" s="35">
        <v>18405</v>
      </c>
      <c r="CK239" s="35">
        <v>891</v>
      </c>
      <c r="CL239" s="35" t="s">
        <v>237</v>
      </c>
      <c r="CM239" s="35">
        <v>891</v>
      </c>
      <c r="CN239" s="35">
        <v>1338</v>
      </c>
      <c r="CO239" s="45">
        <v>17592</v>
      </c>
      <c r="CP239" s="35">
        <v>14931</v>
      </c>
      <c r="CQ239" s="35">
        <v>14931</v>
      </c>
      <c r="CR239" s="35">
        <v>14200</v>
      </c>
      <c r="CS239" s="35">
        <v>14200</v>
      </c>
      <c r="CT239" s="35">
        <v>15019</v>
      </c>
      <c r="CU239" s="35">
        <v>5706</v>
      </c>
      <c r="CV239" s="35">
        <v>15019</v>
      </c>
      <c r="CW239" s="35">
        <v>29993</v>
      </c>
      <c r="CX239" s="35">
        <v>14200</v>
      </c>
      <c r="CY239" s="35">
        <v>16015.229448</v>
      </c>
      <c r="CZ239" s="35">
        <v>672</v>
      </c>
      <c r="DA239" s="78" t="s">
        <v>46</v>
      </c>
      <c r="DB239" s="43" t="s">
        <v>46</v>
      </c>
      <c r="DC239" s="43" t="s">
        <v>46</v>
      </c>
      <c r="DD239" s="43" t="s">
        <v>46</v>
      </c>
      <c r="DE239" s="43" t="s">
        <v>46</v>
      </c>
      <c r="DF239" s="43">
        <v>2908</v>
      </c>
      <c r="DG239" s="54">
        <v>241</v>
      </c>
      <c r="DH239" s="35">
        <v>1071</v>
      </c>
      <c r="DI239" s="35">
        <v>88</v>
      </c>
    </row>
    <row r="240" spans="1:113" x14ac:dyDescent="0.2">
      <c r="A240" s="3" t="s">
        <v>41</v>
      </c>
      <c r="B240" s="4">
        <v>2020</v>
      </c>
      <c r="C240" s="2" t="s">
        <v>18</v>
      </c>
      <c r="D240" s="35">
        <v>629</v>
      </c>
      <c r="E240" s="35">
        <v>550</v>
      </c>
      <c r="F240" s="35">
        <v>20622</v>
      </c>
      <c r="G240" s="45">
        <v>20622</v>
      </c>
      <c r="H240" s="35">
        <v>20622</v>
      </c>
      <c r="I240" s="35">
        <v>20622</v>
      </c>
      <c r="J240" s="35">
        <v>3552</v>
      </c>
      <c r="K240" s="35">
        <v>12412</v>
      </c>
      <c r="L240" s="35">
        <v>4658</v>
      </c>
      <c r="M240" s="35" t="s">
        <v>46</v>
      </c>
      <c r="N240" s="35" t="s">
        <v>237</v>
      </c>
      <c r="O240" s="35">
        <v>663</v>
      </c>
      <c r="P240" s="35">
        <v>315</v>
      </c>
      <c r="Q240" s="35">
        <v>3533.108695652174</v>
      </c>
      <c r="R240" s="45">
        <v>1402</v>
      </c>
      <c r="S240" s="35">
        <v>6454</v>
      </c>
      <c r="T240" s="35">
        <v>6561</v>
      </c>
      <c r="U240" s="35">
        <v>8084</v>
      </c>
      <c r="V240" s="35">
        <v>1073</v>
      </c>
      <c r="W240" s="35">
        <v>3751</v>
      </c>
      <c r="X240" s="35">
        <v>4333</v>
      </c>
      <c r="Y240" s="35">
        <v>1615</v>
      </c>
      <c r="Z240" s="35">
        <v>3606</v>
      </c>
      <c r="AA240" s="35">
        <v>3648.4591836734694</v>
      </c>
      <c r="AB240" s="35">
        <v>10426</v>
      </c>
      <c r="AC240" s="35">
        <v>10196</v>
      </c>
      <c r="AD240" s="35">
        <v>420</v>
      </c>
      <c r="AE240" s="43">
        <v>1030.5</v>
      </c>
      <c r="AF240" s="30">
        <v>766</v>
      </c>
      <c r="AG240" s="35">
        <v>20622</v>
      </c>
      <c r="AH240" s="43">
        <v>375</v>
      </c>
      <c r="AI240" s="43">
        <v>655.5</v>
      </c>
      <c r="AJ240" s="43">
        <v>766</v>
      </c>
      <c r="AK240" s="43">
        <v>2111</v>
      </c>
      <c r="AL240" s="35">
        <v>2111</v>
      </c>
      <c r="AM240" s="35">
        <v>420</v>
      </c>
      <c r="AN240" s="35">
        <v>3552</v>
      </c>
      <c r="AO240" s="35">
        <v>3552</v>
      </c>
      <c r="AP240" s="35">
        <v>550</v>
      </c>
      <c r="AQ240" s="45">
        <v>596</v>
      </c>
      <c r="AR240" s="35">
        <v>20622</v>
      </c>
      <c r="AS240" s="35">
        <v>2088</v>
      </c>
      <c r="AT240" s="35">
        <v>832</v>
      </c>
      <c r="AU240" s="35">
        <v>336</v>
      </c>
      <c r="AV240" s="35">
        <v>2088</v>
      </c>
      <c r="AW240" s="35">
        <v>2088</v>
      </c>
      <c r="AX240" s="35" t="s">
        <v>237</v>
      </c>
      <c r="AY240" s="35">
        <v>2088</v>
      </c>
      <c r="AZ240" s="43" t="s">
        <v>46</v>
      </c>
      <c r="BA240" s="45">
        <v>1837</v>
      </c>
      <c r="BB240" s="35">
        <v>20622</v>
      </c>
      <c r="BC240" s="43">
        <v>2142</v>
      </c>
      <c r="BD240" s="54">
        <v>162</v>
      </c>
      <c r="BE240" s="35">
        <v>816</v>
      </c>
      <c r="BF240" s="45">
        <v>53</v>
      </c>
      <c r="BG240" s="35">
        <v>20622</v>
      </c>
      <c r="BH240" s="35">
        <v>4658</v>
      </c>
      <c r="BI240" s="35">
        <v>9281</v>
      </c>
      <c r="BJ240" s="35">
        <v>9281</v>
      </c>
      <c r="BK240" s="35">
        <v>649</v>
      </c>
      <c r="BL240" s="35">
        <v>2390</v>
      </c>
      <c r="BM240" s="35" t="s">
        <v>46</v>
      </c>
      <c r="BN240" s="35">
        <v>2390</v>
      </c>
      <c r="BO240" s="45" t="s">
        <v>46</v>
      </c>
      <c r="BP240" s="35">
        <v>9157</v>
      </c>
      <c r="BQ240" s="35">
        <v>5221</v>
      </c>
      <c r="BR240" s="35">
        <v>2284.4967701279884</v>
      </c>
      <c r="BS240" s="35">
        <v>20622</v>
      </c>
      <c r="BT240" s="35">
        <v>20622</v>
      </c>
      <c r="BU240" s="35">
        <v>9157</v>
      </c>
      <c r="BV240" s="35">
        <v>15964</v>
      </c>
      <c r="BW240" s="35">
        <v>6035</v>
      </c>
      <c r="BX240" s="35">
        <v>10236</v>
      </c>
      <c r="BY240" s="45">
        <v>20280</v>
      </c>
      <c r="BZ240" s="35">
        <v>20622</v>
      </c>
      <c r="CA240" s="35">
        <v>13088</v>
      </c>
      <c r="CB240" s="35">
        <v>9157</v>
      </c>
      <c r="CC240" s="35">
        <v>9157</v>
      </c>
      <c r="CD240" s="35">
        <v>9157</v>
      </c>
      <c r="CE240" s="35">
        <v>8084</v>
      </c>
      <c r="CF240" s="35">
        <v>262</v>
      </c>
      <c r="CG240" s="35">
        <v>6241</v>
      </c>
      <c r="CH240" s="35">
        <v>13015</v>
      </c>
      <c r="CI240" s="35">
        <v>13015</v>
      </c>
      <c r="CJ240" s="35">
        <v>13015</v>
      </c>
      <c r="CK240" s="35">
        <v>663</v>
      </c>
      <c r="CL240" s="35" t="s">
        <v>237</v>
      </c>
      <c r="CM240" s="35">
        <v>663</v>
      </c>
      <c r="CN240" s="35">
        <v>886</v>
      </c>
      <c r="CO240" s="45">
        <v>12412</v>
      </c>
      <c r="CP240" s="35">
        <v>9380</v>
      </c>
      <c r="CQ240" s="35">
        <v>9380</v>
      </c>
      <c r="CR240" s="35">
        <v>9281</v>
      </c>
      <c r="CS240" s="35">
        <v>9281</v>
      </c>
      <c r="CT240" s="35">
        <v>9439</v>
      </c>
      <c r="CU240" s="35">
        <v>2142</v>
      </c>
      <c r="CV240" s="35">
        <v>9439</v>
      </c>
      <c r="CW240" s="35">
        <v>20622</v>
      </c>
      <c r="CX240" s="35">
        <v>9281</v>
      </c>
      <c r="CY240" s="35">
        <v>14073.086950999999</v>
      </c>
      <c r="CZ240" s="35">
        <v>580</v>
      </c>
      <c r="DA240" s="78" t="s">
        <v>46</v>
      </c>
      <c r="DB240" s="43" t="s">
        <v>46</v>
      </c>
      <c r="DC240" s="43" t="s">
        <v>46</v>
      </c>
      <c r="DD240" s="43" t="s">
        <v>46</v>
      </c>
      <c r="DE240" s="43" t="s">
        <v>46</v>
      </c>
      <c r="DF240" s="43">
        <v>2142</v>
      </c>
      <c r="DG240" s="54">
        <v>162</v>
      </c>
      <c r="DH240" s="35">
        <v>816</v>
      </c>
      <c r="DI240" s="35">
        <v>53</v>
      </c>
    </row>
    <row r="241" spans="1:113" x14ac:dyDescent="0.2">
      <c r="A241" s="3" t="s">
        <v>42</v>
      </c>
      <c r="B241" s="4">
        <v>2020</v>
      </c>
      <c r="C241" s="2" t="s">
        <v>19</v>
      </c>
      <c r="D241" s="35">
        <v>895</v>
      </c>
      <c r="E241" s="35">
        <v>806</v>
      </c>
      <c r="F241" s="35">
        <v>30329</v>
      </c>
      <c r="G241" s="45">
        <v>30329</v>
      </c>
      <c r="H241" s="35">
        <v>30329</v>
      </c>
      <c r="I241" s="35">
        <v>30329</v>
      </c>
      <c r="J241" s="35">
        <v>5245</v>
      </c>
      <c r="K241" s="35">
        <v>18294</v>
      </c>
      <c r="L241" s="35">
        <v>6790</v>
      </c>
      <c r="M241" s="35" t="s">
        <v>46</v>
      </c>
      <c r="N241" s="35" t="s">
        <v>237</v>
      </c>
      <c r="O241" s="35">
        <v>675</v>
      </c>
      <c r="P241" s="35">
        <v>450</v>
      </c>
      <c r="Q241" s="35">
        <v>3932.2567567567567</v>
      </c>
      <c r="R241" s="45">
        <v>2421</v>
      </c>
      <c r="S241" s="35">
        <v>9597</v>
      </c>
      <c r="T241" s="35">
        <v>9618</v>
      </c>
      <c r="U241" s="35">
        <v>11617</v>
      </c>
      <c r="V241" s="35">
        <v>1572</v>
      </c>
      <c r="W241" s="35">
        <v>5623</v>
      </c>
      <c r="X241" s="35">
        <v>5994</v>
      </c>
      <c r="Y241" s="35">
        <v>2493</v>
      </c>
      <c r="Z241" s="35">
        <v>4903</v>
      </c>
      <c r="AA241" s="35">
        <v>4188.833333333333</v>
      </c>
      <c r="AB241" s="35">
        <v>15494</v>
      </c>
      <c r="AC241" s="35">
        <v>14835</v>
      </c>
      <c r="AD241" s="35">
        <v>582</v>
      </c>
      <c r="AE241" s="43">
        <v>1515.25</v>
      </c>
      <c r="AF241" s="30">
        <v>1129</v>
      </c>
      <c r="AG241" s="35">
        <v>30329</v>
      </c>
      <c r="AH241" s="43">
        <v>519</v>
      </c>
      <c r="AI241" s="43">
        <v>996.25</v>
      </c>
      <c r="AJ241" s="43">
        <v>1129</v>
      </c>
      <c r="AK241" s="43">
        <v>3197</v>
      </c>
      <c r="AL241" s="35">
        <v>3197</v>
      </c>
      <c r="AM241" s="35">
        <v>582</v>
      </c>
      <c r="AN241" s="35">
        <v>5245</v>
      </c>
      <c r="AO241" s="35">
        <v>5245</v>
      </c>
      <c r="AP241" s="35">
        <v>806</v>
      </c>
      <c r="AQ241" s="45">
        <v>849</v>
      </c>
      <c r="AR241" s="35">
        <v>30329</v>
      </c>
      <c r="AS241" s="35">
        <v>3025</v>
      </c>
      <c r="AT241" s="35">
        <v>971</v>
      </c>
      <c r="AU241" s="35">
        <v>416</v>
      </c>
      <c r="AV241" s="35">
        <v>3025</v>
      </c>
      <c r="AW241" s="35">
        <v>3025</v>
      </c>
      <c r="AX241" s="35" t="s">
        <v>237</v>
      </c>
      <c r="AY241" s="35">
        <v>3025</v>
      </c>
      <c r="AZ241" s="43" t="s">
        <v>46</v>
      </c>
      <c r="BA241" s="45">
        <v>2584</v>
      </c>
      <c r="BB241" s="35">
        <v>30329</v>
      </c>
      <c r="BC241" s="43">
        <v>3611</v>
      </c>
      <c r="BD241" s="54">
        <v>182</v>
      </c>
      <c r="BE241" s="35">
        <v>1189</v>
      </c>
      <c r="BF241" s="45">
        <v>57</v>
      </c>
      <c r="BG241" s="35">
        <v>30329</v>
      </c>
      <c r="BH241" s="35">
        <v>6790</v>
      </c>
      <c r="BI241" s="35">
        <v>13982</v>
      </c>
      <c r="BJ241" s="35">
        <v>13982</v>
      </c>
      <c r="BK241" s="35">
        <v>1077</v>
      </c>
      <c r="BL241" s="35">
        <v>3658</v>
      </c>
      <c r="BM241" s="35" t="s">
        <v>46</v>
      </c>
      <c r="BN241" s="35">
        <v>3658</v>
      </c>
      <c r="BO241" s="45" t="s">
        <v>46</v>
      </c>
      <c r="BP241" s="35">
        <v>13189</v>
      </c>
      <c r="BQ241" s="35">
        <v>7396</v>
      </c>
      <c r="BR241" s="35">
        <v>2284.4967701279884</v>
      </c>
      <c r="BS241" s="35">
        <v>30329</v>
      </c>
      <c r="BT241" s="35">
        <v>30329</v>
      </c>
      <c r="BU241" s="35">
        <v>13189</v>
      </c>
      <c r="BV241" s="35">
        <v>23539</v>
      </c>
      <c r="BW241" s="35">
        <v>9169</v>
      </c>
      <c r="BX241" s="35">
        <v>15303</v>
      </c>
      <c r="BY241" s="45">
        <v>29647</v>
      </c>
      <c r="BZ241" s="35">
        <v>30329</v>
      </c>
      <c r="CA241" s="35">
        <v>19256</v>
      </c>
      <c r="CB241" s="35">
        <v>13189</v>
      </c>
      <c r="CC241" s="35">
        <v>13189</v>
      </c>
      <c r="CD241" s="35">
        <v>13189</v>
      </c>
      <c r="CE241" s="35">
        <v>11617</v>
      </c>
      <c r="CF241" s="35">
        <v>333</v>
      </c>
      <c r="CG241" s="35">
        <v>8835</v>
      </c>
      <c r="CH241" s="35">
        <v>19215</v>
      </c>
      <c r="CI241" s="35">
        <v>19215</v>
      </c>
      <c r="CJ241" s="35">
        <v>19215</v>
      </c>
      <c r="CK241" s="35">
        <v>675</v>
      </c>
      <c r="CL241" s="35" t="s">
        <v>237</v>
      </c>
      <c r="CM241" s="35">
        <v>675</v>
      </c>
      <c r="CN241" s="35">
        <v>856</v>
      </c>
      <c r="CO241" s="45">
        <v>18294</v>
      </c>
      <c r="CP241" s="35">
        <v>14190</v>
      </c>
      <c r="CQ241" s="35">
        <v>14190</v>
      </c>
      <c r="CR241" s="35">
        <v>13982</v>
      </c>
      <c r="CS241" s="35">
        <v>13982</v>
      </c>
      <c r="CT241" s="35">
        <v>14324</v>
      </c>
      <c r="CU241" s="35">
        <v>4051</v>
      </c>
      <c r="CV241" s="35">
        <v>14324</v>
      </c>
      <c r="CW241" s="35">
        <v>30329</v>
      </c>
      <c r="CX241" s="35">
        <v>13982</v>
      </c>
      <c r="CY241" s="35">
        <v>16570.515320999999</v>
      </c>
      <c r="CZ241" s="35">
        <v>959</v>
      </c>
      <c r="DA241" s="78" t="s">
        <v>46</v>
      </c>
      <c r="DB241" s="43" t="s">
        <v>46</v>
      </c>
      <c r="DC241" s="43" t="s">
        <v>46</v>
      </c>
      <c r="DD241" s="43" t="s">
        <v>46</v>
      </c>
      <c r="DE241" s="43" t="s">
        <v>46</v>
      </c>
      <c r="DF241" s="43">
        <v>3611</v>
      </c>
      <c r="DG241" s="54">
        <v>182</v>
      </c>
      <c r="DH241" s="35">
        <v>1189</v>
      </c>
      <c r="DI241" s="35">
        <v>57</v>
      </c>
    </row>
    <row r="242" spans="1:113" x14ac:dyDescent="0.2">
      <c r="A242" s="3" t="s">
        <v>43</v>
      </c>
      <c r="B242" s="4">
        <v>2020</v>
      </c>
      <c r="C242" s="2" t="s">
        <v>20</v>
      </c>
      <c r="D242" s="35">
        <v>393</v>
      </c>
      <c r="E242" s="35">
        <v>351</v>
      </c>
      <c r="F242" s="35">
        <v>14374</v>
      </c>
      <c r="G242" s="45">
        <v>14374</v>
      </c>
      <c r="H242" s="35">
        <v>14374</v>
      </c>
      <c r="I242" s="35">
        <v>14374</v>
      </c>
      <c r="J242" s="35">
        <v>2416</v>
      </c>
      <c r="K242" s="35">
        <v>8315</v>
      </c>
      <c r="L242" s="35">
        <v>3643</v>
      </c>
      <c r="M242" s="35" t="s">
        <v>46</v>
      </c>
      <c r="N242" s="35" t="s">
        <v>237</v>
      </c>
      <c r="O242" s="35">
        <v>327</v>
      </c>
      <c r="P242" s="35">
        <v>171</v>
      </c>
      <c r="Q242" s="35">
        <v>3799.3888888888887</v>
      </c>
      <c r="R242" s="45">
        <v>954</v>
      </c>
      <c r="S242" s="35">
        <v>4417</v>
      </c>
      <c r="T242" s="35">
        <v>4316</v>
      </c>
      <c r="U242" s="35">
        <v>5113</v>
      </c>
      <c r="V242" s="35">
        <v>626</v>
      </c>
      <c r="W242" s="35">
        <v>2467</v>
      </c>
      <c r="X242" s="35">
        <v>2646</v>
      </c>
      <c r="Y242" s="35">
        <v>992</v>
      </c>
      <c r="Z242" s="35">
        <v>2103</v>
      </c>
      <c r="AA242" s="35">
        <v>4017.5454545454545</v>
      </c>
      <c r="AB242" s="35">
        <v>7399</v>
      </c>
      <c r="AC242" s="35">
        <v>6975</v>
      </c>
      <c r="AD242" s="35">
        <v>270</v>
      </c>
      <c r="AE242" s="43">
        <v>733.875</v>
      </c>
      <c r="AF242" s="30">
        <v>473</v>
      </c>
      <c r="AG242" s="35">
        <v>14374</v>
      </c>
      <c r="AH242" s="43">
        <v>264</v>
      </c>
      <c r="AI242" s="43">
        <v>469.875</v>
      </c>
      <c r="AJ242" s="43">
        <v>473</v>
      </c>
      <c r="AK242" s="43">
        <v>1424</v>
      </c>
      <c r="AL242" s="35">
        <v>1424</v>
      </c>
      <c r="AM242" s="35">
        <v>270</v>
      </c>
      <c r="AN242" s="35">
        <v>2416</v>
      </c>
      <c r="AO242" s="35">
        <v>2416</v>
      </c>
      <c r="AP242" s="35">
        <v>351</v>
      </c>
      <c r="AQ242" s="45">
        <v>384</v>
      </c>
      <c r="AR242" s="35">
        <v>14374</v>
      </c>
      <c r="AS242" s="35">
        <v>1341</v>
      </c>
      <c r="AT242" s="35">
        <v>426</v>
      </c>
      <c r="AU242" s="35">
        <v>186</v>
      </c>
      <c r="AV242" s="35">
        <v>1341</v>
      </c>
      <c r="AW242" s="35">
        <v>1341</v>
      </c>
      <c r="AX242" s="35" t="s">
        <v>237</v>
      </c>
      <c r="AY242" s="35">
        <v>1341</v>
      </c>
      <c r="AZ242" s="43" t="s">
        <v>46</v>
      </c>
      <c r="BA242" s="45">
        <v>1119</v>
      </c>
      <c r="BB242" s="35">
        <v>14374</v>
      </c>
      <c r="BC242" s="43">
        <v>1645</v>
      </c>
      <c r="BD242" s="54">
        <v>86</v>
      </c>
      <c r="BE242" s="35">
        <v>531</v>
      </c>
      <c r="BF242" s="45">
        <v>29</v>
      </c>
      <c r="BG242" s="35">
        <v>14374</v>
      </c>
      <c r="BH242" s="35">
        <v>3643</v>
      </c>
      <c r="BI242" s="35">
        <v>6704</v>
      </c>
      <c r="BJ242" s="35">
        <v>6704</v>
      </c>
      <c r="BK242" s="35">
        <v>554</v>
      </c>
      <c r="BL242" s="35">
        <v>1922</v>
      </c>
      <c r="BM242" s="35" t="s">
        <v>46</v>
      </c>
      <c r="BN242" s="35">
        <v>1922</v>
      </c>
      <c r="BO242" s="45" t="s">
        <v>46</v>
      </c>
      <c r="BP242" s="35">
        <v>5739</v>
      </c>
      <c r="BQ242" s="35">
        <v>3095</v>
      </c>
      <c r="BR242" s="35">
        <v>2284.4967701279884</v>
      </c>
      <c r="BS242" s="35">
        <v>14374</v>
      </c>
      <c r="BT242" s="35">
        <v>14374</v>
      </c>
      <c r="BU242" s="35">
        <v>5739</v>
      </c>
      <c r="BV242" s="35">
        <v>10731</v>
      </c>
      <c r="BW242" s="35">
        <v>4171</v>
      </c>
      <c r="BX242" s="35">
        <v>7098</v>
      </c>
      <c r="BY242" s="45">
        <v>13996</v>
      </c>
      <c r="BZ242" s="35">
        <v>14374</v>
      </c>
      <c r="CA242" s="35">
        <v>8774</v>
      </c>
      <c r="CB242" s="35">
        <v>5739</v>
      </c>
      <c r="CC242" s="35">
        <v>5739</v>
      </c>
      <c r="CD242" s="35">
        <v>5739</v>
      </c>
      <c r="CE242" s="35">
        <v>5113</v>
      </c>
      <c r="CF242" s="35">
        <v>160</v>
      </c>
      <c r="CG242" s="35">
        <v>4329</v>
      </c>
      <c r="CH242" s="35">
        <v>8733</v>
      </c>
      <c r="CI242" s="35">
        <v>8733</v>
      </c>
      <c r="CJ242" s="35">
        <v>8733</v>
      </c>
      <c r="CK242" s="35">
        <v>327</v>
      </c>
      <c r="CL242" s="35" t="s">
        <v>237</v>
      </c>
      <c r="CM242" s="35">
        <v>327</v>
      </c>
      <c r="CN242" s="35">
        <v>478</v>
      </c>
      <c r="CO242" s="45">
        <v>8315</v>
      </c>
      <c r="CP242" s="35">
        <v>7100</v>
      </c>
      <c r="CQ242" s="35">
        <v>7100</v>
      </c>
      <c r="CR242" s="35">
        <v>6704</v>
      </c>
      <c r="CS242" s="35">
        <v>6704</v>
      </c>
      <c r="CT242" s="35">
        <v>7103</v>
      </c>
      <c r="CU242" s="35">
        <v>2523</v>
      </c>
      <c r="CV242" s="35">
        <v>7103</v>
      </c>
      <c r="CW242" s="35">
        <v>14374</v>
      </c>
      <c r="CX242" s="35">
        <v>6704</v>
      </c>
      <c r="CY242" s="35">
        <v>5385.1922889999996</v>
      </c>
      <c r="CZ242" s="35">
        <v>361</v>
      </c>
      <c r="DA242" s="78" t="s">
        <v>46</v>
      </c>
      <c r="DB242" s="43" t="s">
        <v>46</v>
      </c>
      <c r="DC242" s="43" t="s">
        <v>46</v>
      </c>
      <c r="DD242" s="43" t="s">
        <v>46</v>
      </c>
      <c r="DE242" s="43" t="s">
        <v>46</v>
      </c>
      <c r="DF242" s="43">
        <v>1645</v>
      </c>
      <c r="DG242" s="54">
        <v>86</v>
      </c>
      <c r="DH242" s="35">
        <v>531</v>
      </c>
      <c r="DI242" s="35">
        <v>29</v>
      </c>
    </row>
    <row r="243" spans="1:113" x14ac:dyDescent="0.2">
      <c r="A243" s="3" t="s">
        <v>44</v>
      </c>
      <c r="B243" s="4">
        <v>2020</v>
      </c>
      <c r="C243" s="2" t="s">
        <v>21</v>
      </c>
      <c r="D243" s="35">
        <v>1186</v>
      </c>
      <c r="E243" s="35">
        <v>1076</v>
      </c>
      <c r="F243" s="35">
        <v>42126</v>
      </c>
      <c r="G243" s="45">
        <v>42126</v>
      </c>
      <c r="H243" s="35">
        <v>42126</v>
      </c>
      <c r="I243" s="35">
        <v>42126</v>
      </c>
      <c r="J243" s="35">
        <v>6909</v>
      </c>
      <c r="K243" s="35">
        <v>25515</v>
      </c>
      <c r="L243" s="35">
        <v>9702</v>
      </c>
      <c r="M243" s="35" t="s">
        <v>46</v>
      </c>
      <c r="N243" s="35" t="s">
        <v>237</v>
      </c>
      <c r="O243" s="35">
        <v>1065</v>
      </c>
      <c r="P243" s="35">
        <v>754</v>
      </c>
      <c r="Q243" s="35">
        <v>3649.6150442477874</v>
      </c>
      <c r="R243" s="45">
        <v>3976</v>
      </c>
      <c r="S243" s="35">
        <v>13242</v>
      </c>
      <c r="T243" s="35">
        <v>13432</v>
      </c>
      <c r="U243" s="35">
        <v>15783</v>
      </c>
      <c r="V243" s="35">
        <v>2126</v>
      </c>
      <c r="W243" s="35">
        <v>7522</v>
      </c>
      <c r="X243" s="35">
        <v>8261</v>
      </c>
      <c r="Y243" s="35">
        <v>3107</v>
      </c>
      <c r="Z243" s="35">
        <v>6613</v>
      </c>
      <c r="AA243" s="35">
        <v>3789.6447368421054</v>
      </c>
      <c r="AB243" s="35">
        <v>21453</v>
      </c>
      <c r="AC243" s="35">
        <v>20673</v>
      </c>
      <c r="AD243" s="35">
        <v>829</v>
      </c>
      <c r="AE243" s="43">
        <v>2089.125</v>
      </c>
      <c r="AF243" s="30">
        <v>1475</v>
      </c>
      <c r="AG243" s="35">
        <v>42126</v>
      </c>
      <c r="AH243" s="43">
        <v>761</v>
      </c>
      <c r="AI243" s="43">
        <v>1328.125</v>
      </c>
      <c r="AJ243" s="43">
        <v>1475</v>
      </c>
      <c r="AK243" s="43">
        <v>4061</v>
      </c>
      <c r="AL243" s="35">
        <v>4061</v>
      </c>
      <c r="AM243" s="35">
        <v>829</v>
      </c>
      <c r="AN243" s="35">
        <v>6909</v>
      </c>
      <c r="AO243" s="35">
        <v>6909</v>
      </c>
      <c r="AP243" s="35">
        <v>1076</v>
      </c>
      <c r="AQ243" s="45">
        <v>1154</v>
      </c>
      <c r="AR243" s="35">
        <v>42126</v>
      </c>
      <c r="AS243" s="35">
        <v>4231</v>
      </c>
      <c r="AT243" s="35">
        <v>1513</v>
      </c>
      <c r="AU243" s="35">
        <v>637</v>
      </c>
      <c r="AV243" s="35">
        <v>4231</v>
      </c>
      <c r="AW243" s="35">
        <v>4231</v>
      </c>
      <c r="AX243" s="35" t="s">
        <v>237</v>
      </c>
      <c r="AY243" s="35">
        <v>4231</v>
      </c>
      <c r="AZ243" s="43" t="s">
        <v>46</v>
      </c>
      <c r="BA243" s="45">
        <v>3880</v>
      </c>
      <c r="BB243" s="35">
        <v>42126</v>
      </c>
      <c r="BC243" s="43">
        <v>4451</v>
      </c>
      <c r="BD243" s="54">
        <v>272</v>
      </c>
      <c r="BE243" s="35">
        <v>1542</v>
      </c>
      <c r="BF243" s="45">
        <v>120</v>
      </c>
      <c r="BG243" s="35">
        <v>42126</v>
      </c>
      <c r="BH243" s="35">
        <v>9702</v>
      </c>
      <c r="BI243" s="35">
        <v>19898</v>
      </c>
      <c r="BJ243" s="35">
        <v>19898</v>
      </c>
      <c r="BK243" s="35">
        <v>1623</v>
      </c>
      <c r="BL243" s="35">
        <v>4991</v>
      </c>
      <c r="BM243" s="35" t="s">
        <v>46</v>
      </c>
      <c r="BN243" s="35">
        <v>4991</v>
      </c>
      <c r="BO243" s="45" t="s">
        <v>46</v>
      </c>
      <c r="BP243" s="35">
        <v>17909</v>
      </c>
      <c r="BQ243" s="35">
        <v>9720</v>
      </c>
      <c r="BR243" s="35">
        <v>2284.4967701279884</v>
      </c>
      <c r="BS243" s="35">
        <v>42126</v>
      </c>
      <c r="BT243" s="35">
        <v>42126</v>
      </c>
      <c r="BU243" s="35">
        <v>17909</v>
      </c>
      <c r="BV243" s="35">
        <v>32424</v>
      </c>
      <c r="BW243" s="35">
        <v>13033</v>
      </c>
      <c r="BX243" s="35">
        <v>21224</v>
      </c>
      <c r="BY243" s="45">
        <v>41594</v>
      </c>
      <c r="BZ243" s="35">
        <v>42126</v>
      </c>
      <c r="CA243" s="35">
        <v>26854</v>
      </c>
      <c r="CB243" s="35">
        <v>17909</v>
      </c>
      <c r="CC243" s="35">
        <v>17909</v>
      </c>
      <c r="CD243" s="35">
        <v>17909</v>
      </c>
      <c r="CE243" s="35">
        <v>15783</v>
      </c>
      <c r="CF243" s="35">
        <v>465</v>
      </c>
      <c r="CG243" s="35">
        <v>10909</v>
      </c>
      <c r="CH243" s="35">
        <v>26674</v>
      </c>
      <c r="CI243" s="35">
        <v>26674</v>
      </c>
      <c r="CJ243" s="35">
        <v>26674</v>
      </c>
      <c r="CK243" s="35">
        <v>1065</v>
      </c>
      <c r="CL243" s="35" t="s">
        <v>237</v>
      </c>
      <c r="CM243" s="35">
        <v>1065</v>
      </c>
      <c r="CN243" s="35">
        <v>1708</v>
      </c>
      <c r="CO243" s="45">
        <v>25515</v>
      </c>
      <c r="CP243" s="35">
        <v>20708</v>
      </c>
      <c r="CQ243" s="35">
        <v>20708</v>
      </c>
      <c r="CR243" s="35">
        <v>19898</v>
      </c>
      <c r="CS243" s="35">
        <v>19898</v>
      </c>
      <c r="CT243" s="35">
        <v>20793</v>
      </c>
      <c r="CU243" s="35">
        <v>8608</v>
      </c>
      <c r="CV243" s="35">
        <v>20793</v>
      </c>
      <c r="CW243" s="35">
        <v>42126</v>
      </c>
      <c r="CX243" s="35">
        <v>19898</v>
      </c>
      <c r="CY243" s="35">
        <v>12569.185269</v>
      </c>
      <c r="CZ243" s="35">
        <v>844</v>
      </c>
      <c r="DA243" s="78" t="s">
        <v>46</v>
      </c>
      <c r="DB243" s="43" t="s">
        <v>46</v>
      </c>
      <c r="DC243" s="43" t="s">
        <v>46</v>
      </c>
      <c r="DD243" s="43" t="s">
        <v>46</v>
      </c>
      <c r="DE243" s="43" t="s">
        <v>46</v>
      </c>
      <c r="DF243" s="43">
        <v>4451</v>
      </c>
      <c r="DG243" s="54">
        <v>272</v>
      </c>
      <c r="DH243" s="35">
        <v>1542</v>
      </c>
      <c r="DI243" s="35">
        <v>120</v>
      </c>
    </row>
    <row r="244" spans="1:113" x14ac:dyDescent="0.2">
      <c r="A244" s="3" t="s">
        <v>45</v>
      </c>
      <c r="B244" s="4">
        <v>2020</v>
      </c>
      <c r="C244" s="2" t="s">
        <v>22</v>
      </c>
      <c r="D244" s="35">
        <v>32356</v>
      </c>
      <c r="E244" s="35">
        <v>28930</v>
      </c>
      <c r="F244" s="35">
        <v>1179298</v>
      </c>
      <c r="G244" s="45">
        <v>1179298</v>
      </c>
      <c r="H244" s="35">
        <v>1179298</v>
      </c>
      <c r="I244" s="35">
        <v>1179298</v>
      </c>
      <c r="J244" s="35">
        <v>192554</v>
      </c>
      <c r="K244" s="35">
        <v>736419</v>
      </c>
      <c r="L244" s="35">
        <v>250325</v>
      </c>
      <c r="M244" s="35">
        <v>1097</v>
      </c>
      <c r="N244" s="35" t="s">
        <v>237</v>
      </c>
      <c r="O244" s="35">
        <v>48736</v>
      </c>
      <c r="P244" s="35">
        <v>34580</v>
      </c>
      <c r="Q244" s="35">
        <v>3706.5706572045665</v>
      </c>
      <c r="R244" s="45">
        <v>176163</v>
      </c>
      <c r="S244" s="35">
        <v>378581</v>
      </c>
      <c r="T244" s="35">
        <v>389060</v>
      </c>
      <c r="U244" s="35">
        <v>452630</v>
      </c>
      <c r="V244" s="35">
        <v>57728</v>
      </c>
      <c r="W244" s="35">
        <v>213011</v>
      </c>
      <c r="X244" s="35">
        <v>239619</v>
      </c>
      <c r="Y244" s="35">
        <v>98845</v>
      </c>
      <c r="Z244" s="35">
        <v>189482</v>
      </c>
      <c r="AA244" s="35">
        <v>3736.0924389119409</v>
      </c>
      <c r="AB244" s="35">
        <v>599055</v>
      </c>
      <c r="AC244" s="35">
        <v>580243</v>
      </c>
      <c r="AD244" s="35">
        <v>25053</v>
      </c>
      <c r="AE244" s="43">
        <v>23891</v>
      </c>
      <c r="AF244" s="30">
        <v>39854</v>
      </c>
      <c r="AG244" s="35">
        <v>1179298</v>
      </c>
      <c r="AH244" s="43">
        <v>8674</v>
      </c>
      <c r="AI244" s="43">
        <v>15217</v>
      </c>
      <c r="AJ244" s="43">
        <v>16209</v>
      </c>
      <c r="AK244" s="43">
        <v>114072</v>
      </c>
      <c r="AL244" s="35">
        <v>114072</v>
      </c>
      <c r="AM244" s="35">
        <v>25053</v>
      </c>
      <c r="AN244" s="35">
        <v>192554</v>
      </c>
      <c r="AO244" s="35">
        <v>78066</v>
      </c>
      <c r="AP244" s="35">
        <v>28930</v>
      </c>
      <c r="AQ244" s="45">
        <v>30945</v>
      </c>
      <c r="AR244" s="35">
        <v>1179298</v>
      </c>
      <c r="AS244" s="35">
        <v>123596</v>
      </c>
      <c r="AT244" s="35">
        <v>41377</v>
      </c>
      <c r="AU244" s="35">
        <v>15530</v>
      </c>
      <c r="AV244" s="35">
        <v>123596</v>
      </c>
      <c r="AW244" s="35">
        <v>123596</v>
      </c>
      <c r="AX244" s="35" t="s">
        <v>237</v>
      </c>
      <c r="AY244" s="35">
        <v>123596</v>
      </c>
      <c r="AZ244" s="36">
        <v>7346</v>
      </c>
      <c r="BA244" s="45">
        <v>40197</v>
      </c>
      <c r="BB244" s="35">
        <v>1179298</v>
      </c>
      <c r="BC244" s="71">
        <v>123164</v>
      </c>
      <c r="BD244" s="54">
        <v>8692</v>
      </c>
      <c r="BE244" s="35">
        <v>42698</v>
      </c>
      <c r="BF244" s="45">
        <v>2937</v>
      </c>
      <c r="BG244" s="35">
        <v>1179298</v>
      </c>
      <c r="BH244" s="35">
        <v>250325</v>
      </c>
      <c r="BI244" s="35">
        <v>596524</v>
      </c>
      <c r="BJ244" s="35">
        <v>596524</v>
      </c>
      <c r="BK244" s="35">
        <v>47118</v>
      </c>
      <c r="BL244" s="35">
        <v>133924</v>
      </c>
      <c r="BM244" s="35" t="s">
        <v>46</v>
      </c>
      <c r="BN244" s="35">
        <v>133924</v>
      </c>
      <c r="BO244" s="45" t="s">
        <v>46</v>
      </c>
      <c r="BP244" s="35">
        <v>510358</v>
      </c>
      <c r="BQ244" s="35">
        <v>288327</v>
      </c>
      <c r="BR244" s="35">
        <v>2284.4967701279884</v>
      </c>
      <c r="BS244" s="35">
        <v>1179298</v>
      </c>
      <c r="BT244" s="35">
        <v>1179298</v>
      </c>
      <c r="BU244" s="35">
        <v>510358</v>
      </c>
      <c r="BV244" s="35">
        <v>928973</v>
      </c>
      <c r="BW244" s="35">
        <v>421079</v>
      </c>
      <c r="BX244" s="35">
        <v>599446</v>
      </c>
      <c r="BY244" s="45">
        <v>1157624</v>
      </c>
      <c r="BZ244" s="35">
        <v>1179298</v>
      </c>
      <c r="CA244" s="35">
        <v>766960</v>
      </c>
      <c r="CB244" s="35">
        <v>510358</v>
      </c>
      <c r="CC244" s="35">
        <v>510358</v>
      </c>
      <c r="CD244" s="35">
        <v>510358</v>
      </c>
      <c r="CE244" s="35">
        <v>452630</v>
      </c>
      <c r="CF244" s="35">
        <v>15859</v>
      </c>
      <c r="CG244" s="35">
        <v>64130</v>
      </c>
      <c r="CH244" s="35">
        <v>767641</v>
      </c>
      <c r="CI244" s="35">
        <v>767641</v>
      </c>
      <c r="CJ244" s="35">
        <v>767641</v>
      </c>
      <c r="CK244" s="35">
        <v>48736</v>
      </c>
      <c r="CL244" s="35" t="s">
        <v>237</v>
      </c>
      <c r="CM244" s="35">
        <v>48736</v>
      </c>
      <c r="CN244" s="35">
        <v>79548</v>
      </c>
      <c r="CO244" s="45">
        <v>736419</v>
      </c>
      <c r="CP244" s="35">
        <v>602855</v>
      </c>
      <c r="CQ244" s="35">
        <v>602855</v>
      </c>
      <c r="CR244" s="35">
        <v>596524</v>
      </c>
      <c r="CS244" s="35">
        <v>596524</v>
      </c>
      <c r="CT244" s="35">
        <v>605678</v>
      </c>
      <c r="CU244" s="35">
        <v>390435</v>
      </c>
      <c r="CV244" s="35">
        <v>605678</v>
      </c>
      <c r="CW244" s="35">
        <v>1179298</v>
      </c>
      <c r="CX244" s="35">
        <v>596524</v>
      </c>
      <c r="CY244" s="35">
        <v>228850.08817799998</v>
      </c>
      <c r="CZ244" s="35">
        <v>16348</v>
      </c>
      <c r="DA244" s="78" t="s">
        <v>46</v>
      </c>
      <c r="DB244" s="36">
        <v>7346</v>
      </c>
      <c r="DC244" s="36">
        <v>7346</v>
      </c>
      <c r="DD244" s="36">
        <v>7346</v>
      </c>
      <c r="DE244" s="36">
        <v>7346</v>
      </c>
      <c r="DF244" s="36">
        <v>123164</v>
      </c>
      <c r="DG244" s="36">
        <v>8692</v>
      </c>
      <c r="DH244" s="35">
        <v>42698</v>
      </c>
      <c r="DI244" s="35">
        <v>2937</v>
      </c>
    </row>
    <row r="245" spans="1:113" x14ac:dyDescent="0.2">
      <c r="A245" s="3" t="s">
        <v>24</v>
      </c>
      <c r="B245" s="4">
        <v>2021</v>
      </c>
      <c r="C245" s="2" t="s">
        <v>229</v>
      </c>
      <c r="D245" s="35">
        <v>14611</v>
      </c>
      <c r="E245" s="35">
        <v>12918</v>
      </c>
      <c r="F245" s="35">
        <v>543247</v>
      </c>
      <c r="G245" s="45">
        <v>543247</v>
      </c>
      <c r="H245" s="35">
        <v>543247</v>
      </c>
      <c r="I245" s="35">
        <v>543247</v>
      </c>
      <c r="J245" s="35">
        <v>84877</v>
      </c>
      <c r="K245" s="35">
        <v>355352</v>
      </c>
      <c r="L245" s="35">
        <v>103018</v>
      </c>
      <c r="M245" s="35">
        <v>608</v>
      </c>
      <c r="N245" s="35" t="s">
        <v>237</v>
      </c>
      <c r="O245" s="35">
        <v>25864</v>
      </c>
      <c r="P245" s="35">
        <v>21996</v>
      </c>
      <c r="Q245" s="35">
        <v>3900.6690458302028</v>
      </c>
      <c r="R245" s="45">
        <v>107258</v>
      </c>
      <c r="S245" s="35">
        <v>181465</v>
      </c>
      <c r="T245" s="35">
        <v>183691</v>
      </c>
      <c r="U245" s="35">
        <v>215916</v>
      </c>
      <c r="V245" s="35">
        <v>26890</v>
      </c>
      <c r="W245" s="72">
        <v>101362</v>
      </c>
      <c r="X245" s="62">
        <v>114554</v>
      </c>
      <c r="Y245" s="35">
        <v>50108</v>
      </c>
      <c r="Z245" s="35">
        <v>86964</v>
      </c>
      <c r="AA245" s="35">
        <v>3825.7272727272725</v>
      </c>
      <c r="AB245" s="35">
        <v>275479</v>
      </c>
      <c r="AC245" s="35">
        <v>267768</v>
      </c>
      <c r="AD245" s="35">
        <v>12307</v>
      </c>
      <c r="AE245" s="43" t="s">
        <v>46</v>
      </c>
      <c r="AF245" s="30">
        <v>17372</v>
      </c>
      <c r="AG245" s="35">
        <v>543247</v>
      </c>
      <c r="AH245" s="43" t="s">
        <v>46</v>
      </c>
      <c r="AI245" s="43" t="s">
        <v>46</v>
      </c>
      <c r="AJ245" s="43" t="s">
        <v>46</v>
      </c>
      <c r="AK245" s="43">
        <v>49709</v>
      </c>
      <c r="AL245" s="35">
        <v>49709</v>
      </c>
      <c r="AM245" s="35">
        <v>12307</v>
      </c>
      <c r="AN245" s="35">
        <v>84877</v>
      </c>
      <c r="AO245" s="35" t="s">
        <v>46</v>
      </c>
      <c r="AP245" s="35">
        <v>12918</v>
      </c>
      <c r="AQ245" s="45">
        <v>13671</v>
      </c>
      <c r="AR245" s="35">
        <v>543247</v>
      </c>
      <c r="AS245" s="35">
        <v>60859</v>
      </c>
      <c r="AT245" s="62">
        <v>19263</v>
      </c>
      <c r="AU245" s="72">
        <v>5984</v>
      </c>
      <c r="AV245" s="35">
        <v>60859</v>
      </c>
      <c r="AW245" s="35">
        <v>60859</v>
      </c>
      <c r="AX245" s="35" t="s">
        <v>237</v>
      </c>
      <c r="AY245" s="35">
        <v>60859</v>
      </c>
      <c r="AZ245" s="43">
        <v>4434</v>
      </c>
      <c r="BA245" s="45" t="s">
        <v>46</v>
      </c>
      <c r="BB245" s="35">
        <v>543247</v>
      </c>
      <c r="BC245" s="35">
        <v>53969</v>
      </c>
      <c r="BD245" s="72">
        <v>3972</v>
      </c>
      <c r="BE245" s="35">
        <v>18658</v>
      </c>
      <c r="BF245" s="73">
        <v>1304</v>
      </c>
      <c r="BG245" s="35">
        <v>543247</v>
      </c>
      <c r="BH245" s="35">
        <v>103018</v>
      </c>
      <c r="BI245" s="35">
        <v>297977</v>
      </c>
      <c r="BJ245" s="35">
        <v>297977</v>
      </c>
      <c r="BK245" s="35">
        <v>21975</v>
      </c>
      <c r="BL245" s="35">
        <v>54043</v>
      </c>
      <c r="BM245" s="35">
        <v>30339</v>
      </c>
      <c r="BN245" s="35">
        <v>54043</v>
      </c>
      <c r="BO245" s="45">
        <v>15837</v>
      </c>
      <c r="BP245" s="35">
        <v>242806</v>
      </c>
      <c r="BQ245" s="35">
        <v>137072</v>
      </c>
      <c r="BR245" s="35">
        <v>2344</v>
      </c>
      <c r="BS245" s="35">
        <v>543247</v>
      </c>
      <c r="BT245" s="35">
        <v>543247</v>
      </c>
      <c r="BU245" s="35">
        <v>242806</v>
      </c>
      <c r="BV245" s="35">
        <v>440229</v>
      </c>
      <c r="BW245" s="10">
        <v>225936</v>
      </c>
      <c r="BX245" s="93" t="s">
        <v>238</v>
      </c>
      <c r="BY245" s="45">
        <v>536925</v>
      </c>
      <c r="BZ245" s="36">
        <v>543247</v>
      </c>
      <c r="CA245" s="35">
        <v>367995</v>
      </c>
      <c r="CB245" s="35">
        <v>242806</v>
      </c>
      <c r="CC245" s="35">
        <v>242806</v>
      </c>
      <c r="CD245" s="35">
        <v>242806</v>
      </c>
      <c r="CE245" s="72">
        <v>215916</v>
      </c>
      <c r="CF245" s="72">
        <v>5312</v>
      </c>
      <c r="CG245" s="35">
        <v>65686</v>
      </c>
      <c r="CH245" s="35">
        <v>365156</v>
      </c>
      <c r="CI245" s="35">
        <v>365156</v>
      </c>
      <c r="CJ245" s="35">
        <v>365156</v>
      </c>
      <c r="CK245" s="35">
        <v>25864</v>
      </c>
      <c r="CL245" s="35" t="s">
        <v>237</v>
      </c>
      <c r="CM245" s="35">
        <v>25864</v>
      </c>
      <c r="CN245" s="35">
        <v>44900</v>
      </c>
      <c r="CO245" s="45">
        <v>355352</v>
      </c>
      <c r="CP245" s="35">
        <v>299249</v>
      </c>
      <c r="CQ245" s="35">
        <v>299249</v>
      </c>
      <c r="CR245" s="35">
        <v>297977</v>
      </c>
      <c r="CS245" s="35">
        <v>297977</v>
      </c>
      <c r="CT245" s="35">
        <v>300666</v>
      </c>
      <c r="CU245" s="35">
        <v>253340</v>
      </c>
      <c r="CV245" s="35">
        <v>300666</v>
      </c>
      <c r="CW245" s="35">
        <v>543247</v>
      </c>
      <c r="CX245" s="35">
        <v>297977</v>
      </c>
      <c r="CY245" s="35">
        <v>20430</v>
      </c>
      <c r="CZ245" s="35">
        <v>3981</v>
      </c>
      <c r="DA245" s="78">
        <v>6.91</v>
      </c>
      <c r="DB245" s="43">
        <v>4434</v>
      </c>
      <c r="DC245" s="43">
        <v>4434</v>
      </c>
      <c r="DD245" s="43">
        <v>4434</v>
      </c>
      <c r="DE245" s="43">
        <v>4434</v>
      </c>
      <c r="DF245" s="35">
        <v>53969</v>
      </c>
      <c r="DG245" s="54">
        <v>3972</v>
      </c>
      <c r="DH245" s="35">
        <v>18658</v>
      </c>
      <c r="DI245" s="35">
        <v>1304</v>
      </c>
    </row>
    <row r="246" spans="1:113" x14ac:dyDescent="0.2">
      <c r="A246" s="3" t="s">
        <v>25</v>
      </c>
      <c r="B246" s="4">
        <v>2021</v>
      </c>
      <c r="C246" s="2" t="s">
        <v>3</v>
      </c>
      <c r="D246" s="35">
        <v>994</v>
      </c>
      <c r="E246" s="35">
        <v>884</v>
      </c>
      <c r="F246" s="35">
        <v>35132</v>
      </c>
      <c r="G246" s="45">
        <v>35132</v>
      </c>
      <c r="H246" s="35">
        <v>35132</v>
      </c>
      <c r="I246" s="35">
        <v>35132</v>
      </c>
      <c r="J246" s="35">
        <v>5877</v>
      </c>
      <c r="K246" s="35">
        <v>20507</v>
      </c>
      <c r="L246" s="35">
        <v>8748</v>
      </c>
      <c r="M246" s="35" t="s">
        <v>46</v>
      </c>
      <c r="N246" s="35" t="s">
        <v>237</v>
      </c>
      <c r="O246" s="35">
        <v>872</v>
      </c>
      <c r="P246" s="35">
        <v>818</v>
      </c>
      <c r="Q246" s="35">
        <v>3667.3224299065419</v>
      </c>
      <c r="R246" s="45">
        <v>3870</v>
      </c>
      <c r="S246" s="35">
        <v>10506</v>
      </c>
      <c r="T246" s="35">
        <v>10748</v>
      </c>
      <c r="U246" s="35">
        <v>13193</v>
      </c>
      <c r="V246" s="35">
        <v>1445</v>
      </c>
      <c r="W246" s="72">
        <v>6013</v>
      </c>
      <c r="X246" s="62">
        <v>7180</v>
      </c>
      <c r="Y246" s="35">
        <v>2442</v>
      </c>
      <c r="Z246" s="35">
        <v>5854</v>
      </c>
      <c r="AA246" s="35">
        <v>3669.6176470588234</v>
      </c>
      <c r="AB246" s="35">
        <v>17802</v>
      </c>
      <c r="AC246" s="35">
        <v>17330</v>
      </c>
      <c r="AD246" s="35">
        <v>694</v>
      </c>
      <c r="AE246" s="43">
        <v>1909.875</v>
      </c>
      <c r="AF246" s="30">
        <v>1238</v>
      </c>
      <c r="AG246" s="35">
        <v>35132</v>
      </c>
      <c r="AH246" s="43">
        <v>723</v>
      </c>
      <c r="AI246" s="43">
        <v>1186.875</v>
      </c>
      <c r="AJ246" s="43">
        <v>1238</v>
      </c>
      <c r="AK246" s="43">
        <v>3446</v>
      </c>
      <c r="AL246" s="35">
        <v>3446</v>
      </c>
      <c r="AM246" s="35">
        <v>694</v>
      </c>
      <c r="AN246" s="35">
        <v>5877</v>
      </c>
      <c r="AO246" s="35">
        <v>5877</v>
      </c>
      <c r="AP246" s="35">
        <v>884</v>
      </c>
      <c r="AQ246" s="45">
        <v>950</v>
      </c>
      <c r="AR246" s="35">
        <v>35132</v>
      </c>
      <c r="AS246" s="35">
        <v>3200</v>
      </c>
      <c r="AT246" s="62">
        <v>1177</v>
      </c>
      <c r="AU246" s="72">
        <v>433</v>
      </c>
      <c r="AV246" s="35">
        <v>3200</v>
      </c>
      <c r="AW246" s="35">
        <v>3200</v>
      </c>
      <c r="AX246" s="35" t="s">
        <v>237</v>
      </c>
      <c r="AY246" s="35">
        <v>3200</v>
      </c>
      <c r="AZ246" s="43" t="s">
        <v>46</v>
      </c>
      <c r="BA246" s="45">
        <v>2859</v>
      </c>
      <c r="BB246" s="35">
        <v>35132</v>
      </c>
      <c r="BC246" s="35">
        <v>3621</v>
      </c>
      <c r="BD246" s="72">
        <v>301</v>
      </c>
      <c r="BE246" s="35">
        <v>1315</v>
      </c>
      <c r="BF246" s="73">
        <v>140</v>
      </c>
      <c r="BG246" s="35">
        <v>35132</v>
      </c>
      <c r="BH246" s="35">
        <v>8748</v>
      </c>
      <c r="BI246" s="35">
        <v>16586</v>
      </c>
      <c r="BJ246" s="35">
        <v>16586</v>
      </c>
      <c r="BK246" s="35">
        <v>1378</v>
      </c>
      <c r="BL246" s="35">
        <v>4678</v>
      </c>
      <c r="BM246" s="35" t="s">
        <v>46</v>
      </c>
      <c r="BN246" s="35">
        <v>4678</v>
      </c>
      <c r="BO246" s="45" t="s">
        <v>238</v>
      </c>
      <c r="BP246" s="35">
        <v>14638</v>
      </c>
      <c r="BQ246" s="35">
        <v>8296</v>
      </c>
      <c r="BR246" s="35">
        <v>2344</v>
      </c>
      <c r="BS246" s="35">
        <v>35132</v>
      </c>
      <c r="BT246" s="35">
        <v>35132</v>
      </c>
      <c r="BU246" s="35">
        <v>14638</v>
      </c>
      <c r="BV246" s="35">
        <v>26384</v>
      </c>
      <c r="BW246" s="10">
        <v>10906</v>
      </c>
      <c r="BX246" s="93" t="s">
        <v>238</v>
      </c>
      <c r="BY246" s="45">
        <v>34187</v>
      </c>
      <c r="BZ246" s="35">
        <v>35132</v>
      </c>
      <c r="CA246" s="36">
        <v>21484</v>
      </c>
      <c r="CB246" s="35">
        <v>14638</v>
      </c>
      <c r="CC246" s="35">
        <v>14638</v>
      </c>
      <c r="CD246" s="35">
        <v>14638</v>
      </c>
      <c r="CE246" s="72">
        <v>13193</v>
      </c>
      <c r="CF246" s="72">
        <v>252</v>
      </c>
      <c r="CG246" s="35">
        <v>9644</v>
      </c>
      <c r="CH246" s="35">
        <v>21254</v>
      </c>
      <c r="CI246" s="35">
        <v>21254</v>
      </c>
      <c r="CJ246" s="35">
        <v>21254</v>
      </c>
      <c r="CK246" s="35">
        <v>872</v>
      </c>
      <c r="CL246" s="35" t="s">
        <v>237</v>
      </c>
      <c r="CM246" s="35">
        <v>872</v>
      </c>
      <c r="CN246" s="35">
        <v>1581</v>
      </c>
      <c r="CO246" s="45">
        <v>20507</v>
      </c>
      <c r="CP246" s="35">
        <v>17546</v>
      </c>
      <c r="CQ246" s="35">
        <v>17546</v>
      </c>
      <c r="CR246" s="35">
        <v>16586</v>
      </c>
      <c r="CS246" s="35">
        <v>16586</v>
      </c>
      <c r="CT246" s="35">
        <v>17707</v>
      </c>
      <c r="CU246" s="35">
        <v>7343</v>
      </c>
      <c r="CV246" s="35">
        <v>17707</v>
      </c>
      <c r="CW246" s="35">
        <v>35132</v>
      </c>
      <c r="CX246" s="35">
        <v>16586</v>
      </c>
      <c r="CY246" s="35">
        <v>10281</v>
      </c>
      <c r="CZ246" s="35">
        <v>789</v>
      </c>
      <c r="DA246" s="78">
        <v>6.12</v>
      </c>
      <c r="DB246" s="43" t="s">
        <v>46</v>
      </c>
      <c r="DC246" s="43" t="s">
        <v>46</v>
      </c>
      <c r="DD246" s="43" t="s">
        <v>46</v>
      </c>
      <c r="DE246" s="43" t="s">
        <v>46</v>
      </c>
      <c r="DF246" s="35">
        <v>3621</v>
      </c>
      <c r="DG246" s="54">
        <v>301</v>
      </c>
      <c r="DH246" s="35">
        <v>1315</v>
      </c>
      <c r="DI246" s="35">
        <v>140</v>
      </c>
    </row>
    <row r="247" spans="1:113" x14ac:dyDescent="0.2">
      <c r="A247" s="3" t="s">
        <v>26</v>
      </c>
      <c r="B247" s="4">
        <v>2021</v>
      </c>
      <c r="C247" s="2" t="s">
        <v>4</v>
      </c>
      <c r="D247" s="35">
        <v>963</v>
      </c>
      <c r="E247" s="35">
        <v>853</v>
      </c>
      <c r="F247" s="35">
        <v>31787</v>
      </c>
      <c r="G247" s="45">
        <v>31787</v>
      </c>
      <c r="H247" s="35">
        <v>31787</v>
      </c>
      <c r="I247" s="35">
        <v>31787</v>
      </c>
      <c r="J247" s="35">
        <v>5493</v>
      </c>
      <c r="K247" s="35">
        <v>18644</v>
      </c>
      <c r="L247" s="35">
        <v>7650</v>
      </c>
      <c r="M247" s="35" t="s">
        <v>46</v>
      </c>
      <c r="N247" s="35" t="s">
        <v>237</v>
      </c>
      <c r="O247" s="35">
        <v>1090</v>
      </c>
      <c r="P247" s="35">
        <v>740</v>
      </c>
      <c r="Q247" s="35">
        <v>3724.6176470588234</v>
      </c>
      <c r="R247" s="45">
        <v>3586</v>
      </c>
      <c r="S247" s="35">
        <v>9729</v>
      </c>
      <c r="T247" s="35">
        <v>9597</v>
      </c>
      <c r="U247" s="35">
        <v>11819</v>
      </c>
      <c r="V247" s="35">
        <v>1569</v>
      </c>
      <c r="W247" s="72">
        <v>5605</v>
      </c>
      <c r="X247" s="62">
        <v>6214</v>
      </c>
      <c r="Y247" s="35">
        <v>2549</v>
      </c>
      <c r="Z247" s="35">
        <v>5123</v>
      </c>
      <c r="AA247" s="35">
        <v>3804.796875</v>
      </c>
      <c r="AB247" s="35">
        <v>16308</v>
      </c>
      <c r="AC247" s="35">
        <v>15479</v>
      </c>
      <c r="AD247" s="35">
        <v>591</v>
      </c>
      <c r="AE247" s="43" t="s">
        <v>46</v>
      </c>
      <c r="AF247" s="30">
        <v>1219</v>
      </c>
      <c r="AG247" s="35">
        <v>31787</v>
      </c>
      <c r="AH247" s="43" t="s">
        <v>46</v>
      </c>
      <c r="AI247" s="43" t="s">
        <v>46</v>
      </c>
      <c r="AJ247" s="43" t="s">
        <v>46</v>
      </c>
      <c r="AK247" s="43">
        <v>3180</v>
      </c>
      <c r="AL247" s="35">
        <v>3180</v>
      </c>
      <c r="AM247" s="35">
        <v>591</v>
      </c>
      <c r="AN247" s="35">
        <v>5493</v>
      </c>
      <c r="AO247" s="35" t="s">
        <v>46</v>
      </c>
      <c r="AP247" s="35">
        <v>853</v>
      </c>
      <c r="AQ247" s="45">
        <v>917</v>
      </c>
      <c r="AR247" s="35">
        <v>31787</v>
      </c>
      <c r="AS247" s="35">
        <v>2946</v>
      </c>
      <c r="AT247" s="62">
        <v>1028</v>
      </c>
      <c r="AU247" s="72">
        <v>391</v>
      </c>
      <c r="AV247" s="35">
        <v>2946</v>
      </c>
      <c r="AW247" s="35">
        <v>2946</v>
      </c>
      <c r="AX247" s="35" t="s">
        <v>237</v>
      </c>
      <c r="AY247" s="35">
        <v>2946</v>
      </c>
      <c r="AZ247" s="43" t="s">
        <v>46</v>
      </c>
      <c r="BA247" s="45" t="s">
        <v>46</v>
      </c>
      <c r="BB247" s="35">
        <v>31787</v>
      </c>
      <c r="BC247" s="35">
        <v>3521</v>
      </c>
      <c r="BD247" s="72">
        <v>212</v>
      </c>
      <c r="BE247" s="35">
        <v>1306</v>
      </c>
      <c r="BF247" s="73">
        <v>76</v>
      </c>
      <c r="BG247" s="35">
        <v>31787</v>
      </c>
      <c r="BH247" s="35">
        <v>7650</v>
      </c>
      <c r="BI247" s="35">
        <v>15412</v>
      </c>
      <c r="BJ247" s="35">
        <v>15412</v>
      </c>
      <c r="BK247" s="35">
        <v>1287</v>
      </c>
      <c r="BL247" s="35">
        <v>4078</v>
      </c>
      <c r="BM247" s="35" t="s">
        <v>46</v>
      </c>
      <c r="BN247" s="35">
        <v>4078</v>
      </c>
      <c r="BO247" s="45" t="s">
        <v>238</v>
      </c>
      <c r="BP247" s="35">
        <v>13388</v>
      </c>
      <c r="BQ247" s="35">
        <v>7672</v>
      </c>
      <c r="BR247" s="35">
        <v>2344</v>
      </c>
      <c r="BS247" s="35">
        <v>31787</v>
      </c>
      <c r="BT247" s="35">
        <v>31787</v>
      </c>
      <c r="BU247" s="35">
        <v>13388</v>
      </c>
      <c r="BV247" s="35">
        <v>24137</v>
      </c>
      <c r="BW247" s="10">
        <v>10298</v>
      </c>
      <c r="BX247" s="93" t="s">
        <v>238</v>
      </c>
      <c r="BY247" s="45">
        <v>30727</v>
      </c>
      <c r="BZ247" s="35">
        <v>31787</v>
      </c>
      <c r="CA247" s="35">
        <v>19464</v>
      </c>
      <c r="CB247" s="35">
        <v>13388</v>
      </c>
      <c r="CC247" s="35">
        <v>13388</v>
      </c>
      <c r="CD247" s="35">
        <v>13388</v>
      </c>
      <c r="CE247" s="72">
        <v>11819</v>
      </c>
      <c r="CF247" s="72">
        <v>265</v>
      </c>
      <c r="CG247" s="35">
        <v>9080</v>
      </c>
      <c r="CH247" s="35">
        <v>19326</v>
      </c>
      <c r="CI247" s="35">
        <v>19326</v>
      </c>
      <c r="CJ247" s="35">
        <v>19326</v>
      </c>
      <c r="CK247" s="35">
        <v>1090</v>
      </c>
      <c r="CL247" s="35" t="s">
        <v>237</v>
      </c>
      <c r="CM247" s="35">
        <v>1090</v>
      </c>
      <c r="CN247" s="35">
        <v>1708</v>
      </c>
      <c r="CO247" s="45">
        <v>18644</v>
      </c>
      <c r="CP247" s="35">
        <v>15406</v>
      </c>
      <c r="CQ247" s="35">
        <v>15406</v>
      </c>
      <c r="CR247" s="35">
        <v>15412</v>
      </c>
      <c r="CS247" s="35">
        <v>15412</v>
      </c>
      <c r="CT247" s="35">
        <v>15543</v>
      </c>
      <c r="CU247" s="35">
        <v>7235</v>
      </c>
      <c r="CV247" s="35">
        <v>15543</v>
      </c>
      <c r="CW247" s="35">
        <v>31787</v>
      </c>
      <c r="CX247" s="35">
        <v>15412</v>
      </c>
      <c r="CY247" s="35">
        <v>11256</v>
      </c>
      <c r="CZ247" s="35">
        <v>640</v>
      </c>
      <c r="DA247" s="78">
        <v>6.14</v>
      </c>
      <c r="DB247" s="43" t="s">
        <v>46</v>
      </c>
      <c r="DC247" s="43" t="s">
        <v>46</v>
      </c>
      <c r="DD247" s="43" t="s">
        <v>46</v>
      </c>
      <c r="DE247" s="43" t="s">
        <v>46</v>
      </c>
      <c r="DF247" s="35">
        <v>3521</v>
      </c>
      <c r="DG247" s="54">
        <v>212</v>
      </c>
      <c r="DH247" s="35">
        <v>1306</v>
      </c>
      <c r="DI247" s="35">
        <v>76</v>
      </c>
    </row>
    <row r="248" spans="1:113" x14ac:dyDescent="0.2">
      <c r="A248" s="3" t="s">
        <v>27</v>
      </c>
      <c r="B248" s="4">
        <v>2021</v>
      </c>
      <c r="C248" s="2" t="s">
        <v>5</v>
      </c>
      <c r="D248" s="35">
        <v>608</v>
      </c>
      <c r="E248" s="35">
        <v>568</v>
      </c>
      <c r="F248" s="35">
        <v>20667</v>
      </c>
      <c r="G248" s="45">
        <v>20667</v>
      </c>
      <c r="H248" s="35">
        <v>20667</v>
      </c>
      <c r="I248" s="35">
        <v>20667</v>
      </c>
      <c r="J248" s="35">
        <v>3521</v>
      </c>
      <c r="K248" s="35">
        <v>11829</v>
      </c>
      <c r="L248" s="35">
        <v>5317</v>
      </c>
      <c r="M248" s="35" t="s">
        <v>46</v>
      </c>
      <c r="N248" s="35" t="s">
        <v>237</v>
      </c>
      <c r="O248" s="35">
        <v>421</v>
      </c>
      <c r="P248" s="35">
        <v>306</v>
      </c>
      <c r="Q248" s="35">
        <v>3953.4411764705883</v>
      </c>
      <c r="R248" s="45">
        <v>1455</v>
      </c>
      <c r="S248" s="35">
        <v>6346</v>
      </c>
      <c r="T248" s="35">
        <v>6003</v>
      </c>
      <c r="U248" s="35">
        <v>7707</v>
      </c>
      <c r="V248" s="35">
        <v>1021</v>
      </c>
      <c r="W248" s="72">
        <v>3760</v>
      </c>
      <c r="X248" s="62">
        <v>3947</v>
      </c>
      <c r="Y248" s="35">
        <v>1670</v>
      </c>
      <c r="Z248" s="35">
        <v>3215</v>
      </c>
      <c r="AA248" s="35">
        <v>4201.3064516129034</v>
      </c>
      <c r="AB248" s="35">
        <v>10749</v>
      </c>
      <c r="AC248" s="35">
        <v>9918</v>
      </c>
      <c r="AD248" s="35">
        <v>403</v>
      </c>
      <c r="AE248" s="43">
        <v>957.375</v>
      </c>
      <c r="AF248" s="30">
        <v>758</v>
      </c>
      <c r="AG248" s="35">
        <v>20667</v>
      </c>
      <c r="AH248" s="43">
        <v>320</v>
      </c>
      <c r="AI248" s="43">
        <v>637.375</v>
      </c>
      <c r="AJ248" s="43">
        <v>758</v>
      </c>
      <c r="AK248" s="43">
        <v>2044</v>
      </c>
      <c r="AL248" s="35">
        <v>2044</v>
      </c>
      <c r="AM248" s="35">
        <v>403</v>
      </c>
      <c r="AN248" s="35">
        <v>3521</v>
      </c>
      <c r="AO248" s="35">
        <v>3521</v>
      </c>
      <c r="AP248" s="35">
        <v>568</v>
      </c>
      <c r="AQ248" s="45">
        <v>598</v>
      </c>
      <c r="AR248" s="35">
        <v>20667</v>
      </c>
      <c r="AS248" s="35">
        <v>1908</v>
      </c>
      <c r="AT248" s="62">
        <v>643</v>
      </c>
      <c r="AU248" s="72">
        <v>228</v>
      </c>
      <c r="AV248" s="35">
        <v>1908</v>
      </c>
      <c r="AW248" s="35">
        <v>1908</v>
      </c>
      <c r="AX248" s="35" t="s">
        <v>237</v>
      </c>
      <c r="AY248" s="35">
        <v>1908</v>
      </c>
      <c r="AZ248" s="43" t="s">
        <v>46</v>
      </c>
      <c r="BA248" s="45">
        <v>1590</v>
      </c>
      <c r="BB248" s="35">
        <v>20667</v>
      </c>
      <c r="BC248" s="35">
        <v>2401</v>
      </c>
      <c r="BD248" s="72">
        <v>92</v>
      </c>
      <c r="BE248" s="35">
        <v>792</v>
      </c>
      <c r="BF248" s="73">
        <v>22</v>
      </c>
      <c r="BG248" s="35">
        <v>20667</v>
      </c>
      <c r="BH248" s="35">
        <v>5317</v>
      </c>
      <c r="BI248" s="35">
        <v>9704</v>
      </c>
      <c r="BJ248" s="35">
        <v>9704</v>
      </c>
      <c r="BK248" s="35">
        <v>903</v>
      </c>
      <c r="BL248" s="35">
        <v>3079</v>
      </c>
      <c r="BM248" s="35" t="s">
        <v>46</v>
      </c>
      <c r="BN248" s="35">
        <v>3079</v>
      </c>
      <c r="BO248" s="45" t="s">
        <v>238</v>
      </c>
      <c r="BP248" s="35">
        <v>8728</v>
      </c>
      <c r="BQ248" s="35">
        <v>4885</v>
      </c>
      <c r="BR248" s="35">
        <v>2344</v>
      </c>
      <c r="BS248" s="35">
        <v>20667</v>
      </c>
      <c r="BT248" s="35">
        <v>20667</v>
      </c>
      <c r="BU248" s="35">
        <v>8728</v>
      </c>
      <c r="BV248" s="35">
        <v>15350</v>
      </c>
      <c r="BW248" s="10">
        <v>6214</v>
      </c>
      <c r="BX248" s="93" t="s">
        <v>238</v>
      </c>
      <c r="BY248" s="45">
        <v>20234</v>
      </c>
      <c r="BZ248" s="35">
        <v>20667</v>
      </c>
      <c r="CA248" s="35">
        <v>12483</v>
      </c>
      <c r="CB248" s="35">
        <v>8728</v>
      </c>
      <c r="CC248" s="35">
        <v>8728</v>
      </c>
      <c r="CD248" s="35">
        <v>8728</v>
      </c>
      <c r="CE248" s="72">
        <v>7707</v>
      </c>
      <c r="CF248" s="72">
        <v>167</v>
      </c>
      <c r="CG248" s="35">
        <v>5375</v>
      </c>
      <c r="CH248" s="35">
        <v>12349</v>
      </c>
      <c r="CI248" s="35">
        <v>12349</v>
      </c>
      <c r="CJ248" s="35">
        <v>12349</v>
      </c>
      <c r="CK248" s="35">
        <v>421</v>
      </c>
      <c r="CL248" s="35" t="s">
        <v>237</v>
      </c>
      <c r="CM248" s="35">
        <v>421</v>
      </c>
      <c r="CN248" s="35">
        <v>598</v>
      </c>
      <c r="CO248" s="45">
        <v>11829</v>
      </c>
      <c r="CP248" s="35">
        <v>10001</v>
      </c>
      <c r="CQ248" s="35">
        <v>10001</v>
      </c>
      <c r="CR248" s="35">
        <v>9704</v>
      </c>
      <c r="CS248" s="35">
        <v>9704</v>
      </c>
      <c r="CT248" s="35">
        <v>10067</v>
      </c>
      <c r="CU248" s="35">
        <v>3250</v>
      </c>
      <c r="CV248" s="35">
        <v>10067</v>
      </c>
      <c r="CW248" s="35">
        <v>20667</v>
      </c>
      <c r="CX248" s="35">
        <v>9704</v>
      </c>
      <c r="CY248" s="35">
        <v>15285</v>
      </c>
      <c r="CZ248" s="35">
        <v>557</v>
      </c>
      <c r="DA248" s="78">
        <v>6.89</v>
      </c>
      <c r="DB248" s="43" t="s">
        <v>46</v>
      </c>
      <c r="DC248" s="43" t="s">
        <v>46</v>
      </c>
      <c r="DD248" s="43" t="s">
        <v>46</v>
      </c>
      <c r="DE248" s="43" t="s">
        <v>46</v>
      </c>
      <c r="DF248" s="35">
        <v>2401</v>
      </c>
      <c r="DG248" s="54">
        <v>92</v>
      </c>
      <c r="DH248" s="35">
        <v>792</v>
      </c>
      <c r="DI248" s="35">
        <v>22</v>
      </c>
    </row>
    <row r="249" spans="1:113" x14ac:dyDescent="0.2">
      <c r="A249" s="3" t="s">
        <v>28</v>
      </c>
      <c r="B249" s="4">
        <v>2021</v>
      </c>
      <c r="C249" s="2" t="s">
        <v>6</v>
      </c>
      <c r="D249" s="35">
        <v>1775</v>
      </c>
      <c r="E249" s="35">
        <v>1630</v>
      </c>
      <c r="F249" s="35">
        <v>62940</v>
      </c>
      <c r="G249" s="45">
        <v>62940</v>
      </c>
      <c r="H249" s="35">
        <v>62940</v>
      </c>
      <c r="I249" s="35">
        <v>62940</v>
      </c>
      <c r="J249" s="35">
        <v>10539</v>
      </c>
      <c r="K249" s="35">
        <v>37487</v>
      </c>
      <c r="L249" s="35">
        <v>14914</v>
      </c>
      <c r="M249" s="35" t="s">
        <v>46</v>
      </c>
      <c r="N249" s="35" t="s">
        <v>237</v>
      </c>
      <c r="O249" s="35">
        <v>2056</v>
      </c>
      <c r="P249" s="35">
        <v>2468</v>
      </c>
      <c r="Q249" s="35">
        <v>3704.3235294117649</v>
      </c>
      <c r="R249" s="45">
        <v>10601</v>
      </c>
      <c r="S249" s="35">
        <v>19301</v>
      </c>
      <c r="T249" s="35">
        <v>19557</v>
      </c>
      <c r="U249" s="35">
        <v>24350</v>
      </c>
      <c r="V249" s="35">
        <v>3076</v>
      </c>
      <c r="W249" s="72">
        <v>11060</v>
      </c>
      <c r="X249" s="62">
        <v>13290</v>
      </c>
      <c r="Y249" s="35">
        <v>5069</v>
      </c>
      <c r="Z249" s="35">
        <v>10783</v>
      </c>
      <c r="AA249" s="35">
        <v>3746.9583333333335</v>
      </c>
      <c r="AB249" s="35">
        <v>32087</v>
      </c>
      <c r="AC249" s="35">
        <v>30853</v>
      </c>
      <c r="AD249" s="35">
        <v>1207</v>
      </c>
      <c r="AE249" s="43">
        <v>3280</v>
      </c>
      <c r="AF249" s="30">
        <v>2115</v>
      </c>
      <c r="AG249" s="35">
        <v>62940</v>
      </c>
      <c r="AH249" s="43">
        <v>1235</v>
      </c>
      <c r="AI249" s="43">
        <v>2045</v>
      </c>
      <c r="AJ249" s="43">
        <v>2115</v>
      </c>
      <c r="AK249" s="43">
        <v>6201</v>
      </c>
      <c r="AL249" s="35">
        <v>6201</v>
      </c>
      <c r="AM249" s="35">
        <v>1207</v>
      </c>
      <c r="AN249" s="35">
        <v>10539</v>
      </c>
      <c r="AO249" s="35">
        <v>10539</v>
      </c>
      <c r="AP249" s="35">
        <v>1630</v>
      </c>
      <c r="AQ249" s="45">
        <v>1716</v>
      </c>
      <c r="AR249" s="35">
        <v>62940</v>
      </c>
      <c r="AS249" s="35">
        <v>6310</v>
      </c>
      <c r="AT249" s="62">
        <v>2513</v>
      </c>
      <c r="AU249" s="72">
        <v>901</v>
      </c>
      <c r="AV249" s="35">
        <v>6310</v>
      </c>
      <c r="AW249" s="35">
        <v>6310</v>
      </c>
      <c r="AX249" s="35" t="s">
        <v>237</v>
      </c>
      <c r="AY249" s="35">
        <v>6310</v>
      </c>
      <c r="AZ249" s="43" t="s">
        <v>46</v>
      </c>
      <c r="BA249" s="45">
        <v>6046</v>
      </c>
      <c r="BB249" s="35">
        <v>62940</v>
      </c>
      <c r="BC249" s="35">
        <v>6842</v>
      </c>
      <c r="BD249" s="72">
        <v>575</v>
      </c>
      <c r="BE249" s="35">
        <v>2247</v>
      </c>
      <c r="BF249" s="73">
        <v>185</v>
      </c>
      <c r="BG249" s="35">
        <v>62940</v>
      </c>
      <c r="BH249" s="35">
        <v>14914</v>
      </c>
      <c r="BI249" s="35">
        <v>29875</v>
      </c>
      <c r="BJ249" s="35">
        <v>29875</v>
      </c>
      <c r="BK249" s="35">
        <v>2643</v>
      </c>
      <c r="BL249" s="35">
        <v>8371</v>
      </c>
      <c r="BM249" s="35" t="s">
        <v>46</v>
      </c>
      <c r="BN249" s="35">
        <v>8371</v>
      </c>
      <c r="BO249" s="45" t="s">
        <v>238</v>
      </c>
      <c r="BP249" s="35">
        <v>27426</v>
      </c>
      <c r="BQ249" s="35">
        <v>15852</v>
      </c>
      <c r="BR249" s="35">
        <v>2344</v>
      </c>
      <c r="BS249" s="35">
        <v>62940</v>
      </c>
      <c r="BT249" s="35">
        <v>62940</v>
      </c>
      <c r="BU249" s="35">
        <v>27426</v>
      </c>
      <c r="BV249" s="35">
        <v>48026</v>
      </c>
      <c r="BW249" s="10">
        <v>20063</v>
      </c>
      <c r="BX249" s="93" t="s">
        <v>238</v>
      </c>
      <c r="BY249" s="45">
        <v>61032</v>
      </c>
      <c r="BZ249" s="35">
        <v>62940</v>
      </c>
      <c r="CA249" s="35">
        <v>39272</v>
      </c>
      <c r="CB249" s="35">
        <v>27426</v>
      </c>
      <c r="CC249" s="35">
        <v>27426</v>
      </c>
      <c r="CD249" s="35">
        <v>27426</v>
      </c>
      <c r="CE249" s="72">
        <v>24350</v>
      </c>
      <c r="CF249" s="72">
        <v>573</v>
      </c>
      <c r="CG249" s="35">
        <v>19190</v>
      </c>
      <c r="CH249" s="35">
        <v>38858</v>
      </c>
      <c r="CI249" s="35">
        <v>38858</v>
      </c>
      <c r="CJ249" s="35">
        <v>38858</v>
      </c>
      <c r="CK249" s="35">
        <v>2056</v>
      </c>
      <c r="CL249" s="35" t="s">
        <v>237</v>
      </c>
      <c r="CM249" s="35">
        <v>2056</v>
      </c>
      <c r="CN249" s="35">
        <v>3665</v>
      </c>
      <c r="CO249" s="45">
        <v>37487</v>
      </c>
      <c r="CP249" s="35">
        <v>30388</v>
      </c>
      <c r="CQ249" s="35">
        <v>30388</v>
      </c>
      <c r="CR249" s="35">
        <v>29875</v>
      </c>
      <c r="CS249" s="35">
        <v>29875</v>
      </c>
      <c r="CT249" s="35">
        <v>30460</v>
      </c>
      <c r="CU249" s="35">
        <v>17023</v>
      </c>
      <c r="CV249" s="35">
        <v>30460</v>
      </c>
      <c r="CW249" s="35">
        <v>62940</v>
      </c>
      <c r="CX249" s="35">
        <v>29875</v>
      </c>
      <c r="CY249" s="35">
        <v>7950</v>
      </c>
      <c r="CZ249" s="35">
        <v>964</v>
      </c>
      <c r="DA249" s="78">
        <v>5.89</v>
      </c>
      <c r="DB249" s="43" t="s">
        <v>46</v>
      </c>
      <c r="DC249" s="43" t="s">
        <v>46</v>
      </c>
      <c r="DD249" s="43" t="s">
        <v>46</v>
      </c>
      <c r="DE249" s="43" t="s">
        <v>46</v>
      </c>
      <c r="DF249" s="35">
        <v>6842</v>
      </c>
      <c r="DG249" s="54">
        <v>575</v>
      </c>
      <c r="DH249" s="35">
        <v>2247</v>
      </c>
      <c r="DI249" s="35">
        <v>185</v>
      </c>
    </row>
    <row r="250" spans="1:113" x14ac:dyDescent="0.2">
      <c r="A250" s="3" t="s">
        <v>29</v>
      </c>
      <c r="B250" s="4">
        <v>2021</v>
      </c>
      <c r="C250" s="2" t="s">
        <v>7</v>
      </c>
      <c r="D250" s="35">
        <v>493</v>
      </c>
      <c r="E250" s="35">
        <v>451</v>
      </c>
      <c r="F250" s="35">
        <v>15703</v>
      </c>
      <c r="G250" s="45">
        <v>15703</v>
      </c>
      <c r="H250" s="35">
        <v>15703</v>
      </c>
      <c r="I250" s="35">
        <v>15703</v>
      </c>
      <c r="J250" s="35">
        <v>2764</v>
      </c>
      <c r="K250" s="35">
        <v>9026</v>
      </c>
      <c r="L250" s="35">
        <v>3913</v>
      </c>
      <c r="M250" s="35" t="s">
        <v>46</v>
      </c>
      <c r="N250" s="35" t="s">
        <v>237</v>
      </c>
      <c r="O250" s="35">
        <v>280</v>
      </c>
      <c r="P250" s="35">
        <v>273</v>
      </c>
      <c r="Q250" s="35">
        <v>3908.4545454545455</v>
      </c>
      <c r="R250" s="45">
        <v>1416</v>
      </c>
      <c r="S250" s="35">
        <v>4751</v>
      </c>
      <c r="T250" s="35">
        <v>4629</v>
      </c>
      <c r="U250" s="35">
        <v>5691</v>
      </c>
      <c r="V250" s="35">
        <v>684</v>
      </c>
      <c r="W250" s="72">
        <v>2800</v>
      </c>
      <c r="X250" s="62">
        <v>2891</v>
      </c>
      <c r="Y250" s="35">
        <v>1188</v>
      </c>
      <c r="Z250" s="35">
        <v>2387</v>
      </c>
      <c r="AA250" s="35">
        <v>4066.75</v>
      </c>
      <c r="AB250" s="35">
        <v>8126</v>
      </c>
      <c r="AC250" s="35">
        <v>7577</v>
      </c>
      <c r="AD250" s="35">
        <v>294</v>
      </c>
      <c r="AE250" s="43">
        <v>846.875</v>
      </c>
      <c r="AF250" s="30">
        <v>612</v>
      </c>
      <c r="AG250" s="35">
        <v>15703</v>
      </c>
      <c r="AH250" s="43">
        <v>287</v>
      </c>
      <c r="AI250" s="43">
        <v>559.875</v>
      </c>
      <c r="AJ250" s="43">
        <v>612</v>
      </c>
      <c r="AK250" s="43">
        <v>1626</v>
      </c>
      <c r="AL250" s="35">
        <v>1626</v>
      </c>
      <c r="AM250" s="35">
        <v>294</v>
      </c>
      <c r="AN250" s="35">
        <v>2764</v>
      </c>
      <c r="AO250" s="35">
        <v>2764</v>
      </c>
      <c r="AP250" s="35">
        <v>451</v>
      </c>
      <c r="AQ250" s="45">
        <v>482</v>
      </c>
      <c r="AR250" s="35">
        <v>15703</v>
      </c>
      <c r="AS250" s="35">
        <v>1427</v>
      </c>
      <c r="AT250" s="62">
        <v>454</v>
      </c>
      <c r="AU250" s="72">
        <v>187</v>
      </c>
      <c r="AV250" s="35">
        <v>1427</v>
      </c>
      <c r="AW250" s="35">
        <v>1427</v>
      </c>
      <c r="AX250" s="35" t="s">
        <v>237</v>
      </c>
      <c r="AY250" s="35">
        <v>1427</v>
      </c>
      <c r="AZ250" s="43" t="s">
        <v>46</v>
      </c>
      <c r="BA250" s="45">
        <v>1209</v>
      </c>
      <c r="BB250" s="35">
        <v>15703</v>
      </c>
      <c r="BC250" s="35">
        <v>1862</v>
      </c>
      <c r="BD250" s="72">
        <v>112</v>
      </c>
      <c r="BE250" s="35">
        <v>658</v>
      </c>
      <c r="BF250" s="73">
        <v>41</v>
      </c>
      <c r="BG250" s="35">
        <v>15703</v>
      </c>
      <c r="BH250" s="35">
        <v>3913</v>
      </c>
      <c r="BI250" s="35">
        <v>7504</v>
      </c>
      <c r="BJ250" s="35">
        <v>7504</v>
      </c>
      <c r="BK250" s="35">
        <v>726</v>
      </c>
      <c r="BL250" s="35">
        <v>2068</v>
      </c>
      <c r="BM250" s="35" t="s">
        <v>46</v>
      </c>
      <c r="BN250" s="35">
        <v>2068</v>
      </c>
      <c r="BO250" s="45" t="s">
        <v>238</v>
      </c>
      <c r="BP250" s="35">
        <v>6375</v>
      </c>
      <c r="BQ250" s="35">
        <v>3575</v>
      </c>
      <c r="BR250" s="35">
        <v>2344</v>
      </c>
      <c r="BS250" s="35">
        <v>15703</v>
      </c>
      <c r="BT250" s="35">
        <v>15703</v>
      </c>
      <c r="BU250" s="35">
        <v>6375</v>
      </c>
      <c r="BV250" s="35">
        <v>11790</v>
      </c>
      <c r="BW250" s="10">
        <v>4867</v>
      </c>
      <c r="BX250" s="93" t="s">
        <v>238</v>
      </c>
      <c r="BY250" s="45">
        <v>14962</v>
      </c>
      <c r="BZ250" s="35">
        <v>15703</v>
      </c>
      <c r="CA250" s="35">
        <v>9444</v>
      </c>
      <c r="CB250" s="35">
        <v>6375</v>
      </c>
      <c r="CC250" s="35">
        <v>6375</v>
      </c>
      <c r="CD250" s="35">
        <v>6375</v>
      </c>
      <c r="CE250" s="72">
        <v>5691</v>
      </c>
      <c r="CF250" s="72">
        <v>99</v>
      </c>
      <c r="CG250" s="35">
        <v>4764</v>
      </c>
      <c r="CH250" s="35">
        <v>9380</v>
      </c>
      <c r="CI250" s="35">
        <v>9380</v>
      </c>
      <c r="CJ250" s="35">
        <v>9380</v>
      </c>
      <c r="CK250" s="35">
        <v>280</v>
      </c>
      <c r="CL250" s="35" t="s">
        <v>237</v>
      </c>
      <c r="CM250" s="35">
        <v>280</v>
      </c>
      <c r="CN250" s="35">
        <v>462</v>
      </c>
      <c r="CO250" s="45">
        <v>9026</v>
      </c>
      <c r="CP250" s="35">
        <v>7783</v>
      </c>
      <c r="CQ250" s="35">
        <v>7783</v>
      </c>
      <c r="CR250" s="35">
        <v>7504</v>
      </c>
      <c r="CS250" s="35">
        <v>7504</v>
      </c>
      <c r="CT250" s="35">
        <v>7834</v>
      </c>
      <c r="CU250" s="35">
        <v>3837</v>
      </c>
      <c r="CV250" s="35">
        <v>7834</v>
      </c>
      <c r="CW250" s="35">
        <v>15703</v>
      </c>
      <c r="CX250" s="35">
        <v>7504</v>
      </c>
      <c r="CY250" s="35">
        <v>4327</v>
      </c>
      <c r="CZ250" s="35">
        <v>296</v>
      </c>
      <c r="DA250" s="78">
        <v>6.14</v>
      </c>
      <c r="DB250" s="43" t="s">
        <v>46</v>
      </c>
      <c r="DC250" s="43" t="s">
        <v>46</v>
      </c>
      <c r="DD250" s="43" t="s">
        <v>46</v>
      </c>
      <c r="DE250" s="43" t="s">
        <v>46</v>
      </c>
      <c r="DF250" s="35">
        <v>1862</v>
      </c>
      <c r="DG250" s="54">
        <v>112</v>
      </c>
      <c r="DH250" s="35">
        <v>658</v>
      </c>
      <c r="DI250" s="35">
        <v>41</v>
      </c>
    </row>
    <row r="251" spans="1:113" x14ac:dyDescent="0.2">
      <c r="A251" s="3" t="s">
        <v>30</v>
      </c>
      <c r="B251" s="4">
        <v>2021</v>
      </c>
      <c r="C251" s="2" t="s">
        <v>8</v>
      </c>
      <c r="D251" s="35">
        <v>572</v>
      </c>
      <c r="E251" s="35">
        <v>529</v>
      </c>
      <c r="F251" s="35">
        <v>19416</v>
      </c>
      <c r="G251" s="45">
        <v>19416</v>
      </c>
      <c r="H251" s="35">
        <v>19416</v>
      </c>
      <c r="I251" s="35">
        <v>19416</v>
      </c>
      <c r="J251" s="35">
        <v>3363</v>
      </c>
      <c r="K251" s="35">
        <v>11225</v>
      </c>
      <c r="L251" s="35">
        <v>4828</v>
      </c>
      <c r="M251" s="35" t="s">
        <v>46</v>
      </c>
      <c r="N251" s="35" t="s">
        <v>237</v>
      </c>
      <c r="O251" s="35">
        <v>432</v>
      </c>
      <c r="P251" s="35">
        <v>351</v>
      </c>
      <c r="Q251" s="35">
        <v>4085.6063829787236</v>
      </c>
      <c r="R251" s="45">
        <v>1636</v>
      </c>
      <c r="S251" s="35">
        <v>6016</v>
      </c>
      <c r="T251" s="35">
        <v>5688</v>
      </c>
      <c r="U251" s="35">
        <v>7062</v>
      </c>
      <c r="V251" s="35">
        <v>909</v>
      </c>
      <c r="W251" s="72">
        <v>3475</v>
      </c>
      <c r="X251" s="62">
        <v>3587</v>
      </c>
      <c r="Y251" s="35">
        <v>1501</v>
      </c>
      <c r="Z251" s="35">
        <v>2920</v>
      </c>
      <c r="AA251" s="35">
        <v>4256.5</v>
      </c>
      <c r="AB251" s="35">
        <v>10063</v>
      </c>
      <c r="AC251" s="35">
        <v>9353</v>
      </c>
      <c r="AD251" s="35">
        <v>354</v>
      </c>
      <c r="AE251" s="43">
        <v>1002.625</v>
      </c>
      <c r="AF251" s="30">
        <v>703</v>
      </c>
      <c r="AG251" s="35">
        <v>19416</v>
      </c>
      <c r="AH251" s="43">
        <v>320</v>
      </c>
      <c r="AI251" s="43">
        <v>682.625</v>
      </c>
      <c r="AJ251" s="43">
        <v>703</v>
      </c>
      <c r="AK251" s="43">
        <v>1991</v>
      </c>
      <c r="AL251" s="35">
        <v>1991</v>
      </c>
      <c r="AM251" s="35">
        <v>354</v>
      </c>
      <c r="AN251" s="35">
        <v>3363</v>
      </c>
      <c r="AO251" s="35">
        <v>3363</v>
      </c>
      <c r="AP251" s="35">
        <v>529</v>
      </c>
      <c r="AQ251" s="45">
        <v>567</v>
      </c>
      <c r="AR251" s="35">
        <v>19416</v>
      </c>
      <c r="AS251" s="35">
        <v>1771</v>
      </c>
      <c r="AT251" s="62">
        <v>513</v>
      </c>
      <c r="AU251" s="72">
        <v>185</v>
      </c>
      <c r="AV251" s="35">
        <v>1771</v>
      </c>
      <c r="AW251" s="35">
        <v>1771</v>
      </c>
      <c r="AX251" s="35" t="s">
        <v>237</v>
      </c>
      <c r="AY251" s="35">
        <v>1771</v>
      </c>
      <c r="AZ251" s="43" t="s">
        <v>46</v>
      </c>
      <c r="BA251" s="45">
        <v>1481</v>
      </c>
      <c r="BB251" s="35">
        <v>19416</v>
      </c>
      <c r="BC251" s="35">
        <v>2242</v>
      </c>
      <c r="BD251" s="72">
        <v>80</v>
      </c>
      <c r="BE251" s="35">
        <v>770</v>
      </c>
      <c r="BF251" s="73">
        <v>17</v>
      </c>
      <c r="BG251" s="35">
        <v>19416</v>
      </c>
      <c r="BH251" s="35">
        <v>4828</v>
      </c>
      <c r="BI251" s="35">
        <v>9211</v>
      </c>
      <c r="BJ251" s="35">
        <v>9211</v>
      </c>
      <c r="BK251" s="35">
        <v>880</v>
      </c>
      <c r="BL251" s="35">
        <v>2645</v>
      </c>
      <c r="BM251" s="35" t="s">
        <v>46</v>
      </c>
      <c r="BN251" s="35">
        <v>2645</v>
      </c>
      <c r="BO251" s="45" t="s">
        <v>238</v>
      </c>
      <c r="BP251" s="35">
        <v>7971</v>
      </c>
      <c r="BQ251" s="35">
        <v>4421</v>
      </c>
      <c r="BR251" s="35">
        <v>2344</v>
      </c>
      <c r="BS251" s="35">
        <v>19416</v>
      </c>
      <c r="BT251" s="35">
        <v>19416</v>
      </c>
      <c r="BU251" s="35">
        <v>7971</v>
      </c>
      <c r="BV251" s="35">
        <v>14588</v>
      </c>
      <c r="BW251" s="10">
        <v>5976</v>
      </c>
      <c r="BX251" s="93" t="s">
        <v>238</v>
      </c>
      <c r="BY251" s="45">
        <v>18974</v>
      </c>
      <c r="BZ251" s="35">
        <v>19416</v>
      </c>
      <c r="CA251" s="35">
        <v>11884</v>
      </c>
      <c r="CB251" s="35">
        <v>7971</v>
      </c>
      <c r="CC251" s="35">
        <v>7971</v>
      </c>
      <c r="CD251" s="35">
        <v>7971</v>
      </c>
      <c r="CE251" s="72">
        <v>7062</v>
      </c>
      <c r="CF251" s="72">
        <v>147</v>
      </c>
      <c r="CG251" s="35">
        <v>6127</v>
      </c>
      <c r="CH251" s="35">
        <v>11704</v>
      </c>
      <c r="CI251" s="35">
        <v>11704</v>
      </c>
      <c r="CJ251" s="35">
        <v>11704</v>
      </c>
      <c r="CK251" s="35">
        <v>432</v>
      </c>
      <c r="CL251" s="35" t="s">
        <v>237</v>
      </c>
      <c r="CM251" s="35">
        <v>432</v>
      </c>
      <c r="CN251" s="35">
        <v>643</v>
      </c>
      <c r="CO251" s="45">
        <v>11225</v>
      </c>
      <c r="CP251" s="35">
        <v>9311</v>
      </c>
      <c r="CQ251" s="35">
        <v>9311</v>
      </c>
      <c r="CR251" s="35">
        <v>9211</v>
      </c>
      <c r="CS251" s="35">
        <v>9211</v>
      </c>
      <c r="CT251" s="35">
        <v>9341</v>
      </c>
      <c r="CU251" s="35">
        <v>3856</v>
      </c>
      <c r="CV251" s="35">
        <v>9341</v>
      </c>
      <c r="CW251" s="35">
        <v>19416</v>
      </c>
      <c r="CX251" s="35">
        <v>9211</v>
      </c>
      <c r="CY251" s="35">
        <v>3173</v>
      </c>
      <c r="CZ251" s="35">
        <v>332</v>
      </c>
      <c r="DA251" s="78">
        <v>6.21</v>
      </c>
      <c r="DB251" s="43" t="s">
        <v>46</v>
      </c>
      <c r="DC251" s="43" t="s">
        <v>46</v>
      </c>
      <c r="DD251" s="43" t="s">
        <v>46</v>
      </c>
      <c r="DE251" s="43" t="s">
        <v>46</v>
      </c>
      <c r="DF251" s="35">
        <v>2242</v>
      </c>
      <c r="DG251" s="54">
        <v>80</v>
      </c>
      <c r="DH251" s="35">
        <v>770</v>
      </c>
      <c r="DI251" s="35">
        <v>17</v>
      </c>
    </row>
    <row r="252" spans="1:113" x14ac:dyDescent="0.2">
      <c r="A252" s="3" t="s">
        <v>31</v>
      </c>
      <c r="B252" s="4">
        <v>2021</v>
      </c>
      <c r="C252" s="2" t="s">
        <v>9</v>
      </c>
      <c r="D252" s="35">
        <v>762</v>
      </c>
      <c r="E252" s="35">
        <v>694</v>
      </c>
      <c r="F252" s="35">
        <v>24733</v>
      </c>
      <c r="G252" s="45">
        <v>24733</v>
      </c>
      <c r="H252" s="35">
        <v>24733</v>
      </c>
      <c r="I252" s="35">
        <v>24733</v>
      </c>
      <c r="J252" s="35">
        <v>4473</v>
      </c>
      <c r="K252" s="35">
        <v>14002</v>
      </c>
      <c r="L252" s="35">
        <v>6258</v>
      </c>
      <c r="M252" s="35" t="s">
        <v>46</v>
      </c>
      <c r="N252" s="35" t="s">
        <v>237</v>
      </c>
      <c r="O252" s="35">
        <v>441</v>
      </c>
      <c r="P252" s="35">
        <v>649</v>
      </c>
      <c r="Q252" s="35">
        <v>4107.9468085106382</v>
      </c>
      <c r="R252" s="45">
        <v>2288</v>
      </c>
      <c r="S252" s="35">
        <v>7379</v>
      </c>
      <c r="T252" s="35">
        <v>7208</v>
      </c>
      <c r="U252" s="35">
        <v>8997</v>
      </c>
      <c r="V252" s="35">
        <v>1107</v>
      </c>
      <c r="W252" s="72">
        <v>4316</v>
      </c>
      <c r="X252" s="62">
        <v>4681</v>
      </c>
      <c r="Y252" s="35">
        <v>2043</v>
      </c>
      <c r="Z252" s="35">
        <v>3920</v>
      </c>
      <c r="AA252" s="35">
        <v>4243.833333333333</v>
      </c>
      <c r="AB252" s="35">
        <v>12648</v>
      </c>
      <c r="AC252" s="35">
        <v>12085</v>
      </c>
      <c r="AD252" s="35">
        <v>450</v>
      </c>
      <c r="AE252" s="43">
        <v>1354.875</v>
      </c>
      <c r="AF252" s="30">
        <v>935</v>
      </c>
      <c r="AG252" s="35">
        <v>24733</v>
      </c>
      <c r="AH252" s="43">
        <v>478</v>
      </c>
      <c r="AI252" s="43">
        <v>876.875</v>
      </c>
      <c r="AJ252" s="43">
        <v>935</v>
      </c>
      <c r="AK252" s="43">
        <v>2661</v>
      </c>
      <c r="AL252" s="35">
        <v>2661</v>
      </c>
      <c r="AM252" s="35">
        <v>450</v>
      </c>
      <c r="AN252" s="35">
        <v>4473</v>
      </c>
      <c r="AO252" s="35">
        <v>4473</v>
      </c>
      <c r="AP252" s="35">
        <v>694</v>
      </c>
      <c r="AQ252" s="45">
        <v>730</v>
      </c>
      <c r="AR252" s="35">
        <v>24733</v>
      </c>
      <c r="AS252" s="35">
        <v>2199</v>
      </c>
      <c r="AT252" s="62">
        <v>664</v>
      </c>
      <c r="AU252" s="72">
        <v>241</v>
      </c>
      <c r="AV252" s="35">
        <v>2199</v>
      </c>
      <c r="AW252" s="35">
        <v>2199</v>
      </c>
      <c r="AX252" s="35" t="s">
        <v>237</v>
      </c>
      <c r="AY252" s="35">
        <v>2199</v>
      </c>
      <c r="AZ252" s="43" t="s">
        <v>46</v>
      </c>
      <c r="BA252" s="45">
        <v>1834</v>
      </c>
      <c r="BB252" s="35">
        <v>24733</v>
      </c>
      <c r="BC252" s="35">
        <v>2903</v>
      </c>
      <c r="BD252" s="72">
        <v>90</v>
      </c>
      <c r="BE252" s="35">
        <v>1004</v>
      </c>
      <c r="BF252" s="73">
        <v>24</v>
      </c>
      <c r="BG252" s="35">
        <v>24733</v>
      </c>
      <c r="BH252" s="35">
        <v>6258</v>
      </c>
      <c r="BI252" s="35">
        <v>11556</v>
      </c>
      <c r="BJ252" s="35">
        <v>11556</v>
      </c>
      <c r="BK252" s="35">
        <v>1037</v>
      </c>
      <c r="BL252" s="35">
        <v>3366</v>
      </c>
      <c r="BM252" s="35" t="s">
        <v>46</v>
      </c>
      <c r="BN252" s="35">
        <v>3366</v>
      </c>
      <c r="BO252" s="45" t="s">
        <v>238</v>
      </c>
      <c r="BP252" s="35">
        <v>10104</v>
      </c>
      <c r="BQ252" s="35">
        <v>5963</v>
      </c>
      <c r="BR252" s="35">
        <v>2344</v>
      </c>
      <c r="BS252" s="35">
        <v>24733</v>
      </c>
      <c r="BT252" s="35">
        <v>24733</v>
      </c>
      <c r="BU252" s="35">
        <v>10104</v>
      </c>
      <c r="BV252" s="35">
        <v>18475</v>
      </c>
      <c r="BW252" s="10">
        <v>7387</v>
      </c>
      <c r="BX252" s="93" t="s">
        <v>238</v>
      </c>
      <c r="BY252" s="45">
        <v>24315</v>
      </c>
      <c r="BZ252" s="35">
        <v>24733</v>
      </c>
      <c r="CA252" s="35">
        <v>14713</v>
      </c>
      <c r="CB252" s="35">
        <v>10104</v>
      </c>
      <c r="CC252" s="35">
        <v>10104</v>
      </c>
      <c r="CD252" s="35">
        <v>10104</v>
      </c>
      <c r="CE252" s="72">
        <v>8997</v>
      </c>
      <c r="CF252" s="72">
        <v>181</v>
      </c>
      <c r="CG252" s="35">
        <v>7362</v>
      </c>
      <c r="CH252" s="35">
        <v>14587</v>
      </c>
      <c r="CI252" s="35">
        <v>14587</v>
      </c>
      <c r="CJ252" s="35">
        <v>14587</v>
      </c>
      <c r="CK252" s="35">
        <v>441</v>
      </c>
      <c r="CL252" s="35" t="s">
        <v>237</v>
      </c>
      <c r="CM252" s="35">
        <v>441</v>
      </c>
      <c r="CN252" s="35">
        <v>676</v>
      </c>
      <c r="CO252" s="45">
        <v>14002</v>
      </c>
      <c r="CP252" s="35">
        <v>11455</v>
      </c>
      <c r="CQ252" s="35">
        <v>11455</v>
      </c>
      <c r="CR252" s="35">
        <v>11556</v>
      </c>
      <c r="CS252" s="35">
        <v>11556</v>
      </c>
      <c r="CT252" s="35">
        <v>11488</v>
      </c>
      <c r="CU252" s="35">
        <v>3992</v>
      </c>
      <c r="CV252" s="35">
        <v>11488</v>
      </c>
      <c r="CW252" s="35">
        <v>24733</v>
      </c>
      <c r="CX252" s="35">
        <v>11556</v>
      </c>
      <c r="CY252" s="35">
        <v>5985</v>
      </c>
      <c r="CZ252" s="35">
        <v>550</v>
      </c>
      <c r="DA252" s="78">
        <v>7.29</v>
      </c>
      <c r="DB252" s="43" t="s">
        <v>46</v>
      </c>
      <c r="DC252" s="43" t="s">
        <v>46</v>
      </c>
      <c r="DD252" s="43" t="s">
        <v>46</v>
      </c>
      <c r="DE252" s="43" t="s">
        <v>46</v>
      </c>
      <c r="DF252" s="35">
        <v>2903</v>
      </c>
      <c r="DG252" s="54">
        <v>90</v>
      </c>
      <c r="DH252" s="35">
        <v>1004</v>
      </c>
      <c r="DI252" s="35">
        <v>24</v>
      </c>
    </row>
    <row r="253" spans="1:113" x14ac:dyDescent="0.2">
      <c r="A253" s="3" t="s">
        <v>32</v>
      </c>
      <c r="B253" s="4">
        <v>2021</v>
      </c>
      <c r="C253" s="2" t="s">
        <v>10</v>
      </c>
      <c r="D253" s="35">
        <v>1275</v>
      </c>
      <c r="E253" s="35">
        <v>1078</v>
      </c>
      <c r="F253" s="35">
        <v>43688</v>
      </c>
      <c r="G253" s="45">
        <v>43688</v>
      </c>
      <c r="H253" s="35">
        <v>43688</v>
      </c>
      <c r="I253" s="35">
        <v>43688</v>
      </c>
      <c r="J253" s="35">
        <v>7481</v>
      </c>
      <c r="K253" s="35">
        <v>25344</v>
      </c>
      <c r="L253" s="35">
        <v>10863</v>
      </c>
      <c r="M253" s="35" t="s">
        <v>46</v>
      </c>
      <c r="N253" s="35" t="s">
        <v>237</v>
      </c>
      <c r="O253" s="35">
        <v>1773</v>
      </c>
      <c r="P253" s="35">
        <v>1595</v>
      </c>
      <c r="Q253" s="35">
        <v>3637.5454545454545</v>
      </c>
      <c r="R253" s="45">
        <v>7556</v>
      </c>
      <c r="S253" s="35">
        <v>13168</v>
      </c>
      <c r="T253" s="35">
        <v>13070</v>
      </c>
      <c r="U253" s="35">
        <v>15909</v>
      </c>
      <c r="V253" s="35">
        <v>1934</v>
      </c>
      <c r="W253" s="72">
        <v>7392</v>
      </c>
      <c r="X253" s="62">
        <v>8517</v>
      </c>
      <c r="Y253" s="35">
        <v>3328</v>
      </c>
      <c r="Z253" s="35">
        <v>6896</v>
      </c>
      <c r="AA253" s="35">
        <v>3571.3737864077671</v>
      </c>
      <c r="AB253" s="35">
        <v>22391</v>
      </c>
      <c r="AC253" s="35">
        <v>21297</v>
      </c>
      <c r="AD253" s="35">
        <v>920</v>
      </c>
      <c r="AE253" s="43" t="s">
        <v>46</v>
      </c>
      <c r="AF253" s="30">
        <v>1499</v>
      </c>
      <c r="AG253" s="35">
        <v>43688</v>
      </c>
      <c r="AH253" s="43" t="s">
        <v>46</v>
      </c>
      <c r="AI253" s="43" t="s">
        <v>46</v>
      </c>
      <c r="AJ253" s="43" t="s">
        <v>46</v>
      </c>
      <c r="AK253" s="43">
        <v>4347</v>
      </c>
      <c r="AL253" s="35">
        <v>4347</v>
      </c>
      <c r="AM253" s="35">
        <v>920</v>
      </c>
      <c r="AN253" s="35">
        <v>7481</v>
      </c>
      <c r="AO253" s="35" t="s">
        <v>46</v>
      </c>
      <c r="AP253" s="35">
        <v>1078</v>
      </c>
      <c r="AQ253" s="45">
        <v>1209</v>
      </c>
      <c r="AR253" s="35">
        <v>43688</v>
      </c>
      <c r="AS253" s="35">
        <v>4112</v>
      </c>
      <c r="AT253" s="62">
        <v>1407</v>
      </c>
      <c r="AU253" s="72">
        <v>492</v>
      </c>
      <c r="AV253" s="35">
        <v>4112</v>
      </c>
      <c r="AW253" s="35">
        <v>4112</v>
      </c>
      <c r="AX253" s="35" t="s">
        <v>237</v>
      </c>
      <c r="AY253" s="35">
        <v>4112</v>
      </c>
      <c r="AZ253" s="43" t="s">
        <v>46</v>
      </c>
      <c r="BA253" s="45" t="s">
        <v>46</v>
      </c>
      <c r="BB253" s="35">
        <v>43688</v>
      </c>
      <c r="BC253" s="35">
        <v>4994</v>
      </c>
      <c r="BD253" s="72">
        <v>321</v>
      </c>
      <c r="BE253" s="35">
        <v>1662</v>
      </c>
      <c r="BF253" s="73">
        <v>96</v>
      </c>
      <c r="BG253" s="35">
        <v>43688</v>
      </c>
      <c r="BH253" s="35">
        <v>10863</v>
      </c>
      <c r="BI253" s="35">
        <v>20725</v>
      </c>
      <c r="BJ253" s="35">
        <v>20725</v>
      </c>
      <c r="BK253" s="35">
        <v>1950</v>
      </c>
      <c r="BL253" s="35">
        <v>5587</v>
      </c>
      <c r="BM253" s="35" t="s">
        <v>46</v>
      </c>
      <c r="BN253" s="35">
        <v>5587</v>
      </c>
      <c r="BO253" s="45" t="s">
        <v>238</v>
      </c>
      <c r="BP253" s="35">
        <v>17843</v>
      </c>
      <c r="BQ253" s="35">
        <v>10224</v>
      </c>
      <c r="BR253" s="35">
        <v>2344</v>
      </c>
      <c r="BS253" s="35">
        <v>43688</v>
      </c>
      <c r="BT253" s="35">
        <v>43688</v>
      </c>
      <c r="BU253" s="35">
        <v>17843</v>
      </c>
      <c r="BV253" s="35">
        <v>32825</v>
      </c>
      <c r="BW253" s="10">
        <v>13560</v>
      </c>
      <c r="BX253" s="93" t="s">
        <v>238</v>
      </c>
      <c r="BY253" s="45">
        <v>41606</v>
      </c>
      <c r="BZ253" s="35">
        <v>43688</v>
      </c>
      <c r="CA253" s="35">
        <v>26631</v>
      </c>
      <c r="CB253" s="35">
        <v>17843</v>
      </c>
      <c r="CC253" s="35">
        <v>17843</v>
      </c>
      <c r="CD253" s="35">
        <v>17843</v>
      </c>
      <c r="CE253" s="72">
        <v>15909</v>
      </c>
      <c r="CF253" s="72">
        <v>376</v>
      </c>
      <c r="CG253" s="35">
        <v>12789</v>
      </c>
      <c r="CH253" s="35">
        <v>26238</v>
      </c>
      <c r="CI253" s="35">
        <v>26238</v>
      </c>
      <c r="CJ253" s="35">
        <v>26238</v>
      </c>
      <c r="CK253" s="35">
        <v>1773</v>
      </c>
      <c r="CL253" s="35" t="s">
        <v>237</v>
      </c>
      <c r="CM253" s="35">
        <v>1773</v>
      </c>
      <c r="CN253" s="35">
        <v>3295</v>
      </c>
      <c r="CO253" s="45">
        <v>25344</v>
      </c>
      <c r="CP253" s="35">
        <v>20720</v>
      </c>
      <c r="CQ253" s="35">
        <v>20720</v>
      </c>
      <c r="CR253" s="35">
        <v>20725</v>
      </c>
      <c r="CS253" s="35">
        <v>20725</v>
      </c>
      <c r="CT253" s="35">
        <v>20877</v>
      </c>
      <c r="CU253" s="35">
        <v>13044</v>
      </c>
      <c r="CV253" s="35">
        <v>20877</v>
      </c>
      <c r="CW253" s="35">
        <v>43688</v>
      </c>
      <c r="CX253" s="35">
        <v>20725</v>
      </c>
      <c r="CY253" s="35">
        <v>3416</v>
      </c>
      <c r="CZ253" s="35">
        <v>466</v>
      </c>
      <c r="DA253" s="78">
        <v>6.22</v>
      </c>
      <c r="DB253" s="43" t="s">
        <v>46</v>
      </c>
      <c r="DC253" s="43" t="s">
        <v>46</v>
      </c>
      <c r="DD253" s="43" t="s">
        <v>46</v>
      </c>
      <c r="DE253" s="43" t="s">
        <v>46</v>
      </c>
      <c r="DF253" s="35">
        <v>4994</v>
      </c>
      <c r="DG253" s="54">
        <v>321</v>
      </c>
      <c r="DH253" s="35">
        <v>1662</v>
      </c>
      <c r="DI253" s="35">
        <v>96</v>
      </c>
    </row>
    <row r="254" spans="1:113" x14ac:dyDescent="0.2">
      <c r="A254" s="3" t="s">
        <v>33</v>
      </c>
      <c r="B254" s="4">
        <v>2021</v>
      </c>
      <c r="C254" s="2" t="s">
        <v>11</v>
      </c>
      <c r="D254" s="35">
        <v>1531</v>
      </c>
      <c r="E254" s="35">
        <v>1412</v>
      </c>
      <c r="F254" s="35">
        <v>56490</v>
      </c>
      <c r="G254" s="45">
        <v>56490</v>
      </c>
      <c r="H254" s="35">
        <v>56490</v>
      </c>
      <c r="I254" s="35">
        <v>56490</v>
      </c>
      <c r="J254" s="35">
        <v>9732</v>
      </c>
      <c r="K254" s="35">
        <v>34351</v>
      </c>
      <c r="L254" s="35">
        <v>12407</v>
      </c>
      <c r="M254" s="35" t="s">
        <v>46</v>
      </c>
      <c r="N254" s="35" t="s">
        <v>237</v>
      </c>
      <c r="O254" s="35">
        <v>2094</v>
      </c>
      <c r="P254" s="35">
        <v>2070</v>
      </c>
      <c r="Q254" s="35">
        <v>3653.6626506024095</v>
      </c>
      <c r="R254" s="45">
        <v>8966</v>
      </c>
      <c r="S254" s="35">
        <v>17474</v>
      </c>
      <c r="T254" s="35">
        <v>18186</v>
      </c>
      <c r="U254" s="35">
        <v>22408</v>
      </c>
      <c r="V254" s="35">
        <v>2813</v>
      </c>
      <c r="W254" s="72">
        <v>10262</v>
      </c>
      <c r="X254" s="62">
        <v>12146</v>
      </c>
      <c r="Y254" s="35">
        <v>4762</v>
      </c>
      <c r="Z254" s="35">
        <v>9857</v>
      </c>
      <c r="AA254" s="35">
        <v>3657.1810344827586</v>
      </c>
      <c r="AB254" s="35">
        <v>28593</v>
      </c>
      <c r="AC254" s="35">
        <v>27897</v>
      </c>
      <c r="AD254" s="35">
        <v>1197</v>
      </c>
      <c r="AE254" s="43" t="s">
        <v>46</v>
      </c>
      <c r="AF254" s="30">
        <v>2029</v>
      </c>
      <c r="AG254" s="35">
        <v>56490</v>
      </c>
      <c r="AH254" s="43" t="s">
        <v>46</v>
      </c>
      <c r="AI254" s="43" t="s">
        <v>46</v>
      </c>
      <c r="AJ254" s="43" t="s">
        <v>46</v>
      </c>
      <c r="AK254" s="43">
        <v>5800</v>
      </c>
      <c r="AL254" s="35">
        <v>5800</v>
      </c>
      <c r="AM254" s="35">
        <v>1197</v>
      </c>
      <c r="AN254" s="35">
        <v>9732</v>
      </c>
      <c r="AO254" s="35" t="s">
        <v>46</v>
      </c>
      <c r="AP254" s="35">
        <v>1412</v>
      </c>
      <c r="AQ254" s="45">
        <v>1510</v>
      </c>
      <c r="AR254" s="35">
        <v>56490</v>
      </c>
      <c r="AS254" s="35">
        <v>5771</v>
      </c>
      <c r="AT254" s="62">
        <v>2050</v>
      </c>
      <c r="AU254" s="72">
        <v>723</v>
      </c>
      <c r="AV254" s="35">
        <v>5771</v>
      </c>
      <c r="AW254" s="35">
        <v>5771</v>
      </c>
      <c r="AX254" s="35" t="s">
        <v>237</v>
      </c>
      <c r="AY254" s="35">
        <v>5771</v>
      </c>
      <c r="AZ254" s="43" t="s">
        <v>46</v>
      </c>
      <c r="BA254" s="45" t="s">
        <v>46</v>
      </c>
      <c r="BB254" s="35">
        <v>56490</v>
      </c>
      <c r="BC254" s="35">
        <v>6370</v>
      </c>
      <c r="BD254" s="72">
        <v>448</v>
      </c>
      <c r="BE254" s="35">
        <v>2135</v>
      </c>
      <c r="BF254" s="73">
        <v>113</v>
      </c>
      <c r="BG254" s="35">
        <v>56490</v>
      </c>
      <c r="BH254" s="35">
        <v>12407</v>
      </c>
      <c r="BI254" s="35">
        <v>27300</v>
      </c>
      <c r="BJ254" s="35">
        <v>27300</v>
      </c>
      <c r="BK254" s="35">
        <v>2271</v>
      </c>
      <c r="BL254" s="35">
        <v>6686</v>
      </c>
      <c r="BM254" s="35" t="s">
        <v>46</v>
      </c>
      <c r="BN254" s="35">
        <v>6686</v>
      </c>
      <c r="BO254" s="45" t="s">
        <v>238</v>
      </c>
      <c r="BP254" s="35">
        <v>25221</v>
      </c>
      <c r="BQ254" s="35">
        <v>14619</v>
      </c>
      <c r="BR254" s="35">
        <v>2344</v>
      </c>
      <c r="BS254" s="35">
        <v>56490</v>
      </c>
      <c r="BT254" s="35">
        <v>56490</v>
      </c>
      <c r="BU254" s="35">
        <v>25221</v>
      </c>
      <c r="BV254" s="35">
        <v>44083</v>
      </c>
      <c r="BW254" s="10">
        <v>19077</v>
      </c>
      <c r="BX254" s="93" t="s">
        <v>238</v>
      </c>
      <c r="BY254" s="45">
        <v>54652</v>
      </c>
      <c r="BZ254" s="35">
        <v>56490</v>
      </c>
      <c r="CA254" s="35">
        <v>36003</v>
      </c>
      <c r="CB254" s="35">
        <v>25221</v>
      </c>
      <c r="CC254" s="35">
        <v>25221</v>
      </c>
      <c r="CD254" s="35">
        <v>25221</v>
      </c>
      <c r="CE254" s="72">
        <v>22408</v>
      </c>
      <c r="CF254" s="72">
        <v>560</v>
      </c>
      <c r="CG254" s="35">
        <v>16099</v>
      </c>
      <c r="CH254" s="35">
        <v>35660</v>
      </c>
      <c r="CI254" s="35">
        <v>35660</v>
      </c>
      <c r="CJ254" s="35">
        <v>35660</v>
      </c>
      <c r="CK254" s="35">
        <v>2094</v>
      </c>
      <c r="CL254" s="35" t="s">
        <v>237</v>
      </c>
      <c r="CM254" s="35">
        <v>2094</v>
      </c>
      <c r="CN254" s="35">
        <v>3440</v>
      </c>
      <c r="CO254" s="45">
        <v>34351</v>
      </c>
      <c r="CP254" s="35">
        <v>27157</v>
      </c>
      <c r="CQ254" s="35">
        <v>27157</v>
      </c>
      <c r="CR254" s="35">
        <v>27300</v>
      </c>
      <c r="CS254" s="35">
        <v>27300</v>
      </c>
      <c r="CT254" s="35">
        <v>27207</v>
      </c>
      <c r="CU254" s="35">
        <v>16316</v>
      </c>
      <c r="CV254" s="35">
        <v>27207</v>
      </c>
      <c r="CW254" s="35">
        <v>56490</v>
      </c>
      <c r="CX254" s="35">
        <v>27300</v>
      </c>
      <c r="CY254" s="35">
        <v>7197</v>
      </c>
      <c r="CZ254" s="35">
        <v>722</v>
      </c>
      <c r="DA254" s="78">
        <v>6.79</v>
      </c>
      <c r="DB254" s="43" t="s">
        <v>46</v>
      </c>
      <c r="DC254" s="43" t="s">
        <v>46</v>
      </c>
      <c r="DD254" s="43" t="s">
        <v>46</v>
      </c>
      <c r="DE254" s="43" t="s">
        <v>46</v>
      </c>
      <c r="DF254" s="35">
        <v>6370</v>
      </c>
      <c r="DG254" s="54">
        <v>448</v>
      </c>
      <c r="DH254" s="35">
        <v>2135</v>
      </c>
      <c r="DI254" s="35">
        <v>113</v>
      </c>
    </row>
    <row r="255" spans="1:113" x14ac:dyDescent="0.2">
      <c r="A255" s="3" t="s">
        <v>34</v>
      </c>
      <c r="B255" s="4">
        <v>2021</v>
      </c>
      <c r="C255" s="2" t="s">
        <v>12</v>
      </c>
      <c r="D255" s="35">
        <v>1267</v>
      </c>
      <c r="E255" s="35">
        <v>1084</v>
      </c>
      <c r="F255" s="35">
        <v>45219</v>
      </c>
      <c r="G255" s="45">
        <v>45219</v>
      </c>
      <c r="H255" s="35">
        <v>45219</v>
      </c>
      <c r="I255" s="35">
        <v>45219</v>
      </c>
      <c r="J255" s="35">
        <v>7820</v>
      </c>
      <c r="K255" s="35">
        <v>27714</v>
      </c>
      <c r="L255" s="35">
        <v>9685</v>
      </c>
      <c r="M255" s="35" t="s">
        <v>46</v>
      </c>
      <c r="N255" s="35" t="s">
        <v>237</v>
      </c>
      <c r="O255" s="35">
        <v>1354</v>
      </c>
      <c r="P255" s="35">
        <v>1289</v>
      </c>
      <c r="Q255" s="35">
        <v>3625.1815286624205</v>
      </c>
      <c r="R255" s="45">
        <v>5617</v>
      </c>
      <c r="S255" s="35">
        <v>14090</v>
      </c>
      <c r="T255" s="35">
        <v>14629</v>
      </c>
      <c r="U255" s="35">
        <v>18174</v>
      </c>
      <c r="V255" s="35">
        <v>2133</v>
      </c>
      <c r="W255" s="72">
        <v>8327</v>
      </c>
      <c r="X255" s="62">
        <v>9847</v>
      </c>
      <c r="Y255" s="35">
        <v>3615</v>
      </c>
      <c r="Z255" s="35">
        <v>8135</v>
      </c>
      <c r="AA255" s="35">
        <v>3622.7916666666665</v>
      </c>
      <c r="AB255" s="35">
        <v>22590</v>
      </c>
      <c r="AC255" s="35">
        <v>22629</v>
      </c>
      <c r="AD255" s="35">
        <v>916</v>
      </c>
      <c r="AE255" s="43" t="s">
        <v>46</v>
      </c>
      <c r="AF255" s="30">
        <v>1619</v>
      </c>
      <c r="AG255" s="35">
        <v>45219</v>
      </c>
      <c r="AH255" s="43" t="s">
        <v>46</v>
      </c>
      <c r="AI255" s="43" t="s">
        <v>46</v>
      </c>
      <c r="AJ255" s="43" t="s">
        <v>46</v>
      </c>
      <c r="AK255" s="43">
        <v>4570</v>
      </c>
      <c r="AL255" s="35">
        <v>4570</v>
      </c>
      <c r="AM255" s="35">
        <v>916</v>
      </c>
      <c r="AN255" s="35">
        <v>7820</v>
      </c>
      <c r="AO255" s="35" t="s">
        <v>46</v>
      </c>
      <c r="AP255" s="35">
        <v>1084</v>
      </c>
      <c r="AQ255" s="45">
        <v>1185</v>
      </c>
      <c r="AR255" s="35">
        <v>45219</v>
      </c>
      <c r="AS255" s="35">
        <v>4539</v>
      </c>
      <c r="AT255" s="62">
        <v>1741</v>
      </c>
      <c r="AU255" s="72">
        <v>656</v>
      </c>
      <c r="AV255" s="35">
        <v>4539</v>
      </c>
      <c r="AW255" s="35">
        <v>4539</v>
      </c>
      <c r="AX255" s="35" t="s">
        <v>237</v>
      </c>
      <c r="AY255" s="35">
        <v>4539</v>
      </c>
      <c r="AZ255" s="43" t="s">
        <v>46</v>
      </c>
      <c r="BA255" s="45" t="s">
        <v>46</v>
      </c>
      <c r="BB255" s="35">
        <v>45219</v>
      </c>
      <c r="BC255" s="35">
        <v>4841</v>
      </c>
      <c r="BD255" s="72">
        <v>435</v>
      </c>
      <c r="BE255" s="35">
        <v>1725</v>
      </c>
      <c r="BF255" s="73">
        <v>163</v>
      </c>
      <c r="BG255" s="35">
        <v>45219</v>
      </c>
      <c r="BH255" s="35">
        <v>9685</v>
      </c>
      <c r="BI255" s="35">
        <v>21494</v>
      </c>
      <c r="BJ255" s="35">
        <v>21494</v>
      </c>
      <c r="BK255" s="35">
        <v>1589</v>
      </c>
      <c r="BL255" s="35">
        <v>4945</v>
      </c>
      <c r="BM255" s="35" t="s">
        <v>46</v>
      </c>
      <c r="BN255" s="35">
        <v>4945</v>
      </c>
      <c r="BO255" s="45" t="s">
        <v>238</v>
      </c>
      <c r="BP255" s="35">
        <v>20307</v>
      </c>
      <c r="BQ255" s="35">
        <v>11750</v>
      </c>
      <c r="BR255" s="35">
        <v>2344</v>
      </c>
      <c r="BS255" s="35">
        <v>45219</v>
      </c>
      <c r="BT255" s="35">
        <v>45219</v>
      </c>
      <c r="BU255" s="35">
        <v>20307</v>
      </c>
      <c r="BV255" s="35">
        <v>35534</v>
      </c>
      <c r="BW255" s="10">
        <v>15088</v>
      </c>
      <c r="BX255" s="93" t="s">
        <v>238</v>
      </c>
      <c r="BY255" s="45">
        <v>44030</v>
      </c>
      <c r="BZ255" s="35">
        <v>45219</v>
      </c>
      <c r="CA255" s="35">
        <v>29124</v>
      </c>
      <c r="CB255" s="35">
        <v>20307</v>
      </c>
      <c r="CC255" s="35">
        <v>20307</v>
      </c>
      <c r="CD255" s="35">
        <v>20307</v>
      </c>
      <c r="CE255" s="72">
        <v>18174</v>
      </c>
      <c r="CF255" s="72">
        <v>329</v>
      </c>
      <c r="CG255" s="35">
        <v>13476</v>
      </c>
      <c r="CH255" s="35">
        <v>28719</v>
      </c>
      <c r="CI255" s="35">
        <v>28719</v>
      </c>
      <c r="CJ255" s="35">
        <v>28719</v>
      </c>
      <c r="CK255" s="35">
        <v>1354</v>
      </c>
      <c r="CL255" s="35" t="s">
        <v>237</v>
      </c>
      <c r="CM255" s="35">
        <v>1354</v>
      </c>
      <c r="CN255" s="35">
        <v>2387</v>
      </c>
      <c r="CO255" s="45">
        <v>27714</v>
      </c>
      <c r="CP255" s="35">
        <v>21522</v>
      </c>
      <c r="CQ255" s="35">
        <v>21522</v>
      </c>
      <c r="CR255" s="35">
        <v>21494</v>
      </c>
      <c r="CS255" s="35">
        <v>21494</v>
      </c>
      <c r="CT255" s="35">
        <v>21572</v>
      </c>
      <c r="CU255" s="35">
        <v>9925</v>
      </c>
      <c r="CV255" s="35">
        <v>21572</v>
      </c>
      <c r="CW255" s="35">
        <v>45219</v>
      </c>
      <c r="CX255" s="35">
        <v>21494</v>
      </c>
      <c r="CY255" s="35">
        <v>12767</v>
      </c>
      <c r="CZ255" s="35">
        <v>852</v>
      </c>
      <c r="DA255" s="78">
        <v>5.91</v>
      </c>
      <c r="DB255" s="43" t="s">
        <v>46</v>
      </c>
      <c r="DC255" s="43" t="s">
        <v>46</v>
      </c>
      <c r="DD255" s="43" t="s">
        <v>46</v>
      </c>
      <c r="DE255" s="43" t="s">
        <v>46</v>
      </c>
      <c r="DF255" s="35">
        <v>4841</v>
      </c>
      <c r="DG255" s="54">
        <v>435</v>
      </c>
      <c r="DH255" s="35">
        <v>1725</v>
      </c>
      <c r="DI255" s="35">
        <v>163</v>
      </c>
    </row>
    <row r="256" spans="1:113" x14ac:dyDescent="0.2">
      <c r="A256" s="3" t="s">
        <v>35</v>
      </c>
      <c r="B256" s="4">
        <v>2021</v>
      </c>
      <c r="C256" s="2" t="s">
        <v>228</v>
      </c>
      <c r="D256" s="35">
        <v>1287</v>
      </c>
      <c r="E256" s="35">
        <v>1163</v>
      </c>
      <c r="F256" s="35">
        <v>45520</v>
      </c>
      <c r="G256" s="45">
        <v>45520</v>
      </c>
      <c r="H256" s="35">
        <v>45520</v>
      </c>
      <c r="I256" s="35">
        <v>45520</v>
      </c>
      <c r="J256" s="35">
        <v>7669</v>
      </c>
      <c r="K256" s="35">
        <v>27261</v>
      </c>
      <c r="L256" s="35">
        <v>10590</v>
      </c>
      <c r="M256" s="35" t="s">
        <v>46</v>
      </c>
      <c r="N256" s="35" t="s">
        <v>237</v>
      </c>
      <c r="O256" s="35">
        <v>1127</v>
      </c>
      <c r="P256" s="35">
        <v>754</v>
      </c>
      <c r="Q256" s="35">
        <v>3738.2777777777778</v>
      </c>
      <c r="R256" s="45">
        <v>3850</v>
      </c>
      <c r="S256" s="35">
        <v>14038</v>
      </c>
      <c r="T256" s="35">
        <v>14289</v>
      </c>
      <c r="U256" s="35">
        <v>17400</v>
      </c>
      <c r="V256" s="35">
        <v>2173</v>
      </c>
      <c r="W256" s="72">
        <v>8153</v>
      </c>
      <c r="X256" s="62">
        <v>9247</v>
      </c>
      <c r="Y256" s="35">
        <v>3465</v>
      </c>
      <c r="Z256" s="35">
        <v>7571</v>
      </c>
      <c r="AA256" s="35">
        <v>3882.1489361702129</v>
      </c>
      <c r="AB256" s="35">
        <v>23013</v>
      </c>
      <c r="AC256" s="35">
        <v>22507</v>
      </c>
      <c r="AD256" s="35">
        <v>894</v>
      </c>
      <c r="AE256" s="43">
        <v>2378.875</v>
      </c>
      <c r="AF256" s="30">
        <v>1592</v>
      </c>
      <c r="AG256" s="35">
        <v>45520</v>
      </c>
      <c r="AH256" s="43">
        <v>838</v>
      </c>
      <c r="AI256" s="43">
        <v>1540.875</v>
      </c>
      <c r="AJ256" s="43">
        <v>1592</v>
      </c>
      <c r="AK256" s="43">
        <v>4517</v>
      </c>
      <c r="AL256" s="35">
        <v>4517</v>
      </c>
      <c r="AM256" s="35">
        <v>894</v>
      </c>
      <c r="AN256" s="35">
        <v>7669</v>
      </c>
      <c r="AO256" s="35">
        <v>7669</v>
      </c>
      <c r="AP256" s="35">
        <v>1163</v>
      </c>
      <c r="AQ256" s="45">
        <v>1240</v>
      </c>
      <c r="AR256" s="35">
        <v>45520</v>
      </c>
      <c r="AS256" s="35">
        <v>4486</v>
      </c>
      <c r="AT256" s="62">
        <v>1753</v>
      </c>
      <c r="AU256" s="72">
        <v>725</v>
      </c>
      <c r="AV256" s="35">
        <v>4486</v>
      </c>
      <c r="AW256" s="35">
        <v>4486</v>
      </c>
      <c r="AX256" s="35" t="s">
        <v>237</v>
      </c>
      <c r="AY256" s="35">
        <v>4486</v>
      </c>
      <c r="AZ256" s="43" t="s">
        <v>46</v>
      </c>
      <c r="BA256" s="45">
        <v>3978</v>
      </c>
      <c r="BB256" s="35">
        <v>45520</v>
      </c>
      <c r="BC256" s="35">
        <v>4774</v>
      </c>
      <c r="BD256" s="72">
        <v>299</v>
      </c>
      <c r="BE256" s="35">
        <v>1658</v>
      </c>
      <c r="BF256" s="73">
        <v>116</v>
      </c>
      <c r="BG256" s="35">
        <v>45520</v>
      </c>
      <c r="BH256" s="35">
        <v>10590</v>
      </c>
      <c r="BI256" s="35">
        <v>21319</v>
      </c>
      <c r="BJ256" s="35">
        <v>21319</v>
      </c>
      <c r="BK256" s="35">
        <v>1703</v>
      </c>
      <c r="BL256" s="35">
        <v>5567</v>
      </c>
      <c r="BM256" s="35" t="s">
        <v>46</v>
      </c>
      <c r="BN256" s="35">
        <v>5567</v>
      </c>
      <c r="BO256" s="45" t="s">
        <v>238</v>
      </c>
      <c r="BP256" s="35">
        <v>19573</v>
      </c>
      <c r="BQ256" s="35">
        <v>11036</v>
      </c>
      <c r="BR256" s="35">
        <v>2344</v>
      </c>
      <c r="BS256" s="35">
        <v>45520</v>
      </c>
      <c r="BT256" s="35">
        <v>45520</v>
      </c>
      <c r="BU256" s="35">
        <v>19573</v>
      </c>
      <c r="BV256" s="35">
        <v>34930</v>
      </c>
      <c r="BW256" s="10">
        <v>14423</v>
      </c>
      <c r="BX256" s="93" t="s">
        <v>238</v>
      </c>
      <c r="BY256" s="45">
        <v>44386</v>
      </c>
      <c r="BZ256" s="35">
        <v>45520</v>
      </c>
      <c r="CA256" s="35">
        <v>28529</v>
      </c>
      <c r="CB256" s="35">
        <v>19573</v>
      </c>
      <c r="CC256" s="35">
        <v>19573</v>
      </c>
      <c r="CD256" s="35">
        <v>19573</v>
      </c>
      <c r="CE256" s="72">
        <v>17400</v>
      </c>
      <c r="CF256" s="72">
        <v>352</v>
      </c>
      <c r="CG256" s="35">
        <v>11801</v>
      </c>
      <c r="CH256" s="35">
        <v>28327</v>
      </c>
      <c r="CI256" s="35">
        <v>28327</v>
      </c>
      <c r="CJ256" s="35">
        <v>28327</v>
      </c>
      <c r="CK256" s="35">
        <v>1127</v>
      </c>
      <c r="CL256" s="35" t="s">
        <v>237</v>
      </c>
      <c r="CM256" s="35">
        <v>1127</v>
      </c>
      <c r="CN256" s="35">
        <v>1776</v>
      </c>
      <c r="CO256" s="45">
        <v>27261</v>
      </c>
      <c r="CP256" s="35">
        <v>21623</v>
      </c>
      <c r="CQ256" s="35">
        <v>21623</v>
      </c>
      <c r="CR256" s="35">
        <v>21319</v>
      </c>
      <c r="CS256" s="35">
        <v>21319</v>
      </c>
      <c r="CT256" s="35">
        <v>21848</v>
      </c>
      <c r="CU256" s="35">
        <v>7523</v>
      </c>
      <c r="CV256" s="35">
        <v>21848</v>
      </c>
      <c r="CW256" s="35">
        <v>45520</v>
      </c>
      <c r="CX256" s="35">
        <v>21319</v>
      </c>
      <c r="CY256" s="35">
        <v>35896</v>
      </c>
      <c r="CZ256" s="35">
        <v>1211</v>
      </c>
      <c r="DA256" s="78">
        <v>5.68</v>
      </c>
      <c r="DB256" s="43" t="s">
        <v>46</v>
      </c>
      <c r="DC256" s="43" t="s">
        <v>46</v>
      </c>
      <c r="DD256" s="43" t="s">
        <v>46</v>
      </c>
      <c r="DE256" s="43" t="s">
        <v>46</v>
      </c>
      <c r="DF256" s="35">
        <v>4774</v>
      </c>
      <c r="DG256" s="54">
        <v>299</v>
      </c>
      <c r="DH256" s="35">
        <v>1658</v>
      </c>
      <c r="DI256" s="35">
        <v>116</v>
      </c>
    </row>
    <row r="257" spans="1:113" x14ac:dyDescent="0.2">
      <c r="A257" s="3" t="s">
        <v>36</v>
      </c>
      <c r="B257" s="4">
        <v>2021</v>
      </c>
      <c r="C257" s="2" t="s">
        <v>13</v>
      </c>
      <c r="D257" s="35">
        <v>461</v>
      </c>
      <c r="E257" s="35">
        <v>426</v>
      </c>
      <c r="F257" s="35">
        <v>14936</v>
      </c>
      <c r="G257" s="45">
        <v>14936</v>
      </c>
      <c r="H257" s="35">
        <v>14936</v>
      </c>
      <c r="I257" s="35">
        <v>14936</v>
      </c>
      <c r="J257" s="35">
        <v>2675</v>
      </c>
      <c r="K257" s="35">
        <v>8571</v>
      </c>
      <c r="L257" s="35">
        <v>3690</v>
      </c>
      <c r="M257" s="35" t="s">
        <v>46</v>
      </c>
      <c r="N257" s="35" t="s">
        <v>237</v>
      </c>
      <c r="O257" s="35">
        <v>282</v>
      </c>
      <c r="P257" s="35">
        <v>225</v>
      </c>
      <c r="Q257" s="35">
        <v>3819.9444444444443</v>
      </c>
      <c r="R257" s="45">
        <v>991</v>
      </c>
      <c r="S257" s="35">
        <v>4512</v>
      </c>
      <c r="T257" s="35">
        <v>4401</v>
      </c>
      <c r="U257" s="35">
        <v>5750</v>
      </c>
      <c r="V257" s="35">
        <v>666</v>
      </c>
      <c r="W257" s="72">
        <v>2751</v>
      </c>
      <c r="X257" s="62">
        <v>2999</v>
      </c>
      <c r="Y257" s="35">
        <v>1133</v>
      </c>
      <c r="Z257" s="35">
        <v>2478</v>
      </c>
      <c r="AA257" s="35">
        <v>3974.0294117647059</v>
      </c>
      <c r="AB257" s="35">
        <v>7624</v>
      </c>
      <c r="AC257" s="35">
        <v>7312</v>
      </c>
      <c r="AD257" s="35">
        <v>251</v>
      </c>
      <c r="AE257" s="43">
        <v>822.625</v>
      </c>
      <c r="AF257" s="30">
        <v>561</v>
      </c>
      <c r="AG257" s="35">
        <v>14936</v>
      </c>
      <c r="AH257" s="43">
        <v>275</v>
      </c>
      <c r="AI257" s="43">
        <v>547.625</v>
      </c>
      <c r="AJ257" s="43">
        <v>561</v>
      </c>
      <c r="AK257" s="43">
        <v>1569</v>
      </c>
      <c r="AL257" s="35">
        <v>1569</v>
      </c>
      <c r="AM257" s="35">
        <v>251</v>
      </c>
      <c r="AN257" s="35">
        <v>2675</v>
      </c>
      <c r="AO257" s="35">
        <v>2675</v>
      </c>
      <c r="AP257" s="35">
        <v>426</v>
      </c>
      <c r="AQ257" s="45">
        <v>455</v>
      </c>
      <c r="AR257" s="35">
        <v>14936</v>
      </c>
      <c r="AS257" s="35">
        <v>1396</v>
      </c>
      <c r="AT257" s="62">
        <v>500</v>
      </c>
      <c r="AU257" s="72">
        <v>184</v>
      </c>
      <c r="AV257" s="35">
        <v>1396</v>
      </c>
      <c r="AW257" s="35">
        <v>1396</v>
      </c>
      <c r="AX257" s="35" t="s">
        <v>237</v>
      </c>
      <c r="AY257" s="35">
        <v>1396</v>
      </c>
      <c r="AZ257" s="43" t="s">
        <v>46</v>
      </c>
      <c r="BA257" s="45">
        <v>1190</v>
      </c>
      <c r="BB257" s="35">
        <v>14936</v>
      </c>
      <c r="BC257" s="35">
        <v>1621</v>
      </c>
      <c r="BD257" s="72">
        <v>89</v>
      </c>
      <c r="BE257" s="35">
        <v>582</v>
      </c>
      <c r="BF257" s="73">
        <v>19</v>
      </c>
      <c r="BG257" s="35">
        <v>14936</v>
      </c>
      <c r="BH257" s="35">
        <v>3690</v>
      </c>
      <c r="BI257" s="35">
        <v>6781</v>
      </c>
      <c r="BJ257" s="35">
        <v>6781</v>
      </c>
      <c r="BK257" s="35">
        <v>576</v>
      </c>
      <c r="BL257" s="35">
        <v>1976</v>
      </c>
      <c r="BM257" s="35" t="s">
        <v>46</v>
      </c>
      <c r="BN257" s="35">
        <v>1976</v>
      </c>
      <c r="BO257" s="45" t="s">
        <v>238</v>
      </c>
      <c r="BP257" s="35">
        <v>6416</v>
      </c>
      <c r="BQ257" s="35">
        <v>3611</v>
      </c>
      <c r="BR257" s="35">
        <v>2344</v>
      </c>
      <c r="BS257" s="35">
        <v>14936</v>
      </c>
      <c r="BT257" s="35">
        <v>14936</v>
      </c>
      <c r="BU257" s="35">
        <v>6416</v>
      </c>
      <c r="BV257" s="35">
        <v>11246</v>
      </c>
      <c r="BW257" s="10">
        <v>4400</v>
      </c>
      <c r="BX257" s="93" t="s">
        <v>238</v>
      </c>
      <c r="BY257" s="45">
        <v>14542</v>
      </c>
      <c r="BZ257" s="35">
        <v>14936</v>
      </c>
      <c r="CA257" s="35">
        <v>9079</v>
      </c>
      <c r="CB257" s="35">
        <v>6416</v>
      </c>
      <c r="CC257" s="35">
        <v>6416</v>
      </c>
      <c r="CD257" s="35">
        <v>6416</v>
      </c>
      <c r="CE257" s="72">
        <v>5750</v>
      </c>
      <c r="CF257" s="72">
        <v>108</v>
      </c>
      <c r="CG257" s="35">
        <v>4678</v>
      </c>
      <c r="CH257" s="35">
        <v>8913</v>
      </c>
      <c r="CI257" s="35">
        <v>8913</v>
      </c>
      <c r="CJ257" s="35">
        <v>8913</v>
      </c>
      <c r="CK257" s="35">
        <v>282</v>
      </c>
      <c r="CL257" s="35" t="s">
        <v>237</v>
      </c>
      <c r="CM257" s="35">
        <v>282</v>
      </c>
      <c r="CN257" s="35">
        <v>411</v>
      </c>
      <c r="CO257" s="45">
        <v>8571</v>
      </c>
      <c r="CP257" s="35">
        <v>7055</v>
      </c>
      <c r="CQ257" s="35">
        <v>7055</v>
      </c>
      <c r="CR257" s="35">
        <v>6781</v>
      </c>
      <c r="CS257" s="35">
        <v>6781</v>
      </c>
      <c r="CT257" s="35">
        <v>7077</v>
      </c>
      <c r="CU257" s="35">
        <v>2342</v>
      </c>
      <c r="CV257" s="35">
        <v>7077</v>
      </c>
      <c r="CW257" s="35">
        <v>14936</v>
      </c>
      <c r="CX257" s="35">
        <v>6781</v>
      </c>
      <c r="CY257" s="35">
        <v>6713</v>
      </c>
      <c r="CZ257" s="35">
        <v>322</v>
      </c>
      <c r="DA257" s="78">
        <v>5.83</v>
      </c>
      <c r="DB257" s="43" t="s">
        <v>46</v>
      </c>
      <c r="DC257" s="43" t="s">
        <v>46</v>
      </c>
      <c r="DD257" s="43" t="s">
        <v>46</v>
      </c>
      <c r="DE257" s="43" t="s">
        <v>46</v>
      </c>
      <c r="DF257" s="35">
        <v>1621</v>
      </c>
      <c r="DG257" s="54">
        <v>89</v>
      </c>
      <c r="DH257" s="35">
        <v>582</v>
      </c>
      <c r="DI257" s="35">
        <v>19</v>
      </c>
    </row>
    <row r="258" spans="1:113" x14ac:dyDescent="0.2">
      <c r="A258" s="3" t="s">
        <v>37</v>
      </c>
      <c r="B258" s="4">
        <v>2021</v>
      </c>
      <c r="C258" s="2" t="s">
        <v>14</v>
      </c>
      <c r="D258" s="35">
        <v>753</v>
      </c>
      <c r="E258" s="35">
        <v>659</v>
      </c>
      <c r="F258" s="35">
        <v>24667</v>
      </c>
      <c r="G258" s="45">
        <v>24667</v>
      </c>
      <c r="H258" s="35">
        <v>24667</v>
      </c>
      <c r="I258" s="35">
        <v>24667</v>
      </c>
      <c r="J258" s="35">
        <v>4339</v>
      </c>
      <c r="K258" s="35">
        <v>14891</v>
      </c>
      <c r="L258" s="35">
        <v>5437</v>
      </c>
      <c r="M258" s="35" t="s">
        <v>46</v>
      </c>
      <c r="N258" s="35" t="s">
        <v>237</v>
      </c>
      <c r="O258" s="35">
        <v>1022</v>
      </c>
      <c r="P258" s="35">
        <v>737</v>
      </c>
      <c r="Q258" s="35">
        <v>3567.7077922077924</v>
      </c>
      <c r="R258" s="45">
        <v>3661</v>
      </c>
      <c r="S258" s="35">
        <v>7690</v>
      </c>
      <c r="T258" s="35">
        <v>7730</v>
      </c>
      <c r="U258" s="35">
        <v>9441</v>
      </c>
      <c r="V258" s="35">
        <v>1177</v>
      </c>
      <c r="W258" s="72">
        <v>4373</v>
      </c>
      <c r="X258" s="62">
        <v>5068</v>
      </c>
      <c r="Y258" s="35">
        <v>1869</v>
      </c>
      <c r="Z258" s="35">
        <v>4061</v>
      </c>
      <c r="AA258" s="35">
        <v>3581.1603773584907</v>
      </c>
      <c r="AB258" s="35">
        <v>12381</v>
      </c>
      <c r="AC258" s="35">
        <v>12286</v>
      </c>
      <c r="AD258" s="35">
        <v>500</v>
      </c>
      <c r="AE258" s="43">
        <v>1341</v>
      </c>
      <c r="AF258" s="30">
        <v>969</v>
      </c>
      <c r="AG258" s="35">
        <v>24667</v>
      </c>
      <c r="AH258" s="43">
        <v>487</v>
      </c>
      <c r="AI258" s="43">
        <v>854</v>
      </c>
      <c r="AJ258" s="43">
        <v>969</v>
      </c>
      <c r="AK258" s="43">
        <v>2498</v>
      </c>
      <c r="AL258" s="35">
        <v>2498</v>
      </c>
      <c r="AM258" s="35">
        <v>500</v>
      </c>
      <c r="AN258" s="35">
        <v>4339</v>
      </c>
      <c r="AO258" s="35">
        <v>4339</v>
      </c>
      <c r="AP258" s="35">
        <v>659</v>
      </c>
      <c r="AQ258" s="45">
        <v>707</v>
      </c>
      <c r="AR258" s="35">
        <v>24667</v>
      </c>
      <c r="AS258" s="35">
        <v>2326</v>
      </c>
      <c r="AT258" s="62">
        <v>828</v>
      </c>
      <c r="AU258" s="72">
        <v>319</v>
      </c>
      <c r="AV258" s="35">
        <v>2326</v>
      </c>
      <c r="AW258" s="35">
        <v>2326</v>
      </c>
      <c r="AX258" s="35" t="s">
        <v>237</v>
      </c>
      <c r="AY258" s="35">
        <v>2326</v>
      </c>
      <c r="AZ258" s="43" t="s">
        <v>46</v>
      </c>
      <c r="BA258" s="45">
        <v>2160</v>
      </c>
      <c r="BB258" s="35">
        <v>24667</v>
      </c>
      <c r="BC258" s="35">
        <v>2820</v>
      </c>
      <c r="BD258" s="72">
        <v>222</v>
      </c>
      <c r="BE258" s="35">
        <v>1019</v>
      </c>
      <c r="BF258" s="73">
        <v>83</v>
      </c>
      <c r="BG258" s="35">
        <v>24667</v>
      </c>
      <c r="BH258" s="35">
        <v>5437</v>
      </c>
      <c r="BI258" s="35">
        <v>11707</v>
      </c>
      <c r="BJ258" s="35">
        <v>11707</v>
      </c>
      <c r="BK258" s="35">
        <v>941</v>
      </c>
      <c r="BL258" s="35">
        <v>2768</v>
      </c>
      <c r="BM258" s="35" t="s">
        <v>46</v>
      </c>
      <c r="BN258" s="35">
        <v>2768</v>
      </c>
      <c r="BO258" s="45" t="s">
        <v>238</v>
      </c>
      <c r="BP258" s="35">
        <v>10618</v>
      </c>
      <c r="BQ258" s="35">
        <v>5930</v>
      </c>
      <c r="BR258" s="35">
        <v>2344</v>
      </c>
      <c r="BS258" s="35">
        <v>24667</v>
      </c>
      <c r="BT258" s="35">
        <v>24667</v>
      </c>
      <c r="BU258" s="35">
        <v>10618</v>
      </c>
      <c r="BV258" s="35">
        <v>19230</v>
      </c>
      <c r="BW258" s="10">
        <v>8018</v>
      </c>
      <c r="BX258" s="93" t="s">
        <v>238</v>
      </c>
      <c r="BY258" s="45">
        <v>24393</v>
      </c>
      <c r="BZ258" s="35">
        <v>24667</v>
      </c>
      <c r="CA258" s="35">
        <v>15662</v>
      </c>
      <c r="CB258" s="35">
        <v>10618</v>
      </c>
      <c r="CC258" s="35">
        <v>10618</v>
      </c>
      <c r="CD258" s="35">
        <v>10618</v>
      </c>
      <c r="CE258" s="72">
        <v>9441</v>
      </c>
      <c r="CF258" s="72">
        <v>243</v>
      </c>
      <c r="CG258" s="35">
        <v>8365</v>
      </c>
      <c r="CH258" s="35">
        <v>15420</v>
      </c>
      <c r="CI258" s="35">
        <v>15420</v>
      </c>
      <c r="CJ258" s="35">
        <v>15420</v>
      </c>
      <c r="CK258" s="35">
        <v>1022</v>
      </c>
      <c r="CL258" s="35" t="s">
        <v>237</v>
      </c>
      <c r="CM258" s="35">
        <v>1022</v>
      </c>
      <c r="CN258" s="35">
        <v>1708</v>
      </c>
      <c r="CO258" s="45">
        <v>14891</v>
      </c>
      <c r="CP258" s="35">
        <v>11887</v>
      </c>
      <c r="CQ258" s="35">
        <v>11887</v>
      </c>
      <c r="CR258" s="35">
        <v>11707</v>
      </c>
      <c r="CS258" s="35">
        <v>11707</v>
      </c>
      <c r="CT258" s="35">
        <v>11907</v>
      </c>
      <c r="CU258" s="35">
        <v>6325</v>
      </c>
      <c r="CV258" s="35">
        <v>11907</v>
      </c>
      <c r="CW258" s="35">
        <v>24667</v>
      </c>
      <c r="CX258" s="35">
        <v>11707</v>
      </c>
      <c r="CY258" s="35">
        <v>3782</v>
      </c>
      <c r="CZ258" s="35">
        <v>352</v>
      </c>
      <c r="DA258" s="78">
        <v>6.12</v>
      </c>
      <c r="DB258" s="43" t="s">
        <v>46</v>
      </c>
      <c r="DC258" s="43" t="s">
        <v>46</v>
      </c>
      <c r="DD258" s="43" t="s">
        <v>46</v>
      </c>
      <c r="DE258" s="43" t="s">
        <v>46</v>
      </c>
      <c r="DF258" s="35">
        <v>2820</v>
      </c>
      <c r="DG258" s="54">
        <v>222</v>
      </c>
      <c r="DH258" s="35">
        <v>1019</v>
      </c>
      <c r="DI258" s="35">
        <v>83</v>
      </c>
    </row>
    <row r="259" spans="1:113" x14ac:dyDescent="0.2">
      <c r="A259" s="3" t="s">
        <v>38</v>
      </c>
      <c r="B259" s="4">
        <v>2021</v>
      </c>
      <c r="C259" s="2" t="s">
        <v>15</v>
      </c>
      <c r="D259" s="35">
        <v>1044</v>
      </c>
      <c r="E259" s="35">
        <v>947</v>
      </c>
      <c r="F259" s="35">
        <v>35075</v>
      </c>
      <c r="G259" s="45">
        <v>35075</v>
      </c>
      <c r="H259" s="35">
        <v>35075</v>
      </c>
      <c r="I259" s="35">
        <v>35075</v>
      </c>
      <c r="J259" s="35">
        <v>6182</v>
      </c>
      <c r="K259" s="35">
        <v>21491</v>
      </c>
      <c r="L259" s="35">
        <v>7402</v>
      </c>
      <c r="M259" s="35" t="s">
        <v>46</v>
      </c>
      <c r="N259" s="35" t="s">
        <v>237</v>
      </c>
      <c r="O259" s="35">
        <v>1324</v>
      </c>
      <c r="P259" s="35">
        <v>1053</v>
      </c>
      <c r="Q259" s="35">
        <v>3655.75</v>
      </c>
      <c r="R259" s="45">
        <v>5068</v>
      </c>
      <c r="S259" s="35">
        <v>10967</v>
      </c>
      <c r="T259" s="35">
        <v>11280</v>
      </c>
      <c r="U259" s="35">
        <v>13852</v>
      </c>
      <c r="V259" s="35">
        <v>1552</v>
      </c>
      <c r="W259" s="72">
        <v>6257</v>
      </c>
      <c r="X259" s="62">
        <v>7595</v>
      </c>
      <c r="Y259" s="35">
        <v>2845</v>
      </c>
      <c r="Z259" s="35">
        <v>6243</v>
      </c>
      <c r="AA259" s="35">
        <v>3723</v>
      </c>
      <c r="AB259" s="35">
        <v>17599</v>
      </c>
      <c r="AC259" s="35">
        <v>17476</v>
      </c>
      <c r="AD259" s="35">
        <v>810</v>
      </c>
      <c r="AE259" s="43">
        <v>2043.125</v>
      </c>
      <c r="AF259" s="30">
        <v>1238</v>
      </c>
      <c r="AG259" s="35">
        <v>35075</v>
      </c>
      <c r="AH259" s="43">
        <v>745</v>
      </c>
      <c r="AI259" s="43">
        <v>1298.125</v>
      </c>
      <c r="AJ259" s="43">
        <v>1238</v>
      </c>
      <c r="AK259" s="43">
        <v>3699</v>
      </c>
      <c r="AL259" s="35">
        <v>3699</v>
      </c>
      <c r="AM259" s="35">
        <v>810</v>
      </c>
      <c r="AN259" s="35">
        <v>6182</v>
      </c>
      <c r="AO259" s="35">
        <v>6182</v>
      </c>
      <c r="AP259" s="35">
        <v>947</v>
      </c>
      <c r="AQ259" s="45">
        <v>1001</v>
      </c>
      <c r="AR259" s="35">
        <v>35075</v>
      </c>
      <c r="AS259" s="35">
        <v>3485</v>
      </c>
      <c r="AT259" s="62">
        <v>1260</v>
      </c>
      <c r="AU259" s="72">
        <v>471</v>
      </c>
      <c r="AV259" s="35">
        <v>3485</v>
      </c>
      <c r="AW259" s="35">
        <v>3485</v>
      </c>
      <c r="AX259" s="35" t="s">
        <v>237</v>
      </c>
      <c r="AY259" s="35">
        <v>3485</v>
      </c>
      <c r="AZ259" s="43" t="s">
        <v>46</v>
      </c>
      <c r="BA259" s="45">
        <v>3279</v>
      </c>
      <c r="BB259" s="35">
        <v>35075</v>
      </c>
      <c r="BC259" s="35">
        <v>3805</v>
      </c>
      <c r="BD259" s="72">
        <v>306</v>
      </c>
      <c r="BE259" s="35">
        <v>1352</v>
      </c>
      <c r="BF259" s="73">
        <v>118</v>
      </c>
      <c r="BG259" s="35">
        <v>35075</v>
      </c>
      <c r="BH259" s="35">
        <v>7402</v>
      </c>
      <c r="BI259" s="35">
        <v>16901</v>
      </c>
      <c r="BJ259" s="35">
        <v>16901</v>
      </c>
      <c r="BK259" s="35">
        <v>1355</v>
      </c>
      <c r="BL259" s="35">
        <v>4000</v>
      </c>
      <c r="BM259" s="35" t="s">
        <v>46</v>
      </c>
      <c r="BN259" s="35">
        <v>4000</v>
      </c>
      <c r="BO259" s="45" t="s">
        <v>238</v>
      </c>
      <c r="BP259" s="35">
        <v>15404</v>
      </c>
      <c r="BQ259" s="35">
        <v>9088</v>
      </c>
      <c r="BR259" s="35">
        <v>2344</v>
      </c>
      <c r="BS259" s="35">
        <v>35075</v>
      </c>
      <c r="BT259" s="35">
        <v>35075</v>
      </c>
      <c r="BU259" s="35">
        <v>15404</v>
      </c>
      <c r="BV259" s="35">
        <v>27673</v>
      </c>
      <c r="BW259" s="10">
        <v>11942</v>
      </c>
      <c r="BX259" s="93" t="s">
        <v>238</v>
      </c>
      <c r="BY259" s="45">
        <v>34401</v>
      </c>
      <c r="BZ259" s="35">
        <v>35075</v>
      </c>
      <c r="CA259" s="35">
        <v>22458</v>
      </c>
      <c r="CB259" s="35">
        <v>15404</v>
      </c>
      <c r="CC259" s="35">
        <v>15404</v>
      </c>
      <c r="CD259" s="35">
        <v>15404</v>
      </c>
      <c r="CE259" s="72">
        <v>13852</v>
      </c>
      <c r="CF259" s="72">
        <v>289</v>
      </c>
      <c r="CG259" s="35">
        <v>11830</v>
      </c>
      <c r="CH259" s="35">
        <v>22247</v>
      </c>
      <c r="CI259" s="35">
        <v>22247</v>
      </c>
      <c r="CJ259" s="35">
        <v>22247</v>
      </c>
      <c r="CK259" s="35">
        <v>1324</v>
      </c>
      <c r="CL259" s="35" t="s">
        <v>237</v>
      </c>
      <c r="CM259" s="35">
        <v>1324</v>
      </c>
      <c r="CN259" s="35">
        <v>2289</v>
      </c>
      <c r="CO259" s="45">
        <v>21491</v>
      </c>
      <c r="CP259" s="35">
        <v>17360</v>
      </c>
      <c r="CQ259" s="35">
        <v>17360</v>
      </c>
      <c r="CR259" s="35">
        <v>16901</v>
      </c>
      <c r="CS259" s="35">
        <v>16901</v>
      </c>
      <c r="CT259" s="35">
        <v>17501</v>
      </c>
      <c r="CU259" s="35">
        <v>10586</v>
      </c>
      <c r="CV259" s="35">
        <v>17501</v>
      </c>
      <c r="CW259" s="35">
        <v>35075</v>
      </c>
      <c r="CX259" s="35">
        <v>16901</v>
      </c>
      <c r="CY259" s="35">
        <v>5408</v>
      </c>
      <c r="CZ259" s="35">
        <v>483</v>
      </c>
      <c r="DA259" s="78">
        <v>5.92</v>
      </c>
      <c r="DB259" s="43" t="s">
        <v>46</v>
      </c>
      <c r="DC259" s="43" t="s">
        <v>46</v>
      </c>
      <c r="DD259" s="43" t="s">
        <v>46</v>
      </c>
      <c r="DE259" s="43" t="s">
        <v>46</v>
      </c>
      <c r="DF259" s="35">
        <v>3805</v>
      </c>
      <c r="DG259" s="54">
        <v>306</v>
      </c>
      <c r="DH259" s="35">
        <v>1352</v>
      </c>
      <c r="DI259" s="35">
        <v>118</v>
      </c>
    </row>
    <row r="260" spans="1:113" x14ac:dyDescent="0.2">
      <c r="A260" s="3" t="s">
        <v>39</v>
      </c>
      <c r="B260" s="4">
        <v>2021</v>
      </c>
      <c r="C260" s="2" t="s">
        <v>16</v>
      </c>
      <c r="D260" s="35">
        <v>656</v>
      </c>
      <c r="E260" s="35">
        <v>612</v>
      </c>
      <c r="F260" s="35">
        <v>24086</v>
      </c>
      <c r="G260" s="45">
        <v>24086</v>
      </c>
      <c r="H260" s="35">
        <v>24086</v>
      </c>
      <c r="I260" s="35">
        <v>24086</v>
      </c>
      <c r="J260" s="35">
        <v>4134</v>
      </c>
      <c r="K260" s="35">
        <v>15192</v>
      </c>
      <c r="L260" s="35">
        <v>4760</v>
      </c>
      <c r="M260" s="35" t="s">
        <v>46</v>
      </c>
      <c r="N260" s="35" t="s">
        <v>237</v>
      </c>
      <c r="O260" s="35">
        <v>475</v>
      </c>
      <c r="P260" s="35">
        <v>408</v>
      </c>
      <c r="Q260" s="35">
        <v>3775.5</v>
      </c>
      <c r="R260" s="45">
        <v>2096</v>
      </c>
      <c r="S260" s="35">
        <v>7614</v>
      </c>
      <c r="T260" s="35">
        <v>8126</v>
      </c>
      <c r="U260" s="35">
        <v>9575</v>
      </c>
      <c r="V260" s="35">
        <v>999</v>
      </c>
      <c r="W260" s="72">
        <v>4585</v>
      </c>
      <c r="X260" s="62">
        <v>4990</v>
      </c>
      <c r="Y260" s="35">
        <v>1982</v>
      </c>
      <c r="Z260" s="35">
        <v>4205</v>
      </c>
      <c r="AA260" s="35">
        <v>3876.2936507936506</v>
      </c>
      <c r="AB260" s="35">
        <v>11865</v>
      </c>
      <c r="AC260" s="35">
        <v>12221</v>
      </c>
      <c r="AD260" s="35">
        <v>420</v>
      </c>
      <c r="AE260" s="43">
        <v>1222.125</v>
      </c>
      <c r="AF260" s="30">
        <v>844</v>
      </c>
      <c r="AG260" s="35">
        <v>24086</v>
      </c>
      <c r="AH260" s="43">
        <v>434</v>
      </c>
      <c r="AI260" s="43">
        <v>788.125</v>
      </c>
      <c r="AJ260" s="43">
        <v>844</v>
      </c>
      <c r="AK260" s="43">
        <v>2476</v>
      </c>
      <c r="AL260" s="35">
        <v>2476</v>
      </c>
      <c r="AM260" s="35">
        <v>420</v>
      </c>
      <c r="AN260" s="35">
        <v>4134</v>
      </c>
      <c r="AO260" s="35">
        <v>4134</v>
      </c>
      <c r="AP260" s="35">
        <v>612</v>
      </c>
      <c r="AQ260" s="45">
        <v>647</v>
      </c>
      <c r="AR260" s="35">
        <v>24086</v>
      </c>
      <c r="AS260" s="35">
        <v>2440</v>
      </c>
      <c r="AT260" s="62">
        <v>880</v>
      </c>
      <c r="AU260" s="72">
        <v>339</v>
      </c>
      <c r="AV260" s="35">
        <v>2440</v>
      </c>
      <c r="AW260" s="35">
        <v>2440</v>
      </c>
      <c r="AX260" s="35" t="s">
        <v>237</v>
      </c>
      <c r="AY260" s="35">
        <v>2440</v>
      </c>
      <c r="AZ260" s="43" t="s">
        <v>46</v>
      </c>
      <c r="BA260" s="45">
        <v>2144</v>
      </c>
      <c r="BB260" s="35">
        <v>24086</v>
      </c>
      <c r="BC260" s="35">
        <v>2657</v>
      </c>
      <c r="BD260" s="72">
        <v>169</v>
      </c>
      <c r="BE260" s="35">
        <v>896</v>
      </c>
      <c r="BF260" s="73">
        <v>52</v>
      </c>
      <c r="BG260" s="35">
        <v>24086</v>
      </c>
      <c r="BH260" s="35">
        <v>4760</v>
      </c>
      <c r="BI260" s="35">
        <v>10417</v>
      </c>
      <c r="BJ260" s="35">
        <v>10417</v>
      </c>
      <c r="BK260" s="35">
        <v>690</v>
      </c>
      <c r="BL260" s="35">
        <v>2290</v>
      </c>
      <c r="BM260" s="35" t="s">
        <v>46</v>
      </c>
      <c r="BN260" s="35">
        <v>2290</v>
      </c>
      <c r="BO260" s="45" t="s">
        <v>238</v>
      </c>
      <c r="BP260" s="35">
        <v>10574</v>
      </c>
      <c r="BQ260" s="35">
        <v>6187</v>
      </c>
      <c r="BR260" s="35">
        <v>2344</v>
      </c>
      <c r="BS260" s="35">
        <v>24086</v>
      </c>
      <c r="BT260" s="35">
        <v>24086</v>
      </c>
      <c r="BU260" s="35">
        <v>10574</v>
      </c>
      <c r="BV260" s="35">
        <v>19326</v>
      </c>
      <c r="BW260" s="10">
        <v>7386</v>
      </c>
      <c r="BX260" s="93" t="s">
        <v>238</v>
      </c>
      <c r="BY260" s="45">
        <v>23384</v>
      </c>
      <c r="BZ260" s="35">
        <v>24086</v>
      </c>
      <c r="CA260" s="35">
        <v>15914</v>
      </c>
      <c r="CB260" s="35">
        <v>10574</v>
      </c>
      <c r="CC260" s="35">
        <v>10574</v>
      </c>
      <c r="CD260" s="35">
        <v>10574</v>
      </c>
      <c r="CE260" s="72">
        <v>9575</v>
      </c>
      <c r="CF260" s="72">
        <v>155</v>
      </c>
      <c r="CG260" s="35">
        <v>7848</v>
      </c>
      <c r="CH260" s="35">
        <v>15740</v>
      </c>
      <c r="CI260" s="35">
        <v>15740</v>
      </c>
      <c r="CJ260" s="35">
        <v>15740</v>
      </c>
      <c r="CK260" s="35">
        <v>475</v>
      </c>
      <c r="CL260" s="35" t="s">
        <v>237</v>
      </c>
      <c r="CM260" s="35">
        <v>475</v>
      </c>
      <c r="CN260" s="35">
        <v>736</v>
      </c>
      <c r="CO260" s="45">
        <v>15192</v>
      </c>
      <c r="CP260" s="35">
        <v>10537</v>
      </c>
      <c r="CQ260" s="35">
        <v>10537</v>
      </c>
      <c r="CR260" s="35">
        <v>10417</v>
      </c>
      <c r="CS260" s="35">
        <v>10417</v>
      </c>
      <c r="CT260" s="35">
        <v>10629</v>
      </c>
      <c r="CU260" s="35">
        <v>3351</v>
      </c>
      <c r="CV260" s="35">
        <v>10629</v>
      </c>
      <c r="CW260" s="35">
        <v>24086</v>
      </c>
      <c r="CX260" s="35">
        <v>10417</v>
      </c>
      <c r="CY260" s="35">
        <v>10358</v>
      </c>
      <c r="CZ260" s="35">
        <v>493</v>
      </c>
      <c r="DA260" s="78">
        <v>6.08</v>
      </c>
      <c r="DB260" s="43" t="s">
        <v>46</v>
      </c>
      <c r="DC260" s="43" t="s">
        <v>46</v>
      </c>
      <c r="DD260" s="43" t="s">
        <v>46</v>
      </c>
      <c r="DE260" s="43" t="s">
        <v>46</v>
      </c>
      <c r="DF260" s="35">
        <v>2657</v>
      </c>
      <c r="DG260" s="54">
        <v>169</v>
      </c>
      <c r="DH260" s="35">
        <v>896</v>
      </c>
      <c r="DI260" s="35">
        <v>52</v>
      </c>
    </row>
    <row r="261" spans="1:113" x14ac:dyDescent="0.2">
      <c r="A261" s="3" t="s">
        <v>40</v>
      </c>
      <c r="B261" s="4">
        <v>2021</v>
      </c>
      <c r="C261" s="2" t="s">
        <v>17</v>
      </c>
      <c r="D261" s="35">
        <v>828</v>
      </c>
      <c r="E261" s="35">
        <v>737</v>
      </c>
      <c r="F261" s="35">
        <v>29937</v>
      </c>
      <c r="G261" s="45">
        <v>29937</v>
      </c>
      <c r="H261" s="35">
        <v>29937</v>
      </c>
      <c r="I261" s="35">
        <v>29937</v>
      </c>
      <c r="J261" s="35">
        <v>4891</v>
      </c>
      <c r="K261" s="35">
        <v>17434</v>
      </c>
      <c r="L261" s="35">
        <v>7612</v>
      </c>
      <c r="M261" s="35" t="s">
        <v>46</v>
      </c>
      <c r="N261" s="35" t="s">
        <v>237</v>
      </c>
      <c r="O261" s="35">
        <v>830</v>
      </c>
      <c r="P261" s="35">
        <v>482</v>
      </c>
      <c r="Q261" s="35">
        <v>3584.6397849462364</v>
      </c>
      <c r="R261" s="45">
        <v>2926</v>
      </c>
      <c r="S261" s="35">
        <v>8974</v>
      </c>
      <c r="T261" s="35">
        <v>9097</v>
      </c>
      <c r="U261" s="35">
        <v>11050</v>
      </c>
      <c r="V261" s="35">
        <v>1284</v>
      </c>
      <c r="W261" s="72">
        <v>5258</v>
      </c>
      <c r="X261" s="62">
        <v>5792</v>
      </c>
      <c r="Y261" s="35">
        <v>2158</v>
      </c>
      <c r="Z261" s="35">
        <v>4633</v>
      </c>
      <c r="AA261" s="35">
        <v>3636.2692307692309</v>
      </c>
      <c r="AB261" s="35">
        <v>15218</v>
      </c>
      <c r="AC261" s="35">
        <v>14719</v>
      </c>
      <c r="AD261" s="35">
        <v>578</v>
      </c>
      <c r="AE261" s="43">
        <v>1520</v>
      </c>
      <c r="AF261" s="30">
        <v>1055</v>
      </c>
      <c r="AG261" s="35">
        <v>29937</v>
      </c>
      <c r="AH261" s="43">
        <v>502</v>
      </c>
      <c r="AI261" s="43">
        <v>1018</v>
      </c>
      <c r="AJ261" s="43">
        <v>1055</v>
      </c>
      <c r="AK261" s="43">
        <v>2826</v>
      </c>
      <c r="AL261" s="35">
        <v>2826</v>
      </c>
      <c r="AM261" s="35">
        <v>578</v>
      </c>
      <c r="AN261" s="35">
        <v>4891</v>
      </c>
      <c r="AO261" s="35">
        <v>4891</v>
      </c>
      <c r="AP261" s="35">
        <v>737</v>
      </c>
      <c r="AQ261" s="45">
        <v>800</v>
      </c>
      <c r="AR261" s="35">
        <v>29937</v>
      </c>
      <c r="AS261" s="35">
        <v>2796</v>
      </c>
      <c r="AT261" s="62">
        <v>1003</v>
      </c>
      <c r="AU261" s="72">
        <v>385</v>
      </c>
      <c r="AV261" s="35">
        <v>2796</v>
      </c>
      <c r="AW261" s="35">
        <v>2796</v>
      </c>
      <c r="AX261" s="35" t="s">
        <v>237</v>
      </c>
      <c r="AY261" s="35">
        <v>2796</v>
      </c>
      <c r="AZ261" s="43" t="s">
        <v>46</v>
      </c>
      <c r="BA261" s="45">
        <v>2518</v>
      </c>
      <c r="BB261" s="35">
        <v>29937</v>
      </c>
      <c r="BC261" s="35">
        <v>3022</v>
      </c>
      <c r="BD261" s="72">
        <v>231</v>
      </c>
      <c r="BE261" s="35">
        <v>1091</v>
      </c>
      <c r="BF261" s="73">
        <v>86</v>
      </c>
      <c r="BG261" s="35">
        <v>29937</v>
      </c>
      <c r="BH261" s="35">
        <v>7612</v>
      </c>
      <c r="BI261" s="35">
        <v>14246</v>
      </c>
      <c r="BJ261" s="35">
        <v>14246</v>
      </c>
      <c r="BK261" s="35">
        <v>1295</v>
      </c>
      <c r="BL261" s="35">
        <v>4109</v>
      </c>
      <c r="BM261" s="35" t="s">
        <v>46</v>
      </c>
      <c r="BN261" s="35">
        <v>4109</v>
      </c>
      <c r="BO261" s="45" t="s">
        <v>238</v>
      </c>
      <c r="BP261" s="35">
        <v>12334</v>
      </c>
      <c r="BQ261" s="35">
        <v>6791</v>
      </c>
      <c r="BR261" s="35">
        <v>2344</v>
      </c>
      <c r="BS261" s="35">
        <v>29937</v>
      </c>
      <c r="BT261" s="35">
        <v>29937</v>
      </c>
      <c r="BU261" s="35">
        <v>12334</v>
      </c>
      <c r="BV261" s="35">
        <v>22325</v>
      </c>
      <c r="BW261" s="10">
        <v>9204</v>
      </c>
      <c r="BX261" s="93" t="s">
        <v>238</v>
      </c>
      <c r="BY261" s="45">
        <v>29013</v>
      </c>
      <c r="BZ261" s="35">
        <v>29937</v>
      </c>
      <c r="CA261" s="35">
        <v>18320</v>
      </c>
      <c r="CB261" s="35">
        <v>12334</v>
      </c>
      <c r="CC261" s="35">
        <v>12334</v>
      </c>
      <c r="CD261" s="35">
        <v>12334</v>
      </c>
      <c r="CE261" s="72">
        <v>11050</v>
      </c>
      <c r="CF261" s="72">
        <v>312</v>
      </c>
      <c r="CG261" s="35">
        <v>7828</v>
      </c>
      <c r="CH261" s="35">
        <v>18071</v>
      </c>
      <c r="CI261" s="35">
        <v>18071</v>
      </c>
      <c r="CJ261" s="35">
        <v>18071</v>
      </c>
      <c r="CK261" s="35">
        <v>830</v>
      </c>
      <c r="CL261" s="35" t="s">
        <v>237</v>
      </c>
      <c r="CM261" s="35">
        <v>830</v>
      </c>
      <c r="CN261" s="35">
        <v>1259</v>
      </c>
      <c r="CO261" s="45">
        <v>17434</v>
      </c>
      <c r="CP261" s="35">
        <v>15019</v>
      </c>
      <c r="CQ261" s="35">
        <v>15019</v>
      </c>
      <c r="CR261" s="35">
        <v>14246</v>
      </c>
      <c r="CS261" s="35">
        <v>14246</v>
      </c>
      <c r="CT261" s="35">
        <v>15086</v>
      </c>
      <c r="CU261" s="35">
        <v>5761</v>
      </c>
      <c r="CV261" s="35">
        <v>15086</v>
      </c>
      <c r="CW261" s="35">
        <v>29937</v>
      </c>
      <c r="CX261" s="35">
        <v>14246</v>
      </c>
      <c r="CY261" s="35">
        <v>16013</v>
      </c>
      <c r="CZ261" s="35">
        <v>673</v>
      </c>
      <c r="DA261" s="78">
        <v>5.63</v>
      </c>
      <c r="DB261" s="43" t="s">
        <v>46</v>
      </c>
      <c r="DC261" s="43" t="s">
        <v>46</v>
      </c>
      <c r="DD261" s="43" t="s">
        <v>46</v>
      </c>
      <c r="DE261" s="43" t="s">
        <v>46</v>
      </c>
      <c r="DF261" s="35">
        <v>3022</v>
      </c>
      <c r="DG261" s="54">
        <v>231</v>
      </c>
      <c r="DH261" s="35">
        <v>1091</v>
      </c>
      <c r="DI261" s="35">
        <v>86</v>
      </c>
    </row>
    <row r="262" spans="1:113" x14ac:dyDescent="0.2">
      <c r="A262" s="3" t="s">
        <v>41</v>
      </c>
      <c r="B262" s="4">
        <v>2021</v>
      </c>
      <c r="C262" s="2" t="s">
        <v>18</v>
      </c>
      <c r="D262" s="35">
        <v>613</v>
      </c>
      <c r="E262" s="35">
        <v>534</v>
      </c>
      <c r="F262" s="35">
        <v>20694</v>
      </c>
      <c r="G262" s="45">
        <v>20694</v>
      </c>
      <c r="H262" s="35">
        <v>20694</v>
      </c>
      <c r="I262" s="35">
        <v>20694</v>
      </c>
      <c r="J262" s="35">
        <v>3580</v>
      </c>
      <c r="K262" s="35">
        <v>12399</v>
      </c>
      <c r="L262" s="35">
        <v>4715</v>
      </c>
      <c r="M262" s="35" t="s">
        <v>46</v>
      </c>
      <c r="N262" s="35" t="s">
        <v>237</v>
      </c>
      <c r="O262" s="35">
        <v>559</v>
      </c>
      <c r="P262" s="35">
        <v>353</v>
      </c>
      <c r="Q262" s="35">
        <v>3657.8529411764707</v>
      </c>
      <c r="R262" s="45">
        <v>1431</v>
      </c>
      <c r="S262" s="35">
        <v>6453</v>
      </c>
      <c r="T262" s="35">
        <v>6420</v>
      </c>
      <c r="U262" s="35">
        <v>8179</v>
      </c>
      <c r="V262" s="35">
        <v>987</v>
      </c>
      <c r="W262" s="72">
        <v>3840</v>
      </c>
      <c r="X262" s="62">
        <v>4339</v>
      </c>
      <c r="Y262" s="35">
        <v>1625</v>
      </c>
      <c r="Z262" s="35">
        <v>3628</v>
      </c>
      <c r="AA262" s="35">
        <v>3755.0454545454545</v>
      </c>
      <c r="AB262" s="35">
        <v>10448</v>
      </c>
      <c r="AC262" s="35">
        <v>10246</v>
      </c>
      <c r="AD262" s="35">
        <v>394</v>
      </c>
      <c r="AE262" s="43">
        <v>1066.5</v>
      </c>
      <c r="AF262" s="30">
        <v>759</v>
      </c>
      <c r="AG262" s="35">
        <v>20694</v>
      </c>
      <c r="AH262" s="43">
        <v>387</v>
      </c>
      <c r="AI262" s="43">
        <v>679.5</v>
      </c>
      <c r="AJ262" s="43">
        <v>759</v>
      </c>
      <c r="AK262" s="43">
        <v>2116</v>
      </c>
      <c r="AL262" s="35">
        <v>2116</v>
      </c>
      <c r="AM262" s="35">
        <v>394</v>
      </c>
      <c r="AN262" s="35">
        <v>3580</v>
      </c>
      <c r="AO262" s="35">
        <v>3580</v>
      </c>
      <c r="AP262" s="35">
        <v>534</v>
      </c>
      <c r="AQ262" s="45">
        <v>577</v>
      </c>
      <c r="AR262" s="35">
        <v>20694</v>
      </c>
      <c r="AS262" s="35">
        <v>2050</v>
      </c>
      <c r="AT262" s="62">
        <v>785</v>
      </c>
      <c r="AU262" s="72">
        <v>344</v>
      </c>
      <c r="AV262" s="35">
        <v>2050</v>
      </c>
      <c r="AW262" s="35">
        <v>2050</v>
      </c>
      <c r="AX262" s="35" t="s">
        <v>237</v>
      </c>
      <c r="AY262" s="35">
        <v>2050</v>
      </c>
      <c r="AZ262" s="43" t="s">
        <v>46</v>
      </c>
      <c r="BA262" s="45">
        <v>1820</v>
      </c>
      <c r="BB262" s="35">
        <v>20694</v>
      </c>
      <c r="BC262" s="35">
        <v>2110</v>
      </c>
      <c r="BD262" s="72">
        <v>165</v>
      </c>
      <c r="BE262" s="35">
        <v>799</v>
      </c>
      <c r="BF262" s="73">
        <v>50</v>
      </c>
      <c r="BG262" s="35">
        <v>20694</v>
      </c>
      <c r="BH262" s="35">
        <v>4715</v>
      </c>
      <c r="BI262" s="35">
        <v>9345</v>
      </c>
      <c r="BJ262" s="35">
        <v>9345</v>
      </c>
      <c r="BK262" s="35">
        <v>657</v>
      </c>
      <c r="BL262" s="35">
        <v>2379</v>
      </c>
      <c r="BM262" s="35" t="s">
        <v>46</v>
      </c>
      <c r="BN262" s="35">
        <v>2379</v>
      </c>
      <c r="BO262" s="45" t="s">
        <v>238</v>
      </c>
      <c r="BP262" s="35">
        <v>9166</v>
      </c>
      <c r="BQ262" s="35">
        <v>5253</v>
      </c>
      <c r="BR262" s="35">
        <v>2344</v>
      </c>
      <c r="BS262" s="35">
        <v>20694</v>
      </c>
      <c r="BT262" s="35">
        <v>20694</v>
      </c>
      <c r="BU262" s="35">
        <v>9166</v>
      </c>
      <c r="BV262" s="35">
        <v>15979</v>
      </c>
      <c r="BW262" s="10">
        <v>6321</v>
      </c>
      <c r="BX262" s="93" t="s">
        <v>238</v>
      </c>
      <c r="BY262" s="45">
        <v>20276</v>
      </c>
      <c r="BZ262" s="35">
        <v>20694</v>
      </c>
      <c r="CA262" s="35">
        <v>13022</v>
      </c>
      <c r="CB262" s="35">
        <v>9166</v>
      </c>
      <c r="CC262" s="35">
        <v>9166</v>
      </c>
      <c r="CD262" s="35">
        <v>9166</v>
      </c>
      <c r="CE262" s="72">
        <v>8179</v>
      </c>
      <c r="CF262" s="72">
        <v>174</v>
      </c>
      <c r="CG262" s="35">
        <v>6275</v>
      </c>
      <c r="CH262" s="35">
        <v>12873</v>
      </c>
      <c r="CI262" s="35">
        <v>12873</v>
      </c>
      <c r="CJ262" s="35">
        <v>12873</v>
      </c>
      <c r="CK262" s="35">
        <v>559</v>
      </c>
      <c r="CL262" s="35" t="s">
        <v>237</v>
      </c>
      <c r="CM262" s="35">
        <v>559</v>
      </c>
      <c r="CN262" s="35">
        <v>831</v>
      </c>
      <c r="CO262" s="45">
        <v>12399</v>
      </c>
      <c r="CP262" s="35">
        <v>9439</v>
      </c>
      <c r="CQ262" s="35">
        <v>9439</v>
      </c>
      <c r="CR262" s="35">
        <v>9345</v>
      </c>
      <c r="CS262" s="35">
        <v>9345</v>
      </c>
      <c r="CT262" s="35">
        <v>9510</v>
      </c>
      <c r="CU262" s="35">
        <v>2164</v>
      </c>
      <c r="CV262" s="35">
        <v>9510</v>
      </c>
      <c r="CW262" s="35">
        <v>20694</v>
      </c>
      <c r="CX262" s="35">
        <v>9345</v>
      </c>
      <c r="CY262" s="35">
        <v>14085</v>
      </c>
      <c r="CZ262" s="35">
        <v>582</v>
      </c>
      <c r="DA262" s="78">
        <v>5.21</v>
      </c>
      <c r="DB262" s="43" t="s">
        <v>46</v>
      </c>
      <c r="DC262" s="43" t="s">
        <v>46</v>
      </c>
      <c r="DD262" s="43" t="s">
        <v>46</v>
      </c>
      <c r="DE262" s="43" t="s">
        <v>46</v>
      </c>
      <c r="DF262" s="35">
        <v>2110</v>
      </c>
      <c r="DG262" s="54">
        <v>165</v>
      </c>
      <c r="DH262" s="35">
        <v>799</v>
      </c>
      <c r="DI262" s="35">
        <v>50</v>
      </c>
    </row>
    <row r="263" spans="1:113" x14ac:dyDescent="0.2">
      <c r="A263" s="3" t="s">
        <v>42</v>
      </c>
      <c r="B263" s="4">
        <v>2021</v>
      </c>
      <c r="C263" s="2" t="s">
        <v>19</v>
      </c>
      <c r="D263" s="35">
        <v>895</v>
      </c>
      <c r="E263" s="35">
        <v>820</v>
      </c>
      <c r="F263" s="35">
        <v>30383</v>
      </c>
      <c r="G263" s="45">
        <v>30383</v>
      </c>
      <c r="H263" s="35">
        <v>30383</v>
      </c>
      <c r="I263" s="35">
        <v>30383</v>
      </c>
      <c r="J263" s="35">
        <v>5282</v>
      </c>
      <c r="K263" s="35">
        <v>18234</v>
      </c>
      <c r="L263" s="35">
        <v>6867</v>
      </c>
      <c r="M263" s="35" t="s">
        <v>46</v>
      </c>
      <c r="N263" s="35" t="s">
        <v>237</v>
      </c>
      <c r="O263" s="35">
        <v>548</v>
      </c>
      <c r="P263" s="35">
        <v>497</v>
      </c>
      <c r="Q263" s="35">
        <v>4006.1338028169016</v>
      </c>
      <c r="R263" s="45">
        <v>2479</v>
      </c>
      <c r="S263" s="35">
        <v>9521</v>
      </c>
      <c r="T263" s="35">
        <v>9414</v>
      </c>
      <c r="U263" s="35">
        <v>11642</v>
      </c>
      <c r="V263" s="35">
        <v>1532</v>
      </c>
      <c r="W263" s="72">
        <v>5661</v>
      </c>
      <c r="X263" s="62">
        <v>5981</v>
      </c>
      <c r="Y263" s="35">
        <v>2546</v>
      </c>
      <c r="Z263" s="35">
        <v>4935</v>
      </c>
      <c r="AA263" s="35">
        <v>4251.9423076923076</v>
      </c>
      <c r="AB263" s="35">
        <v>15515</v>
      </c>
      <c r="AC263" s="35">
        <v>14868</v>
      </c>
      <c r="AD263" s="35">
        <v>570</v>
      </c>
      <c r="AE263" s="43">
        <v>1578.25</v>
      </c>
      <c r="AF263" s="30">
        <v>1129</v>
      </c>
      <c r="AG263" s="35">
        <v>30383</v>
      </c>
      <c r="AH263" s="43">
        <v>549</v>
      </c>
      <c r="AI263" s="43">
        <v>1029.25</v>
      </c>
      <c r="AJ263" s="43">
        <v>1129</v>
      </c>
      <c r="AK263" s="43">
        <v>3176</v>
      </c>
      <c r="AL263" s="35">
        <v>3176</v>
      </c>
      <c r="AM263" s="35">
        <v>570</v>
      </c>
      <c r="AN263" s="35">
        <v>5282</v>
      </c>
      <c r="AO263" s="35">
        <v>5282</v>
      </c>
      <c r="AP263" s="35">
        <v>820</v>
      </c>
      <c r="AQ263" s="45">
        <v>862</v>
      </c>
      <c r="AR263" s="35">
        <v>30383</v>
      </c>
      <c r="AS263" s="35">
        <v>2904</v>
      </c>
      <c r="AT263" s="62">
        <v>973</v>
      </c>
      <c r="AU263" s="72">
        <v>403</v>
      </c>
      <c r="AV263" s="35">
        <v>2904</v>
      </c>
      <c r="AW263" s="35">
        <v>2904</v>
      </c>
      <c r="AX263" s="35" t="s">
        <v>237</v>
      </c>
      <c r="AY263" s="35">
        <v>2904</v>
      </c>
      <c r="AZ263" s="43" t="s">
        <v>46</v>
      </c>
      <c r="BA263" s="45">
        <v>2491</v>
      </c>
      <c r="BB263" s="35">
        <v>30383</v>
      </c>
      <c r="BC263" s="35">
        <v>3633</v>
      </c>
      <c r="BD263" s="72">
        <v>206</v>
      </c>
      <c r="BE263" s="35">
        <v>1205</v>
      </c>
      <c r="BF263" s="73">
        <v>53</v>
      </c>
      <c r="BG263" s="35">
        <v>30383</v>
      </c>
      <c r="BH263" s="35">
        <v>6867</v>
      </c>
      <c r="BI263" s="35">
        <v>14098</v>
      </c>
      <c r="BJ263" s="35">
        <v>14098</v>
      </c>
      <c r="BK263" s="35">
        <v>1109</v>
      </c>
      <c r="BL263" s="35">
        <v>3672</v>
      </c>
      <c r="BM263" s="35" t="s">
        <v>46</v>
      </c>
      <c r="BN263" s="35">
        <v>3672</v>
      </c>
      <c r="BO263" s="45" t="s">
        <v>238</v>
      </c>
      <c r="BP263" s="35">
        <v>13174</v>
      </c>
      <c r="BQ263" s="35">
        <v>7481</v>
      </c>
      <c r="BR263" s="35">
        <v>2344</v>
      </c>
      <c r="BS263" s="35">
        <v>30383</v>
      </c>
      <c r="BT263" s="35">
        <v>30383</v>
      </c>
      <c r="BU263" s="35">
        <v>13174</v>
      </c>
      <c r="BV263" s="35">
        <v>23516</v>
      </c>
      <c r="BW263" s="10">
        <v>9558</v>
      </c>
      <c r="BX263" s="93" t="s">
        <v>238</v>
      </c>
      <c r="BY263" s="45">
        <v>29582</v>
      </c>
      <c r="BZ263" s="35">
        <v>30383</v>
      </c>
      <c r="CA263" s="35">
        <v>19217</v>
      </c>
      <c r="CB263" s="35">
        <v>13174</v>
      </c>
      <c r="CC263" s="35">
        <v>13174</v>
      </c>
      <c r="CD263" s="35">
        <v>13174</v>
      </c>
      <c r="CE263" s="72">
        <v>11642</v>
      </c>
      <c r="CF263" s="72">
        <v>245</v>
      </c>
      <c r="CG263" s="35">
        <v>8869</v>
      </c>
      <c r="CH263" s="35">
        <v>18935</v>
      </c>
      <c r="CI263" s="35">
        <v>18935</v>
      </c>
      <c r="CJ263" s="35">
        <v>18935</v>
      </c>
      <c r="CK263" s="35">
        <v>548</v>
      </c>
      <c r="CL263" s="35" t="s">
        <v>237</v>
      </c>
      <c r="CM263" s="35">
        <v>548</v>
      </c>
      <c r="CN263" s="35">
        <v>755</v>
      </c>
      <c r="CO263" s="45">
        <v>18234</v>
      </c>
      <c r="CP263" s="35">
        <v>14324</v>
      </c>
      <c r="CQ263" s="35">
        <v>14324</v>
      </c>
      <c r="CR263" s="35">
        <v>14098</v>
      </c>
      <c r="CS263" s="35">
        <v>14098</v>
      </c>
      <c r="CT263" s="35">
        <v>14487</v>
      </c>
      <c r="CU263" s="35">
        <v>4120</v>
      </c>
      <c r="CV263" s="35">
        <v>14487</v>
      </c>
      <c r="CW263" s="35">
        <v>30383</v>
      </c>
      <c r="CX263" s="35">
        <v>14098</v>
      </c>
      <c r="CY263" s="35">
        <v>17427</v>
      </c>
      <c r="CZ263" s="35">
        <v>968</v>
      </c>
      <c r="DA263" s="78">
        <v>7.09</v>
      </c>
      <c r="DB263" s="43" t="s">
        <v>46</v>
      </c>
      <c r="DC263" s="43" t="s">
        <v>46</v>
      </c>
      <c r="DD263" s="43" t="s">
        <v>46</v>
      </c>
      <c r="DE263" s="43" t="s">
        <v>46</v>
      </c>
      <c r="DF263" s="35">
        <v>3633</v>
      </c>
      <c r="DG263" s="54">
        <v>206</v>
      </c>
      <c r="DH263" s="35">
        <v>1205</v>
      </c>
      <c r="DI263" s="35">
        <v>53</v>
      </c>
    </row>
    <row r="264" spans="1:113" x14ac:dyDescent="0.2">
      <c r="A264" s="3" t="s">
        <v>43</v>
      </c>
      <c r="B264" s="4">
        <v>2021</v>
      </c>
      <c r="C264" s="2" t="s">
        <v>20</v>
      </c>
      <c r="D264" s="35">
        <v>425</v>
      </c>
      <c r="E264" s="35">
        <v>381</v>
      </c>
      <c r="F264" s="35">
        <v>14431</v>
      </c>
      <c r="G264" s="45">
        <v>14431</v>
      </c>
      <c r="H264" s="35">
        <v>14431</v>
      </c>
      <c r="I264" s="35">
        <v>14431</v>
      </c>
      <c r="J264" s="35">
        <v>2477</v>
      </c>
      <c r="K264" s="35">
        <v>8282</v>
      </c>
      <c r="L264" s="35">
        <v>3672</v>
      </c>
      <c r="M264" s="35" t="s">
        <v>46</v>
      </c>
      <c r="N264" s="35" t="s">
        <v>237</v>
      </c>
      <c r="O264" s="35">
        <v>266</v>
      </c>
      <c r="P264" s="35">
        <v>192</v>
      </c>
      <c r="Q264" s="35">
        <v>3988</v>
      </c>
      <c r="R264" s="45">
        <v>958</v>
      </c>
      <c r="S264" s="35">
        <v>4411</v>
      </c>
      <c r="T264" s="35">
        <v>4207</v>
      </c>
      <c r="U264" s="35">
        <v>5155</v>
      </c>
      <c r="V264" s="35">
        <v>608</v>
      </c>
      <c r="W264" s="72">
        <v>2506</v>
      </c>
      <c r="X264" s="62">
        <v>2649</v>
      </c>
      <c r="Y264" s="35">
        <v>1031</v>
      </c>
      <c r="Z264" s="35">
        <v>2140</v>
      </c>
      <c r="AA264" s="35">
        <v>4187.3421052631575</v>
      </c>
      <c r="AB264" s="35">
        <v>7425</v>
      </c>
      <c r="AC264" s="35">
        <v>7006</v>
      </c>
      <c r="AD264" s="35">
        <v>271</v>
      </c>
      <c r="AE264" s="43">
        <v>763.75</v>
      </c>
      <c r="AF264" s="30">
        <v>474</v>
      </c>
      <c r="AG264" s="35">
        <v>14431</v>
      </c>
      <c r="AH264" s="43">
        <v>268</v>
      </c>
      <c r="AI264" s="43">
        <v>495.75</v>
      </c>
      <c r="AJ264" s="43">
        <v>474</v>
      </c>
      <c r="AK264" s="43">
        <v>1453</v>
      </c>
      <c r="AL264" s="35">
        <v>1453</v>
      </c>
      <c r="AM264" s="35">
        <v>271</v>
      </c>
      <c r="AN264" s="35">
        <v>2477</v>
      </c>
      <c r="AO264" s="35">
        <v>2477</v>
      </c>
      <c r="AP264" s="35">
        <v>381</v>
      </c>
      <c r="AQ264" s="45">
        <v>415</v>
      </c>
      <c r="AR264" s="35">
        <v>14431</v>
      </c>
      <c r="AS264" s="35">
        <v>1293</v>
      </c>
      <c r="AT264" s="62">
        <v>430</v>
      </c>
      <c r="AU264" s="72">
        <v>174</v>
      </c>
      <c r="AV264" s="35">
        <v>1293</v>
      </c>
      <c r="AW264" s="35">
        <v>1293</v>
      </c>
      <c r="AX264" s="35" t="s">
        <v>237</v>
      </c>
      <c r="AY264" s="35">
        <v>1293</v>
      </c>
      <c r="AZ264" s="43" t="s">
        <v>46</v>
      </c>
      <c r="BA264" s="45">
        <v>1083</v>
      </c>
      <c r="BB264" s="35">
        <v>14431</v>
      </c>
      <c r="BC264" s="35">
        <v>1549</v>
      </c>
      <c r="BD264" s="72">
        <v>101</v>
      </c>
      <c r="BE264" s="35">
        <v>541</v>
      </c>
      <c r="BF264" s="73">
        <v>33</v>
      </c>
      <c r="BG264" s="35">
        <v>14431</v>
      </c>
      <c r="BH264" s="35">
        <v>3672</v>
      </c>
      <c r="BI264" s="35">
        <v>6751</v>
      </c>
      <c r="BJ264" s="35">
        <v>6751</v>
      </c>
      <c r="BK264" s="35">
        <v>550</v>
      </c>
      <c r="BL264" s="35">
        <v>1900</v>
      </c>
      <c r="BM264" s="35" t="s">
        <v>46</v>
      </c>
      <c r="BN264" s="35">
        <v>1900</v>
      </c>
      <c r="BO264" s="45" t="s">
        <v>238</v>
      </c>
      <c r="BP264" s="35">
        <v>5763</v>
      </c>
      <c r="BQ264" s="35">
        <v>3171</v>
      </c>
      <c r="BR264" s="35">
        <v>2344</v>
      </c>
      <c r="BS264" s="35">
        <v>14431</v>
      </c>
      <c r="BT264" s="35">
        <v>14431</v>
      </c>
      <c r="BU264" s="35">
        <v>5763</v>
      </c>
      <c r="BV264" s="35">
        <v>10759</v>
      </c>
      <c r="BW264" s="10">
        <v>4314</v>
      </c>
      <c r="BX264" s="93" t="s">
        <v>238</v>
      </c>
      <c r="BY264" s="45">
        <v>14017</v>
      </c>
      <c r="BZ264" s="35">
        <v>14431</v>
      </c>
      <c r="CA264" s="35">
        <v>8683</v>
      </c>
      <c r="CB264" s="35">
        <v>5763</v>
      </c>
      <c r="CC264" s="35">
        <v>5763</v>
      </c>
      <c r="CD264" s="35">
        <v>5763</v>
      </c>
      <c r="CE264" s="72">
        <v>5155</v>
      </c>
      <c r="CF264" s="72">
        <v>100</v>
      </c>
      <c r="CG264" s="35">
        <v>4419</v>
      </c>
      <c r="CH264" s="35">
        <v>8618</v>
      </c>
      <c r="CI264" s="35">
        <v>8618</v>
      </c>
      <c r="CJ264" s="35">
        <v>8618</v>
      </c>
      <c r="CK264" s="35">
        <v>266</v>
      </c>
      <c r="CL264" s="35" t="s">
        <v>237</v>
      </c>
      <c r="CM264" s="35">
        <v>266</v>
      </c>
      <c r="CN264" s="35">
        <v>438</v>
      </c>
      <c r="CO264" s="45">
        <v>8282</v>
      </c>
      <c r="CP264" s="35">
        <v>7103</v>
      </c>
      <c r="CQ264" s="35">
        <v>7103</v>
      </c>
      <c r="CR264" s="35">
        <v>6751</v>
      </c>
      <c r="CS264" s="35">
        <v>6751</v>
      </c>
      <c r="CT264" s="35">
        <v>7156</v>
      </c>
      <c r="CU264" s="35">
        <v>2523</v>
      </c>
      <c r="CV264" s="35">
        <v>7156</v>
      </c>
      <c r="CW264" s="35">
        <v>14431</v>
      </c>
      <c r="CX264" s="35">
        <v>6751</v>
      </c>
      <c r="CY264" s="35">
        <v>5392</v>
      </c>
      <c r="CZ264" s="35">
        <v>360</v>
      </c>
      <c r="DA264" s="78">
        <v>5.91</v>
      </c>
      <c r="DB264" s="43" t="s">
        <v>46</v>
      </c>
      <c r="DC264" s="43" t="s">
        <v>46</v>
      </c>
      <c r="DD264" s="43" t="s">
        <v>46</v>
      </c>
      <c r="DE264" s="43" t="s">
        <v>46</v>
      </c>
      <c r="DF264" s="35">
        <v>1549</v>
      </c>
      <c r="DG264" s="54">
        <v>101</v>
      </c>
      <c r="DH264" s="35">
        <v>541</v>
      </c>
      <c r="DI264" s="35">
        <v>33</v>
      </c>
    </row>
    <row r="265" spans="1:113" x14ac:dyDescent="0.2">
      <c r="A265" s="3" t="s">
        <v>44</v>
      </c>
      <c r="B265" s="4">
        <v>2021</v>
      </c>
      <c r="C265" s="2" t="s">
        <v>21</v>
      </c>
      <c r="D265" s="35">
        <v>1198</v>
      </c>
      <c r="E265" s="35">
        <v>1086</v>
      </c>
      <c r="F265" s="35">
        <v>42138</v>
      </c>
      <c r="G265" s="45">
        <v>42138</v>
      </c>
      <c r="H265" s="35">
        <v>42138</v>
      </c>
      <c r="I265" s="35">
        <v>42138</v>
      </c>
      <c r="J265" s="35">
        <v>6935</v>
      </c>
      <c r="K265" s="35">
        <v>25295</v>
      </c>
      <c r="L265" s="35">
        <v>9908</v>
      </c>
      <c r="M265" s="35" t="s">
        <v>46</v>
      </c>
      <c r="N265" s="35" t="s">
        <v>237</v>
      </c>
      <c r="O265" s="35">
        <v>935</v>
      </c>
      <c r="P265" s="35">
        <v>813</v>
      </c>
      <c r="Q265" s="35">
        <v>3745.717391304348</v>
      </c>
      <c r="R265" s="45">
        <v>4057</v>
      </c>
      <c r="S265" s="35">
        <v>13138</v>
      </c>
      <c r="T265" s="35">
        <v>13047</v>
      </c>
      <c r="U265" s="35">
        <v>15861</v>
      </c>
      <c r="V265" s="35">
        <v>2130</v>
      </c>
      <c r="W265" s="72">
        <v>7530</v>
      </c>
      <c r="X265" s="62">
        <v>8331</v>
      </c>
      <c r="Y265" s="35">
        <v>3124</v>
      </c>
      <c r="Z265" s="35">
        <v>6745</v>
      </c>
      <c r="AA265" s="35">
        <v>3849.1702127659573</v>
      </c>
      <c r="AB265" s="35">
        <v>21486</v>
      </c>
      <c r="AC265" s="35">
        <v>20652</v>
      </c>
      <c r="AD265" s="35">
        <v>835</v>
      </c>
      <c r="AE265" s="43">
        <v>2121.5</v>
      </c>
      <c r="AF265" s="30">
        <v>1477</v>
      </c>
      <c r="AG265" s="35">
        <v>42138</v>
      </c>
      <c r="AH265" s="43">
        <v>745</v>
      </c>
      <c r="AI265" s="43">
        <v>1376.5</v>
      </c>
      <c r="AJ265" s="43">
        <v>1477</v>
      </c>
      <c r="AK265" s="43">
        <v>4027</v>
      </c>
      <c r="AL265" s="35">
        <v>4027</v>
      </c>
      <c r="AM265" s="35">
        <v>835</v>
      </c>
      <c r="AN265" s="35">
        <v>6935</v>
      </c>
      <c r="AO265" s="35">
        <v>6935</v>
      </c>
      <c r="AP265" s="35">
        <v>1086</v>
      </c>
      <c r="AQ265" s="45">
        <v>1156</v>
      </c>
      <c r="AR265" s="35">
        <v>42138</v>
      </c>
      <c r="AS265" s="35">
        <v>4104</v>
      </c>
      <c r="AT265" s="62">
        <v>1562</v>
      </c>
      <c r="AU265" s="72">
        <v>595</v>
      </c>
      <c r="AV265" s="35">
        <v>4104</v>
      </c>
      <c r="AW265" s="35">
        <v>4104</v>
      </c>
      <c r="AX265" s="35" t="s">
        <v>237</v>
      </c>
      <c r="AY265" s="35">
        <v>4104</v>
      </c>
      <c r="AZ265" s="35" t="s">
        <v>46</v>
      </c>
      <c r="BA265" s="45">
        <v>3840</v>
      </c>
      <c r="BB265" s="35">
        <v>42138</v>
      </c>
      <c r="BC265" s="35">
        <v>4445</v>
      </c>
      <c r="BD265" s="72">
        <v>271</v>
      </c>
      <c r="BE265" s="35">
        <v>1524</v>
      </c>
      <c r="BF265" s="73">
        <v>101</v>
      </c>
      <c r="BG265" s="35">
        <v>42138</v>
      </c>
      <c r="BH265" s="35">
        <v>9908</v>
      </c>
      <c r="BI265" s="35">
        <v>20044</v>
      </c>
      <c r="BJ265" s="35">
        <v>20044</v>
      </c>
      <c r="BK265" s="35">
        <v>1677</v>
      </c>
      <c r="BL265" s="35">
        <v>5049</v>
      </c>
      <c r="BM265" s="35" t="s">
        <v>46</v>
      </c>
      <c r="BN265" s="35">
        <v>5049</v>
      </c>
      <c r="BO265" s="45" t="s">
        <v>238</v>
      </c>
      <c r="BP265" s="35">
        <v>17991</v>
      </c>
      <c r="BQ265" s="35">
        <v>9869</v>
      </c>
      <c r="BR265" s="35">
        <v>2344</v>
      </c>
      <c r="BS265" s="35">
        <v>42138</v>
      </c>
      <c r="BT265" s="35">
        <v>42138</v>
      </c>
      <c r="BU265" s="35">
        <v>17991</v>
      </c>
      <c r="BV265" s="35">
        <v>32230</v>
      </c>
      <c r="BW265" s="10">
        <v>13406</v>
      </c>
      <c r="BX265" s="93" t="s">
        <v>238</v>
      </c>
      <c r="BY265" s="45">
        <v>41477</v>
      </c>
      <c r="BZ265" s="35">
        <v>42138</v>
      </c>
      <c r="CA265" s="35">
        <v>26609</v>
      </c>
      <c r="CB265" s="35">
        <v>17991</v>
      </c>
      <c r="CC265" s="35">
        <v>17991</v>
      </c>
      <c r="CD265" s="35">
        <v>17991</v>
      </c>
      <c r="CE265" s="72">
        <v>15861</v>
      </c>
      <c r="CF265" s="72">
        <v>318</v>
      </c>
      <c r="CG265" s="35">
        <v>10941</v>
      </c>
      <c r="CH265" s="35">
        <v>26185</v>
      </c>
      <c r="CI265" s="35">
        <v>26185</v>
      </c>
      <c r="CJ265" s="35">
        <v>26185</v>
      </c>
      <c r="CK265" s="35">
        <v>935</v>
      </c>
      <c r="CL265" s="35" t="s">
        <v>237</v>
      </c>
      <c r="CM265" s="35">
        <v>935</v>
      </c>
      <c r="CN265" s="35">
        <v>1604</v>
      </c>
      <c r="CO265" s="45">
        <v>25295</v>
      </c>
      <c r="CP265" s="35">
        <v>20793</v>
      </c>
      <c r="CQ265" s="35">
        <v>20793</v>
      </c>
      <c r="CR265" s="35">
        <v>20044</v>
      </c>
      <c r="CS265" s="35">
        <v>20044</v>
      </c>
      <c r="CT265" s="35">
        <v>20860</v>
      </c>
      <c r="CU265" s="35">
        <v>8639</v>
      </c>
      <c r="CV265" s="35">
        <v>20860</v>
      </c>
      <c r="CW265" s="35">
        <v>42138</v>
      </c>
      <c r="CX265" s="35">
        <v>20044</v>
      </c>
      <c r="CY265" s="35">
        <v>12574</v>
      </c>
      <c r="CZ265" s="35">
        <v>850</v>
      </c>
      <c r="DA265" s="78">
        <v>6.13</v>
      </c>
      <c r="DB265" s="43" t="s">
        <v>46</v>
      </c>
      <c r="DC265" s="43" t="s">
        <v>46</v>
      </c>
      <c r="DD265" s="43" t="s">
        <v>46</v>
      </c>
      <c r="DE265" s="43" t="s">
        <v>46</v>
      </c>
      <c r="DF265" s="35">
        <v>4445</v>
      </c>
      <c r="DG265" s="54">
        <v>271</v>
      </c>
      <c r="DH265" s="35">
        <v>1524</v>
      </c>
      <c r="DI265" s="35">
        <v>101</v>
      </c>
    </row>
    <row r="266" spans="1:113" x14ac:dyDescent="0.2">
      <c r="A266" s="3" t="s">
        <v>45</v>
      </c>
      <c r="B266" s="4">
        <v>2021</v>
      </c>
      <c r="C266" s="2" t="s">
        <v>22</v>
      </c>
      <c r="D266" s="35">
        <v>33011</v>
      </c>
      <c r="E266" s="35">
        <v>29466</v>
      </c>
      <c r="F266" s="35">
        <v>1180889</v>
      </c>
      <c r="G266" s="45">
        <v>1180889</v>
      </c>
      <c r="H266" s="35">
        <v>1180889</v>
      </c>
      <c r="I266" s="35">
        <v>1180889</v>
      </c>
      <c r="J266" s="35">
        <v>194104</v>
      </c>
      <c r="K266" s="35">
        <v>734531</v>
      </c>
      <c r="L266" s="35">
        <v>252254</v>
      </c>
      <c r="M266" s="35">
        <v>1274</v>
      </c>
      <c r="N266" s="35" t="s">
        <v>237</v>
      </c>
      <c r="O266" s="35">
        <v>44045</v>
      </c>
      <c r="P266" s="35">
        <v>38069</v>
      </c>
      <c r="Q266" s="35">
        <v>3805.5291073738681</v>
      </c>
      <c r="R266" s="45">
        <v>181766</v>
      </c>
      <c r="S266" s="35">
        <v>377543</v>
      </c>
      <c r="T266" s="35">
        <v>381017</v>
      </c>
      <c r="U266" s="35">
        <v>459131</v>
      </c>
      <c r="V266" s="35">
        <v>56689</v>
      </c>
      <c r="W266" s="72">
        <v>215286</v>
      </c>
      <c r="X266" s="62">
        <v>243845</v>
      </c>
      <c r="Y266" s="35">
        <v>100053</v>
      </c>
      <c r="Z266" s="35">
        <v>192693</v>
      </c>
      <c r="AA266" s="35">
        <v>3808.5550329256821</v>
      </c>
      <c r="AB266" s="35">
        <v>599410</v>
      </c>
      <c r="AC266" s="35">
        <v>581479</v>
      </c>
      <c r="AD266" s="35">
        <v>24856</v>
      </c>
      <c r="AE266" s="43">
        <v>24209.375</v>
      </c>
      <c r="AF266" s="30">
        <v>40197</v>
      </c>
      <c r="AG266" s="35">
        <v>1180889</v>
      </c>
      <c r="AH266" s="43">
        <v>8593</v>
      </c>
      <c r="AI266" s="43">
        <v>15616.375</v>
      </c>
      <c r="AJ266" s="43">
        <v>16459</v>
      </c>
      <c r="AK266" s="43">
        <v>113932</v>
      </c>
      <c r="AL266" s="35">
        <v>113932</v>
      </c>
      <c r="AM266" s="35">
        <v>24856</v>
      </c>
      <c r="AN266" s="35">
        <v>194104</v>
      </c>
      <c r="AO266" s="35">
        <v>78701</v>
      </c>
      <c r="AP266" s="35">
        <v>29466</v>
      </c>
      <c r="AQ266" s="45">
        <v>31395</v>
      </c>
      <c r="AR266" s="35">
        <v>1180889</v>
      </c>
      <c r="AS266" s="35">
        <v>122322</v>
      </c>
      <c r="AT266" s="62">
        <v>41427</v>
      </c>
      <c r="AU266" s="72">
        <v>14360</v>
      </c>
      <c r="AV266" s="35">
        <v>122322</v>
      </c>
      <c r="AW266" s="35">
        <v>122322</v>
      </c>
      <c r="AX266" s="35" t="s">
        <v>237</v>
      </c>
      <c r="AY266" s="35">
        <v>122322</v>
      </c>
      <c r="AZ266" s="43">
        <v>10227</v>
      </c>
      <c r="BA266" s="45">
        <v>39522</v>
      </c>
      <c r="BB266" s="35">
        <v>1180889</v>
      </c>
      <c r="BC266" s="35">
        <v>124002</v>
      </c>
      <c r="BD266" s="72">
        <v>8697</v>
      </c>
      <c r="BE266" s="35">
        <v>42939</v>
      </c>
      <c r="BF266" s="73">
        <v>2924</v>
      </c>
      <c r="BG266" s="35">
        <v>1180889</v>
      </c>
      <c r="BH266" s="35">
        <v>252254</v>
      </c>
      <c r="BI266" s="35">
        <v>598953</v>
      </c>
      <c r="BJ266" s="35">
        <v>598953</v>
      </c>
      <c r="BK266" s="35">
        <v>47192</v>
      </c>
      <c r="BL266" s="35">
        <v>133256</v>
      </c>
      <c r="BM266" s="35">
        <v>66555</v>
      </c>
      <c r="BN266" s="35">
        <v>133256</v>
      </c>
      <c r="BO266" s="45">
        <v>32148</v>
      </c>
      <c r="BP266" s="35">
        <v>515820</v>
      </c>
      <c r="BQ266" s="35">
        <v>292746</v>
      </c>
      <c r="BR266" s="35">
        <v>2344</v>
      </c>
      <c r="BS266" s="35">
        <v>1180889</v>
      </c>
      <c r="BT266" s="35">
        <v>1180889</v>
      </c>
      <c r="BU266" s="35">
        <v>515820</v>
      </c>
      <c r="BV266" s="35">
        <v>928635</v>
      </c>
      <c r="BW266" s="10">
        <v>428344</v>
      </c>
      <c r="BX266" s="93" t="s">
        <v>238</v>
      </c>
      <c r="BY266" s="45">
        <v>1157115</v>
      </c>
      <c r="BZ266" s="35">
        <v>1180889</v>
      </c>
      <c r="CA266" s="35">
        <v>765990</v>
      </c>
      <c r="CB266" s="35">
        <v>515820</v>
      </c>
      <c r="CC266" s="35">
        <v>515820</v>
      </c>
      <c r="CD266" s="35">
        <v>515820</v>
      </c>
      <c r="CE266" s="72">
        <v>459131</v>
      </c>
      <c r="CF266" s="72">
        <v>10557</v>
      </c>
      <c r="CG266" s="35">
        <v>67324</v>
      </c>
      <c r="CH266" s="35">
        <v>758560</v>
      </c>
      <c r="CI266" s="35">
        <v>758560</v>
      </c>
      <c r="CJ266" s="35">
        <v>758560</v>
      </c>
      <c r="CK266" s="35">
        <v>44045</v>
      </c>
      <c r="CL266" s="35" t="s">
        <v>237</v>
      </c>
      <c r="CM266" s="35">
        <v>44045</v>
      </c>
      <c r="CN266" s="35">
        <v>75162</v>
      </c>
      <c r="CO266" s="45">
        <v>734531</v>
      </c>
      <c r="CP266" s="35">
        <v>605678</v>
      </c>
      <c r="CQ266" s="35">
        <v>605678</v>
      </c>
      <c r="CR266" s="35">
        <v>598953</v>
      </c>
      <c r="CS266" s="35">
        <v>598953</v>
      </c>
      <c r="CT266" s="35">
        <v>608823</v>
      </c>
      <c r="CU266" s="35">
        <v>392495</v>
      </c>
      <c r="CV266" s="35">
        <v>608823</v>
      </c>
      <c r="CW266" s="35">
        <v>1180889</v>
      </c>
      <c r="CX266" s="35">
        <v>598953</v>
      </c>
      <c r="CY266" s="35">
        <v>229713</v>
      </c>
      <c r="CZ266" s="35">
        <v>16446</v>
      </c>
      <c r="DA266" s="78" t="s">
        <v>46</v>
      </c>
      <c r="DB266" s="43">
        <v>10227</v>
      </c>
      <c r="DC266" s="43">
        <v>10227</v>
      </c>
      <c r="DD266" s="43">
        <v>10227</v>
      </c>
      <c r="DE266" s="43">
        <v>10227</v>
      </c>
      <c r="DF266" s="35">
        <v>124002</v>
      </c>
      <c r="DG266" s="54">
        <v>8697</v>
      </c>
      <c r="DH266" s="35">
        <v>42939</v>
      </c>
      <c r="DI266" s="35">
        <v>2924</v>
      </c>
    </row>
    <row r="267" spans="1:113" x14ac:dyDescent="0.2">
      <c r="A267" s="3" t="s">
        <v>24</v>
      </c>
      <c r="B267" s="4">
        <v>2022</v>
      </c>
      <c r="C267" s="2" t="s">
        <v>229</v>
      </c>
      <c r="D267" s="35">
        <v>15060</v>
      </c>
      <c r="E267" s="35">
        <v>13255</v>
      </c>
      <c r="F267" s="35">
        <v>552710</v>
      </c>
      <c r="G267" s="45">
        <v>552710</v>
      </c>
      <c r="H267" s="35">
        <v>552710</v>
      </c>
      <c r="I267" s="35">
        <v>552710</v>
      </c>
      <c r="J267" s="35">
        <v>87061</v>
      </c>
      <c r="K267" s="35">
        <v>361154</v>
      </c>
      <c r="L267" s="35">
        <v>104495</v>
      </c>
      <c r="M267" s="35">
        <v>763</v>
      </c>
      <c r="N267" s="35" t="s">
        <v>237</v>
      </c>
      <c r="O267" s="35">
        <v>26012</v>
      </c>
      <c r="P267" s="35">
        <v>24420</v>
      </c>
      <c r="Q267" s="35">
        <v>4030.7274394717533</v>
      </c>
      <c r="R267" s="45">
        <v>119014</v>
      </c>
      <c r="S267" s="35">
        <v>184388</v>
      </c>
      <c r="T267" s="35">
        <v>188548</v>
      </c>
      <c r="U267" s="35">
        <v>220298</v>
      </c>
      <c r="V267" s="35">
        <v>27640</v>
      </c>
      <c r="W267" s="35">
        <v>103034</v>
      </c>
      <c r="X267" s="35">
        <v>117264</v>
      </c>
      <c r="Y267" s="35">
        <v>50494</v>
      </c>
      <c r="Z267" s="35">
        <v>88482</v>
      </c>
      <c r="AA267" s="35">
        <v>3940.2009966777409</v>
      </c>
      <c r="AB267" s="35">
        <v>281052</v>
      </c>
      <c r="AC267" s="35">
        <v>271658</v>
      </c>
      <c r="AD267" s="35">
        <v>13705</v>
      </c>
      <c r="AE267" s="43">
        <v>27166</v>
      </c>
      <c r="AF267" s="30">
        <v>18327</v>
      </c>
      <c r="AG267" s="35">
        <v>552710</v>
      </c>
      <c r="AH267" s="43">
        <v>10350</v>
      </c>
      <c r="AI267" s="43">
        <v>16816</v>
      </c>
      <c r="AJ267" s="43">
        <v>18327</v>
      </c>
      <c r="AK267" s="43">
        <v>51097</v>
      </c>
      <c r="AL267" s="43">
        <v>51097</v>
      </c>
      <c r="AM267" s="35">
        <v>13705</v>
      </c>
      <c r="AN267" s="35">
        <v>87061</v>
      </c>
      <c r="AO267" s="35">
        <v>87061</v>
      </c>
      <c r="AP267" s="35">
        <v>13255</v>
      </c>
      <c r="AQ267" s="45">
        <v>13995</v>
      </c>
      <c r="AR267" s="35">
        <v>552710</v>
      </c>
      <c r="AS267" s="35">
        <v>62363</v>
      </c>
      <c r="AT267" s="35">
        <v>19774</v>
      </c>
      <c r="AU267" s="35">
        <v>5791</v>
      </c>
      <c r="AV267" s="35">
        <v>62363</v>
      </c>
      <c r="AW267" s="35">
        <v>62363</v>
      </c>
      <c r="AX267" s="35" t="s">
        <v>237</v>
      </c>
      <c r="AY267" s="35">
        <v>62363</v>
      </c>
      <c r="AZ267" s="43">
        <v>4522</v>
      </c>
      <c r="BA267" s="45">
        <v>68096</v>
      </c>
      <c r="BB267" s="35">
        <v>552710</v>
      </c>
      <c r="BC267" s="54">
        <v>56233</v>
      </c>
      <c r="BD267" s="54">
        <v>3904</v>
      </c>
      <c r="BE267" s="54">
        <v>19696</v>
      </c>
      <c r="BF267" s="83">
        <v>1234</v>
      </c>
      <c r="BG267" s="35">
        <v>552710</v>
      </c>
      <c r="BH267" s="35">
        <v>104495</v>
      </c>
      <c r="BI267" s="35">
        <v>306140</v>
      </c>
      <c r="BJ267" s="35">
        <v>306140</v>
      </c>
      <c r="BK267" s="35">
        <v>22901</v>
      </c>
      <c r="BL267" s="35">
        <v>54057</v>
      </c>
      <c r="BM267" s="35" t="s">
        <v>46</v>
      </c>
      <c r="BN267" s="35">
        <v>54057</v>
      </c>
      <c r="BO267" s="45" t="s">
        <v>46</v>
      </c>
      <c r="BP267" s="35">
        <v>247938</v>
      </c>
      <c r="BQ267" s="35">
        <v>138976</v>
      </c>
      <c r="BR267" s="35">
        <v>2431</v>
      </c>
      <c r="BS267" s="35">
        <v>552710</v>
      </c>
      <c r="BT267" s="35">
        <v>552710</v>
      </c>
      <c r="BU267" s="35">
        <v>247938</v>
      </c>
      <c r="BV267" s="35">
        <v>448215</v>
      </c>
      <c r="BW267" s="35">
        <v>231767</v>
      </c>
      <c r="BX267" s="93" t="s">
        <v>238</v>
      </c>
      <c r="BY267" s="45">
        <v>534049</v>
      </c>
      <c r="BZ267" s="35">
        <v>552710</v>
      </c>
      <c r="CA267" s="35">
        <v>372936</v>
      </c>
      <c r="CB267" s="35">
        <v>247938</v>
      </c>
      <c r="CC267" s="35">
        <v>247938</v>
      </c>
      <c r="CD267" s="35">
        <v>247938</v>
      </c>
      <c r="CE267" s="35">
        <v>220298</v>
      </c>
      <c r="CF267" s="35">
        <v>5185</v>
      </c>
      <c r="CG267" s="35">
        <v>67561</v>
      </c>
      <c r="CH267" s="35">
        <v>375161</v>
      </c>
      <c r="CI267" s="35">
        <v>375161</v>
      </c>
      <c r="CJ267" s="35">
        <v>375161</v>
      </c>
      <c r="CK267" s="35">
        <v>26012</v>
      </c>
      <c r="CL267" s="35" t="s">
        <v>237</v>
      </c>
      <c r="CM267" s="35">
        <v>26012</v>
      </c>
      <c r="CN267" s="35">
        <v>46623</v>
      </c>
      <c r="CO267" s="45">
        <v>361154</v>
      </c>
      <c r="CP267" s="35">
        <v>300666</v>
      </c>
      <c r="CQ267" s="35">
        <v>300666</v>
      </c>
      <c r="CR267" s="35">
        <v>306140</v>
      </c>
      <c r="CS267" s="35">
        <v>306140</v>
      </c>
      <c r="CT267" s="35">
        <v>303573</v>
      </c>
      <c r="CU267" s="35">
        <v>254601</v>
      </c>
      <c r="CV267" s="35">
        <v>303573</v>
      </c>
      <c r="CW267" s="35">
        <v>552710</v>
      </c>
      <c r="CX267" s="35">
        <v>306140</v>
      </c>
      <c r="CY267" s="35">
        <v>20430</v>
      </c>
      <c r="CZ267" s="35">
        <v>3978</v>
      </c>
      <c r="DA267" s="78" t="s">
        <v>46</v>
      </c>
      <c r="DB267" s="43">
        <v>4522</v>
      </c>
      <c r="DC267" s="43">
        <v>4522</v>
      </c>
      <c r="DD267" s="43">
        <v>4522</v>
      </c>
      <c r="DE267" s="43">
        <v>4522</v>
      </c>
      <c r="DF267" s="35">
        <v>56233</v>
      </c>
      <c r="DG267" s="54">
        <v>3904</v>
      </c>
      <c r="DH267" s="35">
        <v>19696</v>
      </c>
      <c r="DI267" s="35">
        <v>1234</v>
      </c>
    </row>
    <row r="268" spans="1:113" x14ac:dyDescent="0.2">
      <c r="A268" s="3" t="s">
        <v>25</v>
      </c>
      <c r="B268" s="4">
        <v>2022</v>
      </c>
      <c r="C268" s="2" t="s">
        <v>3</v>
      </c>
      <c r="D268" s="35">
        <v>1063</v>
      </c>
      <c r="E268" s="35">
        <v>957</v>
      </c>
      <c r="F268" s="35">
        <v>35785</v>
      </c>
      <c r="G268" s="45">
        <v>35785</v>
      </c>
      <c r="H268" s="35">
        <v>35785</v>
      </c>
      <c r="I268" s="35">
        <v>35785</v>
      </c>
      <c r="J268" s="35">
        <v>6207</v>
      </c>
      <c r="K268" s="35">
        <v>20813</v>
      </c>
      <c r="L268" s="35">
        <v>8765</v>
      </c>
      <c r="M268" s="35" t="s">
        <v>46</v>
      </c>
      <c r="N268" s="35" t="s">
        <v>237</v>
      </c>
      <c r="O268" s="35">
        <v>946</v>
      </c>
      <c r="P268" s="35">
        <v>969</v>
      </c>
      <c r="Q268" s="35">
        <v>3779.4603960396039</v>
      </c>
      <c r="R268" s="45">
        <v>4591</v>
      </c>
      <c r="S268" s="35">
        <v>10672</v>
      </c>
      <c r="T268" s="35">
        <v>11018</v>
      </c>
      <c r="U268" s="35">
        <v>13349</v>
      </c>
      <c r="V268" s="35">
        <v>1444</v>
      </c>
      <c r="W268" s="35">
        <v>6090</v>
      </c>
      <c r="X268" s="35">
        <v>7259</v>
      </c>
      <c r="Y268" s="35">
        <v>2583</v>
      </c>
      <c r="Z268" s="35">
        <v>6017</v>
      </c>
      <c r="AA268" s="35">
        <v>3758.3125</v>
      </c>
      <c r="AB268" s="35">
        <v>18158</v>
      </c>
      <c r="AC268" s="35">
        <v>17627</v>
      </c>
      <c r="AD268" s="35">
        <v>730</v>
      </c>
      <c r="AE268" s="43">
        <v>1935.25</v>
      </c>
      <c r="AF268" s="30">
        <v>1278</v>
      </c>
      <c r="AG268" s="35">
        <v>35785</v>
      </c>
      <c r="AH268" s="43">
        <v>701</v>
      </c>
      <c r="AI268" s="43">
        <v>1234.25</v>
      </c>
      <c r="AJ268" s="43">
        <v>1278</v>
      </c>
      <c r="AK268" s="43">
        <v>3577</v>
      </c>
      <c r="AL268" s="43">
        <v>3577</v>
      </c>
      <c r="AM268" s="35">
        <v>730</v>
      </c>
      <c r="AN268" s="35">
        <v>6207</v>
      </c>
      <c r="AO268" s="35">
        <v>6207</v>
      </c>
      <c r="AP268" s="35">
        <v>957</v>
      </c>
      <c r="AQ268" s="45">
        <v>1026</v>
      </c>
      <c r="AR268" s="35">
        <v>35785</v>
      </c>
      <c r="AS268" s="35">
        <v>3247</v>
      </c>
      <c r="AT268" s="35">
        <v>1138</v>
      </c>
      <c r="AU268" s="35">
        <v>416</v>
      </c>
      <c r="AV268" s="35">
        <v>3247</v>
      </c>
      <c r="AW268" s="35">
        <v>3247</v>
      </c>
      <c r="AX268" s="35" t="s">
        <v>237</v>
      </c>
      <c r="AY268" s="35">
        <v>3247</v>
      </c>
      <c r="AZ268" s="43" t="s">
        <v>46</v>
      </c>
      <c r="BA268" s="45">
        <v>2901</v>
      </c>
      <c r="BB268" s="35">
        <v>35785</v>
      </c>
      <c r="BC268" s="35">
        <v>3772</v>
      </c>
      <c r="BD268" s="54">
        <v>317</v>
      </c>
      <c r="BE268" s="35">
        <v>1354</v>
      </c>
      <c r="BF268" s="45">
        <v>134</v>
      </c>
      <c r="BG268" s="35">
        <v>35785</v>
      </c>
      <c r="BH268" s="35">
        <v>8765</v>
      </c>
      <c r="BI268" s="35">
        <v>16943</v>
      </c>
      <c r="BJ268" s="35">
        <v>16943</v>
      </c>
      <c r="BK268" s="35">
        <v>1404</v>
      </c>
      <c r="BL268" s="35">
        <v>4622</v>
      </c>
      <c r="BM268" s="35" t="s">
        <v>46</v>
      </c>
      <c r="BN268" s="35">
        <v>4622</v>
      </c>
      <c r="BO268" s="45" t="s">
        <v>46</v>
      </c>
      <c r="BP268" s="35">
        <v>14793</v>
      </c>
      <c r="BQ268" s="35">
        <v>8600</v>
      </c>
      <c r="BR268" s="35">
        <v>2431</v>
      </c>
      <c r="BS268" s="35">
        <v>35785</v>
      </c>
      <c r="BT268" s="35">
        <v>35785</v>
      </c>
      <c r="BU268" s="35">
        <v>14793</v>
      </c>
      <c r="BV268" s="35">
        <v>27020</v>
      </c>
      <c r="BW268" s="35">
        <v>11173</v>
      </c>
      <c r="BX268" s="93" t="s">
        <v>238</v>
      </c>
      <c r="BY268" s="45">
        <v>34394</v>
      </c>
      <c r="BZ268" s="35">
        <v>35785</v>
      </c>
      <c r="CA268" s="35">
        <v>21690</v>
      </c>
      <c r="CB268" s="35">
        <v>14793</v>
      </c>
      <c r="CC268" s="35">
        <v>14793</v>
      </c>
      <c r="CD268" s="35">
        <v>14793</v>
      </c>
      <c r="CE268" s="35">
        <v>13349</v>
      </c>
      <c r="CF268" s="35">
        <v>278</v>
      </c>
      <c r="CG268" s="35">
        <v>9705</v>
      </c>
      <c r="CH268" s="35">
        <v>21799</v>
      </c>
      <c r="CI268" s="35">
        <v>21799</v>
      </c>
      <c r="CJ268" s="35">
        <v>21799</v>
      </c>
      <c r="CK268" s="35">
        <v>946</v>
      </c>
      <c r="CL268" s="35" t="s">
        <v>237</v>
      </c>
      <c r="CM268" s="35">
        <v>946</v>
      </c>
      <c r="CN268" s="35">
        <v>1687</v>
      </c>
      <c r="CO268" s="45">
        <v>20813</v>
      </c>
      <c r="CP268" s="35">
        <v>17707</v>
      </c>
      <c r="CQ268" s="35">
        <v>17707</v>
      </c>
      <c r="CR268" s="35">
        <v>16943</v>
      </c>
      <c r="CS268" s="35">
        <v>16943</v>
      </c>
      <c r="CT268" s="35">
        <v>17879</v>
      </c>
      <c r="CU268" s="35">
        <v>7431</v>
      </c>
      <c r="CV268" s="35">
        <v>17879</v>
      </c>
      <c r="CW268" s="35">
        <v>35785</v>
      </c>
      <c r="CX268" s="35">
        <v>16943</v>
      </c>
      <c r="CY268" s="35">
        <v>10281</v>
      </c>
      <c r="CZ268" s="35">
        <v>791</v>
      </c>
      <c r="DA268" s="78" t="s">
        <v>46</v>
      </c>
      <c r="DB268" s="43" t="s">
        <v>46</v>
      </c>
      <c r="DC268" s="43" t="s">
        <v>46</v>
      </c>
      <c r="DD268" s="43" t="s">
        <v>46</v>
      </c>
      <c r="DE268" s="43" t="s">
        <v>46</v>
      </c>
      <c r="DF268" s="35">
        <v>3772</v>
      </c>
      <c r="DG268" s="54">
        <v>317</v>
      </c>
      <c r="DH268" s="35">
        <v>1354</v>
      </c>
      <c r="DI268" s="35">
        <v>134</v>
      </c>
    </row>
    <row r="269" spans="1:113" x14ac:dyDescent="0.2">
      <c r="A269" s="3" t="s">
        <v>26</v>
      </c>
      <c r="B269" s="4">
        <v>2022</v>
      </c>
      <c r="C269" s="2" t="s">
        <v>4</v>
      </c>
      <c r="D269" s="35">
        <v>988</v>
      </c>
      <c r="E269" s="35">
        <v>874</v>
      </c>
      <c r="F269" s="35">
        <v>31988</v>
      </c>
      <c r="G269" s="45">
        <v>31988</v>
      </c>
      <c r="H269" s="35">
        <v>31988</v>
      </c>
      <c r="I269" s="35">
        <v>31988</v>
      </c>
      <c r="J269" s="35">
        <v>5747</v>
      </c>
      <c r="K269" s="35">
        <v>18626</v>
      </c>
      <c r="L269" s="35">
        <v>7615</v>
      </c>
      <c r="M269" s="35" t="s">
        <v>46</v>
      </c>
      <c r="N269" s="35" t="s">
        <v>237</v>
      </c>
      <c r="O269" s="35">
        <v>1038</v>
      </c>
      <c r="P269" s="35">
        <v>770</v>
      </c>
      <c r="Q269" s="35">
        <v>3884.1206896551726</v>
      </c>
      <c r="R269" s="45">
        <v>4085</v>
      </c>
      <c r="S269" s="35">
        <v>9804</v>
      </c>
      <c r="T269" s="35">
        <v>9731</v>
      </c>
      <c r="U269" s="35">
        <v>12029</v>
      </c>
      <c r="V269" s="35">
        <v>1585</v>
      </c>
      <c r="W269" s="35">
        <v>5690</v>
      </c>
      <c r="X269" s="35">
        <v>6339</v>
      </c>
      <c r="Y269" s="35">
        <v>2521</v>
      </c>
      <c r="Z269" s="35">
        <v>5136</v>
      </c>
      <c r="AA269" s="35">
        <v>3929.9117647058824</v>
      </c>
      <c r="AB269" s="35">
        <v>16478</v>
      </c>
      <c r="AC269" s="35">
        <v>15510</v>
      </c>
      <c r="AD269" s="35">
        <v>651</v>
      </c>
      <c r="AE269" s="43">
        <v>1774.375</v>
      </c>
      <c r="AF269" s="30">
        <v>1251</v>
      </c>
      <c r="AG269" s="35">
        <v>31988</v>
      </c>
      <c r="AH269" s="43">
        <v>676</v>
      </c>
      <c r="AI269" s="43">
        <v>1098.375</v>
      </c>
      <c r="AJ269" s="43">
        <v>1251</v>
      </c>
      <c r="AK269" s="43">
        <v>3322</v>
      </c>
      <c r="AL269" s="43">
        <v>3322</v>
      </c>
      <c r="AM269" s="35">
        <v>651</v>
      </c>
      <c r="AN269" s="35">
        <v>5747</v>
      </c>
      <c r="AO269" s="35">
        <v>5747</v>
      </c>
      <c r="AP269" s="35">
        <v>874</v>
      </c>
      <c r="AQ269" s="45">
        <v>941</v>
      </c>
      <c r="AR269" s="35">
        <v>31988</v>
      </c>
      <c r="AS269" s="35">
        <v>2962</v>
      </c>
      <c r="AT269" s="35">
        <v>1049</v>
      </c>
      <c r="AU269" s="35">
        <v>392</v>
      </c>
      <c r="AV269" s="35">
        <v>2962</v>
      </c>
      <c r="AW269" s="35">
        <v>2962</v>
      </c>
      <c r="AX269" s="35" t="s">
        <v>237</v>
      </c>
      <c r="AY269" s="35">
        <v>2962</v>
      </c>
      <c r="AZ269" s="43" t="s">
        <v>46</v>
      </c>
      <c r="BA269" s="45">
        <v>2621</v>
      </c>
      <c r="BB269" s="35">
        <v>31988</v>
      </c>
      <c r="BC269" s="35">
        <v>3704</v>
      </c>
      <c r="BD269" s="54">
        <v>242</v>
      </c>
      <c r="BE269" s="35">
        <v>1354</v>
      </c>
      <c r="BF269" s="45">
        <v>87</v>
      </c>
      <c r="BG269" s="35">
        <v>31988</v>
      </c>
      <c r="BH269" s="35">
        <v>7615</v>
      </c>
      <c r="BI269" s="35">
        <v>15474</v>
      </c>
      <c r="BJ269" s="35">
        <v>15474</v>
      </c>
      <c r="BK269" s="35">
        <v>1328</v>
      </c>
      <c r="BL269" s="35">
        <v>3968</v>
      </c>
      <c r="BM269" s="35" t="s">
        <v>46</v>
      </c>
      <c r="BN269" s="35">
        <v>3968</v>
      </c>
      <c r="BO269" s="45" t="s">
        <v>46</v>
      </c>
      <c r="BP269" s="35">
        <v>13614</v>
      </c>
      <c r="BQ269" s="35">
        <v>7657</v>
      </c>
      <c r="BR269" s="35">
        <v>2431</v>
      </c>
      <c r="BS269" s="35">
        <v>31988</v>
      </c>
      <c r="BT269" s="35">
        <v>31988</v>
      </c>
      <c r="BU269" s="35">
        <v>13614</v>
      </c>
      <c r="BV269" s="35">
        <v>24373</v>
      </c>
      <c r="BW269" s="35">
        <v>10330</v>
      </c>
      <c r="BX269" s="93" t="s">
        <v>238</v>
      </c>
      <c r="BY269" s="45">
        <v>30899</v>
      </c>
      <c r="BZ269" s="35">
        <v>31988</v>
      </c>
      <c r="CA269" s="35">
        <v>19535</v>
      </c>
      <c r="CB269" s="35">
        <v>13614</v>
      </c>
      <c r="CC269" s="35">
        <v>13614</v>
      </c>
      <c r="CD269" s="35">
        <v>13614</v>
      </c>
      <c r="CE269" s="35">
        <v>12029</v>
      </c>
      <c r="CF269" s="35">
        <v>255</v>
      </c>
      <c r="CG269" s="35">
        <v>9181</v>
      </c>
      <c r="CH269" s="35">
        <v>19562</v>
      </c>
      <c r="CI269" s="35">
        <v>19562</v>
      </c>
      <c r="CJ269" s="35">
        <v>19562</v>
      </c>
      <c r="CK269" s="35">
        <v>1038</v>
      </c>
      <c r="CL269" s="35" t="s">
        <v>237</v>
      </c>
      <c r="CM269" s="35">
        <v>1038</v>
      </c>
      <c r="CN269" s="35">
        <v>1798</v>
      </c>
      <c r="CO269" s="45">
        <v>18626</v>
      </c>
      <c r="CP269" s="35">
        <v>15543</v>
      </c>
      <c r="CQ269" s="35">
        <v>15543</v>
      </c>
      <c r="CR269" s="35">
        <v>15474</v>
      </c>
      <c r="CS269" s="35">
        <v>15474</v>
      </c>
      <c r="CT269" s="35">
        <v>15603</v>
      </c>
      <c r="CU269" s="35">
        <v>7266</v>
      </c>
      <c r="CV269" s="35">
        <v>15603</v>
      </c>
      <c r="CW269" s="35">
        <v>31988</v>
      </c>
      <c r="CX269" s="35">
        <v>15474</v>
      </c>
      <c r="CY269" s="35">
        <v>11256</v>
      </c>
      <c r="CZ269" s="35">
        <v>644</v>
      </c>
      <c r="DA269" s="78" t="s">
        <v>46</v>
      </c>
      <c r="DB269" s="43" t="s">
        <v>46</v>
      </c>
      <c r="DC269" s="43" t="s">
        <v>46</v>
      </c>
      <c r="DD269" s="43" t="s">
        <v>46</v>
      </c>
      <c r="DE269" s="43" t="s">
        <v>46</v>
      </c>
      <c r="DF269" s="35">
        <v>3704</v>
      </c>
      <c r="DG269" s="54">
        <v>242</v>
      </c>
      <c r="DH269" s="35">
        <v>1354</v>
      </c>
      <c r="DI269" s="35">
        <v>87</v>
      </c>
    </row>
    <row r="270" spans="1:113" x14ac:dyDescent="0.2">
      <c r="A270" s="3" t="s">
        <v>27</v>
      </c>
      <c r="B270" s="4">
        <v>2022</v>
      </c>
      <c r="C270" s="2" t="s">
        <v>5</v>
      </c>
      <c r="D270" s="35">
        <v>626</v>
      </c>
      <c r="E270" s="35">
        <v>570</v>
      </c>
      <c r="F270" s="35">
        <v>21027</v>
      </c>
      <c r="G270" s="45">
        <v>21027</v>
      </c>
      <c r="H270" s="35">
        <v>21027</v>
      </c>
      <c r="I270" s="35">
        <v>21027</v>
      </c>
      <c r="J270" s="35">
        <v>3668</v>
      </c>
      <c r="K270" s="35">
        <v>11986</v>
      </c>
      <c r="L270" s="35">
        <v>5373</v>
      </c>
      <c r="M270" s="35" t="s">
        <v>46</v>
      </c>
      <c r="N270" s="35" t="s">
        <v>237</v>
      </c>
      <c r="O270" s="35">
        <v>431</v>
      </c>
      <c r="P270" s="35">
        <v>336</v>
      </c>
      <c r="Q270" s="35">
        <v>4143.7432432432433</v>
      </c>
      <c r="R270" s="45">
        <v>1809</v>
      </c>
      <c r="S270" s="35">
        <v>6426</v>
      </c>
      <c r="T270" s="35">
        <v>6154</v>
      </c>
      <c r="U270" s="35">
        <v>7774</v>
      </c>
      <c r="V270" s="35">
        <v>1053</v>
      </c>
      <c r="W270" s="35">
        <v>3783</v>
      </c>
      <c r="X270" s="35">
        <v>3991</v>
      </c>
      <c r="Y270" s="35">
        <v>1677</v>
      </c>
      <c r="Z270" s="35">
        <v>3247</v>
      </c>
      <c r="AA270" s="35">
        <v>4380.3076923076924</v>
      </c>
      <c r="AB270" s="35">
        <v>10984</v>
      </c>
      <c r="AC270" s="35">
        <v>10043</v>
      </c>
      <c r="AD270" s="35">
        <v>423</v>
      </c>
      <c r="AE270" s="43">
        <v>1004</v>
      </c>
      <c r="AF270" s="30">
        <v>822</v>
      </c>
      <c r="AG270" s="35">
        <v>21027</v>
      </c>
      <c r="AH270" s="43">
        <v>341</v>
      </c>
      <c r="AI270" s="43">
        <v>663</v>
      </c>
      <c r="AJ270" s="43">
        <v>822</v>
      </c>
      <c r="AK270" s="43">
        <v>2108</v>
      </c>
      <c r="AL270" s="43">
        <v>2108</v>
      </c>
      <c r="AM270" s="35">
        <v>423</v>
      </c>
      <c r="AN270" s="35">
        <v>3668</v>
      </c>
      <c r="AO270" s="35">
        <v>3668</v>
      </c>
      <c r="AP270" s="35">
        <v>570</v>
      </c>
      <c r="AQ270" s="45">
        <v>605</v>
      </c>
      <c r="AR270" s="35">
        <v>21027</v>
      </c>
      <c r="AS270" s="35">
        <v>1989</v>
      </c>
      <c r="AT270" s="35">
        <v>610</v>
      </c>
      <c r="AU270" s="35">
        <v>218</v>
      </c>
      <c r="AV270" s="35">
        <v>1989</v>
      </c>
      <c r="AW270" s="35">
        <v>1989</v>
      </c>
      <c r="AX270" s="35" t="s">
        <v>237</v>
      </c>
      <c r="AY270" s="35">
        <v>1989</v>
      </c>
      <c r="AZ270" s="43" t="s">
        <v>46</v>
      </c>
      <c r="BA270" s="45">
        <v>1619</v>
      </c>
      <c r="BB270" s="35">
        <v>21027</v>
      </c>
      <c r="BC270" s="35">
        <v>2565</v>
      </c>
      <c r="BD270" s="54">
        <v>91</v>
      </c>
      <c r="BE270" s="35">
        <v>864</v>
      </c>
      <c r="BF270" s="45">
        <v>25</v>
      </c>
      <c r="BG270" s="35">
        <v>21027</v>
      </c>
      <c r="BH270" s="35">
        <v>5373</v>
      </c>
      <c r="BI270" s="35">
        <v>9870</v>
      </c>
      <c r="BJ270" s="35">
        <v>9870</v>
      </c>
      <c r="BK270" s="35">
        <v>925</v>
      </c>
      <c r="BL270" s="35">
        <v>3061</v>
      </c>
      <c r="BM270" s="35" t="s">
        <v>46</v>
      </c>
      <c r="BN270" s="35">
        <v>3061</v>
      </c>
      <c r="BO270" s="45" t="s">
        <v>46</v>
      </c>
      <c r="BP270" s="35">
        <v>8827</v>
      </c>
      <c r="BQ270" s="35">
        <v>4924</v>
      </c>
      <c r="BR270" s="35">
        <v>2431</v>
      </c>
      <c r="BS270" s="35">
        <v>21027</v>
      </c>
      <c r="BT270" s="35">
        <v>21027</v>
      </c>
      <c r="BU270" s="35">
        <v>8827</v>
      </c>
      <c r="BV270" s="35">
        <v>15654</v>
      </c>
      <c r="BW270" s="35">
        <v>6328</v>
      </c>
      <c r="BX270" s="93" t="s">
        <v>238</v>
      </c>
      <c r="BY270" s="45">
        <v>20229</v>
      </c>
      <c r="BZ270" s="35">
        <v>21027</v>
      </c>
      <c r="CA270" s="35">
        <v>12580</v>
      </c>
      <c r="CB270" s="35">
        <v>8827</v>
      </c>
      <c r="CC270" s="35">
        <v>8827</v>
      </c>
      <c r="CD270" s="35">
        <v>8827</v>
      </c>
      <c r="CE270" s="35">
        <v>7774</v>
      </c>
      <c r="CF270" s="35">
        <v>145</v>
      </c>
      <c r="CG270" s="35">
        <v>5416</v>
      </c>
      <c r="CH270" s="35">
        <v>12689</v>
      </c>
      <c r="CI270" s="35">
        <v>12689</v>
      </c>
      <c r="CJ270" s="35">
        <v>12689</v>
      </c>
      <c r="CK270" s="35">
        <v>431</v>
      </c>
      <c r="CL270" s="35" t="s">
        <v>237</v>
      </c>
      <c r="CM270" s="35">
        <v>431</v>
      </c>
      <c r="CN270" s="35">
        <v>713</v>
      </c>
      <c r="CO270" s="45">
        <v>11986</v>
      </c>
      <c r="CP270" s="35">
        <v>10067</v>
      </c>
      <c r="CQ270" s="35">
        <v>10067</v>
      </c>
      <c r="CR270" s="35">
        <v>9870</v>
      </c>
      <c r="CS270" s="35">
        <v>9870</v>
      </c>
      <c r="CT270" s="35">
        <v>10120</v>
      </c>
      <c r="CU270" s="35">
        <v>3283</v>
      </c>
      <c r="CV270" s="35">
        <v>10120</v>
      </c>
      <c r="CW270" s="35">
        <v>21027</v>
      </c>
      <c r="CX270" s="35">
        <v>9870</v>
      </c>
      <c r="CY270" s="35">
        <v>15285</v>
      </c>
      <c r="CZ270" s="35">
        <v>559</v>
      </c>
      <c r="DA270" s="78" t="s">
        <v>46</v>
      </c>
      <c r="DB270" s="43" t="s">
        <v>46</v>
      </c>
      <c r="DC270" s="43" t="s">
        <v>46</v>
      </c>
      <c r="DD270" s="43" t="s">
        <v>46</v>
      </c>
      <c r="DE270" s="43" t="s">
        <v>46</v>
      </c>
      <c r="DF270" s="35">
        <v>2565</v>
      </c>
      <c r="DG270" s="54">
        <v>91</v>
      </c>
      <c r="DH270" s="35">
        <v>864</v>
      </c>
      <c r="DI270" s="35">
        <v>25</v>
      </c>
    </row>
    <row r="271" spans="1:113" x14ac:dyDescent="0.2">
      <c r="A271" s="3" t="s">
        <v>28</v>
      </c>
      <c r="B271" s="4">
        <v>2022</v>
      </c>
      <c r="C271" s="2" t="s">
        <v>6</v>
      </c>
      <c r="D271" s="35">
        <v>1844</v>
      </c>
      <c r="E271" s="35">
        <v>1695</v>
      </c>
      <c r="F271" s="35">
        <v>63568</v>
      </c>
      <c r="G271" s="45">
        <v>63568</v>
      </c>
      <c r="H271" s="35">
        <v>63568</v>
      </c>
      <c r="I271" s="35">
        <v>63568</v>
      </c>
      <c r="J271" s="35">
        <v>10853</v>
      </c>
      <c r="K271" s="35">
        <v>37831</v>
      </c>
      <c r="L271" s="35">
        <v>14884</v>
      </c>
      <c r="M271" s="35" t="s">
        <v>46</v>
      </c>
      <c r="N271" s="35" t="s">
        <v>237</v>
      </c>
      <c r="O271" s="35">
        <v>2189</v>
      </c>
      <c r="P271" s="35">
        <v>2671</v>
      </c>
      <c r="Q271" s="35">
        <v>3820.1646341463415</v>
      </c>
      <c r="R271" s="45">
        <v>11688</v>
      </c>
      <c r="S271" s="35">
        <v>19471</v>
      </c>
      <c r="T271" s="35">
        <v>19930</v>
      </c>
      <c r="U271" s="35">
        <v>24646</v>
      </c>
      <c r="V271" s="35">
        <v>3071</v>
      </c>
      <c r="W271" s="35">
        <v>11179</v>
      </c>
      <c r="X271" s="35">
        <v>13467</v>
      </c>
      <c r="Y271" s="35">
        <v>5092</v>
      </c>
      <c r="Z271" s="35">
        <v>10828</v>
      </c>
      <c r="AA271" s="35">
        <v>3857.6969696969695</v>
      </c>
      <c r="AB271" s="35">
        <v>32493</v>
      </c>
      <c r="AC271" s="35">
        <v>31075</v>
      </c>
      <c r="AD271" s="35">
        <v>1296</v>
      </c>
      <c r="AE271" s="43">
        <v>3413.625</v>
      </c>
      <c r="AF271" s="30">
        <v>2179</v>
      </c>
      <c r="AG271" s="35">
        <v>63568</v>
      </c>
      <c r="AH271" s="43">
        <v>1308</v>
      </c>
      <c r="AI271" s="43">
        <v>2105.625</v>
      </c>
      <c r="AJ271" s="43">
        <v>2179</v>
      </c>
      <c r="AK271" s="43">
        <v>6363</v>
      </c>
      <c r="AL271" s="43">
        <v>6363</v>
      </c>
      <c r="AM271" s="35">
        <v>1296</v>
      </c>
      <c r="AN271" s="35">
        <v>10853</v>
      </c>
      <c r="AO271" s="35">
        <v>10853</v>
      </c>
      <c r="AP271" s="35">
        <v>1695</v>
      </c>
      <c r="AQ271" s="45">
        <v>1782</v>
      </c>
      <c r="AR271" s="35">
        <v>63568</v>
      </c>
      <c r="AS271" s="35">
        <v>6372</v>
      </c>
      <c r="AT271" s="35">
        <v>2450</v>
      </c>
      <c r="AU271" s="35">
        <v>836</v>
      </c>
      <c r="AV271" s="35">
        <v>6372</v>
      </c>
      <c r="AW271" s="35">
        <v>6372</v>
      </c>
      <c r="AX271" s="35" t="s">
        <v>237</v>
      </c>
      <c r="AY271" s="35">
        <v>6372</v>
      </c>
      <c r="AZ271" s="43" t="s">
        <v>46</v>
      </c>
      <c r="BA271" s="45">
        <v>6049</v>
      </c>
      <c r="BB271" s="35">
        <v>63568</v>
      </c>
      <c r="BC271" s="35">
        <v>7008</v>
      </c>
      <c r="BD271" s="54">
        <v>608</v>
      </c>
      <c r="BE271" s="35">
        <v>2343</v>
      </c>
      <c r="BF271" s="45">
        <v>193</v>
      </c>
      <c r="BG271" s="35">
        <v>63568</v>
      </c>
      <c r="BH271" s="35">
        <v>14884</v>
      </c>
      <c r="BI271" s="35">
        <v>30223</v>
      </c>
      <c r="BJ271" s="35">
        <v>30223</v>
      </c>
      <c r="BK271" s="35">
        <v>2658</v>
      </c>
      <c r="BL271" s="35">
        <v>8204</v>
      </c>
      <c r="BM271" s="35" t="s">
        <v>46</v>
      </c>
      <c r="BN271" s="35">
        <v>8204</v>
      </c>
      <c r="BO271" s="45" t="s">
        <v>46</v>
      </c>
      <c r="BP271" s="35">
        <v>27717</v>
      </c>
      <c r="BQ271" s="35">
        <v>15920</v>
      </c>
      <c r="BR271" s="35">
        <v>2431</v>
      </c>
      <c r="BS271" s="35">
        <v>63568</v>
      </c>
      <c r="BT271" s="35">
        <v>63568</v>
      </c>
      <c r="BU271" s="35">
        <v>27717</v>
      </c>
      <c r="BV271" s="35">
        <v>48684</v>
      </c>
      <c r="BW271" s="35">
        <v>20361</v>
      </c>
      <c r="BX271" s="93" t="s">
        <v>238</v>
      </c>
      <c r="BY271" s="45">
        <v>61021</v>
      </c>
      <c r="BZ271" s="35">
        <v>63568</v>
      </c>
      <c r="CA271" s="35">
        <v>39401</v>
      </c>
      <c r="CB271" s="35">
        <v>27717</v>
      </c>
      <c r="CC271" s="35">
        <v>27717</v>
      </c>
      <c r="CD271" s="35">
        <v>27717</v>
      </c>
      <c r="CE271" s="35">
        <v>24646</v>
      </c>
      <c r="CF271" s="35">
        <v>576</v>
      </c>
      <c r="CG271" s="35">
        <v>19428</v>
      </c>
      <c r="CH271" s="35">
        <v>39643</v>
      </c>
      <c r="CI271" s="35">
        <v>39643</v>
      </c>
      <c r="CJ271" s="35">
        <v>39643</v>
      </c>
      <c r="CK271" s="35">
        <v>2189</v>
      </c>
      <c r="CL271" s="35" t="s">
        <v>237</v>
      </c>
      <c r="CM271" s="35">
        <v>2189</v>
      </c>
      <c r="CN271" s="35">
        <v>3858</v>
      </c>
      <c r="CO271" s="45">
        <v>37831</v>
      </c>
      <c r="CP271" s="35">
        <v>30460</v>
      </c>
      <c r="CQ271" s="35">
        <v>30460</v>
      </c>
      <c r="CR271" s="35">
        <v>30223</v>
      </c>
      <c r="CS271" s="35">
        <v>30223</v>
      </c>
      <c r="CT271" s="35">
        <v>30635</v>
      </c>
      <c r="CU271" s="35">
        <v>17058</v>
      </c>
      <c r="CV271" s="35">
        <v>30635</v>
      </c>
      <c r="CW271" s="35">
        <v>63568</v>
      </c>
      <c r="CX271" s="35">
        <v>30223</v>
      </c>
      <c r="CY271" s="35">
        <v>7949</v>
      </c>
      <c r="CZ271" s="35">
        <v>972</v>
      </c>
      <c r="DA271" s="78" t="s">
        <v>46</v>
      </c>
      <c r="DB271" s="43" t="s">
        <v>46</v>
      </c>
      <c r="DC271" s="43" t="s">
        <v>46</v>
      </c>
      <c r="DD271" s="43" t="s">
        <v>46</v>
      </c>
      <c r="DE271" s="43" t="s">
        <v>46</v>
      </c>
      <c r="DF271" s="35">
        <v>7008</v>
      </c>
      <c r="DG271" s="54">
        <v>608</v>
      </c>
      <c r="DH271" s="35">
        <v>2343</v>
      </c>
      <c r="DI271" s="35">
        <v>193</v>
      </c>
    </row>
    <row r="272" spans="1:113" x14ac:dyDescent="0.2">
      <c r="A272" s="3" t="s">
        <v>29</v>
      </c>
      <c r="B272" s="4">
        <v>2022</v>
      </c>
      <c r="C272" s="2" t="s">
        <v>7</v>
      </c>
      <c r="D272" s="35">
        <v>490</v>
      </c>
      <c r="E272" s="35">
        <v>449</v>
      </c>
      <c r="F272" s="35">
        <v>15960</v>
      </c>
      <c r="G272" s="45">
        <v>15960</v>
      </c>
      <c r="H272" s="35">
        <v>15960</v>
      </c>
      <c r="I272" s="35">
        <v>15960</v>
      </c>
      <c r="J272" s="35">
        <v>2907</v>
      </c>
      <c r="K272" s="35">
        <v>9108</v>
      </c>
      <c r="L272" s="35">
        <v>3945</v>
      </c>
      <c r="M272" s="35" t="s">
        <v>46</v>
      </c>
      <c r="N272" s="35" t="s">
        <v>237</v>
      </c>
      <c r="O272" s="35">
        <v>361</v>
      </c>
      <c r="P272" s="35">
        <v>298</v>
      </c>
      <c r="Q272" s="35">
        <v>4043.8333333333335</v>
      </c>
      <c r="R272" s="45">
        <v>1686</v>
      </c>
      <c r="S272" s="35">
        <v>4836</v>
      </c>
      <c r="T272" s="35">
        <v>4740</v>
      </c>
      <c r="U272" s="35">
        <v>5798</v>
      </c>
      <c r="V272" s="35">
        <v>709</v>
      </c>
      <c r="W272" s="35">
        <v>2863</v>
      </c>
      <c r="X272" s="35">
        <v>2935</v>
      </c>
      <c r="Y272" s="35">
        <v>1210</v>
      </c>
      <c r="Z272" s="35">
        <v>2362</v>
      </c>
      <c r="AA272" s="35">
        <v>4223.7142857142853</v>
      </c>
      <c r="AB272" s="35">
        <v>8270</v>
      </c>
      <c r="AC272" s="35">
        <v>7690</v>
      </c>
      <c r="AD272" s="35">
        <v>315</v>
      </c>
      <c r="AE272" s="43">
        <v>897.25</v>
      </c>
      <c r="AF272" s="30">
        <v>628</v>
      </c>
      <c r="AG272" s="35">
        <v>15960</v>
      </c>
      <c r="AH272" s="43">
        <v>334</v>
      </c>
      <c r="AI272" s="43">
        <v>563.25</v>
      </c>
      <c r="AJ272" s="43">
        <v>628</v>
      </c>
      <c r="AK272" s="43">
        <v>1666</v>
      </c>
      <c r="AL272" s="43">
        <v>1666</v>
      </c>
      <c r="AM272" s="35">
        <v>315</v>
      </c>
      <c r="AN272" s="35">
        <v>2907</v>
      </c>
      <c r="AO272" s="35">
        <v>2907</v>
      </c>
      <c r="AP272" s="35">
        <v>449</v>
      </c>
      <c r="AQ272" s="45">
        <v>479</v>
      </c>
      <c r="AR272" s="35">
        <v>15960</v>
      </c>
      <c r="AS272" s="35">
        <v>1461</v>
      </c>
      <c r="AT272" s="35">
        <v>454</v>
      </c>
      <c r="AU272" s="35">
        <v>187</v>
      </c>
      <c r="AV272" s="35">
        <v>1461</v>
      </c>
      <c r="AW272" s="35">
        <v>1461</v>
      </c>
      <c r="AX272" s="35" t="s">
        <v>237</v>
      </c>
      <c r="AY272" s="35">
        <v>1461</v>
      </c>
      <c r="AZ272" s="43" t="s">
        <v>46</v>
      </c>
      <c r="BA272" s="45">
        <v>1257</v>
      </c>
      <c r="BB272" s="35">
        <v>15960</v>
      </c>
      <c r="BC272" s="35">
        <v>1908</v>
      </c>
      <c r="BD272" s="54">
        <v>110</v>
      </c>
      <c r="BE272" s="35">
        <v>673</v>
      </c>
      <c r="BF272" s="45">
        <v>33</v>
      </c>
      <c r="BG272" s="35">
        <v>15960</v>
      </c>
      <c r="BH272" s="35">
        <v>3945</v>
      </c>
      <c r="BI272" s="35">
        <v>7588</v>
      </c>
      <c r="BJ272" s="35">
        <v>7588</v>
      </c>
      <c r="BK272" s="35">
        <v>727</v>
      </c>
      <c r="BL272" s="35">
        <v>2068</v>
      </c>
      <c r="BM272" s="35" t="s">
        <v>46</v>
      </c>
      <c r="BN272" s="35">
        <v>2068</v>
      </c>
      <c r="BO272" s="45" t="s">
        <v>46</v>
      </c>
      <c r="BP272" s="35">
        <v>6507</v>
      </c>
      <c r="BQ272" s="35">
        <v>3572</v>
      </c>
      <c r="BR272" s="35">
        <v>2431</v>
      </c>
      <c r="BS272" s="35">
        <v>15960</v>
      </c>
      <c r="BT272" s="35">
        <v>15960</v>
      </c>
      <c r="BU272" s="35">
        <v>6507</v>
      </c>
      <c r="BV272" s="35">
        <v>12015</v>
      </c>
      <c r="BW272" s="35">
        <v>4913</v>
      </c>
      <c r="BX272" s="93" t="s">
        <v>238</v>
      </c>
      <c r="BY272" s="45">
        <v>15012</v>
      </c>
      <c r="BZ272" s="35">
        <v>15960</v>
      </c>
      <c r="CA272" s="35">
        <v>9576</v>
      </c>
      <c r="CB272" s="35">
        <v>6507</v>
      </c>
      <c r="CC272" s="35">
        <v>6507</v>
      </c>
      <c r="CD272" s="35">
        <v>6507</v>
      </c>
      <c r="CE272" s="35">
        <v>5798</v>
      </c>
      <c r="CF272" s="35">
        <v>119</v>
      </c>
      <c r="CG272" s="35">
        <v>4812</v>
      </c>
      <c r="CH272" s="35">
        <v>9580</v>
      </c>
      <c r="CI272" s="35">
        <v>9580</v>
      </c>
      <c r="CJ272" s="35">
        <v>9580</v>
      </c>
      <c r="CK272" s="35">
        <v>361</v>
      </c>
      <c r="CL272" s="35" t="s">
        <v>237</v>
      </c>
      <c r="CM272" s="35">
        <v>361</v>
      </c>
      <c r="CN272" s="35">
        <v>553</v>
      </c>
      <c r="CO272" s="45">
        <v>9108</v>
      </c>
      <c r="CP272" s="35">
        <v>7834</v>
      </c>
      <c r="CQ272" s="35">
        <v>7834</v>
      </c>
      <c r="CR272" s="35">
        <v>7588</v>
      </c>
      <c r="CS272" s="35">
        <v>7588</v>
      </c>
      <c r="CT272" s="35">
        <v>7877</v>
      </c>
      <c r="CU272" s="35">
        <v>3848</v>
      </c>
      <c r="CV272" s="35">
        <v>7877</v>
      </c>
      <c r="CW272" s="35">
        <v>15960</v>
      </c>
      <c r="CX272" s="35">
        <v>7588</v>
      </c>
      <c r="CY272" s="35">
        <v>4327</v>
      </c>
      <c r="CZ272" s="35">
        <v>302</v>
      </c>
      <c r="DA272" s="78" t="s">
        <v>46</v>
      </c>
      <c r="DB272" s="43" t="s">
        <v>46</v>
      </c>
      <c r="DC272" s="43" t="s">
        <v>46</v>
      </c>
      <c r="DD272" s="43" t="s">
        <v>46</v>
      </c>
      <c r="DE272" s="43" t="s">
        <v>46</v>
      </c>
      <c r="DF272" s="35">
        <v>1908</v>
      </c>
      <c r="DG272" s="54">
        <v>110</v>
      </c>
      <c r="DH272" s="35">
        <v>673</v>
      </c>
      <c r="DI272" s="35">
        <v>33</v>
      </c>
    </row>
    <row r="273" spans="1:113" x14ac:dyDescent="0.2">
      <c r="A273" s="3" t="s">
        <v>30</v>
      </c>
      <c r="B273" s="4">
        <v>2022</v>
      </c>
      <c r="C273" s="2" t="s">
        <v>8</v>
      </c>
      <c r="D273" s="35">
        <v>618</v>
      </c>
      <c r="E273" s="35">
        <v>572</v>
      </c>
      <c r="F273" s="35">
        <v>19507</v>
      </c>
      <c r="G273" s="45">
        <v>19507</v>
      </c>
      <c r="H273" s="35">
        <v>19507</v>
      </c>
      <c r="I273" s="35">
        <v>19507</v>
      </c>
      <c r="J273" s="35">
        <v>3384</v>
      </c>
      <c r="K273" s="35">
        <v>11278</v>
      </c>
      <c r="L273" s="35">
        <v>4845</v>
      </c>
      <c r="M273" s="35" t="s">
        <v>46</v>
      </c>
      <c r="N273" s="35" t="s">
        <v>237</v>
      </c>
      <c r="O273" s="35">
        <v>439</v>
      </c>
      <c r="P273" s="35">
        <v>382</v>
      </c>
      <c r="Q273" s="35">
        <v>4234.875</v>
      </c>
      <c r="R273" s="45">
        <v>1859</v>
      </c>
      <c r="S273" s="35">
        <v>6076</v>
      </c>
      <c r="T273" s="35">
        <v>5767</v>
      </c>
      <c r="U273" s="35">
        <v>7108</v>
      </c>
      <c r="V273" s="35">
        <v>916</v>
      </c>
      <c r="W273" s="35">
        <v>3496</v>
      </c>
      <c r="X273" s="35">
        <v>3612</v>
      </c>
      <c r="Y273" s="35">
        <v>1485</v>
      </c>
      <c r="Z273" s="35">
        <v>2910</v>
      </c>
      <c r="AA273" s="35">
        <v>4378.0862068965516</v>
      </c>
      <c r="AB273" s="35">
        <v>10144</v>
      </c>
      <c r="AC273" s="35">
        <v>9363</v>
      </c>
      <c r="AD273" s="35">
        <v>373</v>
      </c>
      <c r="AE273" s="43">
        <v>1009.75</v>
      </c>
      <c r="AF273" s="30">
        <v>754</v>
      </c>
      <c r="AG273" s="35">
        <v>19507</v>
      </c>
      <c r="AH273" s="43">
        <v>343</v>
      </c>
      <c r="AI273" s="43">
        <v>666.75</v>
      </c>
      <c r="AJ273" s="43">
        <v>754</v>
      </c>
      <c r="AK273" s="43">
        <v>2009</v>
      </c>
      <c r="AL273" s="43">
        <v>2009</v>
      </c>
      <c r="AM273" s="35">
        <v>373</v>
      </c>
      <c r="AN273" s="35">
        <v>3384</v>
      </c>
      <c r="AO273" s="35">
        <v>3384</v>
      </c>
      <c r="AP273" s="35">
        <v>572</v>
      </c>
      <c r="AQ273" s="45">
        <v>613</v>
      </c>
      <c r="AR273" s="35">
        <v>19507</v>
      </c>
      <c r="AS273" s="35">
        <v>1821</v>
      </c>
      <c r="AT273" s="35">
        <v>516</v>
      </c>
      <c r="AU273" s="35">
        <v>179</v>
      </c>
      <c r="AV273" s="35">
        <v>1821</v>
      </c>
      <c r="AW273" s="35">
        <v>1821</v>
      </c>
      <c r="AX273" s="35" t="s">
        <v>237</v>
      </c>
      <c r="AY273" s="35">
        <v>1821</v>
      </c>
      <c r="AZ273" s="43" t="s">
        <v>46</v>
      </c>
      <c r="BA273" s="45">
        <v>1548</v>
      </c>
      <c r="BB273" s="35">
        <v>19507</v>
      </c>
      <c r="BC273" s="35">
        <v>2322</v>
      </c>
      <c r="BD273" s="54">
        <v>93</v>
      </c>
      <c r="BE273" s="35">
        <v>819</v>
      </c>
      <c r="BF273" s="45">
        <v>28</v>
      </c>
      <c r="BG273" s="35">
        <v>19507</v>
      </c>
      <c r="BH273" s="35">
        <v>4845</v>
      </c>
      <c r="BI273" s="35">
        <v>9291</v>
      </c>
      <c r="BJ273" s="35">
        <v>9291</v>
      </c>
      <c r="BK273" s="35">
        <v>881</v>
      </c>
      <c r="BL273" s="35">
        <v>2607</v>
      </c>
      <c r="BM273" s="35" t="s">
        <v>46</v>
      </c>
      <c r="BN273" s="35">
        <v>2607</v>
      </c>
      <c r="BO273" s="45" t="s">
        <v>46</v>
      </c>
      <c r="BP273" s="35">
        <v>8024</v>
      </c>
      <c r="BQ273" s="35">
        <v>4395</v>
      </c>
      <c r="BR273" s="35">
        <v>2431</v>
      </c>
      <c r="BS273" s="35">
        <v>19507</v>
      </c>
      <c r="BT273" s="35">
        <v>19507</v>
      </c>
      <c r="BU273" s="35">
        <v>8024</v>
      </c>
      <c r="BV273" s="35">
        <v>14662</v>
      </c>
      <c r="BW273" s="35">
        <v>6001</v>
      </c>
      <c r="BX273" s="93" t="s">
        <v>238</v>
      </c>
      <c r="BY273" s="45">
        <v>18941</v>
      </c>
      <c r="BZ273" s="35">
        <v>19507</v>
      </c>
      <c r="CA273" s="35">
        <v>11843</v>
      </c>
      <c r="CB273" s="35">
        <v>8024</v>
      </c>
      <c r="CC273" s="35">
        <v>8024</v>
      </c>
      <c r="CD273" s="35">
        <v>8024</v>
      </c>
      <c r="CE273" s="35">
        <v>7108</v>
      </c>
      <c r="CF273" s="35">
        <v>147</v>
      </c>
      <c r="CG273" s="35">
        <v>6187</v>
      </c>
      <c r="CH273" s="35">
        <v>11845</v>
      </c>
      <c r="CI273" s="35">
        <v>11845</v>
      </c>
      <c r="CJ273" s="35">
        <v>11845</v>
      </c>
      <c r="CK273" s="35">
        <v>439</v>
      </c>
      <c r="CL273" s="35" t="s">
        <v>237</v>
      </c>
      <c r="CM273" s="35">
        <v>439</v>
      </c>
      <c r="CN273" s="35">
        <v>667</v>
      </c>
      <c r="CO273" s="45">
        <v>11278</v>
      </c>
      <c r="CP273" s="35">
        <v>9341</v>
      </c>
      <c r="CQ273" s="35">
        <v>9341</v>
      </c>
      <c r="CR273" s="35">
        <v>9291</v>
      </c>
      <c r="CS273" s="35">
        <v>9291</v>
      </c>
      <c r="CT273" s="35">
        <v>9362</v>
      </c>
      <c r="CU273" s="35">
        <v>3885</v>
      </c>
      <c r="CV273" s="35">
        <v>9362</v>
      </c>
      <c r="CW273" s="35">
        <v>19507</v>
      </c>
      <c r="CX273" s="35">
        <v>9291</v>
      </c>
      <c r="CY273" s="35">
        <v>3173</v>
      </c>
      <c r="CZ273" s="35">
        <v>332</v>
      </c>
      <c r="DA273" s="78" t="s">
        <v>46</v>
      </c>
      <c r="DB273" s="43" t="s">
        <v>46</v>
      </c>
      <c r="DC273" s="43" t="s">
        <v>46</v>
      </c>
      <c r="DD273" s="43" t="s">
        <v>46</v>
      </c>
      <c r="DE273" s="43" t="s">
        <v>46</v>
      </c>
      <c r="DF273" s="35">
        <v>2322</v>
      </c>
      <c r="DG273" s="54">
        <v>93</v>
      </c>
      <c r="DH273" s="35">
        <v>819</v>
      </c>
      <c r="DI273" s="35">
        <v>28</v>
      </c>
    </row>
    <row r="274" spans="1:113" x14ac:dyDescent="0.2">
      <c r="A274" s="3" t="s">
        <v>31</v>
      </c>
      <c r="B274" s="4">
        <v>2022</v>
      </c>
      <c r="C274" s="2" t="s">
        <v>9</v>
      </c>
      <c r="D274" s="35">
        <v>785</v>
      </c>
      <c r="E274" s="35">
        <v>724</v>
      </c>
      <c r="F274" s="35">
        <v>24997</v>
      </c>
      <c r="G274" s="45">
        <v>24997</v>
      </c>
      <c r="H274" s="35">
        <v>24997</v>
      </c>
      <c r="I274" s="35">
        <v>24997</v>
      </c>
      <c r="J274" s="35">
        <v>4521</v>
      </c>
      <c r="K274" s="35">
        <v>14151</v>
      </c>
      <c r="L274" s="35">
        <v>6325</v>
      </c>
      <c r="M274" s="35" t="s">
        <v>46</v>
      </c>
      <c r="N274" s="35" t="s">
        <v>237</v>
      </c>
      <c r="O274" s="35">
        <v>535</v>
      </c>
      <c r="P274" s="35">
        <v>856</v>
      </c>
      <c r="Q274" s="35">
        <v>4289.7857142857147</v>
      </c>
      <c r="R274" s="45">
        <v>2682</v>
      </c>
      <c r="S274" s="35">
        <v>7528</v>
      </c>
      <c r="T274" s="35">
        <v>7387</v>
      </c>
      <c r="U274" s="35">
        <v>9330</v>
      </c>
      <c r="V274" s="35">
        <v>1131</v>
      </c>
      <c r="W274" s="35">
        <v>4452</v>
      </c>
      <c r="X274" s="35">
        <v>4878</v>
      </c>
      <c r="Y274" s="35">
        <v>2058</v>
      </c>
      <c r="Z274" s="35">
        <v>4091</v>
      </c>
      <c r="AA274" s="35">
        <v>4297.375</v>
      </c>
      <c r="AB274" s="35">
        <v>12841</v>
      </c>
      <c r="AC274" s="35">
        <v>12156</v>
      </c>
      <c r="AD274" s="35">
        <v>485</v>
      </c>
      <c r="AE274" s="43">
        <v>1391.25</v>
      </c>
      <c r="AF274" s="30">
        <v>1002</v>
      </c>
      <c r="AG274" s="35">
        <v>24997</v>
      </c>
      <c r="AH274" s="43">
        <v>470</v>
      </c>
      <c r="AI274" s="43">
        <v>921.25</v>
      </c>
      <c r="AJ274" s="43">
        <v>1002</v>
      </c>
      <c r="AK274" s="43">
        <v>2631</v>
      </c>
      <c r="AL274" s="43">
        <v>2631</v>
      </c>
      <c r="AM274" s="35">
        <v>485</v>
      </c>
      <c r="AN274" s="35">
        <v>4521</v>
      </c>
      <c r="AO274" s="35">
        <v>4521</v>
      </c>
      <c r="AP274" s="35">
        <v>724</v>
      </c>
      <c r="AQ274" s="45">
        <v>758</v>
      </c>
      <c r="AR274" s="35">
        <v>24997</v>
      </c>
      <c r="AS274" s="35">
        <v>2239</v>
      </c>
      <c r="AT274" s="35">
        <v>736</v>
      </c>
      <c r="AU274" s="35">
        <v>234</v>
      </c>
      <c r="AV274" s="35">
        <v>2239</v>
      </c>
      <c r="AW274" s="35">
        <v>2239</v>
      </c>
      <c r="AX274" s="35" t="s">
        <v>237</v>
      </c>
      <c r="AY274" s="35">
        <v>2239</v>
      </c>
      <c r="AZ274" s="43" t="s">
        <v>46</v>
      </c>
      <c r="BA274" s="45">
        <v>1912</v>
      </c>
      <c r="BB274" s="35">
        <v>24997</v>
      </c>
      <c r="BC274" s="35">
        <v>3015</v>
      </c>
      <c r="BD274" s="54">
        <v>98</v>
      </c>
      <c r="BE274" s="35">
        <v>1071</v>
      </c>
      <c r="BF274" s="45">
        <v>25</v>
      </c>
      <c r="BG274" s="35">
        <v>24997</v>
      </c>
      <c r="BH274" s="35">
        <v>6325</v>
      </c>
      <c r="BI274" s="35">
        <v>11623</v>
      </c>
      <c r="BJ274" s="35">
        <v>11623</v>
      </c>
      <c r="BK274" s="35">
        <v>1075</v>
      </c>
      <c r="BL274" s="35">
        <v>3418</v>
      </c>
      <c r="BM274" s="35" t="s">
        <v>46</v>
      </c>
      <c r="BN274" s="35">
        <v>3418</v>
      </c>
      <c r="BO274" s="45" t="s">
        <v>46</v>
      </c>
      <c r="BP274" s="35">
        <v>10461</v>
      </c>
      <c r="BQ274" s="35">
        <v>6149</v>
      </c>
      <c r="BR274" s="35">
        <v>2431</v>
      </c>
      <c r="BS274" s="35">
        <v>24997</v>
      </c>
      <c r="BT274" s="35">
        <v>24997</v>
      </c>
      <c r="BU274" s="35">
        <v>10461</v>
      </c>
      <c r="BV274" s="35">
        <v>18672</v>
      </c>
      <c r="BW274" s="35">
        <v>7410</v>
      </c>
      <c r="BX274" s="93" t="s">
        <v>238</v>
      </c>
      <c r="BY274" s="45">
        <v>24279</v>
      </c>
      <c r="BZ274" s="35">
        <v>24997</v>
      </c>
      <c r="CA274" s="35">
        <v>14915</v>
      </c>
      <c r="CB274" s="35">
        <v>10461</v>
      </c>
      <c r="CC274" s="35">
        <v>10461</v>
      </c>
      <c r="CD274" s="35">
        <v>10461</v>
      </c>
      <c r="CE274" s="35">
        <v>9330</v>
      </c>
      <c r="CF274" s="35">
        <v>200</v>
      </c>
      <c r="CG274" s="35">
        <v>7548</v>
      </c>
      <c r="CH274" s="35">
        <v>14864</v>
      </c>
      <c r="CI274" s="35">
        <v>14864</v>
      </c>
      <c r="CJ274" s="35">
        <v>14864</v>
      </c>
      <c r="CK274" s="35">
        <v>535</v>
      </c>
      <c r="CL274" s="35" t="s">
        <v>237</v>
      </c>
      <c r="CM274" s="35">
        <v>535</v>
      </c>
      <c r="CN274" s="35">
        <v>763</v>
      </c>
      <c r="CO274" s="45">
        <v>14151</v>
      </c>
      <c r="CP274" s="35">
        <v>11488</v>
      </c>
      <c r="CQ274" s="35">
        <v>11488</v>
      </c>
      <c r="CR274" s="35">
        <v>11623</v>
      </c>
      <c r="CS274" s="35">
        <v>11623</v>
      </c>
      <c r="CT274" s="35">
        <v>11555</v>
      </c>
      <c r="CU274" s="35">
        <v>3997</v>
      </c>
      <c r="CV274" s="35">
        <v>11555</v>
      </c>
      <c r="CW274" s="35">
        <v>24997</v>
      </c>
      <c r="CX274" s="35">
        <v>11623</v>
      </c>
      <c r="CY274" s="35">
        <v>5985</v>
      </c>
      <c r="CZ274" s="35">
        <v>551</v>
      </c>
      <c r="DA274" s="78" t="s">
        <v>46</v>
      </c>
      <c r="DB274" s="43" t="s">
        <v>46</v>
      </c>
      <c r="DC274" s="43" t="s">
        <v>46</v>
      </c>
      <c r="DD274" s="43" t="s">
        <v>46</v>
      </c>
      <c r="DE274" s="43" t="s">
        <v>46</v>
      </c>
      <c r="DF274" s="35">
        <v>3015</v>
      </c>
      <c r="DG274" s="54">
        <v>98</v>
      </c>
      <c r="DH274" s="35">
        <v>1071</v>
      </c>
      <c r="DI274" s="35">
        <v>25</v>
      </c>
    </row>
    <row r="275" spans="1:113" x14ac:dyDescent="0.2">
      <c r="A275" s="3" t="s">
        <v>32</v>
      </c>
      <c r="B275" s="4">
        <v>2022</v>
      </c>
      <c r="C275" s="2" t="s">
        <v>10</v>
      </c>
      <c r="D275" s="35">
        <v>1316</v>
      </c>
      <c r="E275" s="35">
        <v>1120</v>
      </c>
      <c r="F275" s="35">
        <v>44392</v>
      </c>
      <c r="G275" s="45">
        <v>44392</v>
      </c>
      <c r="H275" s="35">
        <v>44392</v>
      </c>
      <c r="I275" s="35">
        <v>44392</v>
      </c>
      <c r="J275" s="35">
        <v>7782</v>
      </c>
      <c r="K275" s="35">
        <v>25645</v>
      </c>
      <c r="L275" s="35">
        <v>10965</v>
      </c>
      <c r="M275" s="35" t="s">
        <v>46</v>
      </c>
      <c r="N275" s="35" t="s">
        <v>237</v>
      </c>
      <c r="O275" s="35">
        <v>1767</v>
      </c>
      <c r="P275" s="35">
        <v>1670</v>
      </c>
      <c r="Q275" s="35">
        <v>3770.3660714285716</v>
      </c>
      <c r="R275" s="45">
        <v>8544</v>
      </c>
      <c r="S275" s="35">
        <v>13461</v>
      </c>
      <c r="T275" s="35">
        <v>13481</v>
      </c>
      <c r="U275" s="35">
        <v>16276</v>
      </c>
      <c r="V275" s="35">
        <v>1973</v>
      </c>
      <c r="W275" s="35">
        <v>7512</v>
      </c>
      <c r="X275" s="35">
        <v>8764</v>
      </c>
      <c r="Y275" s="35">
        <v>3389</v>
      </c>
      <c r="Z275" s="35">
        <v>6888</v>
      </c>
      <c r="AA275" s="35">
        <v>3696.8917525773195</v>
      </c>
      <c r="AB275" s="35">
        <v>22834</v>
      </c>
      <c r="AC275" s="35">
        <v>21558</v>
      </c>
      <c r="AD275" s="35">
        <v>988</v>
      </c>
      <c r="AE275" s="36">
        <v>2315.375</v>
      </c>
      <c r="AF275" s="52">
        <v>1587</v>
      </c>
      <c r="AG275" s="54">
        <v>44392</v>
      </c>
      <c r="AH275" s="36">
        <v>854</v>
      </c>
      <c r="AI275" s="36">
        <v>1461.375</v>
      </c>
      <c r="AJ275" s="36">
        <v>1587</v>
      </c>
      <c r="AK275" s="43">
        <v>4476</v>
      </c>
      <c r="AL275" s="43">
        <v>4476</v>
      </c>
      <c r="AM275" s="35">
        <v>988</v>
      </c>
      <c r="AN275" s="35">
        <v>7782</v>
      </c>
      <c r="AO275" s="35">
        <v>7782</v>
      </c>
      <c r="AP275" s="35">
        <v>1120</v>
      </c>
      <c r="AQ275" s="45">
        <v>1253</v>
      </c>
      <c r="AR275" s="35">
        <v>44392</v>
      </c>
      <c r="AS275" s="35">
        <v>4272</v>
      </c>
      <c r="AT275" s="35">
        <v>1442</v>
      </c>
      <c r="AU275" s="35">
        <v>475</v>
      </c>
      <c r="AV275" s="35">
        <v>4272</v>
      </c>
      <c r="AW275" s="35">
        <v>4272</v>
      </c>
      <c r="AX275" s="35" t="s">
        <v>237</v>
      </c>
      <c r="AY275" s="35">
        <v>4272</v>
      </c>
      <c r="AZ275" s="43" t="s">
        <v>46</v>
      </c>
      <c r="BA275" s="45">
        <v>3848</v>
      </c>
      <c r="BB275" s="35">
        <v>44392</v>
      </c>
      <c r="BC275" s="35">
        <v>5104</v>
      </c>
      <c r="BD275" s="54">
        <v>294</v>
      </c>
      <c r="BE275" s="35">
        <v>1760</v>
      </c>
      <c r="BF275" s="45">
        <v>88</v>
      </c>
      <c r="BG275" s="35">
        <v>44392</v>
      </c>
      <c r="BH275" s="35">
        <v>10965</v>
      </c>
      <c r="BI275" s="35">
        <v>21030</v>
      </c>
      <c r="BJ275" s="35">
        <v>21030</v>
      </c>
      <c r="BK275" s="35">
        <v>2005</v>
      </c>
      <c r="BL275" s="35">
        <v>5653</v>
      </c>
      <c r="BM275" s="35" t="s">
        <v>46</v>
      </c>
      <c r="BN275" s="35">
        <v>5653</v>
      </c>
      <c r="BO275" s="45" t="s">
        <v>46</v>
      </c>
      <c r="BP275" s="35">
        <v>18249</v>
      </c>
      <c r="BQ275" s="35">
        <v>10277</v>
      </c>
      <c r="BR275" s="35">
        <v>2431</v>
      </c>
      <c r="BS275" s="35">
        <v>44392</v>
      </c>
      <c r="BT275" s="35">
        <v>44392</v>
      </c>
      <c r="BU275" s="35">
        <v>18249</v>
      </c>
      <c r="BV275" s="35">
        <v>33427</v>
      </c>
      <c r="BW275" s="35">
        <v>13759</v>
      </c>
      <c r="BX275" s="93" t="s">
        <v>238</v>
      </c>
      <c r="BY275" s="45">
        <v>41854</v>
      </c>
      <c r="BZ275" s="35">
        <v>44392</v>
      </c>
      <c r="CA275" s="35">
        <v>26942</v>
      </c>
      <c r="CB275" s="35">
        <v>18249</v>
      </c>
      <c r="CC275" s="35">
        <v>18249</v>
      </c>
      <c r="CD275" s="35">
        <v>18249</v>
      </c>
      <c r="CE275" s="35">
        <v>16276</v>
      </c>
      <c r="CF275" s="35">
        <v>357</v>
      </c>
      <c r="CG275" s="35">
        <v>13118</v>
      </c>
      <c r="CH275" s="35">
        <v>26944</v>
      </c>
      <c r="CI275" s="35">
        <v>26944</v>
      </c>
      <c r="CJ275" s="35">
        <v>26944</v>
      </c>
      <c r="CK275" s="35">
        <v>1767</v>
      </c>
      <c r="CL275" s="35" t="s">
        <v>237</v>
      </c>
      <c r="CM275" s="35">
        <v>1767</v>
      </c>
      <c r="CN275" s="35">
        <v>3431</v>
      </c>
      <c r="CO275" s="45">
        <v>25645</v>
      </c>
      <c r="CP275" s="35">
        <v>20877</v>
      </c>
      <c r="CQ275" s="35">
        <v>20877</v>
      </c>
      <c r="CR275" s="35">
        <v>21030</v>
      </c>
      <c r="CS275" s="35">
        <v>21030</v>
      </c>
      <c r="CT275" s="35">
        <v>20893</v>
      </c>
      <c r="CU275" s="35">
        <v>13180</v>
      </c>
      <c r="CV275" s="35">
        <v>20893</v>
      </c>
      <c r="CW275" s="35">
        <v>44392</v>
      </c>
      <c r="CX275" s="35">
        <v>21030</v>
      </c>
      <c r="CY275" s="35">
        <v>3416</v>
      </c>
      <c r="CZ275" s="35">
        <v>473</v>
      </c>
      <c r="DA275" s="78" t="s">
        <v>46</v>
      </c>
      <c r="DB275" s="43" t="s">
        <v>46</v>
      </c>
      <c r="DC275" s="43" t="s">
        <v>46</v>
      </c>
      <c r="DD275" s="43" t="s">
        <v>46</v>
      </c>
      <c r="DE275" s="43" t="s">
        <v>46</v>
      </c>
      <c r="DF275" s="35">
        <v>5104</v>
      </c>
      <c r="DG275" s="54">
        <v>294</v>
      </c>
      <c r="DH275" s="35">
        <v>1760</v>
      </c>
      <c r="DI275" s="35">
        <v>88</v>
      </c>
    </row>
    <row r="276" spans="1:113" x14ac:dyDescent="0.2">
      <c r="A276" s="3" t="s">
        <v>33</v>
      </c>
      <c r="B276" s="4">
        <v>2022</v>
      </c>
      <c r="C276" s="2" t="s">
        <v>11</v>
      </c>
      <c r="D276" s="35">
        <v>1631</v>
      </c>
      <c r="E276" s="35">
        <v>1503</v>
      </c>
      <c r="F276" s="35">
        <v>57040</v>
      </c>
      <c r="G276" s="45">
        <v>57040</v>
      </c>
      <c r="H276" s="35">
        <v>57040</v>
      </c>
      <c r="I276" s="35">
        <v>57040</v>
      </c>
      <c r="J276" s="35">
        <v>10007</v>
      </c>
      <c r="K276" s="35">
        <v>34590</v>
      </c>
      <c r="L276" s="35">
        <v>12443</v>
      </c>
      <c r="M276" s="35" t="s">
        <v>46</v>
      </c>
      <c r="N276" s="35" t="s">
        <v>237</v>
      </c>
      <c r="O276" s="35">
        <v>2006</v>
      </c>
      <c r="P276" s="35">
        <v>2311</v>
      </c>
      <c r="Q276" s="35">
        <v>3797.7383720930234</v>
      </c>
      <c r="R276" s="45">
        <v>9952</v>
      </c>
      <c r="S276" s="35">
        <v>17625</v>
      </c>
      <c r="T276" s="35">
        <v>18602</v>
      </c>
      <c r="U276" s="35">
        <v>22778</v>
      </c>
      <c r="V276" s="35">
        <v>2826</v>
      </c>
      <c r="W276" s="35">
        <v>10395</v>
      </c>
      <c r="X276" s="35">
        <v>12383</v>
      </c>
      <c r="Y276" s="35">
        <v>4766</v>
      </c>
      <c r="Z276" s="35">
        <v>9928</v>
      </c>
      <c r="AA276" s="35">
        <v>3776.7711864406779</v>
      </c>
      <c r="AB276" s="35">
        <v>28841</v>
      </c>
      <c r="AC276" s="35">
        <v>28199</v>
      </c>
      <c r="AD276" s="35">
        <v>1310</v>
      </c>
      <c r="AE276" s="36">
        <v>2962</v>
      </c>
      <c r="AF276" s="52">
        <v>2153</v>
      </c>
      <c r="AG276" s="54">
        <v>57040</v>
      </c>
      <c r="AH276" s="36">
        <v>1062</v>
      </c>
      <c r="AI276" s="36">
        <v>1900</v>
      </c>
      <c r="AJ276" s="36">
        <v>2153</v>
      </c>
      <c r="AK276" s="43">
        <v>5919</v>
      </c>
      <c r="AL276" s="43">
        <v>5919</v>
      </c>
      <c r="AM276" s="35">
        <v>1310</v>
      </c>
      <c r="AN276" s="35">
        <v>10007</v>
      </c>
      <c r="AO276" s="35">
        <v>10007</v>
      </c>
      <c r="AP276" s="35">
        <v>1503</v>
      </c>
      <c r="AQ276" s="45">
        <v>1622</v>
      </c>
      <c r="AR276" s="35">
        <v>57040</v>
      </c>
      <c r="AS276" s="35">
        <v>5834</v>
      </c>
      <c r="AT276" s="35">
        <v>2079</v>
      </c>
      <c r="AU276" s="35">
        <v>694</v>
      </c>
      <c r="AV276" s="35">
        <v>5834</v>
      </c>
      <c r="AW276" s="35">
        <v>5834</v>
      </c>
      <c r="AX276" s="35" t="s">
        <v>237</v>
      </c>
      <c r="AY276" s="35">
        <v>5834</v>
      </c>
      <c r="AZ276" s="43" t="s">
        <v>46</v>
      </c>
      <c r="BA276" s="45">
        <v>5311</v>
      </c>
      <c r="BB276" s="35">
        <v>57040</v>
      </c>
      <c r="BC276" s="35">
        <v>6602</v>
      </c>
      <c r="BD276" s="54">
        <v>425</v>
      </c>
      <c r="BE276" s="35">
        <v>2262</v>
      </c>
      <c r="BF276" s="45">
        <v>102</v>
      </c>
      <c r="BG276" s="35">
        <v>57040</v>
      </c>
      <c r="BH276" s="35">
        <v>12443</v>
      </c>
      <c r="BI276" s="35">
        <v>27511</v>
      </c>
      <c r="BJ276" s="35">
        <v>27511</v>
      </c>
      <c r="BK276" s="35">
        <v>2316</v>
      </c>
      <c r="BL276" s="35">
        <v>6595</v>
      </c>
      <c r="BM276" s="35" t="s">
        <v>46</v>
      </c>
      <c r="BN276" s="35">
        <v>6595</v>
      </c>
      <c r="BO276" s="45" t="s">
        <v>46</v>
      </c>
      <c r="BP276" s="35">
        <v>25604</v>
      </c>
      <c r="BQ276" s="35">
        <v>14694</v>
      </c>
      <c r="BR276" s="35">
        <v>2431</v>
      </c>
      <c r="BS276" s="35">
        <v>57040</v>
      </c>
      <c r="BT276" s="35">
        <v>57040</v>
      </c>
      <c r="BU276" s="35">
        <v>25604</v>
      </c>
      <c r="BV276" s="35">
        <v>44597</v>
      </c>
      <c r="BW276" s="35">
        <v>19212</v>
      </c>
      <c r="BX276" s="93" t="s">
        <v>238</v>
      </c>
      <c r="BY276" s="45">
        <v>54684</v>
      </c>
      <c r="BZ276" s="35">
        <v>57040</v>
      </c>
      <c r="CA276" s="35">
        <v>36227</v>
      </c>
      <c r="CB276" s="35">
        <v>25604</v>
      </c>
      <c r="CC276" s="35">
        <v>25604</v>
      </c>
      <c r="CD276" s="35">
        <v>25604</v>
      </c>
      <c r="CE276" s="35">
        <v>22778</v>
      </c>
      <c r="CF276" s="35">
        <v>515</v>
      </c>
      <c r="CG276" s="35">
        <v>16475</v>
      </c>
      <c r="CH276" s="35">
        <v>36341</v>
      </c>
      <c r="CI276" s="35">
        <v>36341</v>
      </c>
      <c r="CJ276" s="35">
        <v>36341</v>
      </c>
      <c r="CK276" s="35">
        <v>2006</v>
      </c>
      <c r="CL276" s="35" t="s">
        <v>237</v>
      </c>
      <c r="CM276" s="35">
        <v>2006</v>
      </c>
      <c r="CN276" s="35">
        <v>3617</v>
      </c>
      <c r="CO276" s="45">
        <v>34590</v>
      </c>
      <c r="CP276" s="35">
        <v>27207</v>
      </c>
      <c r="CQ276" s="35">
        <v>27207</v>
      </c>
      <c r="CR276" s="35">
        <v>27511</v>
      </c>
      <c r="CS276" s="35">
        <v>27511</v>
      </c>
      <c r="CT276" s="35">
        <v>27258</v>
      </c>
      <c r="CU276" s="35">
        <v>16349</v>
      </c>
      <c r="CV276" s="35">
        <v>27258</v>
      </c>
      <c r="CW276" s="35">
        <v>57040</v>
      </c>
      <c r="CX276" s="35">
        <v>27511</v>
      </c>
      <c r="CY276" s="35">
        <v>7197</v>
      </c>
      <c r="CZ276" s="35">
        <v>723</v>
      </c>
      <c r="DA276" s="78" t="s">
        <v>46</v>
      </c>
      <c r="DB276" s="43" t="s">
        <v>46</v>
      </c>
      <c r="DC276" s="43" t="s">
        <v>46</v>
      </c>
      <c r="DD276" s="43" t="s">
        <v>46</v>
      </c>
      <c r="DE276" s="43" t="s">
        <v>46</v>
      </c>
      <c r="DF276" s="35">
        <v>6602</v>
      </c>
      <c r="DG276" s="54">
        <v>425</v>
      </c>
      <c r="DH276" s="35">
        <v>2262</v>
      </c>
      <c r="DI276" s="35">
        <v>102</v>
      </c>
    </row>
    <row r="277" spans="1:113" x14ac:dyDescent="0.2">
      <c r="A277" s="3" t="s">
        <v>34</v>
      </c>
      <c r="B277" s="4">
        <v>2022</v>
      </c>
      <c r="C277" s="2" t="s">
        <v>12</v>
      </c>
      <c r="D277" s="35">
        <v>1380</v>
      </c>
      <c r="E277" s="35">
        <v>1198</v>
      </c>
      <c r="F277" s="35">
        <v>45644</v>
      </c>
      <c r="G277" s="45">
        <v>45644</v>
      </c>
      <c r="H277" s="35">
        <v>45644</v>
      </c>
      <c r="I277" s="35">
        <v>45644</v>
      </c>
      <c r="J277" s="35">
        <v>8054</v>
      </c>
      <c r="K277" s="35">
        <v>27824</v>
      </c>
      <c r="L277" s="35">
        <v>9766</v>
      </c>
      <c r="M277" s="35" t="s">
        <v>46</v>
      </c>
      <c r="N277" s="35" t="s">
        <v>237</v>
      </c>
      <c r="O277" s="35">
        <v>1342</v>
      </c>
      <c r="P277" s="35">
        <v>1437</v>
      </c>
      <c r="Q277" s="35">
        <v>3739.6071428571427</v>
      </c>
      <c r="R277" s="45">
        <v>6281</v>
      </c>
      <c r="S277" s="35">
        <v>14242</v>
      </c>
      <c r="T277" s="35">
        <v>14884</v>
      </c>
      <c r="U277" s="35">
        <v>18588</v>
      </c>
      <c r="V277" s="35">
        <v>2120</v>
      </c>
      <c r="W277" s="35">
        <v>8511</v>
      </c>
      <c r="X277" s="35">
        <v>10077</v>
      </c>
      <c r="Y277" s="35">
        <v>3654</v>
      </c>
      <c r="Z277" s="35">
        <v>8272</v>
      </c>
      <c r="AA277" s="35">
        <v>3721.0555555555557</v>
      </c>
      <c r="AB277" s="35">
        <v>22884</v>
      </c>
      <c r="AC277" s="35">
        <v>22760</v>
      </c>
      <c r="AD277" s="35">
        <v>991</v>
      </c>
      <c r="AE277" s="84">
        <v>2524.875</v>
      </c>
      <c r="AF277" s="52">
        <v>1752</v>
      </c>
      <c r="AG277" s="54">
        <v>45644</v>
      </c>
      <c r="AH277" s="36">
        <v>932</v>
      </c>
      <c r="AI277" s="36">
        <v>1592.875</v>
      </c>
      <c r="AJ277" s="52">
        <v>1752</v>
      </c>
      <c r="AK277" s="43">
        <v>4679</v>
      </c>
      <c r="AL277" s="43">
        <v>4679</v>
      </c>
      <c r="AM277" s="35">
        <v>991</v>
      </c>
      <c r="AN277" s="35">
        <v>8054</v>
      </c>
      <c r="AO277" s="35">
        <v>8054</v>
      </c>
      <c r="AP277" s="35">
        <v>1198</v>
      </c>
      <c r="AQ277" s="45">
        <v>1300</v>
      </c>
      <c r="AR277" s="35">
        <v>45644</v>
      </c>
      <c r="AS277" s="35">
        <v>4474</v>
      </c>
      <c r="AT277" s="35">
        <v>1831</v>
      </c>
      <c r="AU277" s="35">
        <v>614</v>
      </c>
      <c r="AV277" s="35">
        <v>4474</v>
      </c>
      <c r="AW277" s="35">
        <v>4474</v>
      </c>
      <c r="AX277" s="35" t="s">
        <v>237</v>
      </c>
      <c r="AY277" s="35">
        <v>4474</v>
      </c>
      <c r="AZ277" s="43" t="s">
        <v>46</v>
      </c>
      <c r="BA277" s="45">
        <v>4215</v>
      </c>
      <c r="BB277" s="35">
        <v>45644</v>
      </c>
      <c r="BC277" s="35">
        <v>4994</v>
      </c>
      <c r="BD277" s="54">
        <v>403</v>
      </c>
      <c r="BE277" s="35">
        <v>1860</v>
      </c>
      <c r="BF277" s="45">
        <v>134</v>
      </c>
      <c r="BG277" s="35">
        <v>45644</v>
      </c>
      <c r="BH277" s="35">
        <v>9766</v>
      </c>
      <c r="BI277" s="35">
        <v>21715</v>
      </c>
      <c r="BJ277" s="35">
        <v>21715</v>
      </c>
      <c r="BK277" s="35">
        <v>1583</v>
      </c>
      <c r="BL277" s="35">
        <v>4878</v>
      </c>
      <c r="BM277" s="35" t="s">
        <v>46</v>
      </c>
      <c r="BN277" s="35">
        <v>4878</v>
      </c>
      <c r="BO277" s="45" t="s">
        <v>46</v>
      </c>
      <c r="BP277" s="35">
        <v>20708</v>
      </c>
      <c r="BQ277" s="35">
        <v>11926</v>
      </c>
      <c r="BR277" s="35">
        <v>2431</v>
      </c>
      <c r="BS277" s="35">
        <v>45644</v>
      </c>
      <c r="BT277" s="35">
        <v>45644</v>
      </c>
      <c r="BU277" s="35">
        <v>20708</v>
      </c>
      <c r="BV277" s="35">
        <v>35878</v>
      </c>
      <c r="BW277" s="35">
        <v>15202</v>
      </c>
      <c r="BX277" s="93" t="s">
        <v>238</v>
      </c>
      <c r="BY277" s="45">
        <v>44154</v>
      </c>
      <c r="BZ277" s="35">
        <v>45644</v>
      </c>
      <c r="CA277" s="35">
        <v>29126</v>
      </c>
      <c r="CB277" s="35">
        <v>20708</v>
      </c>
      <c r="CC277" s="35">
        <v>20708</v>
      </c>
      <c r="CD277" s="35">
        <v>20708</v>
      </c>
      <c r="CE277" s="35">
        <v>18588</v>
      </c>
      <c r="CF277" s="35">
        <v>271</v>
      </c>
      <c r="CG277" s="35">
        <v>13678</v>
      </c>
      <c r="CH277" s="35">
        <v>29104</v>
      </c>
      <c r="CI277" s="35">
        <v>29104</v>
      </c>
      <c r="CJ277" s="35">
        <v>29104</v>
      </c>
      <c r="CK277" s="35">
        <v>1342</v>
      </c>
      <c r="CL277" s="35" t="s">
        <v>237</v>
      </c>
      <c r="CM277" s="35">
        <v>1342</v>
      </c>
      <c r="CN277" s="35">
        <v>2491</v>
      </c>
      <c r="CO277" s="45">
        <v>27824</v>
      </c>
      <c r="CP277" s="35">
        <v>21572</v>
      </c>
      <c r="CQ277" s="35">
        <v>21572</v>
      </c>
      <c r="CR277" s="35">
        <v>21715</v>
      </c>
      <c r="CS277" s="35">
        <v>21715</v>
      </c>
      <c r="CT277" s="35">
        <v>21676</v>
      </c>
      <c r="CU277" s="35">
        <v>9936</v>
      </c>
      <c r="CV277" s="35">
        <v>21676</v>
      </c>
      <c r="CW277" s="35">
        <v>45644</v>
      </c>
      <c r="CX277" s="35">
        <v>21715</v>
      </c>
      <c r="CY277" s="35">
        <v>12767</v>
      </c>
      <c r="CZ277" s="35">
        <v>850</v>
      </c>
      <c r="DA277" s="78" t="s">
        <v>46</v>
      </c>
      <c r="DB277" s="43" t="s">
        <v>46</v>
      </c>
      <c r="DC277" s="43" t="s">
        <v>46</v>
      </c>
      <c r="DD277" s="43" t="s">
        <v>46</v>
      </c>
      <c r="DE277" s="43" t="s">
        <v>46</v>
      </c>
      <c r="DF277" s="35">
        <v>4994</v>
      </c>
      <c r="DG277" s="54">
        <v>403</v>
      </c>
      <c r="DH277" s="35">
        <v>1860</v>
      </c>
      <c r="DI277" s="35">
        <v>134</v>
      </c>
    </row>
    <row r="278" spans="1:113" x14ac:dyDescent="0.2">
      <c r="A278" s="3" t="s">
        <v>35</v>
      </c>
      <c r="B278" s="4">
        <v>2022</v>
      </c>
      <c r="C278" s="2" t="s">
        <v>228</v>
      </c>
      <c r="D278" s="35">
        <v>1346</v>
      </c>
      <c r="E278" s="35">
        <v>1225</v>
      </c>
      <c r="F278" s="35">
        <v>46007</v>
      </c>
      <c r="G278" s="45">
        <v>46007</v>
      </c>
      <c r="H278" s="35">
        <v>46007</v>
      </c>
      <c r="I278" s="35">
        <v>46007</v>
      </c>
      <c r="J278" s="35">
        <v>7820</v>
      </c>
      <c r="K278" s="35">
        <v>27541</v>
      </c>
      <c r="L278" s="35">
        <v>10646</v>
      </c>
      <c r="M278" s="35" t="s">
        <v>46</v>
      </c>
      <c r="N278" s="35" t="s">
        <v>237</v>
      </c>
      <c r="O278" s="35">
        <v>1244</v>
      </c>
      <c r="P278" s="35">
        <v>796</v>
      </c>
      <c r="Q278" s="35">
        <v>3866.3088235294117</v>
      </c>
      <c r="R278" s="45">
        <v>4464</v>
      </c>
      <c r="S278" s="35">
        <v>14114</v>
      </c>
      <c r="T278" s="35">
        <v>14523</v>
      </c>
      <c r="U278" s="35">
        <v>17582</v>
      </c>
      <c r="V278" s="35">
        <v>2236</v>
      </c>
      <c r="W278" s="35">
        <v>8252</v>
      </c>
      <c r="X278" s="35">
        <v>9330</v>
      </c>
      <c r="Y278" s="35">
        <v>3469</v>
      </c>
      <c r="Z278" s="35">
        <v>7585</v>
      </c>
      <c r="AA278" s="35">
        <v>4013</v>
      </c>
      <c r="AB278" s="35">
        <v>23249</v>
      </c>
      <c r="AC278" s="35">
        <v>22758</v>
      </c>
      <c r="AD278" s="35">
        <v>945</v>
      </c>
      <c r="AE278" s="36">
        <v>2401.25</v>
      </c>
      <c r="AF278" s="52">
        <v>1672</v>
      </c>
      <c r="AG278" s="54">
        <v>46007</v>
      </c>
      <c r="AH278" s="36">
        <v>848</v>
      </c>
      <c r="AI278" s="36">
        <v>1553.25</v>
      </c>
      <c r="AJ278" s="52">
        <v>1672</v>
      </c>
      <c r="AK278" s="43">
        <v>4576</v>
      </c>
      <c r="AL278" s="43">
        <v>4576</v>
      </c>
      <c r="AM278" s="35">
        <v>945</v>
      </c>
      <c r="AN278" s="35">
        <v>7820</v>
      </c>
      <c r="AO278" s="35">
        <v>7820</v>
      </c>
      <c r="AP278" s="35">
        <v>1225</v>
      </c>
      <c r="AQ278" s="45">
        <v>1288</v>
      </c>
      <c r="AR278" s="35">
        <v>46007</v>
      </c>
      <c r="AS278" s="35">
        <v>4503</v>
      </c>
      <c r="AT278" s="35">
        <v>1690</v>
      </c>
      <c r="AU278" s="35">
        <v>605</v>
      </c>
      <c r="AV278" s="35">
        <v>4503</v>
      </c>
      <c r="AW278" s="35">
        <v>4503</v>
      </c>
      <c r="AX278" s="35" t="s">
        <v>237</v>
      </c>
      <c r="AY278" s="35">
        <v>4503</v>
      </c>
      <c r="AZ278" s="43" t="s">
        <v>46</v>
      </c>
      <c r="BA278" s="45">
        <v>4111</v>
      </c>
      <c r="BB278" s="35">
        <v>46007</v>
      </c>
      <c r="BC278" s="35">
        <v>4884</v>
      </c>
      <c r="BD278" s="54">
        <v>290</v>
      </c>
      <c r="BE278" s="35">
        <v>1741</v>
      </c>
      <c r="BF278" s="45">
        <v>115</v>
      </c>
      <c r="BG278" s="35">
        <v>46007</v>
      </c>
      <c r="BH278" s="35">
        <v>10646</v>
      </c>
      <c r="BI278" s="35">
        <v>21547</v>
      </c>
      <c r="BJ278" s="35">
        <v>21547</v>
      </c>
      <c r="BK278" s="35">
        <v>1726</v>
      </c>
      <c r="BL278" s="35">
        <v>5501</v>
      </c>
      <c r="BM278" s="35" t="s">
        <v>46</v>
      </c>
      <c r="BN278" s="35">
        <v>5501</v>
      </c>
      <c r="BO278" s="45" t="s">
        <v>46</v>
      </c>
      <c r="BP278" s="35">
        <v>19818</v>
      </c>
      <c r="BQ278" s="35">
        <v>11054</v>
      </c>
      <c r="BR278" s="35">
        <v>2431</v>
      </c>
      <c r="BS278" s="35">
        <v>46007</v>
      </c>
      <c r="BT278" s="35">
        <v>46007</v>
      </c>
      <c r="BU278" s="35">
        <v>19818</v>
      </c>
      <c r="BV278" s="35">
        <v>35361</v>
      </c>
      <c r="BW278" s="35">
        <v>14551</v>
      </c>
      <c r="BX278" s="93" t="s">
        <v>238</v>
      </c>
      <c r="BY278" s="45">
        <v>44586</v>
      </c>
      <c r="BZ278" s="35">
        <v>46007</v>
      </c>
      <c r="CA278" s="35">
        <v>28637</v>
      </c>
      <c r="CB278" s="35">
        <v>19818</v>
      </c>
      <c r="CC278" s="35">
        <v>19818</v>
      </c>
      <c r="CD278" s="35">
        <v>19818</v>
      </c>
      <c r="CE278" s="35">
        <v>17582</v>
      </c>
      <c r="CF278" s="35">
        <v>390</v>
      </c>
      <c r="CG278" s="35">
        <v>11936</v>
      </c>
      <c r="CH278" s="35">
        <v>28806</v>
      </c>
      <c r="CI278" s="35">
        <v>28806</v>
      </c>
      <c r="CJ278" s="35">
        <v>28806</v>
      </c>
      <c r="CK278" s="35">
        <v>1244</v>
      </c>
      <c r="CL278" s="35" t="s">
        <v>237</v>
      </c>
      <c r="CM278" s="35">
        <v>1244</v>
      </c>
      <c r="CN278" s="35">
        <v>1905</v>
      </c>
      <c r="CO278" s="45">
        <v>27541</v>
      </c>
      <c r="CP278" s="35">
        <v>21848</v>
      </c>
      <c r="CQ278" s="35">
        <v>21848</v>
      </c>
      <c r="CR278" s="35">
        <v>21547</v>
      </c>
      <c r="CS278" s="35">
        <v>21547</v>
      </c>
      <c r="CT278" s="35">
        <v>22034</v>
      </c>
      <c r="CU278" s="35">
        <v>7623</v>
      </c>
      <c r="CV278" s="35">
        <v>22034</v>
      </c>
      <c r="CW278" s="35">
        <v>46007</v>
      </c>
      <c r="CX278" s="35">
        <v>21547</v>
      </c>
      <c r="CY278" s="35">
        <v>35896</v>
      </c>
      <c r="CZ278" s="35">
        <v>1217</v>
      </c>
      <c r="DA278" s="78" t="s">
        <v>46</v>
      </c>
      <c r="DB278" s="43" t="s">
        <v>46</v>
      </c>
      <c r="DC278" s="43" t="s">
        <v>46</v>
      </c>
      <c r="DD278" s="43" t="s">
        <v>46</v>
      </c>
      <c r="DE278" s="43" t="s">
        <v>46</v>
      </c>
      <c r="DF278" s="35">
        <v>4884</v>
      </c>
      <c r="DG278" s="54">
        <v>290</v>
      </c>
      <c r="DH278" s="35">
        <v>1741</v>
      </c>
      <c r="DI278" s="35">
        <v>115</v>
      </c>
    </row>
    <row r="279" spans="1:113" x14ac:dyDescent="0.2">
      <c r="A279" s="3" t="s">
        <v>36</v>
      </c>
      <c r="B279" s="4">
        <v>2022</v>
      </c>
      <c r="C279" s="2" t="s">
        <v>13</v>
      </c>
      <c r="D279" s="35">
        <v>497</v>
      </c>
      <c r="E279" s="35">
        <v>464</v>
      </c>
      <c r="F279" s="35">
        <v>15216</v>
      </c>
      <c r="G279" s="45">
        <v>15216</v>
      </c>
      <c r="H279" s="35">
        <v>15216</v>
      </c>
      <c r="I279" s="35">
        <v>15216</v>
      </c>
      <c r="J279" s="35">
        <v>2779</v>
      </c>
      <c r="K279" s="35">
        <v>8716</v>
      </c>
      <c r="L279" s="35">
        <v>3721</v>
      </c>
      <c r="M279" s="35" t="s">
        <v>46</v>
      </c>
      <c r="N279" s="35" t="s">
        <v>237</v>
      </c>
      <c r="O279" s="35">
        <v>320</v>
      </c>
      <c r="P279" s="35">
        <v>252</v>
      </c>
      <c r="Q279" s="35">
        <v>3948.5392156862745</v>
      </c>
      <c r="R279" s="45">
        <v>1298</v>
      </c>
      <c r="S279" s="35">
        <v>4599</v>
      </c>
      <c r="T279" s="35">
        <v>4558</v>
      </c>
      <c r="U279" s="35">
        <v>5875</v>
      </c>
      <c r="V279" s="35">
        <v>649</v>
      </c>
      <c r="W279" s="35">
        <v>2803</v>
      </c>
      <c r="X279" s="35">
        <v>3072</v>
      </c>
      <c r="Y279" s="35">
        <v>1158</v>
      </c>
      <c r="Z279" s="35">
        <v>2534</v>
      </c>
      <c r="AA279" s="35">
        <v>4083.8333333333335</v>
      </c>
      <c r="AB279" s="35">
        <v>7774</v>
      </c>
      <c r="AC279" s="35">
        <v>7442</v>
      </c>
      <c r="AD279" s="35">
        <v>290</v>
      </c>
      <c r="AE279" s="36">
        <v>805.75</v>
      </c>
      <c r="AF279" s="52">
        <v>631</v>
      </c>
      <c r="AG279" s="54">
        <v>15216</v>
      </c>
      <c r="AH279" s="36">
        <v>261</v>
      </c>
      <c r="AI279" s="36">
        <v>544.75</v>
      </c>
      <c r="AJ279" s="52">
        <v>631</v>
      </c>
      <c r="AK279" s="43">
        <v>1609</v>
      </c>
      <c r="AL279" s="43">
        <v>1609</v>
      </c>
      <c r="AM279" s="35">
        <v>290</v>
      </c>
      <c r="AN279" s="35">
        <v>2779</v>
      </c>
      <c r="AO279" s="35">
        <v>2779</v>
      </c>
      <c r="AP279" s="35">
        <v>464</v>
      </c>
      <c r="AQ279" s="45">
        <v>494</v>
      </c>
      <c r="AR279" s="35">
        <v>15216</v>
      </c>
      <c r="AS279" s="35">
        <v>1421</v>
      </c>
      <c r="AT279" s="35">
        <v>522</v>
      </c>
      <c r="AU279" s="35">
        <v>180</v>
      </c>
      <c r="AV279" s="35">
        <v>1421</v>
      </c>
      <c r="AW279" s="35">
        <v>1421</v>
      </c>
      <c r="AX279" s="35" t="s">
        <v>237</v>
      </c>
      <c r="AY279" s="35">
        <v>1421</v>
      </c>
      <c r="AZ279" s="43" t="s">
        <v>46</v>
      </c>
      <c r="BA279" s="45">
        <v>1215</v>
      </c>
      <c r="BB279" s="35">
        <v>15216</v>
      </c>
      <c r="BC279" s="35">
        <v>1745</v>
      </c>
      <c r="BD279" s="54">
        <v>108</v>
      </c>
      <c r="BE279" s="35">
        <v>654</v>
      </c>
      <c r="BF279" s="45">
        <v>27</v>
      </c>
      <c r="BG279" s="35">
        <v>15216</v>
      </c>
      <c r="BH279" s="35">
        <v>3721</v>
      </c>
      <c r="BI279" s="35">
        <v>6910</v>
      </c>
      <c r="BJ279" s="35">
        <v>6910</v>
      </c>
      <c r="BK279" s="35">
        <v>613</v>
      </c>
      <c r="BL279" s="35">
        <v>1972</v>
      </c>
      <c r="BM279" s="35" t="s">
        <v>46</v>
      </c>
      <c r="BN279" s="35">
        <v>1972</v>
      </c>
      <c r="BO279" s="45" t="s">
        <v>46</v>
      </c>
      <c r="BP279" s="35">
        <v>6524</v>
      </c>
      <c r="BQ279" s="35">
        <v>3692</v>
      </c>
      <c r="BR279" s="35">
        <v>2431</v>
      </c>
      <c r="BS279" s="35">
        <v>15216</v>
      </c>
      <c r="BT279" s="35">
        <v>15216</v>
      </c>
      <c r="BU279" s="35">
        <v>6524</v>
      </c>
      <c r="BV279" s="35">
        <v>11495</v>
      </c>
      <c r="BW279" s="35">
        <v>4495</v>
      </c>
      <c r="BX279" s="93" t="s">
        <v>238</v>
      </c>
      <c r="BY279" s="45">
        <v>14625</v>
      </c>
      <c r="BZ279" s="35">
        <v>15216</v>
      </c>
      <c r="CA279" s="35">
        <v>9157</v>
      </c>
      <c r="CB279" s="35">
        <v>6524</v>
      </c>
      <c r="CC279" s="35">
        <v>6524</v>
      </c>
      <c r="CD279" s="35">
        <v>6524</v>
      </c>
      <c r="CE279" s="35">
        <v>5875</v>
      </c>
      <c r="CF279" s="35">
        <v>105</v>
      </c>
      <c r="CG279" s="35">
        <v>4784</v>
      </c>
      <c r="CH279" s="35">
        <v>9172</v>
      </c>
      <c r="CI279" s="35">
        <v>9172</v>
      </c>
      <c r="CJ279" s="35">
        <v>9172</v>
      </c>
      <c r="CK279" s="35">
        <v>320</v>
      </c>
      <c r="CL279" s="35" t="s">
        <v>237</v>
      </c>
      <c r="CM279" s="35">
        <v>320</v>
      </c>
      <c r="CN279" s="35">
        <v>498</v>
      </c>
      <c r="CO279" s="45">
        <v>8716</v>
      </c>
      <c r="CP279" s="35">
        <v>7077</v>
      </c>
      <c r="CQ279" s="35">
        <v>7077</v>
      </c>
      <c r="CR279" s="35">
        <v>6910</v>
      </c>
      <c r="CS279" s="35">
        <v>6910</v>
      </c>
      <c r="CT279" s="35">
        <v>7186</v>
      </c>
      <c r="CU279" s="35">
        <v>2342</v>
      </c>
      <c r="CV279" s="35">
        <v>7186</v>
      </c>
      <c r="CW279" s="35">
        <v>15216</v>
      </c>
      <c r="CX279" s="35">
        <v>6910</v>
      </c>
      <c r="CY279" s="35">
        <v>6712</v>
      </c>
      <c r="CZ279" s="35">
        <v>322</v>
      </c>
      <c r="DA279" s="78" t="s">
        <v>46</v>
      </c>
      <c r="DB279" s="43" t="s">
        <v>46</v>
      </c>
      <c r="DC279" s="43" t="s">
        <v>46</v>
      </c>
      <c r="DD279" s="43" t="s">
        <v>46</v>
      </c>
      <c r="DE279" s="43" t="s">
        <v>46</v>
      </c>
      <c r="DF279" s="35">
        <v>1745</v>
      </c>
      <c r="DG279" s="54">
        <v>108</v>
      </c>
      <c r="DH279" s="35">
        <v>654</v>
      </c>
      <c r="DI279" s="35">
        <v>27</v>
      </c>
    </row>
    <row r="280" spans="1:113" x14ac:dyDescent="0.2">
      <c r="A280" s="3" t="s">
        <v>37</v>
      </c>
      <c r="B280" s="4">
        <v>2022</v>
      </c>
      <c r="C280" s="2" t="s">
        <v>14</v>
      </c>
      <c r="D280" s="35">
        <v>803</v>
      </c>
      <c r="E280" s="35">
        <v>703</v>
      </c>
      <c r="F280" s="35">
        <v>25055</v>
      </c>
      <c r="G280" s="45">
        <v>25055</v>
      </c>
      <c r="H280" s="35">
        <v>25055</v>
      </c>
      <c r="I280" s="35">
        <v>25055</v>
      </c>
      <c r="J280" s="35">
        <v>4516</v>
      </c>
      <c r="K280" s="35">
        <v>14995</v>
      </c>
      <c r="L280" s="35">
        <v>5544</v>
      </c>
      <c r="M280" s="35" t="s">
        <v>46</v>
      </c>
      <c r="N280" s="35" t="s">
        <v>237</v>
      </c>
      <c r="O280" s="35">
        <v>1024</v>
      </c>
      <c r="P280" s="35">
        <v>821</v>
      </c>
      <c r="Q280" s="35">
        <v>3711.2142857142858</v>
      </c>
      <c r="R280" s="45">
        <v>4125</v>
      </c>
      <c r="S280" s="35">
        <v>7858</v>
      </c>
      <c r="T280" s="35">
        <v>7953</v>
      </c>
      <c r="U280" s="35">
        <v>9543</v>
      </c>
      <c r="V280" s="35">
        <v>1162</v>
      </c>
      <c r="W280" s="35">
        <v>4407</v>
      </c>
      <c r="X280" s="35">
        <v>5136</v>
      </c>
      <c r="Y280" s="35">
        <v>1866</v>
      </c>
      <c r="Z280" s="35">
        <v>4061</v>
      </c>
      <c r="AA280" s="35">
        <v>3673.4166666666665</v>
      </c>
      <c r="AB280" s="35">
        <v>12605</v>
      </c>
      <c r="AC280" s="35">
        <v>12450</v>
      </c>
      <c r="AD280" s="35">
        <v>535</v>
      </c>
      <c r="AE280" s="36">
        <v>1355.875</v>
      </c>
      <c r="AF280" s="52">
        <v>1026</v>
      </c>
      <c r="AG280" s="54">
        <v>25055</v>
      </c>
      <c r="AH280" s="36">
        <v>463</v>
      </c>
      <c r="AI280" s="36">
        <v>892.875</v>
      </c>
      <c r="AJ280" s="52">
        <v>1026</v>
      </c>
      <c r="AK280" s="43">
        <v>2584</v>
      </c>
      <c r="AL280" s="43">
        <v>2584</v>
      </c>
      <c r="AM280" s="35">
        <v>535</v>
      </c>
      <c r="AN280" s="35">
        <v>4516</v>
      </c>
      <c r="AO280" s="35">
        <v>4516</v>
      </c>
      <c r="AP280" s="35">
        <v>703</v>
      </c>
      <c r="AQ280" s="45">
        <v>754</v>
      </c>
      <c r="AR280" s="35">
        <v>25055</v>
      </c>
      <c r="AS280" s="35">
        <v>2412</v>
      </c>
      <c r="AT280" s="35">
        <v>820</v>
      </c>
      <c r="AU280" s="35">
        <v>285</v>
      </c>
      <c r="AV280" s="35">
        <v>2412</v>
      </c>
      <c r="AW280" s="35">
        <v>2412</v>
      </c>
      <c r="AX280" s="35" t="s">
        <v>237</v>
      </c>
      <c r="AY280" s="35">
        <v>2412</v>
      </c>
      <c r="AZ280" s="43" t="s">
        <v>46</v>
      </c>
      <c r="BA280" s="45">
        <v>2199</v>
      </c>
      <c r="BB280" s="35">
        <v>25055</v>
      </c>
      <c r="BC280" s="35">
        <v>2931</v>
      </c>
      <c r="BD280" s="54">
        <v>209</v>
      </c>
      <c r="BE280" s="35">
        <v>1100</v>
      </c>
      <c r="BF280" s="45">
        <v>87</v>
      </c>
      <c r="BG280" s="35">
        <v>25055</v>
      </c>
      <c r="BH280" s="35">
        <v>5544</v>
      </c>
      <c r="BI280" s="35">
        <v>11866</v>
      </c>
      <c r="BJ280" s="35">
        <v>11866</v>
      </c>
      <c r="BK280" s="35">
        <v>928</v>
      </c>
      <c r="BL280" s="35">
        <v>2769</v>
      </c>
      <c r="BM280" s="35" t="s">
        <v>46</v>
      </c>
      <c r="BN280" s="35">
        <v>2769</v>
      </c>
      <c r="BO280" s="45" t="s">
        <v>46</v>
      </c>
      <c r="BP280" s="35">
        <v>10705</v>
      </c>
      <c r="BQ280" s="35">
        <v>5927</v>
      </c>
      <c r="BR280" s="35">
        <v>2431</v>
      </c>
      <c r="BS280" s="35">
        <v>25055</v>
      </c>
      <c r="BT280" s="35">
        <v>25055</v>
      </c>
      <c r="BU280" s="35">
        <v>10705</v>
      </c>
      <c r="BV280" s="35">
        <v>19511</v>
      </c>
      <c r="BW280" s="35">
        <v>8136</v>
      </c>
      <c r="BX280" s="93" t="s">
        <v>238</v>
      </c>
      <c r="BY280" s="45">
        <v>24403</v>
      </c>
      <c r="BZ280" s="35">
        <v>25055</v>
      </c>
      <c r="CA280" s="35">
        <v>15811</v>
      </c>
      <c r="CB280" s="35">
        <v>10705</v>
      </c>
      <c r="CC280" s="35">
        <v>10705</v>
      </c>
      <c r="CD280" s="35">
        <v>10705</v>
      </c>
      <c r="CE280" s="35">
        <v>9543</v>
      </c>
      <c r="CF280" s="35">
        <v>224</v>
      </c>
      <c r="CG280" s="35">
        <v>8452</v>
      </c>
      <c r="CH280" s="35">
        <v>15721</v>
      </c>
      <c r="CI280" s="35">
        <v>15721</v>
      </c>
      <c r="CJ280" s="35">
        <v>15721</v>
      </c>
      <c r="CK280" s="35">
        <v>1024</v>
      </c>
      <c r="CL280" s="35" t="s">
        <v>237</v>
      </c>
      <c r="CM280" s="35">
        <v>1024</v>
      </c>
      <c r="CN280" s="35">
        <v>1742</v>
      </c>
      <c r="CO280" s="45">
        <v>14995</v>
      </c>
      <c r="CP280" s="35">
        <v>11907</v>
      </c>
      <c r="CQ280" s="35">
        <v>11907</v>
      </c>
      <c r="CR280" s="35">
        <v>11866</v>
      </c>
      <c r="CS280" s="35">
        <v>11866</v>
      </c>
      <c r="CT280" s="35">
        <v>11946</v>
      </c>
      <c r="CU280" s="35">
        <v>6340</v>
      </c>
      <c r="CV280" s="35">
        <v>11946</v>
      </c>
      <c r="CW280" s="35">
        <v>25055</v>
      </c>
      <c r="CX280" s="35">
        <v>11866</v>
      </c>
      <c r="CY280" s="35">
        <v>3782</v>
      </c>
      <c r="CZ280" s="35">
        <v>353</v>
      </c>
      <c r="DA280" s="78" t="s">
        <v>46</v>
      </c>
      <c r="DB280" s="43" t="s">
        <v>46</v>
      </c>
      <c r="DC280" s="43" t="s">
        <v>46</v>
      </c>
      <c r="DD280" s="43" t="s">
        <v>46</v>
      </c>
      <c r="DE280" s="43" t="s">
        <v>46</v>
      </c>
      <c r="DF280" s="35">
        <v>2931</v>
      </c>
      <c r="DG280" s="54">
        <v>209</v>
      </c>
      <c r="DH280" s="35">
        <v>1100</v>
      </c>
      <c r="DI280" s="35">
        <v>87</v>
      </c>
    </row>
    <row r="281" spans="1:113" x14ac:dyDescent="0.2">
      <c r="A281" s="3" t="s">
        <v>38</v>
      </c>
      <c r="B281" s="4">
        <v>2022</v>
      </c>
      <c r="C281" s="2" t="s">
        <v>15</v>
      </c>
      <c r="D281" s="35">
        <v>1156</v>
      </c>
      <c r="E281" s="35">
        <v>1057</v>
      </c>
      <c r="F281" s="35">
        <v>35520</v>
      </c>
      <c r="G281" s="45">
        <v>35520</v>
      </c>
      <c r="H281" s="35">
        <v>35520</v>
      </c>
      <c r="I281" s="35">
        <v>35520</v>
      </c>
      <c r="J281" s="35">
        <v>6295</v>
      </c>
      <c r="K281" s="35">
        <v>21733</v>
      </c>
      <c r="L281" s="35">
        <v>7492</v>
      </c>
      <c r="M281" s="35" t="s">
        <v>46</v>
      </c>
      <c r="N281" s="35" t="s">
        <v>237</v>
      </c>
      <c r="O281" s="35">
        <v>1454</v>
      </c>
      <c r="P281" s="35">
        <v>1129</v>
      </c>
      <c r="Q281" s="35">
        <v>3783.8333333333335</v>
      </c>
      <c r="R281" s="45">
        <v>5718</v>
      </c>
      <c r="S281" s="35">
        <v>11161</v>
      </c>
      <c r="T281" s="35">
        <v>11566</v>
      </c>
      <c r="U281" s="35">
        <v>14103</v>
      </c>
      <c r="V281" s="35">
        <v>1601</v>
      </c>
      <c r="W281" s="35">
        <v>6416</v>
      </c>
      <c r="X281" s="35">
        <v>7687</v>
      </c>
      <c r="Y281" s="35">
        <v>2870</v>
      </c>
      <c r="Z281" s="35">
        <v>6259</v>
      </c>
      <c r="AA281" s="35">
        <v>3858.731707317073</v>
      </c>
      <c r="AB281" s="35">
        <v>17875</v>
      </c>
      <c r="AC281" s="35">
        <v>17645</v>
      </c>
      <c r="AD281" s="35">
        <v>896</v>
      </c>
      <c r="AE281" s="36">
        <v>2033.875</v>
      </c>
      <c r="AF281" s="52">
        <v>1356</v>
      </c>
      <c r="AG281" s="54">
        <v>35520</v>
      </c>
      <c r="AH281" s="36">
        <v>730</v>
      </c>
      <c r="AI281" s="36">
        <v>1303.875</v>
      </c>
      <c r="AJ281" s="52">
        <v>1356</v>
      </c>
      <c r="AK281" s="43">
        <v>3761</v>
      </c>
      <c r="AL281" s="43">
        <v>3761</v>
      </c>
      <c r="AM281" s="35">
        <v>896</v>
      </c>
      <c r="AN281" s="35">
        <v>6295</v>
      </c>
      <c r="AO281" s="35">
        <v>6295</v>
      </c>
      <c r="AP281" s="35">
        <v>1057</v>
      </c>
      <c r="AQ281" s="45">
        <v>1116</v>
      </c>
      <c r="AR281" s="35">
        <v>35520</v>
      </c>
      <c r="AS281" s="35">
        <v>3500</v>
      </c>
      <c r="AT281" s="35">
        <v>1278</v>
      </c>
      <c r="AU281" s="35">
        <v>468</v>
      </c>
      <c r="AV281" s="35">
        <v>3500</v>
      </c>
      <c r="AW281" s="35">
        <v>3500</v>
      </c>
      <c r="AX281" s="35" t="s">
        <v>237</v>
      </c>
      <c r="AY281" s="35">
        <v>3500</v>
      </c>
      <c r="AZ281" s="43" t="s">
        <v>46</v>
      </c>
      <c r="BA281" s="45">
        <v>3331</v>
      </c>
      <c r="BB281" s="35">
        <v>35520</v>
      </c>
      <c r="BC281" s="35">
        <v>3972</v>
      </c>
      <c r="BD281" s="54">
        <v>313</v>
      </c>
      <c r="BE281" s="35">
        <v>1456</v>
      </c>
      <c r="BF281" s="45">
        <v>109</v>
      </c>
      <c r="BG281" s="35">
        <v>35520</v>
      </c>
      <c r="BH281" s="35">
        <v>7492</v>
      </c>
      <c r="BI281" s="35">
        <v>17141</v>
      </c>
      <c r="BJ281" s="35">
        <v>17141</v>
      </c>
      <c r="BK281" s="35">
        <v>1350</v>
      </c>
      <c r="BL281" s="35">
        <v>3958</v>
      </c>
      <c r="BM281" s="35" t="s">
        <v>46</v>
      </c>
      <c r="BN281" s="35">
        <v>3958</v>
      </c>
      <c r="BO281" s="45" t="s">
        <v>46</v>
      </c>
      <c r="BP281" s="35">
        <v>15704</v>
      </c>
      <c r="BQ281" s="35">
        <v>9129</v>
      </c>
      <c r="BR281" s="35">
        <v>2431</v>
      </c>
      <c r="BS281" s="35">
        <v>35520</v>
      </c>
      <c r="BT281" s="35">
        <v>35520</v>
      </c>
      <c r="BU281" s="35">
        <v>15704</v>
      </c>
      <c r="BV281" s="35">
        <v>28028</v>
      </c>
      <c r="BW281" s="35">
        <v>12127</v>
      </c>
      <c r="BX281" s="93" t="s">
        <v>238</v>
      </c>
      <c r="BY281" s="45">
        <v>34260</v>
      </c>
      <c r="BZ281" s="35">
        <v>35520</v>
      </c>
      <c r="CA281" s="35">
        <v>22727</v>
      </c>
      <c r="CB281" s="35">
        <v>15704</v>
      </c>
      <c r="CC281" s="35">
        <v>15704</v>
      </c>
      <c r="CD281" s="35">
        <v>15704</v>
      </c>
      <c r="CE281" s="35">
        <v>14103</v>
      </c>
      <c r="CF281" s="35">
        <v>299</v>
      </c>
      <c r="CG281" s="35">
        <v>12071</v>
      </c>
      <c r="CH281" s="35">
        <v>22710</v>
      </c>
      <c r="CI281" s="35">
        <v>22710</v>
      </c>
      <c r="CJ281" s="35">
        <v>22710</v>
      </c>
      <c r="CK281" s="35">
        <v>1454</v>
      </c>
      <c r="CL281" s="35" t="s">
        <v>237</v>
      </c>
      <c r="CM281" s="35">
        <v>1454</v>
      </c>
      <c r="CN281" s="35">
        <v>2471</v>
      </c>
      <c r="CO281" s="45">
        <v>21733</v>
      </c>
      <c r="CP281" s="35">
        <v>17501</v>
      </c>
      <c r="CQ281" s="35">
        <v>17501</v>
      </c>
      <c r="CR281" s="35">
        <v>17141</v>
      </c>
      <c r="CS281" s="35">
        <v>17141</v>
      </c>
      <c r="CT281" s="35">
        <v>17570</v>
      </c>
      <c r="CU281" s="35">
        <v>10702</v>
      </c>
      <c r="CV281" s="35">
        <v>17570</v>
      </c>
      <c r="CW281" s="35">
        <v>35520</v>
      </c>
      <c r="CX281" s="35">
        <v>17141</v>
      </c>
      <c r="CY281" s="35">
        <v>5408</v>
      </c>
      <c r="CZ281" s="35">
        <v>488</v>
      </c>
      <c r="DA281" s="78" t="s">
        <v>46</v>
      </c>
      <c r="DB281" s="43" t="s">
        <v>46</v>
      </c>
      <c r="DC281" s="43" t="s">
        <v>46</v>
      </c>
      <c r="DD281" s="43" t="s">
        <v>46</v>
      </c>
      <c r="DE281" s="43" t="s">
        <v>46</v>
      </c>
      <c r="DF281" s="35">
        <v>3972</v>
      </c>
      <c r="DG281" s="54">
        <v>313</v>
      </c>
      <c r="DH281" s="35">
        <v>1456</v>
      </c>
      <c r="DI281" s="35">
        <v>109</v>
      </c>
    </row>
    <row r="282" spans="1:113" x14ac:dyDescent="0.2">
      <c r="A282" s="3" t="s">
        <v>39</v>
      </c>
      <c r="B282" s="4">
        <v>2022</v>
      </c>
      <c r="C282" s="2" t="s">
        <v>16</v>
      </c>
      <c r="D282" s="35">
        <v>667</v>
      </c>
      <c r="E282" s="35">
        <v>627</v>
      </c>
      <c r="F282" s="35">
        <v>24497</v>
      </c>
      <c r="G282" s="45">
        <v>24497</v>
      </c>
      <c r="H282" s="35">
        <v>24497</v>
      </c>
      <c r="I282" s="35">
        <v>24497</v>
      </c>
      <c r="J282" s="35">
        <v>4255</v>
      </c>
      <c r="K282" s="35">
        <v>15406</v>
      </c>
      <c r="L282" s="35">
        <v>4836</v>
      </c>
      <c r="M282" s="35" t="s">
        <v>46</v>
      </c>
      <c r="N282" s="35" t="s">
        <v>237</v>
      </c>
      <c r="O282" s="35">
        <v>525</v>
      </c>
      <c r="P282" s="35">
        <v>460</v>
      </c>
      <c r="Q282" s="35">
        <v>3932.4444444444443</v>
      </c>
      <c r="R282" s="45">
        <v>2534</v>
      </c>
      <c r="S282" s="35">
        <v>7761</v>
      </c>
      <c r="T282" s="35">
        <v>8390</v>
      </c>
      <c r="U282" s="35">
        <v>9718</v>
      </c>
      <c r="V282" s="35">
        <v>1008</v>
      </c>
      <c r="W282" s="35">
        <v>4648</v>
      </c>
      <c r="X282" s="35">
        <v>5070</v>
      </c>
      <c r="Y282" s="35">
        <v>2066</v>
      </c>
      <c r="Z282" s="35">
        <v>4256</v>
      </c>
      <c r="AA282" s="35">
        <v>4055.0454545454545</v>
      </c>
      <c r="AB282" s="35">
        <v>12091</v>
      </c>
      <c r="AC282" s="35">
        <v>12406</v>
      </c>
      <c r="AD282" s="35">
        <v>453</v>
      </c>
      <c r="AE282" s="36">
        <v>1269.875</v>
      </c>
      <c r="AF282" s="52">
        <v>859</v>
      </c>
      <c r="AG282" s="54">
        <v>24497</v>
      </c>
      <c r="AH282" s="36">
        <v>456</v>
      </c>
      <c r="AI282" s="36">
        <v>813.875</v>
      </c>
      <c r="AJ282" s="52">
        <v>859</v>
      </c>
      <c r="AK282" s="43">
        <v>2536</v>
      </c>
      <c r="AL282" s="43">
        <v>2536</v>
      </c>
      <c r="AM282" s="35">
        <v>453</v>
      </c>
      <c r="AN282" s="35">
        <v>4255</v>
      </c>
      <c r="AO282" s="35">
        <v>4255</v>
      </c>
      <c r="AP282" s="35">
        <v>627</v>
      </c>
      <c r="AQ282" s="45">
        <v>660</v>
      </c>
      <c r="AR282" s="35">
        <v>24497</v>
      </c>
      <c r="AS282" s="35">
        <v>2432</v>
      </c>
      <c r="AT282" s="35">
        <v>854</v>
      </c>
      <c r="AU282" s="35">
        <v>286</v>
      </c>
      <c r="AV282" s="35">
        <v>2432</v>
      </c>
      <c r="AW282" s="35">
        <v>2432</v>
      </c>
      <c r="AX282" s="35" t="s">
        <v>237</v>
      </c>
      <c r="AY282" s="35">
        <v>2432</v>
      </c>
      <c r="AZ282" s="43" t="s">
        <v>46</v>
      </c>
      <c r="BA282" s="45">
        <v>2156</v>
      </c>
      <c r="BB282" s="35">
        <v>24497</v>
      </c>
      <c r="BC282" s="35">
        <v>2718</v>
      </c>
      <c r="BD282" s="54">
        <v>161</v>
      </c>
      <c r="BE282" s="35">
        <v>925</v>
      </c>
      <c r="BF282" s="45">
        <v>49</v>
      </c>
      <c r="BG282" s="35">
        <v>24497</v>
      </c>
      <c r="BH282" s="35">
        <v>4836</v>
      </c>
      <c r="BI282" s="35">
        <v>10625</v>
      </c>
      <c r="BJ282" s="35">
        <v>10625</v>
      </c>
      <c r="BK282" s="35">
        <v>682</v>
      </c>
      <c r="BL282" s="35">
        <v>2264</v>
      </c>
      <c r="BM282" s="35" t="s">
        <v>46</v>
      </c>
      <c r="BN282" s="35">
        <v>2264</v>
      </c>
      <c r="BO282" s="45" t="s">
        <v>46</v>
      </c>
      <c r="BP282" s="35">
        <v>10726</v>
      </c>
      <c r="BQ282" s="35">
        <v>6322</v>
      </c>
      <c r="BR282" s="35">
        <v>2431</v>
      </c>
      <c r="BS282" s="35">
        <v>24497</v>
      </c>
      <c r="BT282" s="35">
        <v>24497</v>
      </c>
      <c r="BU282" s="35">
        <v>10726</v>
      </c>
      <c r="BV282" s="35">
        <v>19661</v>
      </c>
      <c r="BW282" s="35">
        <v>7526</v>
      </c>
      <c r="BX282" s="93" t="s">
        <v>238</v>
      </c>
      <c r="BY282" s="45">
        <v>23554</v>
      </c>
      <c r="BZ282" s="35">
        <v>24497</v>
      </c>
      <c r="CA282" s="35">
        <v>16151</v>
      </c>
      <c r="CB282" s="35">
        <v>10726</v>
      </c>
      <c r="CC282" s="35">
        <v>10726</v>
      </c>
      <c r="CD282" s="35">
        <v>10726</v>
      </c>
      <c r="CE282" s="35">
        <v>9718</v>
      </c>
      <c r="CF282" s="35">
        <v>146</v>
      </c>
      <c r="CG282" s="35">
        <v>8006</v>
      </c>
      <c r="CH282" s="35">
        <v>16173</v>
      </c>
      <c r="CI282" s="35">
        <v>16173</v>
      </c>
      <c r="CJ282" s="35">
        <v>16173</v>
      </c>
      <c r="CK282" s="35">
        <v>525</v>
      </c>
      <c r="CL282" s="35" t="s">
        <v>237</v>
      </c>
      <c r="CM282" s="35">
        <v>525</v>
      </c>
      <c r="CN282" s="35">
        <v>858</v>
      </c>
      <c r="CO282" s="45">
        <v>15406</v>
      </c>
      <c r="CP282" s="35">
        <v>10629</v>
      </c>
      <c r="CQ282" s="35">
        <v>10629</v>
      </c>
      <c r="CR282" s="35">
        <v>10625</v>
      </c>
      <c r="CS282" s="35">
        <v>10625</v>
      </c>
      <c r="CT282" s="35">
        <v>10718</v>
      </c>
      <c r="CU282" s="35">
        <v>3386</v>
      </c>
      <c r="CV282" s="35">
        <v>10718</v>
      </c>
      <c r="CW282" s="35">
        <v>24497</v>
      </c>
      <c r="CX282" s="35">
        <v>10625</v>
      </c>
      <c r="CY282" s="35">
        <v>10358</v>
      </c>
      <c r="CZ282" s="35">
        <v>495</v>
      </c>
      <c r="DA282" s="78" t="s">
        <v>46</v>
      </c>
      <c r="DB282" s="43" t="s">
        <v>46</v>
      </c>
      <c r="DC282" s="43" t="s">
        <v>46</v>
      </c>
      <c r="DD282" s="43" t="s">
        <v>46</v>
      </c>
      <c r="DE282" s="43" t="s">
        <v>46</v>
      </c>
      <c r="DF282" s="35">
        <v>2718</v>
      </c>
      <c r="DG282" s="54">
        <v>161</v>
      </c>
      <c r="DH282" s="35">
        <v>925</v>
      </c>
      <c r="DI282" s="35">
        <v>49</v>
      </c>
    </row>
    <row r="283" spans="1:113" x14ac:dyDescent="0.2">
      <c r="A283" s="3" t="s">
        <v>40</v>
      </c>
      <c r="B283" s="4">
        <v>2022</v>
      </c>
      <c r="C283" s="2" t="s">
        <v>17</v>
      </c>
      <c r="D283" s="35">
        <v>862</v>
      </c>
      <c r="E283" s="35">
        <v>766</v>
      </c>
      <c r="F283" s="35">
        <v>30054</v>
      </c>
      <c r="G283" s="45">
        <v>30054</v>
      </c>
      <c r="H283" s="35">
        <v>30054</v>
      </c>
      <c r="I283" s="35">
        <v>30054</v>
      </c>
      <c r="J283" s="35">
        <v>5024</v>
      </c>
      <c r="K283" s="35">
        <v>17418</v>
      </c>
      <c r="L283" s="35">
        <v>7612</v>
      </c>
      <c r="M283" s="35" t="s">
        <v>46</v>
      </c>
      <c r="N283" s="35" t="s">
        <v>237</v>
      </c>
      <c r="O283" s="35">
        <v>831</v>
      </c>
      <c r="P283" s="35">
        <v>565</v>
      </c>
      <c r="Q283" s="35">
        <v>3735.1385542168673</v>
      </c>
      <c r="R283" s="45">
        <v>3253</v>
      </c>
      <c r="S283" s="35">
        <v>9053</v>
      </c>
      <c r="T283" s="35">
        <v>9304</v>
      </c>
      <c r="U283" s="35">
        <v>11232</v>
      </c>
      <c r="V283" s="35">
        <v>1332</v>
      </c>
      <c r="W283" s="35">
        <v>5362</v>
      </c>
      <c r="X283" s="35">
        <v>5870</v>
      </c>
      <c r="Y283" s="35">
        <v>2214</v>
      </c>
      <c r="Z283" s="35">
        <v>4706</v>
      </c>
      <c r="AA283" s="35">
        <v>3768.1923076923076</v>
      </c>
      <c r="AB283" s="35">
        <v>15313</v>
      </c>
      <c r="AC283" s="35">
        <v>14741</v>
      </c>
      <c r="AD283" s="35">
        <v>631</v>
      </c>
      <c r="AE283" s="36">
        <v>1532.25</v>
      </c>
      <c r="AF283" s="52">
        <v>1109</v>
      </c>
      <c r="AG283" s="54">
        <v>30054</v>
      </c>
      <c r="AH283" s="36">
        <v>537</v>
      </c>
      <c r="AI283" s="36">
        <v>995.25</v>
      </c>
      <c r="AJ283" s="52">
        <v>1109</v>
      </c>
      <c r="AK283" s="43">
        <v>2893</v>
      </c>
      <c r="AL283" s="43">
        <v>2893</v>
      </c>
      <c r="AM283" s="35">
        <v>631</v>
      </c>
      <c r="AN283" s="35">
        <v>5024</v>
      </c>
      <c r="AO283" s="35">
        <v>5024</v>
      </c>
      <c r="AP283" s="35">
        <v>766</v>
      </c>
      <c r="AQ283" s="45">
        <v>828</v>
      </c>
      <c r="AR283" s="35">
        <v>30054</v>
      </c>
      <c r="AS283" s="35">
        <v>2804</v>
      </c>
      <c r="AT283" s="35">
        <v>1024</v>
      </c>
      <c r="AU283" s="35">
        <v>386</v>
      </c>
      <c r="AV283" s="35">
        <v>2804</v>
      </c>
      <c r="AW283" s="35">
        <v>2804</v>
      </c>
      <c r="AX283" s="35" t="s">
        <v>237</v>
      </c>
      <c r="AY283" s="35">
        <v>2804</v>
      </c>
      <c r="AZ283" s="43" t="s">
        <v>46</v>
      </c>
      <c r="BA283" s="45">
        <v>2527</v>
      </c>
      <c r="BB283" s="35">
        <v>30054</v>
      </c>
      <c r="BC283" s="35">
        <v>3041</v>
      </c>
      <c r="BD283" s="54">
        <v>226</v>
      </c>
      <c r="BE283" s="35">
        <v>1155</v>
      </c>
      <c r="BF283" s="45">
        <v>65</v>
      </c>
      <c r="BG283" s="35">
        <v>30054</v>
      </c>
      <c r="BH283" s="35">
        <v>7612</v>
      </c>
      <c r="BI283" s="35">
        <v>14325</v>
      </c>
      <c r="BJ283" s="35">
        <v>14325</v>
      </c>
      <c r="BK283" s="35">
        <v>1301</v>
      </c>
      <c r="BL283" s="35">
        <v>3992</v>
      </c>
      <c r="BM283" s="35" t="s">
        <v>46</v>
      </c>
      <c r="BN283" s="35">
        <v>3992</v>
      </c>
      <c r="BO283" s="45" t="s">
        <v>46</v>
      </c>
      <c r="BP283" s="35">
        <v>12564</v>
      </c>
      <c r="BQ283" s="35">
        <v>6920</v>
      </c>
      <c r="BR283" s="35">
        <v>2431</v>
      </c>
      <c r="BS283" s="35">
        <v>30054</v>
      </c>
      <c r="BT283" s="35">
        <v>30054</v>
      </c>
      <c r="BU283" s="35">
        <v>12564</v>
      </c>
      <c r="BV283" s="35">
        <v>22442</v>
      </c>
      <c r="BW283" s="35">
        <v>9224</v>
      </c>
      <c r="BX283" s="93" t="s">
        <v>238</v>
      </c>
      <c r="BY283" s="45">
        <v>29084</v>
      </c>
      <c r="BZ283" s="35">
        <v>30054</v>
      </c>
      <c r="CA283" s="35">
        <v>18357</v>
      </c>
      <c r="CB283" s="35">
        <v>12564</v>
      </c>
      <c r="CC283" s="35">
        <v>12564</v>
      </c>
      <c r="CD283" s="35">
        <v>12564</v>
      </c>
      <c r="CE283" s="35">
        <v>11232</v>
      </c>
      <c r="CF283" s="35">
        <v>230</v>
      </c>
      <c r="CG283" s="35">
        <v>7920</v>
      </c>
      <c r="CH283" s="35">
        <v>18274</v>
      </c>
      <c r="CI283" s="35">
        <v>18274</v>
      </c>
      <c r="CJ283" s="35">
        <v>18274</v>
      </c>
      <c r="CK283" s="35">
        <v>831</v>
      </c>
      <c r="CL283" s="35" t="s">
        <v>237</v>
      </c>
      <c r="CM283" s="35">
        <v>831</v>
      </c>
      <c r="CN283" s="35">
        <v>1353</v>
      </c>
      <c r="CO283" s="45">
        <v>17418</v>
      </c>
      <c r="CP283" s="35">
        <v>15086</v>
      </c>
      <c r="CQ283" s="35">
        <v>15086</v>
      </c>
      <c r="CR283" s="35">
        <v>14325</v>
      </c>
      <c r="CS283" s="35">
        <v>14325</v>
      </c>
      <c r="CT283" s="35">
        <v>15170</v>
      </c>
      <c r="CU283" s="35">
        <v>5800</v>
      </c>
      <c r="CV283" s="35">
        <v>15170</v>
      </c>
      <c r="CW283" s="35">
        <v>30054</v>
      </c>
      <c r="CX283" s="35">
        <v>14325</v>
      </c>
      <c r="CY283" s="35">
        <v>16013</v>
      </c>
      <c r="CZ283" s="35">
        <v>675</v>
      </c>
      <c r="DA283" s="78" t="s">
        <v>46</v>
      </c>
      <c r="DB283" s="43" t="s">
        <v>46</v>
      </c>
      <c r="DC283" s="43" t="s">
        <v>46</v>
      </c>
      <c r="DD283" s="43" t="s">
        <v>46</v>
      </c>
      <c r="DE283" s="43" t="s">
        <v>46</v>
      </c>
      <c r="DF283" s="35">
        <v>3041</v>
      </c>
      <c r="DG283" s="54">
        <v>226</v>
      </c>
      <c r="DH283" s="35">
        <v>1155</v>
      </c>
      <c r="DI283" s="35">
        <v>65</v>
      </c>
    </row>
    <row r="284" spans="1:113" x14ac:dyDescent="0.2">
      <c r="A284" s="3" t="s">
        <v>41</v>
      </c>
      <c r="B284" s="4">
        <v>2022</v>
      </c>
      <c r="C284" s="2" t="s">
        <v>18</v>
      </c>
      <c r="D284" s="35">
        <v>604</v>
      </c>
      <c r="E284" s="35">
        <v>537</v>
      </c>
      <c r="F284" s="35">
        <v>20847</v>
      </c>
      <c r="G284" s="45">
        <v>20847</v>
      </c>
      <c r="H284" s="35">
        <v>20847</v>
      </c>
      <c r="I284" s="35">
        <v>20847</v>
      </c>
      <c r="J284" s="35">
        <v>3669</v>
      </c>
      <c r="K284" s="35">
        <v>12418</v>
      </c>
      <c r="L284" s="35">
        <v>4760</v>
      </c>
      <c r="M284" s="35" t="s">
        <v>46</v>
      </c>
      <c r="N284" s="35" t="s">
        <v>237</v>
      </c>
      <c r="O284" s="35">
        <v>576</v>
      </c>
      <c r="P284" s="35">
        <v>375</v>
      </c>
      <c r="Q284" s="35">
        <v>3809.1538461538462</v>
      </c>
      <c r="R284" s="45">
        <v>1707</v>
      </c>
      <c r="S284" s="35">
        <v>6502</v>
      </c>
      <c r="T284" s="35">
        <v>6559</v>
      </c>
      <c r="U284" s="35">
        <v>8305</v>
      </c>
      <c r="V284" s="35">
        <v>980</v>
      </c>
      <c r="W284" s="35">
        <v>3920</v>
      </c>
      <c r="X284" s="35">
        <v>4385</v>
      </c>
      <c r="Y284" s="35">
        <v>1675</v>
      </c>
      <c r="Z284" s="35">
        <v>3612</v>
      </c>
      <c r="AA284" s="35">
        <v>3912.6951219512193</v>
      </c>
      <c r="AB284" s="35">
        <v>10506</v>
      </c>
      <c r="AC284" s="35">
        <v>10341</v>
      </c>
      <c r="AD284" s="35">
        <v>435</v>
      </c>
      <c r="AE284" s="36">
        <v>1110.25</v>
      </c>
      <c r="AF284" s="52">
        <v>771</v>
      </c>
      <c r="AG284" s="54">
        <v>20847</v>
      </c>
      <c r="AH284" s="36">
        <v>401</v>
      </c>
      <c r="AI284" s="36">
        <v>709.25</v>
      </c>
      <c r="AJ284" s="52">
        <v>771</v>
      </c>
      <c r="AK284" s="43">
        <v>2156</v>
      </c>
      <c r="AL284" s="43">
        <v>2156</v>
      </c>
      <c r="AM284" s="35">
        <v>435</v>
      </c>
      <c r="AN284" s="35">
        <v>3669</v>
      </c>
      <c r="AO284" s="35">
        <v>3669</v>
      </c>
      <c r="AP284" s="35">
        <v>537</v>
      </c>
      <c r="AQ284" s="45">
        <v>574</v>
      </c>
      <c r="AR284" s="35">
        <v>20847</v>
      </c>
      <c r="AS284" s="35">
        <v>2060</v>
      </c>
      <c r="AT284" s="35">
        <v>822</v>
      </c>
      <c r="AU284" s="35">
        <v>333</v>
      </c>
      <c r="AV284" s="35">
        <v>2060</v>
      </c>
      <c r="AW284" s="35">
        <v>2060</v>
      </c>
      <c r="AX284" s="35" t="s">
        <v>237</v>
      </c>
      <c r="AY284" s="35">
        <v>2060</v>
      </c>
      <c r="AZ284" s="43" t="s">
        <v>46</v>
      </c>
      <c r="BA284" s="45">
        <v>1815</v>
      </c>
      <c r="BB284" s="35">
        <v>20847</v>
      </c>
      <c r="BC284" s="35">
        <v>2173</v>
      </c>
      <c r="BD284" s="54">
        <v>161</v>
      </c>
      <c r="BE284" s="35">
        <v>806</v>
      </c>
      <c r="BF284" s="45">
        <v>44</v>
      </c>
      <c r="BG284" s="35">
        <v>20847</v>
      </c>
      <c r="BH284" s="35">
        <v>4760</v>
      </c>
      <c r="BI284" s="35">
        <v>9408</v>
      </c>
      <c r="BJ284" s="35">
        <v>9408</v>
      </c>
      <c r="BK284" s="35">
        <v>664</v>
      </c>
      <c r="BL284" s="35">
        <v>2364</v>
      </c>
      <c r="BM284" s="35" t="s">
        <v>46</v>
      </c>
      <c r="BN284" s="35">
        <v>2364</v>
      </c>
      <c r="BO284" s="45" t="s">
        <v>46</v>
      </c>
      <c r="BP284" s="35">
        <v>9285</v>
      </c>
      <c r="BQ284" s="35">
        <v>5287</v>
      </c>
      <c r="BR284" s="35">
        <v>2431</v>
      </c>
      <c r="BS284" s="35">
        <v>20847</v>
      </c>
      <c r="BT284" s="35">
        <v>20847</v>
      </c>
      <c r="BU284" s="35">
        <v>9285</v>
      </c>
      <c r="BV284" s="35">
        <v>16087</v>
      </c>
      <c r="BW284" s="35">
        <v>6344</v>
      </c>
      <c r="BX284" s="93" t="s">
        <v>238</v>
      </c>
      <c r="BY284" s="45">
        <v>20272</v>
      </c>
      <c r="BZ284" s="35">
        <v>20847</v>
      </c>
      <c r="CA284" s="35">
        <v>13061</v>
      </c>
      <c r="CB284" s="35">
        <v>9285</v>
      </c>
      <c r="CC284" s="35">
        <v>9285</v>
      </c>
      <c r="CD284" s="35">
        <v>9285</v>
      </c>
      <c r="CE284" s="35">
        <v>8305</v>
      </c>
      <c r="CF284" s="35">
        <v>148</v>
      </c>
      <c r="CG284" s="35">
        <v>6328</v>
      </c>
      <c r="CH284" s="35">
        <v>13039</v>
      </c>
      <c r="CI284" s="35">
        <v>13039</v>
      </c>
      <c r="CJ284" s="35">
        <v>13039</v>
      </c>
      <c r="CK284" s="35">
        <v>576</v>
      </c>
      <c r="CL284" s="35" t="s">
        <v>237</v>
      </c>
      <c r="CM284" s="35">
        <v>576</v>
      </c>
      <c r="CN284" s="35">
        <v>801</v>
      </c>
      <c r="CO284" s="45">
        <v>12418</v>
      </c>
      <c r="CP284" s="35">
        <v>9510</v>
      </c>
      <c r="CQ284" s="35">
        <v>9510</v>
      </c>
      <c r="CR284" s="35">
        <v>9408</v>
      </c>
      <c r="CS284" s="35">
        <v>9408</v>
      </c>
      <c r="CT284" s="35">
        <v>9575</v>
      </c>
      <c r="CU284" s="35">
        <v>2179</v>
      </c>
      <c r="CV284" s="35">
        <v>9575</v>
      </c>
      <c r="CW284" s="35">
        <v>20847</v>
      </c>
      <c r="CX284" s="35">
        <v>9408</v>
      </c>
      <c r="CY284" s="35">
        <v>14085</v>
      </c>
      <c r="CZ284" s="35">
        <v>585</v>
      </c>
      <c r="DA284" s="78" t="s">
        <v>46</v>
      </c>
      <c r="DB284" s="43" t="s">
        <v>46</v>
      </c>
      <c r="DC284" s="43" t="s">
        <v>46</v>
      </c>
      <c r="DD284" s="43" t="s">
        <v>46</v>
      </c>
      <c r="DE284" s="43" t="s">
        <v>46</v>
      </c>
      <c r="DF284" s="35">
        <v>2173</v>
      </c>
      <c r="DG284" s="54">
        <v>161</v>
      </c>
      <c r="DH284" s="35">
        <v>806</v>
      </c>
      <c r="DI284" s="35">
        <v>44</v>
      </c>
    </row>
    <row r="285" spans="1:113" x14ac:dyDescent="0.2">
      <c r="A285" s="3" t="s">
        <v>42</v>
      </c>
      <c r="B285" s="4">
        <v>2022</v>
      </c>
      <c r="C285" s="2" t="s">
        <v>19</v>
      </c>
      <c r="D285" s="35">
        <v>948</v>
      </c>
      <c r="E285" s="35">
        <v>885</v>
      </c>
      <c r="F285" s="35">
        <v>30632</v>
      </c>
      <c r="G285" s="45">
        <v>30632</v>
      </c>
      <c r="H285" s="35">
        <v>30632</v>
      </c>
      <c r="I285" s="35">
        <v>30632</v>
      </c>
      <c r="J285" s="35">
        <v>5370</v>
      </c>
      <c r="K285" s="35">
        <v>18329</v>
      </c>
      <c r="L285" s="35">
        <v>6933</v>
      </c>
      <c r="M285" s="35" t="s">
        <v>46</v>
      </c>
      <c r="N285" s="35" t="s">
        <v>237</v>
      </c>
      <c r="O285" s="35">
        <v>585</v>
      </c>
      <c r="P285" s="35">
        <v>560</v>
      </c>
      <c r="Q285" s="35">
        <v>4146.7962962962965</v>
      </c>
      <c r="R285" s="45">
        <v>2841</v>
      </c>
      <c r="S285" s="35">
        <v>9671</v>
      </c>
      <c r="T285" s="35">
        <v>9678</v>
      </c>
      <c r="U285" s="35">
        <v>11834</v>
      </c>
      <c r="V285" s="35">
        <v>1536</v>
      </c>
      <c r="W285" s="35">
        <v>5775</v>
      </c>
      <c r="X285" s="35">
        <v>6059</v>
      </c>
      <c r="Y285" s="35">
        <v>2570</v>
      </c>
      <c r="Z285" s="35">
        <v>5014</v>
      </c>
      <c r="AA285" s="35">
        <v>4340.0348837209303</v>
      </c>
      <c r="AB285" s="35">
        <v>15691</v>
      </c>
      <c r="AC285" s="35">
        <v>14941</v>
      </c>
      <c r="AD285" s="35">
        <v>606</v>
      </c>
      <c r="AE285" s="36">
        <v>1579.5</v>
      </c>
      <c r="AF285" s="52">
        <v>1197</v>
      </c>
      <c r="AG285" s="54">
        <v>30632</v>
      </c>
      <c r="AH285" s="36">
        <v>566</v>
      </c>
      <c r="AI285" s="36">
        <v>1013.5</v>
      </c>
      <c r="AJ285" s="52">
        <v>1197</v>
      </c>
      <c r="AK285" s="43">
        <v>3215</v>
      </c>
      <c r="AL285" s="43">
        <v>3215</v>
      </c>
      <c r="AM285" s="35">
        <v>606</v>
      </c>
      <c r="AN285" s="35">
        <v>5370</v>
      </c>
      <c r="AO285" s="35">
        <v>5370</v>
      </c>
      <c r="AP285" s="35">
        <v>885</v>
      </c>
      <c r="AQ285" s="45">
        <v>936</v>
      </c>
      <c r="AR285" s="35">
        <v>30632</v>
      </c>
      <c r="AS285" s="35">
        <v>2912</v>
      </c>
      <c r="AT285" s="35">
        <v>972</v>
      </c>
      <c r="AU285" s="35">
        <v>375</v>
      </c>
      <c r="AV285" s="35">
        <v>2912</v>
      </c>
      <c r="AW285" s="35">
        <v>2912</v>
      </c>
      <c r="AX285" s="35" t="s">
        <v>237</v>
      </c>
      <c r="AY285" s="35">
        <v>2912</v>
      </c>
      <c r="AZ285" s="43" t="s">
        <v>46</v>
      </c>
      <c r="BA285" s="45">
        <v>2496</v>
      </c>
      <c r="BB285" s="35">
        <v>30632</v>
      </c>
      <c r="BC285" s="35">
        <v>3729</v>
      </c>
      <c r="BD285" s="54">
        <v>209</v>
      </c>
      <c r="BE285" s="35">
        <v>1273</v>
      </c>
      <c r="BF285" s="45">
        <v>51</v>
      </c>
      <c r="BG285" s="35">
        <v>30632</v>
      </c>
      <c r="BH285" s="35">
        <v>6933</v>
      </c>
      <c r="BI285" s="35">
        <v>14310</v>
      </c>
      <c r="BJ285" s="35">
        <v>14310</v>
      </c>
      <c r="BK285" s="35">
        <v>1147</v>
      </c>
      <c r="BL285" s="35">
        <v>3632</v>
      </c>
      <c r="BM285" s="35" t="s">
        <v>46</v>
      </c>
      <c r="BN285" s="35">
        <v>3632</v>
      </c>
      <c r="BO285" s="45" t="s">
        <v>46</v>
      </c>
      <c r="BP285" s="35">
        <v>13370</v>
      </c>
      <c r="BQ285" s="35">
        <v>7584</v>
      </c>
      <c r="BR285" s="35">
        <v>2431</v>
      </c>
      <c r="BS285" s="35">
        <v>30632</v>
      </c>
      <c r="BT285" s="35">
        <v>30632</v>
      </c>
      <c r="BU285" s="35">
        <v>13370</v>
      </c>
      <c r="BV285" s="35">
        <v>23699</v>
      </c>
      <c r="BW285" s="35">
        <v>9670</v>
      </c>
      <c r="BX285" s="93" t="s">
        <v>238</v>
      </c>
      <c r="BY285" s="45">
        <v>29550</v>
      </c>
      <c r="BZ285" s="35">
        <v>30632</v>
      </c>
      <c r="CA285" s="35">
        <v>19349</v>
      </c>
      <c r="CB285" s="35">
        <v>13370</v>
      </c>
      <c r="CC285" s="35">
        <v>13370</v>
      </c>
      <c r="CD285" s="35">
        <v>13370</v>
      </c>
      <c r="CE285" s="35">
        <v>11834</v>
      </c>
      <c r="CF285" s="35">
        <v>220</v>
      </c>
      <c r="CG285" s="35">
        <v>9024</v>
      </c>
      <c r="CH285" s="35">
        <v>19253</v>
      </c>
      <c r="CI285" s="35">
        <v>19253</v>
      </c>
      <c r="CJ285" s="35">
        <v>19253</v>
      </c>
      <c r="CK285" s="35">
        <v>585</v>
      </c>
      <c r="CL285" s="35" t="s">
        <v>237</v>
      </c>
      <c r="CM285" s="35">
        <v>585</v>
      </c>
      <c r="CN285" s="35">
        <v>866</v>
      </c>
      <c r="CO285" s="45">
        <v>18329</v>
      </c>
      <c r="CP285" s="35">
        <v>14487</v>
      </c>
      <c r="CQ285" s="35">
        <v>14487</v>
      </c>
      <c r="CR285" s="35">
        <v>14310</v>
      </c>
      <c r="CS285" s="35">
        <v>14310</v>
      </c>
      <c r="CT285" s="35">
        <v>14675</v>
      </c>
      <c r="CU285" s="35">
        <v>4216</v>
      </c>
      <c r="CV285" s="35">
        <v>14675</v>
      </c>
      <c r="CW285" s="35">
        <v>30632</v>
      </c>
      <c r="CX285" s="35">
        <v>14310</v>
      </c>
      <c r="CY285" s="35">
        <v>17427</v>
      </c>
      <c r="CZ285" s="35">
        <v>972</v>
      </c>
      <c r="DA285" s="78" t="s">
        <v>46</v>
      </c>
      <c r="DB285" s="43" t="s">
        <v>46</v>
      </c>
      <c r="DC285" s="43" t="s">
        <v>46</v>
      </c>
      <c r="DD285" s="43" t="s">
        <v>46</v>
      </c>
      <c r="DE285" s="43" t="s">
        <v>46</v>
      </c>
      <c r="DF285" s="35">
        <v>3729</v>
      </c>
      <c r="DG285" s="54">
        <v>209</v>
      </c>
      <c r="DH285" s="35">
        <v>1273</v>
      </c>
      <c r="DI285" s="35">
        <v>51</v>
      </c>
    </row>
    <row r="286" spans="1:113" x14ac:dyDescent="0.2">
      <c r="A286" s="3" t="s">
        <v>43</v>
      </c>
      <c r="B286" s="4">
        <v>2022</v>
      </c>
      <c r="C286" s="2" t="s">
        <v>20</v>
      </c>
      <c r="D286" s="35">
        <v>437</v>
      </c>
      <c r="E286" s="35">
        <v>397</v>
      </c>
      <c r="F286" s="35">
        <v>14597</v>
      </c>
      <c r="G286" s="45">
        <v>14597</v>
      </c>
      <c r="H286" s="35">
        <v>14597</v>
      </c>
      <c r="I286" s="35">
        <v>14597</v>
      </c>
      <c r="J286" s="35">
        <v>2555</v>
      </c>
      <c r="K286" s="35">
        <v>8291</v>
      </c>
      <c r="L286" s="35">
        <v>3751</v>
      </c>
      <c r="M286" s="35" t="s">
        <v>46</v>
      </c>
      <c r="N286" s="35" t="s">
        <v>237</v>
      </c>
      <c r="O286" s="35">
        <v>267</v>
      </c>
      <c r="P286" s="35">
        <v>215</v>
      </c>
      <c r="Q286" s="35">
        <v>4110.5</v>
      </c>
      <c r="R286" s="45">
        <v>1138</v>
      </c>
      <c r="S286" s="35">
        <v>4456</v>
      </c>
      <c r="T286" s="35">
        <v>4310</v>
      </c>
      <c r="U286" s="35">
        <v>5191</v>
      </c>
      <c r="V286" s="35">
        <v>626</v>
      </c>
      <c r="W286" s="35">
        <v>2524</v>
      </c>
      <c r="X286" s="35">
        <v>2667</v>
      </c>
      <c r="Y286" s="35">
        <v>1030</v>
      </c>
      <c r="Z286" s="35">
        <v>2159</v>
      </c>
      <c r="AA286" s="35">
        <v>4293.208333333333</v>
      </c>
      <c r="AB286" s="35">
        <v>7554</v>
      </c>
      <c r="AC286" s="35">
        <v>7043</v>
      </c>
      <c r="AD286" s="35">
        <v>301</v>
      </c>
      <c r="AE286" s="36">
        <v>768.125</v>
      </c>
      <c r="AF286" s="52">
        <v>534</v>
      </c>
      <c r="AG286" s="54">
        <v>14597</v>
      </c>
      <c r="AH286" s="36">
        <v>264</v>
      </c>
      <c r="AI286" s="36">
        <v>504.125</v>
      </c>
      <c r="AJ286" s="52">
        <v>534</v>
      </c>
      <c r="AK286" s="43">
        <v>1502</v>
      </c>
      <c r="AL286" s="43">
        <v>1502</v>
      </c>
      <c r="AM286" s="35">
        <v>301</v>
      </c>
      <c r="AN286" s="35">
        <v>2555</v>
      </c>
      <c r="AO286" s="35">
        <v>2555</v>
      </c>
      <c r="AP286" s="35">
        <v>397</v>
      </c>
      <c r="AQ286" s="45">
        <v>435</v>
      </c>
      <c r="AR286" s="35">
        <v>14597</v>
      </c>
      <c r="AS286" s="35">
        <v>1308</v>
      </c>
      <c r="AT286" s="35">
        <v>384</v>
      </c>
      <c r="AU286" s="35">
        <v>145</v>
      </c>
      <c r="AV286" s="35">
        <v>1308</v>
      </c>
      <c r="AW286" s="35">
        <v>1308</v>
      </c>
      <c r="AX286" s="35" t="s">
        <v>237</v>
      </c>
      <c r="AY286" s="35">
        <v>1308</v>
      </c>
      <c r="AZ286" s="43" t="s">
        <v>46</v>
      </c>
      <c r="BA286" s="45">
        <v>1066</v>
      </c>
      <c r="BB286" s="35">
        <v>14597</v>
      </c>
      <c r="BC286" s="35">
        <v>1698</v>
      </c>
      <c r="BD286" s="54">
        <v>82</v>
      </c>
      <c r="BE286" s="35">
        <v>611</v>
      </c>
      <c r="BF286" s="45">
        <v>34</v>
      </c>
      <c r="BG286" s="35">
        <v>14597</v>
      </c>
      <c r="BH286" s="35">
        <v>3751</v>
      </c>
      <c r="BI286" s="35">
        <v>6812</v>
      </c>
      <c r="BJ286" s="35">
        <v>6812</v>
      </c>
      <c r="BK286" s="35">
        <v>581</v>
      </c>
      <c r="BL286" s="35">
        <v>1944</v>
      </c>
      <c r="BM286" s="35" t="s">
        <v>46</v>
      </c>
      <c r="BN286" s="35">
        <v>1944</v>
      </c>
      <c r="BO286" s="45" t="s">
        <v>46</v>
      </c>
      <c r="BP286" s="35">
        <v>5817</v>
      </c>
      <c r="BQ286" s="35">
        <v>3189</v>
      </c>
      <c r="BR286" s="35">
        <v>2431</v>
      </c>
      <c r="BS286" s="35">
        <v>14597</v>
      </c>
      <c r="BT286" s="35">
        <v>14597</v>
      </c>
      <c r="BU286" s="35">
        <v>5817</v>
      </c>
      <c r="BV286" s="35">
        <v>10846</v>
      </c>
      <c r="BW286" s="35">
        <v>4328</v>
      </c>
      <c r="BX286" s="93" t="s">
        <v>238</v>
      </c>
      <c r="BY286" s="45">
        <v>14000</v>
      </c>
      <c r="BZ286" s="35">
        <v>14597</v>
      </c>
      <c r="CA286" s="35">
        <v>8766</v>
      </c>
      <c r="CB286" s="35">
        <v>5817</v>
      </c>
      <c r="CC286" s="35">
        <v>5817</v>
      </c>
      <c r="CD286" s="35">
        <v>5817</v>
      </c>
      <c r="CE286" s="35">
        <v>5191</v>
      </c>
      <c r="CF286" s="35">
        <v>106</v>
      </c>
      <c r="CG286" s="35">
        <v>4473</v>
      </c>
      <c r="CH286" s="35">
        <v>8754</v>
      </c>
      <c r="CI286" s="35">
        <v>8754</v>
      </c>
      <c r="CJ286" s="35">
        <v>8754</v>
      </c>
      <c r="CK286" s="35">
        <v>267</v>
      </c>
      <c r="CL286" s="35" t="s">
        <v>237</v>
      </c>
      <c r="CM286" s="35">
        <v>267</v>
      </c>
      <c r="CN286" s="35">
        <v>431</v>
      </c>
      <c r="CO286" s="45">
        <v>8291</v>
      </c>
      <c r="CP286" s="35">
        <v>7156</v>
      </c>
      <c r="CQ286" s="35">
        <v>7156</v>
      </c>
      <c r="CR286" s="35">
        <v>6812</v>
      </c>
      <c r="CS286" s="35">
        <v>6812</v>
      </c>
      <c r="CT286" s="35">
        <v>7194</v>
      </c>
      <c r="CU286" s="35">
        <v>2534</v>
      </c>
      <c r="CV286" s="35">
        <v>7194</v>
      </c>
      <c r="CW286" s="35">
        <v>14597</v>
      </c>
      <c r="CX286" s="35">
        <v>6812</v>
      </c>
      <c r="CY286" s="35">
        <v>5392</v>
      </c>
      <c r="CZ286" s="35">
        <v>360</v>
      </c>
      <c r="DA286" s="78" t="s">
        <v>46</v>
      </c>
      <c r="DB286" s="43" t="s">
        <v>46</v>
      </c>
      <c r="DC286" s="43" t="s">
        <v>46</v>
      </c>
      <c r="DD286" s="43" t="s">
        <v>46</v>
      </c>
      <c r="DE286" s="43" t="s">
        <v>46</v>
      </c>
      <c r="DF286" s="35">
        <v>1698</v>
      </c>
      <c r="DG286" s="54">
        <v>82</v>
      </c>
      <c r="DH286" s="35">
        <v>611</v>
      </c>
      <c r="DI286" s="35">
        <v>34</v>
      </c>
    </row>
    <row r="287" spans="1:113" x14ac:dyDescent="0.2">
      <c r="A287" s="3" t="s">
        <v>44</v>
      </c>
      <c r="B287" s="4">
        <v>2022</v>
      </c>
      <c r="C287" s="2" t="s">
        <v>21</v>
      </c>
      <c r="D287" s="35">
        <v>1245</v>
      </c>
      <c r="E287" s="35">
        <v>1131</v>
      </c>
      <c r="F287" s="35">
        <v>42330</v>
      </c>
      <c r="G287" s="45">
        <v>42330</v>
      </c>
      <c r="H287" s="35">
        <v>42330</v>
      </c>
      <c r="I287" s="35">
        <v>42330</v>
      </c>
      <c r="J287" s="35">
        <v>7072</v>
      </c>
      <c r="K287" s="35">
        <v>25256</v>
      </c>
      <c r="L287" s="35">
        <v>10002</v>
      </c>
      <c r="M287" s="35" t="s">
        <v>46</v>
      </c>
      <c r="N287" s="35" t="s">
        <v>237</v>
      </c>
      <c r="O287" s="35">
        <v>1010</v>
      </c>
      <c r="P287" s="35">
        <v>857</v>
      </c>
      <c r="Q287" s="35">
        <v>3888</v>
      </c>
      <c r="R287" s="45">
        <v>4511</v>
      </c>
      <c r="S287" s="35">
        <v>13201</v>
      </c>
      <c r="T287" s="35">
        <v>13267</v>
      </c>
      <c r="U287" s="35">
        <v>15949</v>
      </c>
      <c r="V287" s="35">
        <v>2086</v>
      </c>
      <c r="W287" s="35">
        <v>7583</v>
      </c>
      <c r="X287" s="35">
        <v>8366</v>
      </c>
      <c r="Y287" s="35">
        <v>3093</v>
      </c>
      <c r="Z287" s="35">
        <v>6693</v>
      </c>
      <c r="AA287" s="35">
        <v>4005.8571428571427</v>
      </c>
      <c r="AB287" s="35">
        <v>21682</v>
      </c>
      <c r="AC287" s="35">
        <v>20648</v>
      </c>
      <c r="AD287" s="35">
        <v>928</v>
      </c>
      <c r="AE287" s="36">
        <v>2178.75</v>
      </c>
      <c r="AF287" s="52">
        <v>1531</v>
      </c>
      <c r="AG287" s="54">
        <v>42330</v>
      </c>
      <c r="AH287" s="36">
        <v>801</v>
      </c>
      <c r="AI287" s="36">
        <v>1377.75</v>
      </c>
      <c r="AJ287" s="52">
        <v>1531</v>
      </c>
      <c r="AK287" s="43">
        <v>4118</v>
      </c>
      <c r="AL287" s="43">
        <v>4118</v>
      </c>
      <c r="AM287" s="35">
        <v>928</v>
      </c>
      <c r="AN287" s="35">
        <v>7072</v>
      </c>
      <c r="AO287" s="35">
        <v>7072</v>
      </c>
      <c r="AP287" s="35">
        <v>1131</v>
      </c>
      <c r="AQ287" s="45">
        <v>1196</v>
      </c>
      <c r="AR287" s="35">
        <v>42330</v>
      </c>
      <c r="AS287" s="35">
        <v>4033</v>
      </c>
      <c r="AT287" s="35">
        <v>1476</v>
      </c>
      <c r="AU287" s="35">
        <v>514</v>
      </c>
      <c r="AV287" s="35">
        <v>4033</v>
      </c>
      <c r="AW287" s="35">
        <v>4033</v>
      </c>
      <c r="AX287" s="35" t="s">
        <v>237</v>
      </c>
      <c r="AY287" s="35">
        <v>4033</v>
      </c>
      <c r="AZ287" s="43" t="s">
        <v>46</v>
      </c>
      <c r="BA287" s="45">
        <v>3712</v>
      </c>
      <c r="BB287" s="35">
        <v>42330</v>
      </c>
      <c r="BC287" s="35">
        <v>4545</v>
      </c>
      <c r="BD287" s="54">
        <v>273</v>
      </c>
      <c r="BE287" s="35">
        <v>1596</v>
      </c>
      <c r="BF287" s="45">
        <v>107</v>
      </c>
      <c r="BG287" s="35">
        <v>42330</v>
      </c>
      <c r="BH287" s="35">
        <v>10002</v>
      </c>
      <c r="BI287" s="35">
        <v>20174</v>
      </c>
      <c r="BJ287" s="35">
        <v>20174</v>
      </c>
      <c r="BK287" s="35">
        <v>1680</v>
      </c>
      <c r="BL287" s="35">
        <v>5043</v>
      </c>
      <c r="BM287" s="35" t="s">
        <v>46</v>
      </c>
      <c r="BN287" s="35">
        <v>5043</v>
      </c>
      <c r="BO287" s="45" t="s">
        <v>46</v>
      </c>
      <c r="BP287" s="35">
        <v>18035</v>
      </c>
      <c r="BQ287" s="35">
        <v>9786</v>
      </c>
      <c r="BR287" s="35">
        <v>2431</v>
      </c>
      <c r="BS287" s="35">
        <v>42330</v>
      </c>
      <c r="BT287" s="35">
        <v>42330</v>
      </c>
      <c r="BU287" s="35">
        <v>18035</v>
      </c>
      <c r="BV287" s="35">
        <v>32328</v>
      </c>
      <c r="BW287" s="35">
        <v>13453</v>
      </c>
      <c r="BX287" s="93" t="s">
        <v>238</v>
      </c>
      <c r="BY287" s="45">
        <v>41480</v>
      </c>
      <c r="BZ287" s="35">
        <v>42330</v>
      </c>
      <c r="CA287" s="35">
        <v>26468</v>
      </c>
      <c r="CB287" s="35">
        <v>18035</v>
      </c>
      <c r="CC287" s="35">
        <v>18035</v>
      </c>
      <c r="CD287" s="35">
        <v>18035</v>
      </c>
      <c r="CE287" s="35">
        <v>15949</v>
      </c>
      <c r="CF287" s="35">
        <v>313</v>
      </c>
      <c r="CG287" s="35">
        <v>10956</v>
      </c>
      <c r="CH287" s="35">
        <v>26428</v>
      </c>
      <c r="CI287" s="35">
        <v>26428</v>
      </c>
      <c r="CJ287" s="35">
        <v>26428</v>
      </c>
      <c r="CK287" s="35">
        <v>1010</v>
      </c>
      <c r="CL287" s="35" t="s">
        <v>237</v>
      </c>
      <c r="CM287" s="35">
        <v>1010</v>
      </c>
      <c r="CN287" s="35">
        <v>1669</v>
      </c>
      <c r="CO287" s="45">
        <v>25256</v>
      </c>
      <c r="CP287" s="35">
        <v>20860</v>
      </c>
      <c r="CQ287" s="35">
        <v>20860</v>
      </c>
      <c r="CR287" s="35">
        <v>20174</v>
      </c>
      <c r="CS287" s="35">
        <v>20174</v>
      </c>
      <c r="CT287" s="35">
        <v>20956</v>
      </c>
      <c r="CU287" s="35">
        <v>8664</v>
      </c>
      <c r="CV287" s="35">
        <v>20956</v>
      </c>
      <c r="CW287" s="35">
        <v>42330</v>
      </c>
      <c r="CX287" s="35">
        <v>20174</v>
      </c>
      <c r="CY287" s="35">
        <v>12574</v>
      </c>
      <c r="CZ287" s="35">
        <v>853</v>
      </c>
      <c r="DA287" s="78" t="s">
        <v>46</v>
      </c>
      <c r="DB287" s="43" t="s">
        <v>46</v>
      </c>
      <c r="DC287" s="43" t="s">
        <v>46</v>
      </c>
      <c r="DD287" s="43" t="s">
        <v>46</v>
      </c>
      <c r="DE287" s="43" t="s">
        <v>46</v>
      </c>
      <c r="DF287" s="35">
        <v>4545</v>
      </c>
      <c r="DG287" s="54">
        <v>273</v>
      </c>
      <c r="DH287" s="35">
        <v>1596</v>
      </c>
      <c r="DI287" s="35">
        <v>107</v>
      </c>
    </row>
    <row r="288" spans="1:113" s="8" customFormat="1" x14ac:dyDescent="0.2">
      <c r="A288" s="3" t="s">
        <v>45</v>
      </c>
      <c r="B288" s="4">
        <v>2022</v>
      </c>
      <c r="C288" s="2" t="s">
        <v>22</v>
      </c>
      <c r="D288" s="54">
        <v>34366</v>
      </c>
      <c r="E288" s="54">
        <v>30709</v>
      </c>
      <c r="F288" s="54">
        <v>1197373</v>
      </c>
      <c r="G288" s="83">
        <v>1197373</v>
      </c>
      <c r="H288" s="54">
        <v>1197373</v>
      </c>
      <c r="I288" s="54">
        <v>1197373</v>
      </c>
      <c r="J288" s="54">
        <v>199546</v>
      </c>
      <c r="K288" s="54">
        <v>743109</v>
      </c>
      <c r="L288" s="54">
        <v>254718</v>
      </c>
      <c r="M288" s="54">
        <v>1455</v>
      </c>
      <c r="N288" s="54" t="s">
        <v>237</v>
      </c>
      <c r="O288" s="54">
        <v>44902</v>
      </c>
      <c r="P288" s="54">
        <v>42150</v>
      </c>
      <c r="Q288" s="54">
        <v>3941.7747102931153</v>
      </c>
      <c r="R288" s="83">
        <v>203780</v>
      </c>
      <c r="S288" s="54">
        <v>382905</v>
      </c>
      <c r="T288" s="54">
        <v>390350</v>
      </c>
      <c r="U288" s="54">
        <v>467306</v>
      </c>
      <c r="V288" s="54">
        <v>57684</v>
      </c>
      <c r="W288" s="54">
        <v>218695</v>
      </c>
      <c r="X288" s="54">
        <v>248611</v>
      </c>
      <c r="Y288" s="54">
        <v>100940</v>
      </c>
      <c r="Z288" s="54">
        <v>195040</v>
      </c>
      <c r="AA288" s="54">
        <v>3927.3854064642505</v>
      </c>
      <c r="AB288" s="54">
        <v>609319</v>
      </c>
      <c r="AC288" s="54">
        <v>588054</v>
      </c>
      <c r="AD288" s="54">
        <v>27287</v>
      </c>
      <c r="AE288" s="36">
        <v>61429.25</v>
      </c>
      <c r="AF288" s="52">
        <v>42419</v>
      </c>
      <c r="AG288" s="54">
        <v>1197373</v>
      </c>
      <c r="AH288" s="36">
        <v>22698</v>
      </c>
      <c r="AI288" s="36">
        <v>38731.25</v>
      </c>
      <c r="AJ288" s="52">
        <v>42419</v>
      </c>
      <c r="AK288" s="36">
        <v>116797</v>
      </c>
      <c r="AL288" s="36">
        <v>116797</v>
      </c>
      <c r="AM288" s="54">
        <v>27287</v>
      </c>
      <c r="AN288" s="54">
        <v>199546</v>
      </c>
      <c r="AO288" s="54">
        <v>199546</v>
      </c>
      <c r="AP288" s="54">
        <v>30709</v>
      </c>
      <c r="AQ288" s="83">
        <v>32655</v>
      </c>
      <c r="AR288" s="54">
        <v>1197373</v>
      </c>
      <c r="AS288" s="54">
        <v>124419</v>
      </c>
      <c r="AT288" s="54">
        <v>41921</v>
      </c>
      <c r="AU288" s="54">
        <v>13613</v>
      </c>
      <c r="AV288" s="54">
        <v>124419</v>
      </c>
      <c r="AW288" s="54">
        <v>124419</v>
      </c>
      <c r="AX288" s="54" t="s">
        <v>237</v>
      </c>
      <c r="AY288" s="54">
        <v>124419</v>
      </c>
      <c r="AZ288" s="36">
        <v>10293</v>
      </c>
      <c r="BA288" s="83">
        <v>124005</v>
      </c>
      <c r="BB288" s="54">
        <v>1197373</v>
      </c>
      <c r="BC288" s="54">
        <v>128663</v>
      </c>
      <c r="BD288" s="54">
        <v>8617</v>
      </c>
      <c r="BE288" s="54">
        <v>45373</v>
      </c>
      <c r="BF288" s="83">
        <v>2795</v>
      </c>
      <c r="BG288" s="54">
        <v>1197373</v>
      </c>
      <c r="BH288" s="54">
        <v>254718</v>
      </c>
      <c r="BI288" s="54">
        <v>610526</v>
      </c>
      <c r="BJ288" s="54">
        <v>610526</v>
      </c>
      <c r="BK288" s="54">
        <v>48475</v>
      </c>
      <c r="BL288" s="54">
        <v>132570</v>
      </c>
      <c r="BM288" s="54" t="s">
        <v>46</v>
      </c>
      <c r="BN288" s="54">
        <v>132570</v>
      </c>
      <c r="BO288" s="83" t="s">
        <v>46</v>
      </c>
      <c r="BP288" s="54">
        <v>524990</v>
      </c>
      <c r="BQ288" s="54">
        <v>295980</v>
      </c>
      <c r="BR288" s="54">
        <v>2431</v>
      </c>
      <c r="BS288" s="54">
        <v>1197373</v>
      </c>
      <c r="BT288" s="54">
        <v>1197373</v>
      </c>
      <c r="BU288" s="54">
        <v>524990</v>
      </c>
      <c r="BV288" s="54">
        <v>942655</v>
      </c>
      <c r="BW288" s="54">
        <v>436310</v>
      </c>
      <c r="BX288" s="93" t="s">
        <v>238</v>
      </c>
      <c r="BY288" s="83">
        <v>1155330</v>
      </c>
      <c r="BZ288" s="54">
        <v>1197373</v>
      </c>
      <c r="CA288" s="54">
        <v>773255</v>
      </c>
      <c r="CB288" s="54">
        <v>524990</v>
      </c>
      <c r="CC288" s="54">
        <v>524990</v>
      </c>
      <c r="CD288" s="54">
        <v>524990</v>
      </c>
      <c r="CE288" s="54">
        <v>467306</v>
      </c>
      <c r="CF288" s="54">
        <v>10229</v>
      </c>
      <c r="CG288" s="54">
        <v>70204</v>
      </c>
      <c r="CH288" s="54">
        <v>775862</v>
      </c>
      <c r="CI288" s="54">
        <v>775862</v>
      </c>
      <c r="CJ288" s="54">
        <v>775862</v>
      </c>
      <c r="CK288" s="54">
        <v>44902</v>
      </c>
      <c r="CL288" s="54" t="s">
        <v>237</v>
      </c>
      <c r="CM288" s="54">
        <v>44902</v>
      </c>
      <c r="CN288" s="54">
        <v>78795</v>
      </c>
      <c r="CO288" s="83">
        <v>743109</v>
      </c>
      <c r="CP288" s="54">
        <v>608823</v>
      </c>
      <c r="CQ288" s="54">
        <v>608823</v>
      </c>
      <c r="CR288" s="54">
        <v>610526</v>
      </c>
      <c r="CS288" s="54">
        <v>610526</v>
      </c>
      <c r="CT288" s="54">
        <v>613455</v>
      </c>
      <c r="CU288" s="54">
        <v>394620</v>
      </c>
      <c r="CV288" s="54">
        <v>613455</v>
      </c>
      <c r="CW288" s="54">
        <v>1197373</v>
      </c>
      <c r="CX288" s="54">
        <v>610526</v>
      </c>
      <c r="CY288" s="54">
        <v>229713</v>
      </c>
      <c r="CZ288" s="54">
        <v>16495</v>
      </c>
      <c r="DA288" s="86" t="s">
        <v>46</v>
      </c>
      <c r="DB288" s="36">
        <v>10293</v>
      </c>
      <c r="DC288" s="36">
        <v>10293</v>
      </c>
      <c r="DD288" s="36">
        <v>10293</v>
      </c>
      <c r="DE288" s="36">
        <v>10293</v>
      </c>
      <c r="DF288" s="54">
        <v>128663</v>
      </c>
      <c r="DG288" s="54">
        <v>8617</v>
      </c>
      <c r="DH288" s="54">
        <v>45373</v>
      </c>
      <c r="DI288" s="54">
        <v>2795</v>
      </c>
    </row>
    <row r="289" spans="1:113" x14ac:dyDescent="0.2">
      <c r="A289" s="3" t="s">
        <v>24</v>
      </c>
      <c r="B289" s="4">
        <v>2023</v>
      </c>
      <c r="C289" s="2" t="s">
        <v>229</v>
      </c>
      <c r="D289" s="35">
        <v>15236</v>
      </c>
      <c r="E289" s="35">
        <v>13234</v>
      </c>
      <c r="F289" s="35">
        <v>556139</v>
      </c>
      <c r="G289" s="45">
        <v>556139</v>
      </c>
      <c r="H289" s="35">
        <v>556139</v>
      </c>
      <c r="I289" s="35">
        <v>556139</v>
      </c>
      <c r="J289" s="35">
        <v>86644</v>
      </c>
      <c r="K289" s="35">
        <v>364186</v>
      </c>
      <c r="L289" s="35">
        <v>105309</v>
      </c>
      <c r="M289" s="35">
        <v>761</v>
      </c>
      <c r="N289" s="35" t="s">
        <v>237</v>
      </c>
      <c r="O289" s="35">
        <v>27746</v>
      </c>
      <c r="P289" s="35">
        <v>26308</v>
      </c>
      <c r="Q289" s="35">
        <v>4194.4960629921261</v>
      </c>
      <c r="R289" s="45">
        <v>124407</v>
      </c>
      <c r="S289" s="54">
        <v>190968</v>
      </c>
      <c r="T289" s="54">
        <v>185827</v>
      </c>
      <c r="U289" s="35">
        <v>222619</v>
      </c>
      <c r="V289" s="35">
        <v>28663</v>
      </c>
      <c r="W289" s="35">
        <v>103745</v>
      </c>
      <c r="X289" s="35">
        <v>118874</v>
      </c>
      <c r="Y289" s="35">
        <v>50601</v>
      </c>
      <c r="Z289" s="35">
        <v>89144</v>
      </c>
      <c r="AA289" s="35">
        <v>4194.4960629921261</v>
      </c>
      <c r="AB289" s="35">
        <v>282132</v>
      </c>
      <c r="AC289" s="35">
        <v>274007</v>
      </c>
      <c r="AD289" s="54">
        <v>13322</v>
      </c>
      <c r="AE289" s="43">
        <v>26687.75</v>
      </c>
      <c r="AF289" s="45">
        <v>18719</v>
      </c>
      <c r="AG289" s="35">
        <v>556139</v>
      </c>
      <c r="AH289" s="43">
        <v>10350</v>
      </c>
      <c r="AI289" s="43">
        <v>15725</v>
      </c>
      <c r="AJ289" s="43">
        <v>18719</v>
      </c>
      <c r="AK289" s="36">
        <v>51344</v>
      </c>
      <c r="AL289" s="36">
        <v>51344</v>
      </c>
      <c r="AM289" s="54">
        <v>13322</v>
      </c>
      <c r="AN289" s="35">
        <v>86644</v>
      </c>
      <c r="AO289" s="35">
        <v>86644</v>
      </c>
      <c r="AP289" s="35">
        <v>13234</v>
      </c>
      <c r="AQ289" s="45">
        <v>13851</v>
      </c>
      <c r="AR289" s="35">
        <v>556139</v>
      </c>
      <c r="AS289" s="35">
        <v>62713</v>
      </c>
      <c r="AT289" s="35">
        <v>20095</v>
      </c>
      <c r="AU289" s="35">
        <v>5710</v>
      </c>
      <c r="AV289" s="35">
        <v>62713</v>
      </c>
      <c r="AW289" s="35">
        <v>62713</v>
      </c>
      <c r="AX289" s="35" t="s">
        <v>237</v>
      </c>
      <c r="AY289" s="35">
        <v>62713</v>
      </c>
      <c r="AZ289" s="35">
        <v>4812</v>
      </c>
      <c r="BA289" s="45">
        <v>68105</v>
      </c>
      <c r="BB289" s="35">
        <v>556139</v>
      </c>
      <c r="BC289" s="35">
        <v>56793</v>
      </c>
      <c r="BD289" s="54">
        <v>4024</v>
      </c>
      <c r="BE289" s="35">
        <v>20164</v>
      </c>
      <c r="BF289" s="45">
        <v>1341</v>
      </c>
      <c r="BG289" s="35">
        <v>556139</v>
      </c>
      <c r="BH289" s="35">
        <v>105309</v>
      </c>
      <c r="BI289" s="54">
        <v>308077</v>
      </c>
      <c r="BJ289" s="54">
        <v>308077</v>
      </c>
      <c r="BK289" s="54">
        <v>22849</v>
      </c>
      <c r="BL289" s="35">
        <v>54156</v>
      </c>
      <c r="BM289" s="93" t="s">
        <v>238</v>
      </c>
      <c r="BN289" s="35">
        <v>54156</v>
      </c>
      <c r="BO289" s="94" t="s">
        <v>238</v>
      </c>
      <c r="BP289" s="35">
        <v>251282</v>
      </c>
      <c r="BQ289" s="35">
        <v>139745</v>
      </c>
      <c r="BR289" s="35">
        <v>2530</v>
      </c>
      <c r="BS289" s="35">
        <v>556139</v>
      </c>
      <c r="BT289" s="35">
        <v>556139</v>
      </c>
      <c r="BU289" s="35">
        <v>251282</v>
      </c>
      <c r="BV289" s="35">
        <v>450830</v>
      </c>
      <c r="BW289" s="54">
        <v>233030</v>
      </c>
      <c r="BX289" s="93" t="s">
        <v>238</v>
      </c>
      <c r="BY289" s="45">
        <v>535932</v>
      </c>
      <c r="BZ289" s="35">
        <v>556139</v>
      </c>
      <c r="CA289" s="35">
        <v>376795</v>
      </c>
      <c r="CB289" s="35">
        <v>251282</v>
      </c>
      <c r="CC289" s="35">
        <v>251282</v>
      </c>
      <c r="CD289" s="35">
        <v>251282</v>
      </c>
      <c r="CE289" s="35">
        <v>222619</v>
      </c>
      <c r="CF289" s="35">
        <v>5580</v>
      </c>
      <c r="CG289" s="35">
        <v>67446</v>
      </c>
      <c r="CH289" s="35">
        <v>378510</v>
      </c>
      <c r="CI289" s="35">
        <v>378510</v>
      </c>
      <c r="CJ289" s="35">
        <v>378510</v>
      </c>
      <c r="CK289" s="35">
        <v>27746</v>
      </c>
      <c r="CL289" s="35" t="s">
        <v>237</v>
      </c>
      <c r="CM289" s="35">
        <v>27746</v>
      </c>
      <c r="CN289" s="35">
        <v>47078</v>
      </c>
      <c r="CO289" s="45">
        <v>364186</v>
      </c>
      <c r="CP289" s="35">
        <v>303573</v>
      </c>
      <c r="CQ289" s="35">
        <v>303573</v>
      </c>
      <c r="CR289" s="54">
        <v>308077</v>
      </c>
      <c r="CS289" s="54">
        <v>308077</v>
      </c>
      <c r="CT289" s="54">
        <v>307704</v>
      </c>
      <c r="CU289" s="54">
        <v>257271</v>
      </c>
      <c r="CV289" s="54">
        <v>307704</v>
      </c>
      <c r="CW289" s="54">
        <v>556139</v>
      </c>
      <c r="CX289" s="54">
        <v>308077</v>
      </c>
      <c r="CY289" s="93">
        <v>20430</v>
      </c>
      <c r="CZ289" s="93">
        <v>3978</v>
      </c>
      <c r="DA289" s="78">
        <v>7.84</v>
      </c>
      <c r="DB289" s="35">
        <v>4812</v>
      </c>
      <c r="DC289" s="35">
        <v>4812</v>
      </c>
      <c r="DD289" s="35">
        <v>4812</v>
      </c>
      <c r="DE289" s="35">
        <v>4812</v>
      </c>
      <c r="DF289" s="35">
        <v>56793</v>
      </c>
      <c r="DG289" s="54">
        <v>4024</v>
      </c>
      <c r="DH289" s="35">
        <v>20164</v>
      </c>
      <c r="DI289" s="35">
        <v>1341</v>
      </c>
    </row>
    <row r="290" spans="1:113" x14ac:dyDescent="0.2">
      <c r="A290" s="3" t="s">
        <v>25</v>
      </c>
      <c r="B290" s="4">
        <v>2023</v>
      </c>
      <c r="C290" s="2" t="s">
        <v>3</v>
      </c>
      <c r="D290" s="35">
        <v>1153</v>
      </c>
      <c r="E290" s="35">
        <v>1038</v>
      </c>
      <c r="F290" s="35">
        <v>35606</v>
      </c>
      <c r="G290" s="45">
        <v>35606</v>
      </c>
      <c r="H290" s="35">
        <v>35606</v>
      </c>
      <c r="I290" s="35">
        <v>35606</v>
      </c>
      <c r="J290" s="35">
        <v>6129</v>
      </c>
      <c r="K290" s="35">
        <v>20677</v>
      </c>
      <c r="L290" s="35">
        <v>8800</v>
      </c>
      <c r="M290" s="35" t="s">
        <v>46</v>
      </c>
      <c r="N290" s="35" t="s">
        <v>237</v>
      </c>
      <c r="O290" s="35">
        <v>1026</v>
      </c>
      <c r="P290" s="35">
        <v>1006</v>
      </c>
      <c r="Q290" s="35">
        <v>3902.1666666666665</v>
      </c>
      <c r="R290" s="45">
        <v>4653</v>
      </c>
      <c r="S290" s="54">
        <v>11026</v>
      </c>
      <c r="T290" s="54">
        <v>10643</v>
      </c>
      <c r="U290" s="35">
        <v>13526</v>
      </c>
      <c r="V290" s="35">
        <v>1519</v>
      </c>
      <c r="W290" s="35">
        <v>6195</v>
      </c>
      <c r="X290" s="35">
        <v>7331</v>
      </c>
      <c r="Y290" s="35">
        <v>2595</v>
      </c>
      <c r="Z290" s="35">
        <v>6066</v>
      </c>
      <c r="AA290" s="35">
        <v>3902.1666666666665</v>
      </c>
      <c r="AB290" s="35">
        <v>18048</v>
      </c>
      <c r="AC290" s="35">
        <v>17558</v>
      </c>
      <c r="AD290" s="54">
        <v>730</v>
      </c>
      <c r="AE290" s="43">
        <v>1965.25</v>
      </c>
      <c r="AF290" s="45">
        <v>1368</v>
      </c>
      <c r="AG290" s="35">
        <v>35606</v>
      </c>
      <c r="AH290" s="43">
        <v>699</v>
      </c>
      <c r="AI290" s="43">
        <v>1266.25</v>
      </c>
      <c r="AJ290" s="43">
        <v>1368</v>
      </c>
      <c r="AK290" s="36">
        <v>3555</v>
      </c>
      <c r="AL290" s="54">
        <v>3555</v>
      </c>
      <c r="AM290" s="54">
        <v>730</v>
      </c>
      <c r="AN290" s="35">
        <v>6129</v>
      </c>
      <c r="AO290" s="35">
        <v>6129</v>
      </c>
      <c r="AP290" s="35">
        <v>1038</v>
      </c>
      <c r="AQ290" s="45">
        <v>1107</v>
      </c>
      <c r="AR290" s="35">
        <v>35606</v>
      </c>
      <c r="AS290" s="35">
        <v>3152</v>
      </c>
      <c r="AT290" s="35">
        <v>1182</v>
      </c>
      <c r="AU290" s="35">
        <v>378</v>
      </c>
      <c r="AV290" s="35">
        <v>3152</v>
      </c>
      <c r="AW290" s="35">
        <v>3152</v>
      </c>
      <c r="AX290" s="35" t="s">
        <v>237</v>
      </c>
      <c r="AY290" s="35">
        <v>3152</v>
      </c>
      <c r="AZ290" s="35" t="s">
        <v>46</v>
      </c>
      <c r="BA290" s="45">
        <v>2822</v>
      </c>
      <c r="BB290" s="35">
        <v>35606</v>
      </c>
      <c r="BC290" s="35">
        <v>3803</v>
      </c>
      <c r="BD290" s="54">
        <v>330</v>
      </c>
      <c r="BE290" s="35">
        <v>1449</v>
      </c>
      <c r="BF290" s="45">
        <v>117</v>
      </c>
      <c r="BG290" s="35">
        <v>35606</v>
      </c>
      <c r="BH290" s="35">
        <v>8800</v>
      </c>
      <c r="BI290" s="54">
        <v>17001</v>
      </c>
      <c r="BJ290" s="54">
        <v>17001</v>
      </c>
      <c r="BK290" s="54">
        <v>1423</v>
      </c>
      <c r="BL290" s="35">
        <v>4603</v>
      </c>
      <c r="BM290" s="93" t="s">
        <v>238</v>
      </c>
      <c r="BN290" s="35">
        <v>4603</v>
      </c>
      <c r="BO290" s="94" t="s">
        <v>238</v>
      </c>
      <c r="BP290" s="35">
        <v>15045</v>
      </c>
      <c r="BQ290" s="35">
        <v>8661</v>
      </c>
      <c r="BR290" s="35">
        <v>2530</v>
      </c>
      <c r="BS290" s="35">
        <v>35606</v>
      </c>
      <c r="BT290" s="35">
        <v>35606</v>
      </c>
      <c r="BU290" s="35">
        <v>15045</v>
      </c>
      <c r="BV290" s="35">
        <v>26806</v>
      </c>
      <c r="BW290" s="54">
        <v>11188</v>
      </c>
      <c r="BX290" s="93" t="s">
        <v>238</v>
      </c>
      <c r="BY290" s="45">
        <v>34327</v>
      </c>
      <c r="BZ290" s="35">
        <v>35606</v>
      </c>
      <c r="CA290" s="35">
        <v>21669</v>
      </c>
      <c r="CB290" s="35">
        <v>15045</v>
      </c>
      <c r="CC290" s="35">
        <v>15045</v>
      </c>
      <c r="CD290" s="35">
        <v>15045</v>
      </c>
      <c r="CE290" s="35">
        <v>13526</v>
      </c>
      <c r="CF290" s="35">
        <v>287</v>
      </c>
      <c r="CG290" s="35">
        <v>9813</v>
      </c>
      <c r="CH290" s="35">
        <v>21626</v>
      </c>
      <c r="CI290" s="35">
        <v>21626</v>
      </c>
      <c r="CJ290" s="35">
        <v>21626</v>
      </c>
      <c r="CK290" s="35">
        <v>1026</v>
      </c>
      <c r="CL290" s="35" t="s">
        <v>237</v>
      </c>
      <c r="CM290" s="35">
        <v>1026</v>
      </c>
      <c r="CN290" s="35">
        <v>1757</v>
      </c>
      <c r="CO290" s="45">
        <v>20677</v>
      </c>
      <c r="CP290" s="35">
        <v>17879</v>
      </c>
      <c r="CQ290" s="35">
        <v>17879</v>
      </c>
      <c r="CR290" s="54">
        <v>17001</v>
      </c>
      <c r="CS290" s="54">
        <v>17001</v>
      </c>
      <c r="CT290" s="54">
        <v>17986</v>
      </c>
      <c r="CU290" s="54">
        <v>7503</v>
      </c>
      <c r="CV290" s="54">
        <v>17986</v>
      </c>
      <c r="CW290" s="54">
        <v>35606</v>
      </c>
      <c r="CX290" s="54">
        <v>17001</v>
      </c>
      <c r="CY290" s="93">
        <v>10281</v>
      </c>
      <c r="CZ290" s="93">
        <v>791</v>
      </c>
      <c r="DA290" s="78">
        <v>6.67</v>
      </c>
      <c r="DB290" s="35" t="s">
        <v>46</v>
      </c>
      <c r="DC290" s="35" t="s">
        <v>46</v>
      </c>
      <c r="DD290" s="35" t="s">
        <v>46</v>
      </c>
      <c r="DE290" s="35" t="s">
        <v>46</v>
      </c>
      <c r="DF290" s="35">
        <v>3803</v>
      </c>
      <c r="DG290" s="54">
        <v>330</v>
      </c>
      <c r="DH290" s="35">
        <v>1449</v>
      </c>
      <c r="DI290" s="35">
        <v>117</v>
      </c>
    </row>
    <row r="291" spans="1:113" x14ac:dyDescent="0.2">
      <c r="A291" s="3" t="s">
        <v>26</v>
      </c>
      <c r="B291" s="4">
        <v>2023</v>
      </c>
      <c r="C291" s="2" t="s">
        <v>4</v>
      </c>
      <c r="D291" s="35">
        <v>1025</v>
      </c>
      <c r="E291" s="35">
        <v>897</v>
      </c>
      <c r="F291" s="35">
        <v>32042</v>
      </c>
      <c r="G291" s="45">
        <v>32042</v>
      </c>
      <c r="H291" s="35">
        <v>32042</v>
      </c>
      <c r="I291" s="35">
        <v>32042</v>
      </c>
      <c r="J291" s="35">
        <v>5767</v>
      </c>
      <c r="K291" s="35">
        <v>18617</v>
      </c>
      <c r="L291" s="35">
        <v>7658</v>
      </c>
      <c r="M291" s="35" t="s">
        <v>46</v>
      </c>
      <c r="N291" s="35" t="s">
        <v>237</v>
      </c>
      <c r="O291" s="35">
        <v>1133</v>
      </c>
      <c r="P291" s="35">
        <v>806</v>
      </c>
      <c r="Q291" s="35">
        <v>4024.9186046511627</v>
      </c>
      <c r="R291" s="45">
        <v>4279</v>
      </c>
      <c r="S291" s="54">
        <v>9759</v>
      </c>
      <c r="T291" s="54">
        <v>9764</v>
      </c>
      <c r="U291" s="35">
        <v>12001</v>
      </c>
      <c r="V291" s="35">
        <v>1604</v>
      </c>
      <c r="W291" s="35">
        <v>5667</v>
      </c>
      <c r="X291" s="35">
        <v>6334</v>
      </c>
      <c r="Y291" s="35">
        <v>2470</v>
      </c>
      <c r="Z291" s="35">
        <v>5168</v>
      </c>
      <c r="AA291" s="35">
        <v>4024.9186046511627</v>
      </c>
      <c r="AB291" s="35">
        <v>16478</v>
      </c>
      <c r="AC291" s="35">
        <v>15564</v>
      </c>
      <c r="AD291" s="54">
        <v>643</v>
      </c>
      <c r="AE291" s="43">
        <v>1769.625</v>
      </c>
      <c r="AF291" s="45">
        <v>1313</v>
      </c>
      <c r="AG291" s="35">
        <v>32042</v>
      </c>
      <c r="AH291" s="43">
        <v>655</v>
      </c>
      <c r="AI291" s="43">
        <v>1114.625</v>
      </c>
      <c r="AJ291" s="43">
        <v>1313</v>
      </c>
      <c r="AK291" s="36">
        <v>3345</v>
      </c>
      <c r="AL291" s="54">
        <v>3345</v>
      </c>
      <c r="AM291" s="54">
        <v>643</v>
      </c>
      <c r="AN291" s="35">
        <v>5767</v>
      </c>
      <c r="AO291" s="35">
        <v>5767</v>
      </c>
      <c r="AP291" s="35">
        <v>897</v>
      </c>
      <c r="AQ291" s="45">
        <v>970</v>
      </c>
      <c r="AR291" s="35">
        <v>32042</v>
      </c>
      <c r="AS291" s="35">
        <v>2984</v>
      </c>
      <c r="AT291" s="35">
        <v>1026</v>
      </c>
      <c r="AU291" s="35">
        <v>348</v>
      </c>
      <c r="AV291" s="35">
        <v>2984</v>
      </c>
      <c r="AW291" s="35">
        <v>2984</v>
      </c>
      <c r="AX291" s="35" t="s">
        <v>237</v>
      </c>
      <c r="AY291" s="35">
        <v>2984</v>
      </c>
      <c r="AZ291" s="35" t="s">
        <v>46</v>
      </c>
      <c r="BA291" s="45">
        <v>2640</v>
      </c>
      <c r="BB291" s="35">
        <v>32042</v>
      </c>
      <c r="BC291" s="35">
        <v>3794</v>
      </c>
      <c r="BD291" s="54">
        <v>243</v>
      </c>
      <c r="BE291" s="35">
        <v>1418</v>
      </c>
      <c r="BF291" s="45">
        <v>85</v>
      </c>
      <c r="BG291" s="35">
        <v>32042</v>
      </c>
      <c r="BH291" s="35">
        <v>7658</v>
      </c>
      <c r="BI291" s="54">
        <v>15530</v>
      </c>
      <c r="BJ291" s="54">
        <v>15530</v>
      </c>
      <c r="BK291" s="54">
        <v>1373</v>
      </c>
      <c r="BL291" s="35">
        <v>4012</v>
      </c>
      <c r="BM291" s="93" t="s">
        <v>238</v>
      </c>
      <c r="BN291" s="35">
        <v>4012</v>
      </c>
      <c r="BO291" s="94" t="s">
        <v>238</v>
      </c>
      <c r="BP291" s="35">
        <v>13605</v>
      </c>
      <c r="BQ291" s="35">
        <v>7638</v>
      </c>
      <c r="BR291" s="35">
        <v>2530</v>
      </c>
      <c r="BS291" s="35">
        <v>32042</v>
      </c>
      <c r="BT291" s="35">
        <v>32042</v>
      </c>
      <c r="BU291" s="35">
        <v>13605</v>
      </c>
      <c r="BV291" s="35">
        <v>24384</v>
      </c>
      <c r="BW291" s="54">
        <v>10332</v>
      </c>
      <c r="BX291" s="93" t="s">
        <v>238</v>
      </c>
      <c r="BY291" s="45">
        <v>31083</v>
      </c>
      <c r="BZ291" s="35">
        <v>32042</v>
      </c>
      <c r="CA291" s="35">
        <v>19523</v>
      </c>
      <c r="CB291" s="35">
        <v>13605</v>
      </c>
      <c r="CC291" s="35">
        <v>13605</v>
      </c>
      <c r="CD291" s="35">
        <v>13605</v>
      </c>
      <c r="CE291" s="35">
        <v>12001</v>
      </c>
      <c r="CF291" s="35">
        <v>295</v>
      </c>
      <c r="CG291" s="35">
        <v>9113</v>
      </c>
      <c r="CH291" s="35">
        <v>19585</v>
      </c>
      <c r="CI291" s="35">
        <v>19585</v>
      </c>
      <c r="CJ291" s="35">
        <v>19585</v>
      </c>
      <c r="CK291" s="35">
        <v>1133</v>
      </c>
      <c r="CL291" s="35" t="s">
        <v>237</v>
      </c>
      <c r="CM291" s="35">
        <v>1133</v>
      </c>
      <c r="CN291" s="35">
        <v>1794</v>
      </c>
      <c r="CO291" s="45">
        <v>18617</v>
      </c>
      <c r="CP291" s="35">
        <v>15603</v>
      </c>
      <c r="CQ291" s="35">
        <v>15603</v>
      </c>
      <c r="CR291" s="54">
        <v>15530</v>
      </c>
      <c r="CS291" s="54">
        <v>15530</v>
      </c>
      <c r="CT291" s="54">
        <v>15661</v>
      </c>
      <c r="CU291" s="54">
        <v>7304</v>
      </c>
      <c r="CV291" s="54">
        <v>15661</v>
      </c>
      <c r="CW291" s="54">
        <v>32042</v>
      </c>
      <c r="CX291" s="54">
        <v>15530</v>
      </c>
      <c r="CY291" s="93">
        <v>11256</v>
      </c>
      <c r="CZ291" s="93">
        <v>644</v>
      </c>
      <c r="DA291" s="78">
        <v>7</v>
      </c>
      <c r="DB291" s="35" t="s">
        <v>46</v>
      </c>
      <c r="DC291" s="35" t="s">
        <v>46</v>
      </c>
      <c r="DD291" s="35" t="s">
        <v>46</v>
      </c>
      <c r="DE291" s="35" t="s">
        <v>46</v>
      </c>
      <c r="DF291" s="35">
        <v>3794</v>
      </c>
      <c r="DG291" s="54">
        <v>243</v>
      </c>
      <c r="DH291" s="35">
        <v>1418</v>
      </c>
      <c r="DI291" s="35">
        <v>85</v>
      </c>
    </row>
    <row r="292" spans="1:113" x14ac:dyDescent="0.2">
      <c r="A292" s="3" t="s">
        <v>27</v>
      </c>
      <c r="B292" s="4">
        <v>2023</v>
      </c>
      <c r="C292" s="2" t="s">
        <v>5</v>
      </c>
      <c r="D292" s="35">
        <v>650</v>
      </c>
      <c r="E292" s="35">
        <v>577</v>
      </c>
      <c r="F292" s="35">
        <v>21028</v>
      </c>
      <c r="G292" s="45">
        <v>21028</v>
      </c>
      <c r="H292" s="35">
        <v>21028</v>
      </c>
      <c r="I292" s="35">
        <v>21028</v>
      </c>
      <c r="J292" s="35">
        <v>3637</v>
      </c>
      <c r="K292" s="35">
        <v>11967</v>
      </c>
      <c r="L292" s="35">
        <v>5424</v>
      </c>
      <c r="M292" s="35" t="s">
        <v>46</v>
      </c>
      <c r="N292" s="35" t="s">
        <v>237</v>
      </c>
      <c r="O292" s="35">
        <v>460</v>
      </c>
      <c r="P292" s="35">
        <v>394</v>
      </c>
      <c r="Q292" s="35">
        <v>4304.9871794871797</v>
      </c>
      <c r="R292" s="45">
        <v>1840</v>
      </c>
      <c r="S292" s="54">
        <v>6208</v>
      </c>
      <c r="T292" s="54">
        <v>6407</v>
      </c>
      <c r="U292" s="35">
        <v>7890</v>
      </c>
      <c r="V292" s="35">
        <v>1054</v>
      </c>
      <c r="W292" s="35">
        <v>3871</v>
      </c>
      <c r="X292" s="35">
        <v>4019</v>
      </c>
      <c r="Y292" s="35">
        <v>1715</v>
      </c>
      <c r="Z292" s="35">
        <v>3308</v>
      </c>
      <c r="AA292" s="35">
        <v>4304.9871794871797</v>
      </c>
      <c r="AB292" s="35">
        <v>10925</v>
      </c>
      <c r="AC292" s="35">
        <v>10103</v>
      </c>
      <c r="AD292" s="54">
        <v>404</v>
      </c>
      <c r="AE292" s="43">
        <v>982.25</v>
      </c>
      <c r="AF292" s="45">
        <v>821</v>
      </c>
      <c r="AG292" s="35">
        <v>21028</v>
      </c>
      <c r="AH292" s="43">
        <v>344</v>
      </c>
      <c r="AI292" s="43">
        <v>638.25</v>
      </c>
      <c r="AJ292" s="43">
        <v>821</v>
      </c>
      <c r="AK292" s="36">
        <v>2079</v>
      </c>
      <c r="AL292" s="54">
        <v>2079</v>
      </c>
      <c r="AM292" s="54">
        <v>404</v>
      </c>
      <c r="AN292" s="35">
        <v>3637</v>
      </c>
      <c r="AO292" s="35">
        <v>3637</v>
      </c>
      <c r="AP292" s="35">
        <v>577</v>
      </c>
      <c r="AQ292" s="45">
        <v>620</v>
      </c>
      <c r="AR292" s="35">
        <v>21028</v>
      </c>
      <c r="AS292" s="35">
        <v>1987</v>
      </c>
      <c r="AT292" s="35">
        <v>631</v>
      </c>
      <c r="AU292" s="35">
        <v>218</v>
      </c>
      <c r="AV292" s="35">
        <v>1987</v>
      </c>
      <c r="AW292" s="35">
        <v>1987</v>
      </c>
      <c r="AX292" s="35" t="s">
        <v>237</v>
      </c>
      <c r="AY292" s="35">
        <v>1987</v>
      </c>
      <c r="AZ292" s="35" t="s">
        <v>46</v>
      </c>
      <c r="BA292" s="45">
        <v>1627</v>
      </c>
      <c r="BB292" s="35">
        <v>21028</v>
      </c>
      <c r="BC292" s="35">
        <v>2587</v>
      </c>
      <c r="BD292" s="54">
        <v>92</v>
      </c>
      <c r="BE292" s="35">
        <v>865</v>
      </c>
      <c r="BF292" s="45">
        <v>27</v>
      </c>
      <c r="BG292" s="35">
        <v>21028</v>
      </c>
      <c r="BH292" s="35">
        <v>5424</v>
      </c>
      <c r="BI292" s="54">
        <v>9916</v>
      </c>
      <c r="BJ292" s="54">
        <v>9916</v>
      </c>
      <c r="BK292" s="54">
        <v>939</v>
      </c>
      <c r="BL292" s="35">
        <v>3043</v>
      </c>
      <c r="BM292" s="93" t="s">
        <v>238</v>
      </c>
      <c r="BN292" s="35">
        <v>3043</v>
      </c>
      <c r="BO292" s="94" t="s">
        <v>238</v>
      </c>
      <c r="BP292" s="35">
        <v>8944</v>
      </c>
      <c r="BQ292" s="35">
        <v>5023</v>
      </c>
      <c r="BR292" s="35">
        <v>2530</v>
      </c>
      <c r="BS292" s="35">
        <v>21028</v>
      </c>
      <c r="BT292" s="35">
        <v>21028</v>
      </c>
      <c r="BU292" s="35">
        <v>8944</v>
      </c>
      <c r="BV292" s="35">
        <v>15604</v>
      </c>
      <c r="BW292" s="54">
        <v>6326</v>
      </c>
      <c r="BX292" s="93" t="s">
        <v>238</v>
      </c>
      <c r="BY292" s="45">
        <v>20123</v>
      </c>
      <c r="BZ292" s="35">
        <v>21028</v>
      </c>
      <c r="CA292" s="35">
        <v>12615</v>
      </c>
      <c r="CB292" s="35">
        <v>8944</v>
      </c>
      <c r="CC292" s="35">
        <v>8944</v>
      </c>
      <c r="CD292" s="35">
        <v>8944</v>
      </c>
      <c r="CE292" s="35">
        <v>7890</v>
      </c>
      <c r="CF292" s="35">
        <v>143</v>
      </c>
      <c r="CG292" s="35">
        <v>5541</v>
      </c>
      <c r="CH292" s="35">
        <v>12668</v>
      </c>
      <c r="CI292" s="35">
        <v>12668</v>
      </c>
      <c r="CJ292" s="35">
        <v>12668</v>
      </c>
      <c r="CK292" s="35">
        <v>460</v>
      </c>
      <c r="CL292" s="35" t="s">
        <v>237</v>
      </c>
      <c r="CM292" s="35">
        <v>460</v>
      </c>
      <c r="CN292" s="35">
        <v>705</v>
      </c>
      <c r="CO292" s="45">
        <v>11967</v>
      </c>
      <c r="CP292" s="35">
        <v>10120</v>
      </c>
      <c r="CQ292" s="35">
        <v>10120</v>
      </c>
      <c r="CR292" s="54">
        <v>9916</v>
      </c>
      <c r="CS292" s="54">
        <v>9916</v>
      </c>
      <c r="CT292" s="54">
        <v>10203</v>
      </c>
      <c r="CU292" s="54">
        <v>3300</v>
      </c>
      <c r="CV292" s="54">
        <v>10203</v>
      </c>
      <c r="CW292" s="54">
        <v>21028</v>
      </c>
      <c r="CX292" s="54">
        <v>9916</v>
      </c>
      <c r="CY292" s="93">
        <v>15285</v>
      </c>
      <c r="CZ292" s="93">
        <v>559</v>
      </c>
      <c r="DA292" s="78">
        <v>7.21</v>
      </c>
      <c r="DB292" s="35" t="s">
        <v>46</v>
      </c>
      <c r="DC292" s="35" t="s">
        <v>46</v>
      </c>
      <c r="DD292" s="35" t="s">
        <v>46</v>
      </c>
      <c r="DE292" s="35" t="s">
        <v>46</v>
      </c>
      <c r="DF292" s="35">
        <v>2587</v>
      </c>
      <c r="DG292" s="54">
        <v>92</v>
      </c>
      <c r="DH292" s="35">
        <v>865</v>
      </c>
      <c r="DI292" s="35">
        <v>27</v>
      </c>
    </row>
    <row r="293" spans="1:113" x14ac:dyDescent="0.2">
      <c r="A293" s="3" t="s">
        <v>28</v>
      </c>
      <c r="B293" s="4">
        <v>2023</v>
      </c>
      <c r="C293" s="2" t="s">
        <v>6</v>
      </c>
      <c r="D293" s="35">
        <v>1932</v>
      </c>
      <c r="E293" s="35">
        <v>1741</v>
      </c>
      <c r="F293" s="35">
        <v>63765</v>
      </c>
      <c r="G293" s="45">
        <v>63765</v>
      </c>
      <c r="H293" s="35">
        <v>63765</v>
      </c>
      <c r="I293" s="35">
        <v>63765</v>
      </c>
      <c r="J293" s="35">
        <v>10859</v>
      </c>
      <c r="K293" s="35">
        <v>37899</v>
      </c>
      <c r="L293" s="35">
        <v>15007</v>
      </c>
      <c r="M293" s="35" t="s">
        <v>46</v>
      </c>
      <c r="N293" s="35" t="s">
        <v>237</v>
      </c>
      <c r="O293" s="35">
        <v>2320</v>
      </c>
      <c r="P293" s="35">
        <v>2871</v>
      </c>
      <c r="Q293" s="35">
        <v>3987.469696969697</v>
      </c>
      <c r="R293" s="45">
        <v>12264</v>
      </c>
      <c r="S293" s="54">
        <v>20129</v>
      </c>
      <c r="T293" s="54">
        <v>19423</v>
      </c>
      <c r="U293" s="35">
        <v>24845</v>
      </c>
      <c r="V293" s="35">
        <v>3126</v>
      </c>
      <c r="W293" s="35">
        <v>11257</v>
      </c>
      <c r="X293" s="35">
        <v>13588</v>
      </c>
      <c r="Y293" s="35">
        <v>5051</v>
      </c>
      <c r="Z293" s="35">
        <v>10864</v>
      </c>
      <c r="AA293" s="35">
        <v>3987.469696969697</v>
      </c>
      <c r="AB293" s="35">
        <v>32507</v>
      </c>
      <c r="AC293" s="35">
        <v>31258</v>
      </c>
      <c r="AD293" s="54">
        <v>1269</v>
      </c>
      <c r="AE293" s="43">
        <v>3417.5</v>
      </c>
      <c r="AF293" s="45">
        <v>2227</v>
      </c>
      <c r="AG293" s="35">
        <v>63765</v>
      </c>
      <c r="AH293" s="43">
        <v>1260</v>
      </c>
      <c r="AI293" s="43">
        <v>2157.5</v>
      </c>
      <c r="AJ293" s="43">
        <v>2227</v>
      </c>
      <c r="AK293" s="36">
        <v>6328</v>
      </c>
      <c r="AL293" s="54">
        <v>6328</v>
      </c>
      <c r="AM293" s="54">
        <v>1269</v>
      </c>
      <c r="AN293" s="35">
        <v>10859</v>
      </c>
      <c r="AO293" s="35">
        <v>10859</v>
      </c>
      <c r="AP293" s="35">
        <v>1741</v>
      </c>
      <c r="AQ293" s="45">
        <v>1845</v>
      </c>
      <c r="AR293" s="35">
        <v>63765</v>
      </c>
      <c r="AS293" s="35">
        <v>6355</v>
      </c>
      <c r="AT293" s="35">
        <v>2330</v>
      </c>
      <c r="AU293" s="35">
        <v>774</v>
      </c>
      <c r="AV293" s="35">
        <v>6355</v>
      </c>
      <c r="AW293" s="35">
        <v>6355</v>
      </c>
      <c r="AX293" s="35" t="s">
        <v>237</v>
      </c>
      <c r="AY293" s="35">
        <v>6355</v>
      </c>
      <c r="AZ293" s="35" t="s">
        <v>46</v>
      </c>
      <c r="BA293" s="45">
        <v>6043</v>
      </c>
      <c r="BB293" s="35">
        <v>63765</v>
      </c>
      <c r="BC293" s="35">
        <v>7035</v>
      </c>
      <c r="BD293" s="54">
        <v>600</v>
      </c>
      <c r="BE293" s="35">
        <v>2458</v>
      </c>
      <c r="BF293" s="45">
        <v>200</v>
      </c>
      <c r="BG293" s="35">
        <v>63765</v>
      </c>
      <c r="BH293" s="35">
        <v>15007</v>
      </c>
      <c r="BI293" s="54">
        <v>30386</v>
      </c>
      <c r="BJ293" s="54">
        <v>30386</v>
      </c>
      <c r="BK293" s="54">
        <v>2706</v>
      </c>
      <c r="BL293" s="35">
        <v>8176</v>
      </c>
      <c r="BM293" s="93" t="s">
        <v>238</v>
      </c>
      <c r="BN293" s="35">
        <v>8176</v>
      </c>
      <c r="BO293" s="94" t="s">
        <v>238</v>
      </c>
      <c r="BP293" s="35">
        <v>27971</v>
      </c>
      <c r="BQ293" s="35">
        <v>15915</v>
      </c>
      <c r="BR293" s="35">
        <v>2530</v>
      </c>
      <c r="BS293" s="35">
        <v>63765</v>
      </c>
      <c r="BT293" s="35">
        <v>63765</v>
      </c>
      <c r="BU293" s="35">
        <v>27971</v>
      </c>
      <c r="BV293" s="35">
        <v>48758</v>
      </c>
      <c r="BW293" s="54">
        <v>20409</v>
      </c>
      <c r="BX293" s="93" t="s">
        <v>238</v>
      </c>
      <c r="BY293" s="45">
        <v>60711</v>
      </c>
      <c r="BZ293" s="35">
        <v>63765</v>
      </c>
      <c r="CA293" s="35">
        <v>39552</v>
      </c>
      <c r="CB293" s="35">
        <v>27971</v>
      </c>
      <c r="CC293" s="35">
        <v>27971</v>
      </c>
      <c r="CD293" s="35">
        <v>27971</v>
      </c>
      <c r="CE293" s="35">
        <v>24845</v>
      </c>
      <c r="CF293" s="35">
        <v>596</v>
      </c>
      <c r="CG293" s="35">
        <v>19553</v>
      </c>
      <c r="CH293" s="35">
        <v>39704</v>
      </c>
      <c r="CI293" s="35">
        <v>39704</v>
      </c>
      <c r="CJ293" s="35">
        <v>39704</v>
      </c>
      <c r="CK293" s="35">
        <v>2320</v>
      </c>
      <c r="CL293" s="35" t="s">
        <v>237</v>
      </c>
      <c r="CM293" s="35">
        <v>2320</v>
      </c>
      <c r="CN293" s="35">
        <v>3819</v>
      </c>
      <c r="CO293" s="45">
        <v>37899</v>
      </c>
      <c r="CP293" s="35">
        <v>30635</v>
      </c>
      <c r="CQ293" s="35">
        <v>30635</v>
      </c>
      <c r="CR293" s="54">
        <v>30386</v>
      </c>
      <c r="CS293" s="54">
        <v>30386</v>
      </c>
      <c r="CT293" s="54">
        <v>30649</v>
      </c>
      <c r="CU293" s="54">
        <v>17169</v>
      </c>
      <c r="CV293" s="54">
        <v>30649</v>
      </c>
      <c r="CW293" s="54">
        <v>63765</v>
      </c>
      <c r="CX293" s="54">
        <v>30386</v>
      </c>
      <c r="CY293" s="93">
        <v>7949</v>
      </c>
      <c r="CZ293" s="93">
        <v>972</v>
      </c>
      <c r="DA293" s="78">
        <v>6.46</v>
      </c>
      <c r="DB293" s="35" t="s">
        <v>46</v>
      </c>
      <c r="DC293" s="35" t="s">
        <v>46</v>
      </c>
      <c r="DD293" s="35" t="s">
        <v>46</v>
      </c>
      <c r="DE293" s="35" t="s">
        <v>46</v>
      </c>
      <c r="DF293" s="35">
        <v>7035</v>
      </c>
      <c r="DG293" s="54">
        <v>600</v>
      </c>
      <c r="DH293" s="35">
        <v>2458</v>
      </c>
      <c r="DI293" s="35">
        <v>200</v>
      </c>
    </row>
    <row r="294" spans="1:113" x14ac:dyDescent="0.2">
      <c r="A294" s="3" t="s">
        <v>29</v>
      </c>
      <c r="B294" s="4">
        <v>2023</v>
      </c>
      <c r="C294" s="2" t="s">
        <v>7</v>
      </c>
      <c r="D294" s="35">
        <v>524</v>
      </c>
      <c r="E294" s="35">
        <v>483</v>
      </c>
      <c r="F294" s="35">
        <v>15874</v>
      </c>
      <c r="G294" s="45">
        <v>15874</v>
      </c>
      <c r="H294" s="35">
        <v>15874</v>
      </c>
      <c r="I294" s="35">
        <v>15874</v>
      </c>
      <c r="J294" s="35">
        <v>2884</v>
      </c>
      <c r="K294" s="35">
        <v>9035</v>
      </c>
      <c r="L294" s="35">
        <v>3955</v>
      </c>
      <c r="M294" s="35" t="s">
        <v>46</v>
      </c>
      <c r="N294" s="35" t="s">
        <v>237</v>
      </c>
      <c r="O294" s="35">
        <v>348</v>
      </c>
      <c r="P294" s="35">
        <v>346</v>
      </c>
      <c r="Q294" s="35">
        <v>4114.3157894736842</v>
      </c>
      <c r="R294" s="45">
        <v>1704</v>
      </c>
      <c r="S294" s="54">
        <v>4744</v>
      </c>
      <c r="T294" s="54">
        <v>4832</v>
      </c>
      <c r="U294" s="35">
        <v>5864</v>
      </c>
      <c r="V294" s="35">
        <v>750</v>
      </c>
      <c r="W294" s="35">
        <v>2886</v>
      </c>
      <c r="X294" s="35">
        <v>2978</v>
      </c>
      <c r="Y294" s="35">
        <v>1230</v>
      </c>
      <c r="Z294" s="35">
        <v>2389</v>
      </c>
      <c r="AA294" s="35">
        <v>4114.3157894736842</v>
      </c>
      <c r="AB294" s="35">
        <v>8232</v>
      </c>
      <c r="AC294" s="35">
        <v>7642</v>
      </c>
      <c r="AD294" s="54">
        <v>309</v>
      </c>
      <c r="AE294" s="43">
        <v>884.625</v>
      </c>
      <c r="AF294" s="45">
        <v>673</v>
      </c>
      <c r="AG294" s="35">
        <v>15874</v>
      </c>
      <c r="AH294" s="43">
        <v>318</v>
      </c>
      <c r="AI294" s="43">
        <v>566.625</v>
      </c>
      <c r="AJ294" s="43">
        <v>673</v>
      </c>
      <c r="AK294" s="36">
        <v>1661</v>
      </c>
      <c r="AL294" s="54">
        <v>1661</v>
      </c>
      <c r="AM294" s="54">
        <v>309</v>
      </c>
      <c r="AN294" s="35">
        <v>2884</v>
      </c>
      <c r="AO294" s="35">
        <v>2884</v>
      </c>
      <c r="AP294" s="35">
        <v>483</v>
      </c>
      <c r="AQ294" s="45">
        <v>509</v>
      </c>
      <c r="AR294" s="35">
        <v>15874</v>
      </c>
      <c r="AS294" s="35">
        <v>1406</v>
      </c>
      <c r="AT294" s="35">
        <v>450</v>
      </c>
      <c r="AU294" s="35">
        <v>168</v>
      </c>
      <c r="AV294" s="35">
        <v>1406</v>
      </c>
      <c r="AW294" s="35">
        <v>1406</v>
      </c>
      <c r="AX294" s="35" t="s">
        <v>237</v>
      </c>
      <c r="AY294" s="35">
        <v>1406</v>
      </c>
      <c r="AZ294" s="35" t="s">
        <v>46</v>
      </c>
      <c r="BA294" s="45">
        <v>1235</v>
      </c>
      <c r="BB294" s="35">
        <v>15874</v>
      </c>
      <c r="BC294" s="35">
        <v>1947</v>
      </c>
      <c r="BD294" s="54">
        <v>109</v>
      </c>
      <c r="BE294" s="35">
        <v>721</v>
      </c>
      <c r="BF294" s="45">
        <v>42</v>
      </c>
      <c r="BG294" s="35">
        <v>15874</v>
      </c>
      <c r="BH294" s="35">
        <v>3955</v>
      </c>
      <c r="BI294" s="54">
        <v>7559</v>
      </c>
      <c r="BJ294" s="54">
        <v>7559</v>
      </c>
      <c r="BK294" s="54">
        <v>741</v>
      </c>
      <c r="BL294" s="35">
        <v>2095</v>
      </c>
      <c r="BM294" s="93" t="s">
        <v>238</v>
      </c>
      <c r="BN294" s="35">
        <v>2095</v>
      </c>
      <c r="BO294" s="94" t="s">
        <v>238</v>
      </c>
      <c r="BP294" s="35">
        <v>6614</v>
      </c>
      <c r="BQ294" s="35">
        <v>3619</v>
      </c>
      <c r="BR294" s="35">
        <v>2530</v>
      </c>
      <c r="BS294" s="35">
        <v>15874</v>
      </c>
      <c r="BT294" s="35">
        <v>15874</v>
      </c>
      <c r="BU294" s="35">
        <v>6614</v>
      </c>
      <c r="BV294" s="35">
        <v>11919</v>
      </c>
      <c r="BW294" s="54">
        <v>4870</v>
      </c>
      <c r="BX294" s="93" t="s">
        <v>238</v>
      </c>
      <c r="BY294" s="45">
        <v>15177</v>
      </c>
      <c r="BZ294" s="35">
        <v>15874</v>
      </c>
      <c r="CA294" s="35">
        <v>9576</v>
      </c>
      <c r="CB294" s="35">
        <v>6614</v>
      </c>
      <c r="CC294" s="35">
        <v>6614</v>
      </c>
      <c r="CD294" s="35">
        <v>6614</v>
      </c>
      <c r="CE294" s="35">
        <v>5864</v>
      </c>
      <c r="CF294" s="35">
        <v>117</v>
      </c>
      <c r="CG294" s="35">
        <v>4885</v>
      </c>
      <c r="CH294" s="35">
        <v>9486</v>
      </c>
      <c r="CI294" s="35">
        <v>9486</v>
      </c>
      <c r="CJ294" s="35">
        <v>9486</v>
      </c>
      <c r="CK294" s="35">
        <v>348</v>
      </c>
      <c r="CL294" s="35" t="s">
        <v>237</v>
      </c>
      <c r="CM294" s="35">
        <v>348</v>
      </c>
      <c r="CN294" s="35">
        <v>558</v>
      </c>
      <c r="CO294" s="45">
        <v>9035</v>
      </c>
      <c r="CP294" s="35">
        <v>7877</v>
      </c>
      <c r="CQ294" s="35">
        <v>7877</v>
      </c>
      <c r="CR294" s="54">
        <v>7559</v>
      </c>
      <c r="CS294" s="54">
        <v>7559</v>
      </c>
      <c r="CT294" s="54">
        <v>7904</v>
      </c>
      <c r="CU294" s="54">
        <v>3854</v>
      </c>
      <c r="CV294" s="54">
        <v>7904</v>
      </c>
      <c r="CW294" s="54">
        <v>15874</v>
      </c>
      <c r="CX294" s="54">
        <v>7559</v>
      </c>
      <c r="CY294" s="93">
        <v>4327</v>
      </c>
      <c r="CZ294" s="93">
        <v>302</v>
      </c>
      <c r="DA294" s="78">
        <v>6.34</v>
      </c>
      <c r="DB294" s="35" t="s">
        <v>46</v>
      </c>
      <c r="DC294" s="35" t="s">
        <v>46</v>
      </c>
      <c r="DD294" s="35" t="s">
        <v>46</v>
      </c>
      <c r="DE294" s="35" t="s">
        <v>46</v>
      </c>
      <c r="DF294" s="35">
        <v>1947</v>
      </c>
      <c r="DG294" s="54">
        <v>109</v>
      </c>
      <c r="DH294" s="35">
        <v>721</v>
      </c>
      <c r="DI294" s="35">
        <v>42</v>
      </c>
    </row>
    <row r="295" spans="1:113" x14ac:dyDescent="0.2">
      <c r="A295" s="3" t="s">
        <v>30</v>
      </c>
      <c r="B295" s="4">
        <v>2023</v>
      </c>
      <c r="C295" s="2" t="s">
        <v>8</v>
      </c>
      <c r="D295" s="35">
        <v>641</v>
      </c>
      <c r="E295" s="35">
        <v>602</v>
      </c>
      <c r="F295" s="35">
        <v>19505</v>
      </c>
      <c r="G295" s="45">
        <v>19505</v>
      </c>
      <c r="H295" s="35">
        <v>19505</v>
      </c>
      <c r="I295" s="35">
        <v>19505</v>
      </c>
      <c r="J295" s="35">
        <v>3390</v>
      </c>
      <c r="K295" s="35">
        <v>11260</v>
      </c>
      <c r="L295" s="35">
        <v>4855</v>
      </c>
      <c r="M295" s="35" t="s">
        <v>46</v>
      </c>
      <c r="N295" s="35" t="s">
        <v>237</v>
      </c>
      <c r="O295" s="35">
        <v>455</v>
      </c>
      <c r="P295" s="35">
        <v>428</v>
      </c>
      <c r="Q295" s="35">
        <v>4405.96875</v>
      </c>
      <c r="R295" s="45">
        <v>1955</v>
      </c>
      <c r="S295" s="54">
        <v>5810</v>
      </c>
      <c r="T295" s="54">
        <v>6031</v>
      </c>
      <c r="U295" s="35">
        <v>7130</v>
      </c>
      <c r="V295" s="35">
        <v>986</v>
      </c>
      <c r="W295" s="35">
        <v>3493</v>
      </c>
      <c r="X295" s="35">
        <v>3637</v>
      </c>
      <c r="Y295" s="35">
        <v>1503</v>
      </c>
      <c r="Z295" s="35">
        <v>2944</v>
      </c>
      <c r="AA295" s="35">
        <v>4405.96875</v>
      </c>
      <c r="AB295" s="35">
        <v>10078</v>
      </c>
      <c r="AC295" s="35">
        <v>9427</v>
      </c>
      <c r="AD295" s="54">
        <v>360</v>
      </c>
      <c r="AE295" s="43">
        <v>964.625</v>
      </c>
      <c r="AF295" s="45">
        <v>794</v>
      </c>
      <c r="AG295" s="35">
        <v>19505</v>
      </c>
      <c r="AH295" s="43">
        <v>306</v>
      </c>
      <c r="AI295" s="43">
        <v>658.625</v>
      </c>
      <c r="AJ295" s="43">
        <v>794</v>
      </c>
      <c r="AK295" s="36">
        <v>2002</v>
      </c>
      <c r="AL295" s="54">
        <v>2002</v>
      </c>
      <c r="AM295" s="54">
        <v>360</v>
      </c>
      <c r="AN295" s="35">
        <v>3390</v>
      </c>
      <c r="AO295" s="35">
        <v>3390</v>
      </c>
      <c r="AP295" s="35">
        <v>602</v>
      </c>
      <c r="AQ295" s="45">
        <v>629</v>
      </c>
      <c r="AR295" s="35">
        <v>19505</v>
      </c>
      <c r="AS295" s="35">
        <v>1833</v>
      </c>
      <c r="AT295" s="35">
        <v>521</v>
      </c>
      <c r="AU295" s="35">
        <v>169</v>
      </c>
      <c r="AV295" s="35">
        <v>1833</v>
      </c>
      <c r="AW295" s="35">
        <v>1833</v>
      </c>
      <c r="AX295" s="35" t="s">
        <v>237</v>
      </c>
      <c r="AY295" s="35">
        <v>1833</v>
      </c>
      <c r="AZ295" s="35" t="s">
        <v>46</v>
      </c>
      <c r="BA295" s="45">
        <v>1538</v>
      </c>
      <c r="BB295" s="35">
        <v>19505</v>
      </c>
      <c r="BC295" s="35">
        <v>2332</v>
      </c>
      <c r="BD295" s="54">
        <v>88</v>
      </c>
      <c r="BE295" s="35">
        <v>851</v>
      </c>
      <c r="BF295" s="45">
        <v>23</v>
      </c>
      <c r="BG295" s="35">
        <v>19505</v>
      </c>
      <c r="BH295" s="35">
        <v>4855</v>
      </c>
      <c r="BI295" s="54">
        <v>9341</v>
      </c>
      <c r="BJ295" s="54">
        <v>9341</v>
      </c>
      <c r="BK295" s="54">
        <v>866</v>
      </c>
      <c r="BL295" s="35">
        <v>2573</v>
      </c>
      <c r="BM295" s="93" t="s">
        <v>238</v>
      </c>
      <c r="BN295" s="35">
        <v>2573</v>
      </c>
      <c r="BO295" s="94" t="s">
        <v>238</v>
      </c>
      <c r="BP295" s="35">
        <v>8116</v>
      </c>
      <c r="BQ295" s="35">
        <v>4447</v>
      </c>
      <c r="BR295" s="35">
        <v>2530</v>
      </c>
      <c r="BS295" s="35">
        <v>19505</v>
      </c>
      <c r="BT295" s="35">
        <v>19505</v>
      </c>
      <c r="BU295" s="35">
        <v>8116</v>
      </c>
      <c r="BV295" s="35">
        <v>14650</v>
      </c>
      <c r="BW295" s="54">
        <v>6039</v>
      </c>
      <c r="BX295" s="93" t="s">
        <v>238</v>
      </c>
      <c r="BY295" s="45">
        <v>18845</v>
      </c>
      <c r="BZ295" s="35">
        <v>19505</v>
      </c>
      <c r="CA295" s="35">
        <v>11841</v>
      </c>
      <c r="CB295" s="35">
        <v>8116</v>
      </c>
      <c r="CC295" s="35">
        <v>8116</v>
      </c>
      <c r="CD295" s="35">
        <v>8116</v>
      </c>
      <c r="CE295" s="35">
        <v>7130</v>
      </c>
      <c r="CF295" s="35">
        <v>150</v>
      </c>
      <c r="CG295" s="35">
        <v>6220</v>
      </c>
      <c r="CH295" s="35">
        <v>11848</v>
      </c>
      <c r="CI295" s="35">
        <v>11848</v>
      </c>
      <c r="CJ295" s="35">
        <v>11848</v>
      </c>
      <c r="CK295" s="35">
        <v>455</v>
      </c>
      <c r="CL295" s="35" t="s">
        <v>237</v>
      </c>
      <c r="CM295" s="35">
        <v>455</v>
      </c>
      <c r="CN295" s="35">
        <v>649</v>
      </c>
      <c r="CO295" s="45">
        <v>11260</v>
      </c>
      <c r="CP295" s="35">
        <v>9362</v>
      </c>
      <c r="CQ295" s="35">
        <v>9362</v>
      </c>
      <c r="CR295" s="54">
        <v>9341</v>
      </c>
      <c r="CS295" s="54">
        <v>9341</v>
      </c>
      <c r="CT295" s="54">
        <v>9405</v>
      </c>
      <c r="CU295" s="54">
        <v>3901</v>
      </c>
      <c r="CV295" s="54">
        <v>9405</v>
      </c>
      <c r="CW295" s="54">
        <v>19505</v>
      </c>
      <c r="CX295" s="54">
        <v>9341</v>
      </c>
      <c r="CY295" s="93">
        <v>3173</v>
      </c>
      <c r="CZ295" s="93">
        <v>332</v>
      </c>
      <c r="DA295" s="78">
        <v>6.59</v>
      </c>
      <c r="DB295" s="35" t="s">
        <v>46</v>
      </c>
      <c r="DC295" s="35" t="s">
        <v>46</v>
      </c>
      <c r="DD295" s="35" t="s">
        <v>46</v>
      </c>
      <c r="DE295" s="35" t="s">
        <v>46</v>
      </c>
      <c r="DF295" s="35">
        <v>2332</v>
      </c>
      <c r="DG295" s="54">
        <v>88</v>
      </c>
      <c r="DH295" s="35">
        <v>851</v>
      </c>
      <c r="DI295" s="35">
        <v>23</v>
      </c>
    </row>
    <row r="296" spans="1:113" x14ac:dyDescent="0.2">
      <c r="A296" s="3" t="s">
        <v>31</v>
      </c>
      <c r="B296" s="4">
        <v>2023</v>
      </c>
      <c r="C296" s="2" t="s">
        <v>9</v>
      </c>
      <c r="D296" s="35">
        <v>812</v>
      </c>
      <c r="E296" s="35">
        <v>752</v>
      </c>
      <c r="F296" s="35">
        <v>24922</v>
      </c>
      <c r="G296" s="45">
        <v>24922</v>
      </c>
      <c r="H296" s="35">
        <v>24922</v>
      </c>
      <c r="I296" s="35">
        <v>24922</v>
      </c>
      <c r="J296" s="35">
        <v>4464</v>
      </c>
      <c r="K296" s="35">
        <v>14079</v>
      </c>
      <c r="L296" s="35">
        <v>6379</v>
      </c>
      <c r="M296" s="35" t="s">
        <v>46</v>
      </c>
      <c r="N296" s="35" t="s">
        <v>237</v>
      </c>
      <c r="O296" s="35">
        <v>578</v>
      </c>
      <c r="P296" s="35">
        <v>866</v>
      </c>
      <c r="Q296" s="35">
        <v>4507.5</v>
      </c>
      <c r="R296" s="45">
        <v>2775</v>
      </c>
      <c r="S296" s="54">
        <v>7342</v>
      </c>
      <c r="T296" s="54">
        <v>7432</v>
      </c>
      <c r="U296" s="35">
        <v>9287</v>
      </c>
      <c r="V296" s="35">
        <v>1191</v>
      </c>
      <c r="W296" s="35">
        <v>4423</v>
      </c>
      <c r="X296" s="35">
        <v>4864</v>
      </c>
      <c r="Y296" s="35">
        <v>2060</v>
      </c>
      <c r="Z296" s="35">
        <v>4080</v>
      </c>
      <c r="AA296" s="35">
        <v>4507.5</v>
      </c>
      <c r="AB296" s="35">
        <v>12784</v>
      </c>
      <c r="AC296" s="35">
        <v>12138</v>
      </c>
      <c r="AD296" s="54">
        <v>477</v>
      </c>
      <c r="AE296" s="43">
        <v>1304.25</v>
      </c>
      <c r="AF296" s="45">
        <v>1047</v>
      </c>
      <c r="AG296" s="35">
        <v>24922</v>
      </c>
      <c r="AH296" s="43">
        <v>461</v>
      </c>
      <c r="AI296" s="43">
        <v>843.25</v>
      </c>
      <c r="AJ296" s="43">
        <v>1047</v>
      </c>
      <c r="AK296" s="36">
        <v>2598</v>
      </c>
      <c r="AL296" s="54">
        <v>2598</v>
      </c>
      <c r="AM296" s="54">
        <v>477</v>
      </c>
      <c r="AN296" s="35">
        <v>4464</v>
      </c>
      <c r="AO296" s="35">
        <v>4464</v>
      </c>
      <c r="AP296" s="35">
        <v>752</v>
      </c>
      <c r="AQ296" s="45">
        <v>781</v>
      </c>
      <c r="AR296" s="35">
        <v>24922</v>
      </c>
      <c r="AS296" s="35">
        <v>2270</v>
      </c>
      <c r="AT296" s="35">
        <v>722</v>
      </c>
      <c r="AU296" s="35">
        <v>209</v>
      </c>
      <c r="AV296" s="35">
        <v>2270</v>
      </c>
      <c r="AW296" s="35">
        <v>2270</v>
      </c>
      <c r="AX296" s="35" t="s">
        <v>237</v>
      </c>
      <c r="AY296" s="35">
        <v>2270</v>
      </c>
      <c r="AZ296" s="35" t="s">
        <v>46</v>
      </c>
      <c r="BA296" s="45">
        <v>1890</v>
      </c>
      <c r="BB296" s="35">
        <v>24922</v>
      </c>
      <c r="BC296" s="35">
        <v>3057</v>
      </c>
      <c r="BD296" s="54">
        <v>100</v>
      </c>
      <c r="BE296" s="35">
        <v>1114</v>
      </c>
      <c r="BF296" s="45">
        <v>28</v>
      </c>
      <c r="BG296" s="35">
        <v>24922</v>
      </c>
      <c r="BH296" s="35">
        <v>6379</v>
      </c>
      <c r="BI296" s="54">
        <v>11675</v>
      </c>
      <c r="BJ296" s="54">
        <v>11675</v>
      </c>
      <c r="BK296" s="54">
        <v>1087</v>
      </c>
      <c r="BL296" s="35">
        <v>3447</v>
      </c>
      <c r="BM296" s="93" t="s">
        <v>238</v>
      </c>
      <c r="BN296" s="35">
        <v>3447</v>
      </c>
      <c r="BO296" s="94" t="s">
        <v>238</v>
      </c>
      <c r="BP296" s="35">
        <v>10478</v>
      </c>
      <c r="BQ296" s="35">
        <v>6140</v>
      </c>
      <c r="BR296" s="35">
        <v>2530</v>
      </c>
      <c r="BS296" s="35">
        <v>24922</v>
      </c>
      <c r="BT296" s="35">
        <v>24922</v>
      </c>
      <c r="BU296" s="35">
        <v>10478</v>
      </c>
      <c r="BV296" s="35">
        <v>18543</v>
      </c>
      <c r="BW296" s="54">
        <v>7399</v>
      </c>
      <c r="BX296" s="93" t="s">
        <v>238</v>
      </c>
      <c r="BY296" s="45">
        <v>24280</v>
      </c>
      <c r="BZ296" s="35">
        <v>24922</v>
      </c>
      <c r="CA296" s="35">
        <v>14774</v>
      </c>
      <c r="CB296" s="35">
        <v>10478</v>
      </c>
      <c r="CC296" s="35">
        <v>10478</v>
      </c>
      <c r="CD296" s="35">
        <v>10478</v>
      </c>
      <c r="CE296" s="35">
        <v>9287</v>
      </c>
      <c r="CF296" s="35">
        <v>207</v>
      </c>
      <c r="CG296" s="35">
        <v>7524</v>
      </c>
      <c r="CH296" s="35">
        <v>14832</v>
      </c>
      <c r="CI296" s="35">
        <v>14832</v>
      </c>
      <c r="CJ296" s="35">
        <v>14832</v>
      </c>
      <c r="CK296" s="35">
        <v>578</v>
      </c>
      <c r="CL296" s="35" t="s">
        <v>237</v>
      </c>
      <c r="CM296" s="35">
        <v>578</v>
      </c>
      <c r="CN296" s="35">
        <v>813</v>
      </c>
      <c r="CO296" s="45">
        <v>14079</v>
      </c>
      <c r="CP296" s="35">
        <v>11555</v>
      </c>
      <c r="CQ296" s="35">
        <v>11555</v>
      </c>
      <c r="CR296" s="54">
        <v>11675</v>
      </c>
      <c r="CS296" s="54">
        <v>11675</v>
      </c>
      <c r="CT296" s="54">
        <v>11561</v>
      </c>
      <c r="CU296" s="54">
        <v>4034</v>
      </c>
      <c r="CV296" s="54">
        <v>11561</v>
      </c>
      <c r="CW296" s="54">
        <v>24922</v>
      </c>
      <c r="CX296" s="54">
        <v>11675</v>
      </c>
      <c r="CY296" s="93">
        <v>5985</v>
      </c>
      <c r="CZ296" s="93">
        <v>551</v>
      </c>
      <c r="DA296" s="78">
        <v>8.18</v>
      </c>
      <c r="DB296" s="35" t="s">
        <v>46</v>
      </c>
      <c r="DC296" s="35" t="s">
        <v>46</v>
      </c>
      <c r="DD296" s="35" t="s">
        <v>46</v>
      </c>
      <c r="DE296" s="35" t="s">
        <v>46</v>
      </c>
      <c r="DF296" s="35">
        <v>3057</v>
      </c>
      <c r="DG296" s="54">
        <v>100</v>
      </c>
      <c r="DH296" s="35">
        <v>1114</v>
      </c>
      <c r="DI296" s="35">
        <v>28</v>
      </c>
    </row>
    <row r="297" spans="1:113" x14ac:dyDescent="0.2">
      <c r="A297" s="3" t="s">
        <v>32</v>
      </c>
      <c r="B297" s="4">
        <v>2023</v>
      </c>
      <c r="C297" s="2" t="s">
        <v>10</v>
      </c>
      <c r="D297" s="35">
        <v>1375</v>
      </c>
      <c r="E297" s="35">
        <v>1183</v>
      </c>
      <c r="F297" s="35">
        <v>44370</v>
      </c>
      <c r="G297" s="45">
        <v>44370</v>
      </c>
      <c r="H297" s="35">
        <v>44370</v>
      </c>
      <c r="I297" s="35">
        <v>44370</v>
      </c>
      <c r="J297" s="35">
        <v>7859</v>
      </c>
      <c r="K297" s="35">
        <v>25528</v>
      </c>
      <c r="L297" s="35">
        <v>10983</v>
      </c>
      <c r="M297" s="35" t="s">
        <v>46</v>
      </c>
      <c r="N297" s="35" t="s">
        <v>237</v>
      </c>
      <c r="O297" s="35">
        <v>1848</v>
      </c>
      <c r="P297" s="35">
        <v>1814</v>
      </c>
      <c r="Q297" s="35">
        <v>3912.3811881188117</v>
      </c>
      <c r="R297" s="45">
        <v>8811</v>
      </c>
      <c r="S297" s="54">
        <v>13499</v>
      </c>
      <c r="T297" s="54">
        <v>13423</v>
      </c>
      <c r="U297" s="35">
        <v>16320</v>
      </c>
      <c r="V297" s="35">
        <v>2018</v>
      </c>
      <c r="W297" s="35">
        <v>7587</v>
      </c>
      <c r="X297" s="35">
        <v>8733</v>
      </c>
      <c r="Y297" s="35">
        <v>3378</v>
      </c>
      <c r="Z297" s="35">
        <v>6928</v>
      </c>
      <c r="AA297" s="35">
        <v>3912.3811881188117</v>
      </c>
      <c r="AB297" s="35">
        <v>22794</v>
      </c>
      <c r="AC297" s="35">
        <v>21576</v>
      </c>
      <c r="AD297" s="54">
        <v>1005</v>
      </c>
      <c r="AE297" s="43">
        <v>2311.25</v>
      </c>
      <c r="AF297" s="45">
        <v>1672</v>
      </c>
      <c r="AG297" s="35">
        <v>44370</v>
      </c>
      <c r="AH297" s="43">
        <v>867</v>
      </c>
      <c r="AI297" s="43">
        <v>1444.25</v>
      </c>
      <c r="AJ297" s="43">
        <v>1672</v>
      </c>
      <c r="AK297" s="36">
        <v>4543</v>
      </c>
      <c r="AL297" s="54">
        <v>4543</v>
      </c>
      <c r="AM297" s="54">
        <v>1005</v>
      </c>
      <c r="AN297" s="35">
        <v>7859</v>
      </c>
      <c r="AO297" s="35">
        <v>7859</v>
      </c>
      <c r="AP297" s="35">
        <v>1183</v>
      </c>
      <c r="AQ297" s="45">
        <v>1295</v>
      </c>
      <c r="AR297" s="35">
        <v>44370</v>
      </c>
      <c r="AS297" s="35">
        <v>4297</v>
      </c>
      <c r="AT297" s="35">
        <v>1441</v>
      </c>
      <c r="AU297" s="35">
        <v>484</v>
      </c>
      <c r="AV297" s="35">
        <v>4297</v>
      </c>
      <c r="AW297" s="35">
        <v>4297</v>
      </c>
      <c r="AX297" s="35" t="s">
        <v>237</v>
      </c>
      <c r="AY297" s="35">
        <v>4297</v>
      </c>
      <c r="AZ297" s="35" t="s">
        <v>46</v>
      </c>
      <c r="BA297" s="45">
        <v>3840</v>
      </c>
      <c r="BB297" s="35">
        <v>44370</v>
      </c>
      <c r="BC297" s="35">
        <v>5161</v>
      </c>
      <c r="BD297" s="54">
        <v>295</v>
      </c>
      <c r="BE297" s="35">
        <v>1837</v>
      </c>
      <c r="BF297" s="45">
        <v>83</v>
      </c>
      <c r="BG297" s="35">
        <v>44370</v>
      </c>
      <c r="BH297" s="35">
        <v>10983</v>
      </c>
      <c r="BI297" s="54">
        <v>21135</v>
      </c>
      <c r="BJ297" s="54">
        <v>21135</v>
      </c>
      <c r="BK297" s="54">
        <v>2051</v>
      </c>
      <c r="BL297" s="35">
        <v>5715</v>
      </c>
      <c r="BM297" s="93" t="s">
        <v>238</v>
      </c>
      <c r="BN297" s="35">
        <v>5715</v>
      </c>
      <c r="BO297" s="94" t="s">
        <v>238</v>
      </c>
      <c r="BP297" s="35">
        <v>18338</v>
      </c>
      <c r="BQ297" s="35">
        <v>10306</v>
      </c>
      <c r="BR297" s="35">
        <v>2530</v>
      </c>
      <c r="BS297" s="35">
        <v>44370</v>
      </c>
      <c r="BT297" s="35">
        <v>44370</v>
      </c>
      <c r="BU297" s="35">
        <v>18338</v>
      </c>
      <c r="BV297" s="35">
        <v>33387</v>
      </c>
      <c r="BW297" s="54">
        <v>13845</v>
      </c>
      <c r="BX297" s="93" t="s">
        <v>238</v>
      </c>
      <c r="BY297" s="45">
        <v>41965</v>
      </c>
      <c r="BZ297" s="35">
        <v>44370</v>
      </c>
      <c r="CA297" s="35">
        <v>26922</v>
      </c>
      <c r="CB297" s="35">
        <v>18338</v>
      </c>
      <c r="CC297" s="35">
        <v>18338</v>
      </c>
      <c r="CD297" s="35">
        <v>18338</v>
      </c>
      <c r="CE297" s="35">
        <v>16320</v>
      </c>
      <c r="CF297" s="35">
        <v>440</v>
      </c>
      <c r="CG297" s="35">
        <v>13126</v>
      </c>
      <c r="CH297" s="35">
        <v>26878</v>
      </c>
      <c r="CI297" s="35">
        <v>26878</v>
      </c>
      <c r="CJ297" s="35">
        <v>26878</v>
      </c>
      <c r="CK297" s="35">
        <v>1848</v>
      </c>
      <c r="CL297" s="35" t="s">
        <v>237</v>
      </c>
      <c r="CM297" s="35">
        <v>1848</v>
      </c>
      <c r="CN297" s="35">
        <v>3288</v>
      </c>
      <c r="CO297" s="45">
        <v>25528</v>
      </c>
      <c r="CP297" s="35">
        <v>20893</v>
      </c>
      <c r="CQ297" s="35">
        <v>20893</v>
      </c>
      <c r="CR297" s="54">
        <v>21135</v>
      </c>
      <c r="CS297" s="54">
        <v>21135</v>
      </c>
      <c r="CT297" s="54">
        <v>20917</v>
      </c>
      <c r="CU297" s="54">
        <v>13180</v>
      </c>
      <c r="CV297" s="54">
        <v>20917</v>
      </c>
      <c r="CW297" s="54">
        <v>44370</v>
      </c>
      <c r="CX297" s="54">
        <v>21135</v>
      </c>
      <c r="CY297" s="93">
        <v>3416</v>
      </c>
      <c r="CZ297" s="93">
        <v>473</v>
      </c>
      <c r="DA297" s="78">
        <v>6.49</v>
      </c>
      <c r="DB297" s="35" t="s">
        <v>46</v>
      </c>
      <c r="DC297" s="35" t="s">
        <v>46</v>
      </c>
      <c r="DD297" s="35" t="s">
        <v>46</v>
      </c>
      <c r="DE297" s="35" t="s">
        <v>46</v>
      </c>
      <c r="DF297" s="35">
        <v>5161</v>
      </c>
      <c r="DG297" s="54">
        <v>295</v>
      </c>
      <c r="DH297" s="35">
        <v>1837</v>
      </c>
      <c r="DI297" s="35">
        <v>83</v>
      </c>
    </row>
    <row r="298" spans="1:113" x14ac:dyDescent="0.2">
      <c r="A298" s="3" t="s">
        <v>33</v>
      </c>
      <c r="B298" s="4">
        <v>2023</v>
      </c>
      <c r="C298" s="2" t="s">
        <v>11</v>
      </c>
      <c r="D298" s="35">
        <v>1752</v>
      </c>
      <c r="E298" s="35">
        <v>1619</v>
      </c>
      <c r="F298" s="35">
        <v>57483</v>
      </c>
      <c r="G298" s="45">
        <v>57483</v>
      </c>
      <c r="H298" s="35">
        <v>57483</v>
      </c>
      <c r="I298" s="35">
        <v>57483</v>
      </c>
      <c r="J298" s="35">
        <v>10124</v>
      </c>
      <c r="K298" s="35">
        <v>34778</v>
      </c>
      <c r="L298" s="35">
        <v>12581</v>
      </c>
      <c r="M298" s="35" t="s">
        <v>46</v>
      </c>
      <c r="N298" s="35" t="s">
        <v>237</v>
      </c>
      <c r="O298" s="35">
        <v>2257</v>
      </c>
      <c r="P298" s="35">
        <v>2512</v>
      </c>
      <c r="Q298" s="35">
        <v>3945.9545454545455</v>
      </c>
      <c r="R298" s="45">
        <v>10639</v>
      </c>
      <c r="S298" s="54">
        <v>18743</v>
      </c>
      <c r="T298" s="54">
        <v>17651</v>
      </c>
      <c r="U298" s="35">
        <v>23004</v>
      </c>
      <c r="V298" s="35">
        <v>2983</v>
      </c>
      <c r="W298" s="35">
        <v>10446</v>
      </c>
      <c r="X298" s="35">
        <v>12558</v>
      </c>
      <c r="Y298" s="35">
        <v>4799</v>
      </c>
      <c r="Z298" s="35">
        <v>10083</v>
      </c>
      <c r="AA298" s="35">
        <v>3945.9545454545455</v>
      </c>
      <c r="AB298" s="35">
        <v>28985</v>
      </c>
      <c r="AC298" s="35">
        <v>28498</v>
      </c>
      <c r="AD298" s="54">
        <v>1280</v>
      </c>
      <c r="AE298" s="43">
        <v>2939.625</v>
      </c>
      <c r="AF298" s="45">
        <v>2307</v>
      </c>
      <c r="AG298" s="35">
        <v>57483</v>
      </c>
      <c r="AH298" s="43">
        <v>1083</v>
      </c>
      <c r="AI298" s="43">
        <v>1856.625</v>
      </c>
      <c r="AJ298" s="43">
        <v>2307</v>
      </c>
      <c r="AK298" s="36">
        <v>5937</v>
      </c>
      <c r="AL298" s="54">
        <v>5937</v>
      </c>
      <c r="AM298" s="54">
        <v>1280</v>
      </c>
      <c r="AN298" s="35">
        <v>10124</v>
      </c>
      <c r="AO298" s="35">
        <v>10124</v>
      </c>
      <c r="AP298" s="35">
        <v>1619</v>
      </c>
      <c r="AQ298" s="45">
        <v>1746</v>
      </c>
      <c r="AR298" s="35">
        <v>57483</v>
      </c>
      <c r="AS298" s="35">
        <v>5907</v>
      </c>
      <c r="AT298" s="35">
        <v>2059</v>
      </c>
      <c r="AU298" s="35">
        <v>714</v>
      </c>
      <c r="AV298" s="35">
        <v>5907</v>
      </c>
      <c r="AW298" s="35">
        <v>5907</v>
      </c>
      <c r="AX298" s="35" t="s">
        <v>237</v>
      </c>
      <c r="AY298" s="35">
        <v>5907</v>
      </c>
      <c r="AZ298" s="35" t="s">
        <v>46</v>
      </c>
      <c r="BA298" s="45">
        <v>5369</v>
      </c>
      <c r="BB298" s="35">
        <v>57483</v>
      </c>
      <c r="BC298" s="35">
        <v>6759</v>
      </c>
      <c r="BD298" s="54">
        <v>444</v>
      </c>
      <c r="BE298" s="35">
        <v>2438</v>
      </c>
      <c r="BF298" s="45">
        <v>123</v>
      </c>
      <c r="BG298" s="35">
        <v>57483</v>
      </c>
      <c r="BH298" s="35">
        <v>12581</v>
      </c>
      <c r="BI298" s="54">
        <v>27759</v>
      </c>
      <c r="BJ298" s="54">
        <v>27759</v>
      </c>
      <c r="BK298" s="54">
        <v>2349</v>
      </c>
      <c r="BL298" s="35">
        <v>6612</v>
      </c>
      <c r="BM298" s="93" t="s">
        <v>238</v>
      </c>
      <c r="BN298" s="35">
        <v>6612</v>
      </c>
      <c r="BO298" s="94" t="s">
        <v>238</v>
      </c>
      <c r="BP298" s="35">
        <v>25987</v>
      </c>
      <c r="BQ298" s="35">
        <v>14882</v>
      </c>
      <c r="BR298" s="35">
        <v>2530</v>
      </c>
      <c r="BS298" s="35">
        <v>57483</v>
      </c>
      <c r="BT298" s="35">
        <v>57483</v>
      </c>
      <c r="BU298" s="35">
        <v>25987</v>
      </c>
      <c r="BV298" s="35">
        <v>44902</v>
      </c>
      <c r="BW298" s="54">
        <v>19365</v>
      </c>
      <c r="BX298" s="93" t="s">
        <v>238</v>
      </c>
      <c r="BY298" s="45">
        <v>54712</v>
      </c>
      <c r="BZ298" s="35">
        <v>57483</v>
      </c>
      <c r="CA298" s="35">
        <v>36394</v>
      </c>
      <c r="CB298" s="35">
        <v>25987</v>
      </c>
      <c r="CC298" s="35">
        <v>25987</v>
      </c>
      <c r="CD298" s="35">
        <v>25987</v>
      </c>
      <c r="CE298" s="35">
        <v>23004</v>
      </c>
      <c r="CF298" s="35">
        <v>538</v>
      </c>
      <c r="CG298" s="35">
        <v>16597</v>
      </c>
      <c r="CH298" s="35">
        <v>36565</v>
      </c>
      <c r="CI298" s="35">
        <v>36565</v>
      </c>
      <c r="CJ298" s="35">
        <v>36565</v>
      </c>
      <c r="CK298" s="35">
        <v>2257</v>
      </c>
      <c r="CL298" s="35" t="s">
        <v>237</v>
      </c>
      <c r="CM298" s="35">
        <v>2257</v>
      </c>
      <c r="CN298" s="35">
        <v>3768</v>
      </c>
      <c r="CO298" s="45">
        <v>34778</v>
      </c>
      <c r="CP298" s="35">
        <v>27258</v>
      </c>
      <c r="CQ298" s="35">
        <v>27258</v>
      </c>
      <c r="CR298" s="54">
        <v>27759</v>
      </c>
      <c r="CS298" s="54">
        <v>27759</v>
      </c>
      <c r="CT298" s="54">
        <v>27383</v>
      </c>
      <c r="CU298" s="54">
        <v>16394</v>
      </c>
      <c r="CV298" s="54">
        <v>27383</v>
      </c>
      <c r="CW298" s="54">
        <v>57483</v>
      </c>
      <c r="CX298" s="54">
        <v>27759</v>
      </c>
      <c r="CY298" s="93">
        <v>7197</v>
      </c>
      <c r="CZ298" s="93">
        <v>723</v>
      </c>
      <c r="DA298" s="78">
        <v>7.32</v>
      </c>
      <c r="DB298" s="35" t="s">
        <v>46</v>
      </c>
      <c r="DC298" s="35" t="s">
        <v>46</v>
      </c>
      <c r="DD298" s="35" t="s">
        <v>46</v>
      </c>
      <c r="DE298" s="35" t="s">
        <v>46</v>
      </c>
      <c r="DF298" s="35">
        <v>6759</v>
      </c>
      <c r="DG298" s="54">
        <v>444</v>
      </c>
      <c r="DH298" s="35">
        <v>2438</v>
      </c>
      <c r="DI298" s="35">
        <v>123</v>
      </c>
    </row>
    <row r="299" spans="1:113" x14ac:dyDescent="0.2">
      <c r="A299" s="3" t="s">
        <v>34</v>
      </c>
      <c r="B299" s="4">
        <v>2023</v>
      </c>
      <c r="C299" s="2" t="s">
        <v>12</v>
      </c>
      <c r="D299" s="35">
        <v>1460</v>
      </c>
      <c r="E299" s="35">
        <v>1282</v>
      </c>
      <c r="F299" s="35">
        <v>45899</v>
      </c>
      <c r="G299" s="45">
        <v>45899</v>
      </c>
      <c r="H299" s="35">
        <v>45899</v>
      </c>
      <c r="I299" s="35">
        <v>45899</v>
      </c>
      <c r="J299" s="35">
        <v>8069</v>
      </c>
      <c r="K299" s="35">
        <v>28004</v>
      </c>
      <c r="L299" s="35">
        <v>9826</v>
      </c>
      <c r="M299" s="35" t="s">
        <v>46</v>
      </c>
      <c r="N299" s="35" t="s">
        <v>237</v>
      </c>
      <c r="O299" s="35">
        <v>1477</v>
      </c>
      <c r="P299" s="35">
        <v>1605</v>
      </c>
      <c r="Q299" s="35">
        <v>3915.651515151515</v>
      </c>
      <c r="R299" s="45">
        <v>6719</v>
      </c>
      <c r="S299" s="54">
        <v>14869</v>
      </c>
      <c r="T299" s="54">
        <v>14241</v>
      </c>
      <c r="U299" s="35">
        <v>18811</v>
      </c>
      <c r="V299" s="35">
        <v>2177</v>
      </c>
      <c r="W299" s="35">
        <v>8564</v>
      </c>
      <c r="X299" s="35">
        <v>10247</v>
      </c>
      <c r="Y299" s="35">
        <v>3677</v>
      </c>
      <c r="Z299" s="35">
        <v>8434</v>
      </c>
      <c r="AA299" s="35">
        <v>3915.651515151515</v>
      </c>
      <c r="AB299" s="35">
        <v>22945</v>
      </c>
      <c r="AC299" s="35">
        <v>22954</v>
      </c>
      <c r="AD299" s="54">
        <v>979</v>
      </c>
      <c r="AE299" s="43">
        <v>2482.125</v>
      </c>
      <c r="AF299" s="45">
        <v>1849</v>
      </c>
      <c r="AG299" s="35">
        <v>45899</v>
      </c>
      <c r="AH299" s="43">
        <v>897</v>
      </c>
      <c r="AI299" s="43">
        <v>1585.125</v>
      </c>
      <c r="AJ299" s="43">
        <v>1849</v>
      </c>
      <c r="AK299" s="36">
        <v>4654</v>
      </c>
      <c r="AL299" s="54">
        <v>4654</v>
      </c>
      <c r="AM299" s="54">
        <v>979</v>
      </c>
      <c r="AN299" s="35">
        <v>8069</v>
      </c>
      <c r="AO299" s="35">
        <v>8069</v>
      </c>
      <c r="AP299" s="35">
        <v>1282</v>
      </c>
      <c r="AQ299" s="45">
        <v>1378</v>
      </c>
      <c r="AR299" s="35">
        <v>45899</v>
      </c>
      <c r="AS299" s="35">
        <v>4597</v>
      </c>
      <c r="AT299" s="35">
        <v>1691</v>
      </c>
      <c r="AU299" s="35">
        <v>587</v>
      </c>
      <c r="AV299" s="35">
        <v>4597</v>
      </c>
      <c r="AW299" s="35">
        <v>4597</v>
      </c>
      <c r="AX299" s="35" t="s">
        <v>237</v>
      </c>
      <c r="AY299" s="35">
        <v>4597</v>
      </c>
      <c r="AZ299" s="35" t="s">
        <v>46</v>
      </c>
      <c r="BA299" s="45">
        <v>4293</v>
      </c>
      <c r="BB299" s="35">
        <v>45899</v>
      </c>
      <c r="BC299" s="35">
        <v>5112</v>
      </c>
      <c r="BD299" s="54">
        <v>391</v>
      </c>
      <c r="BE299" s="35">
        <v>1949</v>
      </c>
      <c r="BF299" s="45">
        <v>149</v>
      </c>
      <c r="BG299" s="35">
        <v>45899</v>
      </c>
      <c r="BH299" s="35">
        <v>9826</v>
      </c>
      <c r="BI299" s="54">
        <v>21916</v>
      </c>
      <c r="BJ299" s="54">
        <v>21916</v>
      </c>
      <c r="BK299" s="54">
        <v>1646</v>
      </c>
      <c r="BL299" s="35">
        <v>4884</v>
      </c>
      <c r="BM299" s="93" t="s">
        <v>238</v>
      </c>
      <c r="BN299" s="35">
        <v>4884</v>
      </c>
      <c r="BO299" s="94" t="s">
        <v>238</v>
      </c>
      <c r="BP299" s="35">
        <v>20988</v>
      </c>
      <c r="BQ299" s="35">
        <v>12111</v>
      </c>
      <c r="BR299" s="35">
        <v>2530</v>
      </c>
      <c r="BS299" s="35">
        <v>45899</v>
      </c>
      <c r="BT299" s="35">
        <v>45899</v>
      </c>
      <c r="BU299" s="35">
        <v>20988</v>
      </c>
      <c r="BV299" s="35">
        <v>36073</v>
      </c>
      <c r="BW299" s="54">
        <v>15333</v>
      </c>
      <c r="BX299" s="93" t="s">
        <v>238</v>
      </c>
      <c r="BY299" s="45">
        <v>44369</v>
      </c>
      <c r="BZ299" s="35">
        <v>45899</v>
      </c>
      <c r="CA299" s="35">
        <v>29110</v>
      </c>
      <c r="CB299" s="35">
        <v>20988</v>
      </c>
      <c r="CC299" s="35">
        <v>20988</v>
      </c>
      <c r="CD299" s="35">
        <v>20988</v>
      </c>
      <c r="CE299" s="35">
        <v>18811</v>
      </c>
      <c r="CF299" s="35">
        <v>342</v>
      </c>
      <c r="CG299" s="35">
        <v>13905</v>
      </c>
      <c r="CH299" s="35">
        <v>29352</v>
      </c>
      <c r="CI299" s="35">
        <v>29352</v>
      </c>
      <c r="CJ299" s="35">
        <v>29352</v>
      </c>
      <c r="CK299" s="35">
        <v>1477</v>
      </c>
      <c r="CL299" s="35" t="s">
        <v>237</v>
      </c>
      <c r="CM299" s="35">
        <v>1477</v>
      </c>
      <c r="CN299" s="35">
        <v>2531</v>
      </c>
      <c r="CO299" s="45">
        <v>28004</v>
      </c>
      <c r="CP299" s="35">
        <v>21676</v>
      </c>
      <c r="CQ299" s="35">
        <v>21676</v>
      </c>
      <c r="CR299" s="54">
        <v>21916</v>
      </c>
      <c r="CS299" s="54">
        <v>21916</v>
      </c>
      <c r="CT299" s="54">
        <v>21739</v>
      </c>
      <c r="CU299" s="54">
        <v>10017</v>
      </c>
      <c r="CV299" s="54">
        <v>21739</v>
      </c>
      <c r="CW299" s="54">
        <v>45899</v>
      </c>
      <c r="CX299" s="54">
        <v>21916</v>
      </c>
      <c r="CY299" s="93">
        <v>12767</v>
      </c>
      <c r="CZ299" s="93">
        <v>850</v>
      </c>
      <c r="DA299" s="78">
        <v>6.25</v>
      </c>
      <c r="DB299" s="35" t="s">
        <v>46</v>
      </c>
      <c r="DC299" s="35" t="s">
        <v>46</v>
      </c>
      <c r="DD299" s="35" t="s">
        <v>46</v>
      </c>
      <c r="DE299" s="35" t="s">
        <v>46</v>
      </c>
      <c r="DF299" s="35">
        <v>5112</v>
      </c>
      <c r="DG299" s="54">
        <v>391</v>
      </c>
      <c r="DH299" s="35">
        <v>1949</v>
      </c>
      <c r="DI299" s="35">
        <v>149</v>
      </c>
    </row>
    <row r="300" spans="1:113" x14ac:dyDescent="0.2">
      <c r="A300" s="3" t="s">
        <v>35</v>
      </c>
      <c r="B300" s="4">
        <v>2023</v>
      </c>
      <c r="C300" s="2" t="s">
        <v>228</v>
      </c>
      <c r="D300" s="35">
        <v>1393</v>
      </c>
      <c r="E300" s="35">
        <v>1287</v>
      </c>
      <c r="F300" s="35">
        <v>46081</v>
      </c>
      <c r="G300" s="45">
        <v>46081</v>
      </c>
      <c r="H300" s="35">
        <v>46081</v>
      </c>
      <c r="I300" s="35">
        <v>46081</v>
      </c>
      <c r="J300" s="35">
        <v>7810</v>
      </c>
      <c r="K300" s="35">
        <v>27502</v>
      </c>
      <c r="L300" s="35">
        <v>10769</v>
      </c>
      <c r="M300" s="35" t="s">
        <v>46</v>
      </c>
      <c r="N300" s="35" t="s">
        <v>237</v>
      </c>
      <c r="O300" s="35">
        <v>1405</v>
      </c>
      <c r="P300" s="35">
        <v>887</v>
      </c>
      <c r="Q300" s="35">
        <v>4031.75</v>
      </c>
      <c r="R300" s="45">
        <v>4726</v>
      </c>
      <c r="S300" s="54">
        <v>14590</v>
      </c>
      <c r="T300" s="54">
        <v>14159</v>
      </c>
      <c r="U300" s="35">
        <v>17790</v>
      </c>
      <c r="V300" s="35">
        <v>2301</v>
      </c>
      <c r="W300" s="35">
        <v>8325</v>
      </c>
      <c r="X300" s="35">
        <v>9465</v>
      </c>
      <c r="Y300" s="35">
        <v>3471</v>
      </c>
      <c r="Z300" s="35">
        <v>7671</v>
      </c>
      <c r="AA300" s="35">
        <v>4031.75</v>
      </c>
      <c r="AB300" s="35">
        <v>23239</v>
      </c>
      <c r="AC300" s="35">
        <v>22842</v>
      </c>
      <c r="AD300" s="54">
        <v>907</v>
      </c>
      <c r="AE300" s="43">
        <v>2452.375</v>
      </c>
      <c r="AF300" s="45">
        <v>1766</v>
      </c>
      <c r="AG300" s="35">
        <v>46081</v>
      </c>
      <c r="AH300" s="43">
        <v>885</v>
      </c>
      <c r="AI300" s="43">
        <v>1567.375</v>
      </c>
      <c r="AJ300" s="43">
        <v>1766</v>
      </c>
      <c r="AK300" s="36">
        <v>4566</v>
      </c>
      <c r="AL300" s="54">
        <v>4566</v>
      </c>
      <c r="AM300" s="54">
        <v>907</v>
      </c>
      <c r="AN300" s="35">
        <v>7810</v>
      </c>
      <c r="AO300" s="35">
        <v>7810</v>
      </c>
      <c r="AP300" s="35">
        <v>1287</v>
      </c>
      <c r="AQ300" s="45">
        <v>1331</v>
      </c>
      <c r="AR300" s="35">
        <v>46081</v>
      </c>
      <c r="AS300" s="35">
        <v>4481</v>
      </c>
      <c r="AT300" s="35">
        <v>1660</v>
      </c>
      <c r="AU300" s="35">
        <v>538</v>
      </c>
      <c r="AV300" s="35">
        <v>4481</v>
      </c>
      <c r="AW300" s="35">
        <v>4481</v>
      </c>
      <c r="AX300" s="35" t="s">
        <v>237</v>
      </c>
      <c r="AY300" s="35">
        <v>4481</v>
      </c>
      <c r="AZ300" s="35" t="s">
        <v>46</v>
      </c>
      <c r="BA300" s="45">
        <v>4112</v>
      </c>
      <c r="BB300" s="35">
        <v>46081</v>
      </c>
      <c r="BC300" s="35">
        <v>4970</v>
      </c>
      <c r="BD300" s="54">
        <v>281</v>
      </c>
      <c r="BE300" s="35">
        <v>1829</v>
      </c>
      <c r="BF300" s="45">
        <v>93</v>
      </c>
      <c r="BG300" s="35">
        <v>46081</v>
      </c>
      <c r="BH300" s="35">
        <v>10769</v>
      </c>
      <c r="BI300" s="54">
        <v>21659</v>
      </c>
      <c r="BJ300" s="54">
        <v>21659</v>
      </c>
      <c r="BK300" s="54">
        <v>1796</v>
      </c>
      <c r="BL300" s="35">
        <v>5528</v>
      </c>
      <c r="BM300" s="93" t="s">
        <v>238</v>
      </c>
      <c r="BN300" s="35">
        <v>5528</v>
      </c>
      <c r="BO300" s="94" t="s">
        <v>238</v>
      </c>
      <c r="BP300" s="35">
        <v>20091</v>
      </c>
      <c r="BQ300" s="35">
        <v>11142</v>
      </c>
      <c r="BR300" s="35">
        <v>2530</v>
      </c>
      <c r="BS300" s="35">
        <v>46081</v>
      </c>
      <c r="BT300" s="35">
        <v>46081</v>
      </c>
      <c r="BU300" s="35">
        <v>20091</v>
      </c>
      <c r="BV300" s="35">
        <v>35312</v>
      </c>
      <c r="BW300" s="54">
        <v>14541</v>
      </c>
      <c r="BX300" s="93" t="s">
        <v>238</v>
      </c>
      <c r="BY300" s="45">
        <v>44796</v>
      </c>
      <c r="BZ300" s="35">
        <v>46081</v>
      </c>
      <c r="CA300" s="35">
        <v>28749</v>
      </c>
      <c r="CB300" s="35">
        <v>20091</v>
      </c>
      <c r="CC300" s="35">
        <v>20091</v>
      </c>
      <c r="CD300" s="35">
        <v>20091</v>
      </c>
      <c r="CE300" s="35">
        <v>17790</v>
      </c>
      <c r="CF300" s="35">
        <v>405</v>
      </c>
      <c r="CG300" s="35">
        <v>12024</v>
      </c>
      <c r="CH300" s="35">
        <v>28800</v>
      </c>
      <c r="CI300" s="35">
        <v>28800</v>
      </c>
      <c r="CJ300" s="35">
        <v>28800</v>
      </c>
      <c r="CK300" s="35">
        <v>1405</v>
      </c>
      <c r="CL300" s="35" t="s">
        <v>237</v>
      </c>
      <c r="CM300" s="35">
        <v>1405</v>
      </c>
      <c r="CN300" s="35">
        <v>1920</v>
      </c>
      <c r="CO300" s="45">
        <v>27502</v>
      </c>
      <c r="CP300" s="35">
        <v>22034</v>
      </c>
      <c r="CQ300" s="35">
        <v>22034</v>
      </c>
      <c r="CR300" s="54">
        <v>21659</v>
      </c>
      <c r="CS300" s="54">
        <v>21659</v>
      </c>
      <c r="CT300" s="54">
        <v>22218</v>
      </c>
      <c r="CU300" s="54">
        <v>7734</v>
      </c>
      <c r="CV300" s="54">
        <v>22218</v>
      </c>
      <c r="CW300" s="54">
        <v>46081</v>
      </c>
      <c r="CX300" s="54">
        <v>21659</v>
      </c>
      <c r="CY300" s="93">
        <v>35896</v>
      </c>
      <c r="CZ300" s="93">
        <v>1217</v>
      </c>
      <c r="DA300" s="78">
        <v>5.94</v>
      </c>
      <c r="DB300" s="35" t="s">
        <v>46</v>
      </c>
      <c r="DC300" s="35" t="s">
        <v>46</v>
      </c>
      <c r="DD300" s="35" t="s">
        <v>46</v>
      </c>
      <c r="DE300" s="35" t="s">
        <v>46</v>
      </c>
      <c r="DF300" s="35">
        <v>4970</v>
      </c>
      <c r="DG300" s="54">
        <v>281</v>
      </c>
      <c r="DH300" s="35">
        <v>1829</v>
      </c>
      <c r="DI300" s="35">
        <v>93</v>
      </c>
    </row>
    <row r="301" spans="1:113" x14ac:dyDescent="0.2">
      <c r="A301" s="3" t="s">
        <v>36</v>
      </c>
      <c r="B301" s="4">
        <v>2023</v>
      </c>
      <c r="C301" s="2" t="s">
        <v>13</v>
      </c>
      <c r="D301" s="35">
        <v>494</v>
      </c>
      <c r="E301" s="35">
        <v>471</v>
      </c>
      <c r="F301" s="35">
        <v>15076</v>
      </c>
      <c r="G301" s="45">
        <v>15076</v>
      </c>
      <c r="H301" s="35">
        <v>15076</v>
      </c>
      <c r="I301" s="35">
        <v>15076</v>
      </c>
      <c r="J301" s="35">
        <v>2699</v>
      </c>
      <c r="K301" s="35">
        <v>8634</v>
      </c>
      <c r="L301" s="35">
        <v>3743</v>
      </c>
      <c r="M301" s="35" t="s">
        <v>46</v>
      </c>
      <c r="N301" s="35" t="s">
        <v>237</v>
      </c>
      <c r="O301" s="35">
        <v>345</v>
      </c>
      <c r="P301" s="35">
        <v>266</v>
      </c>
      <c r="Q301" s="35">
        <v>4164.8617021276596</v>
      </c>
      <c r="R301" s="45">
        <v>1310</v>
      </c>
      <c r="S301" s="54">
        <v>4533</v>
      </c>
      <c r="T301" s="54">
        <v>4547</v>
      </c>
      <c r="U301" s="35">
        <v>5840</v>
      </c>
      <c r="V301" s="35">
        <v>682</v>
      </c>
      <c r="W301" s="35">
        <v>2775</v>
      </c>
      <c r="X301" s="35">
        <v>3065</v>
      </c>
      <c r="Y301" s="35">
        <v>1134</v>
      </c>
      <c r="Z301" s="35">
        <v>2497</v>
      </c>
      <c r="AA301" s="35">
        <v>4164.8617021276596</v>
      </c>
      <c r="AB301" s="35">
        <v>7699</v>
      </c>
      <c r="AC301" s="35">
        <v>7377</v>
      </c>
      <c r="AD301" s="54">
        <v>279</v>
      </c>
      <c r="AE301" s="43">
        <v>779.375</v>
      </c>
      <c r="AF301" s="45">
        <v>635</v>
      </c>
      <c r="AG301" s="35">
        <v>15076</v>
      </c>
      <c r="AH301" s="43">
        <v>262</v>
      </c>
      <c r="AI301" s="43">
        <v>517.375</v>
      </c>
      <c r="AJ301" s="43">
        <v>635</v>
      </c>
      <c r="AK301" s="36">
        <v>1579</v>
      </c>
      <c r="AL301" s="54">
        <v>1579</v>
      </c>
      <c r="AM301" s="54">
        <v>279</v>
      </c>
      <c r="AN301" s="35">
        <v>2699</v>
      </c>
      <c r="AO301" s="35">
        <v>2699</v>
      </c>
      <c r="AP301" s="35">
        <v>471</v>
      </c>
      <c r="AQ301" s="45">
        <v>490</v>
      </c>
      <c r="AR301" s="35">
        <v>15076</v>
      </c>
      <c r="AS301" s="35">
        <v>1409</v>
      </c>
      <c r="AT301" s="35">
        <v>477</v>
      </c>
      <c r="AU301" s="35">
        <v>150</v>
      </c>
      <c r="AV301" s="35">
        <v>1409</v>
      </c>
      <c r="AW301" s="35">
        <v>1409</v>
      </c>
      <c r="AX301" s="35" t="s">
        <v>237</v>
      </c>
      <c r="AY301" s="35">
        <v>1409</v>
      </c>
      <c r="AZ301" s="35" t="s">
        <v>46</v>
      </c>
      <c r="BA301" s="45">
        <v>1186</v>
      </c>
      <c r="BB301" s="35">
        <v>15076</v>
      </c>
      <c r="BC301" s="35">
        <v>1749</v>
      </c>
      <c r="BD301" s="54">
        <v>110</v>
      </c>
      <c r="BE301" s="35">
        <v>663</v>
      </c>
      <c r="BF301" s="45">
        <v>26</v>
      </c>
      <c r="BG301" s="35">
        <v>15076</v>
      </c>
      <c r="BH301" s="35">
        <v>3743</v>
      </c>
      <c r="BI301" s="54">
        <v>6947</v>
      </c>
      <c r="BJ301" s="54">
        <v>6947</v>
      </c>
      <c r="BK301" s="54">
        <v>635</v>
      </c>
      <c r="BL301" s="35">
        <v>2000</v>
      </c>
      <c r="BM301" s="93" t="s">
        <v>238</v>
      </c>
      <c r="BN301" s="35">
        <v>2000</v>
      </c>
      <c r="BO301" s="94" t="s">
        <v>238</v>
      </c>
      <c r="BP301" s="35">
        <v>6522</v>
      </c>
      <c r="BQ301" s="35">
        <v>3631</v>
      </c>
      <c r="BR301" s="35">
        <v>2530</v>
      </c>
      <c r="BS301" s="35">
        <v>15076</v>
      </c>
      <c r="BT301" s="35">
        <v>15076</v>
      </c>
      <c r="BU301" s="35">
        <v>6522</v>
      </c>
      <c r="BV301" s="35">
        <v>11333</v>
      </c>
      <c r="BW301" s="54">
        <v>4482</v>
      </c>
      <c r="BX301" s="93" t="s">
        <v>238</v>
      </c>
      <c r="BY301" s="45">
        <v>14525</v>
      </c>
      <c r="BZ301" s="35">
        <v>15076</v>
      </c>
      <c r="CA301" s="35">
        <v>9080</v>
      </c>
      <c r="CB301" s="35">
        <v>6522</v>
      </c>
      <c r="CC301" s="35">
        <v>6522</v>
      </c>
      <c r="CD301" s="35">
        <v>6522</v>
      </c>
      <c r="CE301" s="35">
        <v>5840</v>
      </c>
      <c r="CF301" s="35">
        <v>110</v>
      </c>
      <c r="CG301" s="35">
        <v>4783</v>
      </c>
      <c r="CH301" s="35">
        <v>9090</v>
      </c>
      <c r="CI301" s="35">
        <v>9090</v>
      </c>
      <c r="CJ301" s="35">
        <v>9090</v>
      </c>
      <c r="CK301" s="35">
        <v>345</v>
      </c>
      <c r="CL301" s="35" t="s">
        <v>237</v>
      </c>
      <c r="CM301" s="35">
        <v>345</v>
      </c>
      <c r="CN301" s="35">
        <v>493</v>
      </c>
      <c r="CO301" s="45">
        <v>8634</v>
      </c>
      <c r="CP301" s="35">
        <v>7186</v>
      </c>
      <c r="CQ301" s="35">
        <v>7186</v>
      </c>
      <c r="CR301" s="54">
        <v>6947</v>
      </c>
      <c r="CS301" s="54">
        <v>6947</v>
      </c>
      <c r="CT301" s="54">
        <v>7226</v>
      </c>
      <c r="CU301" s="54">
        <v>2403</v>
      </c>
      <c r="CV301" s="54">
        <v>7226</v>
      </c>
      <c r="CW301" s="54">
        <v>15076</v>
      </c>
      <c r="CX301" s="54">
        <v>6947</v>
      </c>
      <c r="CY301" s="93">
        <v>6712</v>
      </c>
      <c r="CZ301" s="93">
        <v>322</v>
      </c>
      <c r="DA301" s="78">
        <v>6.59</v>
      </c>
      <c r="DB301" s="35" t="s">
        <v>46</v>
      </c>
      <c r="DC301" s="35" t="s">
        <v>46</v>
      </c>
      <c r="DD301" s="35" t="s">
        <v>46</v>
      </c>
      <c r="DE301" s="35" t="s">
        <v>46</v>
      </c>
      <c r="DF301" s="35">
        <v>1749</v>
      </c>
      <c r="DG301" s="54">
        <v>110</v>
      </c>
      <c r="DH301" s="35">
        <v>663</v>
      </c>
      <c r="DI301" s="35">
        <v>26</v>
      </c>
    </row>
    <row r="302" spans="1:113" x14ac:dyDescent="0.2">
      <c r="A302" s="3" t="s">
        <v>37</v>
      </c>
      <c r="B302" s="4">
        <v>2023</v>
      </c>
      <c r="C302" s="2" t="s">
        <v>14</v>
      </c>
      <c r="D302" s="35">
        <v>819</v>
      </c>
      <c r="E302" s="35">
        <v>710</v>
      </c>
      <c r="F302" s="35">
        <v>24949</v>
      </c>
      <c r="G302" s="45">
        <v>24949</v>
      </c>
      <c r="H302" s="35">
        <v>24949</v>
      </c>
      <c r="I302" s="35">
        <v>24949</v>
      </c>
      <c r="J302" s="35">
        <v>4524</v>
      </c>
      <c r="K302" s="35">
        <v>14789</v>
      </c>
      <c r="L302" s="35">
        <v>5636</v>
      </c>
      <c r="M302" s="35" t="s">
        <v>46</v>
      </c>
      <c r="N302" s="35" t="s">
        <v>237</v>
      </c>
      <c r="O302" s="35">
        <v>1004</v>
      </c>
      <c r="P302" s="35">
        <v>872</v>
      </c>
      <c r="Q302" s="35">
        <v>3835.9166666666665</v>
      </c>
      <c r="R302" s="45">
        <v>4205</v>
      </c>
      <c r="S302" s="54">
        <v>7907</v>
      </c>
      <c r="T302" s="54">
        <v>7712</v>
      </c>
      <c r="U302" s="35">
        <v>9516</v>
      </c>
      <c r="V302" s="35">
        <v>1194</v>
      </c>
      <c r="W302" s="35">
        <v>4392</v>
      </c>
      <c r="X302" s="35">
        <v>5124</v>
      </c>
      <c r="Y302" s="35">
        <v>1836</v>
      </c>
      <c r="Z302" s="35">
        <v>4121</v>
      </c>
      <c r="AA302" s="35">
        <v>3835.9166666666665</v>
      </c>
      <c r="AB302" s="35">
        <v>12542</v>
      </c>
      <c r="AC302" s="35">
        <v>12407</v>
      </c>
      <c r="AD302" s="54">
        <v>533</v>
      </c>
      <c r="AE302" s="43">
        <v>1316.75</v>
      </c>
      <c r="AF302" s="45">
        <v>1031</v>
      </c>
      <c r="AG302" s="35">
        <v>24949</v>
      </c>
      <c r="AH302" s="43">
        <v>455</v>
      </c>
      <c r="AI302" s="43">
        <v>861.75</v>
      </c>
      <c r="AJ302" s="43">
        <v>1031</v>
      </c>
      <c r="AK302" s="36">
        <v>2582</v>
      </c>
      <c r="AL302" s="54">
        <v>2582</v>
      </c>
      <c r="AM302" s="54">
        <v>533</v>
      </c>
      <c r="AN302" s="35">
        <v>4524</v>
      </c>
      <c r="AO302" s="35">
        <v>4524</v>
      </c>
      <c r="AP302" s="35">
        <v>710</v>
      </c>
      <c r="AQ302" s="45">
        <v>754</v>
      </c>
      <c r="AR302" s="35">
        <v>24949</v>
      </c>
      <c r="AS302" s="35">
        <v>2433</v>
      </c>
      <c r="AT302" s="35">
        <v>842</v>
      </c>
      <c r="AU302" s="35">
        <v>273</v>
      </c>
      <c r="AV302" s="35">
        <v>2433</v>
      </c>
      <c r="AW302" s="35">
        <v>2433</v>
      </c>
      <c r="AX302" s="35" t="s">
        <v>237</v>
      </c>
      <c r="AY302" s="35">
        <v>2433</v>
      </c>
      <c r="AZ302" s="35" t="s">
        <v>46</v>
      </c>
      <c r="BA302" s="45">
        <v>2159</v>
      </c>
      <c r="BB302" s="35">
        <v>24949</v>
      </c>
      <c r="BC302" s="35">
        <v>2910</v>
      </c>
      <c r="BD302" s="54">
        <v>211</v>
      </c>
      <c r="BE302" s="35">
        <v>1088</v>
      </c>
      <c r="BF302" s="45">
        <v>93</v>
      </c>
      <c r="BG302" s="35">
        <v>24949</v>
      </c>
      <c r="BH302" s="35">
        <v>5636</v>
      </c>
      <c r="BI302" s="54">
        <v>11774</v>
      </c>
      <c r="BJ302" s="54">
        <v>11774</v>
      </c>
      <c r="BK302" s="54">
        <v>897</v>
      </c>
      <c r="BL302" s="35">
        <v>2773</v>
      </c>
      <c r="BM302" s="93" t="s">
        <v>238</v>
      </c>
      <c r="BN302" s="35">
        <v>2773</v>
      </c>
      <c r="BO302" s="94" t="s">
        <v>238</v>
      </c>
      <c r="BP302" s="35">
        <v>10710</v>
      </c>
      <c r="BQ302" s="35">
        <v>5957</v>
      </c>
      <c r="BR302" s="35">
        <v>2530</v>
      </c>
      <c r="BS302" s="35">
        <v>24949</v>
      </c>
      <c r="BT302" s="35">
        <v>24949</v>
      </c>
      <c r="BU302" s="35">
        <v>10710</v>
      </c>
      <c r="BV302" s="35">
        <v>19313</v>
      </c>
      <c r="BW302" s="54">
        <v>8018</v>
      </c>
      <c r="BX302" s="93" t="s">
        <v>238</v>
      </c>
      <c r="BY302" s="45">
        <v>24239</v>
      </c>
      <c r="BZ302" s="35">
        <v>24949</v>
      </c>
      <c r="CA302" s="35">
        <v>15619</v>
      </c>
      <c r="CB302" s="35">
        <v>10710</v>
      </c>
      <c r="CC302" s="35">
        <v>10710</v>
      </c>
      <c r="CD302" s="35">
        <v>10710</v>
      </c>
      <c r="CE302" s="35">
        <v>9516</v>
      </c>
      <c r="CF302" s="35">
        <v>229</v>
      </c>
      <c r="CG302" s="35">
        <v>8408</v>
      </c>
      <c r="CH302" s="35">
        <v>15559</v>
      </c>
      <c r="CI302" s="35">
        <v>15559</v>
      </c>
      <c r="CJ302" s="35">
        <v>15559</v>
      </c>
      <c r="CK302" s="35">
        <v>1004</v>
      </c>
      <c r="CL302" s="35" t="s">
        <v>237</v>
      </c>
      <c r="CM302" s="35">
        <v>1004</v>
      </c>
      <c r="CN302" s="35">
        <v>1736</v>
      </c>
      <c r="CO302" s="45">
        <v>14789</v>
      </c>
      <c r="CP302" s="35">
        <v>11946</v>
      </c>
      <c r="CQ302" s="35">
        <v>11946</v>
      </c>
      <c r="CR302" s="54">
        <v>11774</v>
      </c>
      <c r="CS302" s="54">
        <v>11774</v>
      </c>
      <c r="CT302" s="54">
        <v>11961</v>
      </c>
      <c r="CU302" s="54">
        <v>6374</v>
      </c>
      <c r="CV302" s="54">
        <v>11961</v>
      </c>
      <c r="CW302" s="54">
        <v>24949</v>
      </c>
      <c r="CX302" s="54">
        <v>11774</v>
      </c>
      <c r="CY302" s="93">
        <v>3782</v>
      </c>
      <c r="CZ302" s="93">
        <v>353</v>
      </c>
      <c r="DA302" s="78">
        <v>6.2</v>
      </c>
      <c r="DB302" s="35" t="s">
        <v>46</v>
      </c>
      <c r="DC302" s="35" t="s">
        <v>46</v>
      </c>
      <c r="DD302" s="35" t="s">
        <v>46</v>
      </c>
      <c r="DE302" s="35" t="s">
        <v>46</v>
      </c>
      <c r="DF302" s="35">
        <v>2910</v>
      </c>
      <c r="DG302" s="54">
        <v>211</v>
      </c>
      <c r="DH302" s="35">
        <v>1088</v>
      </c>
      <c r="DI302" s="35">
        <v>93</v>
      </c>
    </row>
    <row r="303" spans="1:113" x14ac:dyDescent="0.2">
      <c r="A303" s="3" t="s">
        <v>38</v>
      </c>
      <c r="B303" s="4">
        <v>2023</v>
      </c>
      <c r="C303" s="2" t="s">
        <v>15</v>
      </c>
      <c r="D303" s="35">
        <v>1167</v>
      </c>
      <c r="E303" s="35">
        <v>1068</v>
      </c>
      <c r="F303" s="35">
        <v>35598</v>
      </c>
      <c r="G303" s="45">
        <v>35598</v>
      </c>
      <c r="H303" s="35">
        <v>35598</v>
      </c>
      <c r="I303" s="35">
        <v>35598</v>
      </c>
      <c r="J303" s="35">
        <v>6329</v>
      </c>
      <c r="K303" s="35">
        <v>21713</v>
      </c>
      <c r="L303" s="35">
        <v>7556</v>
      </c>
      <c r="M303" s="35" t="s">
        <v>46</v>
      </c>
      <c r="N303" s="35" t="s">
        <v>237</v>
      </c>
      <c r="O303" s="35">
        <v>1473</v>
      </c>
      <c r="P303" s="35">
        <v>1264</v>
      </c>
      <c r="Q303" s="35">
        <v>3904.3888888888887</v>
      </c>
      <c r="R303" s="45">
        <v>5869</v>
      </c>
      <c r="S303" s="54">
        <v>11576</v>
      </c>
      <c r="T303" s="54">
        <v>11094</v>
      </c>
      <c r="U303" s="35">
        <v>14265</v>
      </c>
      <c r="V303" s="35">
        <v>1718</v>
      </c>
      <c r="W303" s="35">
        <v>6500</v>
      </c>
      <c r="X303" s="35">
        <v>7765</v>
      </c>
      <c r="Y303" s="35">
        <v>2896</v>
      </c>
      <c r="Z303" s="35">
        <v>6350</v>
      </c>
      <c r="AA303" s="35">
        <v>3904.3888888888887</v>
      </c>
      <c r="AB303" s="35">
        <v>17877</v>
      </c>
      <c r="AC303" s="35">
        <v>17721</v>
      </c>
      <c r="AD303" s="54">
        <v>878</v>
      </c>
      <c r="AE303" s="43">
        <v>1977.875</v>
      </c>
      <c r="AF303" s="45">
        <v>1441</v>
      </c>
      <c r="AG303" s="35">
        <v>35598</v>
      </c>
      <c r="AH303" s="43">
        <v>684</v>
      </c>
      <c r="AI303" s="43">
        <v>1293.875</v>
      </c>
      <c r="AJ303" s="43">
        <v>1441</v>
      </c>
      <c r="AK303" s="36">
        <v>3768</v>
      </c>
      <c r="AL303" s="54">
        <v>3768</v>
      </c>
      <c r="AM303" s="54">
        <v>878</v>
      </c>
      <c r="AN303" s="35">
        <v>6329</v>
      </c>
      <c r="AO303" s="35">
        <v>6329</v>
      </c>
      <c r="AP303" s="35">
        <v>1068</v>
      </c>
      <c r="AQ303" s="45">
        <v>1126</v>
      </c>
      <c r="AR303" s="35">
        <v>35598</v>
      </c>
      <c r="AS303" s="35">
        <v>3570</v>
      </c>
      <c r="AT303" s="35">
        <v>1254</v>
      </c>
      <c r="AU303" s="35">
        <v>434</v>
      </c>
      <c r="AV303" s="35">
        <v>3570</v>
      </c>
      <c r="AW303" s="35">
        <v>3570</v>
      </c>
      <c r="AX303" s="35" t="s">
        <v>237</v>
      </c>
      <c r="AY303" s="35">
        <v>3570</v>
      </c>
      <c r="AZ303" s="35" t="s">
        <v>46</v>
      </c>
      <c r="BA303" s="45">
        <v>3326</v>
      </c>
      <c r="BB303" s="35">
        <v>35598</v>
      </c>
      <c r="BC303" s="35">
        <v>4063</v>
      </c>
      <c r="BD303" s="54">
        <v>313</v>
      </c>
      <c r="BE303" s="35">
        <v>1514</v>
      </c>
      <c r="BF303" s="45">
        <v>91</v>
      </c>
      <c r="BG303" s="35">
        <v>35598</v>
      </c>
      <c r="BH303" s="35">
        <v>7556</v>
      </c>
      <c r="BI303" s="54">
        <v>17256</v>
      </c>
      <c r="BJ303" s="54">
        <v>17256</v>
      </c>
      <c r="BK303" s="54">
        <v>1343</v>
      </c>
      <c r="BL303" s="35">
        <v>3914</v>
      </c>
      <c r="BM303" s="93" t="s">
        <v>238</v>
      </c>
      <c r="BN303" s="35">
        <v>3914</v>
      </c>
      <c r="BO303" s="94" t="s">
        <v>238</v>
      </c>
      <c r="BP303" s="35">
        <v>15983</v>
      </c>
      <c r="BQ303" s="35">
        <v>9246</v>
      </c>
      <c r="BR303" s="35">
        <v>2530</v>
      </c>
      <c r="BS303" s="35">
        <v>35598</v>
      </c>
      <c r="BT303" s="35">
        <v>35598</v>
      </c>
      <c r="BU303" s="35">
        <v>15983</v>
      </c>
      <c r="BV303" s="35">
        <v>28042</v>
      </c>
      <c r="BW303" s="54">
        <v>12181</v>
      </c>
      <c r="BX303" s="93" t="s">
        <v>238</v>
      </c>
      <c r="BY303" s="45">
        <v>34271</v>
      </c>
      <c r="BZ303" s="35">
        <v>35598</v>
      </c>
      <c r="CA303" s="35">
        <v>22670</v>
      </c>
      <c r="CB303" s="35">
        <v>15983</v>
      </c>
      <c r="CC303" s="35">
        <v>15983</v>
      </c>
      <c r="CD303" s="35">
        <v>15983</v>
      </c>
      <c r="CE303" s="35">
        <v>14265</v>
      </c>
      <c r="CF303" s="35">
        <v>353</v>
      </c>
      <c r="CG303" s="35">
        <v>12171</v>
      </c>
      <c r="CH303" s="35">
        <v>22724</v>
      </c>
      <c r="CI303" s="35">
        <v>22724</v>
      </c>
      <c r="CJ303" s="35">
        <v>22724</v>
      </c>
      <c r="CK303" s="35">
        <v>1473</v>
      </c>
      <c r="CL303" s="35" t="s">
        <v>237</v>
      </c>
      <c r="CM303" s="35">
        <v>1473</v>
      </c>
      <c r="CN303" s="35">
        <v>2433</v>
      </c>
      <c r="CO303" s="45">
        <v>21713</v>
      </c>
      <c r="CP303" s="35">
        <v>17570</v>
      </c>
      <c r="CQ303" s="35">
        <v>17570</v>
      </c>
      <c r="CR303" s="54">
        <v>17256</v>
      </c>
      <c r="CS303" s="54">
        <v>17256</v>
      </c>
      <c r="CT303" s="54">
        <v>17613</v>
      </c>
      <c r="CU303" s="54">
        <v>10757</v>
      </c>
      <c r="CV303" s="54">
        <v>17613</v>
      </c>
      <c r="CW303" s="54">
        <v>35598</v>
      </c>
      <c r="CX303" s="54">
        <v>17256</v>
      </c>
      <c r="CY303" s="93">
        <v>5408</v>
      </c>
      <c r="CZ303" s="93">
        <v>488</v>
      </c>
      <c r="DA303" s="78">
        <v>6.47</v>
      </c>
      <c r="DB303" s="35" t="s">
        <v>46</v>
      </c>
      <c r="DC303" s="35" t="s">
        <v>46</v>
      </c>
      <c r="DD303" s="35" t="s">
        <v>46</v>
      </c>
      <c r="DE303" s="35" t="s">
        <v>46</v>
      </c>
      <c r="DF303" s="35">
        <v>4063</v>
      </c>
      <c r="DG303" s="54">
        <v>313</v>
      </c>
      <c r="DH303" s="35">
        <v>1514</v>
      </c>
      <c r="DI303" s="35">
        <v>91</v>
      </c>
    </row>
    <row r="304" spans="1:113" x14ac:dyDescent="0.2">
      <c r="A304" s="3" t="s">
        <v>39</v>
      </c>
      <c r="B304" s="4">
        <v>2023</v>
      </c>
      <c r="C304" s="2" t="s">
        <v>16</v>
      </c>
      <c r="D304" s="35">
        <v>721</v>
      </c>
      <c r="E304" s="35">
        <v>679</v>
      </c>
      <c r="F304" s="35">
        <v>24524</v>
      </c>
      <c r="G304" s="45">
        <v>24524</v>
      </c>
      <c r="H304" s="35">
        <v>24524</v>
      </c>
      <c r="I304" s="35">
        <v>24524</v>
      </c>
      <c r="J304" s="35">
        <v>4224</v>
      </c>
      <c r="K304" s="35">
        <v>15375</v>
      </c>
      <c r="L304" s="35">
        <v>4925</v>
      </c>
      <c r="M304" s="35" t="s">
        <v>46</v>
      </c>
      <c r="N304" s="35" t="s">
        <v>237</v>
      </c>
      <c r="O304" s="35">
        <v>533</v>
      </c>
      <c r="P304" s="35">
        <v>515</v>
      </c>
      <c r="Q304" s="35">
        <v>4099.8506493506493</v>
      </c>
      <c r="R304" s="45">
        <v>2630</v>
      </c>
      <c r="S304" s="54">
        <v>8381</v>
      </c>
      <c r="T304" s="54">
        <v>7772</v>
      </c>
      <c r="U304" s="35">
        <v>9837</v>
      </c>
      <c r="V304" s="35">
        <v>1042</v>
      </c>
      <c r="W304" s="35">
        <v>4674</v>
      </c>
      <c r="X304" s="35">
        <v>5163</v>
      </c>
      <c r="Y304" s="35">
        <v>2019</v>
      </c>
      <c r="Z304" s="35">
        <v>4288</v>
      </c>
      <c r="AA304" s="35">
        <v>4099.8506493506493</v>
      </c>
      <c r="AB304" s="35">
        <v>12103</v>
      </c>
      <c r="AC304" s="35">
        <v>12421</v>
      </c>
      <c r="AD304" s="54">
        <v>450</v>
      </c>
      <c r="AE304" s="43">
        <v>1254.625</v>
      </c>
      <c r="AF304" s="45">
        <v>906</v>
      </c>
      <c r="AG304" s="35">
        <v>24524</v>
      </c>
      <c r="AH304" s="43">
        <v>436</v>
      </c>
      <c r="AI304" s="43">
        <v>818.625</v>
      </c>
      <c r="AJ304" s="43">
        <v>906</v>
      </c>
      <c r="AK304" s="36">
        <v>2509</v>
      </c>
      <c r="AL304" s="54">
        <v>2509</v>
      </c>
      <c r="AM304" s="54">
        <v>450</v>
      </c>
      <c r="AN304" s="35">
        <v>4224</v>
      </c>
      <c r="AO304" s="35">
        <v>4224</v>
      </c>
      <c r="AP304" s="35">
        <v>679</v>
      </c>
      <c r="AQ304" s="45">
        <v>714</v>
      </c>
      <c r="AR304" s="35">
        <v>24524</v>
      </c>
      <c r="AS304" s="35">
        <v>2365</v>
      </c>
      <c r="AT304" s="35">
        <v>809</v>
      </c>
      <c r="AU304" s="35">
        <v>272</v>
      </c>
      <c r="AV304" s="35">
        <v>2365</v>
      </c>
      <c r="AW304" s="35">
        <v>2365</v>
      </c>
      <c r="AX304" s="35" t="s">
        <v>237</v>
      </c>
      <c r="AY304" s="35">
        <v>2365</v>
      </c>
      <c r="AZ304" s="35" t="s">
        <v>46</v>
      </c>
      <c r="BA304" s="45">
        <v>2135</v>
      </c>
      <c r="BB304" s="35">
        <v>24524</v>
      </c>
      <c r="BC304" s="35">
        <v>2753</v>
      </c>
      <c r="BD304" s="54">
        <v>172</v>
      </c>
      <c r="BE304" s="35">
        <v>969</v>
      </c>
      <c r="BF304" s="45">
        <v>50</v>
      </c>
      <c r="BG304" s="35">
        <v>24524</v>
      </c>
      <c r="BH304" s="35">
        <v>4925</v>
      </c>
      <c r="BI304" s="54">
        <v>10674</v>
      </c>
      <c r="BJ304" s="54">
        <v>10674</v>
      </c>
      <c r="BK304" s="54">
        <v>685</v>
      </c>
      <c r="BL304" s="35">
        <v>2299</v>
      </c>
      <c r="BM304" s="93" t="s">
        <v>238</v>
      </c>
      <c r="BN304" s="35">
        <v>2299</v>
      </c>
      <c r="BO304" s="94" t="s">
        <v>238</v>
      </c>
      <c r="BP304" s="35">
        <v>10879</v>
      </c>
      <c r="BQ304" s="35">
        <v>6307</v>
      </c>
      <c r="BR304" s="35">
        <v>2530</v>
      </c>
      <c r="BS304" s="35">
        <v>24524</v>
      </c>
      <c r="BT304" s="35">
        <v>24524</v>
      </c>
      <c r="BU304" s="35">
        <v>10879</v>
      </c>
      <c r="BV304" s="35">
        <v>19599</v>
      </c>
      <c r="BW304" s="54">
        <v>7507</v>
      </c>
      <c r="BX304" s="93" t="s">
        <v>238</v>
      </c>
      <c r="BY304" s="45">
        <v>23769</v>
      </c>
      <c r="BZ304" s="35">
        <v>24524</v>
      </c>
      <c r="CA304" s="35">
        <v>16153</v>
      </c>
      <c r="CB304" s="35">
        <v>10879</v>
      </c>
      <c r="CC304" s="35">
        <v>10879</v>
      </c>
      <c r="CD304" s="35">
        <v>10879</v>
      </c>
      <c r="CE304" s="35">
        <v>9837</v>
      </c>
      <c r="CF304" s="35">
        <v>162</v>
      </c>
      <c r="CG304" s="35">
        <v>8108</v>
      </c>
      <c r="CH304" s="35">
        <v>16102</v>
      </c>
      <c r="CI304" s="35">
        <v>16102</v>
      </c>
      <c r="CJ304" s="35">
        <v>16102</v>
      </c>
      <c r="CK304" s="35">
        <v>533</v>
      </c>
      <c r="CL304" s="35" t="s">
        <v>237</v>
      </c>
      <c r="CM304" s="35">
        <v>533</v>
      </c>
      <c r="CN304" s="35">
        <v>880</v>
      </c>
      <c r="CO304" s="45">
        <v>15375</v>
      </c>
      <c r="CP304" s="35">
        <v>10718</v>
      </c>
      <c r="CQ304" s="35">
        <v>10718</v>
      </c>
      <c r="CR304" s="54">
        <v>10674</v>
      </c>
      <c r="CS304" s="54">
        <v>10674</v>
      </c>
      <c r="CT304" s="54">
        <v>10854</v>
      </c>
      <c r="CU304" s="54">
        <v>3395</v>
      </c>
      <c r="CV304" s="54">
        <v>10854</v>
      </c>
      <c r="CW304" s="54">
        <v>24524</v>
      </c>
      <c r="CX304" s="54">
        <v>10674</v>
      </c>
      <c r="CY304" s="93">
        <v>10358</v>
      </c>
      <c r="CZ304" s="93">
        <v>495</v>
      </c>
      <c r="DA304" s="78">
        <v>6.17</v>
      </c>
      <c r="DB304" s="35" t="s">
        <v>46</v>
      </c>
      <c r="DC304" s="35" t="s">
        <v>46</v>
      </c>
      <c r="DD304" s="35" t="s">
        <v>46</v>
      </c>
      <c r="DE304" s="35" t="s">
        <v>46</v>
      </c>
      <c r="DF304" s="35">
        <v>2753</v>
      </c>
      <c r="DG304" s="54">
        <v>172</v>
      </c>
      <c r="DH304" s="35">
        <v>969</v>
      </c>
      <c r="DI304" s="35">
        <v>50</v>
      </c>
    </row>
    <row r="305" spans="1:113" x14ac:dyDescent="0.2">
      <c r="A305" s="3" t="s">
        <v>40</v>
      </c>
      <c r="B305" s="4">
        <v>2023</v>
      </c>
      <c r="C305" s="2" t="s">
        <v>17</v>
      </c>
      <c r="D305" s="35">
        <v>934</v>
      </c>
      <c r="E305" s="35">
        <v>813</v>
      </c>
      <c r="F305" s="35">
        <v>30185</v>
      </c>
      <c r="G305" s="45">
        <v>30185</v>
      </c>
      <c r="H305" s="35">
        <v>30185</v>
      </c>
      <c r="I305" s="35">
        <v>30185</v>
      </c>
      <c r="J305" s="35">
        <v>5043</v>
      </c>
      <c r="K305" s="35">
        <v>17464</v>
      </c>
      <c r="L305" s="35">
        <v>7678</v>
      </c>
      <c r="M305" s="35" t="s">
        <v>46</v>
      </c>
      <c r="N305" s="35" t="s">
        <v>237</v>
      </c>
      <c r="O305" s="35">
        <v>859</v>
      </c>
      <c r="P305" s="35">
        <v>612</v>
      </c>
      <c r="Q305" s="35">
        <v>3857.7580645161293</v>
      </c>
      <c r="R305" s="45">
        <v>3418</v>
      </c>
      <c r="S305" s="54">
        <v>9235</v>
      </c>
      <c r="T305" s="54">
        <v>9060</v>
      </c>
      <c r="U305" s="35">
        <v>11383</v>
      </c>
      <c r="V305" s="35">
        <v>1380</v>
      </c>
      <c r="W305" s="35">
        <v>5418</v>
      </c>
      <c r="X305" s="35">
        <v>5965</v>
      </c>
      <c r="Y305" s="35">
        <v>2258</v>
      </c>
      <c r="Z305" s="35">
        <v>4763</v>
      </c>
      <c r="AA305" s="35">
        <v>3857.7580645161293</v>
      </c>
      <c r="AB305" s="35">
        <v>15407</v>
      </c>
      <c r="AC305" s="35">
        <v>14778</v>
      </c>
      <c r="AD305" s="54">
        <v>602</v>
      </c>
      <c r="AE305" s="43">
        <v>1529.875</v>
      </c>
      <c r="AF305" s="45">
        <v>1157</v>
      </c>
      <c r="AG305" s="35">
        <v>30185</v>
      </c>
      <c r="AH305" s="43">
        <v>526</v>
      </c>
      <c r="AI305" s="43">
        <v>1003.875</v>
      </c>
      <c r="AJ305" s="43">
        <v>1157</v>
      </c>
      <c r="AK305" s="36">
        <v>2887</v>
      </c>
      <c r="AL305" s="54">
        <v>2887</v>
      </c>
      <c r="AM305" s="54">
        <v>602</v>
      </c>
      <c r="AN305" s="35">
        <v>5043</v>
      </c>
      <c r="AO305" s="35">
        <v>5043</v>
      </c>
      <c r="AP305" s="35">
        <v>813</v>
      </c>
      <c r="AQ305" s="45">
        <v>875</v>
      </c>
      <c r="AR305" s="35">
        <v>30185</v>
      </c>
      <c r="AS305" s="35">
        <v>2795</v>
      </c>
      <c r="AT305" s="35">
        <v>996</v>
      </c>
      <c r="AU305" s="35">
        <v>342</v>
      </c>
      <c r="AV305" s="35">
        <v>2795</v>
      </c>
      <c r="AW305" s="35">
        <v>2795</v>
      </c>
      <c r="AX305" s="35" t="s">
        <v>237</v>
      </c>
      <c r="AY305" s="35">
        <v>2795</v>
      </c>
      <c r="AZ305" s="35" t="s">
        <v>46</v>
      </c>
      <c r="BA305" s="45">
        <v>2504</v>
      </c>
      <c r="BB305" s="35">
        <v>30185</v>
      </c>
      <c r="BC305" s="35">
        <v>3112</v>
      </c>
      <c r="BD305" s="54">
        <v>219</v>
      </c>
      <c r="BE305" s="35">
        <v>1212</v>
      </c>
      <c r="BF305" s="45">
        <v>72</v>
      </c>
      <c r="BG305" s="35">
        <v>30185</v>
      </c>
      <c r="BH305" s="35">
        <v>7678</v>
      </c>
      <c r="BI305" s="54">
        <v>14367</v>
      </c>
      <c r="BJ305" s="54">
        <v>14367</v>
      </c>
      <c r="BK305" s="54">
        <v>1285</v>
      </c>
      <c r="BL305" s="35">
        <v>4001</v>
      </c>
      <c r="BM305" s="93" t="s">
        <v>238</v>
      </c>
      <c r="BN305" s="35">
        <v>4001</v>
      </c>
      <c r="BO305" s="94" t="s">
        <v>238</v>
      </c>
      <c r="BP305" s="35">
        <v>12763</v>
      </c>
      <c r="BQ305" s="35">
        <v>7021</v>
      </c>
      <c r="BR305" s="35">
        <v>2530</v>
      </c>
      <c r="BS305" s="35">
        <v>30185</v>
      </c>
      <c r="BT305" s="35">
        <v>30185</v>
      </c>
      <c r="BU305" s="35">
        <v>12763</v>
      </c>
      <c r="BV305" s="35">
        <v>22507</v>
      </c>
      <c r="BW305" s="54">
        <v>9251</v>
      </c>
      <c r="BX305" s="93" t="s">
        <v>238</v>
      </c>
      <c r="BY305" s="45">
        <v>28948</v>
      </c>
      <c r="BZ305" s="35">
        <v>30185</v>
      </c>
      <c r="CA305" s="35">
        <v>18295</v>
      </c>
      <c r="CB305" s="35">
        <v>12763</v>
      </c>
      <c r="CC305" s="35">
        <v>12763</v>
      </c>
      <c r="CD305" s="35">
        <v>12763</v>
      </c>
      <c r="CE305" s="35">
        <v>11383</v>
      </c>
      <c r="CF305" s="35">
        <v>263</v>
      </c>
      <c r="CG305" s="35">
        <v>8106</v>
      </c>
      <c r="CH305" s="35">
        <v>18340</v>
      </c>
      <c r="CI305" s="35">
        <v>18340</v>
      </c>
      <c r="CJ305" s="35">
        <v>18340</v>
      </c>
      <c r="CK305" s="35">
        <v>859</v>
      </c>
      <c r="CL305" s="35" t="s">
        <v>237</v>
      </c>
      <c r="CM305" s="35">
        <v>859</v>
      </c>
      <c r="CN305" s="35">
        <v>1419</v>
      </c>
      <c r="CO305" s="45">
        <v>17464</v>
      </c>
      <c r="CP305" s="35">
        <v>15170</v>
      </c>
      <c r="CQ305" s="35">
        <v>15170</v>
      </c>
      <c r="CR305" s="54">
        <v>14367</v>
      </c>
      <c r="CS305" s="54">
        <v>14367</v>
      </c>
      <c r="CT305" s="54">
        <v>15329</v>
      </c>
      <c r="CU305" s="54">
        <v>5857</v>
      </c>
      <c r="CV305" s="54">
        <v>15329</v>
      </c>
      <c r="CW305" s="54">
        <v>30185</v>
      </c>
      <c r="CX305" s="54">
        <v>14367</v>
      </c>
      <c r="CY305" s="93">
        <v>16013</v>
      </c>
      <c r="CZ305" s="93">
        <v>675</v>
      </c>
      <c r="DA305" s="78">
        <v>5.86</v>
      </c>
      <c r="DB305" s="35" t="s">
        <v>46</v>
      </c>
      <c r="DC305" s="35" t="s">
        <v>46</v>
      </c>
      <c r="DD305" s="35" t="s">
        <v>46</v>
      </c>
      <c r="DE305" s="35" t="s">
        <v>46</v>
      </c>
      <c r="DF305" s="35">
        <v>3112</v>
      </c>
      <c r="DG305" s="54">
        <v>219</v>
      </c>
      <c r="DH305" s="35">
        <v>1212</v>
      </c>
      <c r="DI305" s="35">
        <v>72</v>
      </c>
    </row>
    <row r="306" spans="1:113" x14ac:dyDescent="0.2">
      <c r="A306" s="3" t="s">
        <v>41</v>
      </c>
      <c r="B306" s="4">
        <v>2023</v>
      </c>
      <c r="C306" s="2" t="s">
        <v>18</v>
      </c>
      <c r="D306" s="35">
        <v>613</v>
      </c>
      <c r="E306" s="35">
        <v>541</v>
      </c>
      <c r="F306" s="35">
        <v>20776</v>
      </c>
      <c r="G306" s="45">
        <v>20776</v>
      </c>
      <c r="H306" s="35">
        <v>20776</v>
      </c>
      <c r="I306" s="35">
        <v>20776</v>
      </c>
      <c r="J306" s="35">
        <v>3666</v>
      </c>
      <c r="K306" s="35">
        <v>12284</v>
      </c>
      <c r="L306" s="35">
        <v>4826</v>
      </c>
      <c r="M306" s="35" t="s">
        <v>46</v>
      </c>
      <c r="N306" s="35" t="s">
        <v>237</v>
      </c>
      <c r="O306" s="35">
        <v>567</v>
      </c>
      <c r="P306" s="35">
        <v>394</v>
      </c>
      <c r="Q306" s="35">
        <v>3891.2258064516127</v>
      </c>
      <c r="R306" s="45">
        <v>1757</v>
      </c>
      <c r="S306" s="54">
        <v>6563</v>
      </c>
      <c r="T306" s="54">
        <v>6426</v>
      </c>
      <c r="U306" s="35">
        <v>8321</v>
      </c>
      <c r="V306" s="35">
        <v>978</v>
      </c>
      <c r="W306" s="35">
        <v>3924</v>
      </c>
      <c r="X306" s="35">
        <v>4397</v>
      </c>
      <c r="Y306" s="35">
        <v>1674</v>
      </c>
      <c r="Z306" s="35">
        <v>3637</v>
      </c>
      <c r="AA306" s="35">
        <v>3891.2258064516127</v>
      </c>
      <c r="AB306" s="35">
        <v>10459</v>
      </c>
      <c r="AC306" s="35">
        <v>10317</v>
      </c>
      <c r="AD306" s="54">
        <v>436</v>
      </c>
      <c r="AE306" s="43">
        <v>1085.375</v>
      </c>
      <c r="AF306" s="45">
        <v>800</v>
      </c>
      <c r="AG306" s="35">
        <v>20776</v>
      </c>
      <c r="AH306" s="43">
        <v>381</v>
      </c>
      <c r="AI306" s="43">
        <v>704.375</v>
      </c>
      <c r="AJ306" s="43">
        <v>800</v>
      </c>
      <c r="AK306" s="36">
        <v>2153</v>
      </c>
      <c r="AL306" s="54">
        <v>2153</v>
      </c>
      <c r="AM306" s="54">
        <v>436</v>
      </c>
      <c r="AN306" s="35">
        <v>3666</v>
      </c>
      <c r="AO306" s="35">
        <v>3666</v>
      </c>
      <c r="AP306" s="35">
        <v>541</v>
      </c>
      <c r="AQ306" s="45">
        <v>575</v>
      </c>
      <c r="AR306" s="35">
        <v>20776</v>
      </c>
      <c r="AS306" s="35">
        <v>2034</v>
      </c>
      <c r="AT306" s="35">
        <v>799</v>
      </c>
      <c r="AU306" s="35">
        <v>288</v>
      </c>
      <c r="AV306" s="35">
        <v>2034</v>
      </c>
      <c r="AW306" s="35">
        <v>2034</v>
      </c>
      <c r="AX306" s="35" t="s">
        <v>237</v>
      </c>
      <c r="AY306" s="35">
        <v>2034</v>
      </c>
      <c r="AZ306" s="35" t="s">
        <v>46</v>
      </c>
      <c r="BA306" s="45">
        <v>1764</v>
      </c>
      <c r="BB306" s="35">
        <v>20776</v>
      </c>
      <c r="BC306" s="35">
        <v>2185</v>
      </c>
      <c r="BD306" s="54">
        <v>142</v>
      </c>
      <c r="BE306" s="35">
        <v>841</v>
      </c>
      <c r="BF306" s="45">
        <v>43</v>
      </c>
      <c r="BG306" s="35">
        <v>20776</v>
      </c>
      <c r="BH306" s="35">
        <v>4826</v>
      </c>
      <c r="BI306" s="54">
        <v>9431</v>
      </c>
      <c r="BJ306" s="54">
        <v>9431</v>
      </c>
      <c r="BK306" s="54">
        <v>682</v>
      </c>
      <c r="BL306" s="35">
        <v>2387</v>
      </c>
      <c r="BM306" s="93" t="s">
        <v>238</v>
      </c>
      <c r="BN306" s="35">
        <v>2387</v>
      </c>
      <c r="BO306" s="94" t="s">
        <v>238</v>
      </c>
      <c r="BP306" s="35">
        <v>9299</v>
      </c>
      <c r="BQ306" s="35">
        <v>5311</v>
      </c>
      <c r="BR306" s="35">
        <v>2530</v>
      </c>
      <c r="BS306" s="35">
        <v>20776</v>
      </c>
      <c r="BT306" s="35">
        <v>20776</v>
      </c>
      <c r="BU306" s="35">
        <v>9299</v>
      </c>
      <c r="BV306" s="35">
        <v>15950</v>
      </c>
      <c r="BW306" s="54">
        <v>6316</v>
      </c>
      <c r="BX306" s="93" t="s">
        <v>238</v>
      </c>
      <c r="BY306" s="45">
        <v>20333</v>
      </c>
      <c r="BZ306" s="35">
        <v>20776</v>
      </c>
      <c r="CA306" s="35">
        <v>12989</v>
      </c>
      <c r="CB306" s="35">
        <v>9299</v>
      </c>
      <c r="CC306" s="35">
        <v>9299</v>
      </c>
      <c r="CD306" s="35">
        <v>9299</v>
      </c>
      <c r="CE306" s="35">
        <v>8321</v>
      </c>
      <c r="CF306" s="35">
        <v>196</v>
      </c>
      <c r="CG306" s="35">
        <v>6357</v>
      </c>
      <c r="CH306" s="35">
        <v>12945</v>
      </c>
      <c r="CI306" s="35">
        <v>12945</v>
      </c>
      <c r="CJ306" s="35">
        <v>12945</v>
      </c>
      <c r="CK306" s="35">
        <v>567</v>
      </c>
      <c r="CL306" s="35" t="s">
        <v>237</v>
      </c>
      <c r="CM306" s="35">
        <v>567</v>
      </c>
      <c r="CN306" s="35">
        <v>721</v>
      </c>
      <c r="CO306" s="45">
        <v>12284</v>
      </c>
      <c r="CP306" s="35">
        <v>9575</v>
      </c>
      <c r="CQ306" s="35">
        <v>9575</v>
      </c>
      <c r="CR306" s="54">
        <v>9431</v>
      </c>
      <c r="CS306" s="54">
        <v>9431</v>
      </c>
      <c r="CT306" s="54">
        <v>9626</v>
      </c>
      <c r="CU306" s="54">
        <v>2190</v>
      </c>
      <c r="CV306" s="54">
        <v>9626</v>
      </c>
      <c r="CW306" s="54">
        <v>20776</v>
      </c>
      <c r="CX306" s="54">
        <v>9431</v>
      </c>
      <c r="CY306" s="93">
        <v>14085</v>
      </c>
      <c r="CZ306" s="93">
        <v>585</v>
      </c>
      <c r="DA306" s="78">
        <v>6</v>
      </c>
      <c r="DB306" s="35" t="s">
        <v>46</v>
      </c>
      <c r="DC306" s="35" t="s">
        <v>46</v>
      </c>
      <c r="DD306" s="35" t="s">
        <v>46</v>
      </c>
      <c r="DE306" s="35" t="s">
        <v>46</v>
      </c>
      <c r="DF306" s="35">
        <v>2185</v>
      </c>
      <c r="DG306" s="54">
        <v>142</v>
      </c>
      <c r="DH306" s="35">
        <v>841</v>
      </c>
      <c r="DI306" s="35">
        <v>43</v>
      </c>
    </row>
    <row r="307" spans="1:113" x14ac:dyDescent="0.2">
      <c r="A307" s="3" t="s">
        <v>42</v>
      </c>
      <c r="B307" s="4">
        <v>2023</v>
      </c>
      <c r="C307" s="2" t="s">
        <v>19</v>
      </c>
      <c r="D307" s="35">
        <v>984</v>
      </c>
      <c r="E307" s="35">
        <v>891</v>
      </c>
      <c r="F307" s="35">
        <v>30876</v>
      </c>
      <c r="G307" s="45">
        <v>30876</v>
      </c>
      <c r="H307" s="35">
        <v>30876</v>
      </c>
      <c r="I307" s="35">
        <v>30876</v>
      </c>
      <c r="J307" s="35">
        <v>5418</v>
      </c>
      <c r="K307" s="35">
        <v>18425</v>
      </c>
      <c r="L307" s="35">
        <v>7033</v>
      </c>
      <c r="M307" s="35" t="s">
        <v>46</v>
      </c>
      <c r="N307" s="35" t="s">
        <v>237</v>
      </c>
      <c r="O307" s="35">
        <v>575</v>
      </c>
      <c r="P307" s="35">
        <v>617</v>
      </c>
      <c r="Q307" s="35">
        <v>4337.7950819672133</v>
      </c>
      <c r="R307" s="45">
        <v>3038</v>
      </c>
      <c r="S307" s="54">
        <v>9677</v>
      </c>
      <c r="T307" s="54">
        <v>9634</v>
      </c>
      <c r="U307" s="35">
        <v>11986</v>
      </c>
      <c r="V307" s="35">
        <v>1547</v>
      </c>
      <c r="W307" s="35">
        <v>5847</v>
      </c>
      <c r="X307" s="35">
        <v>6139</v>
      </c>
      <c r="Y307" s="35">
        <v>2618</v>
      </c>
      <c r="Z307" s="35">
        <v>5118</v>
      </c>
      <c r="AA307" s="35">
        <v>4337.7950819672133</v>
      </c>
      <c r="AB307" s="35">
        <v>15769</v>
      </c>
      <c r="AC307" s="35">
        <v>15107</v>
      </c>
      <c r="AD307" s="54">
        <v>594</v>
      </c>
      <c r="AE307" s="43">
        <v>1525.5</v>
      </c>
      <c r="AF307" s="45">
        <v>1262</v>
      </c>
      <c r="AG307" s="35">
        <v>30876</v>
      </c>
      <c r="AH307" s="43">
        <v>496</v>
      </c>
      <c r="AI307" s="43">
        <v>1029.5</v>
      </c>
      <c r="AJ307" s="43">
        <v>1262</v>
      </c>
      <c r="AK307" s="36">
        <v>3192</v>
      </c>
      <c r="AL307" s="54">
        <v>3192</v>
      </c>
      <c r="AM307" s="54">
        <v>594</v>
      </c>
      <c r="AN307" s="35">
        <v>5418</v>
      </c>
      <c r="AO307" s="35">
        <v>5418</v>
      </c>
      <c r="AP307" s="35">
        <v>891</v>
      </c>
      <c r="AQ307" s="45">
        <v>950</v>
      </c>
      <c r="AR307" s="35">
        <v>30876</v>
      </c>
      <c r="AS307" s="35">
        <v>2939</v>
      </c>
      <c r="AT307" s="35">
        <v>907</v>
      </c>
      <c r="AU307" s="35">
        <v>303</v>
      </c>
      <c r="AV307" s="35">
        <v>2939</v>
      </c>
      <c r="AW307" s="35">
        <v>2939</v>
      </c>
      <c r="AX307" s="35" t="s">
        <v>237</v>
      </c>
      <c r="AY307" s="35">
        <v>2939</v>
      </c>
      <c r="AZ307" s="35" t="s">
        <v>46</v>
      </c>
      <c r="BA307" s="45">
        <v>2507</v>
      </c>
      <c r="BB307" s="35">
        <v>30876</v>
      </c>
      <c r="BC307" s="35">
        <v>3782</v>
      </c>
      <c r="BD307" s="54">
        <v>224</v>
      </c>
      <c r="BE307" s="35">
        <v>1341</v>
      </c>
      <c r="BF307" s="45">
        <v>63</v>
      </c>
      <c r="BG307" s="35">
        <v>30876</v>
      </c>
      <c r="BH307" s="35">
        <v>7033</v>
      </c>
      <c r="BI307" s="54">
        <v>14425</v>
      </c>
      <c r="BJ307" s="54">
        <v>14425</v>
      </c>
      <c r="BK307" s="54">
        <v>1190</v>
      </c>
      <c r="BL307" s="35">
        <v>3688</v>
      </c>
      <c r="BM307" s="93" t="s">
        <v>238</v>
      </c>
      <c r="BN307" s="35">
        <v>3688</v>
      </c>
      <c r="BO307" s="94" t="s">
        <v>238</v>
      </c>
      <c r="BP307" s="35">
        <v>13533</v>
      </c>
      <c r="BQ307" s="35">
        <v>7736</v>
      </c>
      <c r="BR307" s="35">
        <v>2530</v>
      </c>
      <c r="BS307" s="35">
        <v>30876</v>
      </c>
      <c r="BT307" s="35">
        <v>30876</v>
      </c>
      <c r="BU307" s="35">
        <v>13533</v>
      </c>
      <c r="BV307" s="35">
        <v>23843</v>
      </c>
      <c r="BW307" s="54">
        <v>9732</v>
      </c>
      <c r="BX307" s="93" t="s">
        <v>238</v>
      </c>
      <c r="BY307" s="45">
        <v>29612</v>
      </c>
      <c r="BZ307" s="35">
        <v>30876</v>
      </c>
      <c r="CA307" s="35">
        <v>19311</v>
      </c>
      <c r="CB307" s="35">
        <v>13533</v>
      </c>
      <c r="CC307" s="35">
        <v>13533</v>
      </c>
      <c r="CD307" s="35">
        <v>13533</v>
      </c>
      <c r="CE307" s="35">
        <v>11986</v>
      </c>
      <c r="CF307" s="35">
        <v>214</v>
      </c>
      <c r="CG307" s="35">
        <v>9123</v>
      </c>
      <c r="CH307" s="35">
        <v>19405</v>
      </c>
      <c r="CI307" s="35">
        <v>19405</v>
      </c>
      <c r="CJ307" s="35">
        <v>19405</v>
      </c>
      <c r="CK307" s="35">
        <v>575</v>
      </c>
      <c r="CL307" s="35" t="s">
        <v>237</v>
      </c>
      <c r="CM307" s="35">
        <v>575</v>
      </c>
      <c r="CN307" s="35">
        <v>813</v>
      </c>
      <c r="CO307" s="45">
        <v>18425</v>
      </c>
      <c r="CP307" s="35">
        <v>14675</v>
      </c>
      <c r="CQ307" s="35">
        <v>14675</v>
      </c>
      <c r="CR307" s="54">
        <v>14425</v>
      </c>
      <c r="CS307" s="54">
        <v>14425</v>
      </c>
      <c r="CT307" s="54">
        <v>14888</v>
      </c>
      <c r="CU307" s="54">
        <v>4310</v>
      </c>
      <c r="CV307" s="54">
        <v>14888</v>
      </c>
      <c r="CW307" s="54">
        <v>30876</v>
      </c>
      <c r="CX307" s="54">
        <v>14425</v>
      </c>
      <c r="CY307" s="93">
        <v>17427</v>
      </c>
      <c r="CZ307" s="93">
        <v>972</v>
      </c>
      <c r="DA307" s="78">
        <v>7.96</v>
      </c>
      <c r="DB307" s="35" t="s">
        <v>46</v>
      </c>
      <c r="DC307" s="35" t="s">
        <v>46</v>
      </c>
      <c r="DD307" s="35" t="s">
        <v>46</v>
      </c>
      <c r="DE307" s="35" t="s">
        <v>46</v>
      </c>
      <c r="DF307" s="35">
        <v>3782</v>
      </c>
      <c r="DG307" s="54">
        <v>224</v>
      </c>
      <c r="DH307" s="35">
        <v>1341</v>
      </c>
      <c r="DI307" s="35">
        <v>63</v>
      </c>
    </row>
    <row r="308" spans="1:113" x14ac:dyDescent="0.2">
      <c r="A308" s="3" t="s">
        <v>43</v>
      </c>
      <c r="B308" s="4">
        <v>2023</v>
      </c>
      <c r="C308" s="2" t="s">
        <v>20</v>
      </c>
      <c r="D308" s="35">
        <v>462</v>
      </c>
      <c r="E308" s="35">
        <v>416</v>
      </c>
      <c r="F308" s="35">
        <v>14623</v>
      </c>
      <c r="G308" s="45">
        <v>14623</v>
      </c>
      <c r="H308" s="35">
        <v>14623</v>
      </c>
      <c r="I308" s="35">
        <v>14623</v>
      </c>
      <c r="J308" s="35">
        <v>2537</v>
      </c>
      <c r="K308" s="35">
        <v>8263</v>
      </c>
      <c r="L308" s="35">
        <v>3823</v>
      </c>
      <c r="M308" s="35" t="s">
        <v>46</v>
      </c>
      <c r="N308" s="35" t="s">
        <v>237</v>
      </c>
      <c r="O308" s="35">
        <v>322</v>
      </c>
      <c r="P308" s="35">
        <v>220</v>
      </c>
      <c r="Q308" s="35">
        <v>4328</v>
      </c>
      <c r="R308" s="45">
        <v>1160</v>
      </c>
      <c r="S308" s="54">
        <v>4288</v>
      </c>
      <c r="T308" s="54">
        <v>4433</v>
      </c>
      <c r="U308" s="35">
        <v>5275</v>
      </c>
      <c r="V308" s="35">
        <v>643</v>
      </c>
      <c r="W308" s="35">
        <v>2574</v>
      </c>
      <c r="X308" s="35">
        <v>2701</v>
      </c>
      <c r="Y308" s="35">
        <v>1040</v>
      </c>
      <c r="Z308" s="35">
        <v>2141</v>
      </c>
      <c r="AA308" s="35">
        <v>4328</v>
      </c>
      <c r="AB308" s="35">
        <v>7546</v>
      </c>
      <c r="AC308" s="35">
        <v>7077</v>
      </c>
      <c r="AD308" s="54">
        <v>294</v>
      </c>
      <c r="AE308" s="43">
        <v>746.25</v>
      </c>
      <c r="AF308" s="45">
        <v>546</v>
      </c>
      <c r="AG308" s="35">
        <v>14623</v>
      </c>
      <c r="AH308" s="43">
        <v>239</v>
      </c>
      <c r="AI308" s="43">
        <v>507.25</v>
      </c>
      <c r="AJ308" s="43">
        <v>546</v>
      </c>
      <c r="AK308" s="36">
        <v>1476</v>
      </c>
      <c r="AL308" s="54">
        <v>1476</v>
      </c>
      <c r="AM308" s="54">
        <v>294</v>
      </c>
      <c r="AN308" s="35">
        <v>2537</v>
      </c>
      <c r="AO308" s="35">
        <v>2537</v>
      </c>
      <c r="AP308" s="35">
        <v>416</v>
      </c>
      <c r="AQ308" s="45">
        <v>451</v>
      </c>
      <c r="AR308" s="35">
        <v>14623</v>
      </c>
      <c r="AS308" s="35">
        <v>1342</v>
      </c>
      <c r="AT308" s="35">
        <v>402</v>
      </c>
      <c r="AU308" s="35">
        <v>143</v>
      </c>
      <c r="AV308" s="35">
        <v>1342</v>
      </c>
      <c r="AW308" s="35">
        <v>1342</v>
      </c>
      <c r="AX308" s="35" t="s">
        <v>237</v>
      </c>
      <c r="AY308" s="35">
        <v>1342</v>
      </c>
      <c r="AZ308" s="35" t="s">
        <v>46</v>
      </c>
      <c r="BA308" s="45">
        <v>1089</v>
      </c>
      <c r="BB308" s="35">
        <v>14623</v>
      </c>
      <c r="BC308" s="35">
        <v>1696</v>
      </c>
      <c r="BD308" s="54">
        <v>80</v>
      </c>
      <c r="BE308" s="35">
        <v>615</v>
      </c>
      <c r="BF308" s="45">
        <v>24</v>
      </c>
      <c r="BG308" s="35">
        <v>14623</v>
      </c>
      <c r="BH308" s="35">
        <v>3823</v>
      </c>
      <c r="BI308" s="54">
        <v>6817</v>
      </c>
      <c r="BJ308" s="54">
        <v>6817</v>
      </c>
      <c r="BK308" s="54">
        <v>592</v>
      </c>
      <c r="BL308" s="35">
        <v>1970</v>
      </c>
      <c r="BM308" s="93" t="s">
        <v>238</v>
      </c>
      <c r="BN308" s="35">
        <v>1970</v>
      </c>
      <c r="BO308" s="94" t="s">
        <v>238</v>
      </c>
      <c r="BP308" s="35">
        <v>5918</v>
      </c>
      <c r="BQ308" s="35">
        <v>3181</v>
      </c>
      <c r="BR308" s="35">
        <v>2530</v>
      </c>
      <c r="BS308" s="35">
        <v>14623</v>
      </c>
      <c r="BT308" s="35">
        <v>14623</v>
      </c>
      <c r="BU308" s="35">
        <v>5918</v>
      </c>
      <c r="BV308" s="35">
        <v>10800</v>
      </c>
      <c r="BW308" s="54">
        <v>4290</v>
      </c>
      <c r="BX308" s="93" t="s">
        <v>238</v>
      </c>
      <c r="BY308" s="45">
        <v>14043</v>
      </c>
      <c r="BZ308" s="35">
        <v>14623</v>
      </c>
      <c r="CA308" s="35">
        <v>8721</v>
      </c>
      <c r="CB308" s="35">
        <v>5918</v>
      </c>
      <c r="CC308" s="35">
        <v>5918</v>
      </c>
      <c r="CD308" s="35">
        <v>5918</v>
      </c>
      <c r="CE308" s="35">
        <v>5275</v>
      </c>
      <c r="CF308" s="35">
        <v>124</v>
      </c>
      <c r="CG308" s="35">
        <v>4520</v>
      </c>
      <c r="CH308" s="35">
        <v>8721</v>
      </c>
      <c r="CI308" s="35">
        <v>8721</v>
      </c>
      <c r="CJ308" s="35">
        <v>8721</v>
      </c>
      <c r="CK308" s="35">
        <v>322</v>
      </c>
      <c r="CL308" s="35" t="s">
        <v>237</v>
      </c>
      <c r="CM308" s="35">
        <v>322</v>
      </c>
      <c r="CN308" s="35">
        <v>487</v>
      </c>
      <c r="CO308" s="45">
        <v>8263</v>
      </c>
      <c r="CP308" s="35">
        <v>7194</v>
      </c>
      <c r="CQ308" s="35">
        <v>7194</v>
      </c>
      <c r="CR308" s="54">
        <v>6817</v>
      </c>
      <c r="CS308" s="54">
        <v>6817</v>
      </c>
      <c r="CT308" s="54">
        <v>7245</v>
      </c>
      <c r="CU308" s="54">
        <v>2550</v>
      </c>
      <c r="CV308" s="54">
        <v>7245</v>
      </c>
      <c r="CW308" s="54">
        <v>14623</v>
      </c>
      <c r="CX308" s="54">
        <v>6817</v>
      </c>
      <c r="CY308" s="93">
        <v>5392</v>
      </c>
      <c r="CZ308" s="93">
        <v>360</v>
      </c>
      <c r="DA308" s="78">
        <v>6.76</v>
      </c>
      <c r="DB308" s="35" t="s">
        <v>46</v>
      </c>
      <c r="DC308" s="35" t="s">
        <v>46</v>
      </c>
      <c r="DD308" s="35" t="s">
        <v>46</v>
      </c>
      <c r="DE308" s="35" t="s">
        <v>46</v>
      </c>
      <c r="DF308" s="35">
        <v>1696</v>
      </c>
      <c r="DG308" s="54">
        <v>80</v>
      </c>
      <c r="DH308" s="35">
        <v>615</v>
      </c>
      <c r="DI308" s="35">
        <v>24</v>
      </c>
    </row>
    <row r="309" spans="1:113" x14ac:dyDescent="0.2">
      <c r="A309" s="3" t="s">
        <v>44</v>
      </c>
      <c r="B309" s="4">
        <v>2023</v>
      </c>
      <c r="C309" s="2" t="s">
        <v>21</v>
      </c>
      <c r="D309" s="35">
        <v>1299</v>
      </c>
      <c r="E309" s="35">
        <v>1165</v>
      </c>
      <c r="F309" s="35">
        <v>42301</v>
      </c>
      <c r="G309" s="45">
        <v>42301</v>
      </c>
      <c r="H309" s="35">
        <v>42301</v>
      </c>
      <c r="I309" s="35">
        <v>42301</v>
      </c>
      <c r="J309" s="35">
        <v>7051</v>
      </c>
      <c r="K309" s="35">
        <v>25145</v>
      </c>
      <c r="L309" s="35">
        <v>10105</v>
      </c>
      <c r="M309" s="35" t="s">
        <v>46</v>
      </c>
      <c r="N309" s="35" t="s">
        <v>237</v>
      </c>
      <c r="O309" s="35">
        <v>1055</v>
      </c>
      <c r="P309" s="35">
        <v>909</v>
      </c>
      <c r="Q309" s="35">
        <v>4051.9112903225805</v>
      </c>
      <c r="R309" s="45">
        <v>4672</v>
      </c>
      <c r="S309" s="54">
        <v>13234</v>
      </c>
      <c r="T309" s="54">
        <v>13125</v>
      </c>
      <c r="U309" s="35">
        <v>15895</v>
      </c>
      <c r="V309" s="35">
        <v>2114</v>
      </c>
      <c r="W309" s="35">
        <v>7564</v>
      </c>
      <c r="X309" s="35">
        <v>8331</v>
      </c>
      <c r="Y309" s="35">
        <v>3098</v>
      </c>
      <c r="Z309" s="35">
        <v>6702</v>
      </c>
      <c r="AA309" s="35">
        <v>4051.9112903225805</v>
      </c>
      <c r="AB309" s="35">
        <v>21574</v>
      </c>
      <c r="AC309" s="35">
        <v>20727</v>
      </c>
      <c r="AD309" s="54">
        <v>899</v>
      </c>
      <c r="AE309" s="43">
        <v>2131.125</v>
      </c>
      <c r="AF309" s="45">
        <v>1569</v>
      </c>
      <c r="AG309" s="35">
        <v>42301</v>
      </c>
      <c r="AH309" s="43">
        <v>770</v>
      </c>
      <c r="AI309" s="43">
        <v>1361.125</v>
      </c>
      <c r="AJ309" s="43">
        <v>1569</v>
      </c>
      <c r="AK309" s="36">
        <v>4102</v>
      </c>
      <c r="AL309" s="54">
        <v>4102</v>
      </c>
      <c r="AM309" s="54">
        <v>899</v>
      </c>
      <c r="AN309" s="35">
        <v>7051</v>
      </c>
      <c r="AO309" s="35">
        <v>7051</v>
      </c>
      <c r="AP309" s="35">
        <v>1165</v>
      </c>
      <c r="AQ309" s="45">
        <v>1236</v>
      </c>
      <c r="AR309" s="35">
        <v>42301</v>
      </c>
      <c r="AS309" s="35">
        <v>4044</v>
      </c>
      <c r="AT309" s="35">
        <v>1411</v>
      </c>
      <c r="AU309" s="35">
        <v>460</v>
      </c>
      <c r="AV309" s="35">
        <v>4044</v>
      </c>
      <c r="AW309" s="35">
        <v>4044</v>
      </c>
      <c r="AX309" s="35" t="s">
        <v>237</v>
      </c>
      <c r="AY309" s="35">
        <v>4044</v>
      </c>
      <c r="AZ309" s="35" t="s">
        <v>46</v>
      </c>
      <c r="BA309" s="45">
        <v>3644</v>
      </c>
      <c r="BB309" s="35">
        <v>42301</v>
      </c>
      <c r="BC309" s="35">
        <v>4532</v>
      </c>
      <c r="BD309" s="54">
        <v>310</v>
      </c>
      <c r="BE309" s="35">
        <v>1641</v>
      </c>
      <c r="BF309" s="45">
        <v>120</v>
      </c>
      <c r="BG309" s="35">
        <v>42301</v>
      </c>
      <c r="BH309" s="35">
        <v>10105</v>
      </c>
      <c r="BI309" s="54">
        <v>20248</v>
      </c>
      <c r="BJ309" s="54">
        <v>20248</v>
      </c>
      <c r="BK309" s="54">
        <v>1741</v>
      </c>
      <c r="BL309" s="35">
        <v>5037</v>
      </c>
      <c r="BM309" s="93" t="s">
        <v>238</v>
      </c>
      <c r="BN309" s="35">
        <v>5037</v>
      </c>
      <c r="BO309" s="94" t="s">
        <v>238</v>
      </c>
      <c r="BP309" s="35">
        <v>18009</v>
      </c>
      <c r="BQ309" s="35">
        <v>9800</v>
      </c>
      <c r="BR309" s="35">
        <v>2530</v>
      </c>
      <c r="BS309" s="35">
        <v>42301</v>
      </c>
      <c r="BT309" s="35">
        <v>42301</v>
      </c>
      <c r="BU309" s="35">
        <v>18009</v>
      </c>
      <c r="BV309" s="35">
        <v>32196</v>
      </c>
      <c r="BW309" s="54">
        <v>13396</v>
      </c>
      <c r="BX309" s="93" t="s">
        <v>238</v>
      </c>
      <c r="BY309" s="45">
        <v>41481</v>
      </c>
      <c r="BZ309" s="35">
        <v>42301</v>
      </c>
      <c r="CA309" s="35">
        <v>26359</v>
      </c>
      <c r="CB309" s="35">
        <v>18009</v>
      </c>
      <c r="CC309" s="35">
        <v>18009</v>
      </c>
      <c r="CD309" s="35">
        <v>18009</v>
      </c>
      <c r="CE309" s="35">
        <v>15895</v>
      </c>
      <c r="CF309" s="35">
        <v>314</v>
      </c>
      <c r="CG309" s="35">
        <v>11008</v>
      </c>
      <c r="CH309" s="35">
        <v>26382</v>
      </c>
      <c r="CI309" s="35">
        <v>26382</v>
      </c>
      <c r="CJ309" s="35">
        <v>26382</v>
      </c>
      <c r="CK309" s="35">
        <v>1055</v>
      </c>
      <c r="CL309" s="35" t="s">
        <v>237</v>
      </c>
      <c r="CM309" s="35">
        <v>1055</v>
      </c>
      <c r="CN309" s="35">
        <v>1817</v>
      </c>
      <c r="CO309" s="45">
        <v>25145</v>
      </c>
      <c r="CP309" s="35">
        <v>20956</v>
      </c>
      <c r="CQ309" s="35">
        <v>20956</v>
      </c>
      <c r="CR309" s="54">
        <v>20248</v>
      </c>
      <c r="CS309" s="54">
        <v>20248</v>
      </c>
      <c r="CT309" s="54">
        <v>21057</v>
      </c>
      <c r="CU309" s="54">
        <v>8697</v>
      </c>
      <c r="CV309" s="54">
        <v>21057</v>
      </c>
      <c r="CW309" s="54">
        <v>42301</v>
      </c>
      <c r="CX309" s="54">
        <v>20248</v>
      </c>
      <c r="CY309" s="93">
        <v>12574</v>
      </c>
      <c r="CZ309" s="93">
        <v>853</v>
      </c>
      <c r="DA309" s="78">
        <v>7</v>
      </c>
      <c r="DB309" s="35" t="s">
        <v>46</v>
      </c>
      <c r="DC309" s="35" t="s">
        <v>46</v>
      </c>
      <c r="DD309" s="35" t="s">
        <v>46</v>
      </c>
      <c r="DE309" s="35" t="s">
        <v>46</v>
      </c>
      <c r="DF309" s="35">
        <v>4532</v>
      </c>
      <c r="DG309" s="54">
        <v>310</v>
      </c>
      <c r="DH309" s="35">
        <v>1641</v>
      </c>
      <c r="DI309" s="35">
        <v>120</v>
      </c>
    </row>
    <row r="310" spans="1:113" x14ac:dyDescent="0.2">
      <c r="A310" s="3" t="s">
        <v>45</v>
      </c>
      <c r="B310" s="4">
        <v>2023</v>
      </c>
      <c r="C310" s="2" t="s">
        <v>22</v>
      </c>
      <c r="D310" s="35">
        <v>35446</v>
      </c>
      <c r="E310" s="35">
        <v>31449</v>
      </c>
      <c r="F310" s="35">
        <v>1201622</v>
      </c>
      <c r="G310" s="45">
        <v>1201622</v>
      </c>
      <c r="H310" s="35">
        <v>1201622</v>
      </c>
      <c r="I310" s="35">
        <v>1201622</v>
      </c>
      <c r="J310" s="35">
        <v>199127</v>
      </c>
      <c r="K310" s="35">
        <v>745624</v>
      </c>
      <c r="L310" s="35">
        <v>256871</v>
      </c>
      <c r="M310" s="35">
        <v>1545</v>
      </c>
      <c r="N310" s="35" t="s">
        <v>237</v>
      </c>
      <c r="O310" s="35">
        <v>47786</v>
      </c>
      <c r="P310" s="35">
        <v>45512</v>
      </c>
      <c r="Q310" s="35">
        <v>4097.5246356696734</v>
      </c>
      <c r="R310" s="45">
        <v>212831</v>
      </c>
      <c r="S310" s="54">
        <v>393081</v>
      </c>
      <c r="T310" s="54">
        <v>383636</v>
      </c>
      <c r="U310" s="35">
        <v>471405</v>
      </c>
      <c r="V310" s="35">
        <v>59670</v>
      </c>
      <c r="W310" s="35">
        <v>220127</v>
      </c>
      <c r="X310" s="35">
        <v>251278</v>
      </c>
      <c r="Y310" s="35">
        <v>101123</v>
      </c>
      <c r="Z310" s="35">
        <v>196696</v>
      </c>
      <c r="AA310" s="35">
        <v>4097.5246356696734</v>
      </c>
      <c r="AB310" s="35">
        <v>610123</v>
      </c>
      <c r="AC310" s="35">
        <v>591499</v>
      </c>
      <c r="AD310" s="54">
        <v>26650</v>
      </c>
      <c r="AE310" s="43">
        <v>60508</v>
      </c>
      <c r="AF310" s="45">
        <v>43903</v>
      </c>
      <c r="AG310" s="35">
        <v>1201622</v>
      </c>
      <c r="AH310" s="43">
        <v>22115</v>
      </c>
      <c r="AI310" s="43">
        <v>38393</v>
      </c>
      <c r="AJ310" s="43">
        <v>43903</v>
      </c>
      <c r="AK310" s="36">
        <v>116860</v>
      </c>
      <c r="AL310" s="36">
        <v>116860</v>
      </c>
      <c r="AM310" s="54">
        <v>26650</v>
      </c>
      <c r="AN310" s="35">
        <v>199127</v>
      </c>
      <c r="AO310" s="35">
        <v>199127</v>
      </c>
      <c r="AP310" s="35">
        <v>31449</v>
      </c>
      <c r="AQ310" s="45">
        <v>33233</v>
      </c>
      <c r="AR310" s="35">
        <v>1201622</v>
      </c>
      <c r="AS310" s="35">
        <v>124913</v>
      </c>
      <c r="AT310" s="35">
        <v>41705</v>
      </c>
      <c r="AU310" s="35">
        <v>12962</v>
      </c>
      <c r="AV310" s="35">
        <v>124913</v>
      </c>
      <c r="AW310" s="35">
        <v>124913</v>
      </c>
      <c r="AX310" s="35" t="s">
        <v>237</v>
      </c>
      <c r="AY310" s="35">
        <v>124913</v>
      </c>
      <c r="AZ310" s="35">
        <v>10761</v>
      </c>
      <c r="BA310" s="45">
        <v>123828</v>
      </c>
      <c r="BB310" s="35">
        <v>1201622</v>
      </c>
      <c r="BC310" s="35">
        <v>130132</v>
      </c>
      <c r="BD310" s="54">
        <v>8778</v>
      </c>
      <c r="BE310" s="35">
        <v>46977</v>
      </c>
      <c r="BF310" s="45">
        <v>2910</v>
      </c>
      <c r="BG310" s="35">
        <v>1201622</v>
      </c>
      <c r="BH310" s="35">
        <v>256871</v>
      </c>
      <c r="BI310" s="54">
        <v>613893</v>
      </c>
      <c r="BJ310" s="54">
        <v>613893</v>
      </c>
      <c r="BK310" s="54">
        <v>48876</v>
      </c>
      <c r="BL310" s="35">
        <v>132913</v>
      </c>
      <c r="BM310" s="93" t="s">
        <v>238</v>
      </c>
      <c r="BN310" s="35">
        <v>132913</v>
      </c>
      <c r="BO310" s="94" t="s">
        <v>238</v>
      </c>
      <c r="BP310" s="35">
        <v>531075</v>
      </c>
      <c r="BQ310" s="35">
        <v>297819</v>
      </c>
      <c r="BR310" s="35">
        <v>2530</v>
      </c>
      <c r="BS310" s="35">
        <v>1201622</v>
      </c>
      <c r="BT310" s="35">
        <v>1201622</v>
      </c>
      <c r="BU310" s="35">
        <v>531075</v>
      </c>
      <c r="BV310" s="35">
        <v>944751</v>
      </c>
      <c r="BW310" s="54">
        <v>437850</v>
      </c>
      <c r="BX310" s="93" t="s">
        <v>238</v>
      </c>
      <c r="BY310" s="45">
        <v>1157541</v>
      </c>
      <c r="BZ310" s="35">
        <v>1201622</v>
      </c>
      <c r="CA310" s="35">
        <v>776717</v>
      </c>
      <c r="CB310" s="35">
        <v>531075</v>
      </c>
      <c r="CC310" s="35">
        <v>531075</v>
      </c>
      <c r="CD310" s="35">
        <v>531075</v>
      </c>
      <c r="CE310" s="35">
        <v>471405</v>
      </c>
      <c r="CF310" s="35">
        <v>11065</v>
      </c>
      <c r="CG310" s="35">
        <v>70396</v>
      </c>
      <c r="CH310" s="35">
        <v>779122</v>
      </c>
      <c r="CI310" s="35">
        <v>779122</v>
      </c>
      <c r="CJ310" s="35">
        <v>779122</v>
      </c>
      <c r="CK310" s="35">
        <v>47786</v>
      </c>
      <c r="CL310" s="35" t="s">
        <v>237</v>
      </c>
      <c r="CM310" s="35">
        <v>47786</v>
      </c>
      <c r="CN310" s="35">
        <v>79479</v>
      </c>
      <c r="CO310" s="45">
        <v>745624</v>
      </c>
      <c r="CP310" s="35">
        <v>613455</v>
      </c>
      <c r="CQ310" s="35">
        <v>613455</v>
      </c>
      <c r="CR310" s="54">
        <v>613893</v>
      </c>
      <c r="CS310" s="54">
        <v>613893</v>
      </c>
      <c r="CT310" s="54">
        <v>619129</v>
      </c>
      <c r="CU310" s="54">
        <v>398194</v>
      </c>
      <c r="CV310" s="54">
        <v>619129</v>
      </c>
      <c r="CW310" s="54">
        <v>1201622</v>
      </c>
      <c r="CX310" s="54">
        <v>613893</v>
      </c>
      <c r="CY310" s="93">
        <v>229713</v>
      </c>
      <c r="CZ310" s="93">
        <v>16495</v>
      </c>
      <c r="DA310" s="78" t="s">
        <v>46</v>
      </c>
      <c r="DB310" s="35">
        <v>10761</v>
      </c>
      <c r="DC310" s="35">
        <v>10761</v>
      </c>
      <c r="DD310" s="35">
        <v>10761</v>
      </c>
      <c r="DE310" s="35">
        <v>10761</v>
      </c>
      <c r="DF310" s="35">
        <v>130132</v>
      </c>
      <c r="DG310" s="54">
        <v>8778</v>
      </c>
      <c r="DH310" s="35">
        <v>46977</v>
      </c>
      <c r="DI310" s="35">
        <v>2910</v>
      </c>
    </row>
    <row r="311" spans="1:113" x14ac:dyDescent="0.2">
      <c r="DA311" s="78"/>
    </row>
    <row r="312" spans="1:113" x14ac:dyDescent="0.2">
      <c r="DA312" s="78"/>
    </row>
    <row r="313" spans="1:113" x14ac:dyDescent="0.2">
      <c r="DA313" s="78"/>
    </row>
    <row r="314" spans="1:113" x14ac:dyDescent="0.2">
      <c r="DA314" s="78"/>
    </row>
    <row r="315" spans="1:113" x14ac:dyDescent="0.2">
      <c r="C315" s="6" t="s">
        <v>600</v>
      </c>
      <c r="D315" s="35">
        <f>MIN(D3:D288)</f>
        <v>383</v>
      </c>
      <c r="E315" s="35">
        <f t="shared" ref="E315:BV315" si="0">MIN(E3:E288)</f>
        <v>338</v>
      </c>
      <c r="F315" s="35">
        <f t="shared" si="0"/>
        <v>14023</v>
      </c>
      <c r="G315" s="45">
        <f t="shared" si="0"/>
        <v>14023</v>
      </c>
      <c r="H315" s="35">
        <f t="shared" si="0"/>
        <v>14023</v>
      </c>
      <c r="I315" s="35">
        <f t="shared" si="0"/>
        <v>14023</v>
      </c>
      <c r="J315" s="35">
        <f t="shared" si="0"/>
        <v>2392</v>
      </c>
      <c r="K315" s="35">
        <f t="shared" si="0"/>
        <v>8282</v>
      </c>
      <c r="L315" s="35">
        <f t="shared" si="0"/>
        <v>3217</v>
      </c>
      <c r="M315" s="35">
        <f>MIN(M3:M288)</f>
        <v>554</v>
      </c>
      <c r="N315" s="35">
        <f t="shared" si="0"/>
        <v>0</v>
      </c>
      <c r="O315" s="35">
        <f t="shared" si="0"/>
        <v>227</v>
      </c>
      <c r="P315" s="35">
        <f t="shared" si="0"/>
        <v>60</v>
      </c>
      <c r="Q315" s="35">
        <f t="shared" si="0"/>
        <v>2757.1137566137568</v>
      </c>
      <c r="R315" s="45">
        <f t="shared" si="0"/>
        <v>794</v>
      </c>
      <c r="S315" s="35">
        <f t="shared" si="0"/>
        <v>4382</v>
      </c>
      <c r="T315" s="35">
        <f t="shared" si="0"/>
        <v>4207</v>
      </c>
      <c r="U315" s="35">
        <f t="shared" si="0"/>
        <v>4507</v>
      </c>
      <c r="V315" s="35">
        <f t="shared" si="0"/>
        <v>608</v>
      </c>
      <c r="W315" s="35">
        <f t="shared" si="0"/>
        <v>2138</v>
      </c>
      <c r="X315" s="35">
        <f t="shared" si="0"/>
        <v>2369</v>
      </c>
      <c r="Y315" s="35">
        <f>MIN(Y3:Y288)</f>
        <v>961</v>
      </c>
      <c r="Z315" s="35">
        <f t="shared" si="0"/>
        <v>1941</v>
      </c>
      <c r="AA315" s="35">
        <f t="shared" si="0"/>
        <v>2098</v>
      </c>
      <c r="AB315" s="35">
        <f t="shared" si="0"/>
        <v>7163</v>
      </c>
      <c r="AC315" s="35">
        <f t="shared" si="0"/>
        <v>6860</v>
      </c>
      <c r="AD315" s="35">
        <f t="shared" si="0"/>
        <v>240</v>
      </c>
      <c r="AE315" s="43">
        <f t="shared" ref="AE315" si="1">MIN(AE3:AE288)</f>
        <v>583.25</v>
      </c>
      <c r="AF315" s="45">
        <f>MIN(AF3:AF288)</f>
        <v>461</v>
      </c>
      <c r="AG315" s="35">
        <f t="shared" si="0"/>
        <v>14023</v>
      </c>
      <c r="AH315" s="43">
        <f t="shared" si="0"/>
        <v>199</v>
      </c>
      <c r="AI315" s="43">
        <f t="shared" si="0"/>
        <v>370</v>
      </c>
      <c r="AJ315" s="43">
        <f t="shared" si="0"/>
        <v>461</v>
      </c>
      <c r="AK315" s="43">
        <f t="shared" si="0"/>
        <v>1424</v>
      </c>
      <c r="AL315" s="35">
        <f t="shared" si="0"/>
        <v>1424</v>
      </c>
      <c r="AM315" s="35">
        <f t="shared" si="0"/>
        <v>240</v>
      </c>
      <c r="AN315" s="35">
        <f t="shared" si="0"/>
        <v>2392</v>
      </c>
      <c r="AO315" s="35">
        <f t="shared" si="0"/>
        <v>2392</v>
      </c>
      <c r="AP315" s="35">
        <f t="shared" si="0"/>
        <v>338</v>
      </c>
      <c r="AQ315" s="45">
        <f t="shared" si="0"/>
        <v>233</v>
      </c>
      <c r="AR315" s="35">
        <f t="shared" si="0"/>
        <v>14023</v>
      </c>
      <c r="AS315" s="35">
        <f t="shared" si="0"/>
        <v>1293</v>
      </c>
      <c r="AT315" s="35">
        <f t="shared" si="0"/>
        <v>347</v>
      </c>
      <c r="AU315" s="35">
        <f t="shared" si="0"/>
        <v>144</v>
      </c>
      <c r="AV315" s="35">
        <f t="shared" si="0"/>
        <v>1293</v>
      </c>
      <c r="AW315" s="35">
        <f t="shared" si="0"/>
        <v>1293</v>
      </c>
      <c r="AX315" s="35">
        <f t="shared" si="0"/>
        <v>0</v>
      </c>
      <c r="AY315" s="35">
        <f t="shared" si="0"/>
        <v>1293</v>
      </c>
      <c r="AZ315" s="35">
        <f>MIN(AZ3:AZ288)</f>
        <v>3119</v>
      </c>
      <c r="BA315" s="45">
        <f t="shared" si="0"/>
        <v>1066</v>
      </c>
      <c r="BB315" s="35">
        <f>MIN(BB3:BB288)</f>
        <v>14023</v>
      </c>
      <c r="BC315" s="35">
        <f t="shared" si="0"/>
        <v>1467</v>
      </c>
      <c r="BD315" s="54">
        <f t="shared" si="0"/>
        <v>49</v>
      </c>
      <c r="BE315" s="35">
        <f t="shared" si="0"/>
        <v>531</v>
      </c>
      <c r="BF315" s="45">
        <f t="shared" si="0"/>
        <v>13</v>
      </c>
      <c r="BG315" s="35">
        <f t="shared" si="0"/>
        <v>14023</v>
      </c>
      <c r="BH315" s="35">
        <f t="shared" si="0"/>
        <v>3217</v>
      </c>
      <c r="BI315" s="35">
        <f t="shared" si="0"/>
        <v>6270</v>
      </c>
      <c r="BJ315" s="35">
        <f t="shared" si="0"/>
        <v>6270</v>
      </c>
      <c r="BK315" s="35">
        <f t="shared" si="0"/>
        <v>368</v>
      </c>
      <c r="BL315" s="35">
        <f t="shared" si="0"/>
        <v>1366</v>
      </c>
      <c r="BM315" s="35">
        <f t="shared" si="0"/>
        <v>16523</v>
      </c>
      <c r="BN315" s="35">
        <f t="shared" si="0"/>
        <v>1366</v>
      </c>
      <c r="BO315" s="45">
        <f t="shared" si="0"/>
        <v>377</v>
      </c>
      <c r="BP315" s="35">
        <f t="shared" si="0"/>
        <v>5258</v>
      </c>
      <c r="BQ315" s="35">
        <f t="shared" si="0"/>
        <v>2939</v>
      </c>
      <c r="BR315" s="35">
        <f t="shared" si="0"/>
        <v>1802.794817626391</v>
      </c>
      <c r="BS315" s="35">
        <f t="shared" si="0"/>
        <v>14023</v>
      </c>
      <c r="BT315" s="35">
        <f t="shared" si="0"/>
        <v>14023</v>
      </c>
      <c r="BU315" s="35">
        <f t="shared" si="0"/>
        <v>5258</v>
      </c>
      <c r="BV315" s="35">
        <f t="shared" si="0"/>
        <v>10731</v>
      </c>
      <c r="BW315" s="35">
        <f t="shared" ref="BW315:DI315" si="2">MIN(BW3:BW288)</f>
        <v>4021</v>
      </c>
      <c r="BX315" s="35">
        <f t="shared" si="2"/>
        <v>6428</v>
      </c>
      <c r="BY315" s="45">
        <f t="shared" si="2"/>
        <v>13996</v>
      </c>
      <c r="BZ315" s="35">
        <f t="shared" si="2"/>
        <v>14023</v>
      </c>
      <c r="CA315" s="35">
        <f t="shared" si="2"/>
        <v>8683</v>
      </c>
      <c r="CB315" s="35">
        <f t="shared" si="2"/>
        <v>5258</v>
      </c>
      <c r="CC315" s="35">
        <f>MIN(CC3:CC288)</f>
        <v>5258</v>
      </c>
      <c r="CD315" s="35">
        <f t="shared" si="2"/>
        <v>5258</v>
      </c>
      <c r="CE315" s="35">
        <f t="shared" si="2"/>
        <v>4507</v>
      </c>
      <c r="CF315" s="35">
        <f t="shared" si="2"/>
        <v>75</v>
      </c>
      <c r="CG315" s="35">
        <f t="shared" si="2"/>
        <v>3988</v>
      </c>
      <c r="CH315" s="35">
        <f t="shared" si="2"/>
        <v>8618</v>
      </c>
      <c r="CI315" s="35">
        <f t="shared" si="2"/>
        <v>8618</v>
      </c>
      <c r="CJ315" s="35">
        <f t="shared" si="2"/>
        <v>8618</v>
      </c>
      <c r="CK315" s="35">
        <f t="shared" si="2"/>
        <v>227</v>
      </c>
      <c r="CL315" s="35">
        <f t="shared" si="2"/>
        <v>0</v>
      </c>
      <c r="CM315" s="35">
        <f t="shared" si="2"/>
        <v>227</v>
      </c>
      <c r="CN315" s="35">
        <f t="shared" si="2"/>
        <v>411</v>
      </c>
      <c r="CO315" s="45">
        <f t="shared" si="2"/>
        <v>8282</v>
      </c>
      <c r="CP315" s="35">
        <f t="shared" si="2"/>
        <v>6616</v>
      </c>
      <c r="CQ315" s="35">
        <f t="shared" si="2"/>
        <v>6616</v>
      </c>
      <c r="CR315" s="35">
        <f t="shared" si="2"/>
        <v>6270</v>
      </c>
      <c r="CS315" s="35">
        <f t="shared" si="2"/>
        <v>6270</v>
      </c>
      <c r="CT315" s="35">
        <f t="shared" si="2"/>
        <v>6616</v>
      </c>
      <c r="CU315" s="35">
        <f t="shared" si="2"/>
        <v>2066</v>
      </c>
      <c r="CV315" s="35">
        <f t="shared" si="2"/>
        <v>6616</v>
      </c>
      <c r="CW315" s="35">
        <f t="shared" si="2"/>
        <v>14023</v>
      </c>
      <c r="CX315" s="35">
        <f t="shared" si="2"/>
        <v>6270</v>
      </c>
      <c r="CY315" s="35">
        <f t="shared" si="2"/>
        <v>3158.5231690000001</v>
      </c>
      <c r="CZ315" s="35">
        <f t="shared" si="2"/>
        <v>273</v>
      </c>
      <c r="DA315" s="78">
        <f>MIN(DA3:DA288)</f>
        <v>4.92</v>
      </c>
      <c r="DB315" s="35">
        <f>MIN(DB3:DB288)</f>
        <v>3119</v>
      </c>
      <c r="DC315" s="35">
        <f>MIN(DC3:DC288)</f>
        <v>3119</v>
      </c>
      <c r="DD315" s="35">
        <f>MIN(DD3:DD288)</f>
        <v>3119</v>
      </c>
      <c r="DE315" s="35">
        <f>MIN(DE3:DE288)</f>
        <v>3119</v>
      </c>
      <c r="DF315" s="35">
        <f t="shared" si="2"/>
        <v>1467</v>
      </c>
      <c r="DG315" s="54">
        <f t="shared" si="2"/>
        <v>49</v>
      </c>
      <c r="DH315" s="35">
        <f t="shared" si="2"/>
        <v>531</v>
      </c>
      <c r="DI315" s="35">
        <f t="shared" si="2"/>
        <v>13</v>
      </c>
    </row>
    <row r="316" spans="1:113" x14ac:dyDescent="0.2">
      <c r="DA316" s="78"/>
    </row>
    <row r="317" spans="1:113" x14ac:dyDescent="0.2">
      <c r="DA317" s="78"/>
    </row>
    <row r="318" spans="1:113" x14ac:dyDescent="0.2">
      <c r="DA318" s="78"/>
    </row>
    <row r="319" spans="1:113" x14ac:dyDescent="0.2">
      <c r="DA319" s="78"/>
    </row>
    <row r="320" spans="1:113" x14ac:dyDescent="0.2">
      <c r="DA320" s="78"/>
    </row>
    <row r="321" spans="105:105" x14ac:dyDescent="0.2">
      <c r="DA321" s="78"/>
    </row>
    <row r="322" spans="105:105" x14ac:dyDescent="0.2">
      <c r="DA322" s="78"/>
    </row>
    <row r="323" spans="105:105" x14ac:dyDescent="0.2">
      <c r="DA323" s="78"/>
    </row>
    <row r="324" spans="105:105" x14ac:dyDescent="0.2">
      <c r="DA324" s="78"/>
    </row>
    <row r="325" spans="105:105" x14ac:dyDescent="0.2">
      <c r="DA325" s="78"/>
    </row>
    <row r="326" spans="105:105" x14ac:dyDescent="0.2">
      <c r="DA326" s="78"/>
    </row>
    <row r="327" spans="105:105" x14ac:dyDescent="0.2">
      <c r="DA327" s="78"/>
    </row>
    <row r="328" spans="105:105" x14ac:dyDescent="0.2">
      <c r="DA328" s="78"/>
    </row>
    <row r="329" spans="105:105" x14ac:dyDescent="0.2">
      <c r="DA329" s="78"/>
    </row>
    <row r="330" spans="105:105" x14ac:dyDescent="0.2">
      <c r="DA330" s="78"/>
    </row>
    <row r="331" spans="105:105" x14ac:dyDescent="0.2">
      <c r="DA331" s="78"/>
    </row>
    <row r="332" spans="105:105" x14ac:dyDescent="0.2">
      <c r="DA332" s="78"/>
    </row>
  </sheetData>
  <conditionalFormatting sqref="BC69:BF266">
    <cfRule type="cellIs" dxfId="3" priority="4" operator="lessThan">
      <formula>3</formula>
    </cfRule>
  </conditionalFormatting>
  <conditionalFormatting sqref="BI113:BI134">
    <cfRule type="cellIs" dxfId="2" priority="3" operator="lessThan">
      <formula>3</formula>
    </cfRule>
  </conditionalFormatting>
  <conditionalFormatting sqref="BJ113:BJ134">
    <cfRule type="cellIs" dxfId="1" priority="2" operator="lessThan">
      <formula>3</formula>
    </cfRule>
  </conditionalFormatting>
  <conditionalFormatting sqref="AE277">
    <cfRule type="containsText" dxfId="0" priority="1" operator="containsText" text="nv">
      <formula>NOT(ISERROR(SEARCH("nv",AE277)))</formula>
    </cfRule>
  </conditionalFormatting>
  <pageMargins left="0.7" right="0.7" top="0.78740157499999996" bottom="0.78740157499999996" header="0.3" footer="0.3"/>
  <pageSetup paperSize="9" orientation="portrait" horizontalDpi="90" verticalDpi="9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005498"/>
    <pageSetUpPr fitToPage="1"/>
  </sheetPr>
  <dimension ref="A1:P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109375" style="184" customWidth="1"/>
    <col min="2" max="2" width="50.77734375" style="192" customWidth="1"/>
    <col min="3" max="12" width="8.77734375" style="186" customWidth="1"/>
    <col min="13" max="13" width="11.5546875" style="140"/>
    <col min="14" max="16384" width="11.5546875" style="126"/>
  </cols>
  <sheetData>
    <row r="1" spans="1:16" s="125" customFormat="1" ht="24.75" customHeight="1" x14ac:dyDescent="0.35">
      <c r="A1" s="123" t="str">
        <f>'Deckblatt und Impressum'!A1</f>
        <v>Sozialmonitoring Region Hannover 2024 (1)</v>
      </c>
      <c r="B1" s="124"/>
      <c r="L1" s="126"/>
    </row>
    <row r="2" spans="1:16" s="125" customFormat="1" ht="18.75" customHeight="1" x14ac:dyDescent="0.3">
      <c r="A2" s="127" t="str">
        <f>'Deckblatt und Impressum'!A2</f>
        <v>Dezernat für Soziales, Teilhabe, Familie und Jugend - Stabsstelle Sozialplanung</v>
      </c>
      <c r="B2" s="124"/>
    </row>
    <row r="3" spans="1:16" s="125" customFormat="1" ht="15" customHeight="1" x14ac:dyDescent="0.2">
      <c r="A3" s="128" t="str">
        <f>'Deckblatt und Impressum'!A3</f>
        <v>Stand: 22.11.2024</v>
      </c>
      <c r="B3" s="124"/>
    </row>
    <row r="4" spans="1:16" s="125" customFormat="1" ht="15" customHeight="1" x14ac:dyDescent="0.2">
      <c r="A4" s="128"/>
      <c r="B4" s="124"/>
    </row>
    <row r="5" spans="1:16" s="125" customFormat="1" ht="18.75" customHeight="1" x14ac:dyDescent="0.2">
      <c r="A5" s="129" t="s">
        <v>638</v>
      </c>
      <c r="B5" s="124"/>
      <c r="C5" s="129" t="s">
        <v>760</v>
      </c>
    </row>
    <row r="6" spans="1:16" s="131" customFormat="1" ht="25.15" customHeight="1" x14ac:dyDescent="0.2">
      <c r="A6" s="130"/>
      <c r="C6" s="454" t="s">
        <v>22</v>
      </c>
      <c r="D6" s="455"/>
      <c r="E6" s="455"/>
      <c r="F6" s="455"/>
      <c r="G6" s="456"/>
      <c r="H6" s="457" t="s">
        <v>22</v>
      </c>
      <c r="I6" s="458"/>
      <c r="J6" s="458"/>
      <c r="K6" s="458"/>
      <c r="L6" s="459"/>
      <c r="M6" s="130"/>
      <c r="P6" s="132"/>
    </row>
    <row r="7" spans="1:16" s="135" customFormat="1" ht="25.15" customHeight="1" x14ac:dyDescent="0.2">
      <c r="A7" s="133"/>
      <c r="B7" s="134" t="s">
        <v>236</v>
      </c>
      <c r="C7" s="460">
        <v>2014</v>
      </c>
      <c r="D7" s="460">
        <v>2015</v>
      </c>
      <c r="E7" s="460">
        <v>2016</v>
      </c>
      <c r="F7" s="460">
        <v>2017</v>
      </c>
      <c r="G7" s="460">
        <v>2018</v>
      </c>
      <c r="H7" s="460">
        <v>2019</v>
      </c>
      <c r="I7" s="460">
        <v>2020</v>
      </c>
      <c r="J7" s="460">
        <v>2021</v>
      </c>
      <c r="K7" s="460">
        <v>2022</v>
      </c>
      <c r="L7" s="460">
        <v>2023</v>
      </c>
    </row>
    <row r="8" spans="1:16" ht="35.1" customHeight="1" x14ac:dyDescent="0.2">
      <c r="A8" s="136" t="s">
        <v>139</v>
      </c>
      <c r="B8" s="137" t="s">
        <v>263</v>
      </c>
      <c r="C8" s="138"/>
      <c r="D8" s="138"/>
      <c r="E8" s="138"/>
      <c r="F8" s="138"/>
      <c r="G8" s="138"/>
      <c r="H8" s="138"/>
      <c r="I8" s="138"/>
      <c r="J8" s="138"/>
      <c r="K8" s="138"/>
      <c r="L8" s="139"/>
    </row>
    <row r="9" spans="1:16" ht="25.5" customHeight="1" x14ac:dyDescent="0.2">
      <c r="A9" s="141" t="s">
        <v>140</v>
      </c>
      <c r="B9" s="142" t="s">
        <v>673</v>
      </c>
      <c r="C9" s="143" t="str">
        <f>INDEX(Matrix1!$A:$EH,MATCH(Kennzahlen!$C$6,Matrix1!$C:$C,0)+MATCH(Kennzahlen!C$7,Matrix1!$B:$B)-24,4)</f>
        <v>nv</v>
      </c>
      <c r="D9" s="143" t="str">
        <f>INDEX(Matrix1!$A:$EH,MATCH(Kennzahlen!$C$6,Matrix1!$C:$C,0)+MATCH(Kennzahlen!D$7,Matrix1!$B:$B)-24,4)</f>
        <v>nv</v>
      </c>
      <c r="E9" s="143" t="str">
        <f>INDEX(Matrix1!$A:$EH,MATCH(Kennzahlen!$C$6,Matrix1!$C:$C,0)+MATCH(Kennzahlen!E$7,Matrix1!$B:$B)-24,4)</f>
        <v>nv</v>
      </c>
      <c r="F9" s="143" t="str">
        <f>INDEX(Matrix1!$A:$EH,MATCH(Kennzahlen!$C$6,Matrix1!$C:$C,0)+MATCH(Kennzahlen!F$7,Matrix1!$B:$B)-24,4)</f>
        <v>nv</v>
      </c>
      <c r="G9" s="143" t="str">
        <f>INDEX(Matrix1!$A:$EH,MATCH(Kennzahlen!$C$6,Matrix1!$C:$C,0)+MATCH(Kennzahlen!G$7,Matrix1!$B:$B)-24,4)</f>
        <v>nv</v>
      </c>
      <c r="H9" s="143">
        <f>INDEX(Matrix1!$A:$EH,MATCH(Kennzahlen!$H$6,Matrix1!$C:$C,0)+MATCH(Kennzahlen!H$7,Matrix1!$B:$B)-24,4)</f>
        <v>9.9285714285714288</v>
      </c>
      <c r="I9" s="143">
        <f>INDEX(Matrix1!$A:$EH,MATCH(Kennzahlen!$H$6,Matrix1!$C:$C,0)+MATCH(Kennzahlen!I$7,Matrix1!$B:$B)-24,4)</f>
        <v>10.282482383483742</v>
      </c>
      <c r="J9" s="143">
        <f>INDEX(Matrix1!$A:$EH,MATCH(Kennzahlen!$H$6,Matrix1!$C:$C,0)+MATCH(Kennzahlen!J$7,Matrix1!$B:$B)-24,4)</f>
        <v>11.841507376329103</v>
      </c>
      <c r="K9" s="143">
        <f>INDEX(Matrix1!$A:$EH,MATCH(Kennzahlen!$H$6,Matrix1!$C:$C,0)+MATCH(Kennzahlen!K$7,Matrix1!$B:$B)-24,4)</f>
        <v>12.273758947797242</v>
      </c>
      <c r="L9" s="143">
        <f>INDEX(Matrix1!$A:$EH,MATCH(Kennzahlen!$H$6,Matrix1!$C:$C,0)+MATCH(Kennzahlen!L$7,Matrix1!$B:$B)-24,4)</f>
        <v>11.902612424533093</v>
      </c>
      <c r="N9" s="140"/>
    </row>
    <row r="10" spans="1:16" ht="25.5" customHeight="1" x14ac:dyDescent="0.2">
      <c r="A10" s="144" t="s">
        <v>57</v>
      </c>
      <c r="B10" s="145" t="s">
        <v>674</v>
      </c>
      <c r="C10" s="146" t="str">
        <f>INDEX(Matrix1!$A:$EH,MATCH(Kennzahlen!$C$6,Matrix1!$C:$C,0)+MATCH(Kennzahlen!C$7,Matrix1!$B:$B)-24,5)</f>
        <v>nv</v>
      </c>
      <c r="D10" s="146" t="str">
        <f>INDEX(Matrix1!$A:$EH,MATCH(Kennzahlen!$C$6,Matrix1!$C:$C,0)+MATCH(Kennzahlen!D$7,Matrix1!$B:$B)-24,5)</f>
        <v>nv</v>
      </c>
      <c r="E10" s="146" t="str">
        <f>INDEX(Matrix1!$A:$EH,MATCH(Kennzahlen!$C$6,Matrix1!$C:$C,0)+MATCH(Kennzahlen!E$7,Matrix1!$B:$B)-24,5)</f>
        <v>nv</v>
      </c>
      <c r="F10" s="146" t="str">
        <f>INDEX(Matrix1!$A:$EH,MATCH(Kennzahlen!$C$6,Matrix1!$C:$C,0)+MATCH(Kennzahlen!F$7,Matrix1!$B:$B)-24,5)</f>
        <v>nv</v>
      </c>
      <c r="G10" s="146" t="str">
        <f>INDEX(Matrix1!$A:$EH,MATCH(Kennzahlen!$C$6,Matrix1!$C:$C,0)+MATCH(Kennzahlen!G$7,Matrix1!$B:$B)-24,5)</f>
        <v>nv</v>
      </c>
      <c r="H10" s="146">
        <f>INDEX(Matrix1!$A:$EH,MATCH(Kennzahlen!$H$6,Matrix1!$C:$C,0)+MATCH(Kennzahlen!H$7,Matrix1!$B:$B)-24,5)</f>
        <v>8.5999024322252424</v>
      </c>
      <c r="I10" s="146">
        <f>INDEX(Matrix1!$A:$EH,MATCH(Kennzahlen!$H$6,Matrix1!$C:$C,0)+MATCH(Kennzahlen!I$7,Matrix1!$B:$B)-24,5)</f>
        <v>9.0632561354994809</v>
      </c>
      <c r="J10" s="146">
        <f>INDEX(Matrix1!$A:$EH,MATCH(Kennzahlen!$H$6,Matrix1!$C:$C,0)+MATCH(Kennzahlen!J$7,Matrix1!$B:$B)-24,5)</f>
        <v>10.547749949093872</v>
      </c>
      <c r="K10" s="146">
        <f>INDEX(Matrix1!$A:$EH,MATCH(Kennzahlen!$H$6,Matrix1!$C:$C,0)+MATCH(Kennzahlen!K$7,Matrix1!$B:$B)-24,5)</f>
        <v>11.82715164935361</v>
      </c>
      <c r="L10" s="146">
        <f>INDEX(Matrix1!$A:$EH,MATCH(Kennzahlen!$H$6,Matrix1!$C:$C,0)+MATCH(Kennzahlen!L$7,Matrix1!$B:$B)-24,5)</f>
        <v>12.970205729911921</v>
      </c>
      <c r="M10" s="125"/>
    </row>
    <row r="11" spans="1:16" ht="25.5" customHeight="1" x14ac:dyDescent="0.2">
      <c r="A11" s="147" t="s">
        <v>141</v>
      </c>
      <c r="B11" s="142" t="s">
        <v>1036</v>
      </c>
      <c r="C11" s="143" t="str">
        <f>INDEX(Matrix1!$A:$EH,MATCH(Kennzahlen!$C$6,Matrix1!$C:$C,0)+MATCH(Kennzahlen!C$7,Matrix1!$B:$B)-24,6)</f>
        <v>nv</v>
      </c>
      <c r="D11" s="143" t="str">
        <f>INDEX(Matrix1!$A:$EH,MATCH(Kennzahlen!$C$6,Matrix1!$C:$C,0)+MATCH(Kennzahlen!D$7,Matrix1!$B:$B)-24,6)</f>
        <v>nv</v>
      </c>
      <c r="E11" s="143" t="str">
        <f>INDEX(Matrix1!$A:$EH,MATCH(Kennzahlen!$C$6,Matrix1!$C:$C,0)+MATCH(Kennzahlen!E$7,Matrix1!$B:$B)-24,6)</f>
        <v>nv</v>
      </c>
      <c r="F11" s="143" t="str">
        <f>INDEX(Matrix1!$A:$EH,MATCH(Kennzahlen!$C$6,Matrix1!$C:$C,0)+MATCH(Kennzahlen!F$7,Matrix1!$B:$B)-24,6)</f>
        <v>nv</v>
      </c>
      <c r="G11" s="143" t="str">
        <f>INDEX(Matrix1!$A:$EH,MATCH(Kennzahlen!$C$6,Matrix1!$C:$C,0)+MATCH(Kennzahlen!G$7,Matrix1!$B:$B)-24,6)</f>
        <v>nv</v>
      </c>
      <c r="H11" s="143" t="str">
        <f>INDEX(Matrix1!$A:$EH,MATCH(Kennzahlen!$H$6,Matrix1!$C:$C,0)+MATCH(Kennzahlen!H$7,Matrix1!$B:$B)-24,6)</f>
        <v>nv</v>
      </c>
      <c r="I11" s="143">
        <f>INDEX(Matrix1!$A:$EH,MATCH(Kennzahlen!$H$6,Matrix1!$C:$C,0)+MATCH(Kennzahlen!I$7,Matrix1!$B:$B)-24,6)</f>
        <v>791.14863249153314</v>
      </c>
      <c r="J11" s="143">
        <f>INDEX(Matrix1!$A:$EH,MATCH(Kennzahlen!$H$6,Matrix1!$C:$C,0)+MATCH(Kennzahlen!J$7,Matrix1!$B:$B)-24,6)</f>
        <v>925.06577671567777</v>
      </c>
      <c r="K11" s="143">
        <f>INDEX(Matrix1!$A:$EH,MATCH(Kennzahlen!$H$6,Matrix1!$C:$C,0)+MATCH(Kennzahlen!K$7,Matrix1!$B:$B)-24,6)</f>
        <v>961.52159769762636</v>
      </c>
      <c r="L11" s="143">
        <f>INDEX(Matrix1!$A:$EH,MATCH(Kennzahlen!$H$6,Matrix1!$C:$C,0)+MATCH(Kennzahlen!L$7,Matrix1!$B:$B)-24,6)</f>
        <v>508.56259289526992</v>
      </c>
      <c r="M11" s="125"/>
    </row>
    <row r="12" spans="1:16" ht="25.5" customHeight="1" x14ac:dyDescent="0.2">
      <c r="A12" s="148" t="s">
        <v>142</v>
      </c>
      <c r="B12" s="149" t="s">
        <v>438</v>
      </c>
      <c r="C12" s="146" t="str">
        <f>INDEX(Matrix1!$A:$EH,MATCH(Kennzahlen!$C$6,Matrix1!$C:$C,0)+MATCH(Kennzahlen!C$7,Matrix1!$B:$B)-24,7)</f>
        <v>nv</v>
      </c>
      <c r="D12" s="146">
        <f>INDEX(Matrix1!$A:$EH,MATCH(Kennzahlen!$C$6,Matrix1!$C:$C,0)+MATCH(Kennzahlen!D$7,Matrix1!$B:$B)-24,7)</f>
        <v>2.1461181722427365</v>
      </c>
      <c r="E12" s="146" t="str">
        <f>INDEX(Matrix1!$A:$EH,MATCH(Kennzahlen!$C$6,Matrix1!$C:$C,0)+MATCH(Kennzahlen!E$7,Matrix1!$B:$B)-24,7)</f>
        <v>nv</v>
      </c>
      <c r="F12" s="146">
        <f>INDEX(Matrix1!$A:$EH,MATCH(Kennzahlen!$C$6,Matrix1!$C:$C,0)+MATCH(Kennzahlen!F$7,Matrix1!$B:$B)-24,7)</f>
        <v>2.4592117854187454</v>
      </c>
      <c r="G12" s="146" t="str">
        <f>INDEX(Matrix1!$A:$EH,MATCH(Kennzahlen!$C$6,Matrix1!$C:$C,0)+MATCH(Kennzahlen!G$7,Matrix1!$B:$B)-24,7)</f>
        <v>nv</v>
      </c>
      <c r="H12" s="146">
        <f>INDEX(Matrix1!$A:$EH,MATCH(Kennzahlen!$H$6,Matrix1!$C:$C,0)+MATCH(Kennzahlen!H$7,Matrix1!$B:$B)-24,7)</f>
        <v>2.6135635917944979</v>
      </c>
      <c r="I12" s="146" t="str">
        <f>INDEX(Matrix1!$A:$EH,MATCH(Kennzahlen!$H$6,Matrix1!$C:$C,0)+MATCH(Kennzahlen!I$7,Matrix1!$B:$B)-24,7)</f>
        <v>nv</v>
      </c>
      <c r="J12" s="146">
        <f>INDEX(Matrix1!$A:$EH,MATCH(Kennzahlen!$H$6,Matrix1!$C:$C,0)+MATCH(Kennzahlen!J$7,Matrix1!$B:$B)-24,7)</f>
        <v>2.72235578449795</v>
      </c>
      <c r="K12" s="146" t="str">
        <f>INDEX(Matrix1!$A:$EH,MATCH(Kennzahlen!$H$6,Matrix1!$C:$C,0)+MATCH(Kennzahlen!K$7,Matrix1!$B:$B)-24,7)</f>
        <v>nv</v>
      </c>
      <c r="L12" s="146" t="str">
        <f>INDEX(Matrix1!$A:$EH,MATCH(Kennzahlen!$H$6,Matrix1!$C:$C,0)+MATCH(Kennzahlen!L$7,Matrix1!$B:$B)-24,7)</f>
        <v>…</v>
      </c>
    </row>
    <row r="13" spans="1:16" ht="35.1" customHeight="1" x14ac:dyDescent="0.2">
      <c r="A13" s="136" t="s">
        <v>143</v>
      </c>
      <c r="B13" s="137" t="s">
        <v>315</v>
      </c>
      <c r="C13" s="138"/>
      <c r="D13" s="138"/>
      <c r="E13" s="138"/>
      <c r="F13" s="138"/>
      <c r="G13" s="138"/>
      <c r="H13" s="138"/>
      <c r="I13" s="138"/>
      <c r="J13" s="138"/>
      <c r="K13" s="138"/>
      <c r="L13" s="139"/>
    </row>
    <row r="14" spans="1:16" ht="25.5" customHeight="1" x14ac:dyDescent="0.2">
      <c r="A14" s="150" t="s">
        <v>144</v>
      </c>
      <c r="B14" s="151" t="s">
        <v>776</v>
      </c>
      <c r="C14" s="143">
        <f>INDEX(Matrix1!$A:$EH,MATCH(Kennzahlen!$C$6,Matrix1!$C:$C,0)+MATCH(Kennzahlen!C$7,Matrix1!$B:$B)-24,8)</f>
        <v>11.40037754678335</v>
      </c>
      <c r="D14" s="143">
        <f>INDEX(Matrix1!$A:$EH,MATCH(Kennzahlen!$C$6,Matrix1!$C:$C,0)+MATCH(Kennzahlen!D$7,Matrix1!$B:$B)-24,8)</f>
        <v>12.776448028372062</v>
      </c>
      <c r="E14" s="143">
        <f>INDEX(Matrix1!$A:$EH,MATCH(Kennzahlen!$C$6,Matrix1!$C:$C,0)+MATCH(Kennzahlen!E$7,Matrix1!$B:$B)-24,8)</f>
        <v>13.397099360233364</v>
      </c>
      <c r="F14" s="143">
        <f>INDEX(Matrix1!$A:$EH,MATCH(Kennzahlen!$C$6,Matrix1!$C:$C,0)+MATCH(Kennzahlen!F$7,Matrix1!$B:$B)-24,8)</f>
        <v>13.899748340717382</v>
      </c>
      <c r="G14" s="143">
        <f>INDEX(Matrix1!$A:$EH,MATCH(Kennzahlen!$C$6,Matrix1!$C:$C,0)+MATCH(Kennzahlen!G$7,Matrix1!$B:$B)-24,8)</f>
        <v>14.466779216288506</v>
      </c>
      <c r="H14" s="143">
        <f>INDEX(Matrix1!$A:$EH,MATCH(Kennzahlen!$H$6,Matrix1!$C:$C,0)+MATCH(Kennzahlen!H$7,Matrix1!$B:$B)-24,8)</f>
        <v>14.721047698617006</v>
      </c>
      <c r="I14" s="143">
        <f>INDEX(Matrix1!$A:$EH,MATCH(Kennzahlen!$H$6,Matrix1!$C:$C,0)+MATCH(Kennzahlen!I$7,Matrix1!$B:$B)-24,8)</f>
        <v>14.937954613676951</v>
      </c>
      <c r="J14" s="143">
        <f>INDEX(Matrix1!$A:$EH,MATCH(Kennzahlen!$H$6,Matrix1!$C:$C,0)+MATCH(Kennzahlen!J$7,Matrix1!$B:$B)-24,8)</f>
        <v>15.392301901364142</v>
      </c>
      <c r="K14" s="143">
        <f>INDEX(Matrix1!$A:$EH,MATCH(Kennzahlen!$H$6,Matrix1!$C:$C,0)+MATCH(Kennzahlen!K$7,Matrix1!$B:$B)-24,8)</f>
        <v>17.018923927631572</v>
      </c>
      <c r="L14" s="143">
        <f>INDEX(Matrix1!$A:$EH,MATCH(Kennzahlen!$H$6,Matrix1!$C:$C,0)+MATCH(Kennzahlen!L$7,Matrix1!$B:$B)-24,8)</f>
        <v>17.71197597913487</v>
      </c>
    </row>
    <row r="15" spans="1:16" ht="25.5" customHeight="1" x14ac:dyDescent="0.2">
      <c r="A15" s="144" t="s">
        <v>145</v>
      </c>
      <c r="B15" s="149" t="s">
        <v>146</v>
      </c>
      <c r="C15" s="146" t="str">
        <f>INDEX(Matrix1!$A:$EH,MATCH(Kennzahlen!$C$6,Matrix1!$C:$C,0)+MATCH(Kennzahlen!C$7,Matrix1!$B:$B)-24,9)</f>
        <v>nv</v>
      </c>
      <c r="D15" s="146" t="str">
        <f>INDEX(Matrix1!$A:$EH,MATCH(Kennzahlen!$C$6,Matrix1!$C:$C,0)+MATCH(Kennzahlen!D$7,Matrix1!$B:$B)-24,9)</f>
        <v>nv</v>
      </c>
      <c r="E15" s="146">
        <f>INDEX(Matrix1!$A:$EH,MATCH(Kennzahlen!$C$6,Matrix1!$C:$C,0)+MATCH(Kennzahlen!E$7,Matrix1!$B:$B)-24,9)</f>
        <v>29.025781946489136</v>
      </c>
      <c r="F15" s="146">
        <f>INDEX(Matrix1!$A:$EH,MATCH(Kennzahlen!$C$6,Matrix1!$C:$C,0)+MATCH(Kennzahlen!F$7,Matrix1!$B:$B)-24,9)</f>
        <v>29.653653486621874</v>
      </c>
      <c r="G15" s="146">
        <f>INDEX(Matrix1!$A:$EH,MATCH(Kennzahlen!$C$6,Matrix1!$C:$C,0)+MATCH(Kennzahlen!G$7,Matrix1!$B:$B)-24,9)</f>
        <v>30.39636451161261</v>
      </c>
      <c r="H15" s="146">
        <f>INDEX(Matrix1!$A:$EH,MATCH(Kennzahlen!$H$6,Matrix1!$C:$C,0)+MATCH(Kennzahlen!H$7,Matrix1!$B:$B)-24,9)</f>
        <v>31.12297650905667</v>
      </c>
      <c r="I15" s="146">
        <f>INDEX(Matrix1!$A:$EH,MATCH(Kennzahlen!$H$6,Matrix1!$C:$C,0)+MATCH(Kennzahlen!I$7,Matrix1!$B:$B)-24,9)</f>
        <v>31.853272031327112</v>
      </c>
      <c r="J15" s="146">
        <f>INDEX(Matrix1!$A:$EH,MATCH(Kennzahlen!$H$6,Matrix1!$C:$C,0)+MATCH(Kennzahlen!J$7,Matrix1!$B:$B)-24,9)</f>
        <v>32.597814019776628</v>
      </c>
      <c r="K15" s="146">
        <f>INDEX(Matrix1!$A:$EH,MATCH(Kennzahlen!$H$6,Matrix1!$C:$C,0)+MATCH(Kennzahlen!K$7,Matrix1!$B:$B)-24,9)</f>
        <v>34.36122244279769</v>
      </c>
      <c r="L15" s="146">
        <f>INDEX(Matrix1!$A:$EH,MATCH(Kennzahlen!$H$6,Matrix1!$C:$C,0)+MATCH(Kennzahlen!L$7,Matrix1!$B:$B)-24,9)</f>
        <v>35.286720782409105</v>
      </c>
    </row>
    <row r="16" spans="1:16" ht="25.5" customHeight="1" x14ac:dyDescent="0.2">
      <c r="A16" s="152" t="s">
        <v>147</v>
      </c>
      <c r="B16" s="142" t="s">
        <v>148</v>
      </c>
      <c r="C16" s="143" t="str">
        <f>INDEX(Matrix1!$A:$EH,MATCH(Kennzahlen!$C$6,Matrix1!$C:$C,0)+MATCH(Kennzahlen!C$7,Matrix1!$B:$B)-24,10)</f>
        <v>nv</v>
      </c>
      <c r="D16" s="143" t="str">
        <f>INDEX(Matrix1!$A:$EH,MATCH(Kennzahlen!$C$6,Matrix1!$C:$C,0)+MATCH(Kennzahlen!D$7,Matrix1!$B:$B)-24,10)</f>
        <v>nv</v>
      </c>
      <c r="E16" s="143">
        <f>INDEX(Matrix1!$A:$EH,MATCH(Kennzahlen!$C$6,Matrix1!$C:$C,0)+MATCH(Kennzahlen!E$7,Matrix1!$B:$B)-24,10)</f>
        <v>45.41859664910934</v>
      </c>
      <c r="F16" s="143">
        <f>INDEX(Matrix1!$A:$EH,MATCH(Kennzahlen!$C$6,Matrix1!$C:$C,0)+MATCH(Kennzahlen!F$7,Matrix1!$B:$B)-24,10)</f>
        <v>46.695509551796285</v>
      </c>
      <c r="G16" s="143">
        <f>INDEX(Matrix1!$A:$EH,MATCH(Kennzahlen!$C$6,Matrix1!$C:$C,0)+MATCH(Kennzahlen!G$7,Matrix1!$B:$B)-24,10)</f>
        <v>47.730724513202958</v>
      </c>
      <c r="H16" s="143">
        <f>INDEX(Matrix1!$A:$EH,MATCH(Kennzahlen!$H$6,Matrix1!$C:$C,0)+MATCH(Kennzahlen!H$7,Matrix1!$B:$B)-24,10)</f>
        <v>48.741497845335402</v>
      </c>
      <c r="I16" s="143">
        <f>INDEX(Matrix1!$A:$EH,MATCH(Kennzahlen!$H$6,Matrix1!$C:$C,0)+MATCH(Kennzahlen!I$7,Matrix1!$B:$B)-24,10)</f>
        <v>49.882630327077081</v>
      </c>
      <c r="J16" s="143">
        <f>INDEX(Matrix1!$A:$EH,MATCH(Kennzahlen!$H$6,Matrix1!$C:$C,0)+MATCH(Kennzahlen!J$7,Matrix1!$B:$B)-24,10)</f>
        <v>50.711474261220793</v>
      </c>
      <c r="K16" s="143">
        <f>INDEX(Matrix1!$A:$EH,MATCH(Kennzahlen!$H$6,Matrix1!$C:$C,0)+MATCH(Kennzahlen!K$7,Matrix1!$B:$B)-24,10)</f>
        <v>53.011836869694207</v>
      </c>
      <c r="L16" s="143">
        <f>INDEX(Matrix1!$A:$EH,MATCH(Kennzahlen!$H$6,Matrix1!$C:$C,0)+MATCH(Kennzahlen!L$7,Matrix1!$B:$B)-24,10)</f>
        <v>53.890733049762204</v>
      </c>
    </row>
    <row r="17" spans="1:13" ht="25.5" customHeight="1" x14ac:dyDescent="0.2">
      <c r="A17" s="144" t="s">
        <v>149</v>
      </c>
      <c r="B17" s="149" t="s">
        <v>150</v>
      </c>
      <c r="C17" s="146" t="str">
        <f>INDEX(Matrix1!$A:$EH,MATCH(Kennzahlen!$C$6,Matrix1!$C:$C,0)+MATCH(Kennzahlen!C$7,Matrix1!$B:$B)-24,11)</f>
        <v>nv</v>
      </c>
      <c r="D17" s="146" t="str">
        <f>INDEX(Matrix1!$A:$EH,MATCH(Kennzahlen!$C$6,Matrix1!$C:$C,0)+MATCH(Kennzahlen!D$7,Matrix1!$B:$B)-24,11)</f>
        <v>nv</v>
      </c>
      <c r="E17" s="146">
        <f>INDEX(Matrix1!$A:$EH,MATCH(Kennzahlen!$C$6,Matrix1!$C:$C,0)+MATCH(Kennzahlen!E$7,Matrix1!$B:$B)-24,11)</f>
        <v>29.74926755133913</v>
      </c>
      <c r="F17" s="146">
        <f>INDEX(Matrix1!$A:$EH,MATCH(Kennzahlen!$C$6,Matrix1!$C:$C,0)+MATCH(Kennzahlen!F$7,Matrix1!$B:$B)-24,11)</f>
        <v>30.5298151291443</v>
      </c>
      <c r="G17" s="146">
        <f>INDEX(Matrix1!$A:$EH,MATCH(Kennzahlen!$C$6,Matrix1!$C:$C,0)+MATCH(Kennzahlen!G$7,Matrix1!$B:$B)-24,11)</f>
        <v>31.389464974658964</v>
      </c>
      <c r="H17" s="146">
        <f>INDEX(Matrix1!$A:$EH,MATCH(Kennzahlen!$H$6,Matrix1!$C:$C,0)+MATCH(Kennzahlen!H$7,Matrix1!$B:$B)-24,11)</f>
        <v>32.259810335099914</v>
      </c>
      <c r="I17" s="146">
        <f>INDEX(Matrix1!$A:$EH,MATCH(Kennzahlen!$H$6,Matrix1!$C:$C,0)+MATCH(Kennzahlen!I$7,Matrix1!$B:$B)-24,11)</f>
        <v>32.912648913186651</v>
      </c>
      <c r="J17" s="146">
        <f>INDEX(Matrix1!$A:$EH,MATCH(Kennzahlen!$H$6,Matrix1!$C:$C,0)+MATCH(Kennzahlen!J$7,Matrix1!$B:$B)-24,11)</f>
        <v>33.658756403746068</v>
      </c>
      <c r="K17" s="146">
        <f>INDEX(Matrix1!$A:$EH,MATCH(Kennzahlen!$H$6,Matrix1!$C:$C,0)+MATCH(Kennzahlen!K$7,Matrix1!$B:$B)-24,11)</f>
        <v>35.452134209113332</v>
      </c>
      <c r="L17" s="146">
        <f>INDEX(Matrix1!$A:$EH,MATCH(Kennzahlen!$H$6,Matrix1!$C:$C,0)+MATCH(Kennzahlen!L$7,Matrix1!$B:$B)-24,11)</f>
        <v>36.627978713131554</v>
      </c>
    </row>
    <row r="18" spans="1:13" ht="25.5" customHeight="1" x14ac:dyDescent="0.2">
      <c r="A18" s="141" t="s">
        <v>151</v>
      </c>
      <c r="B18" s="142" t="s">
        <v>152</v>
      </c>
      <c r="C18" s="143" t="str">
        <f>INDEX(Matrix1!$A:$EH,MATCH(Kennzahlen!$C$6,Matrix1!$C:$C,0)+MATCH(Kennzahlen!C$7,Matrix1!$B:$B)-24,12)</f>
        <v>nv</v>
      </c>
      <c r="D18" s="143" t="str">
        <f>INDEX(Matrix1!$A:$EH,MATCH(Kennzahlen!$C$6,Matrix1!$C:$C,0)+MATCH(Kennzahlen!D$7,Matrix1!$B:$B)-24,12)</f>
        <v>nv</v>
      </c>
      <c r="E18" s="143">
        <f>INDEX(Matrix1!$A:$EH,MATCH(Kennzahlen!$C$6,Matrix1!$C:$C,0)+MATCH(Kennzahlen!E$7,Matrix1!$B:$B)-24,12)</f>
        <v>14.137450280887359</v>
      </c>
      <c r="F18" s="143">
        <f>INDEX(Matrix1!$A:$EH,MATCH(Kennzahlen!$C$6,Matrix1!$C:$C,0)+MATCH(Kennzahlen!F$7,Matrix1!$B:$B)-24,12)</f>
        <v>13.818039675559465</v>
      </c>
      <c r="G18" s="143">
        <f>INDEX(Matrix1!$A:$EH,MATCH(Kennzahlen!$C$6,Matrix1!$C:$C,0)+MATCH(Kennzahlen!G$7,Matrix1!$B:$B)-24,12)</f>
        <v>14.006196715335859</v>
      </c>
      <c r="H18" s="143">
        <f>INDEX(Matrix1!$A:$EH,MATCH(Kennzahlen!$H$6,Matrix1!$C:$C,0)+MATCH(Kennzahlen!H$7,Matrix1!$B:$B)-24,12)</f>
        <v>14.227915031077861</v>
      </c>
      <c r="I18" s="143">
        <f>INDEX(Matrix1!$A:$EH,MATCH(Kennzahlen!$H$6,Matrix1!$C:$C,0)+MATCH(Kennzahlen!I$7,Matrix1!$B:$B)-24,12)</f>
        <v>14.868271247378409</v>
      </c>
      <c r="J18" s="143">
        <f>INDEX(Matrix1!$A:$EH,MATCH(Kennzahlen!$H$6,Matrix1!$C:$C,0)+MATCH(Kennzahlen!J$7,Matrix1!$B:$B)-24,12)</f>
        <v>15.570417119252816</v>
      </c>
      <c r="K18" s="143">
        <f>INDEX(Matrix1!$A:$EH,MATCH(Kennzahlen!$H$6,Matrix1!$C:$C,0)+MATCH(Kennzahlen!K$7,Matrix1!$B:$B)-24,12)</f>
        <v>16.567733729065086</v>
      </c>
      <c r="L18" s="143">
        <f>INDEX(Matrix1!$A:$EH,MATCH(Kennzahlen!$H$6,Matrix1!$C:$C,0)+MATCH(Kennzahlen!L$7,Matrix1!$B:$B)-24,12)</f>
        <v>16.971553814949917</v>
      </c>
    </row>
    <row r="19" spans="1:13" ht="25.5" customHeight="1" x14ac:dyDescent="0.2">
      <c r="A19" s="144" t="s">
        <v>153</v>
      </c>
      <c r="B19" s="149" t="s">
        <v>777</v>
      </c>
      <c r="C19" s="146">
        <f>INDEX(Matrix1!$A:$EH,MATCH(Kennzahlen!$C$6,Matrix1!$C:$C,0)+MATCH(Kennzahlen!C$7,Matrix1!$B:$B)-24,13)</f>
        <v>9.8793363499245856</v>
      </c>
      <c r="D19" s="146">
        <f>INDEX(Matrix1!$A:$EH,MATCH(Kennzahlen!$C$6,Matrix1!$C:$C,0)+MATCH(Kennzahlen!D$7,Matrix1!$B:$B)-24,13)</f>
        <v>10.458991723100075</v>
      </c>
      <c r="E19" s="146">
        <f>INDEX(Matrix1!$A:$EH,MATCH(Kennzahlen!$C$6,Matrix1!$C:$C,0)+MATCH(Kennzahlen!E$7,Matrix1!$B:$B)-24,13)</f>
        <v>13.817891373801917</v>
      </c>
      <c r="F19" s="146">
        <f>INDEX(Matrix1!$A:$EH,MATCH(Kennzahlen!$C$6,Matrix1!$C:$C,0)+MATCH(Kennzahlen!F$7,Matrix1!$B:$B)-24,13)</f>
        <v>15.060670949321914</v>
      </c>
      <c r="G19" s="146">
        <f>INDEX(Matrix1!$A:$EH,MATCH(Kennzahlen!$C$6,Matrix1!$C:$C,0)+MATCH(Kennzahlen!G$7,Matrix1!$B:$B)-24,13)</f>
        <v>17.278617710583152</v>
      </c>
      <c r="H19" s="146">
        <f>INDEX(Matrix1!$A:$EH,MATCH(Kennzahlen!$H$6,Matrix1!$C:$C,0)+MATCH(Kennzahlen!H$7,Matrix1!$B:$B)-24,13)</f>
        <v>19.755911517925249</v>
      </c>
      <c r="I19" s="146">
        <f>INDEX(Matrix1!$A:$EH,MATCH(Kennzahlen!$H$6,Matrix1!$C:$C,0)+MATCH(Kennzahlen!I$7,Matrix1!$B:$B)-24,13)</f>
        <v>16.773017319963536</v>
      </c>
      <c r="J19" s="146">
        <f>INDEX(Matrix1!$A:$EH,MATCH(Kennzahlen!$H$6,Matrix1!$C:$C,0)+MATCH(Kennzahlen!J$7,Matrix1!$B:$B)-24,13)</f>
        <v>15.620094191522762</v>
      </c>
      <c r="K19" s="146">
        <f>INDEX(Matrix1!$A:$EH,MATCH(Kennzahlen!$H$6,Matrix1!$C:$C,0)+MATCH(Kennzahlen!K$7,Matrix1!$B:$B)-24,13)</f>
        <v>15.738831615120274</v>
      </c>
      <c r="L19" s="146">
        <f>INDEX(Matrix1!$A:$EH,MATCH(Kennzahlen!$H$6,Matrix1!$C:$C,0)+MATCH(Kennzahlen!L$7,Matrix1!$B:$B)-24,13)</f>
        <v>20</v>
      </c>
    </row>
    <row r="20" spans="1:13" ht="25.5" customHeight="1" x14ac:dyDescent="0.2">
      <c r="A20" s="141" t="s">
        <v>154</v>
      </c>
      <c r="B20" s="142" t="s">
        <v>778</v>
      </c>
      <c r="C20" s="143">
        <f>INDEX(Matrix1!$A:$EH,MATCH(Kennzahlen!$C$6,Matrix1!$C:$C,0)+MATCH(Kennzahlen!C$7,Matrix1!$B:$B)-24,14)</f>
        <v>20.5</v>
      </c>
      <c r="D20" s="143">
        <f>INDEX(Matrix1!$A:$EH,MATCH(Kennzahlen!$C$6,Matrix1!$C:$C,0)+MATCH(Kennzahlen!D$7,Matrix1!$B:$B)-24,14)</f>
        <v>21</v>
      </c>
      <c r="E20" s="143">
        <f>INDEX(Matrix1!$A:$EH,MATCH(Kennzahlen!$C$6,Matrix1!$C:$C,0)+MATCH(Kennzahlen!E$7,Matrix1!$B:$B)-24,14)</f>
        <v>20.3</v>
      </c>
      <c r="F20" s="143">
        <f>INDEX(Matrix1!$A:$EH,MATCH(Kennzahlen!$C$6,Matrix1!$C:$C,0)+MATCH(Kennzahlen!F$7,Matrix1!$B:$B)-24,14)</f>
        <v>19.2</v>
      </c>
      <c r="G20" s="143">
        <f>INDEX(Matrix1!$A:$EH,MATCH(Kennzahlen!$C$6,Matrix1!$C:$C,0)+MATCH(Kennzahlen!G$7,Matrix1!$B:$B)-24,14)</f>
        <v>18.100000000000001</v>
      </c>
      <c r="H20" s="143">
        <f>INDEX(Matrix1!$A:$EH,MATCH(Kennzahlen!$H$6,Matrix1!$C:$C,0)+MATCH(Kennzahlen!H$7,Matrix1!$B:$B)-24,14)</f>
        <v>17.899999999999999</v>
      </c>
      <c r="I20" s="143">
        <f>INDEX(Matrix1!$A:$EH,MATCH(Kennzahlen!$H$6,Matrix1!$C:$C,0)+MATCH(Kennzahlen!I$7,Matrix1!$B:$B)-24,14)</f>
        <v>21.4</v>
      </c>
      <c r="J20" s="143">
        <f>INDEX(Matrix1!$A:$EH,MATCH(Kennzahlen!$H$6,Matrix1!$C:$C,0)+MATCH(Kennzahlen!J$7,Matrix1!$B:$B)-24,14)</f>
        <v>19.2</v>
      </c>
      <c r="K20" s="143">
        <f>INDEX(Matrix1!$A:$EH,MATCH(Kennzahlen!$H$6,Matrix1!$C:$C,0)+MATCH(Kennzahlen!K$7,Matrix1!$B:$B)-24,14)</f>
        <v>20.6</v>
      </c>
      <c r="L20" s="143">
        <f>INDEX(Matrix1!$A:$EH,MATCH(Kennzahlen!$H$6,Matrix1!$C:$C,0)+MATCH(Kennzahlen!L$7,Matrix1!$B:$B)-24,14)</f>
        <v>21.4</v>
      </c>
    </row>
    <row r="21" spans="1:13" ht="25.5" customHeight="1" x14ac:dyDescent="0.2">
      <c r="A21" s="144" t="s">
        <v>155</v>
      </c>
      <c r="B21" s="149" t="s">
        <v>779</v>
      </c>
      <c r="C21" s="146">
        <f>INDEX(Matrix1!$A:$EH,MATCH(Kennzahlen!$C$6,Matrix1!$C:$C,0)+MATCH(Kennzahlen!C$7,Matrix1!$B:$B)-24,15)</f>
        <v>27.345283824157065</v>
      </c>
      <c r="D21" s="146">
        <f>INDEX(Matrix1!$A:$EH,MATCH(Kennzahlen!$C$6,Matrix1!$C:$C,0)+MATCH(Kennzahlen!D$7,Matrix1!$B:$B)-24,15)</f>
        <v>30.141019680768633</v>
      </c>
      <c r="E21" s="146">
        <f>INDEX(Matrix1!$A:$EH,MATCH(Kennzahlen!$C$6,Matrix1!$C:$C,0)+MATCH(Kennzahlen!E$7,Matrix1!$B:$B)-24,15)</f>
        <v>32.273246196500551</v>
      </c>
      <c r="F21" s="146">
        <f>INDEX(Matrix1!$A:$EH,MATCH(Kennzahlen!$C$6,Matrix1!$C:$C,0)+MATCH(Kennzahlen!F$7,Matrix1!$B:$B)-24,15)</f>
        <v>33.91752823476039</v>
      </c>
      <c r="G21" s="146">
        <f>INDEX(Matrix1!$A:$EH,MATCH(Kennzahlen!$C$6,Matrix1!$C:$C,0)+MATCH(Kennzahlen!G$7,Matrix1!$B:$B)-24,15)</f>
        <v>35.706580366774546</v>
      </c>
      <c r="H21" s="146">
        <f>INDEX(Matrix1!$A:$EH,MATCH(Kennzahlen!$H$6,Matrix1!$C:$C,0)+MATCH(Kennzahlen!H$7,Matrix1!$B:$B)-24,15)</f>
        <v>37.333436428773936</v>
      </c>
      <c r="I21" s="146">
        <f>INDEX(Matrix1!$A:$EH,MATCH(Kennzahlen!$H$6,Matrix1!$C:$C,0)+MATCH(Kennzahlen!I$7,Matrix1!$B:$B)-24,15)</f>
        <v>38.127872619829283</v>
      </c>
      <c r="J21" s="146">
        <f>INDEX(Matrix1!$A:$EH,MATCH(Kennzahlen!$H$6,Matrix1!$C:$C,0)+MATCH(Kennzahlen!J$7,Matrix1!$B:$B)-24,15)</f>
        <v>39.861505278692242</v>
      </c>
      <c r="K21" s="146">
        <f>INDEX(Matrix1!$A:$EH,MATCH(Kennzahlen!$H$6,Matrix1!$C:$C,0)+MATCH(Kennzahlen!K$7,Matrix1!$B:$B)-24,15)</f>
        <v>43.75528929669057</v>
      </c>
      <c r="L21" s="146">
        <f>INDEX(Matrix1!$A:$EH,MATCH(Kennzahlen!$H$6,Matrix1!$C:$C,0)+MATCH(Kennzahlen!L$7,Matrix1!$B:$B)-24,15)</f>
        <v>45.297785962415773</v>
      </c>
    </row>
    <row r="22" spans="1:13" ht="25.5" customHeight="1" x14ac:dyDescent="0.2">
      <c r="A22" s="141" t="s">
        <v>768</v>
      </c>
      <c r="B22" s="142" t="s">
        <v>1073</v>
      </c>
      <c r="C22" s="143">
        <f>INDEX(Matrix1!$A:$EH,MATCH(Kennzahlen!$C$6,Matrix1!$C:$C,0)+MATCH(Kennzahlen!C$7,Matrix1!$B:$B)-24,16)</f>
        <v>37.891473600744227</v>
      </c>
      <c r="D22" s="143">
        <f>INDEX(Matrix1!$A:$EH,MATCH(Kennzahlen!$C$6,Matrix1!$C:$C,0)+MATCH(Kennzahlen!D$7,Matrix1!$B:$B)-24,16)</f>
        <v>40.362301108631691</v>
      </c>
      <c r="E22" s="143">
        <f>INDEX(Matrix1!$A:$EH,MATCH(Kennzahlen!$C$6,Matrix1!$C:$C,0)+MATCH(Kennzahlen!E$7,Matrix1!$B:$B)-24,16)</f>
        <v>40.454376152916417</v>
      </c>
      <c r="F22" s="143">
        <f>INDEX(Matrix1!$A:$EH,MATCH(Kennzahlen!$C$6,Matrix1!$C:$C,0)+MATCH(Kennzahlen!F$7,Matrix1!$B:$B)-24,16)</f>
        <v>40.077492614970105</v>
      </c>
      <c r="G22" s="143">
        <f>INDEX(Matrix1!$A:$EH,MATCH(Kennzahlen!$C$6,Matrix1!$C:$C,0)+MATCH(Kennzahlen!G$7,Matrix1!$B:$B)-24,16)</f>
        <v>40.765380662113117</v>
      </c>
      <c r="H22" s="143">
        <f>INDEX(Matrix1!$A:$EH,MATCH(Kennzahlen!$H$6,Matrix1!$C:$C,0)+MATCH(Kennzahlen!H$7,Matrix1!$B:$B)-24,16)</f>
        <v>40.768784270262806</v>
      </c>
      <c r="I22" s="143">
        <f>INDEX(Matrix1!$A:$EH,MATCH(Kennzahlen!$H$6,Matrix1!$C:$C,0)+MATCH(Kennzahlen!I$7,Matrix1!$B:$B)-24,16)</f>
        <v>40.100498903647861</v>
      </c>
      <c r="J22" s="143">
        <f>INDEX(Matrix1!$A:$EH,MATCH(Kennzahlen!$H$6,Matrix1!$C:$C,0)+MATCH(Kennzahlen!J$7,Matrix1!$B:$B)-24,16)</f>
        <v>38.609369644121436</v>
      </c>
      <c r="K22" s="143">
        <f>INDEX(Matrix1!$A:$EH,MATCH(Kennzahlen!$H$6,Matrix1!$C:$C,0)+MATCH(Kennzahlen!K$7,Matrix1!$B:$B)-24,16)</f>
        <v>34.631079478054566</v>
      </c>
      <c r="L22" s="143">
        <f>INDEX(Matrix1!$A:$EH,MATCH(Kennzahlen!$H$6,Matrix1!$C:$C,0)+MATCH(Kennzahlen!L$7,Matrix1!$B:$B)-24,16)</f>
        <v>31.96801161661147</v>
      </c>
    </row>
    <row r="23" spans="1:13" ht="25.5" customHeight="1" x14ac:dyDescent="0.2">
      <c r="A23" s="153" t="s">
        <v>769</v>
      </c>
      <c r="B23" s="154" t="s">
        <v>1037</v>
      </c>
      <c r="C23" s="155">
        <f>INDEX(Matrix1!$A:$EH,MATCH(Kennzahlen!$C$6,Matrix1!$C:$C,0)+MATCH(Kennzahlen!C$7,Matrix1!$B:$B)-24,17)</f>
        <v>33.526675335515762</v>
      </c>
      <c r="D23" s="155">
        <f>INDEX(Matrix1!$A:$EH,MATCH(Kennzahlen!$C$6,Matrix1!$C:$C,0)+MATCH(Kennzahlen!D$7,Matrix1!$B:$B)-24,17)</f>
        <v>38.793109193351007</v>
      </c>
      <c r="E23" s="155">
        <f>INDEX(Matrix1!$A:$EH,MATCH(Kennzahlen!$C$6,Matrix1!$C:$C,0)+MATCH(Kennzahlen!E$7,Matrix1!$B:$B)-24,17)</f>
        <v>40.959703567779073</v>
      </c>
      <c r="F23" s="155">
        <f>INDEX(Matrix1!$A:$EH,MATCH(Kennzahlen!$C$6,Matrix1!$C:$C,0)+MATCH(Kennzahlen!F$7,Matrix1!$B:$B)-24,17)</f>
        <v>42.302241944498249</v>
      </c>
      <c r="G23" s="155">
        <f>INDEX(Matrix1!$A:$EH,MATCH(Kennzahlen!$C$6,Matrix1!$C:$C,0)+MATCH(Kennzahlen!G$7,Matrix1!$B:$B)-24,17)</f>
        <v>44.192448201860387</v>
      </c>
      <c r="H23" s="155">
        <f>INDEX(Matrix1!$A:$EH,MATCH(Kennzahlen!$H$6,Matrix1!$C:$C,0)+MATCH(Kennzahlen!H$7,Matrix1!$B:$B)-24,17)</f>
        <v>45.467760705920099</v>
      </c>
      <c r="I23" s="155">
        <f>INDEX(Matrix1!$A:$EH,MATCH(Kennzahlen!$H$6,Matrix1!$C:$C,0)+MATCH(Kennzahlen!I$7,Matrix1!$B:$B)-24,17)</f>
        <v>45.049398577625034</v>
      </c>
      <c r="J23" s="155">
        <f>INDEX(Matrix1!$A:$EH,MATCH(Kennzahlen!$H$6,Matrix1!$C:$C,0)+MATCH(Kennzahlen!J$7,Matrix1!$B:$B)-24,17)</f>
        <v>43.731975891955898</v>
      </c>
      <c r="K23" s="155">
        <f>INDEX(Matrix1!$A:$EH,MATCH(Kennzahlen!$H$6,Matrix1!$C:$C,0)+MATCH(Kennzahlen!K$7,Matrix1!$B:$B)-24,17)</f>
        <v>39.830520744548551</v>
      </c>
      <c r="L23" s="155">
        <f>INDEX(Matrix1!$A:$EH,MATCH(Kennzahlen!$H$6,Matrix1!$C:$C,0)+MATCH(Kennzahlen!L$7,Matrix1!$B:$B)-24,17)</f>
        <v>37.20451845648774</v>
      </c>
      <c r="M23" s="125"/>
    </row>
    <row r="24" spans="1:13" ht="25.5" customHeight="1" x14ac:dyDescent="0.2">
      <c r="A24" s="156" t="s">
        <v>156</v>
      </c>
      <c r="B24" s="142" t="s">
        <v>780</v>
      </c>
      <c r="C24" s="143" t="str">
        <f>INDEX(Matrix1!$A:$EH,MATCH(Kennzahlen!$C$6,Matrix1!$C:$C,0)+MATCH(Kennzahlen!C$7,Matrix1!$B:$B)-24,18)</f>
        <v>nv</v>
      </c>
      <c r="D24" s="143" t="str">
        <f>INDEX(Matrix1!$A:$EH,MATCH(Kennzahlen!$C$6,Matrix1!$C:$C,0)+MATCH(Kennzahlen!D$7,Matrix1!$B:$B)-24,18)</f>
        <v>nv</v>
      </c>
      <c r="E24" s="143" t="str">
        <f>INDEX(Matrix1!$A:$EH,MATCH(Kennzahlen!$C$6,Matrix1!$C:$C,0)+MATCH(Kennzahlen!E$7,Matrix1!$B:$B)-24,18)</f>
        <v>nv</v>
      </c>
      <c r="F24" s="143" t="str">
        <f>INDEX(Matrix1!$A:$EH,MATCH(Kennzahlen!$C$6,Matrix1!$C:$C,0)+MATCH(Kennzahlen!F$7,Matrix1!$B:$B)-24,18)</f>
        <v>nv</v>
      </c>
      <c r="G24" s="143" t="str">
        <f>INDEX(Matrix1!$A:$EH,MATCH(Kennzahlen!$C$6,Matrix1!$C:$C,0)+MATCH(Kennzahlen!G$7,Matrix1!$B:$B)-24,18)</f>
        <v>nv</v>
      </c>
      <c r="H24" s="143" t="str">
        <f>INDEX(Matrix1!$A:$EH,MATCH(Kennzahlen!$H$6,Matrix1!$C:$C,0)+MATCH(Kennzahlen!H$7,Matrix1!$B:$B)-24,18)</f>
        <v>nv</v>
      </c>
      <c r="I24" s="143">
        <f>INDEX(Matrix1!$A:$EH,MATCH(Kennzahlen!$H$6,Matrix1!$C:$C,0)+MATCH(Kennzahlen!I$7,Matrix1!$B:$B)-24,18)</f>
        <v>34.937529447159733</v>
      </c>
      <c r="J24" s="143">
        <f>INDEX(Matrix1!$A:$EH,MATCH(Kennzahlen!$H$6,Matrix1!$C:$C,0)+MATCH(Kennzahlen!J$7,Matrix1!$B:$B)-24,18)</f>
        <v>33.888075877776927</v>
      </c>
      <c r="K24" s="143">
        <f>INDEX(Matrix1!$A:$EH,MATCH(Kennzahlen!$H$6,Matrix1!$C:$C,0)+MATCH(Kennzahlen!K$7,Matrix1!$B:$B)-24,18)</f>
        <v>36.351948179409163</v>
      </c>
      <c r="L24" s="143">
        <f>INDEX(Matrix1!$A:$EH,MATCH(Kennzahlen!$H$6,Matrix1!$C:$C,0)+MATCH(Kennzahlen!L$7,Matrix1!$B:$B)-24,18)</f>
        <v>34.626064811986971</v>
      </c>
    </row>
    <row r="25" spans="1:13" ht="35.1" customHeight="1" x14ac:dyDescent="0.2">
      <c r="A25" s="136" t="s">
        <v>157</v>
      </c>
      <c r="B25" s="157" t="s">
        <v>316</v>
      </c>
      <c r="C25" s="158"/>
      <c r="D25" s="158"/>
      <c r="E25" s="158"/>
      <c r="F25" s="158"/>
      <c r="G25" s="158"/>
      <c r="H25" s="158"/>
      <c r="I25" s="158"/>
      <c r="J25" s="158"/>
      <c r="K25" s="158"/>
      <c r="L25" s="159"/>
    </row>
    <row r="26" spans="1:13" ht="25.5" customHeight="1" x14ac:dyDescent="0.2">
      <c r="A26" s="141" t="s">
        <v>158</v>
      </c>
      <c r="B26" s="142" t="s">
        <v>854</v>
      </c>
      <c r="C26" s="143">
        <f>INDEX(Matrix1!$A:$EH,MATCH(Kennzahlen!$C$6,Matrix1!$C:$C,0)+MATCH(Kennzahlen!C$7,Matrix1!$B:$B)-24,19)</f>
        <v>62.560551979093638</v>
      </c>
      <c r="D26" s="143">
        <f>INDEX(Matrix1!$A:$EH,MATCH(Kennzahlen!$C$6,Matrix1!$C:$C,0)+MATCH(Kennzahlen!D$7,Matrix1!$B:$B)-24,19)</f>
        <v>62.754126640597676</v>
      </c>
      <c r="E26" s="143">
        <f>INDEX(Matrix1!$A:$EH,MATCH(Kennzahlen!$C$6,Matrix1!$C:$C,0)+MATCH(Kennzahlen!E$7,Matrix1!$B:$B)-24,19)</f>
        <v>63.147895812588438</v>
      </c>
      <c r="F26" s="143">
        <f>INDEX(Matrix1!$A:$EH,MATCH(Kennzahlen!$C$6,Matrix1!$C:$C,0)+MATCH(Kennzahlen!F$7,Matrix1!$B:$B)-24,19)</f>
        <v>64.15023538241114</v>
      </c>
      <c r="G26" s="143">
        <f>INDEX(Matrix1!$A:$EH,MATCH(Kennzahlen!$C$6,Matrix1!$C:$C,0)+MATCH(Kennzahlen!G$7,Matrix1!$B:$B)-24,19)</f>
        <v>64.843129493857035</v>
      </c>
      <c r="H26" s="143">
        <f>INDEX(Matrix1!$A:$EH,MATCH(Kennzahlen!$H$6,Matrix1!$C:$C,0)+MATCH(Kennzahlen!H$7,Matrix1!$B:$B)-24,19)</f>
        <v>65.711210752891887</v>
      </c>
      <c r="I26" s="143">
        <f>INDEX(Matrix1!$A:$EH,MATCH(Kennzahlen!$H$6,Matrix1!$C:$C,0)+MATCH(Kennzahlen!I$7,Matrix1!$B:$B)-24,19)</f>
        <v>64.941452423655704</v>
      </c>
      <c r="J26" s="143">
        <f>INDEX(Matrix1!$A:$EH,MATCH(Kennzahlen!$H$6,Matrix1!$C:$C,0)+MATCH(Kennzahlen!J$7,Matrix1!$B:$B)-24,19)</f>
        <v>65.519159407007947</v>
      </c>
      <c r="K26" s="143">
        <f>INDEX(Matrix1!$A:$EH,MATCH(Kennzahlen!$H$6,Matrix1!$C:$C,0)+MATCH(Kennzahlen!K$7,Matrix1!$B:$B)-24,19)</f>
        <v>65.619931836878592</v>
      </c>
      <c r="L26" s="143">
        <f>INDEX(Matrix1!$A:$EH,MATCH(Kennzahlen!$H$6,Matrix1!$C:$C,0)+MATCH(Kennzahlen!L$7,Matrix1!$B:$B)-24,19)</f>
        <v>64.549291367428083</v>
      </c>
      <c r="M26" s="160"/>
    </row>
    <row r="27" spans="1:13" ht="25.5" customHeight="1" x14ac:dyDescent="0.2">
      <c r="A27" s="144" t="s">
        <v>159</v>
      </c>
      <c r="B27" s="149" t="s">
        <v>855</v>
      </c>
      <c r="C27" s="146">
        <f>INDEX(Matrix1!$A:$EH,MATCH(Kennzahlen!$C$6,Matrix1!$C:$C,0)+MATCH(Kennzahlen!C$7,Matrix1!$B:$B)-24,20)</f>
        <v>63.911911838000478</v>
      </c>
      <c r="D27" s="146">
        <f>INDEX(Matrix1!$A:$EH,MATCH(Kennzahlen!$C$6,Matrix1!$C:$C,0)+MATCH(Kennzahlen!D$7,Matrix1!$B:$B)-24,20)</f>
        <v>63.53089299645459</v>
      </c>
      <c r="E27" s="146">
        <f>INDEX(Matrix1!$A:$EH,MATCH(Kennzahlen!$C$6,Matrix1!$C:$C,0)+MATCH(Kennzahlen!E$7,Matrix1!$B:$B)-24,20)</f>
        <v>64.295845634158283</v>
      </c>
      <c r="F27" s="146">
        <f>INDEX(Matrix1!$A:$EH,MATCH(Kennzahlen!$C$6,Matrix1!$C:$C,0)+MATCH(Kennzahlen!F$7,Matrix1!$B:$B)-24,20)</f>
        <v>65.801311609796088</v>
      </c>
      <c r="G27" s="146">
        <f>INDEX(Matrix1!$A:$EH,MATCH(Kennzahlen!$C$6,Matrix1!$C:$C,0)+MATCH(Kennzahlen!G$7,Matrix1!$B:$B)-24,20)</f>
        <v>66.947381832080524</v>
      </c>
      <c r="H27" s="146">
        <f>INDEX(Matrix1!$A:$EH,MATCH(Kennzahlen!$H$6,Matrix1!$C:$C,0)+MATCH(Kennzahlen!H$7,Matrix1!$B:$B)-24,20)</f>
        <v>68.4491294175468</v>
      </c>
      <c r="I27" s="146">
        <f>INDEX(Matrix1!$A:$EH,MATCH(Kennzahlen!$H$6,Matrix1!$C:$C,0)+MATCH(Kennzahlen!I$7,Matrix1!$B:$B)-24,20)</f>
        <v>67.984886649874056</v>
      </c>
      <c r="J27" s="146">
        <f>INDEX(Matrix1!$A:$EH,MATCH(Kennzahlen!$H$6,Matrix1!$C:$C,0)+MATCH(Kennzahlen!J$7,Matrix1!$B:$B)-24,20)</f>
        <v>70.458011059873968</v>
      </c>
      <c r="K27" s="146">
        <f>INDEX(Matrix1!$A:$EH,MATCH(Kennzahlen!$H$6,Matrix1!$C:$C,0)+MATCH(Kennzahlen!K$7,Matrix1!$B:$B)-24,20)</f>
        <v>70.123735109517099</v>
      </c>
      <c r="L27" s="146">
        <f>INDEX(Matrix1!$A:$EH,MATCH(Kennzahlen!$H$6,Matrix1!$C:$C,0)+MATCH(Kennzahlen!L$7,Matrix1!$B:$B)-24,20)</f>
        <v>72.293528240311133</v>
      </c>
    </row>
    <row r="28" spans="1:13" ht="25.5" customHeight="1" x14ac:dyDescent="0.2">
      <c r="A28" s="141" t="s">
        <v>160</v>
      </c>
      <c r="B28" s="142" t="s">
        <v>161</v>
      </c>
      <c r="C28" s="143">
        <f>INDEX(Matrix1!$A:$EH,MATCH(Kennzahlen!$C$6,Matrix1!$C:$C,0)+MATCH(Kennzahlen!C$7,Matrix1!$B:$B)-24,21)</f>
        <v>47.515271224258385</v>
      </c>
      <c r="D28" s="143">
        <f>INDEX(Matrix1!$A:$EH,MATCH(Kennzahlen!$C$6,Matrix1!$C:$C,0)+MATCH(Kennzahlen!D$7,Matrix1!$B:$B)-24,21)</f>
        <v>47.515496101827097</v>
      </c>
      <c r="E28" s="143">
        <f>INDEX(Matrix1!$A:$EH,MATCH(Kennzahlen!$C$6,Matrix1!$C:$C,0)+MATCH(Kennzahlen!E$7,Matrix1!$B:$B)-24,21)</f>
        <v>47.463329485627412</v>
      </c>
      <c r="F28" s="143">
        <f>INDEX(Matrix1!$A:$EH,MATCH(Kennzahlen!$C$6,Matrix1!$C:$C,0)+MATCH(Kennzahlen!F$7,Matrix1!$B:$B)-24,21)</f>
        <v>47.353022838510419</v>
      </c>
      <c r="G28" s="143">
        <f>INDEX(Matrix1!$A:$EH,MATCH(Kennzahlen!$C$6,Matrix1!$C:$C,0)+MATCH(Kennzahlen!G$7,Matrix1!$B:$B)-24,21)</f>
        <v>47.152118467916807</v>
      </c>
      <c r="H28" s="143">
        <f>INDEX(Matrix1!$A:$EH,MATCH(Kennzahlen!$H$6,Matrix1!$C:$C,0)+MATCH(Kennzahlen!H$7,Matrix1!$B:$B)-24,21)</f>
        <v>47.01643773924792</v>
      </c>
      <c r="I28" s="143">
        <f>INDEX(Matrix1!$A:$EH,MATCH(Kennzahlen!$H$6,Matrix1!$C:$C,0)+MATCH(Kennzahlen!I$7,Matrix1!$B:$B)-24,21)</f>
        <v>47.060733932792786</v>
      </c>
      <c r="J28" s="143">
        <f>INDEX(Matrix1!$A:$EH,MATCH(Kennzahlen!$H$6,Matrix1!$C:$C,0)+MATCH(Kennzahlen!J$7,Matrix1!$B:$B)-24,21)</f>
        <v>46.889885457527377</v>
      </c>
      <c r="K28" s="143">
        <f>INDEX(Matrix1!$A:$EH,MATCH(Kennzahlen!$H$6,Matrix1!$C:$C,0)+MATCH(Kennzahlen!K$7,Matrix1!$B:$B)-24,21)</f>
        <v>46.799099519372746</v>
      </c>
      <c r="L28" s="143">
        <f>INDEX(Matrix1!$A:$EH,MATCH(Kennzahlen!$H$6,Matrix1!$C:$C,0)+MATCH(Kennzahlen!L$7,Matrix1!$B:$B)-24,21)</f>
        <v>46.695940857648942</v>
      </c>
    </row>
    <row r="29" spans="1:13" ht="25.5" customHeight="1" x14ac:dyDescent="0.2">
      <c r="A29" s="144" t="s">
        <v>162</v>
      </c>
      <c r="B29" s="149" t="s">
        <v>856</v>
      </c>
      <c r="C29" s="146">
        <f>INDEX(Matrix1!$A:$EH,MATCH(Kennzahlen!$C$6,Matrix1!$C:$C,0)+MATCH(Kennzahlen!C$7,Matrix1!$B:$B)-24,22)</f>
        <v>60.009728916994654</v>
      </c>
      <c r="D29" s="146">
        <f>INDEX(Matrix1!$A:$EH,MATCH(Kennzahlen!$C$6,Matrix1!$C:$C,0)+MATCH(Kennzahlen!D$7,Matrix1!$B:$B)-24,22)</f>
        <v>59.627752137398801</v>
      </c>
      <c r="E29" s="146">
        <f>INDEX(Matrix1!$A:$EH,MATCH(Kennzahlen!$C$6,Matrix1!$C:$C,0)+MATCH(Kennzahlen!E$7,Matrix1!$B:$B)-24,22)</f>
        <v>59.118487613283818</v>
      </c>
      <c r="F29" s="146">
        <f>INDEX(Matrix1!$A:$EH,MATCH(Kennzahlen!$C$6,Matrix1!$C:$C,0)+MATCH(Kennzahlen!F$7,Matrix1!$B:$B)-24,22)</f>
        <v>58.144609937736533</v>
      </c>
      <c r="G29" s="146">
        <f>INDEX(Matrix1!$A:$EH,MATCH(Kennzahlen!$C$6,Matrix1!$C:$C,0)+MATCH(Kennzahlen!G$7,Matrix1!$B:$B)-24,22)</f>
        <v>57.669145209856822</v>
      </c>
      <c r="H29" s="146">
        <f>INDEX(Matrix1!$A:$EH,MATCH(Kennzahlen!$H$6,Matrix1!$C:$C,0)+MATCH(Kennzahlen!H$7,Matrix1!$B:$B)-24,22)</f>
        <v>57.287850205017079</v>
      </c>
      <c r="I29" s="146">
        <f>INDEX(Matrix1!$A:$EH,MATCH(Kennzahlen!$H$6,Matrix1!$C:$C,0)+MATCH(Kennzahlen!I$7,Matrix1!$B:$B)-24,22)</f>
        <v>56.89613359201774</v>
      </c>
      <c r="J29" s="146">
        <f>INDEX(Matrix1!$A:$EH,MATCH(Kennzahlen!$H$6,Matrix1!$C:$C,0)+MATCH(Kennzahlen!J$7,Matrix1!$B:$B)-24,22)</f>
        <v>56.584169768385408</v>
      </c>
      <c r="K29" s="146">
        <f>INDEX(Matrix1!$A:$EH,MATCH(Kennzahlen!$H$6,Matrix1!$C:$C,0)+MATCH(Kennzahlen!K$7,Matrix1!$B:$B)-24,22)</f>
        <v>56.457596560571389</v>
      </c>
      <c r="L29" s="146">
        <f>INDEX(Matrix1!$A:$EH,MATCH(Kennzahlen!$H$6,Matrix1!$C:$C,0)+MATCH(Kennzahlen!L$7,Matrix1!$B:$B)-24,22)</f>
        <v>56.3164069046422</v>
      </c>
    </row>
    <row r="30" spans="1:13" ht="25.5" customHeight="1" x14ac:dyDescent="0.2">
      <c r="A30" s="141" t="s">
        <v>163</v>
      </c>
      <c r="B30" s="142" t="s">
        <v>857</v>
      </c>
      <c r="C30" s="143">
        <f>INDEX(Matrix1!$A:$EH,MATCH(Kennzahlen!$C$6,Matrix1!$C:$C,0)+MATCH(Kennzahlen!C$7,Matrix1!$B:$B)-24,23)</f>
        <v>44.872288340441258</v>
      </c>
      <c r="D30" s="143">
        <f>INDEX(Matrix1!$A:$EH,MATCH(Kennzahlen!$C$6,Matrix1!$C:$C,0)+MATCH(Kennzahlen!D$7,Matrix1!$B:$B)-24,23)</f>
        <v>45.817438965628007</v>
      </c>
      <c r="E30" s="143">
        <f>INDEX(Matrix1!$A:$EH,MATCH(Kennzahlen!$C$6,Matrix1!$C:$C,0)+MATCH(Kennzahlen!E$7,Matrix1!$B:$B)-24,23)</f>
        <v>46.530929007127959</v>
      </c>
      <c r="F30" s="143">
        <f>INDEX(Matrix1!$A:$EH,MATCH(Kennzahlen!$C$6,Matrix1!$C:$C,0)+MATCH(Kennzahlen!F$7,Matrix1!$B:$B)-24,23)</f>
        <v>47.083309104301136</v>
      </c>
      <c r="G30" s="143">
        <f>INDEX(Matrix1!$A:$EH,MATCH(Kennzahlen!$C$6,Matrix1!$C:$C,0)+MATCH(Kennzahlen!G$7,Matrix1!$B:$B)-24,23)</f>
        <v>47.524233441672941</v>
      </c>
      <c r="H30" s="143">
        <f>INDEX(Matrix1!$A:$EH,MATCH(Kennzahlen!$H$6,Matrix1!$C:$C,0)+MATCH(Kennzahlen!H$7,Matrix1!$B:$B)-24,23)</f>
        <v>47.98146270002254</v>
      </c>
      <c r="I30" s="143">
        <f>INDEX(Matrix1!$A:$EH,MATCH(Kennzahlen!$H$6,Matrix1!$C:$C,0)+MATCH(Kennzahlen!I$7,Matrix1!$B:$B)-24,23)</f>
        <v>48.138828511203648</v>
      </c>
      <c r="J30" s="143">
        <f>INDEX(Matrix1!$A:$EH,MATCH(Kennzahlen!$H$6,Matrix1!$C:$C,0)+MATCH(Kennzahlen!J$7,Matrix1!$B:$B)-24,23)</f>
        <v>48.533114090094109</v>
      </c>
      <c r="K30" s="143">
        <f>INDEX(Matrix1!$A:$EH,MATCH(Kennzahlen!$H$6,Matrix1!$C:$C,0)+MATCH(Kennzahlen!K$7,Matrix1!$B:$B)-24,23)</f>
        <v>47.776583826790734</v>
      </c>
      <c r="L30" s="143">
        <f>INDEX(Matrix1!$A:$EH,MATCH(Kennzahlen!$H$6,Matrix1!$C:$C,0)+MATCH(Kennzahlen!L$7,Matrix1!$B:$B)-24,23)</f>
        <v>49.048958101459611</v>
      </c>
    </row>
    <row r="31" spans="1:13" ht="25.5" customHeight="1" x14ac:dyDescent="0.2">
      <c r="A31" s="144" t="s">
        <v>164</v>
      </c>
      <c r="B31" s="149" t="s">
        <v>165</v>
      </c>
      <c r="C31" s="146">
        <f>INDEX(Matrix1!$A:$EH,MATCH(Kennzahlen!$C$6,Matrix1!$C:$C,0)+MATCH(Kennzahlen!C$7,Matrix1!$B:$B)-24,24)</f>
        <v>11.298505798394292</v>
      </c>
      <c r="D31" s="146">
        <f>INDEX(Matrix1!$A:$EH,MATCH(Kennzahlen!$C$6,Matrix1!$C:$C,0)+MATCH(Kennzahlen!D$7,Matrix1!$B:$B)-24,24)</f>
        <v>11.944089754483862</v>
      </c>
      <c r="E31" s="146">
        <f>INDEX(Matrix1!$A:$EH,MATCH(Kennzahlen!$C$6,Matrix1!$C:$C,0)+MATCH(Kennzahlen!E$7,Matrix1!$B:$B)-24,24)</f>
        <v>12.560845993765799</v>
      </c>
      <c r="F31" s="146">
        <f>INDEX(Matrix1!$A:$EH,MATCH(Kennzahlen!$C$6,Matrix1!$C:$C,0)+MATCH(Kennzahlen!F$7,Matrix1!$B:$B)-24,24)</f>
        <v>13.175409157277659</v>
      </c>
      <c r="G31" s="146">
        <f>INDEX(Matrix1!$A:$EH,MATCH(Kennzahlen!$C$6,Matrix1!$C:$C,0)+MATCH(Kennzahlen!G$7,Matrix1!$B:$B)-24,24)</f>
        <v>13.490885743321101</v>
      </c>
      <c r="H31" s="146">
        <f>INDEX(Matrix1!$A:$EH,MATCH(Kennzahlen!$H$6,Matrix1!$C:$C,0)+MATCH(Kennzahlen!H$7,Matrix1!$B:$B)-24,24)</f>
        <v>14.074231477546395</v>
      </c>
      <c r="I31" s="146">
        <f>INDEX(Matrix1!$A:$EH,MATCH(Kennzahlen!$H$6,Matrix1!$C:$C,0)+MATCH(Kennzahlen!I$7,Matrix1!$B:$B)-24,24)</f>
        <v>14.415801751947885</v>
      </c>
      <c r="J31" s="146">
        <f>INDEX(Matrix1!$A:$EH,MATCH(Kennzahlen!$H$6,Matrix1!$C:$C,0)+MATCH(Kennzahlen!J$7,Matrix1!$B:$B)-24,24)</f>
        <v>14.77003834403002</v>
      </c>
      <c r="K31" s="146">
        <f>INDEX(Matrix1!$A:$EH,MATCH(Kennzahlen!$H$6,Matrix1!$C:$C,0)+MATCH(Kennzahlen!K$7,Matrix1!$B:$B)-24,24)</f>
        <v>14.486889156151578</v>
      </c>
      <c r="L31" s="146">
        <f>INDEX(Matrix1!$A:$EH,MATCH(Kennzahlen!$H$6,Matrix1!$C:$C,0)+MATCH(Kennzahlen!L$7,Matrix1!$B:$B)-24,24)</f>
        <v>15.530209568684883</v>
      </c>
    </row>
    <row r="32" spans="1:13" ht="25.5" customHeight="1" x14ac:dyDescent="0.2">
      <c r="A32" s="141" t="s">
        <v>166</v>
      </c>
      <c r="B32" s="142" t="s">
        <v>1074</v>
      </c>
      <c r="C32" s="143">
        <f>INDEX(Matrix1!$A:$EH,MATCH(Kennzahlen!$C$6,Matrix1!$C:$C,0)+MATCH(Kennzahlen!C$7,Matrix1!$B:$B)-24,25)</f>
        <v>24.3157052217882</v>
      </c>
      <c r="D32" s="143">
        <f>INDEX(Matrix1!$A:$EH,MATCH(Kennzahlen!$C$6,Matrix1!$C:$C,0)+MATCH(Kennzahlen!D$7,Matrix1!$B:$B)-24,25)</f>
        <v>24.139354121650154</v>
      </c>
      <c r="E32" s="143">
        <f>INDEX(Matrix1!$A:$EH,MATCH(Kennzahlen!$C$6,Matrix1!$C:$C,0)+MATCH(Kennzahlen!E$7,Matrix1!$B:$B)-24,25)</f>
        <v>23.641746994676261</v>
      </c>
      <c r="F32" s="143">
        <f>INDEX(Matrix1!$A:$EH,MATCH(Kennzahlen!$C$6,Matrix1!$C:$C,0)+MATCH(Kennzahlen!F$7,Matrix1!$B:$B)-24,25)</f>
        <v>22.812028723806961</v>
      </c>
      <c r="G32" s="143">
        <f>INDEX(Matrix1!$A:$EH,MATCH(Kennzahlen!$C$6,Matrix1!$C:$C,0)+MATCH(Kennzahlen!G$7,Matrix1!$B:$B)-24,25)</f>
        <v>22.204590728391636</v>
      </c>
      <c r="H32" s="143">
        <f>INDEX(Matrix1!$A:$EH,MATCH(Kennzahlen!$H$6,Matrix1!$C:$C,0)+MATCH(Kennzahlen!H$7,Matrix1!$B:$B)-24,25)</f>
        <v>21.768379982822196</v>
      </c>
      <c r="I32" s="143">
        <f>INDEX(Matrix1!$A:$EH,MATCH(Kennzahlen!$H$6,Matrix1!$C:$C,0)+MATCH(Kennzahlen!I$7,Matrix1!$B:$B)-24,25)</f>
        <v>21.215312756470048</v>
      </c>
      <c r="J32" s="143">
        <f>INDEX(Matrix1!$A:$EH,MATCH(Kennzahlen!$H$6,Matrix1!$C:$C,0)+MATCH(Kennzahlen!J$7,Matrix1!$B:$B)-24,25)</f>
        <v>20.5359591324994</v>
      </c>
      <c r="K32" s="143">
        <f>INDEX(Matrix1!$A:$EH,MATCH(Kennzahlen!$H$6,Matrix1!$C:$C,0)+MATCH(Kennzahlen!K$7,Matrix1!$B:$B)-24,25)</f>
        <v>18.472359817713492</v>
      </c>
      <c r="L32" s="143">
        <f>INDEX(Matrix1!$A:$EH,MATCH(Kennzahlen!$H$6,Matrix1!$C:$C,0)+MATCH(Kennzahlen!L$7,Matrix1!$B:$B)-24,25)</f>
        <v>16.729873365089869</v>
      </c>
    </row>
    <row r="33" spans="1:13" ht="25.5" customHeight="1" x14ac:dyDescent="0.2">
      <c r="A33" s="144" t="s">
        <v>167</v>
      </c>
      <c r="B33" s="149" t="s">
        <v>1075</v>
      </c>
      <c r="C33" s="146">
        <f>INDEX(Matrix1!$A:$EH,MATCH(Kennzahlen!$C$6,Matrix1!$C:$C,0)+MATCH(Kennzahlen!C$7,Matrix1!$B:$B)-24,26)</f>
        <v>14.617031498118601</v>
      </c>
      <c r="D33" s="146">
        <f>INDEX(Matrix1!$A:$EH,MATCH(Kennzahlen!$C$6,Matrix1!$C:$C,0)+MATCH(Kennzahlen!D$7,Matrix1!$B:$B)-24,26)</f>
        <v>15.056510570181239</v>
      </c>
      <c r="E33" s="146">
        <f>INDEX(Matrix1!$A:$EH,MATCH(Kennzahlen!$C$6,Matrix1!$C:$C,0)+MATCH(Kennzahlen!E$7,Matrix1!$B:$B)-24,26)</f>
        <v>15.195402187129888</v>
      </c>
      <c r="F33" s="146">
        <f>INDEX(Matrix1!$A:$EH,MATCH(Kennzahlen!$C$6,Matrix1!$C:$C,0)+MATCH(Kennzahlen!F$7,Matrix1!$B:$B)-24,26)</f>
        <v>14.931127163907506</v>
      </c>
      <c r="G33" s="146">
        <f>INDEX(Matrix1!$A:$EH,MATCH(Kennzahlen!$C$6,Matrix1!$C:$C,0)+MATCH(Kennzahlen!G$7,Matrix1!$B:$B)-24,26)</f>
        <v>14.995523164159186</v>
      </c>
      <c r="H33" s="146">
        <f>INDEX(Matrix1!$A:$EH,MATCH(Kennzahlen!$H$6,Matrix1!$C:$C,0)+MATCH(Kennzahlen!H$7,Matrix1!$B:$B)-24,26)</f>
        <v>14.941877088356994</v>
      </c>
      <c r="I33" s="146">
        <f>INDEX(Matrix1!$A:$EH,MATCH(Kennzahlen!$H$6,Matrix1!$C:$C,0)+MATCH(Kennzahlen!I$7,Matrix1!$B:$B)-24,26)</f>
        <v>15.081866157356909</v>
      </c>
      <c r="J33" s="146">
        <f>INDEX(Matrix1!$A:$EH,MATCH(Kennzahlen!$H$6,Matrix1!$C:$C,0)+MATCH(Kennzahlen!J$7,Matrix1!$B:$B)-24,26)</f>
        <v>14.878395941200248</v>
      </c>
      <c r="K33" s="146">
        <f>INDEX(Matrix1!$A:$EH,MATCH(Kennzahlen!$H$6,Matrix1!$C:$C,0)+MATCH(Kennzahlen!K$7,Matrix1!$B:$B)-24,26)</f>
        <v>13.5818293683347</v>
      </c>
      <c r="L33" s="146">
        <f>INDEX(Matrix1!$A:$EH,MATCH(Kennzahlen!$H$6,Matrix1!$C:$C,0)+MATCH(Kennzahlen!L$7,Matrix1!$B:$B)-24,26)</f>
        <v>12.58163564176529</v>
      </c>
    </row>
    <row r="34" spans="1:13" ht="25.5" customHeight="1" x14ac:dyDescent="0.2">
      <c r="A34" s="156" t="s">
        <v>770</v>
      </c>
      <c r="B34" s="142" t="s">
        <v>1038</v>
      </c>
      <c r="C34" s="143">
        <f>INDEX(Matrix1!$A:$EH,MATCH(Kennzahlen!$C$6,Matrix1!$C:$C,0)+MATCH(Kennzahlen!C$7,Matrix1!$B:$B)-24,27)</f>
        <v>17.933145472296111</v>
      </c>
      <c r="D34" s="143">
        <f>INDEX(Matrix1!$A:$EH,MATCH(Kennzahlen!$C$6,Matrix1!$C:$C,0)+MATCH(Kennzahlen!D$7,Matrix1!$B:$B)-24,27)</f>
        <v>17.500917529472613</v>
      </c>
      <c r="E34" s="143">
        <f>INDEX(Matrix1!$A:$EH,MATCH(Kennzahlen!$C$6,Matrix1!$C:$C,0)+MATCH(Kennzahlen!E$7,Matrix1!$B:$B)-24,27)</f>
        <v>16.640317770797019</v>
      </c>
      <c r="F34" s="143">
        <f>INDEX(Matrix1!$A:$EH,MATCH(Kennzahlen!$C$6,Matrix1!$C:$C,0)+MATCH(Kennzahlen!F$7,Matrix1!$B:$B)-24,27)</f>
        <v>15.636340893178646</v>
      </c>
      <c r="G34" s="143">
        <f>INDEX(Matrix1!$A:$EH,MATCH(Kennzahlen!$C$6,Matrix1!$C:$C,0)+MATCH(Kennzahlen!G$7,Matrix1!$B:$B)-24,27)</f>
        <v>14.653511793730004</v>
      </c>
      <c r="H34" s="143">
        <f>INDEX(Matrix1!$A:$EH,MATCH(Kennzahlen!$H$6,Matrix1!$C:$C,0)+MATCH(Kennzahlen!H$7,Matrix1!$B:$B)-24,27)</f>
        <v>13.953373019774057</v>
      </c>
      <c r="I34" s="143">
        <f>INDEX(Matrix1!$A:$EH,MATCH(Kennzahlen!$H$6,Matrix1!$C:$C,0)+MATCH(Kennzahlen!I$7,Matrix1!$B:$B)-24,27)</f>
        <v>11.700070084239336</v>
      </c>
      <c r="J34" s="143">
        <f>INDEX(Matrix1!$A:$EH,MATCH(Kennzahlen!$H$6,Matrix1!$C:$C,0)+MATCH(Kennzahlen!J$7,Matrix1!$B:$B)-24,27)</f>
        <v>10.698544920143332</v>
      </c>
      <c r="K34" s="143">
        <f>INDEX(Matrix1!$A:$EH,MATCH(Kennzahlen!$H$6,Matrix1!$C:$C,0)+MATCH(Kennzahlen!K$7,Matrix1!$B:$B)-24,27)</f>
        <v>10.254010949455148</v>
      </c>
      <c r="L34" s="143">
        <f>INDEX(Matrix1!$A:$EH,MATCH(Kennzahlen!$H$6,Matrix1!$C:$C,0)+MATCH(Kennzahlen!L$7,Matrix1!$B:$B)-24,27)</f>
        <v>10.264639590925096</v>
      </c>
    </row>
    <row r="35" spans="1:13" ht="25.5" customHeight="1" x14ac:dyDescent="0.2">
      <c r="A35" s="153" t="s">
        <v>168</v>
      </c>
      <c r="B35" s="154" t="s">
        <v>169</v>
      </c>
      <c r="C35" s="155" t="str">
        <f>INDEX(Matrix1!$A:$EH,MATCH(Kennzahlen!$C$6,Matrix1!$C:$C,0)+MATCH(Kennzahlen!C$7,Matrix1!$B:$B)-24,28)</f>
        <v>nv</v>
      </c>
      <c r="D35" s="155" t="str">
        <f>INDEX(Matrix1!$A:$EH,MATCH(Kennzahlen!$C$6,Matrix1!$C:$C,0)+MATCH(Kennzahlen!D$7,Matrix1!$B:$B)-24,28)</f>
        <v>nv</v>
      </c>
      <c r="E35" s="155" t="str">
        <f>INDEX(Matrix1!$A:$EH,MATCH(Kennzahlen!$C$6,Matrix1!$C:$C,0)+MATCH(Kennzahlen!E$7,Matrix1!$B:$B)-24,28)</f>
        <v>nv</v>
      </c>
      <c r="F35" s="155" t="str">
        <f>INDEX(Matrix1!$A:$EH,MATCH(Kennzahlen!$C$6,Matrix1!$C:$C,0)+MATCH(Kennzahlen!F$7,Matrix1!$B:$B)-24,28)</f>
        <v>nv</v>
      </c>
      <c r="G35" s="155" t="str">
        <f>INDEX(Matrix1!$A:$EH,MATCH(Kennzahlen!$C$6,Matrix1!$C:$C,0)+MATCH(Kennzahlen!G$7,Matrix1!$B:$B)-24,28)</f>
        <v>nv</v>
      </c>
      <c r="H35" s="155" t="str">
        <f>INDEX(Matrix1!$A:$EH,MATCH(Kennzahlen!$H$6,Matrix1!$C:$C,0)+MATCH(Kennzahlen!H$7,Matrix1!$B:$B)-24,28)</f>
        <v>nv</v>
      </c>
      <c r="I35" s="155">
        <f>INDEX(Matrix1!$A:$EH,MATCH(Kennzahlen!$H$6,Matrix1!$C:$C,0)+MATCH(Kennzahlen!I$7,Matrix1!$B:$B)-24,28)</f>
        <v>11.609952341604695</v>
      </c>
      <c r="J35" s="155">
        <f>INDEX(Matrix1!$A:$EH,MATCH(Kennzahlen!$H$6,Matrix1!$C:$C,0)+MATCH(Kennzahlen!J$7,Matrix1!$B:$B)-24,28)</f>
        <v>11.191838641330641</v>
      </c>
      <c r="K35" s="155">
        <f>INDEX(Matrix1!$A:$EH,MATCH(Kennzahlen!$H$6,Matrix1!$C:$C,0)+MATCH(Kennzahlen!K$7,Matrix1!$B:$B)-24,28)</f>
        <v>12.025720517495762</v>
      </c>
      <c r="L35" s="155">
        <f>INDEX(Matrix1!$A:$EH,MATCH(Kennzahlen!$H$6,Matrix1!$C:$C,0)+MATCH(Kennzahlen!L$7,Matrix1!$B:$B)-24,28)</f>
        <v>11.806799612537144</v>
      </c>
    </row>
    <row r="36" spans="1:13" ht="25.5" customHeight="1" x14ac:dyDescent="0.2">
      <c r="A36" s="156" t="s">
        <v>170</v>
      </c>
      <c r="B36" s="142" t="s">
        <v>171</v>
      </c>
      <c r="C36" s="143" t="str">
        <f>INDEX(Matrix1!$A:$EH,MATCH(Kennzahlen!$C$6,Matrix1!$C:$C,0)+MATCH(Kennzahlen!C$7,Matrix1!$B:$B)-24,29)</f>
        <v>nv</v>
      </c>
      <c r="D36" s="143" t="str">
        <f>INDEX(Matrix1!$A:$EH,MATCH(Kennzahlen!$C$6,Matrix1!$C:$C,0)+MATCH(Kennzahlen!D$7,Matrix1!$B:$B)-24,29)</f>
        <v>nv</v>
      </c>
      <c r="E36" s="143" t="str">
        <f>INDEX(Matrix1!$A:$EH,MATCH(Kennzahlen!$C$6,Matrix1!$C:$C,0)+MATCH(Kennzahlen!E$7,Matrix1!$B:$B)-24,29)</f>
        <v>nv</v>
      </c>
      <c r="F36" s="143" t="str">
        <f>INDEX(Matrix1!$A:$EH,MATCH(Kennzahlen!$C$6,Matrix1!$C:$C,0)+MATCH(Kennzahlen!F$7,Matrix1!$B:$B)-24,29)</f>
        <v>nv</v>
      </c>
      <c r="G36" s="143" t="str">
        <f>INDEX(Matrix1!$A:$EH,MATCH(Kennzahlen!$C$6,Matrix1!$C:$C,0)+MATCH(Kennzahlen!G$7,Matrix1!$B:$B)-24,29)</f>
        <v>nv</v>
      </c>
      <c r="H36" s="143" t="str">
        <f>INDEX(Matrix1!$A:$EH,MATCH(Kennzahlen!$H$6,Matrix1!$C:$C,0)+MATCH(Kennzahlen!H$7,Matrix1!$B:$B)-24,29)</f>
        <v>nv</v>
      </c>
      <c r="I36" s="143">
        <f>INDEX(Matrix1!$A:$EH,MATCH(Kennzahlen!$H$6,Matrix1!$C:$C,0)+MATCH(Kennzahlen!I$7,Matrix1!$B:$B)-24,29)</f>
        <v>12.38257075053038</v>
      </c>
      <c r="J36" s="143">
        <f>INDEX(Matrix1!$A:$EH,MATCH(Kennzahlen!$H$6,Matrix1!$C:$C,0)+MATCH(Kennzahlen!J$7,Matrix1!$B:$B)-24,29)</f>
        <v>11.888305510603134</v>
      </c>
      <c r="K36" s="143">
        <f>INDEX(Matrix1!$A:$EH,MATCH(Kennzahlen!$H$6,Matrix1!$C:$C,0)+MATCH(Kennzahlen!K$7,Matrix1!$B:$B)-24,29)</f>
        <v>12.117254537848565</v>
      </c>
      <c r="L36" s="143">
        <f>INDEX(Matrix1!$A:$EH,MATCH(Kennzahlen!$H$6,Matrix1!$C:$C,0)+MATCH(Kennzahlen!L$7,Matrix1!$B:$B)-24,29)</f>
        <v>11.988693133885263</v>
      </c>
    </row>
    <row r="37" spans="1:13" ht="25.5" customHeight="1" x14ac:dyDescent="0.2">
      <c r="A37" s="161" t="s">
        <v>172</v>
      </c>
      <c r="B37" s="154" t="s">
        <v>557</v>
      </c>
      <c r="C37" s="155">
        <f>INDEX(Matrix1!$A:$EH,MATCH(Kennzahlen!$C$6,Matrix1!$C:$C,0)+MATCH(Kennzahlen!C$7,Matrix1!$B:$B)-24,30)</f>
        <v>89.944112838839672</v>
      </c>
      <c r="D37" s="155">
        <f>INDEX(Matrix1!$A:$EH,MATCH(Kennzahlen!$C$6,Matrix1!$C:$C,0)+MATCH(Kennzahlen!D$7,Matrix1!$B:$B)-24,30)</f>
        <v>90.048784206113268</v>
      </c>
      <c r="E37" s="155">
        <f>INDEX(Matrix1!$A:$EH,MATCH(Kennzahlen!$C$6,Matrix1!$C:$C,0)+MATCH(Kennzahlen!E$7,Matrix1!$B:$B)-24,30)</f>
        <v>89.625449344826251</v>
      </c>
      <c r="F37" s="155">
        <f>INDEX(Matrix1!$A:$EH,MATCH(Kennzahlen!$C$6,Matrix1!$C:$C,0)+MATCH(Kennzahlen!F$7,Matrix1!$B:$B)-24,30)</f>
        <v>89.302870533098996</v>
      </c>
      <c r="G37" s="155">
        <f>INDEX(Matrix1!$A:$EH,MATCH(Kennzahlen!$C$6,Matrix1!$C:$C,0)+MATCH(Kennzahlen!G$7,Matrix1!$B:$B)-24,30)</f>
        <v>88.938263767655926</v>
      </c>
      <c r="H37" s="155">
        <f>INDEX(Matrix1!$A:$EH,MATCH(Kennzahlen!$H$6,Matrix1!$C:$C,0)+MATCH(Kennzahlen!H$7,Matrix1!$B:$B)-24,30)</f>
        <v>88.595683338005045</v>
      </c>
      <c r="I37" s="155">
        <f>INDEX(Matrix1!$A:$EH,MATCH(Kennzahlen!$H$6,Matrix1!$C:$C,0)+MATCH(Kennzahlen!I$7,Matrix1!$B:$B)-24,30)</f>
        <v>88.232946154153197</v>
      </c>
      <c r="J37" s="155">
        <f>INDEX(Matrix1!$A:$EH,MATCH(Kennzahlen!$H$6,Matrix1!$C:$C,0)+MATCH(Kennzahlen!J$7,Matrix1!$B:$B)-24,30)</f>
        <v>88.1960090119086</v>
      </c>
      <c r="K37" s="155">
        <f>INDEX(Matrix1!$A:$EH,MATCH(Kennzahlen!$H$6,Matrix1!$C:$C,0)+MATCH(Kennzahlen!K$7,Matrix1!$B:$B)-24,30)</f>
        <v>88.518342067651261</v>
      </c>
      <c r="L37" s="155">
        <f>INDEX(Matrix1!$A:$EH,MATCH(Kennzahlen!$H$6,Matrix1!$C:$C,0)+MATCH(Kennzahlen!L$7,Matrix1!$B:$B)-24,30)</f>
        <v>87.827392120075046</v>
      </c>
    </row>
    <row r="38" spans="1:13" ht="25.5" customHeight="1" x14ac:dyDescent="0.2">
      <c r="A38" s="150" t="s">
        <v>173</v>
      </c>
      <c r="B38" s="142" t="s">
        <v>1039</v>
      </c>
      <c r="C38" s="143">
        <f>INDEX(Matrix1!$A:$EH,MATCH(Kennzahlen!$C$6,Matrix1!$C:$C,0)+MATCH(Kennzahlen!C$7,Matrix1!$B:$B)-24,31)</f>
        <v>37.36703150231974</v>
      </c>
      <c r="D38" s="143">
        <f>INDEX(Matrix1!$A:$EH,MATCH(Kennzahlen!$C$6,Matrix1!$C:$C,0)+MATCH(Kennzahlen!D$7,Matrix1!$B:$B)-24,31)</f>
        <v>39.28173854121291</v>
      </c>
      <c r="E38" s="143">
        <f>INDEX(Matrix1!$A:$EH,MATCH(Kennzahlen!$C$6,Matrix1!$C:$C,0)+MATCH(Kennzahlen!E$7,Matrix1!$B:$B)-24,31)</f>
        <v>43.295918846569293</v>
      </c>
      <c r="F38" s="143">
        <f>INDEX(Matrix1!$A:$EH,MATCH(Kennzahlen!$C$6,Matrix1!$C:$C,0)+MATCH(Kennzahlen!F$7,Matrix1!$B:$B)-24,31)</f>
        <v>43.54825781777793</v>
      </c>
      <c r="G38" s="143">
        <f>INDEX(Matrix1!$A:$EH,MATCH(Kennzahlen!$C$6,Matrix1!$C:$C,0)+MATCH(Kennzahlen!G$7,Matrix1!$B:$B)-24,31)</f>
        <v>45.03442259020273</v>
      </c>
      <c r="H38" s="143">
        <f>INDEX(Matrix1!$A:$EH,MATCH(Kennzahlen!$H$6,Matrix1!$C:$C,0)+MATCH(Kennzahlen!H$7,Matrix1!$B:$B)-24,31)</f>
        <v>47.80028630047957</v>
      </c>
      <c r="I38" s="143">
        <f>INDEX(Matrix1!$A:$EH,MATCH(Kennzahlen!$H$6,Matrix1!$C:$C,0)+MATCH(Kennzahlen!I$7,Matrix1!$B:$B)-24,31)</f>
        <v>48.013896446360555</v>
      </c>
      <c r="J38" s="143">
        <f>INDEX(Matrix1!$A:$EH,MATCH(Kennzahlen!$H$6,Matrix1!$C:$C,0)+MATCH(Kennzahlen!J$7,Matrix1!$B:$B)-24,31)</f>
        <v>47.518781463792436</v>
      </c>
      <c r="K38" s="143">
        <f>INDEX(Matrix1!$A:$EH,MATCH(Kennzahlen!$H$6,Matrix1!$C:$C,0)+MATCH(Kennzahlen!K$7,Matrix1!$B:$B)-24,31)</f>
        <v>59.715851976053756</v>
      </c>
      <c r="L38" s="143">
        <f>INDEX(Matrix1!$A:$EH,MATCH(Kennzahlen!$H$6,Matrix1!$C:$C,0)+MATCH(Kennzahlen!L$7,Matrix1!$B:$B)-24,31)</f>
        <v>59.395451841078859</v>
      </c>
      <c r="M38" s="98"/>
    </row>
    <row r="39" spans="1:13" s="125" customFormat="1" ht="25.5" customHeight="1" x14ac:dyDescent="0.2">
      <c r="A39" s="161" t="s">
        <v>771</v>
      </c>
      <c r="B39" s="154" t="s">
        <v>1040</v>
      </c>
      <c r="C39" s="155">
        <f>INDEX(Matrix1!$A:$EH,MATCH(Kennzahlen!$C$6,Matrix1!$C:$C,0)+MATCH(Kennzahlen!C$7,Matrix1!$B:$B)-24,32)</f>
        <v>41.23514593246648</v>
      </c>
      <c r="D39" s="155">
        <f>INDEX(Matrix1!$A:$EH,MATCH(Kennzahlen!$C$6,Matrix1!$C:$C,0)+MATCH(Kennzahlen!D$7,Matrix1!$B:$B)-24,32)</f>
        <v>47.718136077469595</v>
      </c>
      <c r="E39" s="155">
        <f>INDEX(Matrix1!$A:$EH,MATCH(Kennzahlen!$C$6,Matrix1!$C:$C,0)+MATCH(Kennzahlen!E$7,Matrix1!$B:$B)-24,32)</f>
        <v>52.655296900286316</v>
      </c>
      <c r="F39" s="155">
        <f>INDEX(Matrix1!$A:$EH,MATCH(Kennzahlen!$C$6,Matrix1!$C:$C,0)+MATCH(Kennzahlen!F$7,Matrix1!$B:$B)-24,32)</f>
        <v>57.199059755041446</v>
      </c>
      <c r="G39" s="155">
        <f>INDEX(Matrix1!$A:$EH,MATCH(Kennzahlen!$C$6,Matrix1!$C:$C,0)+MATCH(Kennzahlen!G$7,Matrix1!$B:$B)-24,32)</f>
        <v>62.912548479919927</v>
      </c>
      <c r="H39" s="155">
        <f>INDEX(Matrix1!$A:$EH,MATCH(Kennzahlen!$H$6,Matrix1!$C:$C,0)+MATCH(Kennzahlen!H$7,Matrix1!$B:$B)-24,32)</f>
        <v>63.976602263806946</v>
      </c>
      <c r="I39" s="155">
        <f>INDEX(Matrix1!$A:$EH,MATCH(Kennzahlen!$H$6,Matrix1!$C:$C,0)+MATCH(Kennzahlen!I$7,Matrix1!$B:$B)-24,32)</f>
        <v>64.826617152607014</v>
      </c>
      <c r="J39" s="155">
        <f>INDEX(Matrix1!$A:$EH,MATCH(Kennzahlen!$H$6,Matrix1!$C:$C,0)+MATCH(Kennzahlen!J$7,Matrix1!$B:$B)-24,32)</f>
        <v>65.183968952906937</v>
      </c>
      <c r="K39" s="155">
        <f>INDEX(Matrix1!$A:$EH,MATCH(Kennzahlen!$H$6,Matrix1!$C:$C,0)+MATCH(Kennzahlen!K$7,Matrix1!$B:$B)-24,32)</f>
        <v>66.159032509017194</v>
      </c>
      <c r="L39" s="155">
        <f>INDEX(Matrix1!$A:$EH,MATCH(Kennzahlen!$H$6,Matrix1!$C:$C,0)+MATCH(Kennzahlen!L$7,Matrix1!$B:$B)-24,32)</f>
        <v>66.806368585290301</v>
      </c>
    </row>
    <row r="40" spans="1:13" ht="35.1" customHeight="1" x14ac:dyDescent="0.2">
      <c r="A40" s="136" t="s">
        <v>47</v>
      </c>
      <c r="B40" s="137" t="s">
        <v>317</v>
      </c>
      <c r="C40" s="138"/>
      <c r="D40" s="138"/>
      <c r="E40" s="138"/>
      <c r="F40" s="138"/>
      <c r="G40" s="138"/>
      <c r="H40" s="138"/>
      <c r="I40" s="138"/>
      <c r="J40" s="138"/>
      <c r="K40" s="138"/>
      <c r="L40" s="139"/>
    </row>
    <row r="41" spans="1:13" ht="25.5" customHeight="1" x14ac:dyDescent="0.2">
      <c r="A41" s="150" t="s">
        <v>48</v>
      </c>
      <c r="B41" s="142" t="s">
        <v>49</v>
      </c>
      <c r="C41" s="162">
        <f>INDEX(Matrix1!$A:$EH,MATCH(Kennzahlen!$C$6,Matrix1!$C:$C,0)+MATCH(Kennzahlen!C$7,Matrix1!$B:$B)-24,33)</f>
        <v>15.989472655772941</v>
      </c>
      <c r="D41" s="162">
        <f>INDEX(Matrix1!$A:$EH,MATCH(Kennzahlen!$C$6,Matrix1!$C:$C,0)+MATCH(Kennzahlen!D$7,Matrix1!$B:$B)-24,33)</f>
        <v>16.050352159262932</v>
      </c>
      <c r="E41" s="162">
        <f>INDEX(Matrix1!$A:$EH,MATCH(Kennzahlen!$C$6,Matrix1!$C:$C,0)+MATCH(Kennzahlen!E$7,Matrix1!$B:$B)-24,33)</f>
        <v>16.131222183131065</v>
      </c>
      <c r="F41" s="162">
        <f>INDEX(Matrix1!$A:$EH,MATCH(Kennzahlen!$C$6,Matrix1!$C:$C,0)+MATCH(Kennzahlen!F$7,Matrix1!$B:$B)-24,33)</f>
        <v>16.194904836012817</v>
      </c>
      <c r="G41" s="162">
        <f>INDEX(Matrix1!$A:$EH,MATCH(Kennzahlen!$C$6,Matrix1!$C:$C,0)+MATCH(Kennzahlen!G$7,Matrix1!$B:$B)-24,33)</f>
        <v>16.182567690800425</v>
      </c>
      <c r="H41" s="162">
        <f>INDEX(Matrix1!$A:$EH,MATCH(Kennzahlen!$H$6,Matrix1!$C:$C,0)+MATCH(Kennzahlen!H$7,Matrix1!$B:$B)-24,33)</f>
        <v>16.199038987586569</v>
      </c>
      <c r="I41" s="162">
        <f>INDEX(Matrix1!$A:$EH,MATCH(Kennzahlen!$H$6,Matrix1!$C:$C,0)+MATCH(Kennzahlen!I$7,Matrix1!$B:$B)-24,33)</f>
        <v>16.327849279825795</v>
      </c>
      <c r="J41" s="162">
        <f>INDEX(Matrix1!$A:$EH,MATCH(Kennzahlen!$H$6,Matrix1!$C:$C,0)+MATCH(Kennzahlen!J$7,Matrix1!$B:$B)-24,33)</f>
        <v>16.43710797543207</v>
      </c>
      <c r="K41" s="162">
        <f>INDEX(Matrix1!$A:$EH,MATCH(Kennzahlen!$H$6,Matrix1!$C:$C,0)+MATCH(Kennzahlen!K$7,Matrix1!$B:$B)-24,33)</f>
        <v>16.665316488679803</v>
      </c>
      <c r="L41" s="162">
        <f>INDEX(Matrix1!$A:$EH,MATCH(Kennzahlen!$H$6,Matrix1!$C:$C,0)+MATCH(Kennzahlen!L$7,Matrix1!$B:$B)-24,33)</f>
        <v>16.571517498847392</v>
      </c>
    </row>
    <row r="42" spans="1:13" ht="25.5" customHeight="1" x14ac:dyDescent="0.2">
      <c r="A42" s="144" t="s">
        <v>50</v>
      </c>
      <c r="B42" s="149" t="s">
        <v>1041</v>
      </c>
      <c r="C42" s="163">
        <f>INDEX(Matrix1!$A:$EH,MATCH(Kennzahlen!$C$6,Matrix1!$C:$C,0)+MATCH(Kennzahlen!C$7,Matrix1!$B:$B)-24,34)</f>
        <v>52.107386284601475</v>
      </c>
      <c r="D42" s="163">
        <f>INDEX(Matrix1!$A:$EH,MATCH(Kennzahlen!$C$6,Matrix1!$C:$C,0)+MATCH(Kennzahlen!D$7,Matrix1!$B:$B)-24,34)</f>
        <v>52.991892935272169</v>
      </c>
      <c r="E42" s="163">
        <f>INDEX(Matrix1!$A:$EH,MATCH(Kennzahlen!$C$6,Matrix1!$C:$C,0)+MATCH(Kennzahlen!E$7,Matrix1!$B:$B)-24,34)</f>
        <v>53.86993076162215</v>
      </c>
      <c r="F42" s="163">
        <f>INDEX(Matrix1!$A:$EH,MATCH(Kennzahlen!$C$6,Matrix1!$C:$C,0)+MATCH(Kennzahlen!F$7,Matrix1!$B:$B)-24,34)</f>
        <v>53.562973484848484</v>
      </c>
      <c r="G42" s="163">
        <f>INDEX(Matrix1!$A:$EH,MATCH(Kennzahlen!$C$6,Matrix1!$C:$C,0)+MATCH(Kennzahlen!G$7,Matrix1!$B:$B)-24,34)</f>
        <v>52.670623145400597</v>
      </c>
      <c r="H42" s="163">
        <f>INDEX(Matrix1!$A:$EH,MATCH(Kennzahlen!$H$6,Matrix1!$C:$C,0)+MATCH(Kennzahlen!H$7,Matrix1!$B:$B)-24,34)</f>
        <v>54.118838622552332</v>
      </c>
      <c r="I42" s="163">
        <f>INDEX(Matrix1!$A:$EH,MATCH(Kennzahlen!$H$6,Matrix1!$C:$C,0)+MATCH(Kennzahlen!I$7,Matrix1!$B:$B)-24,34)</f>
        <v>57.412958266082548</v>
      </c>
      <c r="J42" s="163">
        <f>INDEX(Matrix1!$A:$EH,MATCH(Kennzahlen!$H$6,Matrix1!$C:$C,0)+MATCH(Kennzahlen!J$7,Matrix1!$B:$B)-24,34)</f>
        <v>60.712207610846036</v>
      </c>
      <c r="K42" s="163">
        <f>INDEX(Matrix1!$A:$EH,MATCH(Kennzahlen!$H$6,Matrix1!$C:$C,0)+MATCH(Kennzahlen!K$7,Matrix1!$B:$B)-24,34)</f>
        <v>61.697065820777162</v>
      </c>
      <c r="L42" s="163">
        <f>INDEX(Matrix1!$A:$EH,MATCH(Kennzahlen!$H$6,Matrix1!$C:$C,0)+MATCH(Kennzahlen!L$7,Matrix1!$B:$B)-24,34)</f>
        <v>64.969477730047473</v>
      </c>
    </row>
    <row r="43" spans="1:13" s="125" customFormat="1" ht="25.5" customHeight="1" x14ac:dyDescent="0.2">
      <c r="A43" s="156" t="s">
        <v>51</v>
      </c>
      <c r="B43" s="142" t="s">
        <v>1042</v>
      </c>
      <c r="C43" s="164">
        <f>INDEX(Matrix1!$A:$EH,MATCH(Kennzahlen!$C$6,Matrix1!$C:$C,0)+MATCH(Kennzahlen!C$7,Matrix1!$B:$B)-24,35)</f>
        <v>102.81307083417902</v>
      </c>
      <c r="D43" s="164">
        <f>INDEX(Matrix1!$A:$EH,MATCH(Kennzahlen!$C$6,Matrix1!$C:$C,0)+MATCH(Kennzahlen!D$7,Matrix1!$B:$B)-24,35)</f>
        <v>100.10085337470909</v>
      </c>
      <c r="E43" s="164">
        <f>INDEX(Matrix1!$A:$EH,MATCH(Kennzahlen!$C$6,Matrix1!$C:$C,0)+MATCH(Kennzahlen!E$7,Matrix1!$B:$B)-24,35)</f>
        <v>97.402499053388865</v>
      </c>
      <c r="F43" s="164">
        <f>INDEX(Matrix1!$A:$EH,MATCH(Kennzahlen!$C$6,Matrix1!$C:$C,0)+MATCH(Kennzahlen!F$7,Matrix1!$B:$B)-24,35)</f>
        <v>98.59360116546199</v>
      </c>
      <c r="G43" s="164">
        <f>INDEX(Matrix1!$A:$EH,MATCH(Kennzahlen!$C$6,Matrix1!$C:$C,0)+MATCH(Kennzahlen!G$7,Matrix1!$B:$B)-24,35)</f>
        <v>94.348013396889812</v>
      </c>
      <c r="H43" s="164">
        <f>INDEX(Matrix1!$A:$EH,MATCH(Kennzahlen!$H$6,Matrix1!$C:$C,0)+MATCH(Kennzahlen!H$7,Matrix1!$B:$B)-24,35)</f>
        <v>95.908076721002743</v>
      </c>
      <c r="I43" s="164">
        <f>INDEX(Matrix1!$A:$EH,MATCH(Kennzahlen!$H$6,Matrix1!$C:$C,0)+MATCH(Kennzahlen!I$7,Matrix1!$B:$B)-24,35)</f>
        <v>95.886179930341058</v>
      </c>
      <c r="J43" s="164">
        <f>INDEX(Matrix1!$A:$EH,MATCH(Kennzahlen!$H$6,Matrix1!$C:$C,0)+MATCH(Kennzahlen!J$7,Matrix1!$B:$B)-24,35)</f>
        <v>95.790476342941304</v>
      </c>
      <c r="K43" s="164">
        <f>INDEX(Matrix1!$A:$EH,MATCH(Kennzahlen!$H$6,Matrix1!$C:$C,0)+MATCH(Kennzahlen!K$7,Matrix1!$B:$B)-24,35)</f>
        <v>95.238341132806198</v>
      </c>
      <c r="L43" s="164">
        <f>INDEX(Matrix1!$A:$EH,MATCH(Kennzahlen!$H$6,Matrix1!$C:$C,0)+MATCH(Kennzahlen!L$7,Matrix1!$B:$B)-24,35)</f>
        <v>96.027921756570208</v>
      </c>
      <c r="M43" s="98"/>
    </row>
    <row r="44" spans="1:13" s="125" customFormat="1" ht="25.5" customHeight="1" x14ac:dyDescent="0.2">
      <c r="A44" s="153" t="s">
        <v>772</v>
      </c>
      <c r="B44" s="154" t="s">
        <v>1043</v>
      </c>
      <c r="C44" s="165">
        <f>INDEX(Matrix1!$A:$EH,MATCH(Kennzahlen!$C$6,Matrix1!$C:$C,0)+MATCH(Kennzahlen!C$7,Matrix1!$B:$B)-24,36)</f>
        <v>22.778624016247779</v>
      </c>
      <c r="D44" s="165">
        <f>INDEX(Matrix1!$A:$EH,MATCH(Kennzahlen!$C$6,Matrix1!$C:$C,0)+MATCH(Kennzahlen!D$7,Matrix1!$B:$B)-24,36)</f>
        <v>21.950757575757578</v>
      </c>
      <c r="E44" s="165">
        <f>INDEX(Matrix1!$A:$EH,MATCH(Kennzahlen!$C$6,Matrix1!$C:$C,0)+MATCH(Kennzahlen!E$7,Matrix1!$B:$B)-24,36)</f>
        <v>22.189276006918703</v>
      </c>
      <c r="F44" s="165">
        <f>INDEX(Matrix1!$A:$EH,MATCH(Kennzahlen!$C$6,Matrix1!$C:$C,0)+MATCH(Kennzahlen!F$7,Matrix1!$B:$B)-24,36)</f>
        <v>22.641509433962266</v>
      </c>
      <c r="G44" s="165">
        <f>INDEX(Matrix1!$A:$EH,MATCH(Kennzahlen!$C$6,Matrix1!$C:$C,0)+MATCH(Kennzahlen!G$7,Matrix1!$B:$B)-24,36)</f>
        <v>21.789033747114964</v>
      </c>
      <c r="H44" s="165">
        <f>INDEX(Matrix1!$A:$EH,MATCH(Kennzahlen!$H$6,Matrix1!$C:$C,0)+MATCH(Kennzahlen!H$7,Matrix1!$B:$B)-24,36)</f>
        <v>21.93883945356561</v>
      </c>
      <c r="I44" s="165">
        <f>INDEX(Matrix1!$A:$EH,MATCH(Kennzahlen!$H$6,Matrix1!$C:$C,0)+MATCH(Kennzahlen!I$7,Matrix1!$B:$B)-24,36)</f>
        <v>22.46282929236844</v>
      </c>
      <c r="J44" s="165">
        <f>INDEX(Matrix1!$A:$EH,MATCH(Kennzahlen!$H$6,Matrix1!$C:$C,0)+MATCH(Kennzahlen!J$7,Matrix1!$B:$B)-24,36)</f>
        <v>22.139862689106263</v>
      </c>
      <c r="K44" s="165">
        <f>INDEX(Matrix1!$A:$EH,MATCH(Kennzahlen!$H$6,Matrix1!$C:$C,0)+MATCH(Kennzahlen!K$7,Matrix1!$B:$B)-24,36)</f>
        <v>18.647304274028148</v>
      </c>
      <c r="L44" s="165">
        <f>INDEX(Matrix1!$A:$EH,MATCH(Kennzahlen!$H$6,Matrix1!$C:$C,0)+MATCH(Kennzahlen!L$7,Matrix1!$B:$B)-24,36)</f>
        <v>16.782452224221579</v>
      </c>
      <c r="M44" s="98"/>
    </row>
    <row r="45" spans="1:13" ht="25.5" customHeight="1" x14ac:dyDescent="0.2">
      <c r="A45" s="156" t="s">
        <v>52</v>
      </c>
      <c r="B45" s="142" t="s">
        <v>858</v>
      </c>
      <c r="C45" s="164">
        <f>INDEX(Matrix1!$A:$EH,MATCH(Kennzahlen!$C$6,Matrix1!$C:$C,0)+MATCH(Kennzahlen!C$7,Matrix1!$B:$B)-24,37)</f>
        <v>23.20225115556967</v>
      </c>
      <c r="D45" s="164">
        <f>INDEX(Matrix1!$A:$EH,MATCH(Kennzahlen!$C$6,Matrix1!$C:$C,0)+MATCH(Kennzahlen!D$7,Matrix1!$B:$B)-24,37)</f>
        <v>23.007313095175462</v>
      </c>
      <c r="E45" s="166">
        <f>INDEX(Matrix1!$A:$EH,MATCH(Kennzahlen!$C$6,Matrix1!$C:$C,0)+MATCH(Kennzahlen!E$7,Matrix1!$B:$B)-24,37)</f>
        <v>22.631919658478552</v>
      </c>
      <c r="F45" s="166">
        <f>INDEX(Matrix1!$A:$EH,MATCH(Kennzahlen!$C$6,Matrix1!$C:$C,0)+MATCH(Kennzahlen!F$7,Matrix1!$B:$B)-24,37)</f>
        <v>22.33727939701123</v>
      </c>
      <c r="G45" s="143">
        <f>INDEX(Matrix1!$A:$EH,MATCH(Kennzahlen!$C$6,Matrix1!$C:$C,0)+MATCH(Kennzahlen!G$7,Matrix1!$B:$B)-24,37)</f>
        <v>22.059428471401691</v>
      </c>
      <c r="H45" s="164">
        <f>INDEX(Matrix1!$A:$EH,MATCH(Kennzahlen!$H$6,Matrix1!$C:$C,0)+MATCH(Kennzahlen!H$7,Matrix1!$B:$B)-24,37)</f>
        <v>21.933653618135029</v>
      </c>
      <c r="I45" s="164">
        <f>INDEX(Matrix1!$A:$EH,MATCH(Kennzahlen!$H$6,Matrix1!$C:$C,0)+MATCH(Kennzahlen!I$7,Matrix1!$B:$B)-24,37)</f>
        <v>21.962444771723121</v>
      </c>
      <c r="J45" s="166">
        <f>INDEX(Matrix1!$A:$EH,MATCH(Kennzahlen!$H$6,Matrix1!$C:$C,0)+MATCH(Kennzahlen!J$7,Matrix1!$B:$B)-24,37)</f>
        <v>21.816522136010956</v>
      </c>
      <c r="K45" s="166">
        <f>INDEX(Matrix1!$A:$EH,MATCH(Kennzahlen!$H$6,Matrix1!$C:$C,0)+MATCH(Kennzahlen!K$7,Matrix1!$B:$B)-24,37)</f>
        <v>23.362757605075473</v>
      </c>
      <c r="L45" s="143">
        <f>INDEX(Matrix1!$A:$EH,MATCH(Kennzahlen!$H$6,Matrix1!$C:$C,0)+MATCH(Kennzahlen!L$7,Matrix1!$B:$B)-24,37)</f>
        <v>22.805065890809516</v>
      </c>
    </row>
    <row r="46" spans="1:13" ht="25.5" customHeight="1" x14ac:dyDescent="0.2">
      <c r="A46" s="153" t="s">
        <v>53</v>
      </c>
      <c r="B46" s="154" t="s">
        <v>450</v>
      </c>
      <c r="C46" s="165">
        <f>INDEX(Matrix1!$A:$EH,MATCH(Kennzahlen!$C$6,Matrix1!$C:$C,0)+MATCH(Kennzahlen!C$7,Matrix1!$B:$B)-24,38)</f>
        <v>18.744927843054231</v>
      </c>
      <c r="D46" s="165">
        <f>INDEX(Matrix1!$A:$EH,MATCH(Kennzahlen!$C$6,Matrix1!$C:$C,0)+MATCH(Kennzahlen!D$7,Matrix1!$B:$B)-24,38)</f>
        <v>18.999140667473387</v>
      </c>
      <c r="E46" s="167">
        <f>INDEX(Matrix1!$A:$EH,MATCH(Kennzahlen!$C$6,Matrix1!$C:$C,0)+MATCH(Kennzahlen!E$7,Matrix1!$B:$B)-24,38)</f>
        <v>18.713695849954508</v>
      </c>
      <c r="F46" s="167">
        <f>INDEX(Matrix1!$A:$EH,MATCH(Kennzahlen!$C$6,Matrix1!$C:$C,0)+MATCH(Kennzahlen!F$7,Matrix1!$B:$B)-24,38)</f>
        <v>18.621814724022716</v>
      </c>
      <c r="G46" s="155">
        <f>INDEX(Matrix1!$A:$EH,MATCH(Kennzahlen!$C$6,Matrix1!$C:$C,0)+MATCH(Kennzahlen!G$7,Matrix1!$B:$B)-24,38)</f>
        <v>17.991335171327293</v>
      </c>
      <c r="H46" s="165">
        <f>INDEX(Matrix1!$A:$EH,MATCH(Kennzahlen!$H$6,Matrix1!$C:$C,0)+MATCH(Kennzahlen!H$7,Matrix1!$B:$B)-24,38)</f>
        <v>17.153973844383742</v>
      </c>
      <c r="I46" s="165">
        <f>INDEX(Matrix1!$A:$EH,MATCH(Kennzahlen!$H$6,Matrix1!$C:$C,0)+MATCH(Kennzahlen!I$7,Matrix1!$B:$B)-24,38)</f>
        <v>17.225085910652922</v>
      </c>
      <c r="J46" s="167">
        <f>INDEX(Matrix1!$A:$EH,MATCH(Kennzahlen!$H$6,Matrix1!$C:$C,0)+MATCH(Kennzahlen!J$7,Matrix1!$B:$B)-24,38)</f>
        <v>16.380823649194255</v>
      </c>
      <c r="K46" s="167">
        <f>INDEX(Matrix1!$A:$EH,MATCH(Kennzahlen!$H$6,Matrix1!$C:$C,0)+MATCH(Kennzahlen!K$7,Matrix1!$B:$B)-24,38)</f>
        <v>17.326643663792733</v>
      </c>
      <c r="L46" s="155">
        <f>INDEX(Matrix1!$A:$EH,MATCH(Kennzahlen!$H$6,Matrix1!$C:$C,0)+MATCH(Kennzahlen!L$7,Matrix1!$B:$B)-24,38)</f>
        <v>16.743111415368816</v>
      </c>
    </row>
    <row r="47" spans="1:13" ht="25.5" customHeight="1" x14ac:dyDescent="0.2">
      <c r="A47" s="156" t="s">
        <v>247</v>
      </c>
      <c r="B47" s="142" t="s">
        <v>454</v>
      </c>
      <c r="C47" s="164">
        <f>INDEX(Matrix1!$A:$EH,MATCH(Kennzahlen!$C$6,Matrix1!$C:$C,0)+MATCH(Kennzahlen!C$7,Matrix1!$B:$B)-24,39)</f>
        <v>42.900049424020075</v>
      </c>
      <c r="D47" s="164">
        <f>INDEX(Matrix1!$A:$EH,MATCH(Kennzahlen!$C$6,Matrix1!$C:$C,0)+MATCH(Kennzahlen!D$7,Matrix1!$B:$B)-24,39)</f>
        <v>43.177833676347284</v>
      </c>
      <c r="E47" s="166">
        <f>INDEX(Matrix1!$A:$EH,MATCH(Kennzahlen!$C$6,Matrix1!$C:$C,0)+MATCH(Kennzahlen!E$7,Matrix1!$B:$B)-24,39)</f>
        <v>41.981369100537279</v>
      </c>
      <c r="F47" s="166">
        <f>INDEX(Matrix1!$A:$EH,MATCH(Kennzahlen!$C$6,Matrix1!$C:$C,0)+MATCH(Kennzahlen!F$7,Matrix1!$B:$B)-24,39)</f>
        <v>40.929505955867995</v>
      </c>
      <c r="G47" s="143">
        <f>INDEX(Matrix1!$A:$EH,MATCH(Kennzahlen!$C$6,Matrix1!$C:$C,0)+MATCH(Kennzahlen!G$7,Matrix1!$B:$B)-24,39)</f>
        <v>39.6206951277575</v>
      </c>
      <c r="H47" s="164">
        <f>INDEX(Matrix1!$A:$EH,MATCH(Kennzahlen!$H$6,Matrix1!$C:$C,0)+MATCH(Kennzahlen!H$7,Matrix1!$B:$B)-24,39)</f>
        <v>37.876907059624394</v>
      </c>
      <c r="I47" s="164">
        <f>INDEX(Matrix1!$A:$EH,MATCH(Kennzahlen!$H$6,Matrix1!$C:$C,0)+MATCH(Kennzahlen!I$7,Matrix1!$B:$B)-24,39)</f>
        <v>37.620245080429484</v>
      </c>
      <c r="J47" s="166">
        <f>INDEX(Matrix1!$A:$EH,MATCH(Kennzahlen!$H$6,Matrix1!$C:$C,0)+MATCH(Kennzahlen!J$7,Matrix1!$B:$B)-24,39)</f>
        <v>36.53041519150306</v>
      </c>
      <c r="K47" s="166">
        <f>INDEX(Matrix1!$A:$EH,MATCH(Kennzahlen!$H$6,Matrix1!$C:$C,0)+MATCH(Kennzahlen!K$7,Matrix1!$B:$B)-24,39)</f>
        <v>38.619122659141716</v>
      </c>
      <c r="L47" s="143">
        <f>INDEX(Matrix1!$A:$EH,MATCH(Kennzahlen!$H$6,Matrix1!$C:$C,0)+MATCH(Kennzahlen!L$7,Matrix1!$B:$B)-24,39)</f>
        <v>38.472795497185743</v>
      </c>
    </row>
    <row r="48" spans="1:13" ht="25.5" customHeight="1" x14ac:dyDescent="0.2">
      <c r="A48" s="153" t="s">
        <v>54</v>
      </c>
      <c r="B48" s="154" t="s">
        <v>55</v>
      </c>
      <c r="C48" s="165">
        <f>INDEX(Matrix1!$A:$EH,MATCH(Kennzahlen!$C$6,Matrix1!$C:$C,0)+MATCH(Kennzahlen!C$7,Matrix1!$B:$B)-24,40)</f>
        <v>21.698355110614038</v>
      </c>
      <c r="D48" s="165">
        <f>INDEX(Matrix1!$A:$EH,MATCH(Kennzahlen!$C$6,Matrix1!$C:$C,0)+MATCH(Kennzahlen!D$7,Matrix1!$B:$B)-24,40)</f>
        <v>22.886735895514398</v>
      </c>
      <c r="E48" s="167">
        <f>INDEX(Matrix1!$A:$EH,MATCH(Kennzahlen!$C$6,Matrix1!$C:$C,0)+MATCH(Kennzahlen!E$7,Matrix1!$B:$B)-24,40)</f>
        <v>23.089383552579338</v>
      </c>
      <c r="F48" s="167">
        <f>INDEX(Matrix1!$A:$EH,MATCH(Kennzahlen!$C$6,Matrix1!$C:$C,0)+MATCH(Kennzahlen!F$7,Matrix1!$B:$B)-24,40)</f>
        <v>22.579458118238303</v>
      </c>
      <c r="G48" s="155">
        <f>INDEX(Matrix1!$A:$EH,MATCH(Kennzahlen!$C$6,Matrix1!$C:$C,0)+MATCH(Kennzahlen!G$7,Matrix1!$B:$B)-24,40)</f>
        <v>21.994637114935426</v>
      </c>
      <c r="H48" s="165">
        <f>INDEX(Matrix1!$A:$EH,MATCH(Kennzahlen!$H$6,Matrix1!$C:$C,0)+MATCH(Kennzahlen!H$7,Matrix1!$B:$B)-24,40)</f>
        <v>21.269655096580291</v>
      </c>
      <c r="I48" s="165">
        <f>INDEX(Matrix1!$A:$EH,MATCH(Kennzahlen!$H$6,Matrix1!$C:$C,0)+MATCH(Kennzahlen!I$7,Matrix1!$B:$B)-24,40)</f>
        <v>21.364396480987153</v>
      </c>
      <c r="J48" s="167">
        <f>INDEX(Matrix1!$A:$EH,MATCH(Kennzahlen!$H$6,Matrix1!$C:$C,0)+MATCH(Kennzahlen!J$7,Matrix1!$B:$B)-24,40)</f>
        <v>20.46634793718831</v>
      </c>
      <c r="K48" s="167">
        <f>INDEX(Matrix1!$A:$EH,MATCH(Kennzahlen!$H$6,Matrix1!$C:$C,0)+MATCH(Kennzahlen!K$7,Matrix1!$B:$B)-24,40)</f>
        <v>21.297344973088912</v>
      </c>
      <c r="L48" s="155">
        <f>INDEX(Matrix1!$A:$EH,MATCH(Kennzahlen!$H$6,Matrix1!$C:$C,0)+MATCH(Kennzahlen!L$7,Matrix1!$B:$B)-24,40)</f>
        <v>20.37393221411461</v>
      </c>
      <c r="M48" s="98"/>
    </row>
    <row r="49" spans="1:13" ht="25.5" customHeight="1" x14ac:dyDescent="0.2">
      <c r="A49" s="156" t="s">
        <v>56</v>
      </c>
      <c r="B49" s="142" t="s">
        <v>1044</v>
      </c>
      <c r="C49" s="164" t="str">
        <f>INDEX(Matrix1!$A:$EH,MATCH(Kennzahlen!$C$6,Matrix1!$C:$C,0)+MATCH(Kennzahlen!C$7,Matrix1!$B:$B)-24,41)</f>
        <v>nv</v>
      </c>
      <c r="D49" s="164">
        <f>INDEX(Matrix1!$A:$EH,MATCH(Kennzahlen!$C$6,Matrix1!$C:$C,0)+MATCH(Kennzahlen!D$7,Matrix1!$B:$B)-24,41)</f>
        <v>60.498732258148834</v>
      </c>
      <c r="E49" s="166">
        <f>INDEX(Matrix1!$A:$EH,MATCH(Kennzahlen!$C$6,Matrix1!$C:$C,0)+MATCH(Kennzahlen!E$7,Matrix1!$B:$B)-24,41)</f>
        <v>62.495136817533393</v>
      </c>
      <c r="F49" s="166">
        <f>INDEX(Matrix1!$A:$EH,MATCH(Kennzahlen!$C$6,Matrix1!$C:$C,0)+MATCH(Kennzahlen!F$7,Matrix1!$B:$B)-24,41)</f>
        <v>67.456110866923495</v>
      </c>
      <c r="G49" s="143">
        <f>INDEX(Matrix1!$A:$EH,MATCH(Kennzahlen!$C$6,Matrix1!$C:$C,0)+MATCH(Kennzahlen!G$7,Matrix1!$B:$B)-24,41)</f>
        <v>67.372088521840126</v>
      </c>
      <c r="H49" s="164">
        <f>INDEX(Matrix1!$A:$EH,MATCH(Kennzahlen!$H$6,Matrix1!$C:$C,0)+MATCH(Kennzahlen!H$7,Matrix1!$B:$B)-24,41)</f>
        <v>65.370683098500763</v>
      </c>
      <c r="I49" s="164">
        <f>INDEX(Matrix1!$A:$EH,MATCH(Kennzahlen!$H$6,Matrix1!$C:$C,0)+MATCH(Kennzahlen!I$7,Matrix1!$B:$B)-24,41)</f>
        <v>59.052596520892578</v>
      </c>
      <c r="J49" s="166">
        <f>INDEX(Matrix1!$A:$EH,MATCH(Kennzahlen!$H$6,Matrix1!$C:$C,0)+MATCH(Kennzahlen!J$7,Matrix1!$B:$B)-24,41)</f>
        <v>58.042464517604607</v>
      </c>
      <c r="K49" s="166">
        <f>INDEX(Matrix1!$A:$EH,MATCH(Kennzahlen!$H$6,Matrix1!$C:$C,0)+MATCH(Kennzahlen!K$7,Matrix1!$B:$B)-24,41)</f>
        <v>59.354735249015263</v>
      </c>
      <c r="L49" s="143">
        <f>INDEX(Matrix1!$A:$EH,MATCH(Kennzahlen!$H$6,Matrix1!$C:$C,0)+MATCH(Kennzahlen!L$7,Matrix1!$B:$B)-24,41)</f>
        <v>62.768986626625221</v>
      </c>
      <c r="M49" s="98"/>
    </row>
    <row r="50" spans="1:13" ht="25.5" customHeight="1" x14ac:dyDescent="0.2">
      <c r="A50" s="153" t="s">
        <v>57</v>
      </c>
      <c r="B50" s="154" t="s">
        <v>674</v>
      </c>
      <c r="C50" s="165" t="str">
        <f>INDEX(Matrix1!$A:$EH,MATCH(Kennzahlen!$C$6,Matrix1!$C:$C,0)+MATCH(Kennzahlen!C$7,Matrix1!$B:$B)-24,42)</f>
        <v>nv</v>
      </c>
      <c r="D50" s="165" t="str">
        <f>INDEX(Matrix1!$A:$EH,MATCH(Kennzahlen!$C$6,Matrix1!$C:$C,0)+MATCH(Kennzahlen!D$7,Matrix1!$B:$B)-24,42)</f>
        <v>nv</v>
      </c>
      <c r="E50" s="167" t="str">
        <f>INDEX(Matrix1!$A:$EH,MATCH(Kennzahlen!$C$6,Matrix1!$C:$C,0)+MATCH(Kennzahlen!E$7,Matrix1!$B:$B)-24,42)</f>
        <v>nv</v>
      </c>
      <c r="F50" s="167" t="str">
        <f>INDEX(Matrix1!$A:$EH,MATCH(Kennzahlen!$C$6,Matrix1!$C:$C,0)+MATCH(Kennzahlen!F$7,Matrix1!$B:$B)-24,42)</f>
        <v>nv</v>
      </c>
      <c r="G50" s="155" t="str">
        <f>INDEX(Matrix1!$A:$EH,MATCH(Kennzahlen!$C$6,Matrix1!$C:$C,0)+MATCH(Kennzahlen!G$7,Matrix1!$B:$B)-24,42)</f>
        <v>nv</v>
      </c>
      <c r="H50" s="165">
        <f>INDEX(Matrix1!$A:$EH,MATCH(Kennzahlen!$H$6,Matrix1!$C:$C,0)+MATCH(Kennzahlen!H$7,Matrix1!$B:$B)-24,42)</f>
        <v>8.5999024322252424</v>
      </c>
      <c r="I50" s="165">
        <f>INDEX(Matrix1!$A:$EH,MATCH(Kennzahlen!$H$6,Matrix1!$C:$C,0)+MATCH(Kennzahlen!I$7,Matrix1!$B:$B)-24,42)</f>
        <v>9.0632561354994809</v>
      </c>
      <c r="J50" s="167">
        <f>INDEX(Matrix1!$A:$EH,MATCH(Kennzahlen!$H$6,Matrix1!$C:$C,0)+MATCH(Kennzahlen!J$7,Matrix1!$B:$B)-24,42)</f>
        <v>10.547749949093872</v>
      </c>
      <c r="K50" s="167">
        <f>INDEX(Matrix1!$A:$EH,MATCH(Kennzahlen!$H$6,Matrix1!$C:$C,0)+MATCH(Kennzahlen!K$7,Matrix1!$B:$B)-24,42)</f>
        <v>11.82715164935361</v>
      </c>
      <c r="L50" s="155">
        <f>INDEX(Matrix1!$A:$EH,MATCH(Kennzahlen!$H$6,Matrix1!$C:$C,0)+MATCH(Kennzahlen!L$7,Matrix1!$B:$B)-24,42)</f>
        <v>12.970205729911921</v>
      </c>
    </row>
    <row r="51" spans="1:13" ht="25.5" customHeight="1" x14ac:dyDescent="0.2">
      <c r="A51" s="156" t="s">
        <v>58</v>
      </c>
      <c r="B51" s="142" t="s">
        <v>675</v>
      </c>
      <c r="C51" s="164" t="str">
        <f>INDEX(Matrix1!$A:$EH,MATCH(Kennzahlen!$C$6,Matrix1!$C:$C,0)+MATCH(Kennzahlen!C$7,Matrix1!$B:$B)-24,43)</f>
        <v>nv</v>
      </c>
      <c r="D51" s="164" t="str">
        <f>INDEX(Matrix1!$A:$EH,MATCH(Kennzahlen!$C$6,Matrix1!$C:$C,0)+MATCH(Kennzahlen!D$7,Matrix1!$B:$B)-24,43)</f>
        <v>nv</v>
      </c>
      <c r="E51" s="166" t="str">
        <f>INDEX(Matrix1!$A:$EH,MATCH(Kennzahlen!$C$6,Matrix1!$C:$C,0)+MATCH(Kennzahlen!E$7,Matrix1!$B:$B)-24,43)</f>
        <v>nv</v>
      </c>
      <c r="F51" s="166" t="str">
        <f>INDEX(Matrix1!$A:$EH,MATCH(Kennzahlen!$C$6,Matrix1!$C:$C,0)+MATCH(Kennzahlen!F$7,Matrix1!$B:$B)-24,43)</f>
        <v>nv</v>
      </c>
      <c r="G51" s="143" t="str">
        <f>INDEX(Matrix1!$A:$EH,MATCH(Kennzahlen!$C$6,Matrix1!$C:$C,0)+MATCH(Kennzahlen!G$7,Matrix1!$B:$B)-24,43)</f>
        <v>nv</v>
      </c>
      <c r="H51" s="164">
        <f>INDEX(Matrix1!$A:$EH,MATCH(Kennzahlen!$H$6,Matrix1!$C:$C,0)+MATCH(Kennzahlen!H$7,Matrix1!$B:$B)-24,43)</f>
        <v>10.457167789790081</v>
      </c>
      <c r="I51" s="164">
        <f>INDEX(Matrix1!$A:$EH,MATCH(Kennzahlen!$H$6,Matrix1!$C:$C,0)+MATCH(Kennzahlen!I$7,Matrix1!$B:$B)-24,43)</f>
        <v>12.45435449991921</v>
      </c>
      <c r="J51" s="166">
        <f>INDEX(Matrix1!$A:$EH,MATCH(Kennzahlen!$H$6,Matrix1!$C:$C,0)+MATCH(Kennzahlen!J$7,Matrix1!$B:$B)-24,43)</f>
        <v>13.944895684026118</v>
      </c>
      <c r="K51" s="166">
        <f>INDEX(Matrix1!$A:$EH,MATCH(Kennzahlen!$H$6,Matrix1!$C:$C,0)+MATCH(Kennzahlen!K$7,Matrix1!$B:$B)-24,43)</f>
        <v>15.219721329046088</v>
      </c>
      <c r="L51" s="143">
        <f>INDEX(Matrix1!$A:$EH,MATCH(Kennzahlen!$H$6,Matrix1!$C:$C,0)+MATCH(Kennzahlen!L$7,Matrix1!$B:$B)-24,43)</f>
        <v>16.685222519784553</v>
      </c>
    </row>
    <row r="52" spans="1:13" ht="35.1" customHeight="1" x14ac:dyDescent="0.2">
      <c r="A52" s="136" t="s">
        <v>59</v>
      </c>
      <c r="B52" s="157" t="s">
        <v>329</v>
      </c>
      <c r="C52" s="158"/>
      <c r="D52" s="158"/>
      <c r="E52" s="158"/>
      <c r="F52" s="158"/>
      <c r="G52" s="158"/>
      <c r="H52" s="158"/>
      <c r="I52" s="158"/>
      <c r="J52" s="158"/>
      <c r="K52" s="158"/>
      <c r="L52" s="159"/>
    </row>
    <row r="53" spans="1:13" ht="25.5" customHeight="1" x14ac:dyDescent="0.2">
      <c r="A53" s="150" t="s">
        <v>60</v>
      </c>
      <c r="B53" s="142" t="s">
        <v>61</v>
      </c>
      <c r="C53" s="162">
        <f>INDEX(Matrix1!$A:$EH,MATCH(Kennzahlen!$C$6,Matrix1!$C:$C,0)+MATCH(Kennzahlen!C$7,Matrix1!$B:$B)-24,44)</f>
        <v>10.815302159553642</v>
      </c>
      <c r="D53" s="162">
        <f>INDEX(Matrix1!$A:$EH,MATCH(Kennzahlen!$C$6,Matrix1!$C:$C,0)+MATCH(Kennzahlen!D$7,Matrix1!$B:$B)-24,44)</f>
        <v>10.983262340179492</v>
      </c>
      <c r="E53" s="162">
        <f>INDEX(Matrix1!$A:$EH,MATCH(Kennzahlen!$C$6,Matrix1!$C:$C,0)+MATCH(Kennzahlen!E$7,Matrix1!$B:$B)-24,44)</f>
        <v>10.953911525705093</v>
      </c>
      <c r="F53" s="162">
        <f>INDEX(Matrix1!$A:$EH,MATCH(Kennzahlen!$C$6,Matrix1!$C:$C,0)+MATCH(Kennzahlen!F$7,Matrix1!$B:$B)-24,44)</f>
        <v>10.843399137070877</v>
      </c>
      <c r="G53" s="162">
        <f>INDEX(Matrix1!$A:$EH,MATCH(Kennzahlen!$C$6,Matrix1!$C:$C,0)+MATCH(Kennzahlen!G$7,Matrix1!$B:$B)-24,44)</f>
        <v>10.787135442621729</v>
      </c>
      <c r="H53" s="162">
        <f>INDEX(Matrix1!$A:$EH,MATCH(Kennzahlen!$H$6,Matrix1!$C:$C,0)+MATCH(Kennzahlen!H$7,Matrix1!$B:$B)-24,44)</f>
        <v>10.623385766328941</v>
      </c>
      <c r="I53" s="162">
        <f>INDEX(Matrix1!$A:$EH,MATCH(Kennzahlen!$H$6,Matrix1!$C:$C,0)+MATCH(Kennzahlen!I$7,Matrix1!$B:$B)-24,44)</f>
        <v>10.480472280967151</v>
      </c>
      <c r="J53" s="162">
        <f>INDEX(Matrix1!$A:$EH,MATCH(Kennzahlen!$H$6,Matrix1!$C:$C,0)+MATCH(Kennzahlen!J$7,Matrix1!$B:$B)-24,44)</f>
        <v>10.358467222575534</v>
      </c>
      <c r="K53" s="162">
        <f>INDEX(Matrix1!$A:$EH,MATCH(Kennzahlen!$H$6,Matrix1!$C:$C,0)+MATCH(Kennzahlen!K$7,Matrix1!$B:$B)-24,44)</f>
        <v>10.390997625635453</v>
      </c>
      <c r="L53" s="162">
        <f>INDEX(Matrix1!$A:$EH,MATCH(Kennzahlen!$H$6,Matrix1!$C:$C,0)+MATCH(Kennzahlen!L$7,Matrix1!$B:$B)-24,44)</f>
        <v>10.39536559750071</v>
      </c>
    </row>
    <row r="54" spans="1:13" ht="25.5" customHeight="1" x14ac:dyDescent="0.2">
      <c r="A54" s="144" t="s">
        <v>62</v>
      </c>
      <c r="B54" s="149" t="s">
        <v>859</v>
      </c>
      <c r="C54" s="163">
        <f>INDEX(Matrix1!$A:$EH,MATCH(Kennzahlen!$C$6,Matrix1!$C:$C,0)+MATCH(Kennzahlen!C$7,Matrix1!$B:$B)-24,45)</f>
        <v>30.650664214678052</v>
      </c>
      <c r="D54" s="163">
        <f>INDEX(Matrix1!$A:$EH,MATCH(Kennzahlen!$C$6,Matrix1!$C:$C,0)+MATCH(Kennzahlen!D$7,Matrix1!$B:$B)-24,45)</f>
        <v>30.240689606620723</v>
      </c>
      <c r="E54" s="163">
        <f>INDEX(Matrix1!$A:$EH,MATCH(Kennzahlen!$C$6,Matrix1!$C:$C,0)+MATCH(Kennzahlen!E$7,Matrix1!$B:$B)-24,45)</f>
        <v>29.722629330506095</v>
      </c>
      <c r="F54" s="163">
        <f>INDEX(Matrix1!$A:$EH,MATCH(Kennzahlen!$C$6,Matrix1!$C:$C,0)+MATCH(Kennzahlen!F$7,Matrix1!$B:$B)-24,45)</f>
        <v>30.74736784253378</v>
      </c>
      <c r="G54" s="163">
        <f>INDEX(Matrix1!$A:$EH,MATCH(Kennzahlen!$C$6,Matrix1!$C:$C,0)+MATCH(Kennzahlen!G$7,Matrix1!$B:$B)-24,45)</f>
        <v>31.677404148334382</v>
      </c>
      <c r="H54" s="163">
        <f>INDEX(Matrix1!$A:$EH,MATCH(Kennzahlen!$H$6,Matrix1!$C:$C,0)+MATCH(Kennzahlen!H$7,Matrix1!$B:$B)-24,45)</f>
        <v>33.095667725915398</v>
      </c>
      <c r="I54" s="163">
        <f>INDEX(Matrix1!$A:$EH,MATCH(Kennzahlen!$H$6,Matrix1!$C:$C,0)+MATCH(Kennzahlen!I$7,Matrix1!$B:$B)-24,45)</f>
        <v>33.477620634972006</v>
      </c>
      <c r="J54" s="163">
        <f>INDEX(Matrix1!$A:$EH,MATCH(Kennzahlen!$H$6,Matrix1!$C:$C,0)+MATCH(Kennzahlen!J$7,Matrix1!$B:$B)-24,45)</f>
        <v>33.86717025555501</v>
      </c>
      <c r="K54" s="163">
        <f>INDEX(Matrix1!$A:$EH,MATCH(Kennzahlen!$H$6,Matrix1!$C:$C,0)+MATCH(Kennzahlen!K$7,Matrix1!$B:$B)-24,45)</f>
        <v>33.693406955529298</v>
      </c>
      <c r="L54" s="163">
        <f>INDEX(Matrix1!$A:$EH,MATCH(Kennzahlen!$H$6,Matrix1!$C:$C,0)+MATCH(Kennzahlen!L$7,Matrix1!$B:$B)-24,45)</f>
        <v>33.387237517312052</v>
      </c>
    </row>
    <row r="55" spans="1:13" ht="25.5" customHeight="1" x14ac:dyDescent="0.2">
      <c r="A55" s="141" t="s">
        <v>63</v>
      </c>
      <c r="B55" s="142" t="s">
        <v>860</v>
      </c>
      <c r="C55" s="162">
        <f>INDEX(Matrix1!$A:$EH,MATCH(Kennzahlen!$C$6,Matrix1!$C:$C,0)+MATCH(Kennzahlen!C$7,Matrix1!$B:$B)-24,46)</f>
        <v>40.98839504223573</v>
      </c>
      <c r="D55" s="162">
        <f>INDEX(Matrix1!$A:$EH,MATCH(Kennzahlen!$C$6,Matrix1!$C:$C,0)+MATCH(Kennzahlen!D$7,Matrix1!$B:$B)-24,46)</f>
        <v>38.147956544231768</v>
      </c>
      <c r="E55" s="162">
        <f>INDEX(Matrix1!$A:$EH,MATCH(Kennzahlen!$C$6,Matrix1!$C:$C,0)+MATCH(Kennzahlen!E$7,Matrix1!$B:$B)-24,46)</f>
        <v>34.222467018123638</v>
      </c>
      <c r="F55" s="162">
        <f>INDEX(Matrix1!$A:$EH,MATCH(Kennzahlen!$C$6,Matrix1!$C:$C,0)+MATCH(Kennzahlen!F$7,Matrix1!$B:$B)-24,46)</f>
        <v>33.711250702211323</v>
      </c>
      <c r="G55" s="162">
        <f>INDEX(Matrix1!$A:$EH,MATCH(Kennzahlen!$C$6,Matrix1!$C:$C,0)+MATCH(Kennzahlen!G$7,Matrix1!$B:$B)-24,46)</f>
        <v>33.673950246781914</v>
      </c>
      <c r="H55" s="162">
        <f>INDEX(Matrix1!$A:$EH,MATCH(Kennzahlen!$H$6,Matrix1!$C:$C,0)+MATCH(Kennzahlen!H$7,Matrix1!$B:$B)-24,46)</f>
        <v>34.030542085836288</v>
      </c>
      <c r="I55" s="162">
        <f>INDEX(Matrix1!$A:$EH,MATCH(Kennzahlen!$H$6,Matrix1!$C:$C,0)+MATCH(Kennzahlen!I$7,Matrix1!$B:$B)-24,46)</f>
        <v>37.532928921864809</v>
      </c>
      <c r="J55" s="162">
        <f>INDEX(Matrix1!$A:$EH,MATCH(Kennzahlen!$H$6,Matrix1!$C:$C,0)+MATCH(Kennzahlen!J$7,Matrix1!$B:$B)-24,46)</f>
        <v>34.663383783522825</v>
      </c>
      <c r="K55" s="162">
        <f>INDEX(Matrix1!$A:$EH,MATCH(Kennzahlen!$H$6,Matrix1!$C:$C,0)+MATCH(Kennzahlen!K$7,Matrix1!$B:$B)-24,46)</f>
        <v>32.472984900169365</v>
      </c>
      <c r="L55" s="162">
        <f>INDEX(Matrix1!$A:$EH,MATCH(Kennzahlen!$H$6,Matrix1!$C:$C,0)+MATCH(Kennzahlen!L$7,Matrix1!$B:$B)-24,46)</f>
        <v>31.080206210286537</v>
      </c>
    </row>
    <row r="56" spans="1:13" ht="25.5" customHeight="1" x14ac:dyDescent="0.2">
      <c r="A56" s="144" t="s">
        <v>64</v>
      </c>
      <c r="B56" s="149" t="s">
        <v>861</v>
      </c>
      <c r="C56" s="163">
        <f>INDEX(Matrix1!$A:$EH,MATCH(Kennzahlen!$C$6,Matrix1!$C:$C,0)+MATCH(Kennzahlen!C$7,Matrix1!$B:$B)-24,47)</f>
        <v>44.844632768361578</v>
      </c>
      <c r="D56" s="163">
        <f>INDEX(Matrix1!$A:$EH,MATCH(Kennzahlen!$C$6,Matrix1!$C:$C,0)+MATCH(Kennzahlen!D$7,Matrix1!$B:$B)-24,47)</f>
        <v>44.968809330078656</v>
      </c>
      <c r="E56" s="163">
        <f>INDEX(Matrix1!$A:$EH,MATCH(Kennzahlen!$C$6,Matrix1!$C:$C,0)+MATCH(Kennzahlen!E$7,Matrix1!$B:$B)-24,47)</f>
        <v>43.838136112814226</v>
      </c>
      <c r="F56" s="163">
        <f>INDEX(Matrix1!$A:$EH,MATCH(Kennzahlen!$C$6,Matrix1!$C:$C,0)+MATCH(Kennzahlen!F$7,Matrix1!$B:$B)-24,47)</f>
        <v>44.038782002726862</v>
      </c>
      <c r="G56" s="163">
        <f>INDEX(Matrix1!$A:$EH,MATCH(Kennzahlen!$C$6,Matrix1!$C:$C,0)+MATCH(Kennzahlen!G$7,Matrix1!$B:$B)-24,47)</f>
        <v>43.337998084996684</v>
      </c>
      <c r="H56" s="163">
        <f>INDEX(Matrix1!$A:$EH,MATCH(Kennzahlen!$H$6,Matrix1!$C:$C,0)+MATCH(Kennzahlen!H$7,Matrix1!$B:$B)-24,47)</f>
        <v>43.201474549836952</v>
      </c>
      <c r="I56" s="163">
        <f>INDEX(Matrix1!$A:$EH,MATCH(Kennzahlen!$H$6,Matrix1!$C:$C,0)+MATCH(Kennzahlen!I$7,Matrix1!$B:$B)-24,47)</f>
        <v>43.148744365743724</v>
      </c>
      <c r="J56" s="163">
        <f>INDEX(Matrix1!$A:$EH,MATCH(Kennzahlen!$H$6,Matrix1!$C:$C,0)+MATCH(Kennzahlen!J$7,Matrix1!$B:$B)-24,47)</f>
        <v>42.799442896935936</v>
      </c>
      <c r="K56" s="163">
        <f>INDEX(Matrix1!$A:$EH,MATCH(Kennzahlen!$H$6,Matrix1!$C:$C,0)+MATCH(Kennzahlen!K$7,Matrix1!$B:$B)-24,47)</f>
        <v>43.164622052449864</v>
      </c>
      <c r="L56" s="163">
        <f>INDEX(Matrix1!$A:$EH,MATCH(Kennzahlen!$H$6,Matrix1!$C:$C,0)+MATCH(Kennzahlen!L$7,Matrix1!$B:$B)-24,47)</f>
        <v>43.126060793087483</v>
      </c>
    </row>
    <row r="57" spans="1:13" ht="25.5" customHeight="1" x14ac:dyDescent="0.2">
      <c r="A57" s="150" t="s">
        <v>65</v>
      </c>
      <c r="B57" s="142" t="s">
        <v>862</v>
      </c>
      <c r="C57" s="162">
        <f>INDEX(Matrix1!$A:$EH,MATCH(Kennzahlen!$C$6,Matrix1!$C:$C,0)+MATCH(Kennzahlen!C$7,Matrix1!$B:$B)-24,48)</f>
        <v>13.093135238463956</v>
      </c>
      <c r="D57" s="162">
        <f>INDEX(Matrix1!$A:$EH,MATCH(Kennzahlen!$C$6,Matrix1!$C:$C,0)+MATCH(Kennzahlen!D$7,Matrix1!$B:$B)-24,48)</f>
        <v>13.03415962015316</v>
      </c>
      <c r="E57" s="162">
        <f>INDEX(Matrix1!$A:$EH,MATCH(Kennzahlen!$C$6,Matrix1!$C:$C,0)+MATCH(Kennzahlen!E$7,Matrix1!$B:$B)-24,48)</f>
        <v>13.375066263369609</v>
      </c>
      <c r="F57" s="162">
        <f>INDEX(Matrix1!$A:$EH,MATCH(Kennzahlen!$C$6,Matrix1!$C:$C,0)+MATCH(Kennzahlen!F$7,Matrix1!$B:$B)-24,48)</f>
        <v>13.538828738998326</v>
      </c>
      <c r="G57" s="162">
        <f>INDEX(Matrix1!$A:$EH,MATCH(Kennzahlen!$C$6,Matrix1!$C:$C,0)+MATCH(Kennzahlen!G$7,Matrix1!$B:$B)-24,48)</f>
        <v>12.862979258328094</v>
      </c>
      <c r="H57" s="162">
        <f>INDEX(Matrix1!$A:$EH,MATCH(Kennzahlen!$H$6,Matrix1!$C:$C,0)+MATCH(Kennzahlen!H$7,Matrix1!$B:$B)-24,48)</f>
        <v>12.109767976622008</v>
      </c>
      <c r="I57" s="162">
        <f>INDEX(Matrix1!$A:$EH,MATCH(Kennzahlen!$H$6,Matrix1!$C:$C,0)+MATCH(Kennzahlen!I$7,Matrix1!$B:$B)-24,48)</f>
        <v>12.562704294637367</v>
      </c>
      <c r="J57" s="162">
        <f>INDEX(Matrix1!$A:$EH,MATCH(Kennzahlen!$H$6,Matrix1!$C:$C,0)+MATCH(Kennzahlen!J$7,Matrix1!$B:$B)-24,48)</f>
        <v>11.755039976455585</v>
      </c>
      <c r="K57" s="162">
        <f>INDEX(Matrix1!$A:$EH,MATCH(Kennzahlen!$H$6,Matrix1!$C:$C,0)+MATCH(Kennzahlen!K$7,Matrix1!$B:$B)-24,48)</f>
        <v>11.816523199832824</v>
      </c>
      <c r="L57" s="162">
        <f>INDEX(Matrix1!$A:$EH,MATCH(Kennzahlen!$H$6,Matrix1!$C:$C,0)+MATCH(Kennzahlen!L$7,Matrix1!$B:$B)-24,48)</f>
        <v>12.641598552592603</v>
      </c>
    </row>
    <row r="58" spans="1:13" ht="25.5" customHeight="1" x14ac:dyDescent="0.2">
      <c r="A58" s="144" t="s">
        <v>66</v>
      </c>
      <c r="B58" s="149" t="s">
        <v>67</v>
      </c>
      <c r="C58" s="163">
        <f>INDEX(Matrix1!$A:$EH,MATCH(Kennzahlen!$C$6,Matrix1!$C:$C,0)+MATCH(Kennzahlen!C$7,Matrix1!$B:$B)-24,49)</f>
        <v>3.2069429993305429</v>
      </c>
      <c r="D58" s="163">
        <f>INDEX(Matrix1!$A:$EH,MATCH(Kennzahlen!$C$6,Matrix1!$C:$C,0)+MATCH(Kennzahlen!D$7,Matrix1!$B:$B)-24,49)</f>
        <v>2.9567978973881619</v>
      </c>
      <c r="E58" s="163">
        <f>INDEX(Matrix1!$A:$EH,MATCH(Kennzahlen!$C$6,Matrix1!$C:$C,0)+MATCH(Kennzahlen!E$7,Matrix1!$B:$B)-24,49)</f>
        <v>2.9748355109295579</v>
      </c>
      <c r="F58" s="163">
        <f>INDEX(Matrix1!$A:$EH,MATCH(Kennzahlen!$C$6,Matrix1!$C:$C,0)+MATCH(Kennzahlen!F$7,Matrix1!$B:$B)-24,49)</f>
        <v>2.8814371069429288</v>
      </c>
      <c r="G58" s="163">
        <f>INDEX(Matrix1!$A:$EH,MATCH(Kennzahlen!$C$6,Matrix1!$C:$C,0)+MATCH(Kennzahlen!G$7,Matrix1!$B:$B)-24,49)</f>
        <v>2.6665619107479572</v>
      </c>
      <c r="H58" s="163">
        <f>INDEX(Matrix1!$A:$EH,MATCH(Kennzahlen!$H$6,Matrix1!$C:$C,0)+MATCH(Kennzahlen!H$7,Matrix1!$B:$B)-24,49)</f>
        <v>2.5709403893138303</v>
      </c>
      <c r="I58" s="163">
        <f>INDEX(Matrix1!$A:$EH,MATCH(Kennzahlen!$H$6,Matrix1!$C:$C,0)+MATCH(Kennzahlen!I$7,Matrix1!$B:$B)-24,49)</f>
        <v>3.631994562930839</v>
      </c>
      <c r="J58" s="163">
        <f>INDEX(Matrix1!$A:$EH,MATCH(Kennzahlen!$H$6,Matrix1!$C:$C,0)+MATCH(Kennzahlen!J$7,Matrix1!$B:$B)-24,49)</f>
        <v>2.9299717140007524</v>
      </c>
      <c r="K58" s="163">
        <f>INDEX(Matrix1!$A:$EH,MATCH(Kennzahlen!$H$6,Matrix1!$C:$C,0)+MATCH(Kennzahlen!K$7,Matrix1!$B:$B)-24,49)</f>
        <v>2.9159533511762672</v>
      </c>
      <c r="L58" s="163">
        <f>INDEX(Matrix1!$A:$EH,MATCH(Kennzahlen!$H$6,Matrix1!$C:$C,0)+MATCH(Kennzahlen!L$7,Matrix1!$B:$B)-24,49)</f>
        <v>3.1838159358913805</v>
      </c>
    </row>
    <row r="59" spans="1:13" ht="25.5" customHeight="1" x14ac:dyDescent="0.2">
      <c r="A59" s="141" t="s">
        <v>68</v>
      </c>
      <c r="B59" s="142" t="s">
        <v>1046</v>
      </c>
      <c r="C59" s="162">
        <f>INDEX(Matrix1!$A:$EH,MATCH(Kennzahlen!$C$6,Matrix1!$C:$C,0)+MATCH(Kennzahlen!C$7,Matrix1!$B:$B)-24,50)</f>
        <v>6.8</v>
      </c>
      <c r="D59" s="162">
        <f>INDEX(Matrix1!$A:$EH,MATCH(Kennzahlen!$C$6,Matrix1!$C:$C,0)+MATCH(Kennzahlen!D$7,Matrix1!$B:$B)-24,50)</f>
        <v>6.3</v>
      </c>
      <c r="E59" s="162">
        <f>INDEX(Matrix1!$A:$EH,MATCH(Kennzahlen!$C$6,Matrix1!$C:$C,0)+MATCH(Kennzahlen!E$7,Matrix1!$B:$B)-24,50)</f>
        <v>6.3</v>
      </c>
      <c r="F59" s="162">
        <f>INDEX(Matrix1!$A:$EH,MATCH(Kennzahlen!$C$6,Matrix1!$C:$C,0)+MATCH(Kennzahlen!F$7,Matrix1!$B:$B)-24,50)</f>
        <v>6</v>
      </c>
      <c r="G59" s="162">
        <f>INDEX(Matrix1!$A:$EH,MATCH(Kennzahlen!$C$6,Matrix1!$C:$C,0)+MATCH(Kennzahlen!G$7,Matrix1!$B:$B)-24,50)</f>
        <v>5.4</v>
      </c>
      <c r="H59" s="162">
        <f>INDEX(Matrix1!$A:$EH,MATCH(Kennzahlen!$H$6,Matrix1!$C:$C,0)+MATCH(Kennzahlen!H$7,Matrix1!$B:$B)-24,50)</f>
        <v>5</v>
      </c>
      <c r="I59" s="162">
        <f>INDEX(Matrix1!$A:$EH,MATCH(Kennzahlen!$H$6,Matrix1!$C:$C,0)+MATCH(Kennzahlen!I$7,Matrix1!$B:$B)-24,50)</f>
        <v>6.9</v>
      </c>
      <c r="J59" s="162">
        <f>INDEX(Matrix1!$A:$EH,MATCH(Kennzahlen!$H$6,Matrix1!$C:$C,0)+MATCH(Kennzahlen!J$7,Matrix1!$B:$B)-24,50)</f>
        <v>5.6</v>
      </c>
      <c r="K59" s="162">
        <f>INDEX(Matrix1!$A:$EH,MATCH(Kennzahlen!$H$6,Matrix1!$C:$C,0)+MATCH(Kennzahlen!K$7,Matrix1!$B:$B)-24,50)</f>
        <v>5.7</v>
      </c>
      <c r="L59" s="162">
        <f>INDEX(Matrix1!$A:$EH,MATCH(Kennzahlen!$H$6,Matrix1!$C:$C,0)+MATCH(Kennzahlen!L$7,Matrix1!$B:$B)-24,50)</f>
        <v>6.1</v>
      </c>
    </row>
    <row r="60" spans="1:13" ht="25.5" customHeight="1" x14ac:dyDescent="0.2">
      <c r="A60" s="148" t="s">
        <v>69</v>
      </c>
      <c r="B60" s="149" t="s">
        <v>989</v>
      </c>
      <c r="C60" s="163">
        <f>INDEX(Matrix1!$A:$EH,MATCH(Kennzahlen!$C$6,Matrix1!$C:$C,0)+MATCH(Kennzahlen!C$7,Matrix1!$B:$B)-24,51)</f>
        <v>3.5424782829627119</v>
      </c>
      <c r="D60" s="163">
        <f>INDEX(Matrix1!$A:$EH,MATCH(Kennzahlen!$C$6,Matrix1!$C:$C,0)+MATCH(Kennzahlen!D$7,Matrix1!$B:$B)-24,51)</f>
        <v>3.4370820002972446</v>
      </c>
      <c r="E60" s="163">
        <f>INDEX(Matrix1!$A:$EH,MATCH(Kennzahlen!$C$6,Matrix1!$C:$C,0)+MATCH(Kennzahlen!E$7,Matrix1!$B:$B)-24,51)</f>
        <v>3.7583024104275156</v>
      </c>
      <c r="F60" s="163">
        <f>INDEX(Matrix1!$A:$EH,MATCH(Kennzahlen!$C$6,Matrix1!$C:$C,0)+MATCH(Kennzahlen!F$7,Matrix1!$B:$B)-24,51)</f>
        <v>3.6932643463377484</v>
      </c>
      <c r="G60" s="163">
        <f>INDEX(Matrix1!$A:$EH,MATCH(Kennzahlen!$C$6,Matrix1!$C:$C,0)+MATCH(Kennzahlen!G$7,Matrix1!$B:$B)-24,51)</f>
        <v>3.2880263984915148</v>
      </c>
      <c r="H60" s="163">
        <f>INDEX(Matrix1!$A:$EH,MATCH(Kennzahlen!$H$6,Matrix1!$C:$C,0)+MATCH(Kennzahlen!H$7,Matrix1!$B:$B)-24,51)</f>
        <v>3.2120786292576211</v>
      </c>
      <c r="I60" s="163">
        <f>INDEX(Matrix1!$A:$EH,MATCH(Kennzahlen!$H$6,Matrix1!$C:$C,0)+MATCH(Kennzahlen!I$7,Matrix1!$B:$B)-24,51)</f>
        <v>3.1085148386679182</v>
      </c>
      <c r="J60" s="163">
        <f>INDEX(Matrix1!$A:$EH,MATCH(Kennzahlen!$H$6,Matrix1!$C:$C,0)+MATCH(Kennzahlen!J$7,Matrix1!$B:$B)-24,51)</f>
        <v>2.9651248344533281</v>
      </c>
      <c r="K60" s="163">
        <f>INDEX(Matrix1!$A:$EH,MATCH(Kennzahlen!$H$6,Matrix1!$C:$C,0)+MATCH(Kennzahlen!K$7,Matrix1!$B:$B)-24,51)</f>
        <v>2.915149615412437</v>
      </c>
      <c r="L60" s="163">
        <f>INDEX(Matrix1!$A:$EH,MATCH(Kennzahlen!$H$6,Matrix1!$C:$C,0)+MATCH(Kennzahlen!L$7,Matrix1!$B:$B)-24,51)</f>
        <v>3.2118354374644755</v>
      </c>
    </row>
    <row r="61" spans="1:13" ht="25.5" customHeight="1" x14ac:dyDescent="0.2">
      <c r="A61" s="150" t="s">
        <v>70</v>
      </c>
      <c r="B61" s="142" t="s">
        <v>863</v>
      </c>
      <c r="C61" s="162">
        <f>INDEX(Matrix1!$A:$EH,MATCH(Kennzahlen!$C$6,Matrix1!$C:$C,0)+MATCH(Kennzahlen!C$7,Matrix1!$B:$B)-24,52)</f>
        <v>4.574355351465913</v>
      </c>
      <c r="D61" s="162">
        <f>INDEX(Matrix1!$A:$EH,MATCH(Kennzahlen!$C$6,Matrix1!$C:$C,0)+MATCH(Kennzahlen!D$7,Matrix1!$B:$B)-24,52)</f>
        <v>4.7530371552717918</v>
      </c>
      <c r="E61" s="162">
        <f>INDEX(Matrix1!$A:$EH,MATCH(Kennzahlen!$C$6,Matrix1!$C:$C,0)+MATCH(Kennzahlen!E$7,Matrix1!$B:$B)-24,52)</f>
        <v>4.9682107175295185</v>
      </c>
      <c r="F61" s="162">
        <f>INDEX(Matrix1!$A:$EH,MATCH(Kennzahlen!$C$6,Matrix1!$C:$C,0)+MATCH(Kennzahlen!F$7,Matrix1!$B:$B)-24,52)</f>
        <v>5.2515405131978294</v>
      </c>
      <c r="G61" s="162">
        <f>INDEX(Matrix1!$A:$EH,MATCH(Kennzahlen!$C$6,Matrix1!$C:$C,0)+MATCH(Kennzahlen!G$7,Matrix1!$B:$B)-24,52)</f>
        <v>5.8158175988599927</v>
      </c>
      <c r="H61" s="162">
        <f>INDEX(Matrix1!$A:$EH,MATCH(Kennzahlen!$H$6,Matrix1!$C:$C,0)+MATCH(Kennzahlen!H$7,Matrix1!$B:$B)-24,52)</f>
        <v>5.8954890576150065</v>
      </c>
      <c r="I61" s="162">
        <f>INDEX(Matrix1!$A:$EH,MATCH(Kennzahlen!$H$6,Matrix1!$C:$C,0)+MATCH(Kennzahlen!I$7,Matrix1!$B:$B)-24,52)</f>
        <v>7.5279063435883478</v>
      </c>
      <c r="J61" s="162">
        <f>INDEX(Matrix1!$A:$EH,MATCH(Kennzahlen!$H$6,Matrix1!$C:$C,0)+MATCH(Kennzahlen!J$7,Matrix1!$B:$B)-24,52)</f>
        <v>6.2579446563019463</v>
      </c>
      <c r="K61" s="162">
        <f>INDEX(Matrix1!$A:$EH,MATCH(Kennzahlen!$H$6,Matrix1!$C:$C,0)+MATCH(Kennzahlen!K$7,Matrix1!$B:$B)-24,52)</f>
        <v>6.2275332750412904</v>
      </c>
      <c r="L61" s="162">
        <f>INDEX(Matrix1!$A:$EH,MATCH(Kennzahlen!$H$6,Matrix1!$C:$C,0)+MATCH(Kennzahlen!L$7,Matrix1!$B:$B)-24,52)</f>
        <v>7.2762754390855875</v>
      </c>
    </row>
    <row r="62" spans="1:13" ht="25.5" customHeight="1" x14ac:dyDescent="0.2">
      <c r="A62" s="148" t="s">
        <v>71</v>
      </c>
      <c r="B62" s="149" t="s">
        <v>1045</v>
      </c>
      <c r="C62" s="163" t="str">
        <f>INDEX(Matrix1!$A:$EH,MATCH(Kennzahlen!$C$6,Matrix1!$C:$C,0)+MATCH(Kennzahlen!C$7,Matrix1!$B:$B)-24,53)</f>
        <v>nv</v>
      </c>
      <c r="D62" s="163">
        <f>INDEX(Matrix1!$A:$EH,MATCH(Kennzahlen!$C$6,Matrix1!$C:$C,0)+MATCH(Kennzahlen!D$7,Matrix1!$B:$B)-24,53)</f>
        <v>11.699137578975185</v>
      </c>
      <c r="E62" s="163">
        <f>INDEX(Matrix1!$A:$EH,MATCH(Kennzahlen!$C$6,Matrix1!$C:$C,0)+MATCH(Kennzahlen!E$7,Matrix1!$B:$B)-24,53)</f>
        <v>13.556656818831602</v>
      </c>
      <c r="F62" s="163">
        <f>INDEX(Matrix1!$A:$EH,MATCH(Kennzahlen!$C$6,Matrix1!$C:$C,0)+MATCH(Kennzahlen!F$7,Matrix1!$B:$B)-24,53)</f>
        <v>16.085467612019485</v>
      </c>
      <c r="G62" s="163">
        <f>INDEX(Matrix1!$A:$EH,MATCH(Kennzahlen!$C$6,Matrix1!$C:$C,0)+MATCH(Kennzahlen!G$7,Matrix1!$B:$B)-24,53)</f>
        <v>18.615022905203965</v>
      </c>
      <c r="H62" s="163">
        <f>INDEX(Matrix1!$A:$EH,MATCH(Kennzahlen!$H$6,Matrix1!$C:$C,0)+MATCH(Kennzahlen!H$7,Matrix1!$B:$B)-24,53)</f>
        <v>17.509060632775004</v>
      </c>
      <c r="I62" s="163">
        <f>INDEX(Matrix1!$A:$EH,MATCH(Kennzahlen!$H$6,Matrix1!$C:$C,0)+MATCH(Kennzahlen!I$7,Matrix1!$B:$B)-24,53)</f>
        <v>15.971341144861556</v>
      </c>
      <c r="J62" s="163">
        <f>INDEX(Matrix1!$A:$EH,MATCH(Kennzahlen!$H$6,Matrix1!$C:$C,0)+MATCH(Kennzahlen!J$7,Matrix1!$B:$B)-24,53)</f>
        <v>12.423460351196802</v>
      </c>
      <c r="K62" s="163">
        <f>INDEX(Matrix1!$A:$EH,MATCH(Kennzahlen!$H$6,Matrix1!$C:$C,0)+MATCH(Kennzahlen!K$7,Matrix1!$B:$B)-24,53)</f>
        <v>16.628361759606467</v>
      </c>
      <c r="L62" s="163">
        <f>INDEX(Matrix1!$A:$EH,MATCH(Kennzahlen!$H$6,Matrix1!$C:$C,0)+MATCH(Kennzahlen!L$7,Matrix1!$B:$B)-24,53)</f>
        <v>15.537681299867559</v>
      </c>
    </row>
    <row r="63" spans="1:13" ht="35.1" customHeight="1" x14ac:dyDescent="0.2">
      <c r="A63" s="136" t="s">
        <v>72</v>
      </c>
      <c r="B63" s="157" t="s">
        <v>330</v>
      </c>
      <c r="C63" s="158"/>
      <c r="D63" s="158"/>
      <c r="E63" s="158"/>
      <c r="F63" s="158"/>
      <c r="G63" s="158"/>
      <c r="H63" s="158"/>
      <c r="I63" s="158"/>
      <c r="J63" s="158"/>
      <c r="K63" s="158"/>
      <c r="L63" s="159"/>
    </row>
    <row r="64" spans="1:13" ht="25.5" customHeight="1" x14ac:dyDescent="0.2">
      <c r="A64" s="150" t="s">
        <v>73</v>
      </c>
      <c r="B64" s="142" t="s">
        <v>864</v>
      </c>
      <c r="C64" s="162" t="str">
        <f>INDEX(Matrix1!$A:$EH,MATCH(Kennzahlen!$C$6,Matrix1!$C:$C,0)+MATCH(Kennzahlen!C$7,Matrix1!$B:$B)-24,54)</f>
        <v>nv</v>
      </c>
      <c r="D64" s="162">
        <f>INDEX(Matrix1!$A:$EH,MATCH(Kennzahlen!$C$6,Matrix1!$C:$C,0)+MATCH(Kennzahlen!D$7,Matrix1!$B:$B)-24,54)</f>
        <v>9.7139769167721983</v>
      </c>
      <c r="E64" s="162" t="str">
        <f>INDEX(Matrix1!$A:$EH,MATCH(Kennzahlen!$C$6,Matrix1!$C:$C,0)+MATCH(Kennzahlen!E$7,Matrix1!$B:$B)-24,54)</f>
        <v>nv</v>
      </c>
      <c r="F64" s="162">
        <f>INDEX(Matrix1!$A:$EH,MATCH(Kennzahlen!$C$6,Matrix1!$C:$C,0)+MATCH(Kennzahlen!F$7,Matrix1!$B:$B)-24,54)</f>
        <v>9.9779159614644595</v>
      </c>
      <c r="G64" s="162" t="str">
        <f>INDEX(Matrix1!$A:$EH,MATCH(Kennzahlen!$C$6,Matrix1!$C:$C,0)+MATCH(Kennzahlen!G$7,Matrix1!$B:$B)-24,54)</f>
        <v>nv</v>
      </c>
      <c r="H64" s="162">
        <f>INDEX(Matrix1!$A:$EH,MATCH(Kennzahlen!$H$6,Matrix1!$C:$C,0)+MATCH(Kennzahlen!H$7,Matrix1!$B:$B)-24,54)</f>
        <v>10.382920612571196</v>
      </c>
      <c r="I64" s="162" t="str">
        <f>INDEX(Matrix1!$A:$EH,MATCH(Kennzahlen!$H$6,Matrix1!$C:$C,0)+MATCH(Kennzahlen!I$7,Matrix1!$B:$B)-24,54)</f>
        <v>nv</v>
      </c>
      <c r="J64" s="162">
        <f>INDEX(Matrix1!$A:$EH,MATCH(Kennzahlen!$H$6,Matrix1!$C:$C,0)+MATCH(Kennzahlen!J$7,Matrix1!$B:$B)-24,54)</f>
        <v>8.636290117022007</v>
      </c>
      <c r="K64" s="162" t="str">
        <f>INDEX(Matrix1!$A:$EH,MATCH(Kennzahlen!$H$6,Matrix1!$C:$C,0)+MATCH(Kennzahlen!K$7,Matrix1!$B:$B)-24,54)</f>
        <v>nv</v>
      </c>
      <c r="L64" s="162">
        <f>INDEX(Matrix1!$A:$EH,MATCH(Kennzahlen!$H$6,Matrix1!$C:$C,0)+MATCH(Kennzahlen!L$7,Matrix1!$B:$B)-24,54)</f>
        <v>9.1813398889168152</v>
      </c>
    </row>
    <row r="65" spans="1:16" ht="25.5" customHeight="1" x14ac:dyDescent="0.2">
      <c r="A65" s="144" t="s">
        <v>74</v>
      </c>
      <c r="B65" s="149" t="s">
        <v>790</v>
      </c>
      <c r="C65" s="163">
        <f>INDEX(Matrix1!$A:$EH,MATCH(Kennzahlen!$C$6,Matrix1!$C:$C,0)+MATCH(Kennzahlen!C$7,Matrix1!$B:$B)-24,55)</f>
        <v>5.1844407661385672</v>
      </c>
      <c r="D65" s="163">
        <f>INDEX(Matrix1!$A:$EH,MATCH(Kennzahlen!$C$6,Matrix1!$C:$C,0)+MATCH(Kennzahlen!D$7,Matrix1!$B:$B)-24,55)</f>
        <v>5.3584096206465555</v>
      </c>
      <c r="E65" s="163">
        <f>INDEX(Matrix1!$A:$EH,MATCH(Kennzahlen!$C$6,Matrix1!$C:$C,0)+MATCH(Kennzahlen!E$7,Matrix1!$B:$B)-24,55)</f>
        <v>5.5278384234163189</v>
      </c>
      <c r="F65" s="163">
        <f>INDEX(Matrix1!$A:$EH,MATCH(Kennzahlen!$C$6,Matrix1!$C:$C,0)+MATCH(Kennzahlen!F$7,Matrix1!$B:$B)-24,55)</f>
        <v>5.8455408220627625</v>
      </c>
      <c r="G65" s="163">
        <f>INDEX(Matrix1!$A:$EH,MATCH(Kennzahlen!$C$6,Matrix1!$C:$C,0)+MATCH(Kennzahlen!G$7,Matrix1!$B:$B)-24,55)</f>
        <v>6.2941484803354664</v>
      </c>
      <c r="H65" s="163">
        <f>INDEX(Matrix1!$A:$EH,MATCH(Kennzahlen!$H$6,Matrix1!$C:$C,0)+MATCH(Kennzahlen!H$7,Matrix1!$B:$B)-24,55)</f>
        <v>6.8842551125471916</v>
      </c>
      <c r="I65" s="163">
        <f>INDEX(Matrix1!$A:$EH,MATCH(Kennzahlen!$H$6,Matrix1!$C:$C,0)+MATCH(Kennzahlen!I$7,Matrix1!$B:$B)-24,55)</f>
        <v>7.057256990679095</v>
      </c>
      <c r="J65" s="163">
        <f>INDEX(Matrix1!$A:$EH,MATCH(Kennzahlen!$H$6,Matrix1!$C:$C,0)+MATCH(Kennzahlen!J$7,Matrix1!$B:$B)-24,55)</f>
        <v>7.013596554894276</v>
      </c>
      <c r="K65" s="163">
        <f>INDEX(Matrix1!$A:$EH,MATCH(Kennzahlen!$H$6,Matrix1!$C:$C,0)+MATCH(Kennzahlen!K$7,Matrix1!$B:$B)-24,55)</f>
        <v>6.6973411159385376</v>
      </c>
      <c r="L65" s="163">
        <f>INDEX(Matrix1!$A:$EH,MATCH(Kennzahlen!$H$6,Matrix1!$C:$C,0)+MATCH(Kennzahlen!L$7,Matrix1!$B:$B)-24,55)</f>
        <v>6.7454584575661638</v>
      </c>
    </row>
    <row r="66" spans="1:16" ht="25.5" customHeight="1" x14ac:dyDescent="0.2">
      <c r="A66" s="141" t="s">
        <v>75</v>
      </c>
      <c r="B66" s="151" t="s">
        <v>820</v>
      </c>
      <c r="C66" s="162">
        <f>INDEX(Matrix1!$A:$EH,MATCH(Kennzahlen!$C$6,Matrix1!$C:$C,0)+MATCH(Kennzahlen!C$7,Matrix1!$B:$B)-24,56)</f>
        <v>33.099853396318615</v>
      </c>
      <c r="D66" s="162">
        <f>INDEX(Matrix1!$A:$EH,MATCH(Kennzahlen!$C$6,Matrix1!$C:$C,0)+MATCH(Kennzahlen!D$7,Matrix1!$B:$B)-24,56)</f>
        <v>41.497241922773838</v>
      </c>
      <c r="E66" s="162">
        <f>INDEX(Matrix1!$A:$EH,MATCH(Kennzahlen!$C$6,Matrix1!$C:$C,0)+MATCH(Kennzahlen!E$7,Matrix1!$B:$B)-24,56)</f>
        <v>47.950142664063669</v>
      </c>
      <c r="F66" s="162">
        <f>INDEX(Matrix1!$A:$EH,MATCH(Kennzahlen!$C$6,Matrix1!$C:$C,0)+MATCH(Kennzahlen!F$7,Matrix1!$B:$B)-24,56)</f>
        <v>52.722387215386789</v>
      </c>
      <c r="G66" s="162">
        <f>INDEX(Matrix1!$A:$EH,MATCH(Kennzahlen!$C$6,Matrix1!$C:$C,0)+MATCH(Kennzahlen!G$7,Matrix1!$B:$B)-24,56)</f>
        <v>57.237276933245205</v>
      </c>
      <c r="H66" s="162">
        <f>INDEX(Matrix1!$A:$EH,MATCH(Kennzahlen!$H$6,Matrix1!$C:$C,0)+MATCH(Kennzahlen!H$7,Matrix1!$B:$B)-24,56)</f>
        <v>61.320525291828801</v>
      </c>
      <c r="I66" s="162">
        <f>INDEX(Matrix1!$A:$EH,MATCH(Kennzahlen!$H$6,Matrix1!$C:$C,0)+MATCH(Kennzahlen!I$7,Matrix1!$B:$B)-24,56)</f>
        <v>62.954440865163363</v>
      </c>
      <c r="J66" s="162">
        <f>INDEX(Matrix1!$A:$EH,MATCH(Kennzahlen!$H$6,Matrix1!$C:$C,0)+MATCH(Kennzahlen!J$7,Matrix1!$B:$B)-24,56)</f>
        <v>62.550304702771072</v>
      </c>
      <c r="K66" s="162">
        <f>INDEX(Matrix1!$A:$EH,MATCH(Kennzahlen!$H$6,Matrix1!$C:$C,0)+MATCH(Kennzahlen!K$7,Matrix1!$B:$B)-24,56)</f>
        <v>61.378670070790299</v>
      </c>
      <c r="L66" s="162">
        <f>INDEX(Matrix1!$A:$EH,MATCH(Kennzahlen!$H$6,Matrix1!$C:$C,0)+MATCH(Kennzahlen!L$7,Matrix1!$B:$B)-24,56)</f>
        <v>61.175666438824337</v>
      </c>
    </row>
    <row r="67" spans="1:16" ht="25.5" customHeight="1" x14ac:dyDescent="0.2">
      <c r="A67" s="144" t="s">
        <v>76</v>
      </c>
      <c r="B67" s="149" t="s">
        <v>791</v>
      </c>
      <c r="C67" s="163">
        <f>INDEX(Matrix1!$A:$EH,MATCH(Kennzahlen!$C$6,Matrix1!$C:$C,0)+MATCH(Kennzahlen!C$7,Matrix1!$B:$B)-24,57)</f>
        <v>5.5163733941250506</v>
      </c>
      <c r="D67" s="163">
        <f>INDEX(Matrix1!$A:$EH,MATCH(Kennzahlen!$C$6,Matrix1!$C:$C,0)+MATCH(Kennzahlen!D$7,Matrix1!$B:$B)-24,57)</f>
        <v>5.7802784935814087</v>
      </c>
      <c r="E67" s="163">
        <f>INDEX(Matrix1!$A:$EH,MATCH(Kennzahlen!$C$6,Matrix1!$C:$C,0)+MATCH(Kennzahlen!E$7,Matrix1!$B:$B)-24,57)</f>
        <v>5.9004402618276695</v>
      </c>
      <c r="F67" s="163">
        <f>INDEX(Matrix1!$A:$EH,MATCH(Kennzahlen!$C$6,Matrix1!$C:$C,0)+MATCH(Kennzahlen!F$7,Matrix1!$B:$B)-24,57)</f>
        <v>6.1612910694852854</v>
      </c>
      <c r="G67" s="163">
        <f>INDEX(Matrix1!$A:$EH,MATCH(Kennzahlen!$C$6,Matrix1!$C:$C,0)+MATCH(Kennzahlen!G$7,Matrix1!$B:$B)-24,57)</f>
        <v>6.2517594069625595</v>
      </c>
      <c r="H67" s="163">
        <f>INDEX(Matrix1!$A:$EH,MATCH(Kennzahlen!$H$6,Matrix1!$C:$C,0)+MATCH(Kennzahlen!H$7,Matrix1!$B:$B)-24,57)</f>
        <v>6.8677625527699817</v>
      </c>
      <c r="I67" s="163">
        <f>INDEX(Matrix1!$A:$EH,MATCH(Kennzahlen!$H$6,Matrix1!$C:$C,0)+MATCH(Kennzahlen!I$7,Matrix1!$B:$B)-24,57)</f>
        <v>6.8785423204833958</v>
      </c>
      <c r="J67" s="163">
        <f>INDEX(Matrix1!$A:$EH,MATCH(Kennzahlen!$H$6,Matrix1!$C:$C,0)+MATCH(Kennzahlen!J$7,Matrix1!$B:$B)-24,57)</f>
        <v>6.8096602156547652</v>
      </c>
      <c r="K67" s="163">
        <f>INDEX(Matrix1!$A:$EH,MATCH(Kennzahlen!$H$6,Matrix1!$C:$C,0)+MATCH(Kennzahlen!K$7,Matrix1!$B:$B)-24,57)</f>
        <v>6.1600511317303246</v>
      </c>
      <c r="L67" s="163">
        <f>INDEX(Matrix1!$A:$EH,MATCH(Kennzahlen!$H$6,Matrix1!$C:$C,0)+MATCH(Kennzahlen!L$7,Matrix1!$B:$B)-24,57)</f>
        <v>6.1945207229069545</v>
      </c>
    </row>
    <row r="68" spans="1:16" ht="25.5" customHeight="1" x14ac:dyDescent="0.2">
      <c r="A68" s="141" t="s">
        <v>77</v>
      </c>
      <c r="B68" s="142" t="s">
        <v>792</v>
      </c>
      <c r="C68" s="162">
        <f>INDEX(Matrix1!$A:$EH,MATCH(Kennzahlen!$C$6,Matrix1!$C:$C,0)+MATCH(Kennzahlen!C$7,Matrix1!$B:$B)-24,58)</f>
        <v>40.034438226431341</v>
      </c>
      <c r="D68" s="162">
        <f>INDEX(Matrix1!$A:$EH,MATCH(Kennzahlen!$C$6,Matrix1!$C:$C,0)+MATCH(Kennzahlen!D$7,Matrix1!$B:$B)-24,58)</f>
        <v>49.775051124744373</v>
      </c>
      <c r="E68" s="162">
        <f>INDEX(Matrix1!$A:$EH,MATCH(Kennzahlen!$C$6,Matrix1!$C:$C,0)+MATCH(Kennzahlen!E$7,Matrix1!$B:$B)-24,58)</f>
        <v>54.875641531780495</v>
      </c>
      <c r="F68" s="162">
        <f>INDEX(Matrix1!$A:$EH,MATCH(Kennzahlen!$C$6,Matrix1!$C:$C,0)+MATCH(Kennzahlen!F$7,Matrix1!$B:$B)-24,58)</f>
        <v>56.444945509207066</v>
      </c>
      <c r="G68" s="162">
        <f>INDEX(Matrix1!$A:$EH,MATCH(Kennzahlen!$C$6,Matrix1!$C:$C,0)+MATCH(Kennzahlen!G$7,Matrix1!$B:$B)-24,58)</f>
        <v>56.697936210131331</v>
      </c>
      <c r="H68" s="162">
        <f>INDEX(Matrix1!$A:$EH,MATCH(Kennzahlen!$H$6,Matrix1!$C:$C,0)+MATCH(Kennzahlen!H$7,Matrix1!$B:$B)-24,58)</f>
        <v>58.310439560439562</v>
      </c>
      <c r="I68" s="162">
        <f>INDEX(Matrix1!$A:$EH,MATCH(Kennzahlen!$H$6,Matrix1!$C:$C,0)+MATCH(Kennzahlen!I$7,Matrix1!$B:$B)-24,58)</f>
        <v>56.99693564862104</v>
      </c>
      <c r="J68" s="162">
        <f>INDEX(Matrix1!$A:$EH,MATCH(Kennzahlen!$H$6,Matrix1!$C:$C,0)+MATCH(Kennzahlen!J$7,Matrix1!$B:$B)-24,58)</f>
        <v>54.685362517099868</v>
      </c>
      <c r="K68" s="162">
        <f>INDEX(Matrix1!$A:$EH,MATCH(Kennzahlen!$H$6,Matrix1!$C:$C,0)+MATCH(Kennzahlen!K$7,Matrix1!$B:$B)-24,58)</f>
        <v>51.305903398926652</v>
      </c>
      <c r="L68" s="162">
        <f>INDEX(Matrix1!$A:$EH,MATCH(Kennzahlen!$H$6,Matrix1!$C:$C,0)+MATCH(Kennzahlen!L$7,Matrix1!$B:$B)-24,58)</f>
        <v>50.343642611683848</v>
      </c>
    </row>
    <row r="69" spans="1:16" ht="35.1" customHeight="1" x14ac:dyDescent="0.2">
      <c r="A69" s="136" t="s">
        <v>78</v>
      </c>
      <c r="B69" s="157" t="s">
        <v>334</v>
      </c>
      <c r="C69" s="158"/>
      <c r="D69" s="158"/>
      <c r="E69" s="158"/>
      <c r="F69" s="158"/>
      <c r="G69" s="158"/>
      <c r="H69" s="158"/>
      <c r="I69" s="158"/>
      <c r="J69" s="158"/>
      <c r="K69" s="158"/>
      <c r="L69" s="159"/>
    </row>
    <row r="70" spans="1:16" ht="25.5" customHeight="1" x14ac:dyDescent="0.2">
      <c r="A70" s="150" t="s">
        <v>79</v>
      </c>
      <c r="B70" s="168" t="s">
        <v>80</v>
      </c>
      <c r="C70" s="162">
        <f>INDEX(Matrix1!$A:$EH,MATCH(Kennzahlen!$C$6,Matrix1!$C:$C,0)+MATCH(Kennzahlen!C$7,Matrix1!$B:$B)-24,59)</f>
        <v>20.982197378108566</v>
      </c>
      <c r="D70" s="162">
        <f>INDEX(Matrix1!$A:$EH,MATCH(Kennzahlen!$C$6,Matrix1!$C:$C,0)+MATCH(Kennzahlen!D$7,Matrix1!$B:$B)-24,59)</f>
        <v>20.797929829324325</v>
      </c>
      <c r="E70" s="162">
        <f>INDEX(Matrix1!$A:$EH,MATCH(Kennzahlen!$C$6,Matrix1!$C:$C,0)+MATCH(Kennzahlen!E$7,Matrix1!$B:$B)-24,59)</f>
        <v>20.824865163972223</v>
      </c>
      <c r="F70" s="162">
        <f>INDEX(Matrix1!$A:$EH,MATCH(Kennzahlen!$C$6,Matrix1!$C:$C,0)+MATCH(Kennzahlen!F$7,Matrix1!$B:$B)-24,59)</f>
        <v>20.908493415653275</v>
      </c>
      <c r="G70" s="162">
        <f>INDEX(Matrix1!$A:$EH,MATCH(Kennzahlen!$C$6,Matrix1!$C:$C,0)+MATCH(Kennzahlen!G$7,Matrix1!$B:$B)-24,59)</f>
        <v>20.92550028645913</v>
      </c>
      <c r="H70" s="162">
        <f>INDEX(Matrix1!$A:$EH,MATCH(Kennzahlen!$H$6,Matrix1!$C:$C,0)+MATCH(Kennzahlen!H$7,Matrix1!$B:$B)-24,59)</f>
        <v>21.110974456408798</v>
      </c>
      <c r="I70" s="162">
        <f>INDEX(Matrix1!$A:$EH,MATCH(Kennzahlen!$H$6,Matrix1!$C:$C,0)+MATCH(Kennzahlen!I$7,Matrix1!$B:$B)-24,59)</f>
        <v>21.226611085578032</v>
      </c>
      <c r="J70" s="162">
        <f>INDEX(Matrix1!$A:$EH,MATCH(Kennzahlen!$H$6,Matrix1!$C:$C,0)+MATCH(Kennzahlen!J$7,Matrix1!$B:$B)-24,59)</f>
        <v>21.361364192570171</v>
      </c>
      <c r="K70" s="162">
        <f>INDEX(Matrix1!$A:$EH,MATCH(Kennzahlen!$H$6,Matrix1!$C:$C,0)+MATCH(Kennzahlen!K$7,Matrix1!$B:$B)-24,59)</f>
        <v>21.273070296390514</v>
      </c>
      <c r="L70" s="162">
        <f>INDEX(Matrix1!$A:$EH,MATCH(Kennzahlen!$H$6,Matrix1!$C:$C,0)+MATCH(Kennzahlen!L$7,Matrix1!$B:$B)-24,59)</f>
        <v>21.377022058517568</v>
      </c>
    </row>
    <row r="71" spans="1:16" ht="25.5" customHeight="1" x14ac:dyDescent="0.2">
      <c r="A71" s="148" t="s">
        <v>81</v>
      </c>
      <c r="B71" s="169" t="s">
        <v>469</v>
      </c>
      <c r="C71" s="163">
        <f>INDEX(Matrix1!$A:$EH,MATCH(Kennzahlen!$C$6,Matrix1!$C:$C,0)+MATCH(Kennzahlen!C$7,Matrix1!$B:$B)-24,60)</f>
        <v>4.5279363403165522</v>
      </c>
      <c r="D71" s="163">
        <f>INDEX(Matrix1!$A:$EH,MATCH(Kennzahlen!$C$6,Matrix1!$C:$C,0)+MATCH(Kennzahlen!D$7,Matrix1!$B:$B)-24,60)</f>
        <v>4.7409947124917382</v>
      </c>
      <c r="E71" s="163">
        <f>INDEX(Matrix1!$A:$EH,MATCH(Kennzahlen!$C$6,Matrix1!$C:$C,0)+MATCH(Kennzahlen!E$7,Matrix1!$B:$B)-24,60)</f>
        <v>4.7894369951203508</v>
      </c>
      <c r="F71" s="163">
        <f>INDEX(Matrix1!$A:$EH,MATCH(Kennzahlen!$C$6,Matrix1!$C:$C,0)+MATCH(Kennzahlen!F$7,Matrix1!$B:$B)-24,60)</f>
        <v>4.9199485325254892</v>
      </c>
      <c r="G71" s="163">
        <f>INDEX(Matrix1!$A:$EH,MATCH(Kennzahlen!$C$6,Matrix1!$C:$C,0)+MATCH(Kennzahlen!G$7,Matrix1!$B:$B)-24,60)</f>
        <v>5.0517405479840427</v>
      </c>
      <c r="H71" s="163">
        <f>INDEX(Matrix1!$A:$EH,MATCH(Kennzahlen!$H$6,Matrix1!$C:$C,0)+MATCH(Kennzahlen!H$7,Matrix1!$B:$B)-24,60)</f>
        <v>5.1781703637335221</v>
      </c>
      <c r="I71" s="163">
        <f>INDEX(Matrix1!$A:$EH,MATCH(Kennzahlen!$H$6,Matrix1!$C:$C,0)+MATCH(Kennzahlen!I$7,Matrix1!$B:$B)-24,60)</f>
        <v>5.354239488664736</v>
      </c>
      <c r="J71" s="163">
        <f>INDEX(Matrix1!$A:$EH,MATCH(Kennzahlen!$H$6,Matrix1!$C:$C,0)+MATCH(Kennzahlen!J$7,Matrix1!$B:$B)-24,60)</f>
        <v>5.5372759203025517</v>
      </c>
      <c r="K71" s="163">
        <f>INDEX(Matrix1!$A:$EH,MATCH(Kennzahlen!$H$6,Matrix1!$C:$C,0)+MATCH(Kennzahlen!K$7,Matrix1!$B:$B)-24,60)</f>
        <v>6.1397309966315694</v>
      </c>
      <c r="L71" s="163">
        <f>INDEX(Matrix1!$A:$EH,MATCH(Kennzahlen!$H$6,Matrix1!$C:$C,0)+MATCH(Kennzahlen!L$7,Matrix1!$B:$B)-24,60)</f>
        <v>6.3572766096601026</v>
      </c>
    </row>
    <row r="72" spans="1:16" ht="25.5" customHeight="1" x14ac:dyDescent="0.2">
      <c r="A72" s="141" t="s">
        <v>82</v>
      </c>
      <c r="B72" s="170" t="s">
        <v>83</v>
      </c>
      <c r="C72" s="162">
        <f>INDEX(Matrix1!$A:$EH,MATCH(Kennzahlen!$C$6,Matrix1!$C:$C,0)+MATCH(Kennzahlen!C$7,Matrix1!$B:$B)-24,61)</f>
        <v>14.658868459293597</v>
      </c>
      <c r="D72" s="162">
        <f>INDEX(Matrix1!$A:$EH,MATCH(Kennzahlen!$C$6,Matrix1!$C:$C,0)+MATCH(Kennzahlen!D$7,Matrix1!$B:$B)-24,61)</f>
        <v>14.946637935422569</v>
      </c>
      <c r="E72" s="162">
        <f>INDEX(Matrix1!$A:$EH,MATCH(Kennzahlen!$C$6,Matrix1!$C:$C,0)+MATCH(Kennzahlen!E$7,Matrix1!$B:$B)-24,61)</f>
        <v>15.305822338062736</v>
      </c>
      <c r="F72" s="162">
        <f>INDEX(Matrix1!$A:$EH,MATCH(Kennzahlen!$C$6,Matrix1!$C:$C,0)+MATCH(Kennzahlen!F$7,Matrix1!$B:$B)-24,61)</f>
        <v>15.409657252702488</v>
      </c>
      <c r="G72" s="162">
        <f>INDEX(Matrix1!$A:$EH,MATCH(Kennzahlen!$C$6,Matrix1!$C:$C,0)+MATCH(Kennzahlen!G$7,Matrix1!$B:$B)-24,61)</f>
        <v>15.465162096226557</v>
      </c>
      <c r="H72" s="162">
        <f>INDEX(Matrix1!$A:$EH,MATCH(Kennzahlen!$H$6,Matrix1!$C:$C,0)+MATCH(Kennzahlen!H$7,Matrix1!$B:$B)-24,61)</f>
        <v>15.608370336994337</v>
      </c>
      <c r="I72" s="162">
        <f>INDEX(Matrix1!$A:$EH,MATCH(Kennzahlen!$H$6,Matrix1!$C:$C,0)+MATCH(Kennzahlen!I$7,Matrix1!$B:$B)-24,61)</f>
        <v>15.440284045570674</v>
      </c>
      <c r="J72" s="162">
        <f>INDEX(Matrix1!$A:$EH,MATCH(Kennzahlen!$H$6,Matrix1!$C:$C,0)+MATCH(Kennzahlen!J$7,Matrix1!$B:$B)-24,61)</f>
        <v>15.297026644828559</v>
      </c>
      <c r="K72" s="162">
        <f>INDEX(Matrix1!$A:$EH,MATCH(Kennzahlen!$H$6,Matrix1!$C:$C,0)+MATCH(Kennzahlen!K$7,Matrix1!$B:$B)-24,61)</f>
        <v>15.189688891218392</v>
      </c>
      <c r="L72" s="162">
        <f>INDEX(Matrix1!$A:$EH,MATCH(Kennzahlen!$H$6,Matrix1!$C:$C,0)+MATCH(Kennzahlen!L$7,Matrix1!$B:$B)-24,61)</f>
        <v>15.177074832259041</v>
      </c>
    </row>
    <row r="73" spans="1:16" ht="25.5" customHeight="1" x14ac:dyDescent="0.2">
      <c r="A73" s="144" t="s">
        <v>84</v>
      </c>
      <c r="B73" s="169" t="s">
        <v>865</v>
      </c>
      <c r="C73" s="163">
        <f>INDEX(Matrix1!$A:$EH,MATCH(Kennzahlen!$C$6,Matrix1!$C:$C,0)+MATCH(Kennzahlen!C$7,Matrix1!$B:$B)-24,62)</f>
        <v>7.3670069947106471</v>
      </c>
      <c r="D73" s="163">
        <f>INDEX(Matrix1!$A:$EH,MATCH(Kennzahlen!$C$6,Matrix1!$C:$C,0)+MATCH(Kennzahlen!D$7,Matrix1!$B:$B)-24,62)</f>
        <v>7.4350577735548127</v>
      </c>
      <c r="E73" s="163">
        <f>INDEX(Matrix1!$A:$EH,MATCH(Kennzahlen!$C$6,Matrix1!$C:$C,0)+MATCH(Kennzahlen!E$7,Matrix1!$B:$B)-24,62)</f>
        <v>7.5957797092042503</v>
      </c>
      <c r="F73" s="163">
        <f>INDEX(Matrix1!$A:$EH,MATCH(Kennzahlen!$C$6,Matrix1!$C:$C,0)+MATCH(Kennzahlen!F$7,Matrix1!$B:$B)-24,62)</f>
        <v>7.6736881440609208</v>
      </c>
      <c r="G73" s="163">
        <f>INDEX(Matrix1!$A:$EH,MATCH(Kennzahlen!$C$6,Matrix1!$C:$C,0)+MATCH(Kennzahlen!G$7,Matrix1!$B:$B)-24,62)</f>
        <v>7.7276347448462044</v>
      </c>
      <c r="H73" s="163">
        <f>INDEX(Matrix1!$A:$EH,MATCH(Kennzahlen!$H$6,Matrix1!$C:$C,0)+MATCH(Kennzahlen!H$7,Matrix1!$B:$B)-24,62)</f>
        <v>7.8542678300137521</v>
      </c>
      <c r="I73" s="163">
        <f>INDEX(Matrix1!$A:$EH,MATCH(Kennzahlen!$H$6,Matrix1!$C:$C,0)+MATCH(Kennzahlen!I$7,Matrix1!$B:$B)-24,62)</f>
        <v>7.8987601504717331</v>
      </c>
      <c r="J73" s="163">
        <f>INDEX(Matrix1!$A:$EH,MATCH(Kennzahlen!$H$6,Matrix1!$C:$C,0)+MATCH(Kennzahlen!J$7,Matrix1!$B:$B)-24,62)</f>
        <v>7.8790823320026782</v>
      </c>
      <c r="K73" s="163">
        <f>INDEX(Matrix1!$A:$EH,MATCH(Kennzahlen!$H$6,Matrix1!$C:$C,0)+MATCH(Kennzahlen!K$7,Matrix1!$B:$B)-24,62)</f>
        <v>7.9398747964869631</v>
      </c>
      <c r="L73" s="163">
        <f>INDEX(Matrix1!$A:$EH,MATCH(Kennzahlen!$H$6,Matrix1!$C:$C,0)+MATCH(Kennzahlen!L$7,Matrix1!$B:$B)-24,62)</f>
        <v>7.9616480396420872</v>
      </c>
    </row>
    <row r="74" spans="1:16" ht="25.5" customHeight="1" x14ac:dyDescent="0.2">
      <c r="A74" s="141" t="s">
        <v>85</v>
      </c>
      <c r="B74" s="170" t="s">
        <v>472</v>
      </c>
      <c r="C74" s="162">
        <f>INDEX(Matrix1!$A:$EH,MATCH(Kennzahlen!$C$6,Matrix1!$C:$C,0)+MATCH(Kennzahlen!C$7,Matrix1!$B:$B)-24,63)</f>
        <v>23.113646949231487</v>
      </c>
      <c r="D74" s="162">
        <f>INDEX(Matrix1!$A:$EH,MATCH(Kennzahlen!$C$6,Matrix1!$C:$C,0)+MATCH(Kennzahlen!D$7,Matrix1!$B:$B)-24,63)</f>
        <v>23.989046097672293</v>
      </c>
      <c r="E74" s="162">
        <f>INDEX(Matrix1!$A:$EH,MATCH(Kennzahlen!$C$6,Matrix1!$C:$C,0)+MATCH(Kennzahlen!E$7,Matrix1!$B:$B)-24,63)</f>
        <v>24.602786060794873</v>
      </c>
      <c r="F74" s="162">
        <f>INDEX(Matrix1!$A:$EH,MATCH(Kennzahlen!$C$6,Matrix1!$C:$C,0)+MATCH(Kennzahlen!F$7,Matrix1!$B:$B)-24,63)</f>
        <v>25.239098008247783</v>
      </c>
      <c r="G74" s="162">
        <f>INDEX(Matrix1!$A:$EH,MATCH(Kennzahlen!$C$6,Matrix1!$C:$C,0)+MATCH(Kennzahlen!G$7,Matrix1!$B:$B)-24,63)</f>
        <v>25.642249609442807</v>
      </c>
      <c r="H74" s="162">
        <f>INDEX(Matrix1!$A:$EH,MATCH(Kennzahlen!$H$6,Matrix1!$C:$C,0)+MATCH(Kennzahlen!H$7,Matrix1!$B:$B)-24,63)</f>
        <v>25.804525388667336</v>
      </c>
      <c r="I74" s="162">
        <f>INDEX(Matrix1!$A:$EH,MATCH(Kennzahlen!$H$6,Matrix1!$C:$C,0)+MATCH(Kennzahlen!I$7,Matrix1!$B:$B)-24,63)</f>
        <v>26.157731652447048</v>
      </c>
      <c r="J74" s="162">
        <f>INDEX(Matrix1!$A:$EH,MATCH(Kennzahlen!$H$6,Matrix1!$C:$C,0)+MATCH(Kennzahlen!J$7,Matrix1!$B:$B)-24,63)</f>
        <v>26.366757077470758</v>
      </c>
      <c r="K74" s="162">
        <f>INDEX(Matrix1!$A:$EH,MATCH(Kennzahlen!$H$6,Matrix1!$C:$C,0)+MATCH(Kennzahlen!K$7,Matrix1!$B:$B)-24,63)</f>
        <v>26.425992779783392</v>
      </c>
      <c r="L74" s="162">
        <f>INDEX(Matrix1!$A:$EH,MATCH(Kennzahlen!$H$6,Matrix1!$C:$C,0)+MATCH(Kennzahlen!L$7,Matrix1!$B:$B)-24,63)</f>
        <v>26.610197233816184</v>
      </c>
    </row>
    <row r="75" spans="1:16" ht="25.5" customHeight="1" x14ac:dyDescent="0.2">
      <c r="A75" s="144" t="s">
        <v>86</v>
      </c>
      <c r="B75" s="149" t="s">
        <v>87</v>
      </c>
      <c r="C75" s="163" t="str">
        <f>INDEX(Matrix1!$A:$EH,MATCH(Kennzahlen!$C$6,Matrix1!$C:$C,0)+MATCH(Kennzahlen!C$7,Matrix1!$B:$B)-24,64)</f>
        <v>nv</v>
      </c>
      <c r="D75" s="163">
        <f>INDEX(Matrix1!$A:$EH,MATCH(Kennzahlen!$C$6,Matrix1!$C:$C,0)+MATCH(Kennzahlen!D$7,Matrix1!$B:$B)-24,64)</f>
        <v>22.97191856936815</v>
      </c>
      <c r="E75" s="163" t="str">
        <f>INDEX(Matrix1!$A:$EH,MATCH(Kennzahlen!$C$6,Matrix1!$C:$C,0)+MATCH(Kennzahlen!E$7,Matrix1!$B:$B)-24,64)</f>
        <v>nv</v>
      </c>
      <c r="F75" s="163">
        <f>INDEX(Matrix1!$A:$EH,MATCH(Kennzahlen!$C$6,Matrix1!$C:$C,0)+MATCH(Kennzahlen!F$7,Matrix1!$B:$B)-24,64)</f>
        <v>27.746798533036731</v>
      </c>
      <c r="G75" s="163" t="str">
        <f>INDEX(Matrix1!$A:$EH,MATCH(Kennzahlen!$C$6,Matrix1!$C:$C,0)+MATCH(Kennzahlen!G$7,Matrix1!$B:$B)-24,64)</f>
        <v>nv</v>
      </c>
      <c r="H75" s="163">
        <f>INDEX(Matrix1!$A:$EH,MATCH(Kennzahlen!$H$6,Matrix1!$C:$C,0)+MATCH(Kennzahlen!H$7,Matrix1!$B:$B)-24,64)</f>
        <v>29.925419743561481</v>
      </c>
      <c r="I75" s="163" t="str">
        <f>INDEX(Matrix1!$A:$EH,MATCH(Kennzahlen!$H$6,Matrix1!$C:$C,0)+MATCH(Kennzahlen!I$7,Matrix1!$B:$B)-24,64)</f>
        <v>nv</v>
      </c>
      <c r="J75" s="163">
        <f>INDEX(Matrix1!$A:$EH,MATCH(Kennzahlen!$H$6,Matrix1!$C:$C,0)+MATCH(Kennzahlen!J$7,Matrix1!$B:$B)-24,64)</f>
        <v>33.222519061055408</v>
      </c>
      <c r="K75" s="163" t="str">
        <f>INDEX(Matrix1!$A:$EH,MATCH(Kennzahlen!$H$6,Matrix1!$C:$C,0)+MATCH(Kennzahlen!K$7,Matrix1!$B:$B)-24,64)</f>
        <v>nv</v>
      </c>
      <c r="L75" s="163" t="str">
        <f>INDEX(Matrix1!$A:$EH,MATCH(Kennzahlen!$H$6,Matrix1!$C:$C,0)+MATCH(Kennzahlen!L$7,Matrix1!$B:$B)-24,64)</f>
        <v>…</v>
      </c>
    </row>
    <row r="76" spans="1:16" ht="25.5" customHeight="1" x14ac:dyDescent="0.2">
      <c r="A76" s="141" t="s">
        <v>88</v>
      </c>
      <c r="B76" s="142" t="s">
        <v>801</v>
      </c>
      <c r="C76" s="162" t="str">
        <f>INDEX(Matrix1!$A:$EH,MATCH(Kennzahlen!$C$6,Matrix1!$C:$C,0)+MATCH(Kennzahlen!C$7,Matrix1!$B:$B)-24,65)</f>
        <v>nv</v>
      </c>
      <c r="D76" s="162">
        <f>INDEX(Matrix1!$A:$EH,MATCH(Kennzahlen!$C$6,Matrix1!$C:$C,0)+MATCH(Kennzahlen!D$7,Matrix1!$B:$B)-24,65)</f>
        <v>69.040277052991129</v>
      </c>
      <c r="E76" s="162" t="str">
        <f>INDEX(Matrix1!$A:$EH,MATCH(Kennzahlen!$C$6,Matrix1!$C:$C,0)+MATCH(Kennzahlen!E$7,Matrix1!$B:$B)-24,65)</f>
        <v>nv</v>
      </c>
      <c r="F76" s="162">
        <f>INDEX(Matrix1!$A:$EH,MATCH(Kennzahlen!$C$6,Matrix1!$C:$C,0)+MATCH(Kennzahlen!F$7,Matrix1!$B:$B)-24,65)</f>
        <v>73.779771646417785</v>
      </c>
      <c r="G76" s="162" t="str">
        <f>INDEX(Matrix1!$A:$EH,MATCH(Kennzahlen!$C$6,Matrix1!$C:$C,0)+MATCH(Kennzahlen!G$7,Matrix1!$B:$B)-24,65)</f>
        <v>nv</v>
      </c>
      <c r="H76" s="162">
        <f>INDEX(Matrix1!$A:$EH,MATCH(Kennzahlen!$H$6,Matrix1!$C:$C,0)+MATCH(Kennzahlen!H$7,Matrix1!$B:$B)-24,65)</f>
        <v>76.350586844549525</v>
      </c>
      <c r="I76" s="162" t="str">
        <f>INDEX(Matrix1!$A:$EH,MATCH(Kennzahlen!$H$6,Matrix1!$C:$C,0)+MATCH(Kennzahlen!I$7,Matrix1!$B:$B)-24,65)</f>
        <v>nv</v>
      </c>
      <c r="J76" s="162">
        <f>INDEX(Matrix1!$A:$EH,MATCH(Kennzahlen!$H$6,Matrix1!$C:$C,0)+MATCH(Kennzahlen!J$7,Matrix1!$B:$B)-24,65)</f>
        <v>79.559762602358958</v>
      </c>
      <c r="K76" s="162" t="str">
        <f>INDEX(Matrix1!$A:$EH,MATCH(Kennzahlen!$H$6,Matrix1!$C:$C,0)+MATCH(Kennzahlen!K$7,Matrix1!$B:$B)-24,65)</f>
        <v>nv</v>
      </c>
      <c r="L76" s="162" t="str">
        <f>INDEX(Matrix1!$A:$EH,MATCH(Kennzahlen!$H$6,Matrix1!$C:$C,0)+MATCH(Kennzahlen!L$7,Matrix1!$B:$B)-24,65)</f>
        <v>…</v>
      </c>
    </row>
    <row r="77" spans="1:16" ht="25.5" customHeight="1" x14ac:dyDescent="0.2">
      <c r="A77" s="144" t="s">
        <v>89</v>
      </c>
      <c r="B77" s="149" t="s">
        <v>802</v>
      </c>
      <c r="C77" s="163" t="str">
        <f>INDEX(Matrix1!$A:$EH,MATCH(Kennzahlen!$C$6,Matrix1!$C:$C,0)+MATCH(Kennzahlen!C$7,Matrix1!$B:$B)-24,66)</f>
        <v>nv</v>
      </c>
      <c r="D77" s="163">
        <f>INDEX(Matrix1!$A:$EH,MATCH(Kennzahlen!$C$6,Matrix1!$C:$C,0)+MATCH(Kennzahlen!D$7,Matrix1!$B:$B)-24,66)</f>
        <v>15.677682237687282</v>
      </c>
      <c r="E77" s="163" t="str">
        <f>INDEX(Matrix1!$A:$EH,MATCH(Kennzahlen!$C$6,Matrix1!$C:$C,0)+MATCH(Kennzahlen!E$7,Matrix1!$B:$B)-24,66)</f>
        <v>nv</v>
      </c>
      <c r="F77" s="163">
        <f>INDEX(Matrix1!$A:$EH,MATCH(Kennzahlen!$C$6,Matrix1!$C:$C,0)+MATCH(Kennzahlen!F$7,Matrix1!$B:$B)-24,66)</f>
        <v>16.984308302771598</v>
      </c>
      <c r="G77" s="163" t="str">
        <f>INDEX(Matrix1!$A:$EH,MATCH(Kennzahlen!$C$6,Matrix1!$C:$C,0)+MATCH(Kennzahlen!G$7,Matrix1!$B:$B)-24,66)</f>
        <v>nv</v>
      </c>
      <c r="H77" s="163">
        <f>INDEX(Matrix1!$A:$EH,MATCH(Kennzahlen!$H$6,Matrix1!$C:$C,0)+MATCH(Kennzahlen!H$7,Matrix1!$B:$B)-24,66)</f>
        <v>17.814026966457256</v>
      </c>
      <c r="I77" s="163" t="str">
        <f>INDEX(Matrix1!$A:$EH,MATCH(Kennzahlen!$H$6,Matrix1!$C:$C,0)+MATCH(Kennzahlen!I$7,Matrix1!$B:$B)-24,66)</f>
        <v>nv</v>
      </c>
      <c r="J77" s="163">
        <f>INDEX(Matrix1!$A:$EH,MATCH(Kennzahlen!$H$6,Matrix1!$C:$C,0)+MATCH(Kennzahlen!J$7,Matrix1!$B:$B)-24,66)</f>
        <v>18.600288167136938</v>
      </c>
      <c r="K77" s="163" t="str">
        <f>INDEX(Matrix1!$A:$EH,MATCH(Kennzahlen!$H$6,Matrix1!$C:$C,0)+MATCH(Kennzahlen!K$7,Matrix1!$B:$B)-24,66)</f>
        <v>nv</v>
      </c>
      <c r="L77" s="163" t="str">
        <f>INDEX(Matrix1!$A:$EH,MATCH(Kennzahlen!$H$6,Matrix1!$C:$C,0)+MATCH(Kennzahlen!L$7,Matrix1!$B:$B)-24,66)</f>
        <v>…</v>
      </c>
    </row>
    <row r="78" spans="1:16" ht="25.5" customHeight="1" x14ac:dyDescent="0.2">
      <c r="A78" s="141" t="s">
        <v>90</v>
      </c>
      <c r="B78" s="171" t="s">
        <v>1047</v>
      </c>
      <c r="C78" s="162" t="str">
        <f>INDEX(Matrix1!$A:$EH,MATCH(Kennzahlen!$C$6,Matrix1!$C:$C,0)+MATCH(Kennzahlen!C$7,Matrix1!$B:$B)-24,67)</f>
        <v>nv</v>
      </c>
      <c r="D78" s="162">
        <f>INDEX(Matrix1!$A:$EH,MATCH(Kennzahlen!$C$6,Matrix1!$C:$C,0)+MATCH(Kennzahlen!D$7,Matrix1!$B:$B)-24,67)</f>
        <v>22.041633306645316</v>
      </c>
      <c r="E78" s="162" t="str">
        <f>INDEX(Matrix1!$A:$EH,MATCH(Kennzahlen!$C$6,Matrix1!$C:$C,0)+MATCH(Kennzahlen!E$7,Matrix1!$B:$B)-24,67)</f>
        <v>nv</v>
      </c>
      <c r="F78" s="162">
        <f>INDEX(Matrix1!$A:$EH,MATCH(Kennzahlen!$C$6,Matrix1!$C:$C,0)+MATCH(Kennzahlen!F$7,Matrix1!$B:$B)-24,67)</f>
        <v>18.877656996468879</v>
      </c>
      <c r="G78" s="162" t="str">
        <f>INDEX(Matrix1!$A:$EH,MATCH(Kennzahlen!$C$6,Matrix1!$C:$C,0)+MATCH(Kennzahlen!G$7,Matrix1!$B:$B)-24,67)</f>
        <v>nv</v>
      </c>
      <c r="H78" s="162">
        <f>INDEX(Matrix1!$A:$EH,MATCH(Kennzahlen!$H$6,Matrix1!$C:$C,0)+MATCH(Kennzahlen!H$7,Matrix1!$B:$B)-24,67)</f>
        <v>16.421640216791612</v>
      </c>
      <c r="I78" s="162" t="str">
        <f>INDEX(Matrix1!$A:$EH,MATCH(Kennzahlen!$H$6,Matrix1!$C:$C,0)+MATCH(Kennzahlen!I$7,Matrix1!$B:$B)-24,67)</f>
        <v>nv</v>
      </c>
      <c r="J78" s="162">
        <f>INDEX(Matrix1!$A:$EH,MATCH(Kennzahlen!$H$6,Matrix1!$C:$C,0)+MATCH(Kennzahlen!J$7,Matrix1!$B:$B)-24,67)</f>
        <v>18.682344158268009</v>
      </c>
      <c r="K78" s="162" t="str">
        <f>INDEX(Matrix1!$A:$EH,MATCH(Kennzahlen!$H$6,Matrix1!$C:$C,0)+MATCH(Kennzahlen!K$7,Matrix1!$B:$B)-24,67)</f>
        <v>nv</v>
      </c>
      <c r="L78" s="162" t="str">
        <f>INDEX(Matrix1!$A:$EH,MATCH(Kennzahlen!$H$6,Matrix1!$C:$C,0)+MATCH(Kennzahlen!L$7,Matrix1!$B:$B)-24,67)</f>
        <v>…</v>
      </c>
    </row>
    <row r="79" spans="1:16" ht="35.1" customHeight="1" x14ac:dyDescent="0.2">
      <c r="A79" s="136" t="s">
        <v>91</v>
      </c>
      <c r="B79" s="157" t="s">
        <v>741</v>
      </c>
      <c r="C79" s="158"/>
      <c r="D79" s="158"/>
      <c r="E79" s="158"/>
      <c r="F79" s="158"/>
      <c r="G79" s="158"/>
      <c r="H79" s="158"/>
      <c r="I79" s="158"/>
      <c r="J79" s="158"/>
      <c r="K79" s="158"/>
      <c r="L79" s="159"/>
    </row>
    <row r="80" spans="1:16" s="172" customFormat="1" ht="25.5" customHeight="1" x14ac:dyDescent="0.2">
      <c r="A80" s="156" t="s">
        <v>102</v>
      </c>
      <c r="B80" s="142" t="s">
        <v>491</v>
      </c>
      <c r="C80" s="162">
        <f>INDEX(Matrix1!$A:$EH,MATCH(Kennzahlen!$C$6,Matrix1!$C:$C,0)+MATCH(Kennzahlen!C$7,Matrix1!$B:$B)-24,68)</f>
        <v>14.194516282923644</v>
      </c>
      <c r="D80" s="162">
        <f>INDEX(Matrix1!$A:$EH,MATCH(Kennzahlen!$C$6,Matrix1!$C:$C,0)+MATCH(Kennzahlen!D$7,Matrix1!$B:$B)-24,68)</f>
        <v>13.614993489690635</v>
      </c>
      <c r="E80" s="162">
        <f>INDEX(Matrix1!$A:$EH,MATCH(Kennzahlen!$C$6,Matrix1!$C:$C,0)+MATCH(Kennzahlen!E$7,Matrix1!$B:$B)-24,68)</f>
        <v>13.308560166456157</v>
      </c>
      <c r="F80" s="162">
        <f>INDEX(Matrix1!$A:$EH,MATCH(Kennzahlen!$C$6,Matrix1!$C:$C,0)+MATCH(Kennzahlen!F$7,Matrix1!$B:$B)-24,68)</f>
        <v>13.07090980537653</v>
      </c>
      <c r="G80" s="162">
        <f>INDEX(Matrix1!$A:$EH,MATCH(Kennzahlen!$C$6,Matrix1!$C:$C,0)+MATCH(Kennzahlen!G$7,Matrix1!$B:$B)-24,68)</f>
        <v>12.76046006034028</v>
      </c>
      <c r="H80" s="162">
        <f>INDEX(Matrix1!$A:$EH,MATCH(Kennzahlen!$H$6,Matrix1!$C:$C,0)+MATCH(Kennzahlen!H$7,Matrix1!$B:$B)-24,68)</f>
        <v>12.403432065485386</v>
      </c>
      <c r="I80" s="162">
        <f>INDEX(Matrix1!$A:$EH,MATCH(Kennzahlen!$H$6,Matrix1!$C:$C,0)+MATCH(Kennzahlen!I$7,Matrix1!$B:$B)-24,68)</f>
        <v>11.311275614372656</v>
      </c>
      <c r="J80" s="162">
        <f>INDEX(Matrix1!$A:$EH,MATCH(Kennzahlen!$H$6,Matrix1!$C:$C,0)+MATCH(Kennzahlen!J$7,Matrix1!$B:$B)-24,68)</f>
        <v>10.990074056841534</v>
      </c>
      <c r="K80" s="162">
        <f>INDEX(Matrix1!$A:$EH,MATCH(Kennzahlen!$H$6,Matrix1!$C:$C,0)+MATCH(Kennzahlen!K$7,Matrix1!$B:$B)-24,68)</f>
        <v>10.987637859768757</v>
      </c>
      <c r="L80" s="162">
        <f>INDEX(Matrix1!$A:$EH,MATCH(Kennzahlen!$H$6,Matrix1!$C:$C,0)+MATCH(Kennzahlen!L$7,Matrix1!$B:$B)-24,68)</f>
        <v>11.235701172150826</v>
      </c>
      <c r="M80" s="140"/>
      <c r="O80" s="140"/>
      <c r="P80" s="140"/>
    </row>
    <row r="81" spans="1:16" ht="25.5" customHeight="1" x14ac:dyDescent="0.2">
      <c r="A81" s="144" t="s">
        <v>773</v>
      </c>
      <c r="B81" s="149" t="s">
        <v>1076</v>
      </c>
      <c r="C81" s="163">
        <f>INDEX(Matrix1!$A:$EH,MATCH(Kennzahlen!$C$6,Matrix1!$C:$C,0)+MATCH(Kennzahlen!C$7,Matrix1!$B:$B)-24,69)</f>
        <v>18.042456898186661</v>
      </c>
      <c r="D81" s="163">
        <f>INDEX(Matrix1!$A:$EH,MATCH(Kennzahlen!$C$6,Matrix1!$C:$C,0)+MATCH(Kennzahlen!D$7,Matrix1!$B:$B)-24,69)</f>
        <v>18.239737018146158</v>
      </c>
      <c r="E81" s="163">
        <f>INDEX(Matrix1!$A:$EH,MATCH(Kennzahlen!$C$6,Matrix1!$C:$C,0)+MATCH(Kennzahlen!E$7,Matrix1!$B:$B)-24,69)</f>
        <v>18.149208454213674</v>
      </c>
      <c r="F81" s="163">
        <f>INDEX(Matrix1!$A:$EH,MATCH(Kennzahlen!$C$6,Matrix1!$C:$C,0)+MATCH(Kennzahlen!F$7,Matrix1!$B:$B)-24,69)</f>
        <v>17.670576684329113</v>
      </c>
      <c r="G81" s="163">
        <f>INDEX(Matrix1!$A:$EH,MATCH(Kennzahlen!$C$6,Matrix1!$C:$C,0)+MATCH(Kennzahlen!G$7,Matrix1!$B:$B)-24,69)</f>
        <v>17.481586526403738</v>
      </c>
      <c r="H81" s="163">
        <f>INDEX(Matrix1!$A:$EH,MATCH(Kennzahlen!$H$6,Matrix1!$C:$C,0)+MATCH(Kennzahlen!H$7,Matrix1!$B:$B)-24,69)</f>
        <v>17.291861184140505</v>
      </c>
      <c r="I81" s="163">
        <f>INDEX(Matrix1!$A:$EH,MATCH(Kennzahlen!$H$6,Matrix1!$C:$C,0)+MATCH(Kennzahlen!I$7,Matrix1!$B:$B)-24,69)</f>
        <v>17.184550016618573</v>
      </c>
      <c r="J81" s="163">
        <f>INDEX(Matrix1!$A:$EH,MATCH(Kennzahlen!$H$6,Matrix1!$C:$C,0)+MATCH(Kennzahlen!J$7,Matrix1!$B:$B)-24,69)</f>
        <v>16.812004495985128</v>
      </c>
      <c r="K81" s="163">
        <f>INDEX(Matrix1!$A:$EH,MATCH(Kennzahlen!$H$6,Matrix1!$C:$C,0)+MATCH(Kennzahlen!K$7,Matrix1!$B:$B)-24,69)</f>
        <v>15.249679032367053</v>
      </c>
      <c r="L81" s="163">
        <f>INDEX(Matrix1!$A:$EH,MATCH(Kennzahlen!$H$6,Matrix1!$C:$C,0)+MATCH(Kennzahlen!L$7,Matrix1!$B:$B)-24,69)</f>
        <v>13.990149683165443</v>
      </c>
    </row>
    <row r="82" spans="1:16" ht="25.5" customHeight="1" x14ac:dyDescent="0.2">
      <c r="A82" s="156" t="s">
        <v>774</v>
      </c>
      <c r="B82" s="142" t="s">
        <v>1077</v>
      </c>
      <c r="C82" s="164">
        <f>INDEX(Matrix1!$A:$EH,MATCH(Kennzahlen!$C$6,Matrix1!$C:$C,0)+MATCH(Kennzahlen!C$7,Matrix1!$B:$B)-24,70)</f>
        <v>57.3661131344385</v>
      </c>
      <c r="D82" s="164">
        <f>INDEX(Matrix1!$A:$EH,MATCH(Kennzahlen!$C$6,Matrix1!$C:$C,0)+MATCH(Kennzahlen!D$7,Matrix1!$B:$B)-24,70)</f>
        <v>57.279666620173423</v>
      </c>
      <c r="E82" s="164">
        <f>INDEX(Matrix1!$A:$EH,MATCH(Kennzahlen!$C$6,Matrix1!$C:$C,0)+MATCH(Kennzahlen!E$7,Matrix1!$B:$B)-24,70)</f>
        <v>57.070054066097484</v>
      </c>
      <c r="F82" s="164">
        <f>INDEX(Matrix1!$A:$EH,MATCH(Kennzahlen!$C$6,Matrix1!$C:$C,0)+MATCH(Kennzahlen!F$7,Matrix1!$B:$B)-24,70)</f>
        <v>57.437332611444724</v>
      </c>
      <c r="G82" s="164">
        <f>INDEX(Matrix1!$A:$EH,MATCH(Kennzahlen!$C$6,Matrix1!$C:$C,0)+MATCH(Kennzahlen!G$7,Matrix1!$B:$B)-24,70)</f>
        <v>57.136943887406503</v>
      </c>
      <c r="H82" s="164">
        <f>INDEX(Matrix1!$A:$EH,MATCH(Kennzahlen!$H$6,Matrix1!$C:$C,0)+MATCH(Kennzahlen!H$7,Matrix1!$B:$B)-24,70)</f>
        <v>56.859290248015441</v>
      </c>
      <c r="I82" s="164">
        <f>INDEX(Matrix1!$A:$EH,MATCH(Kennzahlen!$H$6,Matrix1!$C:$C,0)+MATCH(Kennzahlen!I$7,Matrix1!$B:$B)-24,70)</f>
        <v>56.659845972923193</v>
      </c>
      <c r="J82" s="164">
        <f>INDEX(Matrix1!$A:$EH,MATCH(Kennzahlen!$H$6,Matrix1!$C:$C,0)+MATCH(Kennzahlen!J$7,Matrix1!$B:$B)-24,70)</f>
        <v>56.247734754900478</v>
      </c>
      <c r="K82" s="164">
        <f>INDEX(Matrix1!$A:$EH,MATCH(Kennzahlen!$H$6,Matrix1!$C:$C,0)+MATCH(Kennzahlen!K$7,Matrix1!$B:$B)-24,70)</f>
        <v>55.541204201756464</v>
      </c>
      <c r="L82" s="164">
        <f>INDEX(Matrix1!$A:$EH,MATCH(Kennzahlen!$H$6,Matrix1!$C:$C,0)+MATCH(Kennzahlen!L$7,Matrix1!$B:$B)-24,70)</f>
        <v>54.983947420229271</v>
      </c>
    </row>
    <row r="83" spans="1:16" ht="25.5" customHeight="1" x14ac:dyDescent="0.2">
      <c r="A83" s="153" t="s">
        <v>92</v>
      </c>
      <c r="B83" s="154" t="s">
        <v>93</v>
      </c>
      <c r="C83" s="165">
        <f>INDEX(Matrix1!$A:$EH,MATCH(Kennzahlen!$C$6,Matrix1!$C:$C,0)+MATCH(Kennzahlen!C$7,Matrix1!$B:$B)-24,71)</f>
        <v>12.152156238768681</v>
      </c>
      <c r="D83" s="165">
        <f>INDEX(Matrix1!$A:$EH,MATCH(Kennzahlen!$C$6,Matrix1!$C:$C,0)+MATCH(Kennzahlen!D$7,Matrix1!$B:$B)-24,71)</f>
        <v>12.879028696813128</v>
      </c>
      <c r="E83" s="165">
        <f>INDEX(Matrix1!$A:$EH,MATCH(Kennzahlen!$C$6,Matrix1!$C:$C,0)+MATCH(Kennzahlen!E$7,Matrix1!$B:$B)-24,71)</f>
        <v>12.765615873590583</v>
      </c>
      <c r="F83" s="165">
        <f>INDEX(Matrix1!$A:$EH,MATCH(Kennzahlen!$C$6,Matrix1!$C:$C,0)+MATCH(Kennzahlen!F$7,Matrix1!$B:$B)-24,71)</f>
        <v>12.418653435540829</v>
      </c>
      <c r="G83" s="165">
        <f>INDEX(Matrix1!$A:$EH,MATCH(Kennzahlen!$C$6,Matrix1!$C:$C,0)+MATCH(Kennzahlen!G$7,Matrix1!$B:$B)-24,71)</f>
        <v>12.048657371152718</v>
      </c>
      <c r="H83" s="165">
        <f>INDEX(Matrix1!$A:$EH,MATCH(Kennzahlen!$H$6,Matrix1!$C:$C,0)+MATCH(Kennzahlen!H$7,Matrix1!$B:$B)-24,71)</f>
        <v>11.572692997671687</v>
      </c>
      <c r="I83" s="165">
        <f>INDEX(Matrix1!$A:$EH,MATCH(Kennzahlen!$H$6,Matrix1!$C:$C,0)+MATCH(Kennzahlen!I$7,Matrix1!$B:$B)-24,71)</f>
        <v>11.990099194605603</v>
      </c>
      <c r="J83" s="165">
        <f>INDEX(Matrix1!$A:$EH,MATCH(Kennzahlen!$H$6,Matrix1!$C:$C,0)+MATCH(Kennzahlen!J$7,Matrix1!$B:$B)-24,71)</f>
        <v>11.5347843870169</v>
      </c>
      <c r="K83" s="165">
        <f>INDEX(Matrix1!$A:$EH,MATCH(Kennzahlen!$H$6,Matrix1!$C:$C,0)+MATCH(Kennzahlen!K$7,Matrix1!$B:$B)-24,71)</f>
        <v>12.070674718738438</v>
      </c>
      <c r="L83" s="165">
        <f>INDEX(Matrix1!$A:$EH,MATCH(Kennzahlen!$H$6,Matrix1!$C:$C,0)+MATCH(Kennzahlen!L$7,Matrix1!$B:$B)-24,71)</f>
        <v>11.896336784779241</v>
      </c>
    </row>
    <row r="84" spans="1:16" ht="25.5" customHeight="1" x14ac:dyDescent="0.2">
      <c r="A84" s="141" t="s">
        <v>94</v>
      </c>
      <c r="B84" s="142" t="s">
        <v>1048</v>
      </c>
      <c r="C84" s="162">
        <f>INDEX(Matrix1!$A:$EH,MATCH(Kennzahlen!$C$6,Matrix1!$C:$C,0)+MATCH(Kennzahlen!C$7,Matrix1!$B:$B)-24,72)</f>
        <v>6.391165684416948</v>
      </c>
      <c r="D84" s="162">
        <f>INDEX(Matrix1!$A:$EH,MATCH(Kennzahlen!$C$6,Matrix1!$C:$C,0)+MATCH(Kennzahlen!D$7,Matrix1!$B:$B)-24,72)</f>
        <v>6.3880951439995464</v>
      </c>
      <c r="E84" s="162">
        <f>INDEX(Matrix1!$A:$EH,MATCH(Kennzahlen!$C$6,Matrix1!$C:$C,0)+MATCH(Kennzahlen!E$7,Matrix1!$B:$B)-24,72)</f>
        <v>6.3305472344524407</v>
      </c>
      <c r="F84" s="162">
        <f>INDEX(Matrix1!$A:$EH,MATCH(Kennzahlen!$C$6,Matrix1!$C:$C,0)+MATCH(Kennzahlen!F$7,Matrix1!$B:$B)-24,72)</f>
        <v>6.3908346983323749</v>
      </c>
      <c r="G84" s="162">
        <f>INDEX(Matrix1!$A:$EH,MATCH(Kennzahlen!$C$6,Matrix1!$C:$C,0)+MATCH(Kennzahlen!G$7,Matrix1!$B:$B)-24,72)</f>
        <v>6.4821971584610534</v>
      </c>
      <c r="H84" s="162">
        <f>INDEX(Matrix1!$A:$EH,MATCH(Kennzahlen!$H$6,Matrix1!$C:$C,0)+MATCH(Kennzahlen!H$7,Matrix1!$B:$B)-24,72)</f>
        <v>6.4034131632406384</v>
      </c>
      <c r="I84" s="162">
        <f>INDEX(Matrix1!$A:$EH,MATCH(Kennzahlen!$H$6,Matrix1!$C:$C,0)+MATCH(Kennzahlen!I$7,Matrix1!$B:$B)-24,72)</f>
        <v>6.4126285298542012</v>
      </c>
      <c r="J84" s="162">
        <f>INDEX(Matrix1!$A:$EH,MATCH(Kennzahlen!$H$6,Matrix1!$C:$C,0)+MATCH(Kennzahlen!J$7,Matrix1!$B:$B)-24,72)</f>
        <v>6.2938176238410222</v>
      </c>
      <c r="K84" s="162">
        <f>INDEX(Matrix1!$A:$EH,MATCH(Kennzahlen!$H$6,Matrix1!$C:$C,0)+MATCH(Kennzahlen!K$7,Matrix1!$B:$B)-24,72)</f>
        <v>6.1553083291505652</v>
      </c>
      <c r="L84" s="162">
        <f>INDEX(Matrix1!$A:$EH,MATCH(Kennzahlen!$H$6,Matrix1!$C:$C,0)+MATCH(Kennzahlen!L$7,Matrix1!$B:$B)-24,72)</f>
        <v>5.9890714384390433</v>
      </c>
    </row>
    <row r="85" spans="1:16" ht="25.5" customHeight="1" x14ac:dyDescent="0.2">
      <c r="A85" s="144" t="s">
        <v>246</v>
      </c>
      <c r="B85" s="173" t="s">
        <v>577</v>
      </c>
      <c r="C85" s="163">
        <f>INDEX(Matrix1!$A:$EH,MATCH(Kennzahlen!$C$6,Matrix1!$C:$C,0)+MATCH(Kennzahlen!C$7,Matrix1!$B:$B)-24,73)</f>
        <v>4.7045136883688619</v>
      </c>
      <c r="D85" s="163">
        <f>INDEX(Matrix1!$A:$EH,MATCH(Kennzahlen!$C$6,Matrix1!$C:$C,0)+MATCH(Kennzahlen!D$7,Matrix1!$B:$B)-24,73)</f>
        <v>4.5839994725825326</v>
      </c>
      <c r="E85" s="163">
        <f>INDEX(Matrix1!$A:$EH,MATCH(Kennzahlen!$C$6,Matrix1!$C:$C,0)+MATCH(Kennzahlen!E$7,Matrix1!$B:$B)-24,73)</f>
        <v>4.4551021943981732</v>
      </c>
      <c r="F85" s="163">
        <f>INDEX(Matrix1!$A:$EH,MATCH(Kennzahlen!$C$6,Matrix1!$C:$C,0)+MATCH(Kennzahlen!F$7,Matrix1!$B:$B)-24,73)</f>
        <v>4.332102599700395</v>
      </c>
      <c r="G85" s="163">
        <f>INDEX(Matrix1!$A:$EH,MATCH(Kennzahlen!$C$6,Matrix1!$C:$C,0)+MATCH(Kennzahlen!G$7,Matrix1!$B:$B)-24,73)</f>
        <v>4.0999241335641345</v>
      </c>
      <c r="H85" s="163">
        <f>INDEX(Matrix1!$A:$EH,MATCH(Kennzahlen!$H$6,Matrix1!$C:$C,0)+MATCH(Kennzahlen!H$7,Matrix1!$B:$B)-24,73)</f>
        <v>3.878380965456961</v>
      </c>
      <c r="I85" s="163">
        <f>INDEX(Matrix1!$A:$EH,MATCH(Kennzahlen!$H$6,Matrix1!$C:$C,0)+MATCH(Kennzahlen!I$7,Matrix1!$B:$B)-24,73)</f>
        <v>3.5290913437234255</v>
      </c>
      <c r="J85" s="163">
        <f>INDEX(Matrix1!$A:$EH,MATCH(Kennzahlen!$H$6,Matrix1!$C:$C,0)+MATCH(Kennzahlen!J$7,Matrix1!$B:$B)-24,73)</f>
        <v>3.2924275910201231</v>
      </c>
      <c r="K85" s="163">
        <f>INDEX(Matrix1!$A:$EH,MATCH(Kennzahlen!$H$6,Matrix1!$C:$C,0)+MATCH(Kennzahlen!K$7,Matrix1!$B:$B)-24,73)</f>
        <v>3.1505362006895368</v>
      </c>
      <c r="L85" s="163">
        <f>INDEX(Matrix1!$A:$EH,MATCH(Kennzahlen!$H$6,Matrix1!$C:$C,0)+MATCH(Kennzahlen!L$7,Matrix1!$B:$B)-24,73)</f>
        <v>3.1647130819564091</v>
      </c>
    </row>
    <row r="86" spans="1:16" s="125" customFormat="1" ht="25.5" customHeight="1" x14ac:dyDescent="0.2">
      <c r="A86" s="174" t="s">
        <v>249</v>
      </c>
      <c r="B86" s="168" t="s">
        <v>482</v>
      </c>
      <c r="C86" s="164">
        <f>INDEX(Matrix1!$A:$EH,MATCH(Kennzahlen!$C$6,Matrix1!$C:$C,0)+MATCH(Kennzahlen!C$7,Matrix1!$B:$B)-24,74)</f>
        <v>12.739631206675947</v>
      </c>
      <c r="D86" s="164">
        <f>INDEX(Matrix1!$A:$EH,MATCH(Kennzahlen!$C$6,Matrix1!$C:$C,0)+MATCH(Kennzahlen!D$7,Matrix1!$B:$B)-24,74)</f>
        <v>12.777665688233419</v>
      </c>
      <c r="E86" s="164">
        <f>INDEX(Matrix1!$A:$EH,MATCH(Kennzahlen!$C$6,Matrix1!$C:$C,0)+MATCH(Kennzahlen!E$7,Matrix1!$B:$B)-24,74)</f>
        <v>12.792634024387874</v>
      </c>
      <c r="F86" s="164">
        <f>INDEX(Matrix1!$A:$EH,MATCH(Kennzahlen!$C$6,Matrix1!$C:$C,0)+MATCH(Kennzahlen!F$7,Matrix1!$B:$B)-24,74)</f>
        <v>12.787455920913832</v>
      </c>
      <c r="G86" s="164">
        <f>INDEX(Matrix1!$A:$EH,MATCH(Kennzahlen!$C$6,Matrix1!$C:$C,0)+MATCH(Kennzahlen!G$7,Matrix1!$B:$B)-24,74)</f>
        <v>12.271775815926578</v>
      </c>
      <c r="H86" s="164">
        <f>INDEX(Matrix1!$A:$EH,MATCH(Kennzahlen!$H$6,Matrix1!$C:$C,0)+MATCH(Kennzahlen!H$7,Matrix1!$B:$B)-24,74)</f>
        <v>11.693908226657234</v>
      </c>
      <c r="I86" s="164">
        <f>INDEX(Matrix1!$A:$EH,MATCH(Kennzahlen!$H$6,Matrix1!$C:$C,0)+MATCH(Kennzahlen!I$7,Matrix1!$B:$B)-24,74)</f>
        <v>12.050511694096599</v>
      </c>
      <c r="J86" s="164">
        <f>INDEX(Matrix1!$A:$EH,MATCH(Kennzahlen!$H$6,Matrix1!$C:$C,0)+MATCH(Kennzahlen!J$7,Matrix1!$B:$B)-24,74)</f>
        <v>11.91512273390514</v>
      </c>
      <c r="K86" s="164">
        <f>INDEX(Matrix1!$A:$EH,MATCH(Kennzahlen!$H$6,Matrix1!$C:$C,0)+MATCH(Kennzahlen!K$7,Matrix1!$B:$B)-24,74)</f>
        <v>12.295696728919912</v>
      </c>
      <c r="L86" s="164">
        <f>INDEX(Matrix1!$A:$EH,MATCH(Kennzahlen!$H$6,Matrix1!$C:$C,0)+MATCH(Kennzahlen!L$7,Matrix1!$B:$B)-24,74)</f>
        <v>11.946745756289223</v>
      </c>
    </row>
    <row r="87" spans="1:16" ht="25.5" customHeight="1" x14ac:dyDescent="0.2">
      <c r="A87" s="175" t="s">
        <v>775</v>
      </c>
      <c r="B87" s="169" t="s">
        <v>248</v>
      </c>
      <c r="C87" s="163">
        <f>INDEX(Matrix1!$A:$EH,MATCH(Kennzahlen!$C$6,Matrix1!$C:$C,0)+MATCH(Kennzahlen!C$7,Matrix1!$B:$B)-24,75)</f>
        <v>14.85060621119211</v>
      </c>
      <c r="D87" s="163">
        <f>INDEX(Matrix1!$A:$EH,MATCH(Kennzahlen!$C$6,Matrix1!$C:$C,0)+MATCH(Kennzahlen!D$7,Matrix1!$B:$B)-24,75)</f>
        <v>14.793625721673639</v>
      </c>
      <c r="E87" s="163">
        <f>INDEX(Matrix1!$A:$EH,MATCH(Kennzahlen!$C$6,Matrix1!$C:$C,0)+MATCH(Kennzahlen!E$7,Matrix1!$B:$B)-24,75)</f>
        <v>14.646349676085327</v>
      </c>
      <c r="F87" s="163">
        <f>INDEX(Matrix1!$A:$EH,MATCH(Kennzahlen!$C$6,Matrix1!$C:$C,0)+MATCH(Kennzahlen!F$7,Matrix1!$B:$B)-24,75)</f>
        <v>14.602029333610719</v>
      </c>
      <c r="G87" s="163">
        <f>INDEX(Matrix1!$A:$EH,MATCH(Kennzahlen!$C$6,Matrix1!$C:$C,0)+MATCH(Kennzahlen!G$7,Matrix1!$B:$B)-24,75)</f>
        <v>14.547621402898878</v>
      </c>
      <c r="H87" s="163">
        <f>INDEX(Matrix1!$A:$EH,MATCH(Kennzahlen!$H$6,Matrix1!$C:$C,0)+MATCH(Kennzahlen!H$7,Matrix1!$B:$B)-24,75)</f>
        <v>14.587062796684222</v>
      </c>
      <c r="I87" s="163">
        <f>INDEX(Matrix1!$A:$EH,MATCH(Kennzahlen!$H$6,Matrix1!$C:$C,0)+MATCH(Kennzahlen!I$7,Matrix1!$B:$B)-24,75)</f>
        <v>13.666081661635939</v>
      </c>
      <c r="J87" s="163">
        <f>INDEX(Matrix1!$A:$EH,MATCH(Kennzahlen!$H$6,Matrix1!$C:$C,0)+MATCH(Kennzahlen!J$7,Matrix1!$B:$B)-24,75)</f>
        <v>12.690501092579796</v>
      </c>
      <c r="K87" s="163">
        <f>INDEX(Matrix1!$A:$EH,MATCH(Kennzahlen!$H$6,Matrix1!$C:$C,0)+MATCH(Kennzahlen!K$7,Matrix1!$B:$B)-24,75)</f>
        <v>13.074648758909948</v>
      </c>
      <c r="L87" s="163">
        <f>INDEX(Matrix1!$A:$EH,MATCH(Kennzahlen!$H$6,Matrix1!$C:$C,0)+MATCH(Kennzahlen!L$7,Matrix1!$B:$B)-24,75)</f>
        <v>13.059266872216513</v>
      </c>
      <c r="P87" s="125"/>
    </row>
    <row r="88" spans="1:16" ht="25.5" customHeight="1" x14ac:dyDescent="0.2">
      <c r="A88" s="141" t="s">
        <v>95</v>
      </c>
      <c r="B88" s="142" t="s">
        <v>707</v>
      </c>
      <c r="C88" s="176">
        <f>INDEX(Matrix1!$A:$EH,MATCH(Kennzahlen!$C$6,Matrix1!$C:$C,0)+MATCH(Kennzahlen!C$7,Matrix1!$B:$B)-24,76)</f>
        <v>37086.575118208966</v>
      </c>
      <c r="D88" s="176">
        <f>INDEX(Matrix1!$A:$EH,MATCH(Kennzahlen!$C$6,Matrix1!$C:$C,0)+MATCH(Kennzahlen!D$7,Matrix1!$B:$B)-24,76)</f>
        <v>38176.398037648483</v>
      </c>
      <c r="E88" s="176">
        <f>INDEX(Matrix1!$A:$EH,MATCH(Kennzahlen!$C$6,Matrix1!$C:$C,0)+MATCH(Kennzahlen!E$7,Matrix1!$B:$B)-24,76)</f>
        <v>39264.74632119303</v>
      </c>
      <c r="F88" s="176">
        <f>INDEX(Matrix1!$A:$EH,MATCH(Kennzahlen!$C$6,Matrix1!$C:$C,0)+MATCH(Kennzahlen!F$7,Matrix1!$B:$B)-24,76)</f>
        <v>40479.454247121808</v>
      </c>
      <c r="G88" s="176">
        <f>INDEX(Matrix1!$A:$EH,MATCH(Kennzahlen!$C$6,Matrix1!$C:$C,0)+MATCH(Kennzahlen!G$7,Matrix1!$B:$B)-24,76)</f>
        <v>41966.255255390693</v>
      </c>
      <c r="H88" s="176">
        <f>INDEX(Matrix1!$A:$EH,MATCH(Kennzahlen!$H$6,Matrix1!$C:$C,0)+MATCH(Kennzahlen!H$7,Matrix1!$B:$B)-24,76)</f>
        <v>43135.804411701378</v>
      </c>
      <c r="I88" s="176">
        <f>INDEX(Matrix1!$A:$EH,MATCH(Kennzahlen!$H$6,Matrix1!$C:$C,0)+MATCH(Kennzahlen!I$7,Matrix1!$B:$B)-24,76)</f>
        <v>43423.761272908647</v>
      </c>
      <c r="J88" s="176" t="str">
        <f>INDEX(Matrix1!$A:$EH,MATCH(Kennzahlen!$H$6,Matrix1!$C:$C,0)+MATCH(Kennzahlen!J$7,Matrix1!$B:$B)-24,76)</f>
        <v>…</v>
      </c>
      <c r="K88" s="176" t="str">
        <f>INDEX(Matrix1!$A:$EH,MATCH(Kennzahlen!$H$6,Matrix1!$C:$C,0)+MATCH(Kennzahlen!K$7,Matrix1!$B:$B)-24,76)</f>
        <v>…</v>
      </c>
      <c r="L88" s="176" t="str">
        <f>INDEX(Matrix1!$A:$EH,MATCH(Kennzahlen!$H$6,Matrix1!$C:$C,0)+MATCH(Kennzahlen!L$7,Matrix1!$B:$B)-24,76)</f>
        <v>…</v>
      </c>
      <c r="M88" s="125"/>
    </row>
    <row r="89" spans="1:16" ht="25.5" customHeight="1" x14ac:dyDescent="0.2">
      <c r="A89" s="153" t="s">
        <v>96</v>
      </c>
      <c r="B89" s="154" t="s">
        <v>806</v>
      </c>
      <c r="C89" s="177" t="str">
        <f>INDEX(Matrix1!$A:$EH,MATCH(Kennzahlen!$C$6,Matrix1!$C:$C,0)+MATCH(Kennzahlen!C$7,Matrix1!$B:$B)-24,77)</f>
        <v>nv</v>
      </c>
      <c r="D89" s="177" t="str">
        <f>INDEX(Matrix1!$A:$EH,MATCH(Kennzahlen!$C$6,Matrix1!$C:$C,0)+MATCH(Kennzahlen!D$7,Matrix1!$B:$B)-24,77)</f>
        <v>nv</v>
      </c>
      <c r="E89" s="177" t="str">
        <f>INDEX(Matrix1!$A:$EH,MATCH(Kennzahlen!$C$6,Matrix1!$C:$C,0)+MATCH(Kennzahlen!E$7,Matrix1!$B:$B)-24,77)</f>
        <v>nv</v>
      </c>
      <c r="F89" s="177">
        <f>INDEX(Matrix1!$A:$EH,MATCH(Kennzahlen!$C$6,Matrix1!$C:$C,0)+MATCH(Kennzahlen!F$7,Matrix1!$B:$B)-24,77)</f>
        <v>23005.880981230795</v>
      </c>
      <c r="G89" s="177">
        <f>INDEX(Matrix1!$A:$EH,MATCH(Kennzahlen!$C$6,Matrix1!$C:$C,0)+MATCH(Kennzahlen!G$7,Matrix1!$B:$B)-24,77)</f>
        <v>23657.179420214157</v>
      </c>
      <c r="H89" s="177">
        <f>INDEX(Matrix1!$A:$EH,MATCH(Kennzahlen!$H$6,Matrix1!$C:$C,0)+MATCH(Kennzahlen!H$7,Matrix1!$B:$B)-24,77)</f>
        <v>24476.118593705945</v>
      </c>
      <c r="I89" s="177">
        <f>INDEX(Matrix1!$A:$EH,MATCH(Kennzahlen!$H$6,Matrix1!$C:$C,0)+MATCH(Kennzahlen!I$7,Matrix1!$B:$B)-24,77)</f>
        <v>24387.64400185207</v>
      </c>
      <c r="J89" s="177">
        <f>INDEX(Matrix1!$A:$EH,MATCH(Kennzahlen!$H$6,Matrix1!$C:$C,0)+MATCH(Kennzahlen!J$7,Matrix1!$B:$B)-24,77)</f>
        <v>24182.847858683017</v>
      </c>
      <c r="K89" s="177">
        <f>INDEX(Matrix1!$A:$EH,MATCH(Kennzahlen!$H$6,Matrix1!$C:$C,0)+MATCH(Kennzahlen!K$7,Matrix1!$B:$B)-24,77)</f>
        <v>25316.374542338552</v>
      </c>
      <c r="L89" s="177">
        <f>INDEX(Matrix1!$A:$EH,MATCH(Kennzahlen!$H$6,Matrix1!$C:$C,0)+MATCH(Kennzahlen!L$7,Matrix1!$B:$B)-24,77)</f>
        <v>26765.447075369255</v>
      </c>
      <c r="M89" s="125"/>
    </row>
    <row r="90" spans="1:16" ht="35.1" customHeight="1" x14ac:dyDescent="0.2">
      <c r="A90" s="136" t="s">
        <v>97</v>
      </c>
      <c r="B90" s="157" t="s">
        <v>332</v>
      </c>
      <c r="C90" s="158"/>
      <c r="D90" s="158"/>
      <c r="E90" s="158"/>
      <c r="F90" s="158"/>
      <c r="G90" s="158"/>
      <c r="H90" s="158"/>
      <c r="I90" s="158"/>
      <c r="J90" s="158"/>
      <c r="K90" s="158"/>
      <c r="L90" s="159"/>
    </row>
    <row r="91" spans="1:16" ht="25.5" customHeight="1" x14ac:dyDescent="0.2">
      <c r="A91" s="178" t="s">
        <v>98</v>
      </c>
      <c r="B91" s="168" t="s">
        <v>99</v>
      </c>
      <c r="C91" s="162">
        <f>INDEX(Matrix1!$A:$EH,MATCH(Kennzahlen!$C$6,Matrix1!$C:$C,0)+MATCH(Kennzahlen!C$7,Matrix1!$B:$B)-24,78)</f>
        <v>65.926490036184475</v>
      </c>
      <c r="D91" s="162">
        <f>INDEX(Matrix1!$A:$EH,MATCH(Kennzahlen!$C$6,Matrix1!$C:$C,0)+MATCH(Kennzahlen!D$7,Matrix1!$B:$B)-24,78)</f>
        <v>66.038410188648768</v>
      </c>
      <c r="E91" s="162">
        <f>INDEX(Matrix1!$A:$EH,MATCH(Kennzahlen!$C$6,Matrix1!$C:$C,0)+MATCH(Kennzahlen!E$7,Matrix1!$B:$B)-24,78)</f>
        <v>65.880849014390478</v>
      </c>
      <c r="F91" s="162">
        <f>INDEX(Matrix1!$A:$EH,MATCH(Kennzahlen!$C$6,Matrix1!$C:$C,0)+MATCH(Kennzahlen!F$7,Matrix1!$B:$B)-24,78)</f>
        <v>65.676772767673185</v>
      </c>
      <c r="G91" s="162">
        <f>INDEX(Matrix1!$A:$EH,MATCH(Kennzahlen!$C$6,Matrix1!$C:$C,0)+MATCH(Kennzahlen!G$7,Matrix1!$B:$B)-24,78)</f>
        <v>65.592614439574078</v>
      </c>
      <c r="H91" s="162">
        <f>INDEX(Matrix1!$A:$EH,MATCH(Kennzahlen!$H$6,Matrix1!$C:$C,0)+MATCH(Kennzahlen!H$7,Matrix1!$B:$B)-24,78)</f>
        <v>65.369709872642531</v>
      </c>
      <c r="I91" s="162">
        <f>INDEX(Matrix1!$A:$EH,MATCH(Kennzahlen!$H$6,Matrix1!$C:$C,0)+MATCH(Kennzahlen!I$7,Matrix1!$B:$B)-24,78)</f>
        <v>65.093046880432254</v>
      </c>
      <c r="J91" s="162">
        <f>INDEX(Matrix1!$A:$EH,MATCH(Kennzahlen!$H$6,Matrix1!$C:$C,0)+MATCH(Kennzahlen!J$7,Matrix1!$B:$B)-24,78)</f>
        <v>64.236350749308357</v>
      </c>
      <c r="K91" s="162">
        <f>INDEX(Matrix1!$A:$EH,MATCH(Kennzahlen!$H$6,Matrix1!$C:$C,0)+MATCH(Kennzahlen!K$7,Matrix1!$B:$B)-24,78)</f>
        <v>64.797018138875686</v>
      </c>
      <c r="L91" s="162">
        <f>INDEX(Matrix1!$A:$EH,MATCH(Kennzahlen!$H$6,Matrix1!$C:$C,0)+MATCH(Kennzahlen!L$7,Matrix1!$B:$B)-24,78)</f>
        <v>64.839192358328987</v>
      </c>
    </row>
    <row r="92" spans="1:16" ht="25.5" customHeight="1" x14ac:dyDescent="0.2">
      <c r="A92" s="145" t="s">
        <v>100</v>
      </c>
      <c r="B92" s="169" t="s">
        <v>442</v>
      </c>
      <c r="C92" s="163">
        <f>INDEX(Matrix1!$A:$EH,MATCH(Kennzahlen!$C$6,Matrix1!$C:$C,0)+MATCH(Kennzahlen!C$7,Matrix1!$B:$B)-24,79)</f>
        <v>63.500356083716881</v>
      </c>
      <c r="D92" s="163">
        <f>INDEX(Matrix1!$A:$EH,MATCH(Kennzahlen!$C$6,Matrix1!$C:$C,0)+MATCH(Kennzahlen!D$7,Matrix1!$B:$B)-24,79)</f>
        <v>63.906425480202714</v>
      </c>
      <c r="E92" s="163">
        <f>INDEX(Matrix1!$A:$EH,MATCH(Kennzahlen!$C$6,Matrix1!$C:$C,0)+MATCH(Kennzahlen!E$7,Matrix1!$B:$B)-24,79)</f>
        <v>63.763058068281296</v>
      </c>
      <c r="F92" s="163">
        <f>INDEX(Matrix1!$A:$EH,MATCH(Kennzahlen!$C$6,Matrix1!$C:$C,0)+MATCH(Kennzahlen!F$7,Matrix1!$B:$B)-24,79)</f>
        <v>65.132440522590514</v>
      </c>
      <c r="G92" s="163">
        <f>INDEX(Matrix1!$A:$EH,MATCH(Kennzahlen!$C$6,Matrix1!$C:$C,0)+MATCH(Kennzahlen!G$7,Matrix1!$B:$B)-24,79)</f>
        <v>66.062943483998637</v>
      </c>
      <c r="H92" s="163">
        <f>INDEX(Matrix1!$A:$EH,MATCH(Kennzahlen!$H$6,Matrix1!$C:$C,0)+MATCH(Kennzahlen!H$7,Matrix1!$B:$B)-24,79)</f>
        <v>67.015574499187451</v>
      </c>
      <c r="I92" s="163">
        <f>INDEX(Matrix1!$A:$EH,MATCH(Kennzahlen!$H$6,Matrix1!$C:$C,0)+MATCH(Kennzahlen!I$7,Matrix1!$B:$B)-24,79)</f>
        <v>66.542974861792018</v>
      </c>
      <c r="J92" s="163">
        <f>INDEX(Matrix1!$A:$EH,MATCH(Kennzahlen!$H$6,Matrix1!$C:$C,0)+MATCH(Kennzahlen!J$7,Matrix1!$B:$B)-24,79)</f>
        <v>67.340304703716754</v>
      </c>
      <c r="K92" s="163">
        <f>INDEX(Matrix1!$A:$EH,MATCH(Kennzahlen!$H$6,Matrix1!$C:$C,0)+MATCH(Kennzahlen!K$7,Matrix1!$B:$B)-24,79)</f>
        <v>67.893515075880529</v>
      </c>
      <c r="L92" s="163">
        <f>INDEX(Matrix1!$A:$EH,MATCH(Kennzahlen!$H$6,Matrix1!$C:$C,0)+MATCH(Kennzahlen!L$7,Matrix1!$B:$B)-24,79)</f>
        <v>68.374324239072919</v>
      </c>
    </row>
    <row r="93" spans="1:16" ht="25.5" customHeight="1" x14ac:dyDescent="0.2">
      <c r="A93" s="141" t="s">
        <v>101</v>
      </c>
      <c r="B93" s="142" t="s">
        <v>284</v>
      </c>
      <c r="C93" s="162">
        <f>INDEX(Matrix1!$A:$EH,MATCH(Kennzahlen!$C$6,Matrix1!$C:$C,0)+MATCH(Kennzahlen!C$7,Matrix1!$B:$B)-24,80)</f>
        <v>85.805483717076356</v>
      </c>
      <c r="D93" s="162">
        <f>INDEX(Matrix1!$A:$EH,MATCH(Kennzahlen!$C$6,Matrix1!$C:$C,0)+MATCH(Kennzahlen!D$7,Matrix1!$B:$B)-24,80)</f>
        <v>86.385006510309353</v>
      </c>
      <c r="E93" s="162">
        <f>INDEX(Matrix1!$A:$EH,MATCH(Kennzahlen!$C$6,Matrix1!$C:$C,0)+MATCH(Kennzahlen!E$7,Matrix1!$B:$B)-24,80)</f>
        <v>86.691439833543853</v>
      </c>
      <c r="F93" s="162">
        <f>INDEX(Matrix1!$A:$EH,MATCH(Kennzahlen!$C$6,Matrix1!$C:$C,0)+MATCH(Kennzahlen!F$7,Matrix1!$B:$B)-24,80)</f>
        <v>86.92909019462347</v>
      </c>
      <c r="G93" s="162">
        <f>INDEX(Matrix1!$A:$EH,MATCH(Kennzahlen!$C$6,Matrix1!$C:$C,0)+MATCH(Kennzahlen!G$7,Matrix1!$B:$B)-24,80)</f>
        <v>87.239539939659721</v>
      </c>
      <c r="H93" s="162">
        <f>INDEX(Matrix1!$A:$EH,MATCH(Kennzahlen!$H$6,Matrix1!$C:$C,0)+MATCH(Kennzahlen!H$7,Matrix1!$B:$B)-24,80)</f>
        <v>87.59656793451461</v>
      </c>
      <c r="I93" s="162">
        <f>INDEX(Matrix1!$A:$EH,MATCH(Kennzahlen!$H$6,Matrix1!$C:$C,0)+MATCH(Kennzahlen!I$7,Matrix1!$B:$B)-24,80)</f>
        <v>88.688724385627353</v>
      </c>
      <c r="J93" s="162">
        <f>INDEX(Matrix1!$A:$EH,MATCH(Kennzahlen!$H$6,Matrix1!$C:$C,0)+MATCH(Kennzahlen!J$7,Matrix1!$B:$B)-24,80)</f>
        <v>89.009925943158464</v>
      </c>
      <c r="K93" s="162">
        <f>INDEX(Matrix1!$A:$EH,MATCH(Kennzahlen!$H$6,Matrix1!$C:$C,0)+MATCH(Kennzahlen!K$7,Matrix1!$B:$B)-24,80)</f>
        <v>89.012362140231232</v>
      </c>
      <c r="L93" s="162">
        <f>INDEX(Matrix1!$A:$EH,MATCH(Kennzahlen!$H$6,Matrix1!$C:$C,0)+MATCH(Kennzahlen!L$7,Matrix1!$B:$B)-24,80)</f>
        <v>88.764298827849174</v>
      </c>
    </row>
    <row r="94" spans="1:16" ht="25.5" customHeight="1" x14ac:dyDescent="0.2">
      <c r="A94" s="144" t="s">
        <v>102</v>
      </c>
      <c r="B94" s="149" t="s">
        <v>491</v>
      </c>
      <c r="C94" s="163">
        <f>INDEX(Matrix1!$A:$EH,MATCH(Kennzahlen!$C$6,Matrix1!$C:$C,0)+MATCH(Kennzahlen!C$7,Matrix1!$B:$B)-24,81)</f>
        <v>14.194516282923644</v>
      </c>
      <c r="D94" s="163">
        <f>INDEX(Matrix1!$A:$EH,MATCH(Kennzahlen!$C$6,Matrix1!$C:$C,0)+MATCH(Kennzahlen!D$7,Matrix1!$B:$B)-24,81)</f>
        <v>13.614993489690635</v>
      </c>
      <c r="E94" s="163">
        <f>INDEX(Matrix1!$A:$EH,MATCH(Kennzahlen!$C$6,Matrix1!$C:$C,0)+MATCH(Kennzahlen!E$7,Matrix1!$B:$B)-24,81)</f>
        <v>13.308560166456157</v>
      </c>
      <c r="F94" s="163">
        <f>INDEX(Matrix1!$A:$EH,MATCH(Kennzahlen!$C$6,Matrix1!$C:$C,0)+MATCH(Kennzahlen!F$7,Matrix1!$B:$B)-24,81)</f>
        <v>13.07090980537653</v>
      </c>
      <c r="G94" s="163">
        <f>INDEX(Matrix1!$A:$EH,MATCH(Kennzahlen!$C$6,Matrix1!$C:$C,0)+MATCH(Kennzahlen!G$7,Matrix1!$B:$B)-24,81)</f>
        <v>12.76046006034028</v>
      </c>
      <c r="H94" s="163">
        <f>INDEX(Matrix1!$A:$EH,MATCH(Kennzahlen!$H$6,Matrix1!$C:$C,0)+MATCH(Kennzahlen!H$7,Matrix1!$B:$B)-24,81)</f>
        <v>12.403432065485386</v>
      </c>
      <c r="I94" s="163">
        <f>INDEX(Matrix1!$A:$EH,MATCH(Kennzahlen!$H$6,Matrix1!$C:$C,0)+MATCH(Kennzahlen!I$7,Matrix1!$B:$B)-24,81)</f>
        <v>11.311275614372656</v>
      </c>
      <c r="J94" s="163">
        <f>INDEX(Matrix1!$A:$EH,MATCH(Kennzahlen!$H$6,Matrix1!$C:$C,0)+MATCH(Kennzahlen!J$7,Matrix1!$B:$B)-24,81)</f>
        <v>10.990074056841534</v>
      </c>
      <c r="K94" s="163">
        <f>INDEX(Matrix1!$A:$EH,MATCH(Kennzahlen!$H$6,Matrix1!$C:$C,0)+MATCH(Kennzahlen!K$7,Matrix1!$B:$B)-24,81)</f>
        <v>10.987637859768757</v>
      </c>
      <c r="L94" s="163">
        <f>INDEX(Matrix1!$A:$EH,MATCH(Kennzahlen!$H$6,Matrix1!$C:$C,0)+MATCH(Kennzahlen!L$7,Matrix1!$B:$B)-24,81)</f>
        <v>11.235701172150826</v>
      </c>
    </row>
    <row r="95" spans="1:16" ht="25.5" customHeight="1" x14ac:dyDescent="0.2">
      <c r="A95" s="141" t="s">
        <v>103</v>
      </c>
      <c r="B95" s="142" t="s">
        <v>493</v>
      </c>
      <c r="C95" s="162">
        <f>INDEX(Matrix1!$A:$EH,MATCH(Kennzahlen!$C$6,Matrix1!$C:$C,0)+MATCH(Kennzahlen!C$7,Matrix1!$B:$B)-24,82)</f>
        <v>6.7525380604447571</v>
      </c>
      <c r="D95" s="162">
        <f>INDEX(Matrix1!$A:$EH,MATCH(Kennzahlen!$C$6,Matrix1!$C:$C,0)+MATCH(Kennzahlen!D$7,Matrix1!$B:$B)-24,82)</f>
        <v>6.8689944456347964</v>
      </c>
      <c r="E95" s="162">
        <f>INDEX(Matrix1!$A:$EH,MATCH(Kennzahlen!$C$6,Matrix1!$C:$C,0)+MATCH(Kennzahlen!E$7,Matrix1!$B:$B)-24,82)</f>
        <v>7.0129621832929603</v>
      </c>
      <c r="F95" s="162">
        <f>INDEX(Matrix1!$A:$EH,MATCH(Kennzahlen!$C$6,Matrix1!$C:$C,0)+MATCH(Kennzahlen!F$7,Matrix1!$B:$B)-24,82)</f>
        <v>7.1464333658470425</v>
      </c>
      <c r="G95" s="162">
        <f>INDEX(Matrix1!$A:$EH,MATCH(Kennzahlen!$C$6,Matrix1!$C:$C,0)+MATCH(Kennzahlen!G$7,Matrix1!$B:$B)-24,82)</f>
        <v>7.3447335559010174</v>
      </c>
      <c r="H95" s="162">
        <f>INDEX(Matrix1!$A:$EH,MATCH(Kennzahlen!$H$6,Matrix1!$C:$C,0)+MATCH(Kennzahlen!H$7,Matrix1!$B:$B)-24,82)</f>
        <v>7.5848492524989224</v>
      </c>
      <c r="I95" s="162">
        <f>INDEX(Matrix1!$A:$EH,MATCH(Kennzahlen!$H$6,Matrix1!$C:$C,0)+MATCH(Kennzahlen!I$7,Matrix1!$B:$B)-24,82)</f>
        <v>7.3518980793874107</v>
      </c>
      <c r="J95" s="162">
        <f>INDEX(Matrix1!$A:$EH,MATCH(Kennzahlen!$H$6,Matrix1!$C:$C,0)+MATCH(Kennzahlen!J$7,Matrix1!$B:$B)-24,82)</f>
        <v>7.8414950951882449</v>
      </c>
      <c r="K95" s="162">
        <f>INDEX(Matrix1!$A:$EH,MATCH(Kennzahlen!$H$6,Matrix1!$C:$C,0)+MATCH(Kennzahlen!K$7,Matrix1!$B:$B)-24,82)</f>
        <v>8.1599649517133663</v>
      </c>
      <c r="L95" s="162">
        <f>INDEX(Matrix1!$A:$EH,MATCH(Kennzahlen!$H$6,Matrix1!$C:$C,0)+MATCH(Kennzahlen!L$7,Matrix1!$B:$B)-24,82)</f>
        <v>8.5564185849456305</v>
      </c>
    </row>
    <row r="96" spans="1:16" ht="25.5" customHeight="1" x14ac:dyDescent="0.2">
      <c r="A96" s="144" t="s">
        <v>104</v>
      </c>
      <c r="B96" s="149" t="s">
        <v>105</v>
      </c>
      <c r="C96" s="163">
        <f>INDEX(Matrix1!$A:$EH,MATCH(Kennzahlen!$C$6,Matrix1!$C:$C,0)+MATCH(Kennzahlen!C$7,Matrix1!$B:$B)-24,83)</f>
        <v>71.978736115683333</v>
      </c>
      <c r="D96" s="163">
        <f>INDEX(Matrix1!$A:$EH,MATCH(Kennzahlen!$C$6,Matrix1!$C:$C,0)+MATCH(Kennzahlen!D$7,Matrix1!$B:$B)-24,83)</f>
        <v>71.944125790903385</v>
      </c>
      <c r="E96" s="163">
        <f>INDEX(Matrix1!$A:$EH,MATCH(Kennzahlen!$C$6,Matrix1!$C:$C,0)+MATCH(Kennzahlen!E$7,Matrix1!$B:$B)-24,83)</f>
        <v>71.312067719624238</v>
      </c>
      <c r="F96" s="163">
        <f>INDEX(Matrix1!$A:$EH,MATCH(Kennzahlen!$C$6,Matrix1!$C:$C,0)+MATCH(Kennzahlen!F$7,Matrix1!$B:$B)-24,83)</f>
        <v>70.768175236749059</v>
      </c>
      <c r="G96" s="163">
        <f>INDEX(Matrix1!$A:$EH,MATCH(Kennzahlen!$C$6,Matrix1!$C:$C,0)+MATCH(Kennzahlen!G$7,Matrix1!$B:$B)-24,83)</f>
        <v>70.461669831354001</v>
      </c>
      <c r="H96" s="163">
        <f>INDEX(Matrix1!$A:$EH,MATCH(Kennzahlen!$H$6,Matrix1!$C:$C,0)+MATCH(Kennzahlen!H$7,Matrix1!$B:$B)-24,83)</f>
        <v>69.983796265635277</v>
      </c>
      <c r="I96" s="163">
        <f>INDEX(Matrix1!$A:$EH,MATCH(Kennzahlen!$H$6,Matrix1!$C:$C,0)+MATCH(Kennzahlen!I$7,Matrix1!$B:$B)-24,83)</f>
        <v>69.713894350794249</v>
      </c>
      <c r="J96" s="163">
        <f>INDEX(Matrix1!$A:$EH,MATCH(Kennzahlen!$H$6,Matrix1!$C:$C,0)+MATCH(Kennzahlen!J$7,Matrix1!$B:$B)-24,83)</f>
        <v>69.39849411170232</v>
      </c>
      <c r="K96" s="163">
        <f>INDEX(Matrix1!$A:$EH,MATCH(Kennzahlen!$H$6,Matrix1!$C:$C,0)+MATCH(Kennzahlen!K$7,Matrix1!$B:$B)-24,83)</f>
        <v>69.113172097084146</v>
      </c>
      <c r="L96" s="163">
        <f>INDEX(Matrix1!$A:$EH,MATCH(Kennzahlen!$H$6,Matrix1!$C:$C,0)+MATCH(Kennzahlen!L$7,Matrix1!$B:$B)-24,83)</f>
        <v>68.817895440226565</v>
      </c>
    </row>
    <row r="97" spans="1:13" ht="25.5" customHeight="1" x14ac:dyDescent="0.2">
      <c r="A97" s="141" t="s">
        <v>106</v>
      </c>
      <c r="B97" s="142" t="s">
        <v>479</v>
      </c>
      <c r="C97" s="162">
        <f>INDEX(Matrix1!$A:$EH,MATCH(Kennzahlen!$C$6,Matrix1!$C:$C,0)+MATCH(Kennzahlen!C$7,Matrix1!$B:$B)-24,84)</f>
        <v>14.983118897709646</v>
      </c>
      <c r="D97" s="162">
        <f>INDEX(Matrix1!$A:$EH,MATCH(Kennzahlen!$C$6,Matrix1!$C:$C,0)+MATCH(Kennzahlen!D$7,Matrix1!$B:$B)-24,84)</f>
        <v>15.595951249741788</v>
      </c>
      <c r="E97" s="162">
        <f>INDEX(Matrix1!$A:$EH,MATCH(Kennzahlen!$C$6,Matrix1!$C:$C,0)+MATCH(Kennzahlen!E$7,Matrix1!$B:$B)-24,84)</f>
        <v>13.691315736449727</v>
      </c>
      <c r="F97" s="162">
        <f>INDEX(Matrix1!$A:$EH,MATCH(Kennzahlen!$C$6,Matrix1!$C:$C,0)+MATCH(Kennzahlen!F$7,Matrix1!$B:$B)-24,84)</f>
        <v>12.584749698151759</v>
      </c>
      <c r="G97" s="162">
        <f>INDEX(Matrix1!$A:$EH,MATCH(Kennzahlen!$C$6,Matrix1!$C:$C,0)+MATCH(Kennzahlen!G$7,Matrix1!$B:$B)-24,84)</f>
        <v>13.193738564748934</v>
      </c>
      <c r="H97" s="162">
        <f>INDEX(Matrix1!$A:$EH,MATCH(Kennzahlen!$H$6,Matrix1!$C:$C,0)+MATCH(Kennzahlen!H$7,Matrix1!$B:$B)-24,84)</f>
        <v>13.048826646479938</v>
      </c>
      <c r="I97" s="162">
        <f>INDEX(Matrix1!$A:$EH,MATCH(Kennzahlen!$H$6,Matrix1!$C:$C,0)+MATCH(Kennzahlen!I$7,Matrix1!$B:$B)-24,84)</f>
        <v>13.607415347752063</v>
      </c>
      <c r="J97" s="162">
        <f>INDEX(Matrix1!$A:$EH,MATCH(Kennzahlen!$H$6,Matrix1!$C:$C,0)+MATCH(Kennzahlen!J$7,Matrix1!$B:$B)-24,84)</f>
        <v>11.878374538221086</v>
      </c>
      <c r="K97" s="162">
        <f>INDEX(Matrix1!$A:$EH,MATCH(Kennzahlen!$H$6,Matrix1!$C:$C,0)+MATCH(Kennzahlen!K$7,Matrix1!$B:$B)-24,84)</f>
        <v>12.32769576693714</v>
      </c>
      <c r="L97" s="162">
        <f>INDEX(Matrix1!$A:$EH,MATCH(Kennzahlen!$H$6,Matrix1!$C:$C,0)+MATCH(Kennzahlen!L$7,Matrix1!$B:$B)-24,84)</f>
        <v>11.215544509715318</v>
      </c>
    </row>
    <row r="98" spans="1:13" ht="25.5" customHeight="1" x14ac:dyDescent="0.2">
      <c r="A98" s="148" t="s">
        <v>107</v>
      </c>
      <c r="B98" s="149" t="s">
        <v>870</v>
      </c>
      <c r="C98" s="179">
        <f>INDEX(Matrix1!$A:$EH,MATCH(Kennzahlen!$C$6,Matrix1!$C:$C,0)+MATCH(Kennzahlen!C$7,Matrix1!$B:$B)-24,85)</f>
        <v>59640</v>
      </c>
      <c r="D98" s="179">
        <f>INDEX(Matrix1!$A:$EH,MATCH(Kennzahlen!$C$6,Matrix1!$C:$C,0)+MATCH(Kennzahlen!D$7,Matrix1!$B:$B)-24,85)</f>
        <v>61369</v>
      </c>
      <c r="E98" s="179">
        <f>INDEX(Matrix1!$A:$EH,MATCH(Kennzahlen!$C$6,Matrix1!$C:$C,0)+MATCH(Kennzahlen!E$7,Matrix1!$B:$B)-24,85)</f>
        <v>64047</v>
      </c>
      <c r="F98" s="179">
        <f>INDEX(Matrix1!$A:$EH,MATCH(Kennzahlen!$C$6,Matrix1!$C:$C,0)+MATCH(Kennzahlen!F$7,Matrix1!$B:$B)-24,85)</f>
        <v>63420</v>
      </c>
      <c r="G98" s="179">
        <f>INDEX(Matrix1!$A:$EH,MATCH(Kennzahlen!$C$6,Matrix1!$C:$C,0)+MATCH(Kennzahlen!G$7,Matrix1!$B:$B)-24,85)</f>
        <v>64403</v>
      </c>
      <c r="H98" s="179">
        <f>INDEX(Matrix1!$A:$EH,MATCH(Kennzahlen!$H$6,Matrix1!$C:$C,0)+MATCH(Kennzahlen!H$7,Matrix1!$B:$B)-24,85)</f>
        <v>63967</v>
      </c>
      <c r="I98" s="179">
        <f>INDEX(Matrix1!$A:$EH,MATCH(Kennzahlen!$H$6,Matrix1!$C:$C,0)+MATCH(Kennzahlen!I$7,Matrix1!$B:$B)-24,85)</f>
        <v>65753</v>
      </c>
      <c r="J98" s="179">
        <f>INDEX(Matrix1!$A:$EH,MATCH(Kennzahlen!$H$6,Matrix1!$C:$C,0)+MATCH(Kennzahlen!J$7,Matrix1!$B:$B)-24,85)</f>
        <v>65918</v>
      </c>
      <c r="K98" s="179">
        <f>INDEX(Matrix1!$A:$EH,MATCH(Kennzahlen!$H$6,Matrix1!$C:$C,0)+MATCH(Kennzahlen!K$7,Matrix1!$B:$B)-24,85)</f>
        <v>67412</v>
      </c>
      <c r="L98" s="179">
        <f>INDEX(Matrix1!$A:$EH,MATCH(Kennzahlen!$H$6,Matrix1!$C:$C,0)+MATCH(Kennzahlen!L$7,Matrix1!$B:$B)-24,85)</f>
        <v>69157</v>
      </c>
    </row>
    <row r="99" spans="1:13" ht="25.5" customHeight="1" x14ac:dyDescent="0.2">
      <c r="A99" s="141" t="s">
        <v>108</v>
      </c>
      <c r="B99" s="168" t="s">
        <v>109</v>
      </c>
      <c r="C99" s="162">
        <f>INDEX(Matrix1!$A:$EH,MATCH(Kennzahlen!$C$6,Matrix1!$C:$C,0)+MATCH(Kennzahlen!C$7,Matrix1!$B:$B)-24,86)</f>
        <v>6.200487729359164</v>
      </c>
      <c r="D99" s="162">
        <f>INDEX(Matrix1!$A:$EH,MATCH(Kennzahlen!$C$6,Matrix1!$C:$C,0)+MATCH(Kennzahlen!D$7,Matrix1!$B:$B)-24,86)</f>
        <v>5.8765751396582635</v>
      </c>
      <c r="E99" s="162">
        <f>INDEX(Matrix1!$A:$EH,MATCH(Kennzahlen!$C$6,Matrix1!$C:$C,0)+MATCH(Kennzahlen!E$7,Matrix1!$B:$B)-24,86)</f>
        <v>5.5633254223271837</v>
      </c>
      <c r="F99" s="162">
        <f>INDEX(Matrix1!$A:$EH,MATCH(Kennzahlen!$C$6,Matrix1!$C:$C,0)+MATCH(Kennzahlen!F$7,Matrix1!$B:$B)-24,86)</f>
        <v>5.4289240150264053</v>
      </c>
      <c r="G99" s="162">
        <f>INDEX(Matrix1!$A:$EH,MATCH(Kennzahlen!$C$6,Matrix1!$C:$C,0)+MATCH(Kennzahlen!G$7,Matrix1!$B:$B)-24,86)</f>
        <v>5.0306030289052295</v>
      </c>
      <c r="H99" s="162">
        <f>INDEX(Matrix1!$A:$EH,MATCH(Kennzahlen!$H$6,Matrix1!$C:$C,0)+MATCH(Kennzahlen!H$7,Matrix1!$B:$B)-24,86)</f>
        <v>5.0343460241914348</v>
      </c>
      <c r="I99" s="162">
        <f>INDEX(Matrix1!$A:$EH,MATCH(Kennzahlen!$H$6,Matrix1!$C:$C,0)+MATCH(Kennzahlen!I$7,Matrix1!$B:$B)-24,86)</f>
        <v>6.3488010671655104</v>
      </c>
      <c r="J99" s="162">
        <f>INDEX(Matrix1!$A:$EH,MATCH(Kennzahlen!$H$6,Matrix1!$C:$C,0)+MATCH(Kennzahlen!J$7,Matrix1!$B:$B)-24,86)</f>
        <v>5.8063963298882095</v>
      </c>
      <c r="K99" s="162">
        <f>INDEX(Matrix1!$A:$EH,MATCH(Kennzahlen!$H$6,Matrix1!$C:$C,0)+MATCH(Kennzahlen!K$7,Matrix1!$B:$B)-24,86)</f>
        <v>5.7873694033217244</v>
      </c>
      <c r="L99" s="162">
        <f>INDEX(Matrix1!$A:$EH,MATCH(Kennzahlen!$H$6,Matrix1!$C:$C,0)+MATCH(Kennzahlen!L$7,Matrix1!$B:$B)-24,86)</f>
        <v>6.1333141664591677</v>
      </c>
    </row>
    <row r="100" spans="1:13" ht="25.5" customHeight="1" x14ac:dyDescent="0.2">
      <c r="A100" s="144" t="s">
        <v>110</v>
      </c>
      <c r="B100" s="149" t="s">
        <v>866</v>
      </c>
      <c r="C100" s="163">
        <f>INDEX(Matrix1!$A:$EH,MATCH(Kennzahlen!$C$6,Matrix1!$C:$C,0)+MATCH(Kennzahlen!C$7,Matrix1!$B:$B)-24,87)</f>
        <v>4.7503992738310572</v>
      </c>
      <c r="D100" s="163">
        <f>INDEX(Matrix1!$A:$EH,MATCH(Kennzahlen!$C$6,Matrix1!$C:$C,0)+MATCH(Kennzahlen!D$7,Matrix1!$B:$B)-24,87)</f>
        <v>4.616983797820108</v>
      </c>
      <c r="E100" s="163">
        <f>INDEX(Matrix1!$A:$EH,MATCH(Kennzahlen!$C$6,Matrix1!$C:$C,0)+MATCH(Kennzahlen!E$7,Matrix1!$B:$B)-24,87)</f>
        <v>4.2767391791823446</v>
      </c>
      <c r="F100" s="163">
        <f>INDEX(Matrix1!$A:$EH,MATCH(Kennzahlen!$C$6,Matrix1!$C:$C,0)+MATCH(Kennzahlen!F$7,Matrix1!$B:$B)-24,87)</f>
        <v>4.0332260882866118</v>
      </c>
      <c r="G100" s="163">
        <f>INDEX(Matrix1!$A:$EH,MATCH(Kennzahlen!$C$6,Matrix1!$C:$C,0)+MATCH(Kennzahlen!G$7,Matrix1!$B:$B)-24,87)</f>
        <v>3.7594499853348373</v>
      </c>
      <c r="H100" s="163">
        <f>INDEX(Matrix1!$A:$EH,MATCH(Kennzahlen!$H$6,Matrix1!$C:$C,0)+MATCH(Kennzahlen!H$7,Matrix1!$B:$B)-24,87)</f>
        <v>3.6631001471416376</v>
      </c>
      <c r="I100" s="163">
        <f>INDEX(Matrix1!$A:$EH,MATCH(Kennzahlen!$H$6,Matrix1!$C:$C,0)+MATCH(Kennzahlen!I$7,Matrix1!$B:$B)-24,87)</f>
        <v>4.2828613896339567</v>
      </c>
      <c r="J100" s="163">
        <f>INDEX(Matrix1!$A:$EH,MATCH(Kennzahlen!$H$6,Matrix1!$C:$C,0)+MATCH(Kennzahlen!J$7,Matrix1!$B:$B)-24,87)</f>
        <v>4.4146804471630459</v>
      </c>
      <c r="K100" s="163">
        <f>INDEX(Matrix1!$A:$EH,MATCH(Kennzahlen!$H$6,Matrix1!$C:$C,0)+MATCH(Kennzahlen!K$7,Matrix1!$B:$B)-24,87)</f>
        <v>4.4689648416857635</v>
      </c>
      <c r="L100" s="163">
        <f>INDEX(Matrix1!$A:$EH,MATCH(Kennzahlen!$H$6,Matrix1!$C:$C,0)+MATCH(Kennzahlen!L$7,Matrix1!$B:$B)-24,87)</f>
        <v>4.713125800580654</v>
      </c>
    </row>
    <row r="101" spans="1:13" ht="25.5" customHeight="1" x14ac:dyDescent="0.2">
      <c r="A101" s="141" t="s">
        <v>111</v>
      </c>
      <c r="B101" s="142" t="s">
        <v>501</v>
      </c>
      <c r="C101" s="162">
        <f>INDEX(Matrix1!$A:$EH,MATCH(Kennzahlen!$C$6,Matrix1!$C:$C,0)+MATCH(Kennzahlen!C$7,Matrix1!$B:$B)-24,88)</f>
        <v>1.4500884555281066</v>
      </c>
      <c r="D101" s="162">
        <f>INDEX(Matrix1!$A:$EH,MATCH(Kennzahlen!$C$6,Matrix1!$C:$C,0)+MATCH(Kennzahlen!D$7,Matrix1!$B:$B)-24,88)</f>
        <v>1.2595913418381552</v>
      </c>
      <c r="E101" s="162">
        <f>INDEX(Matrix1!$A:$EH,MATCH(Kennzahlen!$C$6,Matrix1!$C:$C,0)+MATCH(Kennzahlen!E$7,Matrix1!$B:$B)-24,88)</f>
        <v>1.2865862431448387</v>
      </c>
      <c r="F101" s="162">
        <f>INDEX(Matrix1!$A:$EH,MATCH(Kennzahlen!$C$6,Matrix1!$C:$C,0)+MATCH(Kennzahlen!F$7,Matrix1!$B:$B)-24,88)</f>
        <v>1.3956979267397938</v>
      </c>
      <c r="G101" s="162">
        <f>INDEX(Matrix1!$A:$EH,MATCH(Kennzahlen!$C$6,Matrix1!$C:$C,0)+MATCH(Kennzahlen!G$7,Matrix1!$B:$B)-24,88)</f>
        <v>1.2711530435703922</v>
      </c>
      <c r="H101" s="162">
        <f>INDEX(Matrix1!$A:$EH,MATCH(Kennzahlen!$H$6,Matrix1!$C:$C,0)+MATCH(Kennzahlen!H$7,Matrix1!$B:$B)-24,88)</f>
        <v>1.3712458770497971</v>
      </c>
      <c r="I101" s="162">
        <f>INDEX(Matrix1!$A:$EH,MATCH(Kennzahlen!$H$6,Matrix1!$C:$C,0)+MATCH(Kennzahlen!I$7,Matrix1!$B:$B)-24,88)</f>
        <v>2.0659396775315546</v>
      </c>
      <c r="J101" s="162">
        <f>INDEX(Matrix1!$A:$EH,MATCH(Kennzahlen!$H$6,Matrix1!$C:$C,0)+MATCH(Kennzahlen!J$7,Matrix1!$B:$B)-24,88)</f>
        <v>1.3917158827251634</v>
      </c>
      <c r="K101" s="162">
        <f>INDEX(Matrix1!$A:$EH,MATCH(Kennzahlen!$H$6,Matrix1!$C:$C,0)+MATCH(Kennzahlen!K$7,Matrix1!$B:$B)-24,88)</f>
        <v>1.3184045616359612</v>
      </c>
      <c r="L101" s="162">
        <f>INDEX(Matrix1!$A:$EH,MATCH(Kennzahlen!$H$6,Matrix1!$C:$C,0)+MATCH(Kennzahlen!L$7,Matrix1!$B:$B)-24,88)</f>
        <v>1.4201883658785144</v>
      </c>
    </row>
    <row r="102" spans="1:13" ht="25.5" customHeight="1" x14ac:dyDescent="0.2">
      <c r="A102" s="144" t="s">
        <v>113</v>
      </c>
      <c r="B102" s="149" t="s">
        <v>112</v>
      </c>
      <c r="C102" s="163">
        <f>INDEX(Matrix1!$A:$EH,MATCH(Kennzahlen!$C$6,Matrix1!$C:$C,0)+MATCH(Kennzahlen!C$7,Matrix1!$B:$B)-24,89)</f>
        <v>42.543747332479725</v>
      </c>
      <c r="D102" s="163">
        <f>INDEX(Matrix1!$A:$EH,MATCH(Kennzahlen!$C$6,Matrix1!$C:$C,0)+MATCH(Kennzahlen!D$7,Matrix1!$B:$B)-24,89)</f>
        <v>43.180359079940672</v>
      </c>
      <c r="E102" s="163">
        <f>INDEX(Matrix1!$A:$EH,MATCH(Kennzahlen!$C$6,Matrix1!$C:$C,0)+MATCH(Kennzahlen!E$7,Matrix1!$B:$B)-24,89)</f>
        <v>42.14254094732182</v>
      </c>
      <c r="F102" s="163">
        <f>INDEX(Matrix1!$A:$EH,MATCH(Kennzahlen!$C$6,Matrix1!$C:$C,0)+MATCH(Kennzahlen!F$7,Matrix1!$B:$B)-24,89)</f>
        <v>41.443614049330243</v>
      </c>
      <c r="G102" s="163">
        <f>INDEX(Matrix1!$A:$EH,MATCH(Kennzahlen!$C$6,Matrix1!$C:$C,0)+MATCH(Kennzahlen!G$7,Matrix1!$B:$B)-24,89)</f>
        <v>40.422253043612265</v>
      </c>
      <c r="H102" s="163">
        <f>INDEX(Matrix1!$A:$EH,MATCH(Kennzahlen!$H$6,Matrix1!$C:$C,0)+MATCH(Kennzahlen!H$7,Matrix1!$B:$B)-24,89)</f>
        <v>37.181370653882837</v>
      </c>
      <c r="I102" s="163">
        <f>INDEX(Matrix1!$A:$EH,MATCH(Kennzahlen!$H$6,Matrix1!$C:$C,0)+MATCH(Kennzahlen!I$7,Matrix1!$B:$B)-24,89)</f>
        <v>39.514937623112282</v>
      </c>
      <c r="J102" s="163">
        <f>INDEX(Matrix1!$A:$EH,MATCH(Kennzahlen!$H$6,Matrix1!$C:$C,0)+MATCH(Kennzahlen!J$7,Matrix1!$B:$B)-24,89)</f>
        <v>50.187308434555568</v>
      </c>
      <c r="K102" s="163">
        <f>INDEX(Matrix1!$A:$EH,MATCH(Kennzahlen!$H$6,Matrix1!$C:$C,0)+MATCH(Kennzahlen!K$7,Matrix1!$B:$B)-24,89)</f>
        <v>45.055899514498243</v>
      </c>
      <c r="L102" s="163">
        <f>INDEX(Matrix1!$A:$EH,MATCH(Kennzahlen!$H$6,Matrix1!$C:$C,0)+MATCH(Kennzahlen!L$7,Matrix1!$B:$B)-24,89)</f>
        <v>42.903779349600299</v>
      </c>
    </row>
    <row r="103" spans="1:13" ht="25.5" customHeight="1" x14ac:dyDescent="0.2">
      <c r="A103" s="141" t="s">
        <v>115</v>
      </c>
      <c r="B103" s="142" t="s">
        <v>114</v>
      </c>
      <c r="C103" s="162">
        <f>INDEX(Matrix1!$A:$EH,MATCH(Kennzahlen!$C$6,Matrix1!$C:$C,0)+MATCH(Kennzahlen!C$7,Matrix1!$B:$B)-24,90)</f>
        <v>7.8</v>
      </c>
      <c r="D103" s="162">
        <f>INDEX(Matrix1!$A:$EH,MATCH(Kennzahlen!$C$6,Matrix1!$C:$C,0)+MATCH(Kennzahlen!D$7,Matrix1!$B:$B)-24,90)</f>
        <v>7.4</v>
      </c>
      <c r="E103" s="162">
        <f>INDEX(Matrix1!$A:$EH,MATCH(Kennzahlen!$C$6,Matrix1!$C:$C,0)+MATCH(Kennzahlen!E$7,Matrix1!$B:$B)-24,90)</f>
        <v>7</v>
      </c>
      <c r="F103" s="162">
        <f>INDEX(Matrix1!$A:$EH,MATCH(Kennzahlen!$C$6,Matrix1!$C:$C,0)+MATCH(Kennzahlen!F$7,Matrix1!$B:$B)-24,90)</f>
        <v>6.8</v>
      </c>
      <c r="G103" s="162">
        <f>INDEX(Matrix1!$A:$EH,MATCH(Kennzahlen!$C$6,Matrix1!$C:$C,0)+MATCH(Kennzahlen!G$7,Matrix1!$B:$B)-24,90)</f>
        <v>6.2</v>
      </c>
      <c r="H103" s="162">
        <f>INDEX(Matrix1!$A:$EH,MATCH(Kennzahlen!$H$6,Matrix1!$C:$C,0)+MATCH(Kennzahlen!H$7,Matrix1!$B:$B)-24,90)</f>
        <v>6.2</v>
      </c>
      <c r="I103" s="162">
        <f>INDEX(Matrix1!$A:$EH,MATCH(Kennzahlen!$H$6,Matrix1!$C:$C,0)+MATCH(Kennzahlen!I$7,Matrix1!$B:$B)-24,90)</f>
        <v>7.7</v>
      </c>
      <c r="J103" s="162">
        <f>INDEX(Matrix1!$A:$EH,MATCH(Kennzahlen!$H$6,Matrix1!$C:$C,0)+MATCH(Kennzahlen!J$7,Matrix1!$B:$B)-24,90)</f>
        <v>6.9</v>
      </c>
      <c r="K103" s="162">
        <f>INDEX(Matrix1!$A:$EH,MATCH(Kennzahlen!$H$6,Matrix1!$C:$C,0)+MATCH(Kennzahlen!K$7,Matrix1!$B:$B)-24,90)</f>
        <v>7</v>
      </c>
      <c r="L103" s="162">
        <f>INDEX(Matrix1!$A:$EH,MATCH(Kennzahlen!$H$6,Matrix1!$C:$C,0)+MATCH(Kennzahlen!L$7,Matrix1!$B:$B)-24,90)</f>
        <v>7.4</v>
      </c>
    </row>
    <row r="104" spans="1:13" ht="25.5" customHeight="1" x14ac:dyDescent="0.2">
      <c r="A104" s="144" t="s">
        <v>116</v>
      </c>
      <c r="B104" s="180" t="s">
        <v>641</v>
      </c>
      <c r="C104" s="163">
        <f>INDEX(Matrix1!$A:$EH,MATCH(Kennzahlen!$C$6,Matrix1!$C:$C,0)+MATCH(Kennzahlen!C$7,Matrix1!$B:$B)-24,91)</f>
        <v>53.621425522833974</v>
      </c>
      <c r="D104" s="163">
        <f>INDEX(Matrix1!$A:$EH,MATCH(Kennzahlen!$C$6,Matrix1!$C:$C,0)+MATCH(Kennzahlen!D$7,Matrix1!$B:$B)-24,91)</f>
        <v>55.289898386132698</v>
      </c>
      <c r="E104" s="163">
        <f>INDEX(Matrix1!$A:$EH,MATCH(Kennzahlen!$C$6,Matrix1!$C:$C,0)+MATCH(Kennzahlen!E$7,Matrix1!$B:$B)-24,91)</f>
        <v>53.286270124181634</v>
      </c>
      <c r="F104" s="163">
        <f>INDEX(Matrix1!$A:$EH,MATCH(Kennzahlen!$C$6,Matrix1!$C:$C,0)+MATCH(Kennzahlen!F$7,Matrix1!$B:$B)-24,91)</f>
        <v>58.281798428881835</v>
      </c>
      <c r="G104" s="163">
        <f>INDEX(Matrix1!$A:$EH,MATCH(Kennzahlen!$C$6,Matrix1!$C:$C,0)+MATCH(Kennzahlen!G$7,Matrix1!$B:$B)-24,91)</f>
        <v>59.313196691837469</v>
      </c>
      <c r="H104" s="163">
        <f>INDEX(Matrix1!$A:$EH,MATCH(Kennzahlen!$H$6,Matrix1!$C:$C,0)+MATCH(Kennzahlen!H$7,Matrix1!$B:$B)-24,91)</f>
        <v>59.439676280316498</v>
      </c>
      <c r="I104" s="163">
        <f>INDEX(Matrix1!$A:$EH,MATCH(Kennzahlen!$H$6,Matrix1!$C:$C,0)+MATCH(Kennzahlen!I$7,Matrix1!$B:$B)-24,91)</f>
        <v>59.838722915298746</v>
      </c>
      <c r="J104" s="163">
        <f>INDEX(Matrix1!$A:$EH,MATCH(Kennzahlen!$H$6,Matrix1!$C:$C,0)+MATCH(Kennzahlen!J$7,Matrix1!$B:$B)-24,91)</f>
        <v>62.635940515381996</v>
      </c>
      <c r="K104" s="163">
        <f>INDEX(Matrix1!$A:$EH,MATCH(Kennzahlen!$H$6,Matrix1!$C:$C,0)+MATCH(Kennzahlen!K$7,Matrix1!$B:$B)-24,91)</f>
        <v>63.097412141998134</v>
      </c>
      <c r="L104" s="163">
        <f>INDEX(Matrix1!$A:$EH,MATCH(Kennzahlen!$H$6,Matrix1!$C:$C,0)+MATCH(Kennzahlen!L$7,Matrix1!$B:$B)-24,91)</f>
        <v>62.378102373079983</v>
      </c>
    </row>
    <row r="105" spans="1:13" ht="25.5" customHeight="1" x14ac:dyDescent="0.2">
      <c r="A105" s="141" t="s">
        <v>230</v>
      </c>
      <c r="B105" s="168" t="s">
        <v>578</v>
      </c>
      <c r="C105" s="162">
        <f>INDEX(Matrix1!$A:$EH,MATCH(Kennzahlen!$C$6,Matrix1!$C:$C,0)+MATCH(Kennzahlen!C$7,Matrix1!$B:$B)-24,92)</f>
        <v>27.311929837348011</v>
      </c>
      <c r="D105" s="162">
        <f>INDEX(Matrix1!$A:$EH,MATCH(Kennzahlen!$C$6,Matrix1!$C:$C,0)+MATCH(Kennzahlen!D$7,Matrix1!$B:$B)-24,92)</f>
        <v>26.561138368608912</v>
      </c>
      <c r="E105" s="162">
        <f>INDEX(Matrix1!$A:$EH,MATCH(Kennzahlen!$C$6,Matrix1!$C:$C,0)+MATCH(Kennzahlen!E$7,Matrix1!$B:$B)-24,92)</f>
        <v>25.898906296186819</v>
      </c>
      <c r="F105" s="162">
        <f>INDEX(Matrix1!$A:$EH,MATCH(Kennzahlen!$C$6,Matrix1!$C:$C,0)+MATCH(Kennzahlen!F$7,Matrix1!$B:$B)-24,92)</f>
        <v>25.774064536035983</v>
      </c>
      <c r="G105" s="162">
        <f>INDEX(Matrix1!$A:$EH,MATCH(Kennzahlen!$C$6,Matrix1!$C:$C,0)+MATCH(Kennzahlen!G$7,Matrix1!$B:$B)-24,92)</f>
        <v>25.875337143988318</v>
      </c>
      <c r="H105" s="162">
        <f>INDEX(Matrix1!$A:$EH,MATCH(Kennzahlen!$H$6,Matrix1!$C:$C,0)+MATCH(Kennzahlen!H$7,Matrix1!$B:$B)-24,92)</f>
        <v>26.287781476918237</v>
      </c>
      <c r="I105" s="162">
        <f>INDEX(Matrix1!$A:$EH,MATCH(Kennzahlen!$H$6,Matrix1!$C:$C,0)+MATCH(Kennzahlen!I$7,Matrix1!$B:$B)-24,92)</f>
        <v>22.641675466385074</v>
      </c>
      <c r="J105" s="162">
        <f>INDEX(Matrix1!$A:$EH,MATCH(Kennzahlen!$H$6,Matrix1!$C:$C,0)+MATCH(Kennzahlen!J$7,Matrix1!$B:$B)-24,92)</f>
        <v>22.595194380138899</v>
      </c>
      <c r="K105" s="162">
        <f>INDEX(Matrix1!$A:$EH,MATCH(Kennzahlen!$H$6,Matrix1!$C:$C,0)+MATCH(Kennzahlen!K$7,Matrix1!$B:$B)-24,92)</f>
        <v>20.991179643378388</v>
      </c>
      <c r="L105" s="162">
        <f>INDEX(Matrix1!$A:$EH,MATCH(Kennzahlen!$H$6,Matrix1!$C:$C,0)+MATCH(Kennzahlen!L$7,Matrix1!$B:$B)-24,92)</f>
        <v>21.146466362183723</v>
      </c>
    </row>
    <row r="106" spans="1:13" ht="25.5" customHeight="1" x14ac:dyDescent="0.2">
      <c r="A106" s="148" t="s">
        <v>117</v>
      </c>
      <c r="B106" s="149" t="s">
        <v>118</v>
      </c>
      <c r="C106" s="163">
        <f>INDEX(Matrix1!$A:$EH,MATCH(Kennzahlen!$C$6,Matrix1!$C:$C,0)+MATCH(Kennzahlen!C$7,Matrix1!$B:$B)-24,93)</f>
        <v>12.268519800034323</v>
      </c>
      <c r="D106" s="163">
        <f>INDEX(Matrix1!$A:$EH,MATCH(Kennzahlen!$C$6,Matrix1!$C:$C,0)+MATCH(Kennzahlen!D$7,Matrix1!$B:$B)-24,93)</f>
        <v>13.015636776217516</v>
      </c>
      <c r="E106" s="163">
        <f>INDEX(Matrix1!$A:$EH,MATCH(Kennzahlen!$C$6,Matrix1!$C:$C,0)+MATCH(Kennzahlen!E$7,Matrix1!$B:$B)-24,93)</f>
        <v>12.758761277948521</v>
      </c>
      <c r="F106" s="163">
        <f>INDEX(Matrix1!$A:$EH,MATCH(Kennzahlen!$C$6,Matrix1!$C:$C,0)+MATCH(Kennzahlen!F$7,Matrix1!$B:$B)-24,93)</f>
        <v>12.295170726028918</v>
      </c>
      <c r="G106" s="163">
        <f>INDEX(Matrix1!$A:$EH,MATCH(Kennzahlen!$C$6,Matrix1!$C:$C,0)+MATCH(Kennzahlen!G$7,Matrix1!$B:$B)-24,93)</f>
        <v>11.81750680859264</v>
      </c>
      <c r="H106" s="163">
        <f>INDEX(Matrix1!$A:$EH,MATCH(Kennzahlen!$H$6,Matrix1!$C:$C,0)+MATCH(Kennzahlen!H$7,Matrix1!$B:$B)-24,93)</f>
        <v>11.220374161303111</v>
      </c>
      <c r="I106" s="163">
        <f>INDEX(Matrix1!$A:$EH,MATCH(Kennzahlen!$H$6,Matrix1!$C:$C,0)+MATCH(Kennzahlen!I$7,Matrix1!$B:$B)-24,93)</f>
        <v>11.917807661127702</v>
      </c>
      <c r="J106" s="163">
        <f>INDEX(Matrix1!$A:$EH,MATCH(Kennzahlen!$H$6,Matrix1!$C:$C,0)+MATCH(Kennzahlen!J$7,Matrix1!$B:$B)-24,93)</f>
        <v>11.23424334711537</v>
      </c>
      <c r="K106" s="163">
        <f>INDEX(Matrix1!$A:$EH,MATCH(Kennzahlen!$H$6,Matrix1!$C:$C,0)+MATCH(Kennzahlen!K$7,Matrix1!$B:$B)-24,93)</f>
        <v>11.626019870570804</v>
      </c>
      <c r="L106" s="163">
        <f>INDEX(Matrix1!$A:$EH,MATCH(Kennzahlen!$H$6,Matrix1!$C:$C,0)+MATCH(Kennzahlen!L$7,Matrix1!$B:$B)-24,93)</f>
        <v>11.540535175906355</v>
      </c>
    </row>
    <row r="107" spans="1:13" ht="35.1" customHeight="1" x14ac:dyDescent="0.2">
      <c r="A107" s="136" t="s">
        <v>119</v>
      </c>
      <c r="B107" s="157" t="s">
        <v>318</v>
      </c>
      <c r="C107" s="158"/>
      <c r="D107" s="158"/>
      <c r="E107" s="158"/>
      <c r="F107" s="158"/>
      <c r="G107" s="158"/>
      <c r="H107" s="158"/>
      <c r="I107" s="158"/>
      <c r="J107" s="158"/>
      <c r="K107" s="158"/>
      <c r="L107" s="159"/>
    </row>
    <row r="108" spans="1:13" ht="25.5" customHeight="1" x14ac:dyDescent="0.2">
      <c r="A108" s="141" t="s">
        <v>120</v>
      </c>
      <c r="B108" s="142" t="s">
        <v>869</v>
      </c>
      <c r="C108" s="176">
        <f>INDEX(Matrix1!$A:$EH,MATCH(Kennzahlen!$C$6,Matrix1!$C:$C,0)+MATCH(Kennzahlen!C$7,Matrix1!$B:$B)-24,94)</f>
        <v>2499</v>
      </c>
      <c r="D108" s="176">
        <f>INDEX(Matrix1!$A:$EH,MATCH(Kennzahlen!$C$6,Matrix1!$C:$C,0)+MATCH(Kennzahlen!D$7,Matrix1!$B:$B)-24,94)</f>
        <v>2731</v>
      </c>
      <c r="E108" s="176">
        <f>INDEX(Matrix1!$A:$EH,MATCH(Kennzahlen!$C$6,Matrix1!$C:$C,0)+MATCH(Kennzahlen!E$7,Matrix1!$B:$B)-24,94)</f>
        <v>2653</v>
      </c>
      <c r="F108" s="176">
        <f>INDEX(Matrix1!$A:$EH,MATCH(Kennzahlen!$C$6,Matrix1!$C:$C,0)+MATCH(Kennzahlen!F$7,Matrix1!$B:$B)-24,94)</f>
        <v>3113</v>
      </c>
      <c r="G108" s="176">
        <f>INDEX(Matrix1!$A:$EH,MATCH(Kennzahlen!$C$6,Matrix1!$C:$C,0)+MATCH(Kennzahlen!G$7,Matrix1!$B:$B)-24,94)</f>
        <v>3185</v>
      </c>
      <c r="H108" s="176">
        <f>INDEX(Matrix1!$A:$EH,MATCH(Kennzahlen!$H$6,Matrix1!$C:$C,0)+MATCH(Kennzahlen!H$7,Matrix1!$B:$B)-24,94)</f>
        <v>3182</v>
      </c>
      <c r="I108" s="176">
        <f>INDEX(Matrix1!$A:$EH,MATCH(Kennzahlen!$H$6,Matrix1!$C:$C,0)+MATCH(Kennzahlen!I$7,Matrix1!$B:$B)-24,94)</f>
        <v>2823</v>
      </c>
      <c r="J108" s="176">
        <f>INDEX(Matrix1!$A:$EH,MATCH(Kennzahlen!$H$6,Matrix1!$C:$C,0)+MATCH(Kennzahlen!J$7,Matrix1!$B:$B)-24,94)</f>
        <v>3145</v>
      </c>
      <c r="K108" s="176">
        <f>INDEX(Matrix1!$A:$EH,MATCH(Kennzahlen!$H$6,Matrix1!$C:$C,0)+MATCH(Kennzahlen!K$7,Matrix1!$B:$B)-24,94)</f>
        <v>4632</v>
      </c>
      <c r="L108" s="176">
        <f>INDEX(Matrix1!$A:$EH,MATCH(Kennzahlen!$H$6,Matrix1!$C:$C,0)+MATCH(Kennzahlen!L$7,Matrix1!$B:$B)-24,94)</f>
        <v>5674</v>
      </c>
    </row>
    <row r="109" spans="1:13" ht="25.5" customHeight="1" x14ac:dyDescent="0.2">
      <c r="A109" s="144" t="s">
        <v>121</v>
      </c>
      <c r="B109" s="145" t="s">
        <v>647</v>
      </c>
      <c r="C109" s="181">
        <f>INDEX(Matrix1!$A:$EH,MATCH(Kennzahlen!$C$6,Matrix1!$C:$C,0)+MATCH(Kennzahlen!C$7,Matrix1!$B:$B)-24,95)</f>
        <v>0.4268205201779125</v>
      </c>
      <c r="D109" s="181">
        <f>INDEX(Matrix1!$A:$EH,MATCH(Kennzahlen!$C$6,Matrix1!$C:$C,0)+MATCH(Kennzahlen!D$7,Matrix1!$B:$B)-24,95)</f>
        <v>0.4644628914388278</v>
      </c>
      <c r="E109" s="181">
        <f>INDEX(Matrix1!$A:$EH,MATCH(Kennzahlen!$C$6,Matrix1!$C:$C,0)+MATCH(Kennzahlen!E$7,Matrix1!$B:$B)-24,95)</f>
        <v>0.44911142635622525</v>
      </c>
      <c r="F109" s="181">
        <f>INDEX(Matrix1!$A:$EH,MATCH(Kennzahlen!$C$6,Matrix1!$C:$C,0)+MATCH(Kennzahlen!F$7,Matrix1!$B:$B)-24,95)</f>
        <v>0.52462607962924324</v>
      </c>
      <c r="G109" s="181">
        <f>INDEX(Matrix1!$A:$EH,MATCH(Kennzahlen!$C$6,Matrix1!$C:$C,0)+MATCH(Kennzahlen!G$7,Matrix1!$B:$B)-24,95)</f>
        <v>0.53395877201218411</v>
      </c>
      <c r="H109" s="181">
        <f>INDEX(Matrix1!$A:$EH,MATCH(Kennzahlen!$H$6,Matrix1!$C:$C,0)+MATCH(Kennzahlen!H$7,Matrix1!$B:$B)-24,95)</f>
        <v>0.53062252260815512</v>
      </c>
      <c r="I109" s="181">
        <f>INDEX(Matrix1!$A:$EH,MATCH(Kennzahlen!$H$6,Matrix1!$C:$C,0)+MATCH(Kennzahlen!I$7,Matrix1!$B:$B)-24,95)</f>
        <v>0.46827180665334822</v>
      </c>
      <c r="J109" s="181">
        <f>INDEX(Matrix1!$A:$EH,MATCH(Kennzahlen!$H$6,Matrix1!$C:$C,0)+MATCH(Kennzahlen!J$7,Matrix1!$B:$B)-24,95)</f>
        <v>0.51925280429534837</v>
      </c>
      <c r="K109" s="181">
        <f>INDEX(Matrix1!$A:$EH,MATCH(Kennzahlen!$H$6,Matrix1!$C:$C,0)+MATCH(Kennzahlen!K$7,Matrix1!$B:$B)-24,95)</f>
        <v>0.76081225577877376</v>
      </c>
      <c r="L109" s="181">
        <f>INDEX(Matrix1!$A:$EH,MATCH(Kennzahlen!$H$6,Matrix1!$C:$C,0)+MATCH(Kennzahlen!L$7,Matrix1!$B:$B)-24,95)</f>
        <v>0.92492521863869115</v>
      </c>
    </row>
    <row r="110" spans="1:13" ht="25.5" customHeight="1" x14ac:dyDescent="0.2">
      <c r="A110" s="141" t="s">
        <v>122</v>
      </c>
      <c r="B110" s="142" t="s">
        <v>648</v>
      </c>
      <c r="C110" s="176">
        <f>INDEX(Matrix1!$A:$EH,MATCH(Kennzahlen!$C$6,Matrix1!$C:$C,0)+MATCH(Kennzahlen!C$7,Matrix1!$B:$B)-24,96)</f>
        <v>5122</v>
      </c>
      <c r="D110" s="176">
        <f>INDEX(Matrix1!$A:$EH,MATCH(Kennzahlen!$C$6,Matrix1!$C:$C,0)+MATCH(Kennzahlen!D$7,Matrix1!$B:$B)-24,96)</f>
        <v>1352</v>
      </c>
      <c r="E110" s="176">
        <f>INDEX(Matrix1!$A:$EH,MATCH(Kennzahlen!$C$6,Matrix1!$C:$C,0)+MATCH(Kennzahlen!E$7,Matrix1!$B:$B)-24,96)</f>
        <v>1757</v>
      </c>
      <c r="F110" s="176">
        <f>INDEX(Matrix1!$A:$EH,MATCH(Kennzahlen!$C$6,Matrix1!$C:$C,0)+MATCH(Kennzahlen!F$7,Matrix1!$B:$B)-24,96)</f>
        <v>2406</v>
      </c>
      <c r="G110" s="176">
        <f>INDEX(Matrix1!$A:$EH,MATCH(Kennzahlen!$C$6,Matrix1!$C:$C,0)+MATCH(Kennzahlen!G$7,Matrix1!$B:$B)-24,96)</f>
        <v>3268</v>
      </c>
      <c r="H110" s="176">
        <f>INDEX(Matrix1!$A:$EH,MATCH(Kennzahlen!$H$6,Matrix1!$C:$C,0)+MATCH(Kennzahlen!H$7,Matrix1!$B:$B)-24,96)</f>
        <v>5842</v>
      </c>
      <c r="I110" s="176">
        <f>INDEX(Matrix1!$A:$EH,MATCH(Kennzahlen!$H$6,Matrix1!$C:$C,0)+MATCH(Kennzahlen!I$7,Matrix1!$B:$B)-24,96)</f>
        <v>9154</v>
      </c>
      <c r="J110" s="176">
        <f>INDEX(Matrix1!$A:$EH,MATCH(Kennzahlen!$H$6,Matrix1!$C:$C,0)+MATCH(Kennzahlen!J$7,Matrix1!$B:$B)-24,96)</f>
        <v>9870</v>
      </c>
      <c r="K110" s="176">
        <f>INDEX(Matrix1!$A:$EH,MATCH(Kennzahlen!$H$6,Matrix1!$C:$C,0)+MATCH(Kennzahlen!K$7,Matrix1!$B:$B)-24,96)</f>
        <v>2929</v>
      </c>
      <c r="L110" s="176">
        <f>INDEX(Matrix1!$A:$EH,MATCH(Kennzahlen!$H$6,Matrix1!$C:$C,0)+MATCH(Kennzahlen!L$7,Matrix1!$B:$B)-24,96)</f>
        <v>5236</v>
      </c>
      <c r="M110" s="98"/>
    </row>
    <row r="111" spans="1:13" ht="25.5" customHeight="1" x14ac:dyDescent="0.2">
      <c r="A111" s="144" t="s">
        <v>123</v>
      </c>
      <c r="B111" s="149" t="s">
        <v>649</v>
      </c>
      <c r="C111" s="181">
        <f>INDEX(Matrix1!$A:$EH,MATCH(Kennzahlen!$C$6,Matrix1!$C:$C,0)+MATCH(Kennzahlen!C$7,Matrix1!$B:$B)-24,97)</f>
        <v>0.87875663313712948</v>
      </c>
      <c r="D111" s="181">
        <f>INDEX(Matrix1!$A:$EH,MATCH(Kennzahlen!$C$6,Matrix1!$C:$C,0)+MATCH(Kennzahlen!D$7,Matrix1!$B:$B)-24,97)</f>
        <v>0.2293974922374673</v>
      </c>
      <c r="E111" s="181">
        <f>INDEX(Matrix1!$A:$EH,MATCH(Kennzahlen!$C$6,Matrix1!$C:$C,0)+MATCH(Kennzahlen!E$7,Matrix1!$B:$B)-24,97)</f>
        <v>0.29698217430842533</v>
      </c>
      <c r="F111" s="181">
        <f>INDEX(Matrix1!$A:$EH,MATCH(Kennzahlen!$C$6,Matrix1!$C:$C,0)+MATCH(Kennzahlen!F$7,Matrix1!$B:$B)-24,97)</f>
        <v>0.40499459670550664</v>
      </c>
      <c r="G111" s="181">
        <f>INDEX(Matrix1!$A:$EH,MATCH(Kennzahlen!$C$6,Matrix1!$C:$C,0)+MATCH(Kennzahlen!G$7,Matrix1!$B:$B)-24,97)</f>
        <v>0.54794979921362597</v>
      </c>
      <c r="H111" s="181">
        <f>INDEX(Matrix1!$A:$EH,MATCH(Kennzahlen!$H$6,Matrix1!$C:$C,0)+MATCH(Kennzahlen!H$7,Matrix1!$B:$B)-24,97)</f>
        <v>0.97853815578554304</v>
      </c>
      <c r="I111" s="181">
        <f>INDEX(Matrix1!$A:$EH,MATCH(Kennzahlen!$H$6,Matrix1!$C:$C,0)+MATCH(Kennzahlen!I$7,Matrix1!$B:$B)-24,97)</f>
        <v>1.5345568661109894</v>
      </c>
      <c r="J111" s="181">
        <f>INDEX(Matrix1!$A:$EH,MATCH(Kennzahlen!$H$6,Matrix1!$C:$C,0)+MATCH(Kennzahlen!J$7,Matrix1!$B:$B)-24,97)</f>
        <v>1.64787554282222</v>
      </c>
      <c r="K111" s="181">
        <f>INDEX(Matrix1!$A:$EH,MATCH(Kennzahlen!$H$6,Matrix1!$C:$C,0)+MATCH(Kennzahlen!K$7,Matrix1!$B:$B)-24,97)</f>
        <v>0.47975024814668643</v>
      </c>
      <c r="L111" s="181">
        <f>INDEX(Matrix1!$A:$EH,MATCH(Kennzahlen!$H$6,Matrix1!$C:$C,0)+MATCH(Kennzahlen!L$7,Matrix1!$B:$B)-24,97)</f>
        <v>0.85291736507828375</v>
      </c>
      <c r="M111" s="98"/>
    </row>
    <row r="112" spans="1:13" ht="25.5" customHeight="1" x14ac:dyDescent="0.2">
      <c r="A112" s="141" t="s">
        <v>124</v>
      </c>
      <c r="B112" s="142" t="s">
        <v>867</v>
      </c>
      <c r="C112" s="162">
        <f>INDEX(Matrix1!$A:$EH,MATCH(Kennzahlen!$C$6,Matrix1!$C:$C,0)+MATCH(Kennzahlen!C$7,Matrix1!$B:$B)-24,98)</f>
        <v>64.81901933873138</v>
      </c>
      <c r="D112" s="162">
        <f>INDEX(Matrix1!$A:$EH,MATCH(Kennzahlen!$C$6,Matrix1!$C:$C,0)+MATCH(Kennzahlen!D$7,Matrix1!$B:$B)-24,98)</f>
        <v>64.756179725827039</v>
      </c>
      <c r="E112" s="162">
        <f>INDEX(Matrix1!$A:$EH,MATCH(Kennzahlen!$C$6,Matrix1!$C:$C,0)+MATCH(Kennzahlen!E$7,Matrix1!$B:$B)-24,98)</f>
        <v>64.722982936591535</v>
      </c>
      <c r="F112" s="162">
        <f>INDEX(Matrix1!$A:$EH,MATCH(Kennzahlen!$C$6,Matrix1!$C:$C,0)+MATCH(Kennzahlen!F$7,Matrix1!$B:$B)-24,98)</f>
        <v>64.723347326350236</v>
      </c>
      <c r="G112" s="162">
        <f>INDEX(Matrix1!$A:$EH,MATCH(Kennzahlen!$C$6,Matrix1!$C:$C,0)+MATCH(Kennzahlen!G$7,Matrix1!$B:$B)-24,98)</f>
        <v>64.750955937652691</v>
      </c>
      <c r="H112" s="162">
        <f>INDEX(Matrix1!$A:$EH,MATCH(Kennzahlen!$H$6,Matrix1!$C:$C,0)+MATCH(Kennzahlen!H$7,Matrix1!$B:$B)-24,98)</f>
        <v>64.764329731029846</v>
      </c>
      <c r="I112" s="162">
        <f>INDEX(Matrix1!$A:$EH,MATCH(Kennzahlen!$H$6,Matrix1!$C:$C,0)+MATCH(Kennzahlen!I$7,Matrix1!$B:$B)-24,98)</f>
        <v>64.80258487182958</v>
      </c>
      <c r="J112" s="162">
        <f>INDEX(Matrix1!$A:$EH,MATCH(Kennzahlen!$H$6,Matrix1!$C:$C,0)+MATCH(Kennzahlen!J$7,Matrix1!$B:$B)-24,98)</f>
        <v>64.816867956696782</v>
      </c>
      <c r="K112" s="162">
        <f>INDEX(Matrix1!$A:$EH,MATCH(Kennzahlen!$H$6,Matrix1!$C:$C,0)+MATCH(Kennzahlen!K$7,Matrix1!$B:$B)-24,98)</f>
        <v>64.910058602505487</v>
      </c>
      <c r="L112" s="162">
        <f>INDEX(Matrix1!$A:$EH,MATCH(Kennzahlen!$H$6,Matrix1!$C:$C,0)+MATCH(Kennzahlen!L$7,Matrix1!$B:$B)-24,98)</f>
        <v>65.089343254798266</v>
      </c>
    </row>
    <row r="113" spans="1:13" ht="25.5" customHeight="1" x14ac:dyDescent="0.2">
      <c r="A113" s="144" t="s">
        <v>125</v>
      </c>
      <c r="B113" s="149" t="s">
        <v>868</v>
      </c>
      <c r="C113" s="179">
        <f>INDEX(Matrix1!$A:$EH,MATCH(Kennzahlen!$C$6,Matrix1!$C:$C,0)+MATCH(Kennzahlen!C$7,Matrix1!$B:$B)-24,99)</f>
        <v>1307</v>
      </c>
      <c r="D113" s="179">
        <f>INDEX(Matrix1!$A:$EH,MATCH(Kennzahlen!$C$6,Matrix1!$C:$C,0)+MATCH(Kennzahlen!D$7,Matrix1!$B:$B)-24,99)</f>
        <v>1399</v>
      </c>
      <c r="E113" s="179">
        <f>INDEX(Matrix1!$A:$EH,MATCH(Kennzahlen!$C$6,Matrix1!$C:$C,0)+MATCH(Kennzahlen!E$7,Matrix1!$B:$B)-24,99)</f>
        <v>1521</v>
      </c>
      <c r="F113" s="179">
        <f>INDEX(Matrix1!$A:$EH,MATCH(Kennzahlen!$C$6,Matrix1!$C:$C,0)+MATCH(Kennzahlen!F$7,Matrix1!$B:$B)-24,99)</f>
        <v>2017</v>
      </c>
      <c r="G113" s="179">
        <f>INDEX(Matrix1!$A:$EH,MATCH(Kennzahlen!$C$6,Matrix1!$C:$C,0)+MATCH(Kennzahlen!G$7,Matrix1!$B:$B)-24,99)</f>
        <v>2227</v>
      </c>
      <c r="H113" s="179">
        <f>INDEX(Matrix1!$A:$EH,MATCH(Kennzahlen!$H$6,Matrix1!$C:$C,0)+MATCH(Kennzahlen!H$7,Matrix1!$B:$B)-24,99)</f>
        <v>2141</v>
      </c>
      <c r="I113" s="179">
        <f>INDEX(Matrix1!$A:$EH,MATCH(Kennzahlen!$H$6,Matrix1!$C:$C,0)+MATCH(Kennzahlen!I$7,Matrix1!$B:$B)-24,99)</f>
        <v>2060</v>
      </c>
      <c r="J113" s="179">
        <f>INDEX(Matrix1!$A:$EH,MATCH(Kennzahlen!$H$6,Matrix1!$C:$C,0)+MATCH(Kennzahlen!J$7,Matrix1!$B:$B)-24,99)</f>
        <v>2125</v>
      </c>
      <c r="K113" s="179">
        <f>INDEX(Matrix1!$A:$EH,MATCH(Kennzahlen!$H$6,Matrix1!$C:$C,0)+MATCH(Kennzahlen!K$7,Matrix1!$B:$B)-24,99)</f>
        <v>3574</v>
      </c>
      <c r="L113" s="179">
        <f>INDEX(Matrix1!$A:$EH,MATCH(Kennzahlen!$H$6,Matrix1!$C:$C,0)+MATCH(Kennzahlen!L$7,Matrix1!$B:$B)-24,99)</f>
        <v>4793</v>
      </c>
    </row>
    <row r="114" spans="1:13" ht="25.5" customHeight="1" x14ac:dyDescent="0.2">
      <c r="A114" s="141" t="s">
        <v>126</v>
      </c>
      <c r="B114" s="142" t="s">
        <v>127</v>
      </c>
      <c r="C114" s="162">
        <f>INDEX(Matrix1!$A:$EH,MATCH(Kennzahlen!$C$6,Matrix1!$C:$C,0)+MATCH(Kennzahlen!C$7,Matrix1!$B:$B)-24,100)</f>
        <v>89.000715997353694</v>
      </c>
      <c r="D114" s="162">
        <f>INDEX(Matrix1!$A:$EH,MATCH(Kennzahlen!$C$6,Matrix1!$C:$C,0)+MATCH(Kennzahlen!D$7,Matrix1!$B:$B)-24,100)</f>
        <v>89.148702773893646</v>
      </c>
      <c r="E114" s="162">
        <f>INDEX(Matrix1!$A:$EH,MATCH(Kennzahlen!$C$6,Matrix1!$C:$C,0)+MATCH(Kennzahlen!E$7,Matrix1!$B:$B)-24,100)</f>
        <v>89.270983779228999</v>
      </c>
      <c r="F114" s="162">
        <f>INDEX(Matrix1!$A:$EH,MATCH(Kennzahlen!$C$6,Matrix1!$C:$C,0)+MATCH(Kennzahlen!F$7,Matrix1!$B:$B)-24,100)</f>
        <v>89.362887434449647</v>
      </c>
      <c r="G114" s="162">
        <f>INDEX(Matrix1!$A:$EH,MATCH(Kennzahlen!$C$6,Matrix1!$C:$C,0)+MATCH(Kennzahlen!G$7,Matrix1!$B:$B)-24,100)</f>
        <v>89.40545930865656</v>
      </c>
      <c r="H114" s="162">
        <f>INDEX(Matrix1!$A:$EH,MATCH(Kennzahlen!$H$6,Matrix1!$C:$C,0)+MATCH(Kennzahlen!H$7,Matrix1!$B:$B)-24,100)</f>
        <v>89.473720878154779</v>
      </c>
      <c r="I114" s="162">
        <f>INDEX(Matrix1!$A:$EH,MATCH(Kennzahlen!$H$6,Matrix1!$C:$C,0)+MATCH(Kennzahlen!I$7,Matrix1!$B:$B)-24,100)</f>
        <v>89.531946017520852</v>
      </c>
      <c r="J114" s="162">
        <f>INDEX(Matrix1!$A:$EH,MATCH(Kennzahlen!$H$6,Matrix1!$C:$C,0)+MATCH(Kennzahlen!J$7,Matrix1!$B:$B)-24,100)</f>
        <v>89.57140252585728</v>
      </c>
      <c r="K114" s="162">
        <f>INDEX(Matrix1!$A:$EH,MATCH(Kennzahlen!$H$6,Matrix1!$C:$C,0)+MATCH(Kennzahlen!K$7,Matrix1!$B:$B)-24,100)</f>
        <v>89.593303502294376</v>
      </c>
      <c r="L114" s="162">
        <f>INDEX(Matrix1!$A:$EH,MATCH(Kennzahlen!$H$6,Matrix1!$C:$C,0)+MATCH(Kennzahlen!L$7,Matrix1!$B:$B)-24,100)</f>
        <v>89.516998880685605</v>
      </c>
    </row>
    <row r="115" spans="1:13" ht="25.5" customHeight="1" x14ac:dyDescent="0.2">
      <c r="A115" s="144" t="s">
        <v>128</v>
      </c>
      <c r="B115" s="149" t="s">
        <v>129</v>
      </c>
      <c r="C115" s="163">
        <f>INDEX(Matrix1!$A:$EH,MATCH(Kennzahlen!$C$6,Matrix1!$C:$C,0)+MATCH(Kennzahlen!C$7,Matrix1!$B:$B)-24,101)</f>
        <v>45.650727353299345</v>
      </c>
      <c r="D115" s="163">
        <f>INDEX(Matrix1!$A:$EH,MATCH(Kennzahlen!$C$6,Matrix1!$C:$C,0)+MATCH(Kennzahlen!D$7,Matrix1!$B:$B)-24,101)</f>
        <v>45.243830984173023</v>
      </c>
      <c r="E115" s="163">
        <f>INDEX(Matrix1!$A:$EH,MATCH(Kennzahlen!$C$6,Matrix1!$C:$C,0)+MATCH(Kennzahlen!E$7,Matrix1!$B:$B)-24,101)</f>
        <v>45.233832485662468</v>
      </c>
      <c r="F115" s="163">
        <f>INDEX(Matrix1!$A:$EH,MATCH(Kennzahlen!$C$6,Matrix1!$C:$C,0)+MATCH(Kennzahlen!F$7,Matrix1!$B:$B)-24,101)</f>
        <v>45.380306894919478</v>
      </c>
      <c r="G115" s="163">
        <f>INDEX(Matrix1!$A:$EH,MATCH(Kennzahlen!$C$6,Matrix1!$C:$C,0)+MATCH(Kennzahlen!G$7,Matrix1!$B:$B)-24,101)</f>
        <v>45.438553669558381</v>
      </c>
      <c r="H115" s="163">
        <f>INDEX(Matrix1!$A:$EH,MATCH(Kennzahlen!$H$6,Matrix1!$C:$C,0)+MATCH(Kennzahlen!H$7,Matrix1!$B:$B)-24,101)</f>
        <v>45.751722909501133</v>
      </c>
      <c r="I115" s="163">
        <f>INDEX(Matrix1!$A:$EH,MATCH(Kennzahlen!$H$6,Matrix1!$C:$C,0)+MATCH(Kennzahlen!I$7,Matrix1!$B:$B)-24,101)</f>
        <v>45.98288982089344</v>
      </c>
      <c r="J115" s="163">
        <f>INDEX(Matrix1!$A:$EH,MATCH(Kennzahlen!$H$6,Matrix1!$C:$C,0)+MATCH(Kennzahlen!J$7,Matrix1!$B:$B)-24,101)</f>
        <v>46.179725613499663</v>
      </c>
      <c r="K115" s="163">
        <f>INDEX(Matrix1!$A:$EH,MATCH(Kennzahlen!$H$6,Matrix1!$C:$C,0)+MATCH(Kennzahlen!K$7,Matrix1!$B:$B)-24,101)</f>
        <v>45.901703145135222</v>
      </c>
      <c r="L115" s="163">
        <f>INDEX(Matrix1!$A:$EH,MATCH(Kennzahlen!$H$6,Matrix1!$C:$C,0)+MATCH(Kennzahlen!L$7,Matrix1!$B:$B)-24,101)</f>
        <v>46.123131900048428</v>
      </c>
    </row>
    <row r="116" spans="1:13" ht="25.5" customHeight="1" x14ac:dyDescent="0.2">
      <c r="A116" s="141" t="s">
        <v>130</v>
      </c>
      <c r="B116" s="142" t="s">
        <v>131</v>
      </c>
      <c r="C116" s="162">
        <f>INDEX(Matrix1!$A:$EH,MATCH(Kennzahlen!$C$6,Matrix1!$C:$C,0)+MATCH(Kennzahlen!C$7,Matrix1!$B:$B)-24,102)</f>
        <v>1.9667335198818259</v>
      </c>
      <c r="D116" s="162">
        <f>INDEX(Matrix1!$A:$EH,MATCH(Kennzahlen!$C$6,Matrix1!$C:$C,0)+MATCH(Kennzahlen!D$7,Matrix1!$B:$B)-24,102)</f>
        <v>1.9749257681931554</v>
      </c>
      <c r="E116" s="162">
        <f>INDEX(Matrix1!$A:$EH,MATCH(Kennzahlen!$C$6,Matrix1!$C:$C,0)+MATCH(Kennzahlen!E$7,Matrix1!$B:$B)-24,102)</f>
        <v>1.9794056299842129</v>
      </c>
      <c r="F116" s="162">
        <f>INDEX(Matrix1!$A:$EH,MATCH(Kennzahlen!$C$6,Matrix1!$C:$C,0)+MATCH(Kennzahlen!F$7,Matrix1!$B:$B)-24,102)</f>
        <v>1.9771748681158494</v>
      </c>
      <c r="G116" s="162">
        <f>INDEX(Matrix1!$A:$EH,MATCH(Kennzahlen!$C$6,Matrix1!$C:$C,0)+MATCH(Kennzahlen!G$7,Matrix1!$B:$B)-24,102)</f>
        <v>1.9783938766442266</v>
      </c>
      <c r="H116" s="162">
        <f>INDEX(Matrix1!$A:$EH,MATCH(Kennzahlen!$H$6,Matrix1!$C:$C,0)+MATCH(Kennzahlen!H$7,Matrix1!$B:$B)-24,102)</f>
        <v>1.9747727436420983</v>
      </c>
      <c r="I116" s="162">
        <f>INDEX(Matrix1!$A:$EH,MATCH(Kennzahlen!$H$6,Matrix1!$C:$C,0)+MATCH(Kennzahlen!I$7,Matrix1!$B:$B)-24,102)</f>
        <v>1.9769497958171005</v>
      </c>
      <c r="J116" s="162">
        <f>INDEX(Matrix1!$A:$EH,MATCH(Kennzahlen!$H$6,Matrix1!$C:$C,0)+MATCH(Kennzahlen!J$7,Matrix1!$B:$B)-24,102)</f>
        <v>1.9715887557120508</v>
      </c>
      <c r="K116" s="162">
        <f>INDEX(Matrix1!$A:$EH,MATCH(Kennzahlen!$H$6,Matrix1!$C:$C,0)+MATCH(Kennzahlen!K$7,Matrix1!$B:$B)-24,102)</f>
        <v>1.9612154109734885</v>
      </c>
      <c r="L116" s="162">
        <f>INDEX(Matrix1!$A:$EH,MATCH(Kennzahlen!$H$6,Matrix1!$C:$C,0)+MATCH(Kennzahlen!L$7,Matrix1!$B:$B)-24,102)</f>
        <v>1.9573801949199616</v>
      </c>
      <c r="M116" s="98"/>
    </row>
    <row r="117" spans="1:13" ht="25.5" customHeight="1" x14ac:dyDescent="0.2">
      <c r="A117" s="144" t="s">
        <v>132</v>
      </c>
      <c r="B117" s="149" t="s">
        <v>829</v>
      </c>
      <c r="C117" s="163">
        <f>INDEX(Matrix1!$A:$EH,MATCH(Kennzahlen!$C$6,Matrix1!$C:$C,0)+MATCH(Kennzahlen!C$7,Matrix1!$B:$B)-24,103)</f>
        <v>4.9940011762399532</v>
      </c>
      <c r="D117" s="163">
        <f>INDEX(Matrix1!$A:$EH,MATCH(Kennzahlen!$C$6,Matrix1!$C:$C,0)+MATCH(Kennzahlen!D$7,Matrix1!$B:$B)-24,103)</f>
        <v>5.0707355856150214</v>
      </c>
      <c r="E117" s="163">
        <f>INDEX(Matrix1!$A:$EH,MATCH(Kennzahlen!$C$6,Matrix1!$C:$C,0)+MATCH(Kennzahlen!E$7,Matrix1!$B:$B)-24,103)</f>
        <v>5.0978695247133388</v>
      </c>
      <c r="F117" s="163">
        <f>INDEX(Matrix1!$A:$EH,MATCH(Kennzahlen!$C$6,Matrix1!$C:$C,0)+MATCH(Kennzahlen!F$7,Matrix1!$B:$B)-24,103)</f>
        <v>5.1133544901681667</v>
      </c>
      <c r="G117" s="163">
        <f>INDEX(Matrix1!$A:$EH,MATCH(Kennzahlen!$C$6,Matrix1!$C:$C,0)+MATCH(Kennzahlen!G$7,Matrix1!$B:$B)-24,103)</f>
        <v>5.1365138237714021</v>
      </c>
      <c r="H117" s="163">
        <f>INDEX(Matrix1!$A:$EH,MATCH(Kennzahlen!$H$6,Matrix1!$C:$C,0)+MATCH(Kennzahlen!H$7,Matrix1!$B:$B)-24,103)</f>
        <v>5.1323390491613452</v>
      </c>
      <c r="I117" s="163">
        <f>INDEX(Matrix1!$A:$EH,MATCH(Kennzahlen!$H$6,Matrix1!$C:$C,0)+MATCH(Kennzahlen!I$7,Matrix1!$B:$B)-24,103)</f>
        <v>5.1531463648934235</v>
      </c>
      <c r="J117" s="163">
        <f>INDEX(Matrix1!$A:$EH,MATCH(Kennzahlen!$H$6,Matrix1!$C:$C,0)+MATCH(Kennzahlen!J$7,Matrix1!$B:$B)-24,103)</f>
        <v>5.1407147179306349</v>
      </c>
      <c r="K117" s="163">
        <f>INDEX(Matrix1!$A:$EH,MATCH(Kennzahlen!$H$6,Matrix1!$C:$C,0)+MATCH(Kennzahlen!K$7,Matrix1!$B:$B)-24,103)</f>
        <v>5.2124738260350956</v>
      </c>
      <c r="L117" s="182">
        <f>INDEX(Matrix1!$A:$EH,MATCH(Kennzahlen!$H$6,Matrix1!$C:$C,0)+MATCH(Kennzahlen!L$7,Matrix1!$B:$B)-24,103)</f>
        <v>5.2309708201103113</v>
      </c>
      <c r="M117" s="98"/>
    </row>
    <row r="118" spans="1:13" ht="25.5" customHeight="1" x14ac:dyDescent="0.2">
      <c r="A118" s="156" t="s">
        <v>133</v>
      </c>
      <c r="B118" s="142" t="s">
        <v>830</v>
      </c>
      <c r="C118" s="164">
        <f>INDEX(Matrix1!$A:$EH,MATCH(Kennzahlen!$C$6,Matrix1!$C:$C,0)+MATCH(Kennzahlen!C$7,Matrix1!$B:$B)-24,104)</f>
        <v>72.461946902654873</v>
      </c>
      <c r="D118" s="164">
        <f>INDEX(Matrix1!$A:$EH,MATCH(Kennzahlen!$C$6,Matrix1!$C:$C,0)+MATCH(Kennzahlen!D$7,Matrix1!$B:$B)-24,104)</f>
        <v>73.325059846289534</v>
      </c>
      <c r="E118" s="164">
        <f>INDEX(Matrix1!$A:$EH,MATCH(Kennzahlen!$C$6,Matrix1!$C:$C,0)+MATCH(Kennzahlen!E$7,Matrix1!$B:$B)-24,104)</f>
        <v>73.512366603892033</v>
      </c>
      <c r="F118" s="164">
        <f>INDEX(Matrix1!$A:$EH,MATCH(Kennzahlen!$C$6,Matrix1!$C:$C,0)+MATCH(Kennzahlen!F$7,Matrix1!$B:$B)-24,104)</f>
        <v>73.559869739478955</v>
      </c>
      <c r="G118" s="164">
        <f>INDEX(Matrix1!$A:$EH,MATCH(Kennzahlen!$C$6,Matrix1!$C:$C,0)+MATCH(Kennzahlen!G$7,Matrix1!$B:$B)-24,104)</f>
        <v>73.510933898199482</v>
      </c>
      <c r="H118" s="164">
        <f>INDEX(Matrix1!$A:$EH,MATCH(Kennzahlen!$H$6,Matrix1!$C:$C,0)+MATCH(Kennzahlen!H$7,Matrix1!$B:$B)-24,104)</f>
        <v>73.236737482917135</v>
      </c>
      <c r="I118" s="164">
        <f>INDEX(Matrix1!$A:$EH,MATCH(Kennzahlen!$H$6,Matrix1!$C:$C,0)+MATCH(Kennzahlen!I$7,Matrix1!$B:$B)-24,104)</f>
        <v>72.137142158062147</v>
      </c>
      <c r="J118" s="164">
        <f>INDEX(Matrix1!$A:$EH,MATCH(Kennzahlen!$H$6,Matrix1!$C:$C,0)+MATCH(Kennzahlen!J$7,Matrix1!$B:$B)-24,104)</f>
        <v>71.804025294904534</v>
      </c>
      <c r="K118" s="164">
        <f>INDEX(Matrix1!$A:$EH,MATCH(Kennzahlen!$H$6,Matrix1!$C:$C,0)+MATCH(Kennzahlen!K$7,Matrix1!$B:$B)-24,104)</f>
        <v>72.590057593210062</v>
      </c>
      <c r="L118" s="183">
        <f>INDEX(Matrix1!$A:$EH,MATCH(Kennzahlen!$H$6,Matrix1!$C:$C,0)+MATCH(Kennzahlen!L$7,Matrix1!$B:$B)-24,104)</f>
        <v>72.847650803273723</v>
      </c>
      <c r="M118" s="98"/>
    </row>
    <row r="119" spans="1:13" ht="25.5" customHeight="1" x14ac:dyDescent="0.2">
      <c r="A119" s="153" t="s">
        <v>767</v>
      </c>
      <c r="B119" s="154" t="s">
        <v>1049</v>
      </c>
      <c r="C119" s="165" t="str">
        <f>INDEX(Matrix1!$A:$EH,MATCH(Kennzahlen!$C$6,Matrix1!$C:$C,0)+MATCH(Kennzahlen!C$7,Matrix1!$B:$B)-24,105)</f>
        <v>nv</v>
      </c>
      <c r="D119" s="165" t="str">
        <f>INDEX(Matrix1!$A:$EH,MATCH(Kennzahlen!$C$6,Matrix1!$C:$C,0)+MATCH(Kennzahlen!D$7,Matrix1!$B:$B)-24,105)</f>
        <v>nv</v>
      </c>
      <c r="E119" s="165" t="str">
        <f>INDEX(Matrix1!$A:$EH,MATCH(Kennzahlen!$C$6,Matrix1!$C:$C,0)+MATCH(Kennzahlen!E$7,Matrix1!$B:$B)-24,105)</f>
        <v>nv</v>
      </c>
      <c r="F119" s="165" t="str">
        <f>INDEX(Matrix1!$A:$EH,MATCH(Kennzahlen!$C$6,Matrix1!$C:$C,0)+MATCH(Kennzahlen!F$7,Matrix1!$B:$B)-24,105)</f>
        <v>nv</v>
      </c>
      <c r="G119" s="165" t="str">
        <f>INDEX(Matrix1!$A:$EH,MATCH(Kennzahlen!$C$6,Matrix1!$C:$C,0)+MATCH(Kennzahlen!G$7,Matrix1!$B:$B)-24,105)</f>
        <v>nv</v>
      </c>
      <c r="H119" s="165" t="str">
        <f>INDEX(Matrix1!$A:$EH,MATCH(Kennzahlen!$H$6,Matrix1!$C:$C,0)+MATCH(Kennzahlen!H$7,Matrix1!$B:$B)-24,105)</f>
        <v>nv</v>
      </c>
      <c r="I119" s="165" t="str">
        <f>INDEX(Matrix1!$A:$EH,MATCH(Kennzahlen!$H$6,Matrix1!$C:$C,0)+MATCH(Kennzahlen!I$7,Matrix1!$B:$B)-24,105)</f>
        <v>nv</v>
      </c>
      <c r="J119" s="165" t="str">
        <f>INDEX(Matrix1!$A:$EH,MATCH(Kennzahlen!$H$6,Matrix1!$C:$C,0)+MATCH(Kennzahlen!J$7,Matrix1!$B:$B)-24,105)</f>
        <v>nv</v>
      </c>
      <c r="K119" s="165" t="str">
        <f>INDEX(Matrix1!$A:$EH,MATCH(Kennzahlen!$H$6,Matrix1!$C:$C,0)+MATCH(Kennzahlen!K$7,Matrix1!$B:$B)-24,105)</f>
        <v>nv</v>
      </c>
      <c r="L119" s="165" t="str">
        <f>INDEX(Matrix1!$A:$EH,MATCH(Kennzahlen!$H$6,Matrix1!$C:$C,0)+MATCH(Kennzahlen!L$7,Matrix1!$B:$B)-24,105)</f>
        <v>nv</v>
      </c>
      <c r="M119" s="126"/>
    </row>
    <row r="120" spans="1:13" ht="35.1" customHeight="1" x14ac:dyDescent="0.2">
      <c r="A120" s="136" t="s">
        <v>134</v>
      </c>
      <c r="B120" s="157" t="s">
        <v>742</v>
      </c>
      <c r="C120" s="158"/>
      <c r="D120" s="158"/>
      <c r="E120" s="158"/>
      <c r="F120" s="158"/>
      <c r="G120" s="158"/>
      <c r="H120" s="158"/>
      <c r="I120" s="158"/>
      <c r="J120" s="158"/>
      <c r="K120" s="158"/>
      <c r="L120" s="159"/>
    </row>
    <row r="121" spans="1:13" s="125" customFormat="1" ht="25.5" customHeight="1" x14ac:dyDescent="0.2">
      <c r="A121" s="156" t="s">
        <v>135</v>
      </c>
      <c r="B121" s="142" t="s">
        <v>816</v>
      </c>
      <c r="C121" s="164">
        <f>INDEX(Matrix1!$A:$EH,MATCH(Kennzahlen!$C$6,Matrix1!$C:$C,0)+MATCH(Kennzahlen!C$7,Matrix1!$B:$B)-24,106)</f>
        <v>11.974567290709997</v>
      </c>
      <c r="D121" s="164">
        <f>INDEX(Matrix1!$A:$EH,MATCH(Kennzahlen!$C$6,Matrix1!$C:$C,0)+MATCH(Kennzahlen!D$7,Matrix1!$B:$B)-24,106)</f>
        <v>11.864857674913541</v>
      </c>
      <c r="E121" s="164">
        <f>INDEX(Matrix1!$A:$EH,MATCH(Kennzahlen!$C$6,Matrix1!$C:$C,0)+MATCH(Kennzahlen!E$7,Matrix1!$B:$B)-24,106)</f>
        <v>12.306993642143507</v>
      </c>
      <c r="F121" s="164">
        <f>INDEX(Matrix1!$A:$EH,MATCH(Kennzahlen!$C$6,Matrix1!$C:$C,0)+MATCH(Kennzahlen!F$7,Matrix1!$B:$B)-24,106)</f>
        <v>11.873447990435022</v>
      </c>
      <c r="G121" s="164">
        <f>INDEX(Matrix1!$A:$EH,MATCH(Kennzahlen!$C$6,Matrix1!$C:$C,0)+MATCH(Kennzahlen!G$7,Matrix1!$B:$B)-24,106)</f>
        <v>12.059137869611686</v>
      </c>
      <c r="H121" s="164">
        <f>INDEX(Matrix1!$A:$EH,MATCH(Kennzahlen!$H$6,Matrix1!$C:$C,0)+MATCH(Kennzahlen!H$7,Matrix1!$B:$B)-24,106)</f>
        <v>11.719517641804376</v>
      </c>
      <c r="I121" s="164">
        <f>INDEX(Matrix1!$A:$EH,MATCH(Kennzahlen!$H$6,Matrix1!$C:$C,0)+MATCH(Kennzahlen!I$7,Matrix1!$B:$B)-24,106)</f>
        <v>16.090389327525184</v>
      </c>
      <c r="J121" s="164">
        <f>INDEX(Matrix1!$A:$EH,MATCH(Kennzahlen!$H$6,Matrix1!$C:$C,0)+MATCH(Kennzahlen!J$7,Matrix1!$B:$B)-24,106)</f>
        <v>11.244744304292558</v>
      </c>
      <c r="K121" s="164">
        <f>INDEX(Matrix1!$A:$EH,MATCH(Kennzahlen!$H$6,Matrix1!$C:$C,0)+MATCH(Kennzahlen!K$7,Matrix1!$B:$B)-24,106)</f>
        <v>11.580685903040902</v>
      </c>
      <c r="L121" s="164">
        <f>INDEX(Matrix1!$A:$EH,MATCH(Kennzahlen!$H$6,Matrix1!$C:$C,0)+MATCH(Kennzahlen!L$7,Matrix1!$B:$B)-24,106)</f>
        <v>12.443081498002044</v>
      </c>
      <c r="M121" s="98"/>
    </row>
    <row r="122" spans="1:13" ht="25.5" customHeight="1" x14ac:dyDescent="0.2">
      <c r="A122" s="144" t="s">
        <v>136</v>
      </c>
      <c r="B122" s="149" t="s">
        <v>817</v>
      </c>
      <c r="C122" s="163">
        <f>INDEX(Matrix1!$A:$EH,MATCH(Kennzahlen!$C$6,Matrix1!$C:$C,0)+MATCH(Kennzahlen!C$7,Matrix1!$B:$B)-24,107)</f>
        <v>41.027905333804313</v>
      </c>
      <c r="D122" s="163">
        <f>INDEX(Matrix1!$A:$EH,MATCH(Kennzahlen!$C$6,Matrix1!$C:$C,0)+MATCH(Kennzahlen!D$7,Matrix1!$B:$B)-24,107)</f>
        <v>40.312139753480537</v>
      </c>
      <c r="E122" s="163">
        <f>INDEX(Matrix1!$A:$EH,MATCH(Kennzahlen!$C$6,Matrix1!$C:$C,0)+MATCH(Kennzahlen!E$7,Matrix1!$B:$B)-24,107)</f>
        <v>38.69209809264305</v>
      </c>
      <c r="F122" s="163">
        <f>INDEX(Matrix1!$A:$EH,MATCH(Kennzahlen!$C$6,Matrix1!$C:$C,0)+MATCH(Kennzahlen!F$7,Matrix1!$B:$B)-24,107)</f>
        <v>38.517428492596338</v>
      </c>
      <c r="G122" s="163">
        <f>INDEX(Matrix1!$A:$EH,MATCH(Kennzahlen!$C$6,Matrix1!$C:$C,0)+MATCH(Kennzahlen!G$7,Matrix1!$B:$B)-24,107)</f>
        <v>38.279301745635905</v>
      </c>
      <c r="H122" s="163">
        <f>INDEX(Matrix1!$A:$EH,MATCH(Kennzahlen!$H$6,Matrix1!$C:$C,0)+MATCH(Kennzahlen!H$7,Matrix1!$B:$B)-24,107)</f>
        <v>37.132648503796339</v>
      </c>
      <c r="I122" s="163">
        <f>INDEX(Matrix1!$A:$EH,MATCH(Kennzahlen!$H$6,Matrix1!$C:$C,0)+MATCH(Kennzahlen!I$7,Matrix1!$B:$B)-24,107)</f>
        <v>55.458753062891375</v>
      </c>
      <c r="J122" s="163">
        <f>INDEX(Matrix1!$A:$EH,MATCH(Kennzahlen!$H$6,Matrix1!$C:$C,0)+MATCH(Kennzahlen!J$7,Matrix1!$B:$B)-24,107)</f>
        <v>38.036569864085266</v>
      </c>
      <c r="K122" s="163">
        <f>INDEX(Matrix1!$A:$EH,MATCH(Kennzahlen!$H$6,Matrix1!$C:$C,0)+MATCH(Kennzahlen!K$7,Matrix1!$B:$B)-24,107)</f>
        <v>37.510929758088018</v>
      </c>
      <c r="L122" s="163">
        <f>INDEX(Matrix1!$A:$EH,MATCH(Kennzahlen!$H$6,Matrix1!$C:$C,0)+MATCH(Kennzahlen!L$7,Matrix1!$B:$B)-24,107)</f>
        <v>34.402007248396984</v>
      </c>
      <c r="M122" s="98"/>
    </row>
    <row r="123" spans="1:13" ht="25.5" customHeight="1" x14ac:dyDescent="0.2">
      <c r="A123" s="156" t="s">
        <v>137</v>
      </c>
      <c r="B123" s="142" t="s">
        <v>818</v>
      </c>
      <c r="C123" s="162">
        <f>INDEX(Matrix1!$A:$EH,MATCH(Kennzahlen!$C$6,Matrix1!$C:$C,0)+MATCH(Kennzahlen!C$7,Matrix1!$B:$B)-24,108)</f>
        <v>42.423172024019777</v>
      </c>
      <c r="D123" s="162">
        <f>INDEX(Matrix1!$A:$EH,MATCH(Kennzahlen!$C$6,Matrix1!$C:$C,0)+MATCH(Kennzahlen!D$7,Matrix1!$B:$B)-24,108)</f>
        <v>43.069965416334135</v>
      </c>
      <c r="E123" s="162">
        <f>INDEX(Matrix1!$A:$EH,MATCH(Kennzahlen!$C$6,Matrix1!$C:$C,0)+MATCH(Kennzahlen!E$7,Matrix1!$B:$B)-24,108)</f>
        <v>44.032697547683924</v>
      </c>
      <c r="F123" s="162">
        <f>INDEX(Matrix1!$A:$EH,MATCH(Kennzahlen!$C$6,Matrix1!$C:$C,0)+MATCH(Kennzahlen!F$7,Matrix1!$B:$B)-24,108)</f>
        <v>44.357583003770806</v>
      </c>
      <c r="G123" s="162">
        <f>INDEX(Matrix1!$A:$EH,MATCH(Kennzahlen!$C$6,Matrix1!$C:$C,0)+MATCH(Kennzahlen!G$7,Matrix1!$B:$B)-24,108)</f>
        <v>43.845742785892412</v>
      </c>
      <c r="H123" s="162">
        <f>INDEX(Matrix1!$A:$EH,MATCH(Kennzahlen!$H$6,Matrix1!$C:$C,0)+MATCH(Kennzahlen!H$7,Matrix1!$B:$B)-24,108)</f>
        <v>45.252344796784278</v>
      </c>
      <c r="I123" s="162">
        <f>INDEX(Matrix1!$A:$EH,MATCH(Kennzahlen!$H$6,Matrix1!$C:$C,0)+MATCH(Kennzahlen!I$7,Matrix1!$B:$B)-24,108)</f>
        <v>20.922951265995099</v>
      </c>
      <c r="J123" s="162">
        <f>INDEX(Matrix1!$A:$EH,MATCH(Kennzahlen!$H$6,Matrix1!$C:$C,0)+MATCH(Kennzahlen!J$7,Matrix1!$B:$B)-24,108)</f>
        <v>44.46074117532023</v>
      </c>
      <c r="K123" s="162">
        <f>INDEX(Matrix1!$A:$EH,MATCH(Kennzahlen!$H$6,Matrix1!$C:$C,0)+MATCH(Kennzahlen!K$7,Matrix1!$B:$B)-24,108)</f>
        <v>44.680851063829785</v>
      </c>
      <c r="L123" s="162">
        <f>INDEX(Matrix1!$A:$EH,MATCH(Kennzahlen!$H$6,Matrix1!$C:$C,0)+MATCH(Kennzahlen!L$7,Matrix1!$B:$B)-24,108)</f>
        <v>45.878635814515377</v>
      </c>
      <c r="M123" s="98"/>
    </row>
    <row r="124" spans="1:13" ht="25.5" customHeight="1" x14ac:dyDescent="0.2">
      <c r="A124" s="175" t="s">
        <v>70</v>
      </c>
      <c r="B124" s="149" t="s">
        <v>819</v>
      </c>
      <c r="C124" s="163">
        <f>INDEX(Matrix1!$A:$EH,MATCH(Kennzahlen!$C$6,Matrix1!$C:$C,0)+MATCH(Kennzahlen!C$7,Matrix1!$B:$B)-24,109)</f>
        <v>4.574355351465913</v>
      </c>
      <c r="D124" s="163">
        <f>INDEX(Matrix1!$A:$EH,MATCH(Kennzahlen!$C$6,Matrix1!$C:$C,0)+MATCH(Kennzahlen!D$7,Matrix1!$B:$B)-24,109)</f>
        <v>4.7530371552717918</v>
      </c>
      <c r="E124" s="163">
        <f>INDEX(Matrix1!$A:$EH,MATCH(Kennzahlen!$C$6,Matrix1!$C:$C,0)+MATCH(Kennzahlen!E$7,Matrix1!$B:$B)-24,109)</f>
        <v>4.9682107175295185</v>
      </c>
      <c r="F124" s="163">
        <f>INDEX(Matrix1!$A:$EH,MATCH(Kennzahlen!$C$6,Matrix1!$C:$C,0)+MATCH(Kennzahlen!F$7,Matrix1!$B:$B)-24,109)</f>
        <v>5.2515405131978294</v>
      </c>
      <c r="G124" s="163">
        <f>INDEX(Matrix1!$A:$EH,MATCH(Kennzahlen!$C$6,Matrix1!$C:$C,0)+MATCH(Kennzahlen!G$7,Matrix1!$B:$B)-24,109)</f>
        <v>5.8158175988599927</v>
      </c>
      <c r="H124" s="163">
        <f>INDEX(Matrix1!$A:$EH,MATCH(Kennzahlen!$H$6,Matrix1!$C:$C,0)+MATCH(Kennzahlen!H$7,Matrix1!$B:$B)-24,109)</f>
        <v>5.8954890576150065</v>
      </c>
      <c r="I124" s="163">
        <f>INDEX(Matrix1!$A:$EH,MATCH(Kennzahlen!$H$6,Matrix1!$C:$C,0)+MATCH(Kennzahlen!I$7,Matrix1!$B:$B)-24,109)</f>
        <v>7.5279063435883478</v>
      </c>
      <c r="J124" s="163">
        <f>INDEX(Matrix1!$A:$EH,MATCH(Kennzahlen!$H$6,Matrix1!$C:$C,0)+MATCH(Kennzahlen!J$7,Matrix1!$B:$B)-24,109)</f>
        <v>6.2579446563019463</v>
      </c>
      <c r="K124" s="163">
        <f>INDEX(Matrix1!$A:$EH,MATCH(Kennzahlen!$H$6,Matrix1!$C:$C,0)+MATCH(Kennzahlen!K$7,Matrix1!$B:$B)-24,109)</f>
        <v>6.2275332750412904</v>
      </c>
      <c r="L124" s="163">
        <f>INDEX(Matrix1!$A:$EH,MATCH(Kennzahlen!$H$6,Matrix1!$C:$C,0)+MATCH(Kennzahlen!L$7,Matrix1!$B:$B)-24,109)</f>
        <v>7.2762754390855875</v>
      </c>
      <c r="M124" s="98"/>
    </row>
    <row r="125" spans="1:13" ht="25.5" customHeight="1" x14ac:dyDescent="0.2">
      <c r="A125" s="174" t="s">
        <v>74</v>
      </c>
      <c r="B125" s="142" t="s">
        <v>790</v>
      </c>
      <c r="C125" s="162">
        <f>INDEX(Matrix1!$A:$EH,MATCH(Kennzahlen!$C$6,Matrix1!$C:$C,0)+MATCH(Kennzahlen!C$7,Matrix1!$B:$B)-24,110)</f>
        <v>5.1844407661385672</v>
      </c>
      <c r="D125" s="162">
        <f>INDEX(Matrix1!$A:$EH,MATCH(Kennzahlen!$C$6,Matrix1!$C:$C,0)+MATCH(Kennzahlen!D$7,Matrix1!$B:$B)-24,110)</f>
        <v>5.3584096206465555</v>
      </c>
      <c r="E125" s="162">
        <f>INDEX(Matrix1!$A:$EH,MATCH(Kennzahlen!$C$6,Matrix1!$C:$C,0)+MATCH(Kennzahlen!E$7,Matrix1!$B:$B)-24,110)</f>
        <v>5.5278384234163189</v>
      </c>
      <c r="F125" s="162">
        <f>INDEX(Matrix1!$A:$EH,MATCH(Kennzahlen!$C$6,Matrix1!$C:$C,0)+MATCH(Kennzahlen!F$7,Matrix1!$B:$B)-24,110)</f>
        <v>5.8455408220627625</v>
      </c>
      <c r="G125" s="162">
        <f>INDEX(Matrix1!$A:$EH,MATCH(Kennzahlen!$C$6,Matrix1!$C:$C,0)+MATCH(Kennzahlen!G$7,Matrix1!$B:$B)-24,110)</f>
        <v>6.2941484803354664</v>
      </c>
      <c r="H125" s="162">
        <f>INDEX(Matrix1!$A:$EH,MATCH(Kennzahlen!$H$6,Matrix1!$C:$C,0)+MATCH(Kennzahlen!H$7,Matrix1!$B:$B)-24,110)</f>
        <v>6.8842551125471916</v>
      </c>
      <c r="I125" s="162">
        <f>INDEX(Matrix1!$A:$EH,MATCH(Kennzahlen!$H$6,Matrix1!$C:$C,0)+MATCH(Kennzahlen!I$7,Matrix1!$B:$B)-24,110)</f>
        <v>7.057256990679095</v>
      </c>
      <c r="J125" s="162">
        <f>INDEX(Matrix1!$A:$EH,MATCH(Kennzahlen!$H$6,Matrix1!$C:$C,0)+MATCH(Kennzahlen!J$7,Matrix1!$B:$B)-24,110)</f>
        <v>7.013596554894276</v>
      </c>
      <c r="K125" s="162">
        <f>INDEX(Matrix1!$A:$EH,MATCH(Kennzahlen!$H$6,Matrix1!$C:$C,0)+MATCH(Kennzahlen!K$7,Matrix1!$B:$B)-24,110)</f>
        <v>6.6973411159385376</v>
      </c>
      <c r="L125" s="162">
        <f>INDEX(Matrix1!$A:$EH,MATCH(Kennzahlen!$H$6,Matrix1!$C:$C,0)+MATCH(Kennzahlen!L$7,Matrix1!$B:$B)-24,110)</f>
        <v>6.7454584575661638</v>
      </c>
      <c r="M125" s="98"/>
    </row>
    <row r="126" spans="1:13" ht="25.5" customHeight="1" x14ac:dyDescent="0.2">
      <c r="A126" s="175" t="s">
        <v>75</v>
      </c>
      <c r="B126" s="149" t="s">
        <v>820</v>
      </c>
      <c r="C126" s="163">
        <f>INDEX(Matrix1!$A:$EH,MATCH(Kennzahlen!$C$6,Matrix1!$C:$C,0)+MATCH(Kennzahlen!C$7,Matrix1!$B:$B)-24,111)</f>
        <v>33.099853396318615</v>
      </c>
      <c r="D126" s="163">
        <f>INDEX(Matrix1!$A:$EH,MATCH(Kennzahlen!$C$6,Matrix1!$C:$C,0)+MATCH(Kennzahlen!D$7,Matrix1!$B:$B)-24,111)</f>
        <v>41.497241922773838</v>
      </c>
      <c r="E126" s="163">
        <f>INDEX(Matrix1!$A:$EH,MATCH(Kennzahlen!$C$6,Matrix1!$C:$C,0)+MATCH(Kennzahlen!E$7,Matrix1!$B:$B)-24,111)</f>
        <v>47.950142664063669</v>
      </c>
      <c r="F126" s="163">
        <f>INDEX(Matrix1!$A:$EH,MATCH(Kennzahlen!$C$6,Matrix1!$C:$C,0)+MATCH(Kennzahlen!F$7,Matrix1!$B:$B)-24,111)</f>
        <v>52.722387215386789</v>
      </c>
      <c r="G126" s="163">
        <f>INDEX(Matrix1!$A:$EH,MATCH(Kennzahlen!$C$6,Matrix1!$C:$C,0)+MATCH(Kennzahlen!G$7,Matrix1!$B:$B)-24,111)</f>
        <v>57.237276933245205</v>
      </c>
      <c r="H126" s="163">
        <f>INDEX(Matrix1!$A:$EH,MATCH(Kennzahlen!$H$6,Matrix1!$C:$C,0)+MATCH(Kennzahlen!H$7,Matrix1!$B:$B)-24,111)</f>
        <v>61.320525291828801</v>
      </c>
      <c r="I126" s="163">
        <f>INDEX(Matrix1!$A:$EH,MATCH(Kennzahlen!$H$6,Matrix1!$C:$C,0)+MATCH(Kennzahlen!I$7,Matrix1!$B:$B)-24,111)</f>
        <v>62.954440865163363</v>
      </c>
      <c r="J126" s="163">
        <f>INDEX(Matrix1!$A:$EH,MATCH(Kennzahlen!$H$6,Matrix1!$C:$C,0)+MATCH(Kennzahlen!J$7,Matrix1!$B:$B)-24,111)</f>
        <v>62.550304702771072</v>
      </c>
      <c r="K126" s="163">
        <f>INDEX(Matrix1!$A:$EH,MATCH(Kennzahlen!$H$6,Matrix1!$C:$C,0)+MATCH(Kennzahlen!K$7,Matrix1!$B:$B)-24,111)</f>
        <v>61.378670070790299</v>
      </c>
      <c r="L126" s="163">
        <f>INDEX(Matrix1!$A:$EH,MATCH(Kennzahlen!$H$6,Matrix1!$C:$C,0)+MATCH(Kennzahlen!L$7,Matrix1!$B:$B)-24,111)</f>
        <v>61.175666438824337</v>
      </c>
      <c r="M126" s="98"/>
    </row>
    <row r="127" spans="1:13" ht="25.5" customHeight="1" x14ac:dyDescent="0.2">
      <c r="A127" s="174" t="s">
        <v>76</v>
      </c>
      <c r="B127" s="142" t="s">
        <v>791</v>
      </c>
      <c r="C127" s="162">
        <f>INDEX(Matrix1!$A:$EH,MATCH(Kennzahlen!$C$6,Matrix1!$C:$C,0)+MATCH(Kennzahlen!C$7,Matrix1!$B:$B)-24,112)</f>
        <v>5.5163733941250506</v>
      </c>
      <c r="D127" s="162">
        <f>INDEX(Matrix1!$A:$EH,MATCH(Kennzahlen!$C$6,Matrix1!$C:$C,0)+MATCH(Kennzahlen!D$7,Matrix1!$B:$B)-24,112)</f>
        <v>5.7802784935814087</v>
      </c>
      <c r="E127" s="162">
        <f>INDEX(Matrix1!$A:$EH,MATCH(Kennzahlen!$C$6,Matrix1!$C:$C,0)+MATCH(Kennzahlen!E$7,Matrix1!$B:$B)-24,112)</f>
        <v>5.9004402618276695</v>
      </c>
      <c r="F127" s="162">
        <f>INDEX(Matrix1!$A:$EH,MATCH(Kennzahlen!$C$6,Matrix1!$C:$C,0)+MATCH(Kennzahlen!F$7,Matrix1!$B:$B)-24,112)</f>
        <v>6.1612910694852854</v>
      </c>
      <c r="G127" s="162">
        <f>INDEX(Matrix1!$A:$EH,MATCH(Kennzahlen!$C$6,Matrix1!$C:$C,0)+MATCH(Kennzahlen!G$7,Matrix1!$B:$B)-24,112)</f>
        <v>6.2517594069625595</v>
      </c>
      <c r="H127" s="162">
        <f>INDEX(Matrix1!$A:$EH,MATCH(Kennzahlen!$H$6,Matrix1!$C:$C,0)+MATCH(Kennzahlen!H$7,Matrix1!$B:$B)-24,112)</f>
        <v>6.8677625527699817</v>
      </c>
      <c r="I127" s="162">
        <f>INDEX(Matrix1!$A:$EH,MATCH(Kennzahlen!$H$6,Matrix1!$C:$C,0)+MATCH(Kennzahlen!I$7,Matrix1!$B:$B)-24,112)</f>
        <v>6.8785423204833958</v>
      </c>
      <c r="J127" s="162">
        <f>INDEX(Matrix1!$A:$EH,MATCH(Kennzahlen!$H$6,Matrix1!$C:$C,0)+MATCH(Kennzahlen!J$7,Matrix1!$B:$B)-24,112)</f>
        <v>6.8096602156547652</v>
      </c>
      <c r="K127" s="162">
        <f>INDEX(Matrix1!$A:$EH,MATCH(Kennzahlen!$H$6,Matrix1!$C:$C,0)+MATCH(Kennzahlen!K$7,Matrix1!$B:$B)-24,112)</f>
        <v>6.1600511317303246</v>
      </c>
      <c r="L127" s="162">
        <f>INDEX(Matrix1!$A:$EH,MATCH(Kennzahlen!$H$6,Matrix1!$C:$C,0)+MATCH(Kennzahlen!L$7,Matrix1!$B:$B)-24,112)</f>
        <v>6.1945207229069545</v>
      </c>
      <c r="M127" s="98"/>
    </row>
    <row r="128" spans="1:13" ht="25.5" customHeight="1" x14ac:dyDescent="0.2">
      <c r="A128" s="175" t="s">
        <v>77</v>
      </c>
      <c r="B128" s="149" t="s">
        <v>792</v>
      </c>
      <c r="C128" s="163">
        <f>INDEX(Matrix1!$A:$EH,MATCH(Kennzahlen!$C$6,Matrix1!$C:$C,0)+MATCH(Kennzahlen!C$7,Matrix1!$B:$B)-24,113)</f>
        <v>40.034438226431341</v>
      </c>
      <c r="D128" s="163">
        <f>INDEX(Matrix1!$A:$EH,MATCH(Kennzahlen!$C$6,Matrix1!$C:$C,0)+MATCH(Kennzahlen!D$7,Matrix1!$B:$B)-24,113)</f>
        <v>49.775051124744373</v>
      </c>
      <c r="E128" s="163">
        <f>INDEX(Matrix1!$A:$EH,MATCH(Kennzahlen!$C$6,Matrix1!$C:$C,0)+MATCH(Kennzahlen!E$7,Matrix1!$B:$B)-24,113)</f>
        <v>54.875641531780495</v>
      </c>
      <c r="F128" s="163">
        <f>INDEX(Matrix1!$A:$EH,MATCH(Kennzahlen!$C$6,Matrix1!$C:$C,0)+MATCH(Kennzahlen!F$7,Matrix1!$B:$B)-24,113)</f>
        <v>56.444945509207066</v>
      </c>
      <c r="G128" s="163">
        <f>INDEX(Matrix1!$A:$EH,MATCH(Kennzahlen!$C$6,Matrix1!$C:$C,0)+MATCH(Kennzahlen!G$7,Matrix1!$B:$B)-24,113)</f>
        <v>56.697936210131331</v>
      </c>
      <c r="H128" s="163">
        <f>INDEX(Matrix1!$A:$EH,MATCH(Kennzahlen!$H$6,Matrix1!$C:$C,0)+MATCH(Kennzahlen!H$7,Matrix1!$B:$B)-24,113)</f>
        <v>58.310439560439562</v>
      </c>
      <c r="I128" s="163">
        <f>INDEX(Matrix1!$A:$EH,MATCH(Kennzahlen!$H$6,Matrix1!$C:$C,0)+MATCH(Kennzahlen!I$7,Matrix1!$B:$B)-24,113)</f>
        <v>56.99693564862104</v>
      </c>
      <c r="J128" s="163">
        <f>INDEX(Matrix1!$A:$EH,MATCH(Kennzahlen!$H$6,Matrix1!$C:$C,0)+MATCH(Kennzahlen!J$7,Matrix1!$B:$B)-24,113)</f>
        <v>54.685362517099868</v>
      </c>
      <c r="K128" s="163">
        <f>INDEX(Matrix1!$A:$EH,MATCH(Kennzahlen!$H$6,Matrix1!$C:$C,0)+MATCH(Kennzahlen!K$7,Matrix1!$B:$B)-24,113)</f>
        <v>51.305903398926652</v>
      </c>
      <c r="L128" s="163">
        <f>INDEX(Matrix1!$A:$EH,MATCH(Kennzahlen!$H$6,Matrix1!$C:$C,0)+MATCH(Kennzahlen!L$7,Matrix1!$B:$B)-24,113)</f>
        <v>50.343642611683848</v>
      </c>
      <c r="M128" s="98"/>
    </row>
    <row r="129" spans="1:14" x14ac:dyDescent="0.2">
      <c r="B129" s="185"/>
      <c r="C129" s="126"/>
      <c r="D129" s="126"/>
      <c r="E129" s="126"/>
      <c r="F129" s="126"/>
      <c r="G129" s="126"/>
      <c r="H129" s="126"/>
      <c r="I129" s="126"/>
      <c r="J129" s="126"/>
      <c r="K129" s="126"/>
      <c r="L129" s="126"/>
    </row>
    <row r="131" spans="1:14" s="140" customFormat="1" ht="18" x14ac:dyDescent="0.2">
      <c r="A131" s="186"/>
      <c r="B131" s="187" t="s">
        <v>241</v>
      </c>
      <c r="C131" s="188"/>
      <c r="D131" s="189"/>
      <c r="E131" s="189"/>
      <c r="F131" s="189"/>
      <c r="G131" s="190"/>
      <c r="H131" s="190"/>
      <c r="N131" s="191"/>
    </row>
    <row r="132" spans="1:14" s="140" customFormat="1" x14ac:dyDescent="0.2">
      <c r="A132" s="186"/>
      <c r="B132" s="192"/>
      <c r="C132" s="188"/>
      <c r="D132" s="189"/>
      <c r="E132" s="189"/>
      <c r="F132" s="189"/>
      <c r="G132" s="190"/>
      <c r="H132" s="190"/>
      <c r="N132" s="191"/>
    </row>
    <row r="133" spans="1:14" s="140" customFormat="1" x14ac:dyDescent="0.2">
      <c r="A133" s="193" t="s">
        <v>46</v>
      </c>
      <c r="B133" s="151" t="s">
        <v>240</v>
      </c>
      <c r="C133" s="188"/>
      <c r="D133" s="189"/>
      <c r="E133" s="189"/>
      <c r="F133" s="189"/>
      <c r="G133" s="190"/>
      <c r="H133" s="190"/>
      <c r="N133" s="191"/>
    </row>
    <row r="134" spans="1:14" s="140" customFormat="1" x14ac:dyDescent="0.2">
      <c r="A134" s="194" t="s">
        <v>237</v>
      </c>
      <c r="B134" s="180" t="s">
        <v>679</v>
      </c>
      <c r="C134" s="188"/>
      <c r="D134" s="189"/>
      <c r="E134" s="189"/>
      <c r="F134" s="189"/>
      <c r="G134" s="190"/>
      <c r="H134" s="190"/>
      <c r="N134" s="191"/>
    </row>
    <row r="135" spans="1:14" s="98" customFormat="1" x14ac:dyDescent="0.2">
      <c r="A135" s="193" t="s">
        <v>238</v>
      </c>
      <c r="B135" s="151" t="s">
        <v>239</v>
      </c>
      <c r="C135" s="195"/>
      <c r="D135" s="196"/>
      <c r="E135" s="196"/>
      <c r="F135" s="196"/>
      <c r="G135" s="197"/>
      <c r="H135" s="197"/>
      <c r="L135" s="140"/>
      <c r="M135" s="140"/>
      <c r="N135" s="191"/>
    </row>
    <row r="136" spans="1:14" s="140" customFormat="1" x14ac:dyDescent="0.2">
      <c r="A136" s="198" t="s">
        <v>1032</v>
      </c>
      <c r="B136" s="180" t="s">
        <v>1033</v>
      </c>
      <c r="C136" s="188"/>
      <c r="D136" s="189"/>
      <c r="E136" s="189"/>
      <c r="F136" s="189"/>
      <c r="G136" s="190"/>
      <c r="H136" s="190"/>
      <c r="N136" s="191"/>
    </row>
  </sheetData>
  <sheetProtection algorithmName="SHA-512" hashValue="Z/P/+1x4IB1eNaX4wgR+C+7opoQgy4KuCnZBLMxEd69zzMxLoq2oiuLEw13CzcdKFX0fe+yjn/SLjN2SfAsfUg==" saltValue="GZOn++JboRVIpA7SB3zOqQ==" spinCount="100000" sheet="1" objects="1" scenarios="1"/>
  <mergeCells count="13">
    <mergeCell ref="B69:L69"/>
    <mergeCell ref="B79:L79"/>
    <mergeCell ref="B90:L90"/>
    <mergeCell ref="B107:L107"/>
    <mergeCell ref="B120:L120"/>
    <mergeCell ref="B25:L25"/>
    <mergeCell ref="B40:L40"/>
    <mergeCell ref="B52:L52"/>
    <mergeCell ref="B63:L63"/>
    <mergeCell ref="C6:G6"/>
    <mergeCell ref="H6:L6"/>
    <mergeCell ref="B13:L13"/>
    <mergeCell ref="B8:L8"/>
  </mergeCells>
  <pageMargins left="0.70866141732283472" right="0.70866141732283472" top="0.74803149606299213" bottom="0.74803149606299213" header="0.31496062992125984" footer="0.31496062992125984"/>
  <pageSetup paperSize="8" fitToHeight="6" orientation="landscape" r:id="rId1"/>
  <headerFooter>
    <oddFooter>&amp;CSeite &amp;P von &amp;N</oddFooter>
  </headerFooter>
  <rowBreaks count="4" manualBreakCount="4">
    <brk id="30" max="11" man="1"/>
    <brk id="55" max="11" man="1"/>
    <brk id="77" max="11" man="1"/>
    <brk id="100" max="11" man="1"/>
  </rowBreaks>
  <drawing r:id="rId2"/>
  <legacyDrawing r:id="rId3"/>
  <oleObjects>
    <mc:AlternateContent xmlns:mc="http://schemas.openxmlformats.org/markup-compatibility/2006">
      <mc:Choice Requires="x14">
        <oleObject progId="ImageExpertBild" shapeId="1050" r:id="rId4">
          <objectPr defaultSize="0" autoPict="0" r:id="rId5">
            <anchor moveWithCells="1" sizeWithCells="1">
              <from>
                <xdr:col>9</xdr:col>
                <xdr:colOff>333375</xdr:colOff>
                <xdr:row>0</xdr:row>
                <xdr:rowOff>104775</xdr:rowOff>
              </from>
              <to>
                <xdr:col>11</xdr:col>
                <xdr:colOff>752475</xdr:colOff>
                <xdr:row>4</xdr:row>
                <xdr:rowOff>133350</xdr:rowOff>
              </to>
            </anchor>
          </objectPr>
        </oleObject>
      </mc:Choice>
      <mc:Fallback>
        <oleObject progId="ImageExpertBild" shapeId="1050" r:id="rId4"/>
      </mc:Fallback>
    </mc:AlternateContent>
  </oleObjects>
  <mc:AlternateContent xmlns:mc="http://schemas.openxmlformats.org/markup-compatibility/2006">
    <mc:Choice Requires="x14">
      <controls>
        <mc:AlternateContent xmlns:mc="http://schemas.openxmlformats.org/markup-compatibility/2006">
          <mc:Choice Requires="x14">
            <control shapeId="1033" r:id="rId6" name="Spinner 9">
              <controlPr defaultSize="0" print="0" autoPict="0" altText="test">
                <anchor moveWithCells="1" sizeWithCells="1">
                  <from>
                    <xdr:col>2</xdr:col>
                    <xdr:colOff>561975</xdr:colOff>
                    <xdr:row>6</xdr:row>
                    <xdr:rowOff>19050</xdr:rowOff>
                  </from>
                  <to>
                    <xdr:col>3</xdr:col>
                    <xdr:colOff>0</xdr:colOff>
                    <xdr:row>7</xdr:row>
                    <xdr:rowOff>0</xdr:rowOff>
                  </to>
                </anchor>
              </controlPr>
            </control>
          </mc:Choice>
        </mc:AlternateContent>
        <mc:AlternateContent xmlns:mc="http://schemas.openxmlformats.org/markup-compatibility/2006">
          <mc:Choice Requires="x14">
            <control shapeId="1034" r:id="rId7" name="Spinner 10">
              <controlPr defaultSize="0" print="0" autoPict="0" altText="test">
                <anchor moveWithCells="1" sizeWithCells="1">
                  <from>
                    <xdr:col>3</xdr:col>
                    <xdr:colOff>561975</xdr:colOff>
                    <xdr:row>6</xdr:row>
                    <xdr:rowOff>19050</xdr:rowOff>
                  </from>
                  <to>
                    <xdr:col>4</xdr:col>
                    <xdr:colOff>0</xdr:colOff>
                    <xdr:row>7</xdr:row>
                    <xdr:rowOff>0</xdr:rowOff>
                  </to>
                </anchor>
              </controlPr>
            </control>
          </mc:Choice>
        </mc:AlternateContent>
        <mc:AlternateContent xmlns:mc="http://schemas.openxmlformats.org/markup-compatibility/2006">
          <mc:Choice Requires="x14">
            <control shapeId="1035" r:id="rId8" name="Spinner 11">
              <controlPr defaultSize="0" print="0" autoPict="0" altText="test">
                <anchor moveWithCells="1" sizeWithCells="1">
                  <from>
                    <xdr:col>4</xdr:col>
                    <xdr:colOff>561975</xdr:colOff>
                    <xdr:row>6</xdr:row>
                    <xdr:rowOff>19050</xdr:rowOff>
                  </from>
                  <to>
                    <xdr:col>5</xdr:col>
                    <xdr:colOff>0</xdr:colOff>
                    <xdr:row>7</xdr:row>
                    <xdr:rowOff>0</xdr:rowOff>
                  </to>
                </anchor>
              </controlPr>
            </control>
          </mc:Choice>
        </mc:AlternateContent>
        <mc:AlternateContent xmlns:mc="http://schemas.openxmlformats.org/markup-compatibility/2006">
          <mc:Choice Requires="x14">
            <control shapeId="1036" r:id="rId9" name="Spinner 12">
              <controlPr defaultSize="0" print="0" autoPict="0" altText="test">
                <anchor moveWithCells="1" sizeWithCells="1">
                  <from>
                    <xdr:col>5</xdr:col>
                    <xdr:colOff>561975</xdr:colOff>
                    <xdr:row>6</xdr:row>
                    <xdr:rowOff>19050</xdr:rowOff>
                  </from>
                  <to>
                    <xdr:col>6</xdr:col>
                    <xdr:colOff>0</xdr:colOff>
                    <xdr:row>7</xdr:row>
                    <xdr:rowOff>0</xdr:rowOff>
                  </to>
                </anchor>
              </controlPr>
            </control>
          </mc:Choice>
        </mc:AlternateContent>
        <mc:AlternateContent xmlns:mc="http://schemas.openxmlformats.org/markup-compatibility/2006">
          <mc:Choice Requires="x14">
            <control shapeId="1037" r:id="rId10" name="Spinner 13">
              <controlPr defaultSize="0" print="0" autoPict="0" altText="test">
                <anchor moveWithCells="1" sizeWithCells="1">
                  <from>
                    <xdr:col>6</xdr:col>
                    <xdr:colOff>561975</xdr:colOff>
                    <xdr:row>6</xdr:row>
                    <xdr:rowOff>19050</xdr:rowOff>
                  </from>
                  <to>
                    <xdr:col>7</xdr:col>
                    <xdr:colOff>0</xdr:colOff>
                    <xdr:row>7</xdr:row>
                    <xdr:rowOff>0</xdr:rowOff>
                  </to>
                </anchor>
              </controlPr>
            </control>
          </mc:Choice>
        </mc:AlternateContent>
        <mc:AlternateContent xmlns:mc="http://schemas.openxmlformats.org/markup-compatibility/2006">
          <mc:Choice Requires="x14">
            <control shapeId="1038" r:id="rId11" name="Spinner 14">
              <controlPr defaultSize="0" print="0" autoPict="0" altText="test">
                <anchor moveWithCells="1" sizeWithCells="1">
                  <from>
                    <xdr:col>7</xdr:col>
                    <xdr:colOff>561975</xdr:colOff>
                    <xdr:row>6</xdr:row>
                    <xdr:rowOff>19050</xdr:rowOff>
                  </from>
                  <to>
                    <xdr:col>8</xdr:col>
                    <xdr:colOff>0</xdr:colOff>
                    <xdr:row>7</xdr:row>
                    <xdr:rowOff>0</xdr:rowOff>
                  </to>
                </anchor>
              </controlPr>
            </control>
          </mc:Choice>
        </mc:AlternateContent>
        <mc:AlternateContent xmlns:mc="http://schemas.openxmlformats.org/markup-compatibility/2006">
          <mc:Choice Requires="x14">
            <control shapeId="1039" r:id="rId12" name="Spinner 15">
              <controlPr defaultSize="0" print="0" autoPict="0" altText="test">
                <anchor moveWithCells="1" sizeWithCells="1">
                  <from>
                    <xdr:col>8</xdr:col>
                    <xdr:colOff>561975</xdr:colOff>
                    <xdr:row>6</xdr:row>
                    <xdr:rowOff>19050</xdr:rowOff>
                  </from>
                  <to>
                    <xdr:col>9</xdr:col>
                    <xdr:colOff>0</xdr:colOff>
                    <xdr:row>7</xdr:row>
                    <xdr:rowOff>0</xdr:rowOff>
                  </to>
                </anchor>
              </controlPr>
            </control>
          </mc:Choice>
        </mc:AlternateContent>
        <mc:AlternateContent xmlns:mc="http://schemas.openxmlformats.org/markup-compatibility/2006">
          <mc:Choice Requires="x14">
            <control shapeId="1040" r:id="rId13" name="Spinner 16">
              <controlPr defaultSize="0" print="0" autoPict="0" altText="test">
                <anchor moveWithCells="1" sizeWithCells="1">
                  <from>
                    <xdr:col>9</xdr:col>
                    <xdr:colOff>561975</xdr:colOff>
                    <xdr:row>6</xdr:row>
                    <xdr:rowOff>19050</xdr:rowOff>
                  </from>
                  <to>
                    <xdr:col>10</xdr:col>
                    <xdr:colOff>0</xdr:colOff>
                    <xdr:row>7</xdr:row>
                    <xdr:rowOff>0</xdr:rowOff>
                  </to>
                </anchor>
              </controlPr>
            </control>
          </mc:Choice>
        </mc:AlternateContent>
        <mc:AlternateContent xmlns:mc="http://schemas.openxmlformats.org/markup-compatibility/2006">
          <mc:Choice Requires="x14">
            <control shapeId="1041" r:id="rId14" name="Spinner 17">
              <controlPr defaultSize="0" print="0" autoPict="0" altText="test">
                <anchor moveWithCells="1" sizeWithCells="1">
                  <from>
                    <xdr:col>10</xdr:col>
                    <xdr:colOff>561975</xdr:colOff>
                    <xdr:row>6</xdr:row>
                    <xdr:rowOff>19050</xdr:rowOff>
                  </from>
                  <to>
                    <xdr:col>11</xdr:col>
                    <xdr:colOff>0</xdr:colOff>
                    <xdr:row>7</xdr:row>
                    <xdr:rowOff>0</xdr:rowOff>
                  </to>
                </anchor>
              </controlPr>
            </control>
          </mc:Choice>
        </mc:AlternateContent>
        <mc:AlternateContent xmlns:mc="http://schemas.openxmlformats.org/markup-compatibility/2006">
          <mc:Choice Requires="x14">
            <control shapeId="1042" r:id="rId15" name="Spinner 18">
              <controlPr defaultSize="0" print="0" autoPict="0" altText="test">
                <anchor moveWithCells="1" sizeWithCells="1">
                  <from>
                    <xdr:col>11</xdr:col>
                    <xdr:colOff>561975</xdr:colOff>
                    <xdr:row>6</xdr:row>
                    <xdr:rowOff>19050</xdr:rowOff>
                  </from>
                  <to>
                    <xdr:col>12</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promptTitle="Auswahlfeld" prompt="wählen Sie eine Kommune aus">
          <x14:formula1>
            <xm:f>Matrix1!$C$3:$C$24</xm:f>
          </x14:formula1>
          <xm:sqref>H6:L6</xm:sqref>
        </x14:dataValidation>
        <x14:dataValidation type="list" allowBlank="1" showInputMessage="1" showErrorMessage="1" promptTitle="Auswahlfeld" prompt="Wählen Sie eine Kommune aus">
          <x14:formula1>
            <xm:f>Matrix1!$C$3:$C$24</xm:f>
          </x14:formula1>
          <xm:sqref>C6:G6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F7BB59"/>
    <pageSetUpPr fitToPage="1"/>
  </sheetPr>
  <dimension ref="A1:R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109375" style="186" customWidth="1"/>
    <col min="2" max="2" width="50.77734375" style="192" customWidth="1"/>
    <col min="3" max="12" width="8.77734375" style="186" customWidth="1"/>
    <col min="13" max="16384" width="11.5546875" style="126"/>
  </cols>
  <sheetData>
    <row r="1" spans="1:14" s="125" customFormat="1" ht="24.75" customHeight="1" x14ac:dyDescent="0.35">
      <c r="A1" s="199" t="str">
        <f>'Deckblatt und Impressum'!A1</f>
        <v>Sozialmonitoring Region Hannover 2024 (1)</v>
      </c>
      <c r="B1" s="200"/>
      <c r="L1" s="126"/>
    </row>
    <row r="2" spans="1:14" s="125" customFormat="1" ht="18.75" customHeight="1" x14ac:dyDescent="0.3">
      <c r="A2" s="201" t="str">
        <f>'Deckblatt und Impressum'!A2</f>
        <v>Dezernat für Soziales, Teilhabe, Familie und Jugend - Stabsstelle Sozialplanung</v>
      </c>
      <c r="B2" s="200"/>
    </row>
    <row r="3" spans="1:14" s="125" customFormat="1" x14ac:dyDescent="0.2">
      <c r="A3" s="202" t="str">
        <f>'Deckblatt und Impressum'!A3</f>
        <v>Stand: 22.11.2024</v>
      </c>
      <c r="B3" s="200"/>
    </row>
    <row r="4" spans="1:14" s="125" customFormat="1" x14ac:dyDescent="0.2">
      <c r="A4" s="202"/>
      <c r="B4" s="200"/>
    </row>
    <row r="5" spans="1:14" s="125" customFormat="1" ht="18.75" customHeight="1" x14ac:dyDescent="0.2">
      <c r="A5" s="203" t="s">
        <v>636</v>
      </c>
      <c r="B5" s="200"/>
    </row>
    <row r="6" spans="1:14" s="131" customFormat="1" ht="25.15" customHeight="1" x14ac:dyDescent="0.2">
      <c r="C6" s="204" t="str">
        <f>Kennzahlen!C6</f>
        <v>Region Hannover</v>
      </c>
      <c r="D6" s="205"/>
      <c r="E6" s="205"/>
      <c r="F6" s="205"/>
      <c r="G6" s="205"/>
      <c r="H6" s="206" t="str">
        <f>Kennzahlen!H6</f>
        <v>Region Hannover</v>
      </c>
      <c r="I6" s="207"/>
      <c r="J6" s="207"/>
      <c r="K6" s="207"/>
      <c r="L6" s="207"/>
    </row>
    <row r="7" spans="1:14" s="135" customFormat="1" ht="25.15" customHeight="1" x14ac:dyDescent="0.2">
      <c r="B7" s="208" t="s">
        <v>637</v>
      </c>
      <c r="C7" s="134">
        <f>Kennzahlen!C7</f>
        <v>2014</v>
      </c>
      <c r="D7" s="134">
        <f>Kennzahlen!D7</f>
        <v>2015</v>
      </c>
      <c r="E7" s="134">
        <f>Kennzahlen!E7</f>
        <v>2016</v>
      </c>
      <c r="F7" s="134">
        <f>Kennzahlen!F7</f>
        <v>2017</v>
      </c>
      <c r="G7" s="134">
        <f>Kennzahlen!G7</f>
        <v>2018</v>
      </c>
      <c r="H7" s="134">
        <f>Kennzahlen!H7</f>
        <v>2019</v>
      </c>
      <c r="I7" s="134">
        <f>Kennzahlen!I7</f>
        <v>2020</v>
      </c>
      <c r="J7" s="134">
        <f>Kennzahlen!J7</f>
        <v>2021</v>
      </c>
      <c r="K7" s="134">
        <f>Kennzahlen!K7</f>
        <v>2022</v>
      </c>
      <c r="L7" s="134">
        <f>Kennzahlen!L7</f>
        <v>2023</v>
      </c>
    </row>
    <row r="8" spans="1:14" ht="35.1" customHeight="1" x14ac:dyDescent="0.2">
      <c r="A8" s="136" t="s">
        <v>139</v>
      </c>
      <c r="B8" s="157" t="s">
        <v>319</v>
      </c>
      <c r="C8" s="158"/>
      <c r="D8" s="158"/>
      <c r="E8" s="158"/>
      <c r="F8" s="158"/>
      <c r="G8" s="158"/>
      <c r="H8" s="158"/>
      <c r="I8" s="158"/>
      <c r="J8" s="158"/>
      <c r="K8" s="158"/>
      <c r="L8" s="159"/>
    </row>
    <row r="9" spans="1:14" ht="25.5" customHeight="1" x14ac:dyDescent="0.2">
      <c r="A9" s="141" t="s">
        <v>140</v>
      </c>
      <c r="B9" s="142" t="s">
        <v>676</v>
      </c>
      <c r="C9" s="209" t="str">
        <f>INDEX(Matrix2!$A:$EH,MATCH(Basiszahlen!$C$6,Matrix2!$C:$C,0)+MATCH(Basiszahlen!C$7,Matrix2!$B:$B)-24,4)</f>
        <v>nv</v>
      </c>
      <c r="D9" s="209" t="str">
        <f>INDEX(Matrix2!$A:$EH,MATCH(Basiszahlen!$C$6,Matrix2!$C:$C,0)+MATCH(Basiszahlen!D$7,Matrix2!$B:$B)-24,4)</f>
        <v>nv</v>
      </c>
      <c r="E9" s="209" t="str">
        <f>INDEX(Matrix2!$A:$EH,MATCH(Basiszahlen!$C$6,Matrix2!$C:$C,0)+MATCH(Basiszahlen!E$7,Matrix2!$B:$B)-24,4)</f>
        <v>nv</v>
      </c>
      <c r="F9" s="209" t="str">
        <f>INDEX(Matrix2!$A:$EH,MATCH(Basiszahlen!$C$6,Matrix2!$C:$C,0)+MATCH(Basiszahlen!F$7,Matrix2!$B:$B)-24,4)</f>
        <v>nv</v>
      </c>
      <c r="G9" s="209" t="str">
        <f>INDEX(Matrix2!$A:$EH,MATCH(Basiszahlen!$C$6,Matrix2!$C:$C,0)+MATCH(Basiszahlen!G$7,Matrix2!$B:$B)-24,4)</f>
        <v>nv</v>
      </c>
      <c r="H9" s="209">
        <f>INDEX(Matrix2!$A:$EH,MATCH(Basiszahlen!$H$6,Matrix2!$C:$C,0)+MATCH(Basiszahlen!H$7,Matrix2!$B:$B)-24,4)</f>
        <v>3197</v>
      </c>
      <c r="I9" s="209">
        <f>INDEX(Matrix2!$A:$EH,MATCH(Basiszahlen!$H$6,Matrix2!$C:$C,0)+MATCH(Basiszahlen!I$7,Matrix2!$B:$B)-24,4)</f>
        <v>3327</v>
      </c>
      <c r="J9" s="209">
        <f>INDEX(Matrix2!$A:$EH,MATCH(Basiszahlen!$H$6,Matrix2!$C:$C,0)+MATCH(Basiszahlen!J$7,Matrix2!$B:$B)-24,4)</f>
        <v>3909</v>
      </c>
      <c r="K9" s="209">
        <f>INDEX(Matrix2!$A:$EH,MATCH(Basiszahlen!$H$6,Matrix2!$C:$C,0)+MATCH(Basiszahlen!K$7,Matrix2!$B:$B)-24,4)</f>
        <v>4218</v>
      </c>
      <c r="L9" s="209">
        <f>INDEX(Matrix2!$A:$EH,MATCH(Basiszahlen!$H$6,Matrix2!$C:$C,0)+MATCH(Basiszahlen!L$7,Matrix2!$B:$B)-24,4)</f>
        <v>4219</v>
      </c>
    </row>
    <row r="10" spans="1:14" ht="25.5" customHeight="1" x14ac:dyDescent="0.2">
      <c r="A10" s="144" t="s">
        <v>57</v>
      </c>
      <c r="B10" s="145" t="s">
        <v>677</v>
      </c>
      <c r="C10" s="210" t="str">
        <f>INDEX(Matrix2!$A:$EH,MATCH(Basiszahlen!$C$6,Matrix2!$C:$C,0)+MATCH(Basiszahlen!C$7,Matrix2!$B:$B)-24,5)</f>
        <v>nv</v>
      </c>
      <c r="D10" s="210" t="str">
        <f>INDEX(Matrix2!$A:$EH,MATCH(Basiszahlen!$C$6,Matrix2!$C:$C,0)+MATCH(Basiszahlen!D$7,Matrix2!$B:$B)-24,5)</f>
        <v>nv</v>
      </c>
      <c r="E10" s="210" t="str">
        <f>INDEX(Matrix2!$A:$EH,MATCH(Basiszahlen!$C$6,Matrix2!$C:$C,0)+MATCH(Basiszahlen!E$7,Matrix2!$B:$B)-24,5)</f>
        <v>nv</v>
      </c>
      <c r="F10" s="210" t="str">
        <f>INDEX(Matrix2!$A:$EH,MATCH(Basiszahlen!$C$6,Matrix2!$C:$C,0)+MATCH(Basiszahlen!F$7,Matrix2!$B:$B)-24,5)</f>
        <v>nv</v>
      </c>
      <c r="G10" s="210" t="str">
        <f>INDEX(Matrix2!$A:$EH,MATCH(Basiszahlen!$C$6,Matrix2!$C:$C,0)+MATCH(Basiszahlen!G$7,Matrix2!$B:$B)-24,5)</f>
        <v>nv</v>
      </c>
      <c r="H10" s="210">
        <f>INDEX(Matrix2!$A:$EH,MATCH(Basiszahlen!$H$6,Matrix2!$C:$C,0)+MATCH(Basiszahlen!H$7,Matrix2!$B:$B)-24,5)</f>
        <v>2468</v>
      </c>
      <c r="I10" s="210">
        <f>INDEX(Matrix2!$A:$EH,MATCH(Basiszahlen!$H$6,Matrix2!$C:$C,0)+MATCH(Basiszahlen!I$7,Matrix2!$B:$B)-24,5)</f>
        <v>2622</v>
      </c>
      <c r="J10" s="210">
        <f>INDEX(Matrix2!$A:$EH,MATCH(Basiszahlen!$H$6,Matrix2!$C:$C,0)+MATCH(Basiszahlen!J$7,Matrix2!$B:$B)-24,5)</f>
        <v>3108</v>
      </c>
      <c r="K10" s="210">
        <f>INDEX(Matrix2!$A:$EH,MATCH(Basiszahlen!$H$6,Matrix2!$C:$C,0)+MATCH(Basiszahlen!K$7,Matrix2!$B:$B)-24,5)</f>
        <v>3632</v>
      </c>
      <c r="L10" s="210">
        <f>INDEX(Matrix2!$A:$EH,MATCH(Basiszahlen!$H$6,Matrix2!$C:$C,0)+MATCH(Basiszahlen!L$7,Matrix2!$B:$B)-24,5)</f>
        <v>4079</v>
      </c>
    </row>
    <row r="11" spans="1:14" ht="25.5" customHeight="1" x14ac:dyDescent="0.2">
      <c r="A11" s="147" t="s">
        <v>141</v>
      </c>
      <c r="B11" s="142" t="s">
        <v>1050</v>
      </c>
      <c r="C11" s="209" t="str">
        <f>INDEX(Matrix2!$A:$EH,MATCH(Basiszahlen!$C$6,Matrix2!$C:$C,0)+MATCH(Basiszahlen!C$7,Matrix2!$B:$B)-24,6)</f>
        <v>nv</v>
      </c>
      <c r="D11" s="209" t="str">
        <f>INDEX(Matrix2!$A:$EH,MATCH(Basiszahlen!$C$6,Matrix2!$C:$C,0)+MATCH(Basiszahlen!D$7,Matrix2!$B:$B)-24,6)</f>
        <v>nv</v>
      </c>
      <c r="E11" s="209" t="str">
        <f>INDEX(Matrix2!$A:$EH,MATCH(Basiszahlen!$C$6,Matrix2!$C:$C,0)+MATCH(Basiszahlen!E$7,Matrix2!$B:$B)-24,6)</f>
        <v>nv</v>
      </c>
      <c r="F11" s="209" t="str">
        <f>INDEX(Matrix2!$A:$EH,MATCH(Basiszahlen!$C$6,Matrix2!$C:$C,0)+MATCH(Basiszahlen!F$7,Matrix2!$B:$B)-24,6)</f>
        <v>nv</v>
      </c>
      <c r="G11" s="209" t="str">
        <f>INDEX(Matrix2!$A:$EH,MATCH(Basiszahlen!$C$6,Matrix2!$C:$C,0)+MATCH(Basiszahlen!G$7,Matrix2!$B:$B)-24,6)</f>
        <v>nv</v>
      </c>
      <c r="H11" s="209" t="str">
        <f>INDEX(Matrix2!$A:$EH,MATCH(Basiszahlen!$H$6,Matrix2!$C:$C,0)+MATCH(Basiszahlen!H$7,Matrix2!$B:$B)-24,6)</f>
        <v>nv</v>
      </c>
      <c r="I11" s="209">
        <f>INDEX(Matrix2!$A:$EH,MATCH(Basiszahlen!$H$6,Matrix2!$C:$C,0)+MATCH(Basiszahlen!I$7,Matrix2!$B:$B)-24,6)</f>
        <v>9330</v>
      </c>
      <c r="J11" s="209">
        <f>INDEX(Matrix2!$A:$EH,MATCH(Basiszahlen!$H$6,Matrix2!$C:$C,0)+MATCH(Basiszahlen!J$7,Matrix2!$B:$B)-24,6)</f>
        <v>10924</v>
      </c>
      <c r="K11" s="209">
        <f>INDEX(Matrix2!$A:$EH,MATCH(Basiszahlen!$H$6,Matrix2!$C:$C,0)+MATCH(Basiszahlen!K$7,Matrix2!$B:$B)-24,6)</f>
        <v>11513</v>
      </c>
      <c r="L11" s="209">
        <f>INDEX(Matrix2!$A:$EH,MATCH(Basiszahlen!$H$6,Matrix2!$C:$C,0)+MATCH(Basiszahlen!L$7,Matrix2!$B:$B)-24,6)</f>
        <v>6111</v>
      </c>
      <c r="M11" s="140"/>
      <c r="N11" s="140"/>
    </row>
    <row r="12" spans="1:14" ht="25.5" customHeight="1" x14ac:dyDescent="0.2">
      <c r="A12" s="148" t="s">
        <v>142</v>
      </c>
      <c r="B12" s="149" t="s">
        <v>875</v>
      </c>
      <c r="C12" s="210" t="str">
        <f>INDEX(Matrix2!$A:$EH,MATCH(Basiszahlen!$C$6,Matrix2!$C:$C,0)+MATCH(Basiszahlen!C$7,Matrix2!$B:$B)-24,7)</f>
        <v>nv</v>
      </c>
      <c r="D12" s="210">
        <f>INDEX(Matrix2!$A:$EH,MATCH(Basiszahlen!$C$6,Matrix2!$C:$C,0)+MATCH(Basiszahlen!D$7,Matrix2!$B:$B)-24,7)</f>
        <v>24980</v>
      </c>
      <c r="E12" s="210" t="str">
        <f>INDEX(Matrix2!$A:$EH,MATCH(Basiszahlen!$C$6,Matrix2!$C:$C,0)+MATCH(Basiszahlen!E$7,Matrix2!$B:$B)-24,7)</f>
        <v>nv</v>
      </c>
      <c r="F12" s="210">
        <f>INDEX(Matrix2!$A:$EH,MATCH(Basiszahlen!$C$6,Matrix2!$C:$C,0)+MATCH(Basiszahlen!F$7,Matrix2!$B:$B)-24,7)</f>
        <v>28886</v>
      </c>
      <c r="G12" s="210" t="str">
        <f>INDEX(Matrix2!$A:$EH,MATCH(Basiszahlen!$C$6,Matrix2!$C:$C,0)+MATCH(Basiszahlen!G$7,Matrix2!$B:$B)-24,7)</f>
        <v>nv</v>
      </c>
      <c r="H12" s="210">
        <f>INDEX(Matrix2!$A:$EH,MATCH(Basiszahlen!$H$6,Matrix2!$C:$C,0)+MATCH(Basiszahlen!H$7,Matrix2!$B:$B)-24,7)</f>
        <v>30813</v>
      </c>
      <c r="I12" s="210" t="str">
        <f>INDEX(Matrix2!$A:$EH,MATCH(Basiszahlen!$H$6,Matrix2!$C:$C,0)+MATCH(Basiszahlen!I$7,Matrix2!$B:$B)-24,7)</f>
        <v>nv</v>
      </c>
      <c r="J12" s="210">
        <f>INDEX(Matrix2!$A:$EH,MATCH(Basiszahlen!$H$6,Matrix2!$C:$C,0)+MATCH(Basiszahlen!J$7,Matrix2!$B:$B)-24,7)</f>
        <v>32148</v>
      </c>
      <c r="K12" s="210" t="str">
        <f>INDEX(Matrix2!$A:$EH,MATCH(Basiszahlen!$H$6,Matrix2!$C:$C,0)+MATCH(Basiszahlen!K$7,Matrix2!$B:$B)-24,7)</f>
        <v>nv</v>
      </c>
      <c r="L12" s="210" t="str">
        <f>INDEX(Matrix2!$A:$EH,MATCH(Basiszahlen!$H$6,Matrix2!$C:$C,0)+MATCH(Basiszahlen!L$7,Matrix2!$B:$B)-24,7)</f>
        <v>…</v>
      </c>
      <c r="M12" s="140"/>
      <c r="N12" s="140"/>
    </row>
    <row r="13" spans="1:14" ht="35.1" customHeight="1" x14ac:dyDescent="0.2">
      <c r="A13" s="136" t="s">
        <v>143</v>
      </c>
      <c r="B13" s="157" t="s">
        <v>320</v>
      </c>
      <c r="C13" s="158"/>
      <c r="D13" s="158"/>
      <c r="E13" s="158"/>
      <c r="F13" s="158"/>
      <c r="G13" s="158"/>
      <c r="H13" s="158"/>
      <c r="I13" s="158"/>
      <c r="J13" s="158"/>
      <c r="K13" s="158"/>
      <c r="L13" s="159"/>
    </row>
    <row r="14" spans="1:14" ht="25.5" customHeight="1" x14ac:dyDescent="0.2">
      <c r="A14" s="150" t="s">
        <v>144</v>
      </c>
      <c r="B14" s="151" t="s">
        <v>781</v>
      </c>
      <c r="C14" s="209">
        <f>INDEX(Matrix2!$A:$EH,MATCH(Basiszahlen!$C$6,Matrix2!$C:$C,0)+MATCH(Basiszahlen!C$7,Matrix2!$B:$B)-24,8)</f>
        <v>130688</v>
      </c>
      <c r="D14" s="209">
        <f>INDEX(Matrix2!$A:$EH,MATCH(Basiszahlen!$C$6,Matrix2!$C:$C,0)+MATCH(Basiszahlen!D$7,Matrix2!$B:$B)-24,8)</f>
        <v>148713</v>
      </c>
      <c r="E14" s="209">
        <f>INDEX(Matrix2!$A:$EH,MATCH(Basiszahlen!$C$6,Matrix2!$C:$C,0)+MATCH(Basiszahlen!E$7,Matrix2!$B:$B)-24,8)</f>
        <v>156887</v>
      </c>
      <c r="F14" s="209">
        <f>INDEX(Matrix2!$A:$EH,MATCH(Basiszahlen!$C$6,Matrix2!$C:$C,0)+MATCH(Basiszahlen!F$7,Matrix2!$B:$B)-24,8)</f>
        <v>163267</v>
      </c>
      <c r="G14" s="209">
        <f>INDEX(Matrix2!$A:$EH,MATCH(Basiszahlen!$C$6,Matrix2!$C:$C,0)+MATCH(Basiszahlen!G$7,Matrix2!$B:$B)-24,8)</f>
        <v>170697</v>
      </c>
      <c r="H14" s="209">
        <f>INDEX(Matrix2!$A:$EH,MATCH(Basiszahlen!$H$6,Matrix2!$C:$C,0)+MATCH(Basiszahlen!H$7,Matrix2!$B:$B)-24,8)</f>
        <v>173556</v>
      </c>
      <c r="I14" s="209">
        <f>INDEX(Matrix2!$A:$EH,MATCH(Basiszahlen!$H$6,Matrix2!$C:$C,0)+MATCH(Basiszahlen!I$7,Matrix2!$B:$B)-24,8)</f>
        <v>176163</v>
      </c>
      <c r="J14" s="209">
        <f>INDEX(Matrix2!$A:$EH,MATCH(Basiszahlen!$H$6,Matrix2!$C:$C,0)+MATCH(Basiszahlen!J$7,Matrix2!$B:$B)-24,8)</f>
        <v>181766</v>
      </c>
      <c r="K14" s="209">
        <f>INDEX(Matrix2!$A:$EH,MATCH(Basiszahlen!$H$6,Matrix2!$C:$C,0)+MATCH(Basiszahlen!K$7,Matrix2!$B:$B)-24,8)</f>
        <v>203780</v>
      </c>
      <c r="L14" s="209">
        <f>INDEX(Matrix2!$A:$EH,MATCH(Basiszahlen!$H$6,Matrix2!$C:$C,0)+MATCH(Basiszahlen!L$7,Matrix2!$B:$B)-24,8)</f>
        <v>212831</v>
      </c>
    </row>
    <row r="15" spans="1:14" ht="25.5" customHeight="1" x14ac:dyDescent="0.2">
      <c r="A15" s="144" t="s">
        <v>145</v>
      </c>
      <c r="B15" s="149" t="s">
        <v>180</v>
      </c>
      <c r="C15" s="210" t="str">
        <f>INDEX(Matrix2!$A:$EH,MATCH(Basiszahlen!$C$6,Matrix2!$C:$C,0)+MATCH(Basiszahlen!C$7,Matrix2!$B:$B)-24,9)</f>
        <v>nv</v>
      </c>
      <c r="D15" s="210" t="str">
        <f>INDEX(Matrix2!$A:$EH,MATCH(Basiszahlen!$C$6,Matrix2!$C:$C,0)+MATCH(Basiszahlen!D$7,Matrix2!$B:$B)-24,9)</f>
        <v>nv</v>
      </c>
      <c r="E15" s="210">
        <f>INDEX(Matrix2!$A:$EH,MATCH(Basiszahlen!$C$6,Matrix2!$C:$C,0)+MATCH(Basiszahlen!E$7,Matrix2!$B:$B)-24,9)</f>
        <v>339907</v>
      </c>
      <c r="F15" s="210">
        <f>INDEX(Matrix2!$A:$EH,MATCH(Basiszahlen!$C$6,Matrix2!$C:$C,0)+MATCH(Basiszahlen!F$7,Matrix2!$B:$B)-24,9)</f>
        <v>348313</v>
      </c>
      <c r="G15" s="210">
        <f>INDEX(Matrix2!$A:$EH,MATCH(Basiszahlen!$C$6,Matrix2!$C:$C,0)+MATCH(Basiszahlen!G$7,Matrix2!$B:$B)-24,9)</f>
        <v>358654</v>
      </c>
      <c r="H15" s="210">
        <f>INDEX(Matrix2!$A:$EH,MATCH(Basiszahlen!$H$6,Matrix2!$C:$C,0)+MATCH(Basiszahlen!H$7,Matrix2!$B:$B)-24,9)</f>
        <v>366929</v>
      </c>
      <c r="I15" s="210">
        <f>INDEX(Matrix2!$A:$EH,MATCH(Basiszahlen!$H$6,Matrix2!$C:$C,0)+MATCH(Basiszahlen!I$7,Matrix2!$B:$B)-24,9)</f>
        <v>375645</v>
      </c>
      <c r="J15" s="210">
        <f>INDEX(Matrix2!$A:$EH,MATCH(Basiszahlen!$H$6,Matrix2!$C:$C,0)+MATCH(Basiszahlen!J$7,Matrix2!$B:$B)-24,9)</f>
        <v>384944</v>
      </c>
      <c r="K15" s="210">
        <f>INDEX(Matrix2!$A:$EH,MATCH(Basiszahlen!$H$6,Matrix2!$C:$C,0)+MATCH(Basiszahlen!K$7,Matrix2!$B:$B)-24,9)</f>
        <v>411432</v>
      </c>
      <c r="L15" s="210">
        <f>INDEX(Matrix2!$A:$EH,MATCH(Basiszahlen!$H$6,Matrix2!$C:$C,0)+MATCH(Basiszahlen!L$7,Matrix2!$B:$B)-24,9)</f>
        <v>424013</v>
      </c>
    </row>
    <row r="16" spans="1:14" ht="25.5" customHeight="1" x14ac:dyDescent="0.2">
      <c r="A16" s="152" t="s">
        <v>147</v>
      </c>
      <c r="B16" s="142" t="s">
        <v>181</v>
      </c>
      <c r="C16" s="209" t="str">
        <f>INDEX(Matrix2!$A:$EH,MATCH(Basiszahlen!$C$6,Matrix2!$C:$C,0)+MATCH(Basiszahlen!C$7,Matrix2!$B:$B)-24,10)</f>
        <v>nv</v>
      </c>
      <c r="D16" s="209" t="str">
        <f>INDEX(Matrix2!$A:$EH,MATCH(Basiszahlen!$C$6,Matrix2!$C:$C,0)+MATCH(Basiszahlen!D$7,Matrix2!$B:$B)-24,10)</f>
        <v>nv</v>
      </c>
      <c r="E16" s="209">
        <f>INDEX(Matrix2!$A:$EH,MATCH(Basiszahlen!$C$6,Matrix2!$C:$C,0)+MATCH(Basiszahlen!E$7,Matrix2!$B:$B)-24,10)</f>
        <v>85798</v>
      </c>
      <c r="F16" s="209">
        <f>INDEX(Matrix2!$A:$EH,MATCH(Basiszahlen!$C$6,Matrix2!$C:$C,0)+MATCH(Basiszahlen!F$7,Matrix2!$B:$B)-24,10)</f>
        <v>88827</v>
      </c>
      <c r="G16" s="209">
        <f>INDEX(Matrix2!$A:$EH,MATCH(Basiszahlen!$C$6,Matrix2!$C:$C,0)+MATCH(Basiszahlen!G$7,Matrix2!$B:$B)-24,10)</f>
        <v>91138</v>
      </c>
      <c r="H16" s="209">
        <f>INDEX(Matrix2!$A:$EH,MATCH(Basiszahlen!$H$6,Matrix2!$C:$C,0)+MATCH(Basiszahlen!H$7,Matrix2!$B:$B)-24,10)</f>
        <v>93087</v>
      </c>
      <c r="I16" s="209">
        <f>INDEX(Matrix2!$A:$EH,MATCH(Basiszahlen!$H$6,Matrix2!$C:$C,0)+MATCH(Basiszahlen!I$7,Matrix2!$B:$B)-24,10)</f>
        <v>96051</v>
      </c>
      <c r="J16" s="209">
        <f>INDEX(Matrix2!$A:$EH,MATCH(Basiszahlen!$H$6,Matrix2!$C:$C,0)+MATCH(Basiszahlen!J$7,Matrix2!$B:$B)-24,10)</f>
        <v>98433</v>
      </c>
      <c r="K16" s="209">
        <f>INDEX(Matrix2!$A:$EH,MATCH(Basiszahlen!$H$6,Matrix2!$C:$C,0)+MATCH(Basiszahlen!K$7,Matrix2!$B:$B)-24,10)</f>
        <v>105783</v>
      </c>
      <c r="L16" s="209">
        <f>INDEX(Matrix2!$A:$EH,MATCH(Basiszahlen!$H$6,Matrix2!$C:$C,0)+MATCH(Basiszahlen!L$7,Matrix2!$B:$B)-24,10)</f>
        <v>107311</v>
      </c>
    </row>
    <row r="17" spans="1:12" ht="25.5" customHeight="1" x14ac:dyDescent="0.2">
      <c r="A17" s="144" t="s">
        <v>149</v>
      </c>
      <c r="B17" s="149" t="s">
        <v>182</v>
      </c>
      <c r="C17" s="210" t="str">
        <f>INDEX(Matrix2!$A:$EH,MATCH(Basiszahlen!$C$6,Matrix2!$C:$C,0)+MATCH(Basiszahlen!C$7,Matrix2!$B:$B)-24,11)</f>
        <v>nv</v>
      </c>
      <c r="D17" s="210" t="str">
        <f>INDEX(Matrix2!$A:$EH,MATCH(Basiszahlen!$C$6,Matrix2!$C:$C,0)+MATCH(Basiszahlen!D$7,Matrix2!$B:$B)-24,11)</f>
        <v>nv</v>
      </c>
      <c r="E17" s="210">
        <f>INDEX(Matrix2!$A:$EH,MATCH(Basiszahlen!$C$6,Matrix2!$C:$C,0)+MATCH(Basiszahlen!E$7,Matrix2!$B:$B)-24,11)</f>
        <v>219632</v>
      </c>
      <c r="F17" s="210">
        <f>INDEX(Matrix2!$A:$EH,MATCH(Basiszahlen!$C$6,Matrix2!$C:$C,0)+MATCH(Basiszahlen!F$7,Matrix2!$B:$B)-24,11)</f>
        <v>225550</v>
      </c>
      <c r="G17" s="210">
        <f>INDEX(Matrix2!$A:$EH,MATCH(Basiszahlen!$C$6,Matrix2!$C:$C,0)+MATCH(Basiszahlen!G$7,Matrix2!$B:$B)-24,11)</f>
        <v>232934</v>
      </c>
      <c r="H17" s="210">
        <f>INDEX(Matrix2!$A:$EH,MATCH(Basiszahlen!$H$6,Matrix2!$C:$C,0)+MATCH(Basiszahlen!H$7,Matrix2!$B:$B)-24,11)</f>
        <v>238430</v>
      </c>
      <c r="I17" s="210">
        <f>INDEX(Matrix2!$A:$EH,MATCH(Basiszahlen!$H$6,Matrix2!$C:$C,0)+MATCH(Basiszahlen!I$7,Matrix2!$B:$B)-24,11)</f>
        <v>242375</v>
      </c>
      <c r="J17" s="210">
        <f>INDEX(Matrix2!$A:$EH,MATCH(Basiszahlen!$H$6,Matrix2!$C:$C,0)+MATCH(Basiszahlen!J$7,Matrix2!$B:$B)-24,11)</f>
        <v>247234</v>
      </c>
      <c r="K17" s="210">
        <f>INDEX(Matrix2!$A:$EH,MATCH(Basiszahlen!$H$6,Matrix2!$C:$C,0)+MATCH(Basiszahlen!K$7,Matrix2!$B:$B)-24,11)</f>
        <v>263448</v>
      </c>
      <c r="L17" s="210">
        <f>INDEX(Matrix2!$A:$EH,MATCH(Basiszahlen!$H$6,Matrix2!$C:$C,0)+MATCH(Basiszahlen!L$7,Matrix2!$B:$B)-24,11)</f>
        <v>273107</v>
      </c>
    </row>
    <row r="18" spans="1:12" ht="25.5" customHeight="1" x14ac:dyDescent="0.2">
      <c r="A18" s="141" t="s">
        <v>151</v>
      </c>
      <c r="B18" s="142" t="s">
        <v>183</v>
      </c>
      <c r="C18" s="209" t="str">
        <f>INDEX(Matrix2!$A:$EH,MATCH(Basiszahlen!$C$6,Matrix2!$C:$C,0)+MATCH(Basiszahlen!C$7,Matrix2!$B:$B)-24,12)</f>
        <v>nv</v>
      </c>
      <c r="D18" s="209" t="str">
        <f>INDEX(Matrix2!$A:$EH,MATCH(Basiszahlen!$C$6,Matrix2!$C:$C,0)+MATCH(Basiszahlen!D$7,Matrix2!$B:$B)-24,12)</f>
        <v>nv</v>
      </c>
      <c r="E18" s="209">
        <f>INDEX(Matrix2!$A:$EH,MATCH(Basiszahlen!$C$6,Matrix2!$C:$C,0)+MATCH(Basiszahlen!E$7,Matrix2!$B:$B)-24,12)</f>
        <v>34477</v>
      </c>
      <c r="F18" s="209">
        <f>INDEX(Matrix2!$A:$EH,MATCH(Basiszahlen!$C$6,Matrix2!$C:$C,0)+MATCH(Basiszahlen!F$7,Matrix2!$B:$B)-24,12)</f>
        <v>33936</v>
      </c>
      <c r="G18" s="209">
        <f>INDEX(Matrix2!$A:$EH,MATCH(Basiszahlen!$C$6,Matrix2!$C:$C,0)+MATCH(Basiszahlen!G$7,Matrix2!$B:$B)-24,12)</f>
        <v>34582</v>
      </c>
      <c r="H18" s="209">
        <f>INDEX(Matrix2!$A:$EH,MATCH(Basiszahlen!$H$6,Matrix2!$C:$C,0)+MATCH(Basiszahlen!H$7,Matrix2!$B:$B)-24,12)</f>
        <v>35412</v>
      </c>
      <c r="I18" s="209">
        <f>INDEX(Matrix2!$A:$EH,MATCH(Basiszahlen!$H$6,Matrix2!$C:$C,0)+MATCH(Basiszahlen!I$7,Matrix2!$B:$B)-24,12)</f>
        <v>37219</v>
      </c>
      <c r="J18" s="209">
        <f>INDEX(Matrix2!$A:$EH,MATCH(Basiszahlen!$H$6,Matrix2!$C:$C,0)+MATCH(Basiszahlen!J$7,Matrix2!$B:$B)-24,12)</f>
        <v>39277</v>
      </c>
      <c r="K18" s="209">
        <f>INDEX(Matrix2!$A:$EH,MATCH(Basiszahlen!$H$6,Matrix2!$C:$C,0)+MATCH(Basiszahlen!K$7,Matrix2!$B:$B)-24,12)</f>
        <v>42201</v>
      </c>
      <c r="L18" s="209">
        <f>INDEX(Matrix2!$A:$EH,MATCH(Basiszahlen!$H$6,Matrix2!$C:$C,0)+MATCH(Basiszahlen!L$7,Matrix2!$B:$B)-24,12)</f>
        <v>43595</v>
      </c>
    </row>
    <row r="19" spans="1:12" ht="25.5" customHeight="1" x14ac:dyDescent="0.2">
      <c r="A19" s="144" t="s">
        <v>153</v>
      </c>
      <c r="B19" s="149" t="s">
        <v>782</v>
      </c>
      <c r="C19" s="210">
        <f>INDEX(Matrix2!$A:$EH,MATCH(Basiszahlen!$C$6,Matrix2!$C:$C,0)+MATCH(Basiszahlen!C$7,Matrix2!$B:$B)-24,13)</f>
        <v>131</v>
      </c>
      <c r="D19" s="210">
        <f>INDEX(Matrix2!$A:$EH,MATCH(Basiszahlen!$C$6,Matrix2!$C:$C,0)+MATCH(Basiszahlen!D$7,Matrix2!$B:$B)-24,13)</f>
        <v>139</v>
      </c>
      <c r="E19" s="210">
        <f>INDEX(Matrix2!$A:$EH,MATCH(Basiszahlen!$C$6,Matrix2!$C:$C,0)+MATCH(Basiszahlen!E$7,Matrix2!$B:$B)-24,13)</f>
        <v>173</v>
      </c>
      <c r="F19" s="210">
        <f>INDEX(Matrix2!$A:$EH,MATCH(Basiszahlen!$C$6,Matrix2!$C:$C,0)+MATCH(Basiszahlen!F$7,Matrix2!$B:$B)-24,13)</f>
        <v>211</v>
      </c>
      <c r="G19" s="210">
        <f>INDEX(Matrix2!$A:$EH,MATCH(Basiszahlen!$C$6,Matrix2!$C:$C,0)+MATCH(Basiszahlen!G$7,Matrix2!$B:$B)-24,13)</f>
        <v>240</v>
      </c>
      <c r="H19" s="210">
        <f>INDEX(Matrix2!$A:$EH,MATCH(Basiszahlen!$H$6,Matrix2!$C:$C,0)+MATCH(Basiszahlen!H$7,Matrix2!$B:$B)-24,13)</f>
        <v>259</v>
      </c>
      <c r="I19" s="210">
        <f>INDEX(Matrix2!$A:$EH,MATCH(Basiszahlen!$H$6,Matrix2!$C:$C,0)+MATCH(Basiszahlen!I$7,Matrix2!$B:$B)-24,13)</f>
        <v>184</v>
      </c>
      <c r="J19" s="210">
        <f>INDEX(Matrix2!$A:$EH,MATCH(Basiszahlen!$H$6,Matrix2!$C:$C,0)+MATCH(Basiszahlen!J$7,Matrix2!$B:$B)-24,13)</f>
        <v>199</v>
      </c>
      <c r="K19" s="210">
        <f>INDEX(Matrix2!$A:$EH,MATCH(Basiszahlen!$H$6,Matrix2!$C:$C,0)+MATCH(Basiszahlen!K$7,Matrix2!$B:$B)-24,13)</f>
        <v>229</v>
      </c>
      <c r="L19" s="210">
        <f>INDEX(Matrix2!$A:$EH,MATCH(Basiszahlen!$H$6,Matrix2!$C:$C,0)+MATCH(Basiszahlen!L$7,Matrix2!$B:$B)-24,13)</f>
        <v>309</v>
      </c>
    </row>
    <row r="20" spans="1:12" ht="25.5" customHeight="1" x14ac:dyDescent="0.2">
      <c r="A20" s="141" t="s">
        <v>154</v>
      </c>
      <c r="B20" s="142" t="s">
        <v>783</v>
      </c>
      <c r="C20" s="209">
        <f>INDEX(Matrix2!$A:$EH,MATCH(Basiszahlen!$C$6,Matrix2!$C:$C,0)+MATCH(Basiszahlen!C$7,Matrix2!$B:$B)-24,14)</f>
        <v>12814</v>
      </c>
      <c r="D20" s="209">
        <f>INDEX(Matrix2!$A:$EH,MATCH(Basiszahlen!$C$6,Matrix2!$C:$C,0)+MATCH(Basiszahlen!D$7,Matrix2!$B:$B)-24,14)</f>
        <v>13615</v>
      </c>
      <c r="E20" s="209">
        <f>INDEX(Matrix2!$A:$EH,MATCH(Basiszahlen!$C$6,Matrix2!$C:$C,0)+MATCH(Basiszahlen!E$7,Matrix2!$B:$B)-24,14)</f>
        <v>13852</v>
      </c>
      <c r="F20" s="209">
        <f>INDEX(Matrix2!$A:$EH,MATCH(Basiszahlen!$C$6,Matrix2!$C:$C,0)+MATCH(Basiszahlen!F$7,Matrix2!$B:$B)-24,14)</f>
        <v>14205</v>
      </c>
      <c r="G20" s="209">
        <f>INDEX(Matrix2!$A:$EH,MATCH(Basiszahlen!$C$6,Matrix2!$C:$C,0)+MATCH(Basiszahlen!G$7,Matrix2!$B:$B)-24,14)</f>
        <v>13902</v>
      </c>
      <c r="H20" s="209">
        <f>INDEX(Matrix2!$A:$EH,MATCH(Basiszahlen!$H$6,Matrix2!$C:$C,0)+MATCH(Basiszahlen!H$7,Matrix2!$B:$B)-24,14)</f>
        <v>14485</v>
      </c>
      <c r="I20" s="209">
        <f>INDEX(Matrix2!$A:$EH,MATCH(Basiszahlen!$H$6,Matrix2!$C:$C,0)+MATCH(Basiszahlen!I$7,Matrix2!$B:$B)-24,14)</f>
        <v>18818</v>
      </c>
      <c r="J20" s="209">
        <f>INDEX(Matrix2!$A:$EH,MATCH(Basiszahlen!$H$6,Matrix2!$C:$C,0)+MATCH(Basiszahlen!J$7,Matrix2!$B:$B)-24,14)</f>
        <v>17557</v>
      </c>
      <c r="K20" s="209">
        <f>INDEX(Matrix2!$A:$EH,MATCH(Basiszahlen!$H$6,Matrix2!$C:$C,0)+MATCH(Basiszahlen!K$7,Matrix2!$B:$B)-24,14)</f>
        <v>19647</v>
      </c>
      <c r="L20" s="209">
        <f>INDEX(Matrix2!$A:$EH,MATCH(Basiszahlen!$H$6,Matrix2!$C:$C,0)+MATCH(Basiszahlen!L$7,Matrix2!$B:$B)-24,14)</f>
        <v>21646</v>
      </c>
    </row>
    <row r="21" spans="1:12" ht="25.5" customHeight="1" x14ac:dyDescent="0.2">
      <c r="A21" s="144" t="s">
        <v>155</v>
      </c>
      <c r="B21" s="149" t="s">
        <v>783</v>
      </c>
      <c r="C21" s="210">
        <f>INDEX(Matrix2!$A:$EH,MATCH(Basiszahlen!$C$6,Matrix2!$C:$C,0)+MATCH(Basiszahlen!C$7,Matrix2!$B:$B)-24,15)</f>
        <v>12814</v>
      </c>
      <c r="D21" s="210">
        <f>INDEX(Matrix2!$A:$EH,MATCH(Basiszahlen!$C$6,Matrix2!$C:$C,0)+MATCH(Basiszahlen!D$7,Matrix2!$B:$B)-24,15)</f>
        <v>13615</v>
      </c>
      <c r="E21" s="210">
        <f>INDEX(Matrix2!$A:$EH,MATCH(Basiszahlen!$C$6,Matrix2!$C:$C,0)+MATCH(Basiszahlen!E$7,Matrix2!$B:$B)-24,15)</f>
        <v>13852</v>
      </c>
      <c r="F21" s="210">
        <f>INDEX(Matrix2!$A:$EH,MATCH(Basiszahlen!$C$6,Matrix2!$C:$C,0)+MATCH(Basiszahlen!F$7,Matrix2!$B:$B)-24,15)</f>
        <v>14205</v>
      </c>
      <c r="G21" s="210">
        <f>INDEX(Matrix2!$A:$EH,MATCH(Basiszahlen!$C$6,Matrix2!$C:$C,0)+MATCH(Basiszahlen!G$7,Matrix2!$B:$B)-24,15)</f>
        <v>13902</v>
      </c>
      <c r="H21" s="210">
        <f>INDEX(Matrix2!$A:$EH,MATCH(Basiszahlen!$H$6,Matrix2!$C:$C,0)+MATCH(Basiszahlen!H$7,Matrix2!$B:$B)-24,15)</f>
        <v>14485</v>
      </c>
      <c r="I21" s="210">
        <f>INDEX(Matrix2!$A:$EH,MATCH(Basiszahlen!$H$6,Matrix2!$C:$C,0)+MATCH(Basiszahlen!I$7,Matrix2!$B:$B)-24,15)</f>
        <v>18582</v>
      </c>
      <c r="J21" s="210">
        <f>INDEX(Matrix2!$A:$EH,MATCH(Basiszahlen!$H$6,Matrix2!$C:$C,0)+MATCH(Basiszahlen!J$7,Matrix2!$B:$B)-24,15)</f>
        <v>17557</v>
      </c>
      <c r="K21" s="210">
        <f>INDEX(Matrix2!$A:$EH,MATCH(Basiszahlen!$H$6,Matrix2!$C:$C,0)+MATCH(Basiszahlen!K$7,Matrix2!$B:$B)-24,15)</f>
        <v>19647</v>
      </c>
      <c r="L21" s="210">
        <f>INDEX(Matrix2!$A:$EH,MATCH(Basiszahlen!$H$6,Matrix2!$C:$C,0)+MATCH(Basiszahlen!L$7,Matrix2!$B:$B)-24,15)</f>
        <v>21646</v>
      </c>
    </row>
    <row r="22" spans="1:12" ht="25.5" customHeight="1" x14ac:dyDescent="0.2">
      <c r="A22" s="141" t="s">
        <v>768</v>
      </c>
      <c r="B22" s="142" t="s">
        <v>1078</v>
      </c>
      <c r="C22" s="209">
        <f>INDEX(Matrix2!$A:$EH,MATCH(Basiszahlen!$C$6,Matrix2!$C:$C,0)+MATCH(Basiszahlen!C$7,Matrix2!$B:$B)-24,16)</f>
        <v>8058.7586054062831</v>
      </c>
      <c r="D22" s="209">
        <f>INDEX(Matrix2!$A:$EH,MATCH(Basiszahlen!$C$6,Matrix2!$C:$C,0)+MATCH(Basiszahlen!D$7,Matrix2!$B:$B)-24,16)</f>
        <v>9600.1733186880465</v>
      </c>
      <c r="E22" s="209">
        <f>INDEX(Matrix2!$A:$EH,MATCH(Basiszahlen!$C$6,Matrix2!$C:$C,0)+MATCH(Basiszahlen!E$7,Matrix2!$B:$B)-24,16)</f>
        <v>10415.788228091389</v>
      </c>
      <c r="F22" s="209">
        <f>INDEX(Matrix2!$A:$EH,MATCH(Basiszahlen!$C$6,Matrix2!$C:$C,0)+MATCH(Basiszahlen!F$7,Matrix2!$B:$B)-24,16)</f>
        <v>11241.335903572965</v>
      </c>
      <c r="G22" s="209">
        <f>INDEX(Matrix2!$A:$EH,MATCH(Basiszahlen!$C$6,Matrix2!$C:$C,0)+MATCH(Basiszahlen!G$7,Matrix2!$B:$B)-24,16)</f>
        <v>12555.329590124218</v>
      </c>
      <c r="H22" s="209">
        <f>INDEX(Matrix2!$A:$EH,MATCH(Basiszahlen!$H$6,Matrix2!$C:$C,0)+MATCH(Basiszahlen!H$7,Matrix2!$B:$B)-24,16)</f>
        <v>13351.776848511068</v>
      </c>
      <c r="I22" s="209">
        <f>INDEX(Matrix2!$A:$EH,MATCH(Basiszahlen!$H$6,Matrix2!$C:$C,0)+MATCH(Basiszahlen!I$7,Matrix2!$B:$B)-24,16)</f>
        <v>13866.75252088143</v>
      </c>
      <c r="J22" s="209">
        <f>INDEX(Matrix2!$A:$EH,MATCH(Basiszahlen!$H$6,Matrix2!$C:$C,0)+MATCH(Basiszahlen!J$7,Matrix2!$B:$B)-24,16)</f>
        <v>14698.20092982059</v>
      </c>
      <c r="K22" s="209">
        <f>INDEX(Matrix2!$A:$EH,MATCH(Basiszahlen!$H$6,Matrix2!$C:$C,0)+MATCH(Basiszahlen!K$7,Matrix2!$B:$B)-24,16)</f>
        <v>14597</v>
      </c>
      <c r="L22" s="209">
        <f>INDEX(Matrix2!$A:$EH,MATCH(Basiszahlen!$H$6,Matrix2!$C:$C,0)+MATCH(Basiszahlen!L$7,Matrix2!$B:$B)-24,16)</f>
        <v>14549.281446952213</v>
      </c>
    </row>
    <row r="23" spans="1:12" ht="25.5" customHeight="1" x14ac:dyDescent="0.2">
      <c r="A23" s="153" t="s">
        <v>769</v>
      </c>
      <c r="B23" s="154" t="s">
        <v>1051</v>
      </c>
      <c r="C23" s="211">
        <f>INDEX(Matrix2!$A:$EH,MATCH(Basiszahlen!$C$6,Matrix2!$C:$C,0)+MATCH(Basiszahlen!C$7,Matrix2!$B:$B)-24,17)</f>
        <v>2416.3940397350993</v>
      </c>
      <c r="D23" s="211">
        <f>INDEX(Matrix2!$A:$EH,MATCH(Basiszahlen!$C$6,Matrix2!$C:$C,0)+MATCH(Basiszahlen!D$7,Matrix2!$B:$B)-24,17)</f>
        <v>2374.0981308411215</v>
      </c>
      <c r="E23" s="211">
        <f>INDEX(Matrix2!$A:$EH,MATCH(Basiszahlen!$C$6,Matrix2!$C:$C,0)+MATCH(Basiszahlen!E$7,Matrix2!$B:$B)-24,17)</f>
        <v>2380.4872122762149</v>
      </c>
      <c r="F23" s="211">
        <f>INDEX(Matrix2!$A:$EH,MATCH(Basiszahlen!$C$6,Matrix2!$C:$C,0)+MATCH(Basiszahlen!F$7,Matrix2!$B:$B)-24,17)</f>
        <v>2426.4444444444443</v>
      </c>
      <c r="G23" s="211">
        <f>INDEX(Matrix2!$A:$EH,MATCH(Basiszahlen!$C$6,Matrix2!$C:$C,0)+MATCH(Basiszahlen!G$7,Matrix2!$B:$B)-24,17)</f>
        <v>2467.0826612903224</v>
      </c>
      <c r="H23" s="211">
        <f>INDEX(Matrix2!$A:$EH,MATCH(Basiszahlen!$H$6,Matrix2!$C:$C,0)+MATCH(Basiszahlen!H$7,Matrix2!$B:$B)-24,17)</f>
        <v>2521.5775047258981</v>
      </c>
      <c r="I23" s="211">
        <f>INDEX(Matrix2!$A:$EH,MATCH(Basiszahlen!$H$6,Matrix2!$C:$C,0)+MATCH(Basiszahlen!I$7,Matrix2!$B:$B)-24,17)</f>
        <v>2555.3850574712642</v>
      </c>
      <c r="J23" s="211">
        <f>INDEX(Matrix2!$A:$EH,MATCH(Basiszahlen!$H$6,Matrix2!$C:$C,0)+MATCH(Basiszahlen!J$7,Matrix2!$B:$B)-24,17)</f>
        <v>2647.6565731166911</v>
      </c>
      <c r="K23" s="211">
        <f>INDEX(Matrix2!$A:$EH,MATCH(Basiszahlen!$H$6,Matrix2!$C:$C,0)+MATCH(Basiszahlen!K$7,Matrix2!$B:$B)-24,17)</f>
        <v>2818.965909090909</v>
      </c>
      <c r="L23" s="211">
        <f>INDEX(Matrix2!$A:$EH,MATCH(Basiszahlen!$H$6,Matrix2!$C:$C,0)+MATCH(Basiszahlen!L$7,Matrix2!$B:$B)-24,17)</f>
        <v>2986.4356376638857</v>
      </c>
    </row>
    <row r="24" spans="1:12" ht="25.5" customHeight="1" x14ac:dyDescent="0.2">
      <c r="A24" s="156" t="s">
        <v>156</v>
      </c>
      <c r="B24" s="142" t="s">
        <v>784</v>
      </c>
      <c r="C24" s="209" t="str">
        <f>INDEX(Matrix2!$A:$EH,MATCH(Basiszahlen!$C$6,Matrix2!$C:$C,0)+MATCH(Basiszahlen!C$7,Matrix2!$B:$B)-24,18)</f>
        <v>nv</v>
      </c>
      <c r="D24" s="209" t="str">
        <f>INDEX(Matrix2!$A:$EH,MATCH(Basiszahlen!$C$6,Matrix2!$C:$C,0)+MATCH(Basiszahlen!D$7,Matrix2!$B:$B)-24,18)</f>
        <v>nv</v>
      </c>
      <c r="E24" s="209" t="str">
        <f>INDEX(Matrix2!$A:$EH,MATCH(Basiszahlen!$C$6,Matrix2!$C:$C,0)+MATCH(Basiszahlen!E$7,Matrix2!$B:$B)-24,18)</f>
        <v>nv</v>
      </c>
      <c r="F24" s="209" t="str">
        <f>INDEX(Matrix2!$A:$EH,MATCH(Basiszahlen!$C$6,Matrix2!$C:$C,0)+MATCH(Basiszahlen!F$7,Matrix2!$B:$B)-24,18)</f>
        <v>nv</v>
      </c>
      <c r="G24" s="209" t="str">
        <f>INDEX(Matrix2!$A:$EH,MATCH(Basiszahlen!$C$6,Matrix2!$C:$C,0)+MATCH(Basiszahlen!G$7,Matrix2!$B:$B)-24,18)</f>
        <v>nv</v>
      </c>
      <c r="H24" s="209" t="str">
        <f>INDEX(Matrix2!$A:$EH,MATCH(Basiszahlen!$H$6,Matrix2!$C:$C,0)+MATCH(Basiszahlen!H$7,Matrix2!$B:$B)-24,18)</f>
        <v>nv</v>
      </c>
      <c r="I24" s="209">
        <f>INDEX(Matrix2!$A:$EH,MATCH(Basiszahlen!$H$6,Matrix2!$C:$C,0)+MATCH(Basiszahlen!I$7,Matrix2!$B:$B)-24,18)</f>
        <v>61547</v>
      </c>
      <c r="J24" s="209">
        <f>INDEX(Matrix2!$A:$EH,MATCH(Basiszahlen!$H$6,Matrix2!$C:$C,0)+MATCH(Basiszahlen!J$7,Matrix2!$B:$B)-24,18)</f>
        <v>61597</v>
      </c>
      <c r="K24" s="209">
        <f>INDEX(Matrix2!$A:$EH,MATCH(Basiszahlen!$H$6,Matrix2!$C:$C,0)+MATCH(Basiszahlen!K$7,Matrix2!$B:$B)-24,18)</f>
        <v>74078</v>
      </c>
      <c r="L24" s="209">
        <f>INDEX(Matrix2!$A:$EH,MATCH(Basiszahlen!$H$6,Matrix2!$C:$C,0)+MATCH(Basiszahlen!L$7,Matrix2!$B:$B)-24,18)</f>
        <v>73695</v>
      </c>
    </row>
    <row r="25" spans="1:12" ht="35.1" customHeight="1" x14ac:dyDescent="0.2">
      <c r="A25" s="136" t="s">
        <v>157</v>
      </c>
      <c r="B25" s="157" t="s">
        <v>321</v>
      </c>
      <c r="C25" s="158"/>
      <c r="D25" s="158"/>
      <c r="E25" s="158"/>
      <c r="F25" s="158"/>
      <c r="G25" s="158"/>
      <c r="H25" s="158"/>
      <c r="I25" s="158"/>
      <c r="J25" s="158"/>
      <c r="K25" s="158"/>
      <c r="L25" s="159"/>
    </row>
    <row r="26" spans="1:12" ht="25.5" customHeight="1" x14ac:dyDescent="0.2">
      <c r="A26" s="141" t="s">
        <v>158</v>
      </c>
      <c r="B26" s="142" t="s">
        <v>440</v>
      </c>
      <c r="C26" s="209">
        <f>INDEX(Matrix2!$A:$EH,MATCH(Basiszahlen!$C$6,Matrix2!$C:$C,0)+MATCH(Basiszahlen!C$7,Matrix2!$B:$B)-24,19)</f>
        <v>235563</v>
      </c>
      <c r="D26" s="209">
        <f>INDEX(Matrix2!$A:$EH,MATCH(Basiszahlen!$C$6,Matrix2!$C:$C,0)+MATCH(Basiszahlen!D$7,Matrix2!$B:$B)-24,19)</f>
        <v>238637</v>
      </c>
      <c r="E26" s="209">
        <f>INDEX(Matrix2!$A:$EH,MATCH(Basiszahlen!$C$6,Matrix2!$C:$C,0)+MATCH(Basiszahlen!E$7,Matrix2!$B:$B)-24,19)</f>
        <v>240985</v>
      </c>
      <c r="F26" s="209">
        <f>INDEX(Matrix2!$A:$EH,MATCH(Basiszahlen!$C$6,Matrix2!$C:$C,0)+MATCH(Basiszahlen!F$7,Matrix2!$B:$B)-24,19)</f>
        <v>244465</v>
      </c>
      <c r="G26" s="209">
        <f>INDEX(Matrix2!$A:$EH,MATCH(Basiszahlen!$C$6,Matrix2!$C:$C,0)+MATCH(Basiszahlen!G$7,Matrix2!$B:$B)-24,19)</f>
        <v>247372</v>
      </c>
      <c r="H26" s="209">
        <f>INDEX(Matrix2!$A:$EH,MATCH(Basiszahlen!$H$6,Matrix2!$C:$C,0)+MATCH(Basiszahlen!H$7,Matrix2!$B:$B)-24,19)</f>
        <v>249721</v>
      </c>
      <c r="I26" s="209">
        <f>INDEX(Matrix2!$A:$EH,MATCH(Basiszahlen!$H$6,Matrix2!$C:$C,0)+MATCH(Basiszahlen!I$7,Matrix2!$B:$B)-24,19)</f>
        <v>245856</v>
      </c>
      <c r="J26" s="209">
        <f>INDEX(Matrix2!$A:$EH,MATCH(Basiszahlen!$H$6,Matrix2!$C:$C,0)+MATCH(Basiszahlen!J$7,Matrix2!$B:$B)-24,19)</f>
        <v>247363</v>
      </c>
      <c r="K26" s="209">
        <f>INDEX(Matrix2!$A:$EH,MATCH(Basiszahlen!$H$6,Matrix2!$C:$C,0)+MATCH(Basiszahlen!K$7,Matrix2!$B:$B)-24,19)</f>
        <v>251262</v>
      </c>
      <c r="L26" s="209">
        <f>INDEX(Matrix2!$A:$EH,MATCH(Basiszahlen!$H$6,Matrix2!$C:$C,0)+MATCH(Basiszahlen!L$7,Matrix2!$B:$B)-24,19)</f>
        <v>253731</v>
      </c>
    </row>
    <row r="27" spans="1:12" ht="25.5" customHeight="1" x14ac:dyDescent="0.2">
      <c r="A27" s="144" t="s">
        <v>159</v>
      </c>
      <c r="B27" s="149" t="s">
        <v>441</v>
      </c>
      <c r="C27" s="210">
        <f>INDEX(Matrix2!$A:$EH,MATCH(Basiszahlen!$C$6,Matrix2!$C:$C,0)+MATCH(Basiszahlen!C$7,Matrix2!$B:$B)-24,20)</f>
        <v>242361</v>
      </c>
      <c r="D27" s="210">
        <f>INDEX(Matrix2!$A:$EH,MATCH(Basiszahlen!$C$6,Matrix2!$C:$C,0)+MATCH(Basiszahlen!D$7,Matrix2!$B:$B)-24,20)</f>
        <v>246747</v>
      </c>
      <c r="E27" s="210">
        <f>INDEX(Matrix2!$A:$EH,MATCH(Basiszahlen!$C$6,Matrix2!$C:$C,0)+MATCH(Basiszahlen!E$7,Matrix2!$B:$B)-24,20)</f>
        <v>250676</v>
      </c>
      <c r="F27" s="210">
        <f>INDEX(Matrix2!$A:$EH,MATCH(Basiszahlen!$C$6,Matrix2!$C:$C,0)+MATCH(Basiszahlen!F$7,Matrix2!$B:$B)-24,20)</f>
        <v>256862</v>
      </c>
      <c r="G27" s="210">
        <f>INDEX(Matrix2!$A:$EH,MATCH(Basiszahlen!$C$6,Matrix2!$C:$C,0)+MATCH(Basiszahlen!G$7,Matrix2!$B:$B)-24,20)</f>
        <v>262735</v>
      </c>
      <c r="H27" s="210">
        <f>INDEX(Matrix2!$A:$EH,MATCH(Basiszahlen!$H$6,Matrix2!$C:$C,0)+MATCH(Basiszahlen!H$7,Matrix2!$B:$B)-24,20)</f>
        <v>267402</v>
      </c>
      <c r="I27" s="210">
        <f>INDEX(Matrix2!$A:$EH,MATCH(Basiszahlen!$H$6,Matrix2!$C:$C,0)+MATCH(Basiszahlen!I$7,Matrix2!$B:$B)-24,20)</f>
        <v>264502</v>
      </c>
      <c r="J27" s="210">
        <f>INDEX(Matrix2!$A:$EH,MATCH(Basiszahlen!$H$6,Matrix2!$C:$C,0)+MATCH(Basiszahlen!J$7,Matrix2!$B:$B)-24,20)</f>
        <v>268457</v>
      </c>
      <c r="K27" s="210">
        <f>INDEX(Matrix2!$A:$EH,MATCH(Basiszahlen!$H$6,Matrix2!$C:$C,0)+MATCH(Basiszahlen!K$7,Matrix2!$B:$B)-24,20)</f>
        <v>273728</v>
      </c>
      <c r="L27" s="210">
        <f>INDEX(Matrix2!$A:$EH,MATCH(Basiszahlen!$H$6,Matrix2!$C:$C,0)+MATCH(Basiszahlen!L$7,Matrix2!$B:$B)-24,20)</f>
        <v>277344</v>
      </c>
    </row>
    <row r="28" spans="1:12" ht="25.5" customHeight="1" x14ac:dyDescent="0.2">
      <c r="A28" s="141" t="s">
        <v>160</v>
      </c>
      <c r="B28" s="142" t="s">
        <v>785</v>
      </c>
      <c r="C28" s="209">
        <f>INDEX(Matrix2!$A:$EH,MATCH(Basiszahlen!$C$6,Matrix2!$C:$C,0)+MATCH(Basiszahlen!C$7,Matrix2!$B:$B)-24,21)</f>
        <v>194853</v>
      </c>
      <c r="D28" s="209">
        <f>INDEX(Matrix2!$A:$EH,MATCH(Basiszahlen!$C$6,Matrix2!$C:$C,0)+MATCH(Basiszahlen!D$7,Matrix2!$B:$B)-24,21)</f>
        <v>199232</v>
      </c>
      <c r="E28" s="209">
        <f>INDEX(Matrix2!$A:$EH,MATCH(Basiszahlen!$C$6,Matrix2!$C:$C,0)+MATCH(Basiszahlen!E$7,Matrix2!$B:$B)-24,21)</f>
        <v>202302</v>
      </c>
      <c r="F28" s="209">
        <f>INDEX(Matrix2!$A:$EH,MATCH(Basiszahlen!$C$6,Matrix2!$C:$C,0)+MATCH(Basiszahlen!F$7,Matrix2!$B:$B)-24,21)</f>
        <v>206364</v>
      </c>
      <c r="G28" s="209">
        <f>INDEX(Matrix2!$A:$EH,MATCH(Basiszahlen!$C$6,Matrix2!$C:$C,0)+MATCH(Basiszahlen!G$7,Matrix2!$B:$B)-24,21)</f>
        <v>209834</v>
      </c>
      <c r="H28" s="209">
        <f>INDEX(Matrix2!$A:$EH,MATCH(Basiszahlen!$H$6,Matrix2!$C:$C,0)+MATCH(Basiszahlen!H$7,Matrix2!$B:$B)-24,21)</f>
        <v>212976</v>
      </c>
      <c r="I28" s="209">
        <f>INDEX(Matrix2!$A:$EH,MATCH(Basiszahlen!$H$6,Matrix2!$C:$C,0)+MATCH(Basiszahlen!I$7,Matrix2!$B:$B)-24,21)</f>
        <v>213011</v>
      </c>
      <c r="J28" s="209">
        <f>INDEX(Matrix2!$A:$EH,MATCH(Basiszahlen!$H$6,Matrix2!$C:$C,0)+MATCH(Basiszahlen!J$7,Matrix2!$B:$B)-24,21)</f>
        <v>215286</v>
      </c>
      <c r="K28" s="209">
        <f>INDEX(Matrix2!$A:$EH,MATCH(Basiszahlen!$H$6,Matrix2!$C:$C,0)+MATCH(Basiszahlen!K$7,Matrix2!$B:$B)-24,21)</f>
        <v>218695</v>
      </c>
      <c r="L28" s="209">
        <f>INDEX(Matrix2!$A:$EH,MATCH(Basiszahlen!$H$6,Matrix2!$C:$C,0)+MATCH(Basiszahlen!L$7,Matrix2!$B:$B)-24,21)</f>
        <v>220127</v>
      </c>
    </row>
    <row r="29" spans="1:12" ht="25.5" customHeight="1" x14ac:dyDescent="0.2">
      <c r="A29" s="144" t="s">
        <v>162</v>
      </c>
      <c r="B29" s="149" t="s">
        <v>444</v>
      </c>
      <c r="C29" s="210">
        <f>INDEX(Matrix2!$A:$EH,MATCH(Basiszahlen!$C$6,Matrix2!$C:$C,0)+MATCH(Basiszahlen!C$7,Matrix2!$B:$B)-24,22)</f>
        <v>40710</v>
      </c>
      <c r="D29" s="210">
        <f>INDEX(Matrix2!$A:$EH,MATCH(Basiszahlen!$C$6,Matrix2!$C:$C,0)+MATCH(Basiszahlen!D$7,Matrix2!$B:$B)-24,22)</f>
        <v>39405</v>
      </c>
      <c r="E29" s="210">
        <f>INDEX(Matrix2!$A:$EH,MATCH(Basiszahlen!$C$6,Matrix2!$C:$C,0)+MATCH(Basiszahlen!E$7,Matrix2!$B:$B)-24,22)</f>
        <v>38683</v>
      </c>
      <c r="F29" s="210">
        <f>INDEX(Matrix2!$A:$EH,MATCH(Basiszahlen!$C$6,Matrix2!$C:$C,0)+MATCH(Basiszahlen!F$7,Matrix2!$B:$B)-24,22)</f>
        <v>38101</v>
      </c>
      <c r="G29" s="210">
        <f>INDEX(Matrix2!$A:$EH,MATCH(Basiszahlen!$C$6,Matrix2!$C:$C,0)+MATCH(Basiszahlen!G$7,Matrix2!$B:$B)-24,22)</f>
        <v>37538</v>
      </c>
      <c r="H29" s="210">
        <f>INDEX(Matrix2!$A:$EH,MATCH(Basiszahlen!$H$6,Matrix2!$C:$C,0)+MATCH(Basiszahlen!H$7,Matrix2!$B:$B)-24,22)</f>
        <v>36745</v>
      </c>
      <c r="I29" s="210">
        <f>INDEX(Matrix2!$A:$EH,MATCH(Basiszahlen!$H$6,Matrix2!$C:$C,0)+MATCH(Basiszahlen!I$7,Matrix2!$B:$B)-24,22)</f>
        <v>32845</v>
      </c>
      <c r="J29" s="210">
        <f>INDEX(Matrix2!$A:$EH,MATCH(Basiszahlen!$H$6,Matrix2!$C:$C,0)+MATCH(Basiszahlen!J$7,Matrix2!$B:$B)-24,22)</f>
        <v>32077</v>
      </c>
      <c r="K29" s="210">
        <f>INDEX(Matrix2!$A:$EH,MATCH(Basiszahlen!$H$6,Matrix2!$C:$C,0)+MATCH(Basiszahlen!K$7,Matrix2!$B:$B)-24,22)</f>
        <v>32567</v>
      </c>
      <c r="L29" s="210">
        <f>INDEX(Matrix2!$A:$EH,MATCH(Basiszahlen!$H$6,Matrix2!$C:$C,0)+MATCH(Basiszahlen!L$7,Matrix2!$B:$B)-24,22)</f>
        <v>33604</v>
      </c>
    </row>
    <row r="30" spans="1:12" ht="25.5" customHeight="1" x14ac:dyDescent="0.2">
      <c r="A30" s="141" t="s">
        <v>163</v>
      </c>
      <c r="B30" s="142" t="s">
        <v>184</v>
      </c>
      <c r="C30" s="209">
        <f>INDEX(Matrix2!$A:$EH,MATCH(Basiszahlen!$C$6,Matrix2!$C:$C,0)+MATCH(Basiszahlen!C$7,Matrix2!$B:$B)-24,23)</f>
        <v>87435</v>
      </c>
      <c r="D30" s="209">
        <f>INDEX(Matrix2!$A:$EH,MATCH(Basiszahlen!$C$6,Matrix2!$C:$C,0)+MATCH(Basiszahlen!D$7,Matrix2!$B:$B)-24,23)</f>
        <v>91283</v>
      </c>
      <c r="E30" s="209">
        <f>INDEX(Matrix2!$A:$EH,MATCH(Basiszahlen!$C$6,Matrix2!$C:$C,0)+MATCH(Basiszahlen!E$7,Matrix2!$B:$B)-24,23)</f>
        <v>94133</v>
      </c>
      <c r="F30" s="209">
        <f>INDEX(Matrix2!$A:$EH,MATCH(Basiszahlen!$C$6,Matrix2!$C:$C,0)+MATCH(Basiszahlen!F$7,Matrix2!$B:$B)-24,23)</f>
        <v>97163</v>
      </c>
      <c r="G30" s="209">
        <f>INDEX(Matrix2!$A:$EH,MATCH(Basiszahlen!$C$6,Matrix2!$C:$C,0)+MATCH(Basiszahlen!G$7,Matrix2!$B:$B)-24,23)</f>
        <v>99722</v>
      </c>
      <c r="H30" s="209">
        <f>INDEX(Matrix2!$A:$EH,MATCH(Basiszahlen!$H$6,Matrix2!$C:$C,0)+MATCH(Basiszahlen!H$7,Matrix2!$B:$B)-24,23)</f>
        <v>102189</v>
      </c>
      <c r="I30" s="209">
        <f>INDEX(Matrix2!$A:$EH,MATCH(Basiszahlen!$H$6,Matrix2!$C:$C,0)+MATCH(Basiszahlen!I$7,Matrix2!$B:$B)-24,23)</f>
        <v>102541</v>
      </c>
      <c r="J30" s="209">
        <f>INDEX(Matrix2!$A:$EH,MATCH(Basiszahlen!$H$6,Matrix2!$C:$C,0)+MATCH(Basiszahlen!J$7,Matrix2!$B:$B)-24,23)</f>
        <v>104485</v>
      </c>
      <c r="K30" s="209">
        <f>INDEX(Matrix2!$A:$EH,MATCH(Basiszahlen!$H$6,Matrix2!$C:$C,0)+MATCH(Basiszahlen!K$7,Matrix2!$B:$B)-24,23)</f>
        <v>104485</v>
      </c>
      <c r="L30" s="209">
        <f>INDEX(Matrix2!$A:$EH,MATCH(Basiszahlen!$H$6,Matrix2!$C:$C,0)+MATCH(Basiszahlen!L$7,Matrix2!$B:$B)-24,23)</f>
        <v>107970</v>
      </c>
    </row>
    <row r="31" spans="1:12" ht="25.5" customHeight="1" x14ac:dyDescent="0.2">
      <c r="A31" s="144" t="s">
        <v>164</v>
      </c>
      <c r="B31" s="149" t="s">
        <v>185</v>
      </c>
      <c r="C31" s="210">
        <f>INDEX(Matrix2!$A:$EH,MATCH(Basiszahlen!$C$6,Matrix2!$C:$C,0)+MATCH(Basiszahlen!C$7,Matrix2!$B:$B)-24,24)</f>
        <v>24318</v>
      </c>
      <c r="D31" s="210">
        <f>INDEX(Matrix2!$A:$EH,MATCH(Basiszahlen!$C$6,Matrix2!$C:$C,0)+MATCH(Basiszahlen!D$7,Matrix2!$B:$B)-24,24)</f>
        <v>26285</v>
      </c>
      <c r="E31" s="210">
        <f>INDEX(Matrix2!$A:$EH,MATCH(Basiszahlen!$C$6,Matrix2!$C:$C,0)+MATCH(Basiszahlen!E$7,Matrix2!$B:$B)-24,24)</f>
        <v>28127</v>
      </c>
      <c r="F31" s="210">
        <f>INDEX(Matrix2!$A:$EH,MATCH(Basiszahlen!$C$6,Matrix2!$C:$C,0)+MATCH(Basiszahlen!F$7,Matrix2!$B:$B)-24,24)</f>
        <v>30229</v>
      </c>
      <c r="G31" s="210">
        <f>INDEX(Matrix2!$A:$EH,MATCH(Basiszahlen!$C$6,Matrix2!$C:$C,0)+MATCH(Basiszahlen!G$7,Matrix2!$B:$B)-24,24)</f>
        <v>31728</v>
      </c>
      <c r="H31" s="210">
        <f>INDEX(Matrix2!$A:$EH,MATCH(Basiszahlen!$H$6,Matrix2!$C:$C,0)+MATCH(Basiszahlen!H$7,Matrix2!$B:$B)-24,24)</f>
        <v>33779</v>
      </c>
      <c r="I31" s="210">
        <f>INDEX(Matrix2!$A:$EH,MATCH(Basiszahlen!$H$6,Matrix2!$C:$C,0)+MATCH(Basiszahlen!I$7,Matrix2!$B:$B)-24,24)</f>
        <v>34543</v>
      </c>
      <c r="J31" s="210">
        <f>INDEX(Matrix2!$A:$EH,MATCH(Basiszahlen!$H$6,Matrix2!$C:$C,0)+MATCH(Basiszahlen!J$7,Matrix2!$B:$B)-24,24)</f>
        <v>36016</v>
      </c>
      <c r="K31" s="210">
        <f>INDEX(Matrix2!$A:$EH,MATCH(Basiszahlen!$H$6,Matrix2!$C:$C,0)+MATCH(Basiszahlen!K$7,Matrix2!$B:$B)-24,24)</f>
        <v>36016</v>
      </c>
      <c r="L31" s="210">
        <f>INDEX(Matrix2!$A:$EH,MATCH(Basiszahlen!$H$6,Matrix2!$C:$C,0)+MATCH(Basiszahlen!L$7,Matrix2!$B:$B)-24,24)</f>
        <v>39024</v>
      </c>
    </row>
    <row r="32" spans="1:12" ht="25.5" customHeight="1" x14ac:dyDescent="0.2">
      <c r="A32" s="141" t="s">
        <v>166</v>
      </c>
      <c r="B32" s="142" t="s">
        <v>1079</v>
      </c>
      <c r="C32" s="209">
        <f>INDEX(Matrix2!$A:$EH,MATCH(Basiszahlen!$C$6,Matrix2!$C:$C,0)+MATCH(Basiszahlen!C$7,Matrix2!$B:$B)-24,25)</f>
        <v>23232.440554157536</v>
      </c>
      <c r="D32" s="209">
        <f>INDEX(Matrix2!$A:$EH,MATCH(Basiszahlen!$C$6,Matrix2!$C:$C,0)+MATCH(Basiszahlen!D$7,Matrix2!$B:$B)-24,25)</f>
        <v>23272.751308682913</v>
      </c>
      <c r="E32" s="209">
        <f>INDEX(Matrix2!$A:$EH,MATCH(Basiszahlen!$C$6,Matrix2!$C:$C,0)+MATCH(Basiszahlen!E$7,Matrix2!$B:$B)-24,25)</f>
        <v>23109.807687296045</v>
      </c>
      <c r="F32" s="209">
        <f>INDEX(Matrix2!$A:$EH,MATCH(Basiszahlen!$C$6,Matrix2!$C:$C,0)+MATCH(Basiszahlen!F$7,Matrix2!$B:$B)-24,25)</f>
        <v>22411.905739991387</v>
      </c>
      <c r="G32" s="209">
        <f>INDEX(Matrix2!$A:$EH,MATCH(Basiszahlen!$C$6,Matrix2!$C:$C,0)+MATCH(Basiszahlen!G$7,Matrix2!$B:$B)-24,25)</f>
        <v>22030.06264526648</v>
      </c>
      <c r="H32" s="209">
        <f>INDEX(Matrix2!$A:$EH,MATCH(Basiszahlen!$H$6,Matrix2!$C:$C,0)+MATCH(Basiszahlen!H$7,Matrix2!$B:$B)-24,25)</f>
        <v>21668.680802500872</v>
      </c>
      <c r="I32" s="209">
        <f>INDEX(Matrix2!$A:$EH,MATCH(Basiszahlen!$H$6,Matrix2!$C:$C,0)+MATCH(Basiszahlen!I$7,Matrix2!$B:$B)-24,25)</f>
        <v>20970.275894132817</v>
      </c>
      <c r="J32" s="209">
        <f>INDEX(Matrix2!$A:$EH,MATCH(Basiszahlen!$H$6,Matrix2!$C:$C,0)+MATCH(Basiszahlen!J$7,Matrix2!$B:$B)-24,25)</f>
        <v>20546.843190839623</v>
      </c>
      <c r="K32" s="209">
        <f>INDEX(Matrix2!$A:$EH,MATCH(Basiszahlen!$H$6,Matrix2!$C:$C,0)+MATCH(Basiszahlen!K$7,Matrix2!$B:$B)-24,25)</f>
        <v>18646</v>
      </c>
      <c r="L32" s="209">
        <f>INDEX(Matrix2!$A:$EH,MATCH(Basiszahlen!$H$6,Matrix2!$C:$C,0)+MATCH(Basiszahlen!L$7,Matrix2!$B:$B)-24,25)</f>
        <v>16917.749842979829</v>
      </c>
    </row>
    <row r="33" spans="1:12" ht="25.5" customHeight="1" x14ac:dyDescent="0.2">
      <c r="A33" s="144" t="s">
        <v>167</v>
      </c>
      <c r="B33" s="149" t="s">
        <v>1080</v>
      </c>
      <c r="C33" s="210">
        <f>INDEX(Matrix2!$A:$EH,MATCH(Basiszahlen!$C$6,Matrix2!$C:$C,0)+MATCH(Basiszahlen!C$7,Matrix2!$B:$B)-24,26)</f>
        <v>25576.73554509295</v>
      </c>
      <c r="D33" s="210">
        <f>INDEX(Matrix2!$A:$EH,MATCH(Basiszahlen!$C$6,Matrix2!$C:$C,0)+MATCH(Basiszahlen!D$7,Matrix2!$B:$B)-24,26)</f>
        <v>26903.123651905538</v>
      </c>
      <c r="E33" s="210">
        <f>INDEX(Matrix2!$A:$EH,MATCH(Basiszahlen!$C$6,Matrix2!$C:$C,0)+MATCH(Basiszahlen!E$7,Matrix2!$B:$B)-24,26)</f>
        <v>27619.770831414771</v>
      </c>
      <c r="F33" s="210">
        <f>INDEX(Matrix2!$A:$EH,MATCH(Basiszahlen!$C$6,Matrix2!$C:$C,0)+MATCH(Basiszahlen!F$7,Matrix2!$B:$B)-24,26)</f>
        <v>27531.505377529051</v>
      </c>
      <c r="G33" s="210">
        <f>INDEX(Matrix2!$A:$EH,MATCH(Basiszahlen!$C$6,Matrix2!$C:$C,0)+MATCH(Basiszahlen!G$7,Matrix2!$B:$B)-24,26)</f>
        <v>28264.461791197082</v>
      </c>
      <c r="H33" s="210">
        <f>INDEX(Matrix2!$A:$EH,MATCH(Basiszahlen!$H$6,Matrix2!$C:$C,0)+MATCH(Basiszahlen!H$7,Matrix2!$B:$B)-24,26)</f>
        <v>28332.63791617165</v>
      </c>
      <c r="I33" s="210">
        <f>INDEX(Matrix2!$A:$EH,MATCH(Basiszahlen!$H$6,Matrix2!$C:$C,0)+MATCH(Basiszahlen!I$7,Matrix2!$B:$B)-24,26)</f>
        <v>28577.421632283022</v>
      </c>
      <c r="J33" s="210">
        <f>INDEX(Matrix2!$A:$EH,MATCH(Basiszahlen!$H$6,Matrix2!$C:$C,0)+MATCH(Basiszahlen!J$7,Matrix2!$B:$B)-24,26)</f>
        <v>28669.627490976996</v>
      </c>
      <c r="K33" s="210">
        <f>INDEX(Matrix2!$A:$EH,MATCH(Basiszahlen!$H$6,Matrix2!$C:$C,0)+MATCH(Basiszahlen!K$7,Matrix2!$B:$B)-24,26)</f>
        <v>26490</v>
      </c>
      <c r="L33" s="210">
        <f>INDEX(Matrix2!$A:$EH,MATCH(Basiszahlen!$H$6,Matrix2!$C:$C,0)+MATCH(Basiszahlen!L$7,Matrix2!$B:$B)-24,26)</f>
        <v>24747.574041926655</v>
      </c>
    </row>
    <row r="34" spans="1:12" ht="25.5" customHeight="1" x14ac:dyDescent="0.2">
      <c r="A34" s="156" t="s">
        <v>770</v>
      </c>
      <c r="B34" s="142" t="s">
        <v>1052</v>
      </c>
      <c r="C34" s="209">
        <f>INDEX(Matrix2!$A:$EH,MATCH(Basiszahlen!$C$6,Matrix2!$C:$C,0)+MATCH(Basiszahlen!C$7,Matrix2!$B:$B)-24,27)</f>
        <v>2868.0103305785124</v>
      </c>
      <c r="D34" s="209">
        <f>INDEX(Matrix2!$A:$EH,MATCH(Basiszahlen!$C$6,Matrix2!$C:$C,0)+MATCH(Basiszahlen!D$7,Matrix2!$B:$B)-24,27)</f>
        <v>2926.5042283298098</v>
      </c>
      <c r="E34" s="209">
        <f>INDEX(Matrix2!$A:$EH,MATCH(Basiszahlen!$C$6,Matrix2!$C:$C,0)+MATCH(Basiszahlen!E$7,Matrix2!$B:$B)-24,27)</f>
        <v>2984.6342988808428</v>
      </c>
      <c r="F34" s="209">
        <f>INDEX(Matrix2!$A:$EH,MATCH(Basiszahlen!$C$6,Matrix2!$C:$C,0)+MATCH(Basiszahlen!F$7,Matrix2!$B:$B)-24,27)</f>
        <v>3078.1540460282108</v>
      </c>
      <c r="G34" s="209">
        <f>INDEX(Matrix2!$A:$EH,MATCH(Basiszahlen!$C$6,Matrix2!$C:$C,0)+MATCH(Basiszahlen!G$7,Matrix2!$B:$B)-24,27)</f>
        <v>3179.7418772563178</v>
      </c>
      <c r="H34" s="209">
        <f>INDEX(Matrix2!$A:$EH,MATCH(Basiszahlen!$H$6,Matrix2!$C:$C,0)+MATCH(Basiszahlen!H$7,Matrix2!$B:$B)-24,27)</f>
        <v>3280.4853907962015</v>
      </c>
      <c r="I34" s="209">
        <f>INDEX(Matrix2!$A:$EH,MATCH(Basiszahlen!$H$6,Matrix2!$C:$C,0)+MATCH(Basiszahlen!I$7,Matrix2!$B:$B)-24,27)</f>
        <v>3344.7538896746819</v>
      </c>
      <c r="J34" s="209">
        <f>INDEX(Matrix2!$A:$EH,MATCH(Basiszahlen!$H$6,Matrix2!$C:$C,0)+MATCH(Basiszahlen!J$7,Matrix2!$B:$B)-24,27)</f>
        <v>3440.4743401759529</v>
      </c>
      <c r="K34" s="209">
        <f>INDEX(Matrix2!$A:$EH,MATCH(Basiszahlen!$H$6,Matrix2!$C:$C,0)+MATCH(Basiszahlen!K$7,Matrix2!$B:$B)-24,27)</f>
        <v>3562.1247450713799</v>
      </c>
      <c r="L34" s="209">
        <f>INDEX(Matrix2!$A:$EH,MATCH(Basiszahlen!$H$6,Matrix2!$C:$C,0)+MATCH(Basiszahlen!L$7,Matrix2!$B:$B)-24,27)</f>
        <v>3716.0821917808221</v>
      </c>
    </row>
    <row r="35" spans="1:12" ht="25.5" customHeight="1" x14ac:dyDescent="0.2">
      <c r="A35" s="153" t="s">
        <v>168</v>
      </c>
      <c r="B35" s="154" t="s">
        <v>186</v>
      </c>
      <c r="C35" s="211" t="str">
        <f>INDEX(Matrix2!$A:$EH,MATCH(Basiszahlen!$C$6,Matrix2!$C:$C,0)+MATCH(Basiszahlen!C$7,Matrix2!$B:$B)-24,28)</f>
        <v>nv</v>
      </c>
      <c r="D35" s="211" t="str">
        <f>INDEX(Matrix2!$A:$EH,MATCH(Basiszahlen!$C$6,Matrix2!$C:$C,0)+MATCH(Basiszahlen!D$7,Matrix2!$B:$B)-24,28)</f>
        <v>nv</v>
      </c>
      <c r="E35" s="211" t="str">
        <f>INDEX(Matrix2!$A:$EH,MATCH(Basiszahlen!$C$6,Matrix2!$C:$C,0)+MATCH(Basiszahlen!E$7,Matrix2!$B:$B)-24,28)</f>
        <v>nv</v>
      </c>
      <c r="F35" s="211" t="str">
        <f>INDEX(Matrix2!$A:$EH,MATCH(Basiszahlen!$C$6,Matrix2!$C:$C,0)+MATCH(Basiszahlen!F$7,Matrix2!$B:$B)-24,28)</f>
        <v>nv</v>
      </c>
      <c r="G35" s="211" t="str">
        <f>INDEX(Matrix2!$A:$EH,MATCH(Basiszahlen!$C$6,Matrix2!$C:$C,0)+MATCH(Basiszahlen!G$7,Matrix2!$B:$B)-24,28)</f>
        <v>nv</v>
      </c>
      <c r="H35" s="211" t="str">
        <f>INDEX(Matrix2!$A:$EH,MATCH(Basiszahlen!$H$6,Matrix2!$C:$C,0)+MATCH(Basiszahlen!H$7,Matrix2!$B:$B)-24,28)</f>
        <v>nv</v>
      </c>
      <c r="I35" s="211">
        <f>INDEX(Matrix2!$A:$EH,MATCH(Basiszahlen!$H$6,Matrix2!$C:$C,0)+MATCH(Basiszahlen!I$7,Matrix2!$B:$B)-24,28)</f>
        <v>69550</v>
      </c>
      <c r="J35" s="211">
        <f>INDEX(Matrix2!$A:$EH,MATCH(Basiszahlen!$H$6,Matrix2!$C:$C,0)+MATCH(Basiszahlen!J$7,Matrix2!$B:$B)-24,28)</f>
        <v>67085</v>
      </c>
      <c r="K35" s="211">
        <f>INDEX(Matrix2!$A:$EH,MATCH(Basiszahlen!$H$6,Matrix2!$C:$C,0)+MATCH(Basiszahlen!K$7,Matrix2!$B:$B)-24,28)</f>
        <v>73275</v>
      </c>
      <c r="L35" s="211">
        <f>INDEX(Matrix2!$A:$EH,MATCH(Basiszahlen!$H$6,Matrix2!$C:$C,0)+MATCH(Basiszahlen!L$7,Matrix2!$B:$B)-24,28)</f>
        <v>72036</v>
      </c>
    </row>
    <row r="36" spans="1:12" ht="25.5" customHeight="1" x14ac:dyDescent="0.2">
      <c r="A36" s="156" t="s">
        <v>170</v>
      </c>
      <c r="B36" s="142" t="s">
        <v>187</v>
      </c>
      <c r="C36" s="209" t="str">
        <f>INDEX(Matrix2!$A:$EH,MATCH(Basiszahlen!$C$6,Matrix2!$C:$C,0)+MATCH(Basiszahlen!C$7,Matrix2!$B:$B)-24,29)</f>
        <v>nv</v>
      </c>
      <c r="D36" s="209" t="str">
        <f>INDEX(Matrix2!$A:$EH,MATCH(Basiszahlen!$C$6,Matrix2!$C:$C,0)+MATCH(Basiszahlen!D$7,Matrix2!$B:$B)-24,29)</f>
        <v>nv</v>
      </c>
      <c r="E36" s="209" t="str">
        <f>INDEX(Matrix2!$A:$EH,MATCH(Basiszahlen!$C$6,Matrix2!$C:$C,0)+MATCH(Basiszahlen!E$7,Matrix2!$B:$B)-24,29)</f>
        <v>nv</v>
      </c>
      <c r="F36" s="209" t="str">
        <f>INDEX(Matrix2!$A:$EH,MATCH(Basiszahlen!$C$6,Matrix2!$C:$C,0)+MATCH(Basiszahlen!F$7,Matrix2!$B:$B)-24,29)</f>
        <v>nv</v>
      </c>
      <c r="G36" s="209" t="str">
        <f>INDEX(Matrix2!$A:$EH,MATCH(Basiszahlen!$C$6,Matrix2!$C:$C,0)+MATCH(Basiszahlen!G$7,Matrix2!$B:$B)-24,29)</f>
        <v>nv</v>
      </c>
      <c r="H36" s="209" t="str">
        <f>INDEX(Matrix2!$A:$EH,MATCH(Basiszahlen!$H$6,Matrix2!$C:$C,0)+MATCH(Basiszahlen!H$7,Matrix2!$B:$B)-24,29)</f>
        <v>nv</v>
      </c>
      <c r="I36" s="209">
        <f>INDEX(Matrix2!$A:$EH,MATCH(Basiszahlen!$H$6,Matrix2!$C:$C,0)+MATCH(Basiszahlen!I$7,Matrix2!$B:$B)-24,29)</f>
        <v>71849</v>
      </c>
      <c r="J36" s="209">
        <f>INDEX(Matrix2!$A:$EH,MATCH(Basiszahlen!$H$6,Matrix2!$C:$C,0)+MATCH(Basiszahlen!J$7,Matrix2!$B:$B)-24,29)</f>
        <v>69128</v>
      </c>
      <c r="K36" s="209">
        <f>INDEX(Matrix2!$A:$EH,MATCH(Basiszahlen!$H$6,Matrix2!$C:$C,0)+MATCH(Basiszahlen!K$7,Matrix2!$B:$B)-24,29)</f>
        <v>71256</v>
      </c>
      <c r="L36" s="209">
        <f>INDEX(Matrix2!$A:$EH,MATCH(Basiszahlen!$H$6,Matrix2!$C:$C,0)+MATCH(Basiszahlen!L$7,Matrix2!$B:$B)-24,29)</f>
        <v>70913</v>
      </c>
    </row>
    <row r="37" spans="1:12" ht="25.5" customHeight="1" x14ac:dyDescent="0.2">
      <c r="A37" s="161" t="s">
        <v>172</v>
      </c>
      <c r="B37" s="154" t="s">
        <v>558</v>
      </c>
      <c r="C37" s="211">
        <f>INDEX(Matrix2!$A:$EH,MATCH(Basiszahlen!$C$6,Matrix2!$C:$C,0)+MATCH(Basiszahlen!C$7,Matrix2!$B:$B)-24,30)</f>
        <v>23658</v>
      </c>
      <c r="D37" s="211">
        <f>INDEX(Matrix2!$A:$EH,MATCH(Basiszahlen!$C$6,Matrix2!$C:$C,0)+MATCH(Basiszahlen!D$7,Matrix2!$B:$B)-24,30)</f>
        <v>23627</v>
      </c>
      <c r="E37" s="211">
        <f>INDEX(Matrix2!$A:$EH,MATCH(Basiszahlen!$C$6,Matrix2!$C:$C,0)+MATCH(Basiszahlen!E$7,Matrix2!$B:$B)-24,30)</f>
        <v>23187</v>
      </c>
      <c r="F37" s="211">
        <f>INDEX(Matrix2!$A:$EH,MATCH(Basiszahlen!$C$6,Matrix2!$C:$C,0)+MATCH(Basiszahlen!F$7,Matrix2!$B:$B)-24,30)</f>
        <v>22866</v>
      </c>
      <c r="G37" s="211">
        <f>INDEX(Matrix2!$A:$EH,MATCH(Basiszahlen!$C$6,Matrix2!$C:$C,0)+MATCH(Basiszahlen!G$7,Matrix2!$B:$B)-24,30)</f>
        <v>22416</v>
      </c>
      <c r="H37" s="211">
        <f>INDEX(Matrix2!$A:$EH,MATCH(Basiszahlen!$H$6,Matrix2!$C:$C,0)+MATCH(Basiszahlen!H$7,Matrix2!$B:$B)-24,30)</f>
        <v>22125</v>
      </c>
      <c r="I37" s="211">
        <f>INDEX(Matrix2!$A:$EH,MATCH(Basiszahlen!$H$6,Matrix2!$C:$C,0)+MATCH(Basiszahlen!I$7,Matrix2!$B:$B)-24,30)</f>
        <v>22105</v>
      </c>
      <c r="J37" s="211">
        <f>INDEX(Matrix2!$A:$EH,MATCH(Basiszahlen!$H$6,Matrix2!$C:$C,0)+MATCH(Basiszahlen!J$7,Matrix2!$B:$B)-24,30)</f>
        <v>21922</v>
      </c>
      <c r="K37" s="211">
        <f>INDEX(Matrix2!$A:$EH,MATCH(Basiszahlen!$H$6,Matrix2!$C:$C,0)+MATCH(Basiszahlen!K$7,Matrix2!$B:$B)-24,30)</f>
        <v>24154</v>
      </c>
      <c r="L37" s="211">
        <f>INDEX(Matrix2!$A:$EH,MATCH(Basiszahlen!$H$6,Matrix2!$C:$C,0)+MATCH(Basiszahlen!L$7,Matrix2!$B:$B)-24,30)</f>
        <v>23406</v>
      </c>
    </row>
    <row r="38" spans="1:12" ht="25.5" customHeight="1" x14ac:dyDescent="0.2">
      <c r="A38" s="150" t="s">
        <v>173</v>
      </c>
      <c r="B38" s="142" t="s">
        <v>904</v>
      </c>
      <c r="C38" s="209">
        <f>INDEX(Matrix2!$A:$EH,MATCH(Basiszahlen!$C$6,Matrix2!$C:$C,0)+MATCH(Basiszahlen!C$7,Matrix2!$B:$B)-24,31)</f>
        <v>7289</v>
      </c>
      <c r="D38" s="209">
        <f>INDEX(Matrix2!$A:$EH,MATCH(Basiszahlen!$C$6,Matrix2!$C:$C,0)+MATCH(Basiszahlen!D$7,Matrix2!$B:$B)-24,31)</f>
        <v>8116</v>
      </c>
      <c r="E38" s="209">
        <f>INDEX(Matrix2!$A:$EH,MATCH(Basiszahlen!$C$6,Matrix2!$C:$C,0)+MATCH(Basiszahlen!E$7,Matrix2!$B:$B)-24,31)</f>
        <v>9219</v>
      </c>
      <c r="F38" s="209">
        <f>INDEX(Matrix2!$A:$EH,MATCH(Basiszahlen!$C$6,Matrix2!$C:$C,0)+MATCH(Basiszahlen!F$7,Matrix2!$B:$B)-24,31)</f>
        <v>9508</v>
      </c>
      <c r="G38" s="209">
        <f>INDEX(Matrix2!$A:$EH,MATCH(Basiszahlen!$C$6,Matrix2!$C:$C,0)+MATCH(Basiszahlen!G$7,Matrix2!$B:$B)-24,31)</f>
        <v>10427</v>
      </c>
      <c r="H38" s="209">
        <f>INDEX(Matrix2!$A:$EH,MATCH(Basiszahlen!$H$6,Matrix2!$C:$C,0)+MATCH(Basiszahlen!H$7,Matrix2!$B:$B)-24,31)</f>
        <v>11253</v>
      </c>
      <c r="I38" s="209">
        <f>INDEX(Matrix2!$A:$EH,MATCH(Basiszahlen!$H$6,Matrix2!$C:$C,0)+MATCH(Basiszahlen!I$7,Matrix2!$B:$B)-24,31)</f>
        <v>11471</v>
      </c>
      <c r="J38" s="209">
        <f>INDEX(Matrix2!$A:$EH,MATCH(Basiszahlen!$H$6,Matrix2!$C:$C,0)+MATCH(Basiszahlen!J$7,Matrix2!$B:$B)-24,31)</f>
        <v>11504</v>
      </c>
      <c r="K38" s="209">
        <f>INDEX(Matrix2!$A:$EH,MATCH(Basiszahlen!$H$6,Matrix2!$C:$C,0)+MATCH(Basiszahlen!K$7,Matrix2!$B:$B)-24,31)</f>
        <v>36683</v>
      </c>
      <c r="L38" s="209">
        <f>INDEX(Matrix2!$A:$EH,MATCH(Basiszahlen!$H$6,Matrix2!$C:$C,0)+MATCH(Basiszahlen!L$7,Matrix2!$B:$B)-24,31)</f>
        <v>35939</v>
      </c>
    </row>
    <row r="39" spans="1:12" ht="25.5" customHeight="1" x14ac:dyDescent="0.2">
      <c r="A39" s="148" t="s">
        <v>771</v>
      </c>
      <c r="B39" s="149" t="s">
        <v>1053</v>
      </c>
      <c r="C39" s="210">
        <f>INDEX(Matrix2!$A:$EH,MATCH(Basiszahlen!$C$6,Matrix2!$C:$C,0)+MATCH(Basiszahlen!C$7,Matrix2!$B:$B)-24,32)</f>
        <v>16205</v>
      </c>
      <c r="D39" s="210">
        <f>INDEX(Matrix2!$A:$EH,MATCH(Basiszahlen!$C$6,Matrix2!$C:$C,0)+MATCH(Basiszahlen!D$7,Matrix2!$B:$B)-24,32)</f>
        <v>18873</v>
      </c>
      <c r="E39" s="210">
        <f>INDEX(Matrix2!$A:$EH,MATCH(Basiszahlen!$C$6,Matrix2!$C:$C,0)+MATCH(Basiszahlen!E$7,Matrix2!$B:$B)-24,32)</f>
        <v>21149</v>
      </c>
      <c r="F39" s="210">
        <f>INDEX(Matrix2!$A:$EH,MATCH(Basiszahlen!$C$6,Matrix2!$C:$C,0)+MATCH(Basiszahlen!F$7,Matrix2!$B:$B)-24,32)</f>
        <v>23117</v>
      </c>
      <c r="G39" s="210">
        <f>INDEX(Matrix2!$A:$EH,MATCH(Basiszahlen!$C$6,Matrix2!$C:$C,0)+MATCH(Basiszahlen!G$7,Matrix2!$B:$B)-24,32)</f>
        <v>25143</v>
      </c>
      <c r="H39" s="210">
        <f>INDEX(Matrix2!$A:$EH,MATCH(Basiszahlen!$H$6,Matrix2!$C:$C,0)+MATCH(Basiszahlen!H$7,Matrix2!$B:$B)-24,32)</f>
        <v>25265</v>
      </c>
      <c r="I39" s="210">
        <f>INDEX(Matrix2!$A:$EH,MATCH(Basiszahlen!$H$6,Matrix2!$C:$C,0)+MATCH(Basiszahlen!I$7,Matrix2!$B:$B)-24,32)</f>
        <v>25836</v>
      </c>
      <c r="J39" s="210">
        <f>INDEX(Matrix2!$A:$EH,MATCH(Basiszahlen!$H$6,Matrix2!$C:$C,0)+MATCH(Basiszahlen!J$7,Matrix2!$B:$B)-24,32)</f>
        <v>26202</v>
      </c>
      <c r="K39" s="210">
        <f>INDEX(Matrix2!$A:$EH,MATCH(Basiszahlen!$H$6,Matrix2!$C:$C,0)+MATCH(Basiszahlen!K$7,Matrix2!$B:$B)-24,32)</f>
        <v>28064</v>
      </c>
      <c r="L39" s="210">
        <f>INDEX(Matrix2!$A:$EH,MATCH(Basiszahlen!$H$6,Matrix2!$C:$C,0)+MATCH(Basiszahlen!L$7,Matrix2!$B:$B)-24,32)</f>
        <v>29330</v>
      </c>
    </row>
    <row r="40" spans="1:12" ht="35.1" customHeight="1" x14ac:dyDescent="0.2">
      <c r="A40" s="136" t="s">
        <v>47</v>
      </c>
      <c r="B40" s="157" t="s">
        <v>322</v>
      </c>
      <c r="C40" s="158"/>
      <c r="D40" s="158"/>
      <c r="E40" s="158"/>
      <c r="F40" s="158"/>
      <c r="G40" s="158"/>
      <c r="H40" s="158"/>
      <c r="I40" s="158"/>
      <c r="J40" s="158"/>
      <c r="K40" s="158"/>
      <c r="L40" s="159"/>
    </row>
    <row r="41" spans="1:12" ht="25.5" customHeight="1" x14ac:dyDescent="0.2">
      <c r="A41" s="150" t="s">
        <v>48</v>
      </c>
      <c r="B41" s="142" t="s">
        <v>188</v>
      </c>
      <c r="C41" s="209">
        <f>INDEX(Matrix2!$A:$EH,MATCH(Basiszahlen!$C$6,Matrix2!$C:$C,0)+MATCH(Basiszahlen!C$7,Matrix2!$B:$B)-24,33)</f>
        <v>183295</v>
      </c>
      <c r="D41" s="209">
        <f>INDEX(Matrix2!$A:$EH,MATCH(Basiszahlen!$C$6,Matrix2!$C:$C,0)+MATCH(Basiszahlen!D$7,Matrix2!$B:$B)-24,33)</f>
        <v>186820</v>
      </c>
      <c r="E41" s="209">
        <f>INDEX(Matrix2!$A:$EH,MATCH(Basiszahlen!$C$6,Matrix2!$C:$C,0)+MATCH(Basiszahlen!E$7,Matrix2!$B:$B)-24,33)</f>
        <v>188905</v>
      </c>
      <c r="F41" s="209">
        <f>INDEX(Matrix2!$A:$EH,MATCH(Basiszahlen!$C$6,Matrix2!$C:$C,0)+MATCH(Basiszahlen!F$7,Matrix2!$B:$B)-24,33)</f>
        <v>190226</v>
      </c>
      <c r="G41" s="209">
        <f>INDEX(Matrix2!$A:$EH,MATCH(Basiszahlen!$C$6,Matrix2!$C:$C,0)+MATCH(Basiszahlen!G$7,Matrix2!$B:$B)-24,33)</f>
        <v>190942</v>
      </c>
      <c r="H41" s="209">
        <f>INDEX(Matrix2!$A:$EH,MATCH(Basiszahlen!$H$6,Matrix2!$C:$C,0)+MATCH(Basiszahlen!H$7,Matrix2!$B:$B)-24,33)</f>
        <v>190981</v>
      </c>
      <c r="I41" s="209">
        <f>INDEX(Matrix2!$A:$EH,MATCH(Basiszahlen!$H$6,Matrix2!$C:$C,0)+MATCH(Basiszahlen!I$7,Matrix2!$B:$B)-24,33)</f>
        <v>192554</v>
      </c>
      <c r="J41" s="209">
        <f>INDEX(Matrix2!$A:$EH,MATCH(Basiszahlen!$H$6,Matrix2!$C:$C,0)+MATCH(Basiszahlen!J$7,Matrix2!$B:$B)-24,33)</f>
        <v>194104</v>
      </c>
      <c r="K41" s="209">
        <f>INDEX(Matrix2!$A:$EH,MATCH(Basiszahlen!$H$6,Matrix2!$C:$C,0)+MATCH(Basiszahlen!K$7,Matrix2!$B:$B)-24,33)</f>
        <v>199546</v>
      </c>
      <c r="L41" s="209">
        <f>INDEX(Matrix2!$A:$EH,MATCH(Basiszahlen!$H$6,Matrix2!$C:$C,0)+MATCH(Basiszahlen!L$7,Matrix2!$B:$B)-24,33)</f>
        <v>199127</v>
      </c>
    </row>
    <row r="42" spans="1:12" ht="25.5" customHeight="1" x14ac:dyDescent="0.2">
      <c r="A42" s="144" t="s">
        <v>50</v>
      </c>
      <c r="B42" s="149" t="s">
        <v>1054</v>
      </c>
      <c r="C42" s="210">
        <f>INDEX(Matrix2!$A:$EH,MATCH(Basiszahlen!$C$6,Matrix2!$C:$C,0)+MATCH(Basiszahlen!C$7,Matrix2!$B:$B)-24,34)</f>
        <v>3746</v>
      </c>
      <c r="D42" s="210">
        <f>INDEX(Matrix2!$A:$EH,MATCH(Basiszahlen!$C$6,Matrix2!$C:$C,0)+MATCH(Basiszahlen!D$7,Matrix2!$B:$B)-24,34)</f>
        <v>4118</v>
      </c>
      <c r="E42" s="210">
        <f>INDEX(Matrix2!$A:$EH,MATCH(Basiszahlen!$C$6,Matrix2!$C:$C,0)+MATCH(Basiszahlen!E$7,Matrix2!$B:$B)-24,34)</f>
        <v>4357</v>
      </c>
      <c r="F42" s="210">
        <f>INDEX(Matrix2!$A:$EH,MATCH(Basiszahlen!$C$6,Matrix2!$C:$C,0)+MATCH(Basiszahlen!F$7,Matrix2!$B:$B)-24,34)</f>
        <v>4525</v>
      </c>
      <c r="G42" s="210">
        <f>INDEX(Matrix2!$A:$EH,MATCH(Basiszahlen!$C$6,Matrix2!$C:$C,0)+MATCH(Basiszahlen!G$7,Matrix2!$B:$B)-24,34)</f>
        <v>4615</v>
      </c>
      <c r="H42" s="210">
        <f>INDEX(Matrix2!$A:$EH,MATCH(Basiszahlen!$H$6,Matrix2!$C:$C,0)+MATCH(Basiszahlen!H$7,Matrix2!$B:$B)-24,34)</f>
        <v>4809</v>
      </c>
      <c r="I42" s="210">
        <f>INDEX(Matrix2!$A:$EH,MATCH(Basiszahlen!$H$6,Matrix2!$C:$C,0)+MATCH(Basiszahlen!I$7,Matrix2!$B:$B)-24,34)</f>
        <v>4980</v>
      </c>
      <c r="J42" s="210">
        <f>INDEX(Matrix2!$A:$EH,MATCH(Basiszahlen!$H$6,Matrix2!$C:$C,0)+MATCH(Basiszahlen!J$7,Matrix2!$B:$B)-24,34)</f>
        <v>5217</v>
      </c>
      <c r="K42" s="210">
        <f>INDEX(Matrix2!$A:$EH,MATCH(Basiszahlen!$H$6,Matrix2!$C:$C,0)+MATCH(Basiszahlen!K$7,Matrix2!$B:$B)-24,34)</f>
        <v>14004</v>
      </c>
      <c r="L42" s="210">
        <f>INDEX(Matrix2!$A:$EH,MATCH(Basiszahlen!$H$6,Matrix2!$C:$C,0)+MATCH(Basiszahlen!L$7,Matrix2!$B:$B)-24,34)</f>
        <v>14368</v>
      </c>
    </row>
    <row r="43" spans="1:12" ht="25.5" customHeight="1" x14ac:dyDescent="0.2">
      <c r="A43" s="141" t="s">
        <v>51</v>
      </c>
      <c r="B43" s="212" t="s">
        <v>1055</v>
      </c>
      <c r="C43" s="209">
        <f>INDEX(Matrix2!$A:$EH,MATCH(Basiszahlen!$C$6,Matrix2!$C:$C,0)+MATCH(Basiszahlen!C$7,Matrix2!$B:$B)-24,35)</f>
        <v>12664</v>
      </c>
      <c r="D43" s="209">
        <f>INDEX(Matrix2!$A:$EH,MATCH(Basiszahlen!$C$6,Matrix2!$C:$C,0)+MATCH(Basiszahlen!D$7,Matrix2!$B:$B)-24,35)</f>
        <v>12903</v>
      </c>
      <c r="E43" s="209">
        <f>INDEX(Matrix2!$A:$EH,MATCH(Basiszahlen!$C$6,Matrix2!$C:$C,0)+MATCH(Basiszahlen!E$7,Matrix2!$B:$B)-24,35)</f>
        <v>12862</v>
      </c>
      <c r="F43" s="209">
        <f>INDEX(Matrix2!$A:$EH,MATCH(Basiszahlen!$C$6,Matrix2!$C:$C,0)+MATCH(Basiszahlen!F$7,Matrix2!$B:$B)-24,35)</f>
        <v>13197</v>
      </c>
      <c r="G43" s="209">
        <f>INDEX(Matrix2!$A:$EH,MATCH(Basiszahlen!$C$6,Matrix2!$C:$C,0)+MATCH(Basiszahlen!G$7,Matrix2!$B:$B)-24,35)</f>
        <v>13578</v>
      </c>
      <c r="H43" s="209">
        <f>INDEX(Matrix2!$A:$EH,MATCH(Basiszahlen!$H$6,Matrix2!$C:$C,0)+MATCH(Basiszahlen!H$7,Matrix2!$B:$B)-24,35)</f>
        <v>14056</v>
      </c>
      <c r="I43" s="209">
        <f>INDEX(Matrix2!$A:$EH,MATCH(Basiszahlen!$H$6,Matrix2!$C:$C,0)+MATCH(Basiszahlen!I$7,Matrix2!$B:$B)-24,35)</f>
        <v>14591</v>
      </c>
      <c r="J43" s="209">
        <f>INDEX(Matrix2!$A:$EH,MATCH(Basiszahlen!$H$6,Matrix2!$C:$C,0)+MATCH(Basiszahlen!J$7,Matrix2!$B:$B)-24,35)</f>
        <v>14959</v>
      </c>
      <c r="K43" s="209">
        <f>INDEX(Matrix2!$A:$EH,MATCH(Basiszahlen!$H$6,Matrix2!$C:$C,0)+MATCH(Basiszahlen!K$7,Matrix2!$B:$B)-24,35)</f>
        <v>36887</v>
      </c>
      <c r="L43" s="209">
        <f>INDEX(Matrix2!$A:$EH,MATCH(Basiszahlen!$H$6,Matrix2!$C:$C,0)+MATCH(Basiszahlen!L$7,Matrix2!$B:$B)-24,35)</f>
        <v>36868</v>
      </c>
    </row>
    <row r="44" spans="1:12" ht="25.5" customHeight="1" x14ac:dyDescent="0.2">
      <c r="A44" s="153" t="s">
        <v>772</v>
      </c>
      <c r="B44" s="213" t="s">
        <v>1056</v>
      </c>
      <c r="C44" s="211">
        <f>INDEX(Matrix2!$A:$EH,MATCH(Basiszahlen!$C$6,Matrix2!$C:$C,0)+MATCH(Basiszahlen!C$7,Matrix2!$B:$B)-24,36)</f>
        <v>3589</v>
      </c>
      <c r="D44" s="211">
        <f>INDEX(Matrix2!$A:$EH,MATCH(Basiszahlen!$C$6,Matrix2!$C:$C,0)+MATCH(Basiszahlen!D$7,Matrix2!$B:$B)-24,36)</f>
        <v>3477</v>
      </c>
      <c r="E44" s="211">
        <f>INDEX(Matrix2!$A:$EH,MATCH(Basiszahlen!$C$6,Matrix2!$C:$C,0)+MATCH(Basiszahlen!E$7,Matrix2!$B:$B)-24,36)</f>
        <v>3592</v>
      </c>
      <c r="F44" s="211">
        <f>INDEX(Matrix2!$A:$EH,MATCH(Basiszahlen!$C$6,Matrix2!$C:$C,0)+MATCH(Basiszahlen!F$7,Matrix2!$B:$B)-24,36)</f>
        <v>3660</v>
      </c>
      <c r="G44" s="211">
        <f>INDEX(Matrix2!$A:$EH,MATCH(Basiszahlen!$C$6,Matrix2!$C:$C,0)+MATCH(Basiszahlen!G$7,Matrix2!$B:$B)-24,36)</f>
        <v>3493</v>
      </c>
      <c r="H44" s="211">
        <f>INDEX(Matrix2!$A:$EH,MATCH(Basiszahlen!$H$6,Matrix2!$C:$C,0)+MATCH(Basiszahlen!H$7,Matrix2!$B:$B)-24,36)</f>
        <v>3501</v>
      </c>
      <c r="I44" s="211">
        <f>INDEX(Matrix2!$A:$EH,MATCH(Basiszahlen!$H$6,Matrix2!$C:$C,0)+MATCH(Basiszahlen!I$7,Matrix2!$B:$B)-24,36)</f>
        <v>3641</v>
      </c>
      <c r="J44" s="211">
        <f>INDEX(Matrix2!$A:$EH,MATCH(Basiszahlen!$H$6,Matrix2!$C:$C,0)+MATCH(Basiszahlen!J$7,Matrix2!$B:$B)-24,36)</f>
        <v>3644</v>
      </c>
      <c r="K44" s="211">
        <f>INDEX(Matrix2!$A:$EH,MATCH(Basiszahlen!$H$6,Matrix2!$C:$C,0)+MATCH(Basiszahlen!K$7,Matrix2!$B:$B)-24,36)</f>
        <v>7910</v>
      </c>
      <c r="L44" s="211">
        <f>INDEX(Matrix2!$A:$EH,MATCH(Basiszahlen!$H$6,Matrix2!$C:$C,0)+MATCH(Basiszahlen!L$7,Matrix2!$B:$B)-24,36)</f>
        <v>7368</v>
      </c>
    </row>
    <row r="45" spans="1:12" ht="25.5" customHeight="1" x14ac:dyDescent="0.2">
      <c r="A45" s="156" t="s">
        <v>52</v>
      </c>
      <c r="B45" s="142" t="s">
        <v>189</v>
      </c>
      <c r="C45" s="209">
        <f>INDEX(Matrix2!$A:$EH,MATCH(Basiszahlen!$C$6,Matrix2!$C:$C,0)+MATCH(Basiszahlen!C$7,Matrix2!$B:$B)-24,37)</f>
        <v>26303</v>
      </c>
      <c r="D45" s="209">
        <f>INDEX(Matrix2!$A:$EH,MATCH(Basiszahlen!$C$6,Matrix2!$C:$C,0)+MATCH(Basiszahlen!D$7,Matrix2!$B:$B)-24,37)</f>
        <v>26238</v>
      </c>
      <c r="E45" s="209">
        <f>INDEX(Matrix2!$A:$EH,MATCH(Basiszahlen!$C$6,Matrix2!$C:$C,0)+MATCH(Basiszahlen!E$7,Matrix2!$B:$B)-24,37)</f>
        <v>25871</v>
      </c>
      <c r="F45" s="209">
        <f>INDEX(Matrix2!$A:$EH,MATCH(Basiszahlen!$C$6,Matrix2!$C:$C,0)+MATCH(Basiszahlen!F$7,Matrix2!$B:$B)-24,37)</f>
        <v>25605</v>
      </c>
      <c r="G45" s="209">
        <f>INDEX(Matrix2!$A:$EH,MATCH(Basiszahlen!$C$6,Matrix2!$C:$C,0)+MATCH(Basiszahlen!G$7,Matrix2!$B:$B)-24,37)</f>
        <v>25204</v>
      </c>
      <c r="H45" s="209">
        <f>INDEX(Matrix2!$A:$EH,MATCH(Basiszahlen!$H$6,Matrix2!$C:$C,0)+MATCH(Basiszahlen!H$7,Matrix2!$B:$B)-24,37)</f>
        <v>24973</v>
      </c>
      <c r="I45" s="209">
        <f>INDEX(Matrix2!$A:$EH,MATCH(Basiszahlen!$H$6,Matrix2!$C:$C,0)+MATCH(Basiszahlen!I$7,Matrix2!$B:$B)-24,37)</f>
        <v>25053</v>
      </c>
      <c r="J45" s="209">
        <f>INDEX(Matrix2!$A:$EH,MATCH(Basiszahlen!$H$6,Matrix2!$C:$C,0)+MATCH(Basiszahlen!J$7,Matrix2!$B:$B)-24,37)</f>
        <v>24856</v>
      </c>
      <c r="K45" s="209">
        <f>INDEX(Matrix2!$A:$EH,MATCH(Basiszahlen!$H$6,Matrix2!$C:$C,0)+MATCH(Basiszahlen!K$7,Matrix2!$B:$B)-24,37)</f>
        <v>27287</v>
      </c>
      <c r="L45" s="209">
        <f>INDEX(Matrix2!$A:$EH,MATCH(Basiszahlen!$H$6,Matrix2!$C:$C,0)+MATCH(Basiszahlen!L$7,Matrix2!$B:$B)-24,37)</f>
        <v>26650</v>
      </c>
    </row>
    <row r="46" spans="1:12" ht="25.5" customHeight="1" x14ac:dyDescent="0.2">
      <c r="A46" s="153" t="s">
        <v>53</v>
      </c>
      <c r="B46" s="154" t="s">
        <v>451</v>
      </c>
      <c r="C46" s="211">
        <f>INDEX(Matrix2!$A:$EH,MATCH(Basiszahlen!$C$6,Matrix2!$C:$C,0)+MATCH(Basiszahlen!C$7,Matrix2!$B:$B)-24,38)</f>
        <v>21250</v>
      </c>
      <c r="D46" s="211">
        <f>INDEX(Matrix2!$A:$EH,MATCH(Basiszahlen!$C$6,Matrix2!$C:$C,0)+MATCH(Basiszahlen!D$7,Matrix2!$B:$B)-24,38)</f>
        <v>21667</v>
      </c>
      <c r="E46" s="211">
        <f>INDEX(Matrix2!$A:$EH,MATCH(Basiszahlen!$C$6,Matrix2!$C:$C,0)+MATCH(Basiszahlen!E$7,Matrix2!$B:$B)-24,38)</f>
        <v>21392</v>
      </c>
      <c r="F46" s="211">
        <f>INDEX(Matrix2!$A:$EH,MATCH(Basiszahlen!$C$6,Matrix2!$C:$C,0)+MATCH(Basiszahlen!F$7,Matrix2!$B:$B)-24,38)</f>
        <v>21346</v>
      </c>
      <c r="G46" s="211">
        <f>INDEX(Matrix2!$A:$EH,MATCH(Basiszahlen!$C$6,Matrix2!$C:$C,0)+MATCH(Basiszahlen!G$7,Matrix2!$B:$B)-24,38)</f>
        <v>20556</v>
      </c>
      <c r="H46" s="211">
        <f>INDEX(Matrix2!$A:$EH,MATCH(Basiszahlen!$H$6,Matrix2!$C:$C,0)+MATCH(Basiszahlen!H$7,Matrix2!$B:$B)-24,38)</f>
        <v>19531</v>
      </c>
      <c r="I46" s="211">
        <f>INDEX(Matrix2!$A:$EH,MATCH(Basiszahlen!$H$6,Matrix2!$C:$C,0)+MATCH(Basiszahlen!I$7,Matrix2!$B:$B)-24,38)</f>
        <v>19649</v>
      </c>
      <c r="J46" s="211">
        <f>INDEX(Matrix2!$A:$EH,MATCH(Basiszahlen!$H$6,Matrix2!$C:$C,0)+MATCH(Basiszahlen!J$7,Matrix2!$B:$B)-24,38)</f>
        <v>18663</v>
      </c>
      <c r="K46" s="211">
        <f>INDEX(Matrix2!$A:$EH,MATCH(Basiszahlen!$H$6,Matrix2!$C:$C,0)+MATCH(Basiszahlen!K$7,Matrix2!$B:$B)-24,38)</f>
        <v>20237</v>
      </c>
      <c r="L46" s="211">
        <f>INDEX(Matrix2!$A:$EH,MATCH(Basiszahlen!$H$6,Matrix2!$C:$C,0)+MATCH(Basiszahlen!L$7,Matrix2!$B:$B)-24,38)</f>
        <v>19566</v>
      </c>
    </row>
    <row r="47" spans="1:12" ht="25.5" customHeight="1" x14ac:dyDescent="0.2">
      <c r="A47" s="174" t="s">
        <v>247</v>
      </c>
      <c r="B47" s="168" t="s">
        <v>455</v>
      </c>
      <c r="C47" s="209">
        <f>INDEX(Matrix2!$A:$EH,MATCH(Basiszahlen!$C$6,Matrix2!$C:$C,0)+MATCH(Basiszahlen!C$7,Matrix2!$B:$B)-24,39)</f>
        <v>11284</v>
      </c>
      <c r="D47" s="209">
        <f>INDEX(Matrix2!$A:$EH,MATCH(Basiszahlen!$C$6,Matrix2!$C:$C,0)+MATCH(Basiszahlen!D$7,Matrix2!$B:$B)-24,39)</f>
        <v>11329</v>
      </c>
      <c r="E47" s="209">
        <f>INDEX(Matrix2!$A:$EH,MATCH(Basiszahlen!$C$6,Matrix2!$C:$C,0)+MATCH(Basiszahlen!E$7,Matrix2!$B:$B)-24,39)</f>
        <v>10861</v>
      </c>
      <c r="F47" s="209">
        <f>INDEX(Matrix2!$A:$EH,MATCH(Basiszahlen!$C$6,Matrix2!$C:$C,0)+MATCH(Basiszahlen!F$7,Matrix2!$B:$B)-24,39)</f>
        <v>10480</v>
      </c>
      <c r="G47" s="209">
        <f>INDEX(Matrix2!$A:$EH,MATCH(Basiszahlen!$C$6,Matrix2!$C:$C,0)+MATCH(Basiszahlen!G$7,Matrix2!$B:$B)-24,39)</f>
        <v>9986</v>
      </c>
      <c r="H47" s="209">
        <f>INDEX(Matrix2!$A:$EH,MATCH(Basiszahlen!$H$6,Matrix2!$C:$C,0)+MATCH(Basiszahlen!H$7,Matrix2!$B:$B)-24,39)</f>
        <v>9459</v>
      </c>
      <c r="I47" s="209">
        <f>INDEX(Matrix2!$A:$EH,MATCH(Basiszahlen!$H$6,Matrix2!$C:$C,0)+MATCH(Basiszahlen!I$7,Matrix2!$B:$B)-24,39)</f>
        <v>9425</v>
      </c>
      <c r="J47" s="209">
        <f>INDEX(Matrix2!$A:$EH,MATCH(Basiszahlen!$H$6,Matrix2!$C:$C,0)+MATCH(Basiszahlen!J$7,Matrix2!$B:$B)-24,39)</f>
        <v>9080</v>
      </c>
      <c r="K47" s="209">
        <f>INDEX(Matrix2!$A:$EH,MATCH(Basiszahlen!$H$6,Matrix2!$C:$C,0)+MATCH(Basiszahlen!K$7,Matrix2!$B:$B)-24,39)</f>
        <v>10538</v>
      </c>
      <c r="L47" s="209">
        <f>INDEX(Matrix2!$A:$EH,MATCH(Basiszahlen!$H$6,Matrix2!$C:$C,0)+MATCH(Basiszahlen!L$7,Matrix2!$B:$B)-24,39)</f>
        <v>10253</v>
      </c>
    </row>
    <row r="48" spans="1:12" ht="25.5" customHeight="1" x14ac:dyDescent="0.2">
      <c r="A48" s="153" t="s">
        <v>54</v>
      </c>
      <c r="B48" s="154" t="s">
        <v>190</v>
      </c>
      <c r="C48" s="211">
        <f>INDEX(Matrix2!$A:$EH,MATCH(Basiszahlen!$C$6,Matrix2!$C:$C,0)+MATCH(Basiszahlen!C$7,Matrix2!$B:$B)-24,40)</f>
        <v>39772</v>
      </c>
      <c r="D48" s="211">
        <f>INDEX(Matrix2!$A:$EH,MATCH(Basiszahlen!$C$6,Matrix2!$C:$C,0)+MATCH(Basiszahlen!D$7,Matrix2!$B:$B)-24,40)</f>
        <v>42757</v>
      </c>
      <c r="E48" s="211">
        <f>INDEX(Matrix2!$A:$EH,MATCH(Basiszahlen!$C$6,Matrix2!$C:$C,0)+MATCH(Basiszahlen!E$7,Matrix2!$B:$B)-24,40)</f>
        <v>43617</v>
      </c>
      <c r="F48" s="211">
        <f>INDEX(Matrix2!$A:$EH,MATCH(Basiszahlen!$C$6,Matrix2!$C:$C,0)+MATCH(Basiszahlen!F$7,Matrix2!$B:$B)-24,40)</f>
        <v>42952</v>
      </c>
      <c r="G48" s="211">
        <f>INDEX(Matrix2!$A:$EH,MATCH(Basiszahlen!$C$6,Matrix2!$C:$C,0)+MATCH(Basiszahlen!G$7,Matrix2!$B:$B)-24,40)</f>
        <v>41997</v>
      </c>
      <c r="H48" s="211">
        <f>INDEX(Matrix2!$A:$EH,MATCH(Basiszahlen!$H$6,Matrix2!$C:$C,0)+MATCH(Basiszahlen!H$7,Matrix2!$B:$B)-24,40)</f>
        <v>40621</v>
      </c>
      <c r="I48" s="211">
        <f>INDEX(Matrix2!$A:$EH,MATCH(Basiszahlen!$H$6,Matrix2!$C:$C,0)+MATCH(Basiszahlen!I$7,Matrix2!$B:$B)-24,40)</f>
        <v>41138</v>
      </c>
      <c r="J48" s="211">
        <f>INDEX(Matrix2!$A:$EH,MATCH(Basiszahlen!$H$6,Matrix2!$C:$C,0)+MATCH(Basiszahlen!J$7,Matrix2!$B:$B)-24,40)</f>
        <v>39726</v>
      </c>
      <c r="K48" s="211">
        <f>INDEX(Matrix2!$A:$EH,MATCH(Basiszahlen!$H$6,Matrix2!$C:$C,0)+MATCH(Basiszahlen!K$7,Matrix2!$B:$B)-24,40)</f>
        <v>42498</v>
      </c>
      <c r="L48" s="211">
        <f>INDEX(Matrix2!$A:$EH,MATCH(Basiszahlen!$H$6,Matrix2!$C:$C,0)+MATCH(Basiszahlen!L$7,Matrix2!$B:$B)-24,40)</f>
        <v>40570</v>
      </c>
    </row>
    <row r="49" spans="1:12" ht="25.5" customHeight="1" x14ac:dyDescent="0.2">
      <c r="A49" s="156" t="s">
        <v>56</v>
      </c>
      <c r="B49" s="142" t="s">
        <v>1057</v>
      </c>
      <c r="C49" s="209" t="str">
        <f>INDEX(Matrix2!$A:$EH,MATCH(Basiszahlen!$C$6,Matrix2!$C:$C,0)+MATCH(Basiszahlen!C$7,Matrix2!$B:$B)-24,41)</f>
        <v>nv</v>
      </c>
      <c r="D49" s="209">
        <f>INDEX(Matrix2!$A:$EH,MATCH(Basiszahlen!$C$6,Matrix2!$C:$C,0)+MATCH(Basiszahlen!D$7,Matrix2!$B:$B)-24,41)</f>
        <v>4629</v>
      </c>
      <c r="E49" s="209">
        <f>INDEX(Matrix2!$A:$EH,MATCH(Basiszahlen!$C$6,Matrix2!$C:$C,0)+MATCH(Basiszahlen!E$7,Matrix2!$B:$B)-24,41)</f>
        <v>4819</v>
      </c>
      <c r="F49" s="209">
        <f>INDEX(Matrix2!$A:$EH,MATCH(Basiszahlen!$C$6,Matrix2!$C:$C,0)+MATCH(Basiszahlen!F$7,Matrix2!$B:$B)-24,41)</f>
        <v>5218</v>
      </c>
      <c r="G49" s="209">
        <f>INDEX(Matrix2!$A:$EH,MATCH(Basiszahlen!$C$6,Matrix2!$C:$C,0)+MATCH(Basiszahlen!G$7,Matrix2!$B:$B)-24,41)</f>
        <v>5221</v>
      </c>
      <c r="H49" s="209">
        <f>INDEX(Matrix2!$A:$EH,MATCH(Basiszahlen!$H$6,Matrix2!$C:$C,0)+MATCH(Basiszahlen!H$7,Matrix2!$B:$B)-24,41)</f>
        <v>5071</v>
      </c>
      <c r="I49" s="209">
        <f>INDEX(Matrix2!$A:$EH,MATCH(Basiszahlen!$H$6,Matrix2!$C:$C,0)+MATCH(Basiszahlen!I$7,Matrix2!$B:$B)-24,41)</f>
        <v>4610</v>
      </c>
      <c r="J49" s="209">
        <f>INDEX(Matrix2!$A:$EH,MATCH(Basiszahlen!$H$6,Matrix2!$C:$C,0)+MATCH(Basiszahlen!J$7,Matrix2!$B:$B)-24,41)</f>
        <v>4568</v>
      </c>
      <c r="K49" s="209">
        <f>INDEX(Matrix2!$A:$EH,MATCH(Basiszahlen!$H$6,Matrix2!$C:$C,0)+MATCH(Basiszahlen!K$7,Matrix2!$B:$B)-24,41)</f>
        <v>11844</v>
      </c>
      <c r="L49" s="209">
        <f>INDEX(Matrix2!$A:$EH,MATCH(Basiszahlen!$H$6,Matrix2!$C:$C,0)+MATCH(Basiszahlen!L$7,Matrix2!$B:$B)-24,41)</f>
        <v>12499</v>
      </c>
    </row>
    <row r="50" spans="1:12" ht="25.5" customHeight="1" x14ac:dyDescent="0.2">
      <c r="A50" s="153" t="s">
        <v>57</v>
      </c>
      <c r="B50" s="154" t="s">
        <v>677</v>
      </c>
      <c r="C50" s="211" t="str">
        <f>INDEX(Matrix2!$A:$EH,MATCH(Basiszahlen!$C$6,Matrix2!$C:$C,0)+MATCH(Basiszahlen!C$7,Matrix2!$B:$B)-24,42)</f>
        <v>nv</v>
      </c>
      <c r="D50" s="211" t="str">
        <f>INDEX(Matrix2!$A:$EH,MATCH(Basiszahlen!$C$6,Matrix2!$C:$C,0)+MATCH(Basiszahlen!D$7,Matrix2!$B:$B)-24,42)</f>
        <v>nv</v>
      </c>
      <c r="E50" s="211" t="str">
        <f>INDEX(Matrix2!$A:$EH,MATCH(Basiszahlen!$C$6,Matrix2!$C:$C,0)+MATCH(Basiszahlen!E$7,Matrix2!$B:$B)-24,42)</f>
        <v>nv</v>
      </c>
      <c r="F50" s="211" t="str">
        <f>INDEX(Matrix2!$A:$EH,MATCH(Basiszahlen!$C$6,Matrix2!$C:$C,0)+MATCH(Basiszahlen!F$7,Matrix2!$B:$B)-24,42)</f>
        <v>nv</v>
      </c>
      <c r="G50" s="211" t="str">
        <f>INDEX(Matrix2!$A:$EH,MATCH(Basiszahlen!$C$6,Matrix2!$C:$C,0)+MATCH(Basiszahlen!G$7,Matrix2!$B:$B)-24,42)</f>
        <v>nv</v>
      </c>
      <c r="H50" s="211">
        <f>INDEX(Matrix2!$A:$EH,MATCH(Basiszahlen!$H$6,Matrix2!$C:$C,0)+MATCH(Basiszahlen!H$7,Matrix2!$B:$B)-24,42)</f>
        <v>2468</v>
      </c>
      <c r="I50" s="211">
        <f>INDEX(Matrix2!$A:$EH,MATCH(Basiszahlen!$H$6,Matrix2!$C:$C,0)+MATCH(Basiszahlen!I$7,Matrix2!$B:$B)-24,42)</f>
        <v>2622</v>
      </c>
      <c r="J50" s="211">
        <f>INDEX(Matrix2!$A:$EH,MATCH(Basiszahlen!$H$6,Matrix2!$C:$C,0)+MATCH(Basiszahlen!J$7,Matrix2!$B:$B)-24,42)</f>
        <v>3108</v>
      </c>
      <c r="K50" s="211">
        <f>INDEX(Matrix2!$A:$EH,MATCH(Basiszahlen!$H$6,Matrix2!$C:$C,0)+MATCH(Basiszahlen!K$7,Matrix2!$B:$B)-24,42)</f>
        <v>3632</v>
      </c>
      <c r="L50" s="211">
        <f>INDEX(Matrix2!$A:$EH,MATCH(Basiszahlen!$H$6,Matrix2!$C:$C,0)+MATCH(Basiszahlen!L$7,Matrix2!$B:$B)-24,42)</f>
        <v>4079</v>
      </c>
    </row>
    <row r="51" spans="1:12" ht="25.5" customHeight="1" x14ac:dyDescent="0.2">
      <c r="A51" s="156" t="s">
        <v>58</v>
      </c>
      <c r="B51" s="142" t="s">
        <v>678</v>
      </c>
      <c r="C51" s="209" t="str">
        <f>INDEX(Matrix2!$A:$EH,MATCH(Basiszahlen!$C$6,Matrix2!$C:$C,0)+MATCH(Basiszahlen!C$7,Matrix2!$B:$B)-24,43)</f>
        <v>nv</v>
      </c>
      <c r="D51" s="209" t="str">
        <f>INDEX(Matrix2!$A:$EH,MATCH(Basiszahlen!$C$6,Matrix2!$C:$C,0)+MATCH(Basiszahlen!D$7,Matrix2!$B:$B)-24,43)</f>
        <v>nv</v>
      </c>
      <c r="E51" s="209" t="str">
        <f>INDEX(Matrix2!$A:$EH,MATCH(Basiszahlen!$C$6,Matrix2!$C:$C,0)+MATCH(Basiszahlen!E$7,Matrix2!$B:$B)-24,43)</f>
        <v>nv</v>
      </c>
      <c r="F51" s="209" t="str">
        <f>INDEX(Matrix2!$A:$EH,MATCH(Basiszahlen!$C$6,Matrix2!$C:$C,0)+MATCH(Basiszahlen!F$7,Matrix2!$B:$B)-24,43)</f>
        <v>nv</v>
      </c>
      <c r="G51" s="209" t="str">
        <f>INDEX(Matrix2!$A:$EH,MATCH(Basiszahlen!$C$6,Matrix2!$C:$C,0)+MATCH(Basiszahlen!G$7,Matrix2!$B:$B)-24,43)</f>
        <v>nv</v>
      </c>
      <c r="H51" s="209">
        <f>INDEX(Matrix2!$A:$EH,MATCH(Basiszahlen!$H$6,Matrix2!$C:$C,0)+MATCH(Basiszahlen!H$7,Matrix2!$B:$B)-24,43)</f>
        <v>2157</v>
      </c>
      <c r="I51" s="209">
        <f>INDEX(Matrix2!$A:$EH,MATCH(Basiszahlen!$H$6,Matrix2!$C:$C,0)+MATCH(Basiszahlen!I$7,Matrix2!$B:$B)-24,43)</f>
        <v>3854</v>
      </c>
      <c r="J51" s="209">
        <f>INDEX(Matrix2!$A:$EH,MATCH(Basiszahlen!$H$6,Matrix2!$C:$C,0)+MATCH(Basiszahlen!J$7,Matrix2!$B:$B)-24,43)</f>
        <v>4378</v>
      </c>
      <c r="K51" s="209">
        <f>INDEX(Matrix2!$A:$EH,MATCH(Basiszahlen!$H$6,Matrix2!$C:$C,0)+MATCH(Basiszahlen!K$7,Matrix2!$B:$B)-24,43)</f>
        <v>4970</v>
      </c>
      <c r="L51" s="209">
        <f>INDEX(Matrix2!$A:$EH,MATCH(Basiszahlen!$H$6,Matrix2!$C:$C,0)+MATCH(Basiszahlen!L$7,Matrix2!$B:$B)-24,43)</f>
        <v>5545</v>
      </c>
    </row>
    <row r="52" spans="1:12" ht="35.1" customHeight="1" x14ac:dyDescent="0.2">
      <c r="A52" s="136" t="s">
        <v>59</v>
      </c>
      <c r="B52" s="157" t="s">
        <v>335</v>
      </c>
      <c r="C52" s="158"/>
      <c r="D52" s="158"/>
      <c r="E52" s="158"/>
      <c r="F52" s="158"/>
      <c r="G52" s="158"/>
      <c r="H52" s="158"/>
      <c r="I52" s="158"/>
      <c r="J52" s="158"/>
      <c r="K52" s="158"/>
      <c r="L52" s="158"/>
    </row>
    <row r="53" spans="1:12" ht="25.5" customHeight="1" x14ac:dyDescent="0.2">
      <c r="A53" s="150" t="s">
        <v>60</v>
      </c>
      <c r="B53" s="142" t="s">
        <v>191</v>
      </c>
      <c r="C53" s="209">
        <f>INDEX(Matrix2!$A:$EH,MATCH(Basiszahlen!$C$6,Matrix2!$C:$C,0)+MATCH(Basiszahlen!C$7,Matrix2!$B:$B)-24,44)</f>
        <v>123981</v>
      </c>
      <c r="D53" s="209">
        <f>INDEX(Matrix2!$A:$EH,MATCH(Basiszahlen!$C$6,Matrix2!$C:$C,0)+MATCH(Basiszahlen!D$7,Matrix2!$B:$B)-24,44)</f>
        <v>127841</v>
      </c>
      <c r="E53" s="209">
        <f>INDEX(Matrix2!$A:$EH,MATCH(Basiszahlen!$C$6,Matrix2!$C:$C,0)+MATCH(Basiszahlen!E$7,Matrix2!$B:$B)-24,44)</f>
        <v>128276</v>
      </c>
      <c r="F53" s="209">
        <f>INDEX(Matrix2!$A:$EH,MATCH(Basiszahlen!$C$6,Matrix2!$C:$C,0)+MATCH(Basiszahlen!F$7,Matrix2!$B:$B)-24,44)</f>
        <v>127367</v>
      </c>
      <c r="G53" s="209">
        <f>INDEX(Matrix2!$A:$EH,MATCH(Basiszahlen!$C$6,Matrix2!$C:$C,0)+MATCH(Basiszahlen!G$7,Matrix2!$B:$B)-24,44)</f>
        <v>127280</v>
      </c>
      <c r="H53" s="209">
        <f>INDEX(Matrix2!$A:$EH,MATCH(Basiszahlen!$H$6,Matrix2!$C:$C,0)+MATCH(Basiszahlen!H$7,Matrix2!$B:$B)-24,44)</f>
        <v>125246</v>
      </c>
      <c r="I53" s="209">
        <f>INDEX(Matrix2!$A:$EH,MATCH(Basiszahlen!$H$6,Matrix2!$C:$C,0)+MATCH(Basiszahlen!I$7,Matrix2!$B:$B)-24,44)</f>
        <v>123596</v>
      </c>
      <c r="J53" s="209">
        <f>INDEX(Matrix2!$A:$EH,MATCH(Basiszahlen!$H$6,Matrix2!$C:$C,0)+MATCH(Basiszahlen!J$7,Matrix2!$B:$B)-24,44)</f>
        <v>122322</v>
      </c>
      <c r="K53" s="209">
        <f>INDEX(Matrix2!$A:$EH,MATCH(Basiszahlen!$H$6,Matrix2!$C:$C,0)+MATCH(Basiszahlen!K$7,Matrix2!$B:$B)-24,44)</f>
        <v>124419</v>
      </c>
      <c r="L53" s="209">
        <f>INDEX(Matrix2!$A:$EH,MATCH(Basiszahlen!$H$6,Matrix2!$C:$C,0)+MATCH(Basiszahlen!L$7,Matrix2!$B:$B)-24,44)</f>
        <v>124913</v>
      </c>
    </row>
    <row r="54" spans="1:12" ht="25.5" customHeight="1" x14ac:dyDescent="0.2">
      <c r="A54" s="144" t="s">
        <v>62</v>
      </c>
      <c r="B54" s="149" t="s">
        <v>192</v>
      </c>
      <c r="C54" s="210">
        <f>INDEX(Matrix2!$A:$EH,MATCH(Basiszahlen!$C$6,Matrix2!$C:$C,0)+MATCH(Basiszahlen!C$7,Matrix2!$B:$B)-24,45)</f>
        <v>38001</v>
      </c>
      <c r="D54" s="210">
        <f>INDEX(Matrix2!$A:$EH,MATCH(Basiszahlen!$C$6,Matrix2!$C:$C,0)+MATCH(Basiszahlen!D$7,Matrix2!$B:$B)-24,45)</f>
        <v>38660</v>
      </c>
      <c r="E54" s="210">
        <f>INDEX(Matrix2!$A:$EH,MATCH(Basiszahlen!$C$6,Matrix2!$C:$C,0)+MATCH(Basiszahlen!E$7,Matrix2!$B:$B)-24,45)</f>
        <v>38127</v>
      </c>
      <c r="F54" s="210">
        <f>INDEX(Matrix2!$A:$EH,MATCH(Basiszahlen!$C$6,Matrix2!$C:$C,0)+MATCH(Basiszahlen!F$7,Matrix2!$B:$B)-24,45)</f>
        <v>39162</v>
      </c>
      <c r="G54" s="210">
        <f>INDEX(Matrix2!$A:$EH,MATCH(Basiszahlen!$C$6,Matrix2!$C:$C,0)+MATCH(Basiszahlen!G$7,Matrix2!$B:$B)-24,45)</f>
        <v>40319</v>
      </c>
      <c r="H54" s="210">
        <f>INDEX(Matrix2!$A:$EH,MATCH(Basiszahlen!$H$6,Matrix2!$C:$C,0)+MATCH(Basiszahlen!H$7,Matrix2!$B:$B)-24,45)</f>
        <v>41451</v>
      </c>
      <c r="I54" s="210">
        <f>INDEX(Matrix2!$A:$EH,MATCH(Basiszahlen!$H$6,Matrix2!$C:$C,0)+MATCH(Basiszahlen!I$7,Matrix2!$B:$B)-24,45)</f>
        <v>41377</v>
      </c>
      <c r="J54" s="210">
        <f>INDEX(Matrix2!$A:$EH,MATCH(Basiszahlen!$H$6,Matrix2!$C:$C,0)+MATCH(Basiszahlen!J$7,Matrix2!$B:$B)-24,45)</f>
        <v>41427</v>
      </c>
      <c r="K54" s="210">
        <f>INDEX(Matrix2!$A:$EH,MATCH(Basiszahlen!$H$6,Matrix2!$C:$C,0)+MATCH(Basiszahlen!K$7,Matrix2!$B:$B)-24,45)</f>
        <v>41921</v>
      </c>
      <c r="L54" s="210">
        <f>INDEX(Matrix2!$A:$EH,MATCH(Basiszahlen!$H$6,Matrix2!$C:$C,0)+MATCH(Basiszahlen!L$7,Matrix2!$B:$B)-24,45)</f>
        <v>41705</v>
      </c>
    </row>
    <row r="55" spans="1:12" ht="25.5" customHeight="1" x14ac:dyDescent="0.2">
      <c r="A55" s="141" t="s">
        <v>63</v>
      </c>
      <c r="B55" s="142" t="s">
        <v>193</v>
      </c>
      <c r="C55" s="209">
        <f>INDEX(Matrix2!$A:$EH,MATCH(Basiszahlen!$C$6,Matrix2!$C:$C,0)+MATCH(Basiszahlen!C$7,Matrix2!$B:$B)-24,46)</f>
        <v>15576</v>
      </c>
      <c r="D55" s="209">
        <f>INDEX(Matrix2!$A:$EH,MATCH(Basiszahlen!$C$6,Matrix2!$C:$C,0)+MATCH(Basiszahlen!D$7,Matrix2!$B:$B)-24,46)</f>
        <v>14748</v>
      </c>
      <c r="E55" s="209">
        <f>INDEX(Matrix2!$A:$EH,MATCH(Basiszahlen!$C$6,Matrix2!$C:$C,0)+MATCH(Basiszahlen!E$7,Matrix2!$B:$B)-24,46)</f>
        <v>13048</v>
      </c>
      <c r="F55" s="209">
        <f>INDEX(Matrix2!$A:$EH,MATCH(Basiszahlen!$C$6,Matrix2!$C:$C,0)+MATCH(Basiszahlen!F$7,Matrix2!$B:$B)-24,46)</f>
        <v>13202</v>
      </c>
      <c r="G55" s="209">
        <f>INDEX(Matrix2!$A:$EH,MATCH(Basiszahlen!$C$6,Matrix2!$C:$C,0)+MATCH(Basiszahlen!G$7,Matrix2!$B:$B)-24,46)</f>
        <v>13577</v>
      </c>
      <c r="H55" s="209">
        <f>INDEX(Matrix2!$A:$EH,MATCH(Basiszahlen!$H$6,Matrix2!$C:$C,0)+MATCH(Basiszahlen!H$7,Matrix2!$B:$B)-24,46)</f>
        <v>14106</v>
      </c>
      <c r="I55" s="209">
        <f>INDEX(Matrix2!$A:$EH,MATCH(Basiszahlen!$H$6,Matrix2!$C:$C,0)+MATCH(Basiszahlen!I$7,Matrix2!$B:$B)-24,46)</f>
        <v>15530</v>
      </c>
      <c r="J55" s="209">
        <f>INDEX(Matrix2!$A:$EH,MATCH(Basiszahlen!$H$6,Matrix2!$C:$C,0)+MATCH(Basiszahlen!J$7,Matrix2!$B:$B)-24,46)</f>
        <v>14360</v>
      </c>
      <c r="K55" s="209">
        <f>INDEX(Matrix2!$A:$EH,MATCH(Basiszahlen!$H$6,Matrix2!$C:$C,0)+MATCH(Basiszahlen!K$7,Matrix2!$B:$B)-24,46)</f>
        <v>13613</v>
      </c>
      <c r="L55" s="209">
        <f>INDEX(Matrix2!$A:$EH,MATCH(Basiszahlen!$H$6,Matrix2!$C:$C,0)+MATCH(Basiszahlen!L$7,Matrix2!$B:$B)-24,46)</f>
        <v>12962</v>
      </c>
    </row>
    <row r="56" spans="1:12" ht="25.5" customHeight="1" x14ac:dyDescent="0.2">
      <c r="A56" s="144" t="s">
        <v>64</v>
      </c>
      <c r="B56" s="149" t="s">
        <v>194</v>
      </c>
      <c r="C56" s="210">
        <f>INDEX(Matrix2!$A:$EH,MATCH(Basiszahlen!$C$6,Matrix2!$C:$C,0)+MATCH(Basiszahlen!C$7,Matrix2!$B:$B)-24,47)</f>
        <v>6985</v>
      </c>
      <c r="D56" s="210">
        <f>INDEX(Matrix2!$A:$EH,MATCH(Basiszahlen!$C$6,Matrix2!$C:$C,0)+MATCH(Basiszahlen!D$7,Matrix2!$B:$B)-24,47)</f>
        <v>6632</v>
      </c>
      <c r="E56" s="210">
        <f>INDEX(Matrix2!$A:$EH,MATCH(Basiszahlen!$C$6,Matrix2!$C:$C,0)+MATCH(Basiszahlen!E$7,Matrix2!$B:$B)-24,47)</f>
        <v>5720</v>
      </c>
      <c r="F56" s="210">
        <f>INDEX(Matrix2!$A:$EH,MATCH(Basiszahlen!$C$6,Matrix2!$C:$C,0)+MATCH(Basiszahlen!F$7,Matrix2!$B:$B)-24,47)</f>
        <v>5814</v>
      </c>
      <c r="G56" s="210">
        <f>INDEX(Matrix2!$A:$EH,MATCH(Basiszahlen!$C$6,Matrix2!$C:$C,0)+MATCH(Basiszahlen!G$7,Matrix2!$B:$B)-24,47)</f>
        <v>5884</v>
      </c>
      <c r="H56" s="210">
        <f>INDEX(Matrix2!$A:$EH,MATCH(Basiszahlen!$H$6,Matrix2!$C:$C,0)+MATCH(Basiszahlen!H$7,Matrix2!$B:$B)-24,47)</f>
        <v>6094</v>
      </c>
      <c r="I56" s="210">
        <f>INDEX(Matrix2!$A:$EH,MATCH(Basiszahlen!$H$6,Matrix2!$C:$C,0)+MATCH(Basiszahlen!I$7,Matrix2!$B:$B)-24,47)</f>
        <v>6701</v>
      </c>
      <c r="J56" s="210">
        <f>INDEX(Matrix2!$A:$EH,MATCH(Basiszahlen!$H$6,Matrix2!$C:$C,0)+MATCH(Basiszahlen!J$7,Matrix2!$B:$B)-24,47)</f>
        <v>6146</v>
      </c>
      <c r="K56" s="210">
        <f>INDEX(Matrix2!$A:$EH,MATCH(Basiszahlen!$H$6,Matrix2!$C:$C,0)+MATCH(Basiszahlen!K$7,Matrix2!$B:$B)-24,47)</f>
        <v>5876</v>
      </c>
      <c r="L56" s="210">
        <f>INDEX(Matrix2!$A:$EH,MATCH(Basiszahlen!$H$6,Matrix2!$C:$C,0)+MATCH(Basiszahlen!L$7,Matrix2!$B:$B)-24,47)</f>
        <v>5590</v>
      </c>
    </row>
    <row r="57" spans="1:12" ht="25.5" customHeight="1" x14ac:dyDescent="0.2">
      <c r="A57" s="150" t="s">
        <v>65</v>
      </c>
      <c r="B57" s="142" t="s">
        <v>613</v>
      </c>
      <c r="C57" s="209">
        <f>INDEX(Matrix2!$A:$EH,MATCH(Basiszahlen!$C$6,Matrix2!$C:$C,0)+MATCH(Basiszahlen!C$7,Matrix2!$B:$B)-24,48)</f>
        <v>16233</v>
      </c>
      <c r="D57" s="209">
        <f>INDEX(Matrix2!$A:$EH,MATCH(Basiszahlen!$C$6,Matrix2!$C:$C,0)+MATCH(Basiszahlen!D$7,Matrix2!$B:$B)-24,48)</f>
        <v>16663</v>
      </c>
      <c r="E57" s="209">
        <f>INDEX(Matrix2!$A:$EH,MATCH(Basiszahlen!$C$6,Matrix2!$C:$C,0)+MATCH(Basiszahlen!E$7,Matrix2!$B:$B)-24,48)</f>
        <v>17157</v>
      </c>
      <c r="F57" s="209">
        <f>INDEX(Matrix2!$A:$EH,MATCH(Basiszahlen!$C$6,Matrix2!$C:$C,0)+MATCH(Basiszahlen!F$7,Matrix2!$B:$B)-24,48)</f>
        <v>17244</v>
      </c>
      <c r="G57" s="209">
        <f>INDEX(Matrix2!$A:$EH,MATCH(Basiszahlen!$C$6,Matrix2!$C:$C,0)+MATCH(Basiszahlen!G$7,Matrix2!$B:$B)-24,48)</f>
        <v>16372</v>
      </c>
      <c r="H57" s="209">
        <f>INDEX(Matrix2!$A:$EH,MATCH(Basiszahlen!$H$6,Matrix2!$C:$C,0)+MATCH(Basiszahlen!H$7,Matrix2!$B:$B)-24,48)</f>
        <v>15167</v>
      </c>
      <c r="I57" s="209">
        <f>INDEX(Matrix2!$A:$EH,MATCH(Basiszahlen!$H$6,Matrix2!$C:$C,0)+MATCH(Basiszahlen!I$7,Matrix2!$B:$B)-24,48)</f>
        <v>15527</v>
      </c>
      <c r="J57" s="209">
        <f>INDEX(Matrix2!$A:$EH,MATCH(Basiszahlen!$H$6,Matrix2!$C:$C,0)+MATCH(Basiszahlen!J$7,Matrix2!$B:$B)-24,48)</f>
        <v>14379</v>
      </c>
      <c r="K57" s="209">
        <f>INDEX(Matrix2!$A:$EH,MATCH(Basiszahlen!$H$6,Matrix2!$C:$C,0)+MATCH(Basiszahlen!K$7,Matrix2!$B:$B)-24,48)</f>
        <v>14702</v>
      </c>
      <c r="L57" s="209">
        <f>INDEX(Matrix2!$A:$EH,MATCH(Basiszahlen!$H$6,Matrix2!$C:$C,0)+MATCH(Basiszahlen!L$7,Matrix2!$B:$B)-24,48)</f>
        <v>15791</v>
      </c>
    </row>
    <row r="58" spans="1:12" ht="25.5" customHeight="1" x14ac:dyDescent="0.2">
      <c r="A58" s="144" t="s">
        <v>66</v>
      </c>
      <c r="B58" s="149" t="s">
        <v>195</v>
      </c>
      <c r="C58" s="210">
        <f>INDEX(Matrix2!$A:$EH,MATCH(Basiszahlen!$C$6,Matrix2!$C:$C,0)+MATCH(Basiszahlen!C$7,Matrix2!$B:$B)-24,49)</f>
        <v>3976</v>
      </c>
      <c r="D58" s="210">
        <f>INDEX(Matrix2!$A:$EH,MATCH(Basiszahlen!$C$6,Matrix2!$C:$C,0)+MATCH(Basiszahlen!D$7,Matrix2!$B:$B)-24,49)</f>
        <v>3780</v>
      </c>
      <c r="E58" s="210">
        <f>INDEX(Matrix2!$A:$EH,MATCH(Basiszahlen!$C$6,Matrix2!$C:$C,0)+MATCH(Basiszahlen!E$7,Matrix2!$B:$B)-24,49)</f>
        <v>3816</v>
      </c>
      <c r="F58" s="210">
        <f>INDEX(Matrix2!$A:$EH,MATCH(Basiszahlen!$C$6,Matrix2!$C:$C,0)+MATCH(Basiszahlen!F$7,Matrix2!$B:$B)-24,49)</f>
        <v>3670</v>
      </c>
      <c r="G58" s="210">
        <f>INDEX(Matrix2!$A:$EH,MATCH(Basiszahlen!$C$6,Matrix2!$C:$C,0)+MATCH(Basiszahlen!G$7,Matrix2!$B:$B)-24,49)</f>
        <v>3394</v>
      </c>
      <c r="H58" s="210">
        <f>INDEX(Matrix2!$A:$EH,MATCH(Basiszahlen!$H$6,Matrix2!$C:$C,0)+MATCH(Basiszahlen!H$7,Matrix2!$B:$B)-24,49)</f>
        <v>3220</v>
      </c>
      <c r="I58" s="210">
        <f>INDEX(Matrix2!$A:$EH,MATCH(Basiszahlen!$H$6,Matrix2!$C:$C,0)+MATCH(Basiszahlen!I$7,Matrix2!$B:$B)-24,49)</f>
        <v>4489</v>
      </c>
      <c r="J58" s="210">
        <f>INDEX(Matrix2!$A:$EH,MATCH(Basiszahlen!$H$6,Matrix2!$C:$C,0)+MATCH(Basiszahlen!J$7,Matrix2!$B:$B)-24,49)</f>
        <v>3584</v>
      </c>
      <c r="K58" s="210">
        <f>INDEX(Matrix2!$A:$EH,MATCH(Basiszahlen!$H$6,Matrix2!$C:$C,0)+MATCH(Basiszahlen!K$7,Matrix2!$B:$B)-24,49)</f>
        <v>3628</v>
      </c>
      <c r="L58" s="210">
        <f>INDEX(Matrix2!$A:$EH,MATCH(Basiszahlen!$H$6,Matrix2!$C:$C,0)+MATCH(Basiszahlen!L$7,Matrix2!$B:$B)-24,49)</f>
        <v>3977</v>
      </c>
    </row>
    <row r="59" spans="1:12" ht="25.5" customHeight="1" x14ac:dyDescent="0.2">
      <c r="A59" s="141" t="s">
        <v>68</v>
      </c>
      <c r="B59" s="142" t="s">
        <v>195</v>
      </c>
      <c r="C59" s="209">
        <f>INDEX(Matrix2!$A:$EH,MATCH(Basiszahlen!$C$6,Matrix2!$C:$C,0)+MATCH(Basiszahlen!C$7,Matrix2!$B:$B)-24,50)</f>
        <v>3976</v>
      </c>
      <c r="D59" s="209">
        <f>INDEX(Matrix2!$A:$EH,MATCH(Basiszahlen!$C$6,Matrix2!$C:$C,0)+MATCH(Basiszahlen!D$7,Matrix2!$B:$B)-24,50)</f>
        <v>3780</v>
      </c>
      <c r="E59" s="209">
        <f>INDEX(Matrix2!$A:$EH,MATCH(Basiszahlen!$C$6,Matrix2!$C:$C,0)+MATCH(Basiszahlen!E$7,Matrix2!$B:$B)-24,50)</f>
        <v>3816</v>
      </c>
      <c r="F59" s="209">
        <f>INDEX(Matrix2!$A:$EH,MATCH(Basiszahlen!$C$6,Matrix2!$C:$C,0)+MATCH(Basiszahlen!F$7,Matrix2!$B:$B)-24,50)</f>
        <v>3670</v>
      </c>
      <c r="G59" s="209">
        <f>INDEX(Matrix2!$A:$EH,MATCH(Basiszahlen!$C$6,Matrix2!$C:$C,0)+MATCH(Basiszahlen!G$7,Matrix2!$B:$B)-24,50)</f>
        <v>3394</v>
      </c>
      <c r="H59" s="209">
        <f>INDEX(Matrix2!$A:$EH,MATCH(Basiszahlen!$H$6,Matrix2!$C:$C,0)+MATCH(Basiszahlen!H$7,Matrix2!$B:$B)-24,50)</f>
        <v>3220</v>
      </c>
      <c r="I59" s="209">
        <f>INDEX(Matrix2!$A:$EH,MATCH(Basiszahlen!$H$6,Matrix2!$C:$C,0)+MATCH(Basiszahlen!I$7,Matrix2!$B:$B)-24,50)</f>
        <v>4489</v>
      </c>
      <c r="J59" s="209">
        <f>INDEX(Matrix2!$A:$EH,MATCH(Basiszahlen!$H$6,Matrix2!$C:$C,0)+MATCH(Basiszahlen!J$7,Matrix2!$B:$B)-24,50)</f>
        <v>3584</v>
      </c>
      <c r="K59" s="209">
        <f>INDEX(Matrix2!$A:$EH,MATCH(Basiszahlen!$H$6,Matrix2!$C:$C,0)+MATCH(Basiszahlen!K$7,Matrix2!$B:$B)-24,50)</f>
        <v>3628</v>
      </c>
      <c r="L59" s="209">
        <f>INDEX(Matrix2!$A:$EH,MATCH(Basiszahlen!$H$6,Matrix2!$C:$C,0)+MATCH(Basiszahlen!L$7,Matrix2!$B:$B)-24,50)</f>
        <v>3977</v>
      </c>
    </row>
    <row r="60" spans="1:12" ht="25.5" customHeight="1" x14ac:dyDescent="0.2">
      <c r="A60" s="148" t="s">
        <v>69</v>
      </c>
      <c r="B60" s="149" t="s">
        <v>788</v>
      </c>
      <c r="C60" s="210">
        <f>INDEX(Matrix2!$A:$EH,MATCH(Basiszahlen!$C$6,Matrix2!$C:$C,0)+MATCH(Basiszahlen!C$7,Matrix2!$B:$B)-24,51)</f>
        <v>4392</v>
      </c>
      <c r="D60" s="210">
        <f>INDEX(Matrix2!$A:$EH,MATCH(Basiszahlen!$C$6,Matrix2!$C:$C,0)+MATCH(Basiszahlen!D$7,Matrix2!$B:$B)-24,51)</f>
        <v>4394</v>
      </c>
      <c r="E60" s="210">
        <f>INDEX(Matrix2!$A:$EH,MATCH(Basiszahlen!$C$6,Matrix2!$C:$C,0)+MATCH(Basiszahlen!E$7,Matrix2!$B:$B)-24,51)</f>
        <v>4821</v>
      </c>
      <c r="F60" s="210">
        <f>INDEX(Matrix2!$A:$EH,MATCH(Basiszahlen!$C$6,Matrix2!$C:$C,0)+MATCH(Basiszahlen!F$7,Matrix2!$B:$B)-24,51)</f>
        <v>4704</v>
      </c>
      <c r="G60" s="210">
        <f>INDEX(Matrix2!$A:$EH,MATCH(Basiszahlen!$C$6,Matrix2!$C:$C,0)+MATCH(Basiszahlen!G$7,Matrix2!$B:$B)-24,51)</f>
        <v>4185</v>
      </c>
      <c r="H60" s="210">
        <f>INDEX(Matrix2!$A:$EH,MATCH(Basiszahlen!$H$6,Matrix2!$C:$C,0)+MATCH(Basiszahlen!H$7,Matrix2!$B:$B)-24,51)</f>
        <v>4023</v>
      </c>
      <c r="I60" s="210">
        <f>INDEX(Matrix2!$A:$EH,MATCH(Basiszahlen!$H$6,Matrix2!$C:$C,0)+MATCH(Basiszahlen!I$7,Matrix2!$B:$B)-24,51)</f>
        <v>3842</v>
      </c>
      <c r="J60" s="210">
        <f>INDEX(Matrix2!$A:$EH,MATCH(Basiszahlen!$H$6,Matrix2!$C:$C,0)+MATCH(Basiszahlen!J$7,Matrix2!$B:$B)-24,51)</f>
        <v>3627</v>
      </c>
      <c r="K60" s="210">
        <f>INDEX(Matrix2!$A:$EH,MATCH(Basiszahlen!$H$6,Matrix2!$C:$C,0)+MATCH(Basiszahlen!K$7,Matrix2!$B:$B)-24,51)</f>
        <v>3627</v>
      </c>
      <c r="L60" s="210">
        <f>INDEX(Matrix2!$A:$EH,MATCH(Basiszahlen!$H$6,Matrix2!$C:$C,0)+MATCH(Basiszahlen!L$7,Matrix2!$B:$B)-24,51)</f>
        <v>4012</v>
      </c>
    </row>
    <row r="61" spans="1:12" ht="25.5" customHeight="1" x14ac:dyDescent="0.2">
      <c r="A61" s="150" t="s">
        <v>70</v>
      </c>
      <c r="B61" s="142" t="s">
        <v>789</v>
      </c>
      <c r="C61" s="209">
        <f>INDEX(Matrix2!$A:$EH,MATCH(Basiszahlen!$C$6,Matrix2!$C:$C,0)+MATCH(Basiszahlen!C$7,Matrix2!$B:$B)-24,52)</f>
        <v>518</v>
      </c>
      <c r="D61" s="209">
        <f>INDEX(Matrix2!$A:$EH,MATCH(Basiszahlen!$C$6,Matrix2!$C:$C,0)+MATCH(Basiszahlen!D$7,Matrix2!$B:$B)-24,52)</f>
        <v>536</v>
      </c>
      <c r="E61" s="209">
        <f>INDEX(Matrix2!$A:$EH,MATCH(Basiszahlen!$C$6,Matrix2!$C:$C,0)+MATCH(Basiszahlen!E$7,Matrix2!$B:$B)-24,52)</f>
        <v>547</v>
      </c>
      <c r="F61" s="209">
        <f>INDEX(Matrix2!$A:$EH,MATCH(Basiszahlen!$C$6,Matrix2!$C:$C,0)+MATCH(Basiszahlen!F$7,Matrix2!$B:$B)-24,52)</f>
        <v>571</v>
      </c>
      <c r="G61" s="209">
        <f>INDEX(Matrix2!$A:$EH,MATCH(Basiszahlen!$C$6,Matrix2!$C:$C,0)+MATCH(Basiszahlen!G$7,Matrix2!$B:$B)-24,52)</f>
        <v>653</v>
      </c>
      <c r="H61" s="209">
        <f>INDEX(Matrix2!$A:$EH,MATCH(Basiszahlen!$H$6,Matrix2!$C:$C,0)+MATCH(Basiszahlen!H$7,Matrix2!$B:$B)-24,52)</f>
        <v>660</v>
      </c>
      <c r="I61" s="209">
        <f>INDEX(Matrix2!$A:$EH,MATCH(Basiszahlen!$H$6,Matrix2!$C:$C,0)+MATCH(Basiszahlen!I$7,Matrix2!$B:$B)-24,52)</f>
        <v>553</v>
      </c>
      <c r="J61" s="209">
        <f>INDEX(Matrix2!$A:$EH,MATCH(Basiszahlen!$H$6,Matrix2!$C:$C,0)+MATCH(Basiszahlen!J$7,Matrix2!$B:$B)-24,52)</f>
        <v>640</v>
      </c>
      <c r="K61" s="209">
        <f>INDEX(Matrix2!$A:$EH,MATCH(Basiszahlen!$H$6,Matrix2!$C:$C,0)+MATCH(Basiszahlen!K$7,Matrix2!$B:$B)-24,52)</f>
        <v>641</v>
      </c>
      <c r="L61" s="209">
        <f>INDEX(Matrix2!$A:$EH,MATCH(Basiszahlen!$H$6,Matrix2!$C:$C,0)+MATCH(Basiszahlen!L$7,Matrix2!$B:$B)-24,52)</f>
        <v>783</v>
      </c>
    </row>
    <row r="62" spans="1:12" ht="25.5" customHeight="1" x14ac:dyDescent="0.2">
      <c r="A62" s="148" t="s">
        <v>71</v>
      </c>
      <c r="B62" s="149" t="s">
        <v>1058</v>
      </c>
      <c r="C62" s="210" t="str">
        <f>INDEX(Matrix2!$A:$EH,MATCH(Basiszahlen!$C$6,Matrix2!$C:$C,0)+MATCH(Basiszahlen!C$7,Matrix2!$B:$B)-24,53)</f>
        <v>nv</v>
      </c>
      <c r="D62" s="210">
        <f>INDEX(Matrix2!$A:$EH,MATCH(Basiszahlen!$C$6,Matrix2!$C:$C,0)+MATCH(Basiszahlen!D$7,Matrix2!$B:$B)-24,53)</f>
        <v>487</v>
      </c>
      <c r="E62" s="210">
        <f>INDEX(Matrix2!$A:$EH,MATCH(Basiszahlen!$C$6,Matrix2!$C:$C,0)+MATCH(Basiszahlen!E$7,Matrix2!$B:$B)-24,53)</f>
        <v>569</v>
      </c>
      <c r="F62" s="210">
        <f>INDEX(Matrix2!$A:$EH,MATCH(Basiszahlen!$C$6,Matrix2!$C:$C,0)+MATCH(Basiszahlen!F$7,Matrix2!$B:$B)-24,53)</f>
        <v>667</v>
      </c>
      <c r="G62" s="210">
        <f>INDEX(Matrix2!$A:$EH,MATCH(Basiszahlen!$C$6,Matrix2!$C:$C,0)+MATCH(Basiszahlen!G$7,Matrix2!$B:$B)-24,53)</f>
        <v>768</v>
      </c>
      <c r="H62" s="210">
        <f>INDEX(Matrix2!$A:$EH,MATCH(Basiszahlen!$H$6,Matrix2!$C:$C,0)+MATCH(Basiszahlen!H$7,Matrix2!$B:$B)-24,53)</f>
        <v>715</v>
      </c>
      <c r="I62" s="210">
        <f>INDEX(Matrix2!$A:$EH,MATCH(Basiszahlen!$H$6,Matrix2!$C:$C,0)+MATCH(Basiszahlen!I$7,Matrix2!$B:$B)-24,53)</f>
        <v>642</v>
      </c>
      <c r="J62" s="210">
        <f>INDEX(Matrix2!$A:$EH,MATCH(Basiszahlen!$H$6,Matrix2!$C:$C,0)+MATCH(Basiszahlen!J$7,Matrix2!$B:$B)-24,53)</f>
        <v>491</v>
      </c>
      <c r="K62" s="210">
        <f>INDEX(Matrix2!$A:$EH,MATCH(Basiszahlen!$H$6,Matrix2!$C:$C,0)+MATCH(Basiszahlen!K$7,Matrix2!$B:$B)-24,53)</f>
        <v>2062</v>
      </c>
      <c r="L62" s="210">
        <f>INDEX(Matrix2!$A:$EH,MATCH(Basiszahlen!$H$6,Matrix2!$C:$C,0)+MATCH(Basiszahlen!L$7,Matrix2!$B:$B)-24,53)</f>
        <v>1924</v>
      </c>
    </row>
    <row r="63" spans="1:12" ht="35.1" customHeight="1" x14ac:dyDescent="0.2">
      <c r="A63" s="136" t="s">
        <v>72</v>
      </c>
      <c r="B63" s="157" t="s">
        <v>337</v>
      </c>
      <c r="C63" s="158"/>
      <c r="D63" s="158"/>
      <c r="E63" s="158"/>
      <c r="F63" s="158"/>
      <c r="G63" s="158"/>
      <c r="H63" s="158"/>
      <c r="I63" s="158"/>
      <c r="J63" s="158"/>
      <c r="K63" s="158"/>
      <c r="L63" s="159"/>
    </row>
    <row r="64" spans="1:12" ht="25.5" customHeight="1" x14ac:dyDescent="0.2">
      <c r="A64" s="150" t="s">
        <v>73</v>
      </c>
      <c r="B64" s="142" t="s">
        <v>196</v>
      </c>
      <c r="C64" s="209" t="str">
        <f>INDEX(Matrix2!$A:$EH,MATCH(Basiszahlen!$C$6,Matrix2!$C:$C,0)+MATCH(Basiszahlen!C$7,Matrix2!$B:$B)-24,54)</f>
        <v>nv</v>
      </c>
      <c r="D64" s="209">
        <f>INDEX(Matrix2!$A:$EH,MATCH(Basiszahlen!$C$6,Matrix2!$C:$C,0)+MATCH(Basiszahlen!D$7,Matrix2!$B:$B)-24,54)</f>
        <v>113067</v>
      </c>
      <c r="E64" s="209" t="str">
        <f>INDEX(Matrix2!$A:$EH,MATCH(Basiszahlen!$C$6,Matrix2!$C:$C,0)+MATCH(Basiszahlen!E$7,Matrix2!$B:$B)-24,54)</f>
        <v>nv</v>
      </c>
      <c r="F64" s="209">
        <f>INDEX(Matrix2!$A:$EH,MATCH(Basiszahlen!$C$6,Matrix2!$C:$C,0)+MATCH(Basiszahlen!F$7,Matrix2!$B:$B)-24,54)</f>
        <v>117201</v>
      </c>
      <c r="G64" s="209" t="str">
        <f>INDEX(Matrix2!$A:$EH,MATCH(Basiszahlen!$C$6,Matrix2!$C:$C,0)+MATCH(Basiszahlen!G$7,Matrix2!$B:$B)-24,54)</f>
        <v>nv</v>
      </c>
      <c r="H64" s="209">
        <f>INDEX(Matrix2!$A:$EH,MATCH(Basiszahlen!$H$6,Matrix2!$C:$C,0)+MATCH(Basiszahlen!H$7,Matrix2!$B:$B)-24,54)</f>
        <v>122411</v>
      </c>
      <c r="I64" s="209" t="str">
        <f>INDEX(Matrix2!$A:$EH,MATCH(Basiszahlen!$H$6,Matrix2!$C:$C,0)+MATCH(Basiszahlen!I$7,Matrix2!$B:$B)-24,54)</f>
        <v>nv</v>
      </c>
      <c r="J64" s="209">
        <f>INDEX(Matrix2!$A:$EH,MATCH(Basiszahlen!$H$6,Matrix2!$C:$C,0)+MATCH(Basiszahlen!J$7,Matrix2!$B:$B)-24,54)</f>
        <v>101985</v>
      </c>
      <c r="K64" s="209" t="str">
        <f>INDEX(Matrix2!$A:$EH,MATCH(Basiszahlen!$H$6,Matrix2!$C:$C,0)+MATCH(Basiszahlen!K$7,Matrix2!$B:$B)-24,54)</f>
        <v>nv</v>
      </c>
      <c r="L64" s="209">
        <f>INDEX(Matrix2!$A:$EH,MATCH(Basiszahlen!$H$6,Matrix2!$C:$C,0)+MATCH(Basiszahlen!L$7,Matrix2!$B:$B)-24,54)</f>
        <v>110325</v>
      </c>
    </row>
    <row r="65" spans="1:18" ht="25.5" customHeight="1" x14ac:dyDescent="0.2">
      <c r="A65" s="144" t="s">
        <v>74</v>
      </c>
      <c r="B65" s="149" t="s">
        <v>793</v>
      </c>
      <c r="C65" s="210">
        <f>INDEX(Matrix2!$A:$EH,MATCH(Basiszahlen!$C$6,Matrix2!$C:$C,0)+MATCH(Basiszahlen!C$7,Matrix2!$B:$B)-24,55)</f>
        <v>6139</v>
      </c>
      <c r="D65" s="210">
        <f>INDEX(Matrix2!$A:$EH,MATCH(Basiszahlen!$C$6,Matrix2!$C:$C,0)+MATCH(Basiszahlen!D$7,Matrix2!$B:$B)-24,55)</f>
        <v>6345</v>
      </c>
      <c r="E65" s="210">
        <f>INDEX(Matrix2!$A:$EH,MATCH(Basiszahlen!$C$6,Matrix2!$C:$C,0)+MATCH(Basiszahlen!E$7,Matrix2!$B:$B)-24,55)</f>
        <v>6659</v>
      </c>
      <c r="F65" s="210">
        <f>INDEX(Matrix2!$A:$EH,MATCH(Basiszahlen!$C$6,Matrix2!$C:$C,0)+MATCH(Basiszahlen!F$7,Matrix2!$B:$B)-24,55)</f>
        <v>7071</v>
      </c>
      <c r="G65" s="210">
        <f>INDEX(Matrix2!$A:$EH,MATCH(Basiszahlen!$C$6,Matrix2!$C:$C,0)+MATCH(Basiszahlen!G$7,Matrix2!$B:$B)-24,55)</f>
        <v>7565</v>
      </c>
      <c r="H65" s="210">
        <f>INDEX(Matrix2!$A:$EH,MATCH(Basiszahlen!$H$6,Matrix2!$C:$C,0)+MATCH(Basiszahlen!H$7,Matrix2!$B:$B)-24,55)</f>
        <v>8224</v>
      </c>
      <c r="I65" s="210">
        <f>INDEX(Matrix2!$A:$EH,MATCH(Basiszahlen!$H$6,Matrix2!$C:$C,0)+MATCH(Basiszahlen!I$7,Matrix2!$B:$B)-24,55)</f>
        <v>8692</v>
      </c>
      <c r="J65" s="210">
        <f>INDEX(Matrix2!$A:$EH,MATCH(Basiszahlen!$H$6,Matrix2!$C:$C,0)+MATCH(Basiszahlen!J$7,Matrix2!$B:$B)-24,55)</f>
        <v>8697</v>
      </c>
      <c r="K65" s="210">
        <f>INDEX(Matrix2!$A:$EH,MATCH(Basiszahlen!$H$6,Matrix2!$C:$C,0)+MATCH(Basiszahlen!K$7,Matrix2!$B:$B)-24,55)</f>
        <v>8617</v>
      </c>
      <c r="L65" s="210">
        <f>INDEX(Matrix2!$A:$EH,MATCH(Basiszahlen!$H$6,Matrix2!$C:$C,0)+MATCH(Basiszahlen!L$7,Matrix2!$B:$B)-24,55)</f>
        <v>8778</v>
      </c>
    </row>
    <row r="66" spans="1:18" ht="25.5" customHeight="1" x14ac:dyDescent="0.2">
      <c r="A66" s="141" t="s">
        <v>75</v>
      </c>
      <c r="B66" s="151" t="s">
        <v>794</v>
      </c>
      <c r="C66" s="209">
        <f>INDEX(Matrix2!$A:$EH,MATCH(Basiszahlen!$C$6,Matrix2!$C:$C,0)+MATCH(Basiszahlen!C$7,Matrix2!$B:$B)-24,56)</f>
        <v>2032</v>
      </c>
      <c r="D66" s="209">
        <f>INDEX(Matrix2!$A:$EH,MATCH(Basiszahlen!$C$6,Matrix2!$C:$C,0)+MATCH(Basiszahlen!D$7,Matrix2!$B:$B)-24,56)</f>
        <v>2633</v>
      </c>
      <c r="E66" s="209">
        <f>INDEX(Matrix2!$A:$EH,MATCH(Basiszahlen!$C$6,Matrix2!$C:$C,0)+MATCH(Basiszahlen!E$7,Matrix2!$B:$B)-24,56)</f>
        <v>3193</v>
      </c>
      <c r="F66" s="209">
        <f>INDEX(Matrix2!$A:$EH,MATCH(Basiszahlen!$C$6,Matrix2!$C:$C,0)+MATCH(Basiszahlen!F$7,Matrix2!$B:$B)-24,56)</f>
        <v>3728</v>
      </c>
      <c r="G66" s="209">
        <f>INDEX(Matrix2!$A:$EH,MATCH(Basiszahlen!$C$6,Matrix2!$C:$C,0)+MATCH(Basiszahlen!G$7,Matrix2!$B:$B)-24,56)</f>
        <v>4330</v>
      </c>
      <c r="H66" s="209">
        <f>INDEX(Matrix2!$A:$EH,MATCH(Basiszahlen!$H$6,Matrix2!$C:$C,0)+MATCH(Basiszahlen!H$7,Matrix2!$B:$B)-24,56)</f>
        <v>5043</v>
      </c>
      <c r="I66" s="209">
        <f>INDEX(Matrix2!$A:$EH,MATCH(Basiszahlen!$H$6,Matrix2!$C:$C,0)+MATCH(Basiszahlen!I$7,Matrix2!$B:$B)-24,56)</f>
        <v>5472</v>
      </c>
      <c r="J66" s="209">
        <f>INDEX(Matrix2!$A:$EH,MATCH(Basiszahlen!$H$6,Matrix2!$C:$C,0)+MATCH(Basiszahlen!J$7,Matrix2!$B:$B)-24,56)</f>
        <v>5440</v>
      </c>
      <c r="K66" s="209">
        <f>INDEX(Matrix2!$A:$EH,MATCH(Basiszahlen!$H$6,Matrix2!$C:$C,0)+MATCH(Basiszahlen!K$7,Matrix2!$B:$B)-24,56)</f>
        <v>5289</v>
      </c>
      <c r="L66" s="209">
        <f>INDEX(Matrix2!$A:$EH,MATCH(Basiszahlen!$H$6,Matrix2!$C:$C,0)+MATCH(Basiszahlen!L$7,Matrix2!$B:$B)-24,56)</f>
        <v>5370</v>
      </c>
    </row>
    <row r="67" spans="1:18" ht="25.5" customHeight="1" x14ac:dyDescent="0.2">
      <c r="A67" s="144" t="s">
        <v>76</v>
      </c>
      <c r="B67" s="149" t="s">
        <v>795</v>
      </c>
      <c r="C67" s="210">
        <f>INDEX(Matrix2!$A:$EH,MATCH(Basiszahlen!$C$6,Matrix2!$C:$C,0)+MATCH(Basiszahlen!C$7,Matrix2!$B:$B)-24,57)</f>
        <v>2323</v>
      </c>
      <c r="D67" s="210">
        <f>INDEX(Matrix2!$A:$EH,MATCH(Basiszahlen!$C$6,Matrix2!$C:$C,0)+MATCH(Basiszahlen!D$7,Matrix2!$B:$B)-24,57)</f>
        <v>2445</v>
      </c>
      <c r="E67" s="210">
        <f>INDEX(Matrix2!$A:$EH,MATCH(Basiszahlen!$C$6,Matrix2!$C:$C,0)+MATCH(Basiszahlen!E$7,Matrix2!$B:$B)-24,57)</f>
        <v>2533</v>
      </c>
      <c r="F67" s="210">
        <f>INDEX(Matrix2!$A:$EH,MATCH(Basiszahlen!$C$6,Matrix2!$C:$C,0)+MATCH(Basiszahlen!F$7,Matrix2!$B:$B)-24,57)</f>
        <v>2661</v>
      </c>
      <c r="G67" s="210">
        <f>INDEX(Matrix2!$A:$EH,MATCH(Basiszahlen!$C$6,Matrix2!$C:$C,0)+MATCH(Basiszahlen!G$7,Matrix2!$B:$B)-24,57)</f>
        <v>2665</v>
      </c>
      <c r="H67" s="210">
        <f>INDEX(Matrix2!$A:$EH,MATCH(Basiszahlen!$H$6,Matrix2!$C:$C,0)+MATCH(Basiszahlen!H$7,Matrix2!$B:$B)-24,57)</f>
        <v>2912</v>
      </c>
      <c r="I67" s="210">
        <f>INDEX(Matrix2!$A:$EH,MATCH(Basiszahlen!$H$6,Matrix2!$C:$C,0)+MATCH(Basiszahlen!I$7,Matrix2!$B:$B)-24,57)</f>
        <v>2937</v>
      </c>
      <c r="J67" s="210">
        <f>INDEX(Matrix2!$A:$EH,MATCH(Basiszahlen!$H$6,Matrix2!$C:$C,0)+MATCH(Basiszahlen!J$7,Matrix2!$B:$B)-24,57)</f>
        <v>2924</v>
      </c>
      <c r="K67" s="210">
        <f>INDEX(Matrix2!$A:$EH,MATCH(Basiszahlen!$H$6,Matrix2!$C:$C,0)+MATCH(Basiszahlen!K$7,Matrix2!$B:$B)-24,57)</f>
        <v>2795</v>
      </c>
      <c r="L67" s="210">
        <f>INDEX(Matrix2!$A:$EH,MATCH(Basiszahlen!$H$6,Matrix2!$C:$C,0)+MATCH(Basiszahlen!L$7,Matrix2!$B:$B)-24,57)</f>
        <v>2910</v>
      </c>
    </row>
    <row r="68" spans="1:18" ht="25.5" customHeight="1" x14ac:dyDescent="0.2">
      <c r="A68" s="141" t="s">
        <v>77</v>
      </c>
      <c r="B68" s="142" t="s">
        <v>796</v>
      </c>
      <c r="C68" s="209">
        <f>INDEX(Matrix2!$A:$EH,MATCH(Basiszahlen!$C$6,Matrix2!$C:$C,0)+MATCH(Basiszahlen!C$7,Matrix2!$B:$B)-24,58)</f>
        <v>930</v>
      </c>
      <c r="D68" s="209">
        <f>INDEX(Matrix2!$A:$EH,MATCH(Basiszahlen!$C$6,Matrix2!$C:$C,0)+MATCH(Basiszahlen!D$7,Matrix2!$B:$B)-24,58)</f>
        <v>1217</v>
      </c>
      <c r="E68" s="209">
        <f>INDEX(Matrix2!$A:$EH,MATCH(Basiszahlen!$C$6,Matrix2!$C:$C,0)+MATCH(Basiszahlen!E$7,Matrix2!$B:$B)-24,58)</f>
        <v>1390</v>
      </c>
      <c r="F68" s="209">
        <f>INDEX(Matrix2!$A:$EH,MATCH(Basiszahlen!$C$6,Matrix2!$C:$C,0)+MATCH(Basiszahlen!F$7,Matrix2!$B:$B)-24,58)</f>
        <v>1502</v>
      </c>
      <c r="G68" s="209">
        <f>INDEX(Matrix2!$A:$EH,MATCH(Basiszahlen!$C$6,Matrix2!$C:$C,0)+MATCH(Basiszahlen!G$7,Matrix2!$B:$B)-24,58)</f>
        <v>1511</v>
      </c>
      <c r="H68" s="209">
        <f>INDEX(Matrix2!$A:$EH,MATCH(Basiszahlen!$H$6,Matrix2!$C:$C,0)+MATCH(Basiszahlen!H$7,Matrix2!$B:$B)-24,58)</f>
        <v>1698</v>
      </c>
      <c r="I68" s="209">
        <f>INDEX(Matrix2!$A:$EH,MATCH(Basiszahlen!$H$6,Matrix2!$C:$C,0)+MATCH(Basiszahlen!I$7,Matrix2!$B:$B)-24,58)</f>
        <v>1674</v>
      </c>
      <c r="J68" s="209">
        <f>INDEX(Matrix2!$A:$EH,MATCH(Basiszahlen!$H$6,Matrix2!$C:$C,0)+MATCH(Basiszahlen!J$7,Matrix2!$B:$B)-24,58)</f>
        <v>1599</v>
      </c>
      <c r="K68" s="209">
        <f>INDEX(Matrix2!$A:$EH,MATCH(Basiszahlen!$H$6,Matrix2!$C:$C,0)+MATCH(Basiszahlen!K$7,Matrix2!$B:$B)-24,58)</f>
        <v>1434</v>
      </c>
      <c r="L68" s="209">
        <f>INDEX(Matrix2!$A:$EH,MATCH(Basiszahlen!$H$6,Matrix2!$C:$C,0)+MATCH(Basiszahlen!L$7,Matrix2!$B:$B)-24,58)</f>
        <v>1465</v>
      </c>
    </row>
    <row r="69" spans="1:18" ht="35.1" customHeight="1" x14ac:dyDescent="0.2">
      <c r="A69" s="136" t="s">
        <v>78</v>
      </c>
      <c r="B69" s="157" t="s">
        <v>339</v>
      </c>
      <c r="C69" s="158"/>
      <c r="D69" s="158"/>
      <c r="E69" s="158"/>
      <c r="F69" s="158"/>
      <c r="G69" s="158"/>
      <c r="H69" s="158"/>
      <c r="I69" s="158"/>
      <c r="J69" s="158"/>
      <c r="K69" s="158"/>
      <c r="L69" s="159"/>
    </row>
    <row r="70" spans="1:18" ht="25.5" customHeight="1" x14ac:dyDescent="0.2">
      <c r="A70" s="150" t="s">
        <v>79</v>
      </c>
      <c r="B70" s="168" t="s">
        <v>197</v>
      </c>
      <c r="C70" s="209">
        <f>INDEX(Matrix2!$A:$EH,MATCH(Basiszahlen!$C$6,Matrix2!$C:$C,0)+MATCH(Basiszahlen!C$7,Matrix2!$B:$B)-24,59)</f>
        <v>240529</v>
      </c>
      <c r="D70" s="209">
        <f>INDEX(Matrix2!$A:$EH,MATCH(Basiszahlen!$C$6,Matrix2!$C:$C,0)+MATCH(Basiszahlen!D$7,Matrix2!$B:$B)-24,59)</f>
        <v>242080</v>
      </c>
      <c r="E70" s="209">
        <f>INDEX(Matrix2!$A:$EH,MATCH(Basiszahlen!$C$6,Matrix2!$C:$C,0)+MATCH(Basiszahlen!E$7,Matrix2!$B:$B)-24,59)</f>
        <v>243870</v>
      </c>
      <c r="F70" s="209">
        <f>INDEX(Matrix2!$A:$EH,MATCH(Basiszahlen!$C$6,Matrix2!$C:$C,0)+MATCH(Basiszahlen!F$7,Matrix2!$B:$B)-24,59)</f>
        <v>245592</v>
      </c>
      <c r="G70" s="209">
        <f>INDEX(Matrix2!$A:$EH,MATCH(Basiszahlen!$C$6,Matrix2!$C:$C,0)+MATCH(Basiszahlen!G$7,Matrix2!$B:$B)-24,59)</f>
        <v>246905</v>
      </c>
      <c r="H70" s="209">
        <f>INDEX(Matrix2!$A:$EH,MATCH(Basiszahlen!$H$6,Matrix2!$C:$C,0)+MATCH(Basiszahlen!H$7,Matrix2!$B:$B)-24,59)</f>
        <v>248891</v>
      </c>
      <c r="I70" s="209">
        <f>INDEX(Matrix2!$A:$EH,MATCH(Basiszahlen!$H$6,Matrix2!$C:$C,0)+MATCH(Basiszahlen!I$7,Matrix2!$B:$B)-24,59)</f>
        <v>250325</v>
      </c>
      <c r="J70" s="209">
        <f>INDEX(Matrix2!$A:$EH,MATCH(Basiszahlen!$H$6,Matrix2!$C:$C,0)+MATCH(Basiszahlen!J$7,Matrix2!$B:$B)-24,59)</f>
        <v>252254</v>
      </c>
      <c r="K70" s="209">
        <f>INDEX(Matrix2!$A:$EH,MATCH(Basiszahlen!$H$6,Matrix2!$C:$C,0)+MATCH(Basiszahlen!K$7,Matrix2!$B:$B)-24,59)</f>
        <v>254718</v>
      </c>
      <c r="L70" s="209">
        <f>INDEX(Matrix2!$A:$EH,MATCH(Basiszahlen!$H$6,Matrix2!$C:$C,0)+MATCH(Basiszahlen!L$7,Matrix2!$B:$B)-24,59)</f>
        <v>256871</v>
      </c>
    </row>
    <row r="71" spans="1:18" ht="25.5" customHeight="1" x14ac:dyDescent="0.2">
      <c r="A71" s="148" t="s">
        <v>81</v>
      </c>
      <c r="B71" s="169" t="s">
        <v>470</v>
      </c>
      <c r="C71" s="210">
        <f>INDEX(Matrix2!$A:$EH,MATCH(Basiszahlen!$C$6,Matrix2!$C:$C,0)+MATCH(Basiszahlen!C$7,Matrix2!$B:$B)-24,60)</f>
        <v>10891</v>
      </c>
      <c r="D71" s="210">
        <f>INDEX(Matrix2!$A:$EH,MATCH(Basiszahlen!$C$6,Matrix2!$C:$C,0)+MATCH(Basiszahlen!D$7,Matrix2!$B:$B)-24,60)</f>
        <v>11477</v>
      </c>
      <c r="E71" s="210">
        <f>INDEX(Matrix2!$A:$EH,MATCH(Basiszahlen!$C$6,Matrix2!$C:$C,0)+MATCH(Basiszahlen!E$7,Matrix2!$B:$B)-24,60)</f>
        <v>11680</v>
      </c>
      <c r="F71" s="210">
        <f>INDEX(Matrix2!$A:$EH,MATCH(Basiszahlen!$C$6,Matrix2!$C:$C,0)+MATCH(Basiszahlen!F$7,Matrix2!$B:$B)-24,60)</f>
        <v>12083</v>
      </c>
      <c r="G71" s="210">
        <f>INDEX(Matrix2!$A:$EH,MATCH(Basiszahlen!$C$6,Matrix2!$C:$C,0)+MATCH(Basiszahlen!G$7,Matrix2!$B:$B)-24,60)</f>
        <v>12473</v>
      </c>
      <c r="H71" s="210">
        <f>INDEX(Matrix2!$A:$EH,MATCH(Basiszahlen!$H$6,Matrix2!$C:$C,0)+MATCH(Basiszahlen!H$7,Matrix2!$B:$B)-24,60)</f>
        <v>12888</v>
      </c>
      <c r="I71" s="210">
        <f>INDEX(Matrix2!$A:$EH,MATCH(Basiszahlen!$H$6,Matrix2!$C:$C,0)+MATCH(Basiszahlen!I$7,Matrix2!$B:$B)-24,60)</f>
        <v>13403</v>
      </c>
      <c r="J71" s="210">
        <f>INDEX(Matrix2!$A:$EH,MATCH(Basiszahlen!$H$6,Matrix2!$C:$C,0)+MATCH(Basiszahlen!J$7,Matrix2!$B:$B)-24,60)</f>
        <v>13968</v>
      </c>
      <c r="K71" s="210">
        <f>INDEX(Matrix2!$A:$EH,MATCH(Basiszahlen!$H$6,Matrix2!$C:$C,0)+MATCH(Basiszahlen!K$7,Matrix2!$B:$B)-24,60)</f>
        <v>15639</v>
      </c>
      <c r="L71" s="210">
        <f>INDEX(Matrix2!$A:$EH,MATCH(Basiszahlen!$H$6,Matrix2!$C:$C,0)+MATCH(Basiszahlen!L$7,Matrix2!$B:$B)-24,60)</f>
        <v>16330</v>
      </c>
    </row>
    <row r="72" spans="1:18" ht="25.5" customHeight="1" x14ac:dyDescent="0.2">
      <c r="A72" s="141" t="s">
        <v>82</v>
      </c>
      <c r="B72" s="170" t="s">
        <v>805</v>
      </c>
      <c r="C72" s="209">
        <f>INDEX(Matrix2!$A:$EH,MATCH(Basiszahlen!$C$6,Matrix2!$C:$C,0)+MATCH(Basiszahlen!C$7,Matrix2!$B:$B)-24,61)</f>
        <v>85442</v>
      </c>
      <c r="D72" s="209">
        <f>INDEX(Matrix2!$A:$EH,MATCH(Basiszahlen!$C$6,Matrix2!$C:$C,0)+MATCH(Basiszahlen!D$7,Matrix2!$B:$B)-24,61)</f>
        <v>88091</v>
      </c>
      <c r="E72" s="209">
        <f>INDEX(Matrix2!$A:$EH,MATCH(Basiszahlen!$C$6,Matrix2!$C:$C,0)+MATCH(Basiszahlen!E$7,Matrix2!$B:$B)-24,61)</f>
        <v>90552</v>
      </c>
      <c r="F72" s="209">
        <f>INDEX(Matrix2!$A:$EH,MATCH(Basiszahlen!$C$6,Matrix2!$C:$C,0)+MATCH(Basiszahlen!F$7,Matrix2!$B:$B)-24,61)</f>
        <v>91546</v>
      </c>
      <c r="G72" s="209">
        <f>INDEX(Matrix2!$A:$EH,MATCH(Basiszahlen!$C$6,Matrix2!$C:$C,0)+MATCH(Basiszahlen!G$7,Matrix2!$B:$B)-24,61)</f>
        <v>92235</v>
      </c>
      <c r="H72" s="209">
        <f>INDEX(Matrix2!$A:$EH,MATCH(Basiszahlen!$H$6,Matrix2!$C:$C,0)+MATCH(Basiszahlen!H$7,Matrix2!$B:$B)-24,61)</f>
        <v>93184</v>
      </c>
      <c r="I72" s="209">
        <f>INDEX(Matrix2!$A:$EH,MATCH(Basiszahlen!$H$6,Matrix2!$C:$C,0)+MATCH(Basiszahlen!I$7,Matrix2!$B:$B)-24,61)</f>
        <v>92105</v>
      </c>
      <c r="J72" s="209">
        <f>INDEX(Matrix2!$A:$EH,MATCH(Basiszahlen!$H$6,Matrix2!$C:$C,0)+MATCH(Basiszahlen!J$7,Matrix2!$B:$B)-24,61)</f>
        <v>91622</v>
      </c>
      <c r="K72" s="209">
        <f>INDEX(Matrix2!$A:$EH,MATCH(Basiszahlen!$H$6,Matrix2!$C:$C,0)+MATCH(Basiszahlen!K$7,Matrix2!$B:$B)-24,61)</f>
        <v>92737</v>
      </c>
      <c r="L72" s="209">
        <f>INDEX(Matrix2!$A:$EH,MATCH(Basiszahlen!$H$6,Matrix2!$C:$C,0)+MATCH(Basiszahlen!L$7,Matrix2!$B:$B)-24,61)</f>
        <v>93171</v>
      </c>
    </row>
    <row r="73" spans="1:18" ht="25.5" customHeight="1" x14ac:dyDescent="0.2">
      <c r="A73" s="144" t="s">
        <v>84</v>
      </c>
      <c r="B73" s="169" t="s">
        <v>198</v>
      </c>
      <c r="C73" s="210">
        <f>INDEX(Matrix2!$A:$EH,MATCH(Basiszahlen!$C$6,Matrix2!$C:$C,0)+MATCH(Basiszahlen!C$7,Matrix2!$B:$B)-24,62)</f>
        <v>42940</v>
      </c>
      <c r="D73" s="210">
        <f>INDEX(Matrix2!$A:$EH,MATCH(Basiszahlen!$C$6,Matrix2!$C:$C,0)+MATCH(Basiszahlen!D$7,Matrix2!$B:$B)-24,62)</f>
        <v>43820</v>
      </c>
      <c r="E73" s="210">
        <f>INDEX(Matrix2!$A:$EH,MATCH(Basiszahlen!$C$6,Matrix2!$C:$C,0)+MATCH(Basiszahlen!E$7,Matrix2!$B:$B)-24,62)</f>
        <v>44938</v>
      </c>
      <c r="F73" s="210">
        <f>INDEX(Matrix2!$A:$EH,MATCH(Basiszahlen!$C$6,Matrix2!$C:$C,0)+MATCH(Basiszahlen!F$7,Matrix2!$B:$B)-24,62)</f>
        <v>45588</v>
      </c>
      <c r="G73" s="210">
        <f>INDEX(Matrix2!$A:$EH,MATCH(Basiszahlen!$C$6,Matrix2!$C:$C,0)+MATCH(Basiszahlen!G$7,Matrix2!$B:$B)-24,62)</f>
        <v>46088</v>
      </c>
      <c r="H73" s="210">
        <f>INDEX(Matrix2!$A:$EH,MATCH(Basiszahlen!$H$6,Matrix2!$C:$C,0)+MATCH(Basiszahlen!H$7,Matrix2!$B:$B)-24,62)</f>
        <v>46891</v>
      </c>
      <c r="I73" s="210">
        <f>INDEX(Matrix2!$A:$EH,MATCH(Basiszahlen!$H$6,Matrix2!$C:$C,0)+MATCH(Basiszahlen!I$7,Matrix2!$B:$B)-24,62)</f>
        <v>47118</v>
      </c>
      <c r="J73" s="210">
        <f>INDEX(Matrix2!$A:$EH,MATCH(Basiszahlen!$H$6,Matrix2!$C:$C,0)+MATCH(Basiszahlen!J$7,Matrix2!$B:$B)-24,62)</f>
        <v>47192</v>
      </c>
      <c r="K73" s="210">
        <f>INDEX(Matrix2!$A:$EH,MATCH(Basiszahlen!$H$6,Matrix2!$C:$C,0)+MATCH(Basiszahlen!K$7,Matrix2!$B:$B)-24,62)</f>
        <v>48475</v>
      </c>
      <c r="L73" s="210">
        <f>INDEX(Matrix2!$A:$EH,MATCH(Basiszahlen!$H$6,Matrix2!$C:$C,0)+MATCH(Basiszahlen!L$7,Matrix2!$B:$B)-24,62)</f>
        <v>48876</v>
      </c>
    </row>
    <row r="74" spans="1:18" ht="25.5" customHeight="1" x14ac:dyDescent="0.2">
      <c r="A74" s="141" t="s">
        <v>85</v>
      </c>
      <c r="B74" s="170" t="s">
        <v>473</v>
      </c>
      <c r="C74" s="209">
        <f>INDEX(Matrix2!$A:$EH,MATCH(Basiszahlen!$C$6,Matrix2!$C:$C,0)+MATCH(Basiszahlen!C$7,Matrix2!$B:$B)-24,63)</f>
        <v>9925</v>
      </c>
      <c r="D74" s="209">
        <f>INDEX(Matrix2!$A:$EH,MATCH(Basiszahlen!$C$6,Matrix2!$C:$C,0)+MATCH(Basiszahlen!D$7,Matrix2!$B:$B)-24,63)</f>
        <v>10512</v>
      </c>
      <c r="E74" s="209">
        <f>INDEX(Matrix2!$A:$EH,MATCH(Basiszahlen!$C$6,Matrix2!$C:$C,0)+MATCH(Basiszahlen!E$7,Matrix2!$B:$B)-24,63)</f>
        <v>11056</v>
      </c>
      <c r="F74" s="209">
        <f>INDEX(Matrix2!$A:$EH,MATCH(Basiszahlen!$C$6,Matrix2!$C:$C,0)+MATCH(Basiszahlen!F$7,Matrix2!$B:$B)-24,63)</f>
        <v>11506</v>
      </c>
      <c r="G74" s="209">
        <f>INDEX(Matrix2!$A:$EH,MATCH(Basiszahlen!$C$6,Matrix2!$C:$C,0)+MATCH(Basiszahlen!G$7,Matrix2!$B:$B)-24,63)</f>
        <v>11818</v>
      </c>
      <c r="H74" s="209">
        <f>INDEX(Matrix2!$A:$EH,MATCH(Basiszahlen!$H$6,Matrix2!$C:$C,0)+MATCH(Basiszahlen!H$7,Matrix2!$B:$B)-24,63)</f>
        <v>12100</v>
      </c>
      <c r="I74" s="209">
        <f>INDEX(Matrix2!$A:$EH,MATCH(Basiszahlen!$H$6,Matrix2!$C:$C,0)+MATCH(Basiszahlen!I$7,Matrix2!$B:$B)-24,63)</f>
        <v>12325</v>
      </c>
      <c r="J74" s="209">
        <f>INDEX(Matrix2!$A:$EH,MATCH(Basiszahlen!$H$6,Matrix2!$C:$C,0)+MATCH(Basiszahlen!J$7,Matrix2!$B:$B)-24,63)</f>
        <v>12443</v>
      </c>
      <c r="K74" s="209">
        <f>INDEX(Matrix2!$A:$EH,MATCH(Basiszahlen!$H$6,Matrix2!$C:$C,0)+MATCH(Basiszahlen!K$7,Matrix2!$B:$B)-24,63)</f>
        <v>12810</v>
      </c>
      <c r="L74" s="209">
        <f>INDEX(Matrix2!$A:$EH,MATCH(Basiszahlen!$H$6,Matrix2!$C:$C,0)+MATCH(Basiszahlen!L$7,Matrix2!$B:$B)-24,63)</f>
        <v>13006</v>
      </c>
    </row>
    <row r="75" spans="1:18" ht="25.5" customHeight="1" x14ac:dyDescent="0.2">
      <c r="A75" s="144" t="s">
        <v>86</v>
      </c>
      <c r="B75" s="149" t="s">
        <v>199</v>
      </c>
      <c r="C75" s="210" t="str">
        <f>INDEX(Matrix2!$A:$EH,MATCH(Basiszahlen!$C$6,Matrix2!$C:$C,0)+MATCH(Basiszahlen!C$7,Matrix2!$B:$B)-24,64)</f>
        <v>nv</v>
      </c>
      <c r="D75" s="210">
        <f>INDEX(Matrix2!$A:$EH,MATCH(Basiszahlen!$C$6,Matrix2!$C:$C,0)+MATCH(Basiszahlen!D$7,Matrix2!$B:$B)-24,64)</f>
        <v>29147</v>
      </c>
      <c r="E75" s="210" t="str">
        <f>INDEX(Matrix2!$A:$EH,MATCH(Basiszahlen!$C$6,Matrix2!$C:$C,0)+MATCH(Basiszahlen!E$7,Matrix2!$B:$B)-24,64)</f>
        <v>nv</v>
      </c>
      <c r="F75" s="210">
        <f>INDEX(Matrix2!$A:$EH,MATCH(Basiszahlen!$C$6,Matrix2!$C:$C,0)+MATCH(Basiszahlen!F$7,Matrix2!$B:$B)-24,64)</f>
        <v>36921</v>
      </c>
      <c r="G75" s="210" t="str">
        <f>INDEX(Matrix2!$A:$EH,MATCH(Basiszahlen!$C$6,Matrix2!$C:$C,0)+MATCH(Basiszahlen!G$7,Matrix2!$B:$B)-24,64)</f>
        <v>nv</v>
      </c>
      <c r="H75" s="210">
        <f>INDEX(Matrix2!$A:$EH,MATCH(Basiszahlen!$H$6,Matrix2!$C:$C,0)+MATCH(Basiszahlen!H$7,Matrix2!$B:$B)-24,64)</f>
        <v>40727</v>
      </c>
      <c r="I75" s="210" t="str">
        <f>INDEX(Matrix2!$A:$EH,MATCH(Basiszahlen!$H$6,Matrix2!$C:$C,0)+MATCH(Basiszahlen!I$7,Matrix2!$B:$B)-24,64)</f>
        <v>nv</v>
      </c>
      <c r="J75" s="210">
        <f>INDEX(Matrix2!$A:$EH,MATCH(Basiszahlen!$H$6,Matrix2!$C:$C,0)+MATCH(Basiszahlen!J$7,Matrix2!$B:$B)-24,64)</f>
        <v>44271</v>
      </c>
      <c r="K75" s="210" t="str">
        <f>INDEX(Matrix2!$A:$EH,MATCH(Basiszahlen!$H$6,Matrix2!$C:$C,0)+MATCH(Basiszahlen!K$7,Matrix2!$B:$B)-24,64)</f>
        <v>nv</v>
      </c>
      <c r="L75" s="210" t="str">
        <f>INDEX(Matrix2!$A:$EH,MATCH(Basiszahlen!$H$6,Matrix2!$C:$C,0)+MATCH(Basiszahlen!L$7,Matrix2!$B:$B)-24,64)</f>
        <v>…</v>
      </c>
    </row>
    <row r="76" spans="1:18" ht="25.5" customHeight="1" x14ac:dyDescent="0.2">
      <c r="A76" s="141" t="s">
        <v>88</v>
      </c>
      <c r="B76" s="142" t="s">
        <v>930</v>
      </c>
      <c r="C76" s="209" t="str">
        <f>INDEX(Matrix2!$A:$EH,MATCH(Basiszahlen!$C$6,Matrix2!$C:$C,0)+MATCH(Basiszahlen!C$7,Matrix2!$B:$B)-24,65)</f>
        <v>nv</v>
      </c>
      <c r="D76" s="209">
        <f>INDEX(Matrix2!$A:$EH,MATCH(Basiszahlen!$C$6,Matrix2!$C:$C,0)+MATCH(Basiszahlen!D$7,Matrix2!$B:$B)-24,65)</f>
        <v>29106</v>
      </c>
      <c r="E76" s="209" t="str">
        <f>INDEX(Matrix2!$A:$EH,MATCH(Basiszahlen!$C$6,Matrix2!$C:$C,0)+MATCH(Basiszahlen!E$7,Matrix2!$B:$B)-24,65)</f>
        <v>nv</v>
      </c>
      <c r="F76" s="209">
        <f>INDEX(Matrix2!$A:$EH,MATCH(Basiszahlen!$C$6,Matrix2!$C:$C,0)+MATCH(Basiszahlen!F$7,Matrix2!$B:$B)-24,65)</f>
        <v>38319</v>
      </c>
      <c r="G76" s="209" t="str">
        <f>INDEX(Matrix2!$A:$EH,MATCH(Basiszahlen!$C$6,Matrix2!$C:$C,0)+MATCH(Basiszahlen!G$7,Matrix2!$B:$B)-24,65)</f>
        <v>nv</v>
      </c>
      <c r="H76" s="209">
        <f>INDEX(Matrix2!$A:$EH,MATCH(Basiszahlen!$H$6,Matrix2!$C:$C,0)+MATCH(Basiszahlen!H$7,Matrix2!$B:$B)-24,65)</f>
        <v>45211</v>
      </c>
      <c r="I76" s="209" t="str">
        <f>INDEX(Matrix2!$A:$EH,MATCH(Basiszahlen!$H$6,Matrix2!$C:$C,0)+MATCH(Basiszahlen!I$7,Matrix2!$B:$B)-24,65)</f>
        <v>nv</v>
      </c>
      <c r="J76" s="209">
        <f>INDEX(Matrix2!$A:$EH,MATCH(Basiszahlen!$H$6,Matrix2!$C:$C,0)+MATCH(Basiszahlen!J$7,Matrix2!$B:$B)-24,65)</f>
        <v>52951</v>
      </c>
      <c r="K76" s="209" t="str">
        <f>INDEX(Matrix2!$A:$EH,MATCH(Basiszahlen!$H$6,Matrix2!$C:$C,0)+MATCH(Basiszahlen!K$7,Matrix2!$B:$B)-24,65)</f>
        <v>nv</v>
      </c>
      <c r="L76" s="209" t="str">
        <f>INDEX(Matrix2!$A:$EH,MATCH(Basiszahlen!$H$6,Matrix2!$C:$C,0)+MATCH(Basiszahlen!L$7,Matrix2!$B:$B)-24,65)</f>
        <v>…</v>
      </c>
    </row>
    <row r="77" spans="1:18" ht="25.5" customHeight="1" x14ac:dyDescent="0.2">
      <c r="A77" s="144" t="s">
        <v>89</v>
      </c>
      <c r="B77" s="149" t="s">
        <v>803</v>
      </c>
      <c r="C77" s="210" t="str">
        <f>INDEX(Matrix2!$A:$EH,MATCH(Basiszahlen!$C$6,Matrix2!$C:$C,0)+MATCH(Basiszahlen!C$7,Matrix2!$B:$B)-24,66)</f>
        <v>nv</v>
      </c>
      <c r="D77" s="210">
        <f>INDEX(Matrix2!$A:$EH,MATCH(Basiszahlen!$C$6,Matrix2!$C:$C,0)+MATCH(Basiszahlen!D$7,Matrix2!$B:$B)-24,66)</f>
        <v>19892</v>
      </c>
      <c r="E77" s="210" t="str">
        <f>INDEX(Matrix2!$A:$EH,MATCH(Basiszahlen!$C$6,Matrix2!$C:$C,0)+MATCH(Basiszahlen!E$7,Matrix2!$B:$B)-24,66)</f>
        <v>nv</v>
      </c>
      <c r="F77" s="210">
        <f>INDEX(Matrix2!$A:$EH,MATCH(Basiszahlen!$C$6,Matrix2!$C:$C,0)+MATCH(Basiszahlen!F$7,Matrix2!$B:$B)-24,66)</f>
        <v>22600</v>
      </c>
      <c r="G77" s="210" t="str">
        <f>INDEX(Matrix2!$A:$EH,MATCH(Basiszahlen!$C$6,Matrix2!$C:$C,0)+MATCH(Basiszahlen!G$7,Matrix2!$B:$B)-24,66)</f>
        <v>nv</v>
      </c>
      <c r="H77" s="210">
        <f>INDEX(Matrix2!$A:$EH,MATCH(Basiszahlen!$H$6,Matrix2!$C:$C,0)+MATCH(Basiszahlen!H$7,Matrix2!$B:$B)-24,66)</f>
        <v>24244</v>
      </c>
      <c r="I77" s="210" t="str">
        <f>INDEX(Matrix2!$A:$EH,MATCH(Basiszahlen!$H$6,Matrix2!$C:$C,0)+MATCH(Basiszahlen!I$7,Matrix2!$B:$B)-24,66)</f>
        <v>nv</v>
      </c>
      <c r="J77" s="210">
        <f>INDEX(Matrix2!$A:$EH,MATCH(Basiszahlen!$H$6,Matrix2!$C:$C,0)+MATCH(Basiszahlen!J$7,Matrix2!$B:$B)-24,66)</f>
        <v>24786</v>
      </c>
      <c r="K77" s="210" t="str">
        <f>INDEX(Matrix2!$A:$EH,MATCH(Basiszahlen!$H$6,Matrix2!$C:$C,0)+MATCH(Basiszahlen!K$7,Matrix2!$B:$B)-24,66)</f>
        <v>nv</v>
      </c>
      <c r="L77" s="210" t="str">
        <f>INDEX(Matrix2!$A:$EH,MATCH(Basiszahlen!$H$6,Matrix2!$C:$C,0)+MATCH(Basiszahlen!L$7,Matrix2!$B:$B)-24,66)</f>
        <v>…</v>
      </c>
      <c r="M77" s="140"/>
      <c r="N77" s="140"/>
    </row>
    <row r="78" spans="1:18" ht="25.5" customHeight="1" x14ac:dyDescent="0.2">
      <c r="A78" s="141" t="s">
        <v>90</v>
      </c>
      <c r="B78" s="171" t="s">
        <v>911</v>
      </c>
      <c r="C78" s="209">
        <f>INDEX(Matrix2!$A:$EH,MATCH(Basiszahlen!$C$6,Matrix2!$C:$C,0)+MATCH(Basiszahlen!C$7,Matrix2!$B:$B)-24,67)</f>
        <v>5481</v>
      </c>
      <c r="D78" s="209">
        <f>INDEX(Matrix2!$A:$EH,MATCH(Basiszahlen!$C$6,Matrix2!$C:$C,0)+MATCH(Basiszahlen!D$7,Matrix2!$B:$B)-24,67)</f>
        <v>5506</v>
      </c>
      <c r="E78" s="209">
        <f>INDEX(Matrix2!$A:$EH,MATCH(Basiszahlen!$C$6,Matrix2!$C:$C,0)+MATCH(Basiszahlen!E$7,Matrix2!$B:$B)-24,67)</f>
        <v>5414</v>
      </c>
      <c r="F78" s="209">
        <f>INDEX(Matrix2!$A:$EH,MATCH(Basiszahlen!$C$6,Matrix2!$C:$C,0)+MATCH(Basiszahlen!F$7,Matrix2!$B:$B)-24,67)</f>
        <v>5453</v>
      </c>
      <c r="G78" s="209">
        <f>INDEX(Matrix2!$A:$EH,MATCH(Basiszahlen!$C$6,Matrix2!$C:$C,0)+MATCH(Basiszahlen!G$7,Matrix2!$B:$B)-24,67)</f>
        <v>4728</v>
      </c>
      <c r="H78" s="209">
        <f>INDEX(Matrix2!$A:$EH,MATCH(Basiszahlen!$H$6,Matrix2!$C:$C,0)+MATCH(Basiszahlen!H$7,Matrix2!$B:$B)-24,67)</f>
        <v>5060</v>
      </c>
      <c r="I78" s="209">
        <f>INDEX(Matrix2!$A:$EH,MATCH(Basiszahlen!$H$6,Matrix2!$C:$C,0)+MATCH(Basiszahlen!I$7,Matrix2!$B:$B)-24,67)</f>
        <v>5864</v>
      </c>
      <c r="J78" s="209">
        <f>INDEX(Matrix2!$A:$EH,MATCH(Basiszahlen!$H$6,Matrix2!$C:$C,0)+MATCH(Basiszahlen!J$7,Matrix2!$B:$B)-24,67)</f>
        <v>6006</v>
      </c>
      <c r="K78" s="209">
        <f>INDEX(Matrix2!$A:$EH,MATCH(Basiszahlen!$H$6,Matrix2!$C:$C,0)+MATCH(Basiszahlen!K$7,Matrix2!$B:$B)-24,67)</f>
        <v>5973</v>
      </c>
      <c r="L78" s="209">
        <f>INDEX(Matrix2!$A:$EH,MATCH(Basiszahlen!$H$6,Matrix2!$C:$C,0)+MATCH(Basiszahlen!L$7,Matrix2!$B:$B)-24,67)</f>
        <v>6545</v>
      </c>
    </row>
    <row r="79" spans="1:18" ht="35.1" customHeight="1" x14ac:dyDescent="0.2">
      <c r="A79" s="136" t="s">
        <v>91</v>
      </c>
      <c r="B79" s="157" t="s">
        <v>341</v>
      </c>
      <c r="C79" s="158"/>
      <c r="D79" s="158"/>
      <c r="E79" s="158"/>
      <c r="F79" s="158"/>
      <c r="G79" s="158"/>
      <c r="H79" s="158"/>
      <c r="I79" s="158"/>
      <c r="J79" s="158"/>
      <c r="K79" s="158"/>
      <c r="L79" s="159"/>
    </row>
    <row r="80" spans="1:18" s="172" customFormat="1" ht="25.5" customHeight="1" x14ac:dyDescent="0.2">
      <c r="A80" s="156" t="s">
        <v>102</v>
      </c>
      <c r="B80" s="142" t="s">
        <v>807</v>
      </c>
      <c r="C80" s="209">
        <f>INDEX(Matrix2!$A:$EH,MATCH(Basiszahlen!$C$6,Matrix2!$C:$C,0)+MATCH(Basiszahlen!C$7,Matrix2!$B:$B)-24,68)</f>
        <v>67839</v>
      </c>
      <c r="D80" s="209">
        <f>INDEX(Matrix2!$A:$EH,MATCH(Basiszahlen!$C$6,Matrix2!$C:$C,0)+MATCH(Basiszahlen!D$7,Matrix2!$B:$B)-24,68)</f>
        <v>66085</v>
      </c>
      <c r="E80" s="209">
        <f>INDEX(Matrix2!$A:$EH,MATCH(Basiszahlen!$C$6,Matrix2!$C:$C,0)+MATCH(Basiszahlen!E$7,Matrix2!$B:$B)-24,68)</f>
        <v>65433</v>
      </c>
      <c r="F80" s="209">
        <f>INDEX(Matrix2!$A:$EH,MATCH(Basiszahlen!$C$6,Matrix2!$C:$C,0)+MATCH(Basiszahlen!F$7,Matrix2!$B:$B)-24,68)</f>
        <v>65528</v>
      </c>
      <c r="G80" s="209">
        <f>INDEX(Matrix2!$A:$EH,MATCH(Basiszahlen!$C$6,Matrix2!$C:$C,0)+MATCH(Basiszahlen!G$7,Matrix2!$B:$B)-24,68)</f>
        <v>65092</v>
      </c>
      <c r="H80" s="209">
        <f>INDEX(Matrix2!$A:$EH,MATCH(Basiszahlen!$H$6,Matrix2!$C:$C,0)+MATCH(Basiszahlen!H$7,Matrix2!$B:$B)-24,68)</f>
        <v>64141</v>
      </c>
      <c r="I80" s="209">
        <f>INDEX(Matrix2!$A:$EH,MATCH(Basiszahlen!$H$6,Matrix2!$C:$C,0)+MATCH(Basiszahlen!I$7,Matrix2!$B:$B)-24,68)</f>
        <v>57728</v>
      </c>
      <c r="J80" s="209">
        <f>INDEX(Matrix2!$A:$EH,MATCH(Basiszahlen!$H$6,Matrix2!$C:$C,0)+MATCH(Basiszahlen!J$7,Matrix2!$B:$B)-24,68)</f>
        <v>56689</v>
      </c>
      <c r="K80" s="209">
        <f>INDEX(Matrix2!$A:$EH,MATCH(Basiszahlen!$H$6,Matrix2!$C:$C,0)+MATCH(Basiszahlen!K$7,Matrix2!$B:$B)-24,68)</f>
        <v>57684</v>
      </c>
      <c r="L80" s="209">
        <f>INDEX(Matrix2!$A:$EH,MATCH(Basiszahlen!$H$6,Matrix2!$C:$C,0)+MATCH(Basiszahlen!L$7,Matrix2!$B:$B)-24,68)</f>
        <v>59670</v>
      </c>
      <c r="M80" s="126"/>
      <c r="N80" s="126"/>
      <c r="O80" s="126"/>
      <c r="P80" s="126"/>
      <c r="Q80" s="126"/>
      <c r="R80" s="126"/>
    </row>
    <row r="81" spans="1:12" ht="25.5" customHeight="1" x14ac:dyDescent="0.2">
      <c r="A81" s="144" t="s">
        <v>773</v>
      </c>
      <c r="B81" s="149" t="s">
        <v>1081</v>
      </c>
      <c r="C81" s="210">
        <f>INDEX(Matrix2!$A:$EH,MATCH(Basiszahlen!$C$6,Matrix2!$C:$C,0)+MATCH(Basiszahlen!C$7,Matrix2!$B:$B)-24,69)</f>
        <v>48809.176099250486</v>
      </c>
      <c r="D81" s="210">
        <f>INDEX(Matrix2!$A:$EH,MATCH(Basiszahlen!$C$6,Matrix2!$C:$C,0)+MATCH(Basiszahlen!D$7,Matrix2!$B:$B)-24,69)</f>
        <v>50175.874960588451</v>
      </c>
      <c r="E81" s="210">
        <f>INDEX(Matrix2!$A:$EH,MATCH(Basiszahlen!$C$6,Matrix2!$C:$C,0)+MATCH(Basiszahlen!E$7,Matrix2!$B:$B)-24,69)</f>
        <v>50729.578518710812</v>
      </c>
      <c r="F81" s="210">
        <f>INDEX(Matrix2!$A:$EH,MATCH(Basiszahlen!$C$6,Matrix2!$C:$C,0)+MATCH(Basiszahlen!F$7,Matrix2!$B:$B)-24,69)</f>
        <v>49943.411117520438</v>
      </c>
      <c r="G81" s="210">
        <f>INDEX(Matrix2!$A:$EH,MATCH(Basiszahlen!$C$6,Matrix2!$C:$C,0)+MATCH(Basiszahlen!G$7,Matrix2!$B:$B)-24,69)</f>
        <v>50294.524436463558</v>
      </c>
      <c r="H81" s="210">
        <f>INDEX(Matrix2!$A:$EH,MATCH(Basiszahlen!$H$6,Matrix2!$C:$C,0)+MATCH(Basiszahlen!H$7,Matrix2!$B:$B)-24,69)</f>
        <v>50001.318718672519</v>
      </c>
      <c r="I81" s="210">
        <f>INDEX(Matrix2!$A:$EH,MATCH(Basiszahlen!$H$6,Matrix2!$C:$C,0)+MATCH(Basiszahlen!I$7,Matrix2!$B:$B)-24,69)</f>
        <v>49547.697526415839</v>
      </c>
      <c r="J81" s="210">
        <f>INDEX(Matrix2!$A:$EH,MATCH(Basiszahlen!$H$6,Matrix2!$C:$C,0)+MATCH(Basiszahlen!J$7,Matrix2!$B:$B)-24,69)</f>
        <v>49216.470681816623</v>
      </c>
      <c r="K81" s="210">
        <f>INDEX(Matrix2!$A:$EH,MATCH(Basiszahlen!$H$6,Matrix2!$C:$C,0)+MATCH(Basiszahlen!K$7,Matrix2!$B:$B)-24,69)</f>
        <v>45136</v>
      </c>
      <c r="L81" s="210">
        <f>INDEX(Matrix2!$A:$EH,MATCH(Basiszahlen!$H$6,Matrix2!$C:$C,0)+MATCH(Basiszahlen!L$7,Matrix2!$B:$B)-24,69)</f>
        <v>41665.323884906487</v>
      </c>
    </row>
    <row r="82" spans="1:12" ht="25.5" customHeight="1" x14ac:dyDescent="0.2">
      <c r="A82" s="156" t="s">
        <v>774</v>
      </c>
      <c r="B82" s="142" t="s">
        <v>1059</v>
      </c>
      <c r="C82" s="209">
        <f>INDEX(Matrix2!$A:$EH,MATCH(Basiszahlen!$C$6,Matrix2!$C:$C,0)+MATCH(Basiszahlen!C$7,Matrix2!$B:$B)-24,70)</f>
        <v>3172.8294373471053</v>
      </c>
      <c r="D82" s="209">
        <f>INDEX(Matrix2!$A:$EH,MATCH(Basiszahlen!$C$6,Matrix2!$C:$C,0)+MATCH(Basiszahlen!D$7,Matrix2!$B:$B)-24,70)</f>
        <v>3232.6053340517242</v>
      </c>
      <c r="E82" s="209">
        <f>INDEX(Matrix2!$A:$EH,MATCH(Basiszahlen!$C$6,Matrix2!$C:$C,0)+MATCH(Basiszahlen!E$7,Matrix2!$B:$B)-24,70)</f>
        <v>3280.2660196756183</v>
      </c>
      <c r="F82" s="209">
        <f>INDEX(Matrix2!$A:$EH,MATCH(Basiszahlen!$C$6,Matrix2!$C:$C,0)+MATCH(Basiszahlen!F$7,Matrix2!$B:$B)-24,70)</f>
        <v>3368.2492649024325</v>
      </c>
      <c r="G82" s="209">
        <f>INDEX(Matrix2!$A:$EH,MATCH(Basiszahlen!$C$6,Matrix2!$C:$C,0)+MATCH(Basiszahlen!G$7,Matrix2!$B:$B)-24,70)</f>
        <v>3461.6985313401519</v>
      </c>
      <c r="H82" s="209">
        <f>INDEX(Matrix2!$A:$EH,MATCH(Basiszahlen!$H$6,Matrix2!$C:$C,0)+MATCH(Basiszahlen!H$7,Matrix2!$B:$B)-24,70)</f>
        <v>3556.7362486248626</v>
      </c>
      <c r="I82" s="209">
        <f>INDEX(Matrix2!$A:$EH,MATCH(Basiszahlen!$H$6,Matrix2!$C:$C,0)+MATCH(Basiszahlen!I$7,Matrix2!$B:$B)-24,70)</f>
        <v>3578.889121338912</v>
      </c>
      <c r="J82" s="209">
        <f>INDEX(Matrix2!$A:$EH,MATCH(Basiszahlen!$H$6,Matrix2!$C:$C,0)+MATCH(Basiszahlen!J$7,Matrix2!$B:$B)-24,70)</f>
        <v>3662.4469026548672</v>
      </c>
      <c r="K82" s="209">
        <f>INDEX(Matrix2!$A:$EH,MATCH(Basiszahlen!$H$6,Matrix2!$C:$C,0)+MATCH(Basiszahlen!K$7,Matrix2!$B:$B)-24,70)</f>
        <v>3781.2066741446997</v>
      </c>
      <c r="L82" s="209">
        <f>INDEX(Matrix2!$A:$EH,MATCH(Basiszahlen!$H$6,Matrix2!$C:$C,0)+MATCH(Basiszahlen!L$7,Matrix2!$B:$B)-24,70)</f>
        <v>3921.0938697318006</v>
      </c>
    </row>
    <row r="83" spans="1:12" ht="25.5" customHeight="1" x14ac:dyDescent="0.2">
      <c r="A83" s="153" t="s">
        <v>92</v>
      </c>
      <c r="B83" s="154" t="s">
        <v>200</v>
      </c>
      <c r="C83" s="211">
        <f>INDEX(Matrix2!$A:$EH,MATCH(Basiszahlen!$C$6,Matrix2!$C:$C,0)+MATCH(Basiszahlen!C$7,Matrix2!$B:$B)-24,71)</f>
        <v>139306</v>
      </c>
      <c r="D83" s="211">
        <f>INDEX(Matrix2!$A:$EH,MATCH(Basiszahlen!$C$6,Matrix2!$C:$C,0)+MATCH(Basiszahlen!D$7,Matrix2!$B:$B)-24,71)</f>
        <v>149907</v>
      </c>
      <c r="E83" s="211">
        <f>INDEX(Matrix2!$A:$EH,MATCH(Basiszahlen!$C$6,Matrix2!$C:$C,0)+MATCH(Basiszahlen!E$7,Matrix2!$B:$B)-24,71)</f>
        <v>149492</v>
      </c>
      <c r="F83" s="211">
        <f>INDEX(Matrix2!$A:$EH,MATCH(Basiszahlen!$C$6,Matrix2!$C:$C,0)+MATCH(Basiszahlen!F$7,Matrix2!$B:$B)-24,71)</f>
        <v>145870</v>
      </c>
      <c r="G83" s="211">
        <f>INDEX(Matrix2!$A:$EH,MATCH(Basiszahlen!$C$6,Matrix2!$C:$C,0)+MATCH(Basiszahlen!G$7,Matrix2!$B:$B)-24,71)</f>
        <v>142165</v>
      </c>
      <c r="H83" s="211">
        <f>INDEX(Matrix2!$A:$EH,MATCH(Basiszahlen!$H$6,Matrix2!$C:$C,0)+MATCH(Basiszahlen!H$7,Matrix2!$B:$B)-24,71)</f>
        <v>136438</v>
      </c>
      <c r="I83" s="211">
        <f>INDEX(Matrix2!$A:$EH,MATCH(Basiszahlen!$H$6,Matrix2!$C:$C,0)+MATCH(Basiszahlen!I$7,Matrix2!$B:$B)-24,71)</f>
        <v>141399</v>
      </c>
      <c r="J83" s="211">
        <f>INDEX(Matrix2!$A:$EH,MATCH(Basiszahlen!$H$6,Matrix2!$C:$C,0)+MATCH(Basiszahlen!J$7,Matrix2!$B:$B)-24,71)</f>
        <v>136213</v>
      </c>
      <c r="K83" s="211">
        <f>INDEX(Matrix2!$A:$EH,MATCH(Basiszahlen!$H$6,Matrix2!$C:$C,0)+MATCH(Basiszahlen!K$7,Matrix2!$B:$B)-24,71)</f>
        <v>144531</v>
      </c>
      <c r="L83" s="211">
        <f>INDEX(Matrix2!$A:$EH,MATCH(Basiszahlen!$H$6,Matrix2!$C:$C,0)+MATCH(Basiszahlen!L$7,Matrix2!$B:$B)-24,71)</f>
        <v>142949</v>
      </c>
    </row>
    <row r="84" spans="1:12" ht="25.5" customHeight="1" x14ac:dyDescent="0.2">
      <c r="A84" s="141" t="s">
        <v>94</v>
      </c>
      <c r="B84" s="142" t="s">
        <v>1060</v>
      </c>
      <c r="C84" s="209">
        <f>INDEX(Matrix2!$A:$EH,MATCH(Basiszahlen!$C$6,Matrix2!$C:$C,0)+MATCH(Basiszahlen!C$7,Matrix2!$B:$B)-24,72)</f>
        <v>73265</v>
      </c>
      <c r="D84" s="209">
        <f>INDEX(Matrix2!$A:$EH,MATCH(Basiszahlen!$C$6,Matrix2!$C:$C,0)+MATCH(Basiszahlen!D$7,Matrix2!$B:$B)-24,72)</f>
        <v>74355</v>
      </c>
      <c r="E84" s="209">
        <f>INDEX(Matrix2!$A:$EH,MATCH(Basiszahlen!$C$6,Matrix2!$C:$C,0)+MATCH(Basiszahlen!E$7,Matrix2!$B:$B)-24,72)</f>
        <v>74134</v>
      </c>
      <c r="F84" s="209">
        <f>INDEX(Matrix2!$A:$EH,MATCH(Basiszahlen!$C$6,Matrix2!$C:$C,0)+MATCH(Basiszahlen!F$7,Matrix2!$B:$B)-24,72)</f>
        <v>75067</v>
      </c>
      <c r="G84" s="209">
        <f>INDEX(Matrix2!$A:$EH,MATCH(Basiszahlen!$C$6,Matrix2!$C:$C,0)+MATCH(Basiszahlen!G$7,Matrix2!$B:$B)-24,72)</f>
        <v>76485</v>
      </c>
      <c r="H84" s="209">
        <f>INDEX(Matrix2!$A:$EH,MATCH(Basiszahlen!$H$6,Matrix2!$C:$C,0)+MATCH(Basiszahlen!H$7,Matrix2!$B:$B)-24,72)</f>
        <v>75494</v>
      </c>
      <c r="I84" s="209">
        <f>INDEX(Matrix2!$A:$EH,MATCH(Basiszahlen!$H$6,Matrix2!$C:$C,0)+MATCH(Basiszahlen!I$7,Matrix2!$B:$B)-24,72)</f>
        <v>75624</v>
      </c>
      <c r="J84" s="209">
        <f>INDEX(Matrix2!$A:$EH,MATCH(Basiszahlen!$H$6,Matrix2!$C:$C,0)+MATCH(Basiszahlen!J$7,Matrix2!$B:$B)-24,72)</f>
        <v>74323</v>
      </c>
      <c r="K84" s="209">
        <f>INDEX(Matrix2!$A:$EH,MATCH(Basiszahlen!$H$6,Matrix2!$C:$C,0)+MATCH(Basiszahlen!K$7,Matrix2!$B:$B)-24,72)</f>
        <v>73702</v>
      </c>
      <c r="L84" s="209">
        <f>INDEX(Matrix2!$A:$EH,MATCH(Basiszahlen!$H$6,Matrix2!$C:$C,0)+MATCH(Basiszahlen!L$7,Matrix2!$B:$B)-24,72)</f>
        <v>71966</v>
      </c>
    </row>
    <row r="85" spans="1:12" ht="25.5" customHeight="1" x14ac:dyDescent="0.2">
      <c r="A85" s="144" t="s">
        <v>246</v>
      </c>
      <c r="B85" s="173" t="s">
        <v>204</v>
      </c>
      <c r="C85" s="210">
        <f>INDEX(Matrix2!$A:$EH,MATCH(Basiszahlen!$C$6,Matrix2!$C:$C,0)+MATCH(Basiszahlen!C$7,Matrix2!$B:$B)-24,73)</f>
        <v>22484</v>
      </c>
      <c r="D85" s="210">
        <f>INDEX(Matrix2!$A:$EH,MATCH(Basiszahlen!$C$6,Matrix2!$C:$C,0)+MATCH(Basiszahlen!D$7,Matrix2!$B:$B)-24,73)</f>
        <v>22250</v>
      </c>
      <c r="E85" s="210">
        <f>INDEX(Matrix2!$A:$EH,MATCH(Basiszahlen!$C$6,Matrix2!$C:$C,0)+MATCH(Basiszahlen!E$7,Matrix2!$B:$B)-24,73)</f>
        <v>21904</v>
      </c>
      <c r="F85" s="210">
        <f>INDEX(Matrix2!$A:$EH,MATCH(Basiszahlen!$C$6,Matrix2!$C:$C,0)+MATCH(Basiszahlen!F$7,Matrix2!$B:$B)-24,73)</f>
        <v>21718</v>
      </c>
      <c r="G85" s="210">
        <f>INDEX(Matrix2!$A:$EH,MATCH(Basiszahlen!$C$6,Matrix2!$C:$C,0)+MATCH(Basiszahlen!G$7,Matrix2!$B:$B)-24,73)</f>
        <v>20914</v>
      </c>
      <c r="H85" s="210">
        <f>INDEX(Matrix2!$A:$EH,MATCH(Basiszahlen!$H$6,Matrix2!$C:$C,0)+MATCH(Basiszahlen!H$7,Matrix2!$B:$B)-24,73)</f>
        <v>20056</v>
      </c>
      <c r="I85" s="210">
        <f>INDEX(Matrix2!$A:$EH,MATCH(Basiszahlen!$H$6,Matrix2!$C:$C,0)+MATCH(Basiszahlen!I$7,Matrix2!$B:$B)-24,73)</f>
        <v>18011</v>
      </c>
      <c r="J85" s="210">
        <f>INDEX(Matrix2!$A:$EH,MATCH(Basiszahlen!$H$6,Matrix2!$C:$C,0)+MATCH(Basiszahlen!J$7,Matrix2!$B:$B)-24,73)</f>
        <v>16983</v>
      </c>
      <c r="K85" s="210">
        <f>INDEX(Matrix2!$A:$EH,MATCH(Basiszahlen!$H$6,Matrix2!$C:$C,0)+MATCH(Basiszahlen!K$7,Matrix2!$B:$B)-24,73)</f>
        <v>16540</v>
      </c>
      <c r="L85" s="210">
        <f>INDEX(Matrix2!$A:$EH,MATCH(Basiszahlen!$H$6,Matrix2!$C:$C,0)+MATCH(Basiszahlen!L$7,Matrix2!$B:$B)-24,73)</f>
        <v>16807</v>
      </c>
    </row>
    <row r="86" spans="1:12" ht="25.5" customHeight="1" x14ac:dyDescent="0.2">
      <c r="A86" s="141" t="s">
        <v>249</v>
      </c>
      <c r="B86" s="142" t="s">
        <v>483</v>
      </c>
      <c r="C86" s="209">
        <f>INDEX(Matrix2!$A:$EH,MATCH(Basiszahlen!$C$6,Matrix2!$C:$C,0)+MATCH(Basiszahlen!C$7,Matrix2!$B:$B)-24,74)</f>
        <v>115398</v>
      </c>
      <c r="D86" s="209">
        <f>INDEX(Matrix2!$A:$EH,MATCH(Basiszahlen!$C$6,Matrix2!$C:$C,0)+MATCH(Basiszahlen!D$7,Matrix2!$B:$B)-24,74)</f>
        <v>117795</v>
      </c>
      <c r="E86" s="209">
        <f>INDEX(Matrix2!$A:$EH,MATCH(Basiszahlen!$C$6,Matrix2!$C:$C,0)+MATCH(Basiszahlen!E$7,Matrix2!$B:$B)-24,74)</f>
        <v>118611</v>
      </c>
      <c r="F86" s="209">
        <f>INDEX(Matrix2!$A:$EH,MATCH(Basiszahlen!$C$6,Matrix2!$C:$C,0)+MATCH(Basiszahlen!F$7,Matrix2!$B:$B)-24,74)</f>
        <v>118797</v>
      </c>
      <c r="G86" s="209">
        <f>INDEX(Matrix2!$A:$EH,MATCH(Basiszahlen!$C$6,Matrix2!$C:$C,0)+MATCH(Basiszahlen!G$7,Matrix2!$B:$B)-24,74)</f>
        <v>114498</v>
      </c>
      <c r="H86" s="209">
        <f>INDEX(Matrix2!$A:$EH,MATCH(Basiszahlen!$H$6,Matrix2!$C:$C,0)+MATCH(Basiszahlen!H$7,Matrix2!$B:$B)-24,74)</f>
        <v>108762</v>
      </c>
      <c r="I86" s="209">
        <f>INDEX(Matrix2!$A:$EH,MATCH(Basiszahlen!$H$6,Matrix2!$C:$C,0)+MATCH(Basiszahlen!I$7,Matrix2!$B:$B)-24,74)</f>
        <v>111946</v>
      </c>
      <c r="J86" s="209">
        <f>INDEX(Matrix2!$A:$EH,MATCH(Basiszahlen!$H$6,Matrix2!$C:$C,0)+MATCH(Basiszahlen!J$7,Matrix2!$B:$B)-24,74)</f>
        <v>110648</v>
      </c>
      <c r="K86" s="209">
        <f>INDEX(Matrix2!$A:$EH,MATCH(Basiszahlen!$H$6,Matrix2!$C:$C,0)+MATCH(Basiszahlen!K$7,Matrix2!$B:$B)-24,74)</f>
        <v>115906</v>
      </c>
      <c r="L86" s="209">
        <f>INDEX(Matrix2!$A:$EH,MATCH(Basiszahlen!$H$6,Matrix2!$C:$C,0)+MATCH(Basiszahlen!L$7,Matrix2!$B:$B)-24,74)</f>
        <v>112867</v>
      </c>
    </row>
    <row r="87" spans="1:12" ht="25.5" customHeight="1" x14ac:dyDescent="0.2">
      <c r="A87" s="144" t="s">
        <v>775</v>
      </c>
      <c r="B87" s="149" t="s">
        <v>250</v>
      </c>
      <c r="C87" s="210">
        <f>INDEX(Matrix2!$A:$EH,MATCH(Basiszahlen!$C$6,Matrix2!$C:$C,0)+MATCH(Basiszahlen!C$7,Matrix2!$B:$B)-24,75)</f>
        <v>61562</v>
      </c>
      <c r="D87" s="210">
        <f>INDEX(Matrix2!$A:$EH,MATCH(Basiszahlen!$C$6,Matrix2!$C:$C,0)+MATCH(Basiszahlen!D$7,Matrix2!$B:$B)-24,75)</f>
        <v>62189</v>
      </c>
      <c r="E87" s="210">
        <f>INDEX(Matrix2!$A:$EH,MATCH(Basiszahlen!$C$6,Matrix2!$C:$C,0)+MATCH(Basiszahlen!E$7,Matrix2!$B:$B)-24,75)</f>
        <v>61766</v>
      </c>
      <c r="F87" s="210">
        <f>INDEX(Matrix2!$A:$EH,MATCH(Basiszahlen!$C$6,Matrix2!$C:$C,0)+MATCH(Basiszahlen!F$7,Matrix2!$B:$B)-24,75)</f>
        <v>61766</v>
      </c>
      <c r="G87" s="210">
        <f>INDEX(Matrix2!$A:$EH,MATCH(Basiszahlen!$C$6,Matrix2!$C:$C,0)+MATCH(Basiszahlen!G$7,Matrix2!$B:$B)-24,75)</f>
        <v>61766</v>
      </c>
      <c r="H87" s="210">
        <f>INDEX(Matrix2!$A:$EH,MATCH(Basiszahlen!$H$6,Matrix2!$C:$C,0)+MATCH(Basiszahlen!H$7,Matrix2!$B:$B)-24,75)</f>
        <v>61766</v>
      </c>
      <c r="I87" s="210">
        <f>INDEX(Matrix2!$A:$EH,MATCH(Basiszahlen!$H$6,Matrix2!$C:$C,0)+MATCH(Basiszahlen!I$7,Matrix2!$B:$B)-24,75)</f>
        <v>57545</v>
      </c>
      <c r="J87" s="210">
        <f>INDEX(Matrix2!$A:$EH,MATCH(Basiszahlen!$H$6,Matrix2!$C:$C,0)+MATCH(Basiszahlen!J$7,Matrix2!$B:$B)-24,75)</f>
        <v>54359</v>
      </c>
      <c r="K87" s="210">
        <f>INDEX(Matrix2!$A:$EH,MATCH(Basiszahlen!$H$6,Matrix2!$C:$C,0)+MATCH(Basiszahlen!K$7,Matrix2!$B:$B)-24,75)</f>
        <v>57046</v>
      </c>
      <c r="L87" s="210">
        <f>INDEX(Matrix2!$A:$EH,MATCH(Basiszahlen!$H$6,Matrix2!$C:$C,0)+MATCH(Basiszahlen!L$7,Matrix2!$B:$B)-24,75)</f>
        <v>57180</v>
      </c>
    </row>
    <row r="88" spans="1:12" ht="25.5" customHeight="1" x14ac:dyDescent="0.2">
      <c r="A88" s="141" t="s">
        <v>95</v>
      </c>
      <c r="B88" s="142" t="s">
        <v>486</v>
      </c>
      <c r="C88" s="209">
        <f>INDEX(Matrix2!$A:$EH,MATCH(Basiszahlen!$C$6,Matrix2!$C:$C,0)+MATCH(Basiszahlen!C$7,Matrix2!$B:$B)-24,76)</f>
        <v>21294926</v>
      </c>
      <c r="D88" s="209">
        <f>INDEX(Matrix2!$A:$EH,MATCH(Basiszahlen!$C$6,Matrix2!$C:$C,0)+MATCH(Basiszahlen!D$7,Matrix2!$B:$B)-24,76)</f>
        <v>22162468</v>
      </c>
      <c r="E88" s="209">
        <f>INDEX(Matrix2!$A:$EH,MATCH(Basiszahlen!$C$6,Matrix2!$C:$C,0)+MATCH(Basiszahlen!E$7,Matrix2!$B:$B)-24,76)</f>
        <v>23046168</v>
      </c>
      <c r="F88" s="209">
        <f>INDEX(Matrix2!$A:$EH,MATCH(Basiszahlen!$C$6,Matrix2!$C:$C,0)+MATCH(Basiszahlen!F$7,Matrix2!$B:$B)-24,76)</f>
        <v>24028685</v>
      </c>
      <c r="G88" s="209">
        <f>INDEX(Matrix2!$A:$EH,MATCH(Basiszahlen!$C$6,Matrix2!$C:$C,0)+MATCH(Basiszahlen!G$7,Matrix2!$B:$B)-24,76)</f>
        <v>25123980</v>
      </c>
      <c r="H88" s="209">
        <f>INDEX(Matrix2!$A:$EH,MATCH(Basiszahlen!$H$6,Matrix2!$C:$C,0)+MATCH(Basiszahlen!H$7,Matrix2!$B:$B)-24,76)</f>
        <v>26043587</v>
      </c>
      <c r="I88" s="209">
        <f>INDEX(Matrix2!$A:$EH,MATCH(Basiszahlen!$H$6,Matrix2!$C:$C,0)+MATCH(Basiszahlen!I$7,Matrix2!$B:$B)-24,76)</f>
        <v>26030200</v>
      </c>
      <c r="J88" s="209" t="str">
        <f>INDEX(Matrix2!$A:$EH,MATCH(Basiszahlen!$H$6,Matrix2!$C:$C,0)+MATCH(Basiszahlen!J$7,Matrix2!$B:$B)-24,76)</f>
        <v>…</v>
      </c>
      <c r="K88" s="209" t="str">
        <f>INDEX(Matrix2!$A:$EH,MATCH(Basiszahlen!$H$6,Matrix2!$C:$C,0)+MATCH(Basiszahlen!K$7,Matrix2!$B:$B)-24,76)</f>
        <v>…</v>
      </c>
      <c r="L88" s="209" t="str">
        <f>INDEX(Matrix2!$A:$EH,MATCH(Basiszahlen!$H$6,Matrix2!$C:$C,0)+MATCH(Basiszahlen!L$7,Matrix2!$B:$B)-24,76)</f>
        <v>…</v>
      </c>
    </row>
    <row r="89" spans="1:12" ht="25.5" customHeight="1" x14ac:dyDescent="0.2">
      <c r="A89" s="153" t="s">
        <v>96</v>
      </c>
      <c r="B89" s="154" t="s">
        <v>487</v>
      </c>
      <c r="C89" s="214" t="str">
        <f>INDEX(Matrix2!$A:$EH,MATCH(Basiszahlen!$C$6,Matrix2!$C:$C,0)+MATCH(Basiszahlen!C$7,Matrix2!$B:$B)-24,77)</f>
        <v>nv</v>
      </c>
      <c r="D89" s="214" t="str">
        <f>INDEX(Matrix2!$A:$EH,MATCH(Basiszahlen!$C$6,Matrix2!$C:$C,0)+MATCH(Basiszahlen!D$7,Matrix2!$B:$B)-24,77)</f>
        <v>nv</v>
      </c>
      <c r="E89" s="214" t="str">
        <f>INDEX(Matrix2!$A:$EH,MATCH(Basiszahlen!$C$6,Matrix2!$C:$C,0)+MATCH(Basiszahlen!E$7,Matrix2!$B:$B)-24,77)</f>
        <v>nv</v>
      </c>
      <c r="F89" s="214">
        <f>INDEX(Matrix2!$A:$EH,MATCH(Basiszahlen!$C$6,Matrix2!$C:$C,0)+MATCH(Basiszahlen!F$7,Matrix2!$B:$B)-24,77)</f>
        <v>26329.79367128</v>
      </c>
      <c r="G89" s="214">
        <f>INDEX(Matrix2!$A:$EH,MATCH(Basiszahlen!$C$6,Matrix2!$C:$C,0)+MATCH(Basiszahlen!G$7,Matrix2!$B:$B)-24,77)</f>
        <v>27175.002</v>
      </c>
      <c r="H89" s="214">
        <f>INDEX(Matrix2!$A:$EH,MATCH(Basiszahlen!$H$6,Matrix2!$C:$C,0)+MATCH(Basiszahlen!H$7,Matrix2!$B:$B)-24,77)</f>
        <v>28213.01</v>
      </c>
      <c r="I89" s="214">
        <f>INDEX(Matrix2!$A:$EH,MATCH(Basiszahlen!$H$6,Matrix2!$C:$C,0)+MATCH(Basiszahlen!I$7,Matrix2!$B:$B)-24,77)</f>
        <v>28231.722000000002</v>
      </c>
      <c r="J89" s="214">
        <f>INDEX(Matrix2!$A:$EH,MATCH(Basiszahlen!$H$6,Matrix2!$C:$C,0)+MATCH(Basiszahlen!J$7,Matrix2!$B:$B)-24,77)</f>
        <v>27982.335999999999</v>
      </c>
      <c r="K89" s="214">
        <f>INDEX(Matrix2!$A:$EH,MATCH(Basiszahlen!$H$6,Matrix2!$C:$C,0)+MATCH(Basiszahlen!K$7,Matrix2!$B:$B)-24,77)</f>
        <v>29248.767</v>
      </c>
      <c r="L89" s="214">
        <f>INDEX(Matrix2!$A:$EH,MATCH(Basiszahlen!$H$6,Matrix2!$C:$C,0)+MATCH(Basiszahlen!L$7,Matrix2!$B:$B)-24,77)</f>
        <v>30982.10237307</v>
      </c>
    </row>
    <row r="90" spans="1:12" ht="35.1" customHeight="1" x14ac:dyDescent="0.2">
      <c r="A90" s="136" t="s">
        <v>97</v>
      </c>
      <c r="B90" s="157" t="s">
        <v>343</v>
      </c>
      <c r="C90" s="158"/>
      <c r="D90" s="158"/>
      <c r="E90" s="158"/>
      <c r="F90" s="158"/>
      <c r="G90" s="158"/>
      <c r="H90" s="158"/>
      <c r="I90" s="158"/>
      <c r="J90" s="158"/>
      <c r="K90" s="158"/>
      <c r="L90" s="159"/>
    </row>
    <row r="91" spans="1:12" ht="25.5" customHeight="1" x14ac:dyDescent="0.2">
      <c r="A91" s="178" t="s">
        <v>98</v>
      </c>
      <c r="B91" s="168" t="s">
        <v>201</v>
      </c>
      <c r="C91" s="209">
        <f>INDEX(Matrix2!$A:$EH,MATCH(Basiszahlen!$C$6,Matrix2!$C:$C,0)+MATCH(Basiszahlen!C$7,Matrix2!$B:$B)-24,78)</f>
        <v>755747</v>
      </c>
      <c r="D91" s="209">
        <f>INDEX(Matrix2!$A:$EH,MATCH(Basiszahlen!$C$6,Matrix2!$C:$C,0)+MATCH(Basiszahlen!D$7,Matrix2!$B:$B)-24,78)</f>
        <v>768662</v>
      </c>
      <c r="E91" s="209">
        <f>INDEX(Matrix2!$A:$EH,MATCH(Basiszahlen!$C$6,Matrix2!$C:$C,0)+MATCH(Basiszahlen!E$7,Matrix2!$B:$B)-24,78)</f>
        <v>771499</v>
      </c>
      <c r="F91" s="209">
        <f>INDEX(Matrix2!$A:$EH,MATCH(Basiszahlen!$C$6,Matrix2!$C:$C,0)+MATCH(Basiszahlen!F$7,Matrix2!$B:$B)-24,78)</f>
        <v>771442</v>
      </c>
      <c r="G91" s="209">
        <f>INDEX(Matrix2!$A:$EH,MATCH(Basiszahlen!$C$6,Matrix2!$C:$C,0)+MATCH(Basiszahlen!G$7,Matrix2!$B:$B)-24,78)</f>
        <v>773943</v>
      </c>
      <c r="H91" s="209">
        <f>INDEX(Matrix2!$A:$EH,MATCH(Basiszahlen!$H$6,Matrix2!$C:$C,0)+MATCH(Basiszahlen!H$7,Matrix2!$B:$B)-24,78)</f>
        <v>770686</v>
      </c>
      <c r="I91" s="209">
        <f>INDEX(Matrix2!$A:$EH,MATCH(Basiszahlen!$H$6,Matrix2!$C:$C,0)+MATCH(Basiszahlen!I$7,Matrix2!$B:$B)-24,78)</f>
        <v>767641</v>
      </c>
      <c r="J91" s="209">
        <f>INDEX(Matrix2!$A:$EH,MATCH(Basiszahlen!$H$6,Matrix2!$C:$C,0)+MATCH(Basiszahlen!J$7,Matrix2!$B:$B)-24,78)</f>
        <v>758560</v>
      </c>
      <c r="K91" s="209">
        <f>INDEX(Matrix2!$A:$EH,MATCH(Basiszahlen!$H$6,Matrix2!$C:$C,0)+MATCH(Basiszahlen!K$7,Matrix2!$B:$B)-24,78)</f>
        <v>775862</v>
      </c>
      <c r="L91" s="209">
        <f>INDEX(Matrix2!$A:$EH,MATCH(Basiszahlen!$H$6,Matrix2!$C:$C,0)+MATCH(Basiszahlen!L$7,Matrix2!$B:$B)-24,78)</f>
        <v>779122</v>
      </c>
    </row>
    <row r="92" spans="1:12" ht="25.5" customHeight="1" x14ac:dyDescent="0.2">
      <c r="A92" s="145" t="s">
        <v>100</v>
      </c>
      <c r="B92" s="169" t="s">
        <v>931</v>
      </c>
      <c r="C92" s="210">
        <f>INDEX(Matrix2!$A:$EH,MATCH(Basiszahlen!$C$6,Matrix2!$C:$C,0)+MATCH(Basiszahlen!C$7,Matrix2!$B:$B)-24,79)</f>
        <v>477924</v>
      </c>
      <c r="D92" s="210">
        <f>INDEX(Matrix2!$A:$EH,MATCH(Basiszahlen!$C$6,Matrix2!$C:$C,0)+MATCH(Basiszahlen!D$7,Matrix2!$B:$B)-24,79)</f>
        <v>485384</v>
      </c>
      <c r="E92" s="210">
        <f>INDEX(Matrix2!$A:$EH,MATCH(Basiszahlen!$C$6,Matrix2!$C:$C,0)+MATCH(Basiszahlen!E$7,Matrix2!$B:$B)-24,79)</f>
        <v>491661</v>
      </c>
      <c r="F92" s="210">
        <f>INDEX(Matrix2!$A:$EH,MATCH(Basiszahlen!$C$6,Matrix2!$C:$C,0)+MATCH(Basiszahlen!F$7,Matrix2!$B:$B)-24,79)</f>
        <v>501327</v>
      </c>
      <c r="G92" s="210">
        <f>INDEX(Matrix2!$A:$EH,MATCH(Basiszahlen!$C$6,Matrix2!$C:$C,0)+MATCH(Basiszahlen!G$7,Matrix2!$B:$B)-24,79)</f>
        <v>510107</v>
      </c>
      <c r="H92" s="210">
        <f>INDEX(Matrix2!$A:$EH,MATCH(Basiszahlen!$H$6,Matrix2!$C:$C,0)+MATCH(Basiszahlen!H$7,Matrix2!$B:$B)-24,79)</f>
        <v>517123</v>
      </c>
      <c r="I92" s="210">
        <f>INDEX(Matrix2!$A:$EH,MATCH(Basiszahlen!$H$6,Matrix2!$C:$C,0)+MATCH(Basiszahlen!I$7,Matrix2!$B:$B)-24,79)</f>
        <v>510358</v>
      </c>
      <c r="J92" s="210">
        <f>INDEX(Matrix2!$A:$EH,MATCH(Basiszahlen!$H$6,Matrix2!$C:$C,0)+MATCH(Basiszahlen!J$7,Matrix2!$B:$B)-24,79)</f>
        <v>515820</v>
      </c>
      <c r="K92" s="210">
        <f>INDEX(Matrix2!$A:$EH,MATCH(Basiszahlen!$H$6,Matrix2!$C:$C,0)+MATCH(Basiszahlen!K$7,Matrix2!$B:$B)-24,79)</f>
        <v>524990</v>
      </c>
      <c r="L92" s="210">
        <f>INDEX(Matrix2!$A:$EH,MATCH(Basiszahlen!$H$6,Matrix2!$C:$C,0)+MATCH(Basiszahlen!L$7,Matrix2!$B:$B)-24,79)</f>
        <v>531075</v>
      </c>
    </row>
    <row r="93" spans="1:12" ht="25.5" customHeight="1" x14ac:dyDescent="0.2">
      <c r="A93" s="141" t="s">
        <v>101</v>
      </c>
      <c r="B93" s="142" t="s">
        <v>492</v>
      </c>
      <c r="C93" s="209">
        <f>INDEX(Matrix2!$A:$EH,MATCH(Basiszahlen!$C$6,Matrix2!$C:$C,0)+MATCH(Basiszahlen!C$7,Matrix2!$B:$B)-24,80)</f>
        <v>410085</v>
      </c>
      <c r="D93" s="209">
        <f>INDEX(Matrix2!$A:$EH,MATCH(Basiszahlen!$C$6,Matrix2!$C:$C,0)+MATCH(Basiszahlen!D$7,Matrix2!$B:$B)-24,80)</f>
        <v>419299</v>
      </c>
      <c r="E93" s="209">
        <f>INDEX(Matrix2!$A:$EH,MATCH(Basiszahlen!$C$6,Matrix2!$C:$C,0)+MATCH(Basiszahlen!E$7,Matrix2!$B:$B)-24,80)</f>
        <v>426228</v>
      </c>
      <c r="F93" s="209">
        <f>INDEX(Matrix2!$A:$EH,MATCH(Basiszahlen!$C$6,Matrix2!$C:$C,0)+MATCH(Basiszahlen!F$7,Matrix2!$B:$B)-24,80)</f>
        <v>435799</v>
      </c>
      <c r="G93" s="209">
        <f>INDEX(Matrix2!$A:$EH,MATCH(Basiszahlen!$C$6,Matrix2!$C:$C,0)+MATCH(Basiszahlen!G$7,Matrix2!$B:$B)-24,80)</f>
        <v>445015</v>
      </c>
      <c r="H93" s="209">
        <f>INDEX(Matrix2!$A:$EH,MATCH(Basiszahlen!$H$6,Matrix2!$C:$C,0)+MATCH(Basiszahlen!H$7,Matrix2!$B:$B)-24,80)</f>
        <v>452982</v>
      </c>
      <c r="I93" s="209">
        <f>INDEX(Matrix2!$A:$EH,MATCH(Basiszahlen!$H$6,Matrix2!$C:$C,0)+MATCH(Basiszahlen!I$7,Matrix2!$B:$B)-24,80)</f>
        <v>452630</v>
      </c>
      <c r="J93" s="209">
        <f>INDEX(Matrix2!$A:$EH,MATCH(Basiszahlen!$H$6,Matrix2!$C:$C,0)+MATCH(Basiszahlen!J$7,Matrix2!$B:$B)-24,80)</f>
        <v>459131</v>
      </c>
      <c r="K93" s="209">
        <f>INDEX(Matrix2!$A:$EH,MATCH(Basiszahlen!$H$6,Matrix2!$C:$C,0)+MATCH(Basiszahlen!K$7,Matrix2!$B:$B)-24,80)</f>
        <v>467306</v>
      </c>
      <c r="L93" s="209">
        <f>INDEX(Matrix2!$A:$EH,MATCH(Basiszahlen!$H$6,Matrix2!$C:$C,0)+MATCH(Basiszahlen!L$7,Matrix2!$B:$B)-24,80)</f>
        <v>471405</v>
      </c>
    </row>
    <row r="94" spans="1:12" ht="25.5" customHeight="1" x14ac:dyDescent="0.2">
      <c r="A94" s="144" t="s">
        <v>102</v>
      </c>
      <c r="B94" s="149" t="s">
        <v>811</v>
      </c>
      <c r="C94" s="210">
        <f>INDEX(Matrix2!$A:$EH,MATCH(Basiszahlen!$C$6,Matrix2!$C:$C,0)+MATCH(Basiszahlen!C$7,Matrix2!$B:$B)-24,81)</f>
        <v>67839</v>
      </c>
      <c r="D94" s="210">
        <f>INDEX(Matrix2!$A:$EH,MATCH(Basiszahlen!$C$6,Matrix2!$C:$C,0)+MATCH(Basiszahlen!D$7,Matrix2!$B:$B)-24,81)</f>
        <v>66085</v>
      </c>
      <c r="E94" s="210">
        <f>INDEX(Matrix2!$A:$EH,MATCH(Basiszahlen!$C$6,Matrix2!$C:$C,0)+MATCH(Basiszahlen!E$7,Matrix2!$B:$B)-24,81)</f>
        <v>65433</v>
      </c>
      <c r="F94" s="210">
        <f>INDEX(Matrix2!$A:$EH,MATCH(Basiszahlen!$C$6,Matrix2!$C:$C,0)+MATCH(Basiszahlen!F$7,Matrix2!$B:$B)-24,81)</f>
        <v>65528</v>
      </c>
      <c r="G94" s="210">
        <f>INDEX(Matrix2!$A:$EH,MATCH(Basiszahlen!$C$6,Matrix2!$C:$C,0)+MATCH(Basiszahlen!G$7,Matrix2!$B:$B)-24,81)</f>
        <v>65092</v>
      </c>
      <c r="H94" s="210">
        <f>INDEX(Matrix2!$A:$EH,MATCH(Basiszahlen!$H$6,Matrix2!$C:$C,0)+MATCH(Basiszahlen!H$7,Matrix2!$B:$B)-24,81)</f>
        <v>64141</v>
      </c>
      <c r="I94" s="210">
        <f>INDEX(Matrix2!$A:$EH,MATCH(Basiszahlen!$H$6,Matrix2!$C:$C,0)+MATCH(Basiszahlen!I$7,Matrix2!$B:$B)-24,81)</f>
        <v>57728</v>
      </c>
      <c r="J94" s="210">
        <f>INDEX(Matrix2!$A:$EH,MATCH(Basiszahlen!$H$6,Matrix2!$C:$C,0)+MATCH(Basiszahlen!J$7,Matrix2!$B:$B)-24,81)</f>
        <v>56689</v>
      </c>
      <c r="K94" s="210">
        <f>INDEX(Matrix2!$A:$EH,MATCH(Basiszahlen!$H$6,Matrix2!$C:$C,0)+MATCH(Basiszahlen!K$7,Matrix2!$B:$B)-24,81)</f>
        <v>57684</v>
      </c>
      <c r="L94" s="210">
        <f>INDEX(Matrix2!$A:$EH,MATCH(Basiszahlen!$H$6,Matrix2!$C:$C,0)+MATCH(Basiszahlen!L$7,Matrix2!$B:$B)-24,81)</f>
        <v>59670</v>
      </c>
    </row>
    <row r="95" spans="1:12" ht="25.5" customHeight="1" x14ac:dyDescent="0.2">
      <c r="A95" s="141" t="s">
        <v>103</v>
      </c>
      <c r="B95" s="142" t="s">
        <v>494</v>
      </c>
      <c r="C95" s="209">
        <f>INDEX(Matrix2!$A:$EH,MATCH(Basiszahlen!$C$6,Matrix2!$C:$C,0)+MATCH(Basiszahlen!C$7,Matrix2!$B:$B)-24,82)</f>
        <v>32272</v>
      </c>
      <c r="D95" s="209">
        <f>INDEX(Matrix2!$A:$EH,MATCH(Basiszahlen!$C$6,Matrix2!$C:$C,0)+MATCH(Basiszahlen!D$7,Matrix2!$B:$B)-24,82)</f>
        <v>33341</v>
      </c>
      <c r="E95" s="209">
        <f>INDEX(Matrix2!$A:$EH,MATCH(Basiszahlen!$C$6,Matrix2!$C:$C,0)+MATCH(Basiszahlen!E$7,Matrix2!$B:$B)-24,82)</f>
        <v>34480</v>
      </c>
      <c r="F95" s="209">
        <f>INDEX(Matrix2!$A:$EH,MATCH(Basiszahlen!$C$6,Matrix2!$C:$C,0)+MATCH(Basiszahlen!F$7,Matrix2!$B:$B)-24,82)</f>
        <v>35827</v>
      </c>
      <c r="G95" s="209">
        <f>INDEX(Matrix2!$A:$EH,MATCH(Basiszahlen!$C$6,Matrix2!$C:$C,0)+MATCH(Basiszahlen!G$7,Matrix2!$B:$B)-24,82)</f>
        <v>37466</v>
      </c>
      <c r="H95" s="209">
        <f>INDEX(Matrix2!$A:$EH,MATCH(Basiszahlen!$H$6,Matrix2!$C:$C,0)+MATCH(Basiszahlen!H$7,Matrix2!$B:$B)-24,82)</f>
        <v>39223</v>
      </c>
      <c r="I95" s="209">
        <f>INDEX(Matrix2!$A:$EH,MATCH(Basiszahlen!$H$6,Matrix2!$C:$C,0)+MATCH(Basiszahlen!I$7,Matrix2!$B:$B)-24,82)</f>
        <v>37521</v>
      </c>
      <c r="J95" s="209">
        <f>INDEX(Matrix2!$A:$EH,MATCH(Basiszahlen!$H$6,Matrix2!$C:$C,0)+MATCH(Basiszahlen!J$7,Matrix2!$B:$B)-24,82)</f>
        <v>40448</v>
      </c>
      <c r="K95" s="209">
        <f>INDEX(Matrix2!$A:$EH,MATCH(Basiszahlen!$H$6,Matrix2!$C:$C,0)+MATCH(Basiszahlen!K$7,Matrix2!$B:$B)-24,82)</f>
        <v>42839</v>
      </c>
      <c r="L95" s="209">
        <f>INDEX(Matrix2!$A:$EH,MATCH(Basiszahlen!$H$6,Matrix2!$C:$C,0)+MATCH(Basiszahlen!L$7,Matrix2!$B:$B)-24,82)</f>
        <v>45441</v>
      </c>
    </row>
    <row r="96" spans="1:12" ht="25.5" customHeight="1" x14ac:dyDescent="0.2">
      <c r="A96" s="144" t="s">
        <v>104</v>
      </c>
      <c r="B96" s="149" t="s">
        <v>203</v>
      </c>
      <c r="C96" s="210">
        <f>INDEX(Matrix2!$A:$EH,MATCH(Basiszahlen!$C$6,Matrix2!$C:$C,0)+MATCH(Basiszahlen!C$7,Matrix2!$B:$B)-24,83)</f>
        <v>295174</v>
      </c>
      <c r="D96" s="210">
        <f>INDEX(Matrix2!$A:$EH,MATCH(Basiszahlen!$C$6,Matrix2!$C:$C,0)+MATCH(Basiszahlen!D$7,Matrix2!$B:$B)-24,83)</f>
        <v>301661</v>
      </c>
      <c r="E96" s="210">
        <f>INDEX(Matrix2!$A:$EH,MATCH(Basiszahlen!$C$6,Matrix2!$C:$C,0)+MATCH(Basiszahlen!E$7,Matrix2!$B:$B)-24,83)</f>
        <v>303952</v>
      </c>
      <c r="F96" s="210">
        <f>INDEX(Matrix2!$A:$EH,MATCH(Basiszahlen!$C$6,Matrix2!$C:$C,0)+MATCH(Basiszahlen!F$7,Matrix2!$B:$B)-24,83)</f>
        <v>308407</v>
      </c>
      <c r="G96" s="210">
        <f>INDEX(Matrix2!$A:$EH,MATCH(Basiszahlen!$C$6,Matrix2!$C:$C,0)+MATCH(Basiszahlen!G$7,Matrix2!$B:$B)-24,83)</f>
        <v>313565</v>
      </c>
      <c r="H96" s="210">
        <f>INDEX(Matrix2!$A:$EH,MATCH(Basiszahlen!$H$6,Matrix2!$C:$C,0)+MATCH(Basiszahlen!H$7,Matrix2!$B:$B)-24,83)</f>
        <v>317014</v>
      </c>
      <c r="I96" s="210">
        <f>INDEX(Matrix2!$A:$EH,MATCH(Basiszahlen!$H$6,Matrix2!$C:$C,0)+MATCH(Basiszahlen!I$7,Matrix2!$B:$B)-24,83)</f>
        <v>315546</v>
      </c>
      <c r="J96" s="210">
        <f>INDEX(Matrix2!$A:$EH,MATCH(Basiszahlen!$H$6,Matrix2!$C:$C,0)+MATCH(Basiszahlen!J$7,Matrix2!$B:$B)-24,83)</f>
        <v>318630</v>
      </c>
      <c r="K96" s="210">
        <f>INDEX(Matrix2!$A:$EH,MATCH(Basiszahlen!$H$6,Matrix2!$C:$C,0)+MATCH(Basiszahlen!K$7,Matrix2!$B:$B)-24,83)</f>
        <v>322970</v>
      </c>
      <c r="L96" s="210">
        <f>INDEX(Matrix2!$A:$EH,MATCH(Basiszahlen!$H$6,Matrix2!$C:$C,0)+MATCH(Basiszahlen!L$7,Matrix2!$B:$B)-24,83)</f>
        <v>324411</v>
      </c>
    </row>
    <row r="97" spans="1:12" ht="25.5" customHeight="1" x14ac:dyDescent="0.2">
      <c r="A97" s="141" t="s">
        <v>106</v>
      </c>
      <c r="B97" s="142" t="s">
        <v>480</v>
      </c>
      <c r="C97" s="209">
        <f>INDEX(Matrix2!$A:$EH,MATCH(Basiszahlen!$C$6,Matrix2!$C:$C,0)+MATCH(Basiszahlen!C$7,Matrix2!$B:$B)-24,84)</f>
        <v>1642</v>
      </c>
      <c r="D97" s="209">
        <f>INDEX(Matrix2!$A:$EH,MATCH(Basiszahlen!$C$6,Matrix2!$C:$C,0)+MATCH(Basiszahlen!D$7,Matrix2!$B:$B)-24,84)</f>
        <v>1510</v>
      </c>
      <c r="E97" s="209">
        <f>INDEX(Matrix2!$A:$EH,MATCH(Basiszahlen!$C$6,Matrix2!$C:$C,0)+MATCH(Basiszahlen!E$7,Matrix2!$B:$B)-24,84)</f>
        <v>1359</v>
      </c>
      <c r="F97" s="209">
        <f>INDEX(Matrix2!$A:$EH,MATCH(Basiszahlen!$C$6,Matrix2!$C:$C,0)+MATCH(Basiszahlen!F$7,Matrix2!$B:$B)-24,84)</f>
        <v>1355</v>
      </c>
      <c r="G97" s="209">
        <f>INDEX(Matrix2!$A:$EH,MATCH(Basiszahlen!$C$6,Matrix2!$C:$C,0)+MATCH(Basiszahlen!G$7,Matrix2!$B:$B)-24,84)</f>
        <v>1298</v>
      </c>
      <c r="H97" s="209">
        <f>INDEX(Matrix2!$A:$EH,MATCH(Basiszahlen!$H$6,Matrix2!$C:$C,0)+MATCH(Basiszahlen!H$7,Matrix2!$B:$B)-24,84)</f>
        <v>1379</v>
      </c>
      <c r="I97" s="209">
        <f>INDEX(Matrix2!$A:$EH,MATCH(Basiszahlen!$H$6,Matrix2!$C:$C,0)+MATCH(Basiszahlen!I$7,Matrix2!$B:$B)-24,84)</f>
        <v>2158</v>
      </c>
      <c r="J97" s="209">
        <f>INDEX(Matrix2!$A:$EH,MATCH(Basiszahlen!$H$6,Matrix2!$C:$C,0)+MATCH(Basiszahlen!J$7,Matrix2!$B:$B)-24,84)</f>
        <v>1254</v>
      </c>
      <c r="K97" s="209">
        <f>INDEX(Matrix2!$A:$EH,MATCH(Basiszahlen!$H$6,Matrix2!$C:$C,0)+MATCH(Basiszahlen!K$7,Matrix2!$B:$B)-24,84)</f>
        <v>1261</v>
      </c>
      <c r="L97" s="209">
        <f>INDEX(Matrix2!$A:$EH,MATCH(Basiszahlen!$H$6,Matrix2!$C:$C,0)+MATCH(Basiszahlen!L$7,Matrix2!$B:$B)-24,84)</f>
        <v>1241</v>
      </c>
    </row>
    <row r="98" spans="1:12" ht="25.5" customHeight="1" x14ac:dyDescent="0.2">
      <c r="A98" s="148" t="s">
        <v>107</v>
      </c>
      <c r="B98" s="149" t="s">
        <v>812</v>
      </c>
      <c r="C98" s="210">
        <f>INDEX(Matrix2!$A:$EH,MATCH(Basiszahlen!$C$6,Matrix2!$C:$C,0)+MATCH(Basiszahlen!C$7,Matrix2!$B:$B)-24,85)</f>
        <v>115162</v>
      </c>
      <c r="D98" s="210">
        <f>INDEX(Matrix2!$A:$EH,MATCH(Basiszahlen!$C$6,Matrix2!$C:$C,0)+MATCH(Basiszahlen!D$7,Matrix2!$B:$B)-24,85)</f>
        <v>118922</v>
      </c>
      <c r="E98" s="210">
        <f>INDEX(Matrix2!$A:$EH,MATCH(Basiszahlen!$C$6,Matrix2!$C:$C,0)+MATCH(Basiszahlen!E$7,Matrix2!$B:$B)-24,85)</f>
        <v>124786</v>
      </c>
      <c r="F98" s="210">
        <f>INDEX(Matrix2!$A:$EH,MATCH(Basiszahlen!$C$6,Matrix2!$C:$C,0)+MATCH(Basiszahlen!F$7,Matrix2!$B:$B)-24,85)</f>
        <v>126162</v>
      </c>
      <c r="G98" s="210">
        <f>INDEX(Matrix2!$A:$EH,MATCH(Basiszahlen!$C$6,Matrix2!$C:$C,0)+MATCH(Basiszahlen!G$7,Matrix2!$B:$B)-24,85)</f>
        <v>128467</v>
      </c>
      <c r="H98" s="210">
        <f>INDEX(Matrix2!$A:$EH,MATCH(Basiszahlen!$H$6,Matrix2!$C:$C,0)+MATCH(Basiszahlen!H$7,Matrix2!$B:$B)-24,85)</f>
        <v>129166</v>
      </c>
      <c r="I98" s="210">
        <f>INDEX(Matrix2!$A:$EH,MATCH(Basiszahlen!$H$6,Matrix2!$C:$C,0)+MATCH(Basiszahlen!I$7,Matrix2!$B:$B)-24,85)</f>
        <v>129883</v>
      </c>
      <c r="J98" s="210">
        <f>INDEX(Matrix2!$A:$EH,MATCH(Basiszahlen!$H$6,Matrix2!$C:$C,0)+MATCH(Basiszahlen!J$7,Matrix2!$B:$B)-24,85)</f>
        <v>133242</v>
      </c>
      <c r="K98" s="210">
        <f>INDEX(Matrix2!$A:$EH,MATCH(Basiszahlen!$H$6,Matrix2!$C:$C,0)+MATCH(Basiszahlen!K$7,Matrix2!$B:$B)-24,85)</f>
        <v>137616</v>
      </c>
      <c r="L98" s="210">
        <f>INDEX(Matrix2!$A:$EH,MATCH(Basiszahlen!$H$6,Matrix2!$C:$C,0)+MATCH(Basiszahlen!L$7,Matrix2!$B:$B)-24,85)</f>
        <v>139553</v>
      </c>
    </row>
    <row r="99" spans="1:12" ht="25.5" customHeight="1" x14ac:dyDescent="0.2">
      <c r="A99" s="141" t="s">
        <v>108</v>
      </c>
      <c r="B99" s="168" t="s">
        <v>813</v>
      </c>
      <c r="C99" s="209">
        <f>INDEX(Matrix2!$A:$EH,MATCH(Basiszahlen!$C$6,Matrix2!$C:$C,0)+MATCH(Basiszahlen!C$7,Matrix2!$B:$B)-24,86)</f>
        <v>46860</v>
      </c>
      <c r="D99" s="209">
        <f>INDEX(Matrix2!$A:$EH,MATCH(Basiszahlen!$C$6,Matrix2!$C:$C,0)+MATCH(Basiszahlen!D$7,Matrix2!$B:$B)-24,86)</f>
        <v>45171</v>
      </c>
      <c r="E99" s="209">
        <f>INDEX(Matrix2!$A:$EH,MATCH(Basiszahlen!$C$6,Matrix2!$C:$C,0)+MATCH(Basiszahlen!E$7,Matrix2!$B:$B)-24,86)</f>
        <v>42921</v>
      </c>
      <c r="F99" s="209">
        <f>INDEX(Matrix2!$A:$EH,MATCH(Basiszahlen!$C$6,Matrix2!$C:$C,0)+MATCH(Basiszahlen!F$7,Matrix2!$B:$B)-24,86)</f>
        <v>41881</v>
      </c>
      <c r="G99" s="209">
        <f>INDEX(Matrix2!$A:$EH,MATCH(Basiszahlen!$C$6,Matrix2!$C:$C,0)+MATCH(Basiszahlen!G$7,Matrix2!$B:$B)-24,86)</f>
        <v>38934</v>
      </c>
      <c r="H99" s="209">
        <f>INDEX(Matrix2!$A:$EH,MATCH(Basiszahlen!$H$6,Matrix2!$C:$C,0)+MATCH(Basiszahlen!H$7,Matrix2!$B:$B)-24,86)</f>
        <v>38799</v>
      </c>
      <c r="I99" s="209">
        <f>INDEX(Matrix2!$A:$EH,MATCH(Basiszahlen!$H$6,Matrix2!$C:$C,0)+MATCH(Basiszahlen!I$7,Matrix2!$B:$B)-24,86)</f>
        <v>48736</v>
      </c>
      <c r="J99" s="209">
        <f>INDEX(Matrix2!$A:$EH,MATCH(Basiszahlen!$H$6,Matrix2!$C:$C,0)+MATCH(Basiszahlen!J$7,Matrix2!$B:$B)-24,86)</f>
        <v>44045</v>
      </c>
      <c r="K99" s="209">
        <f>INDEX(Matrix2!$A:$EH,MATCH(Basiszahlen!$H$6,Matrix2!$C:$C,0)+MATCH(Basiszahlen!K$7,Matrix2!$B:$B)-24,86)</f>
        <v>44902</v>
      </c>
      <c r="L99" s="209">
        <f>INDEX(Matrix2!$A:$EH,MATCH(Basiszahlen!$H$6,Matrix2!$C:$C,0)+MATCH(Basiszahlen!L$7,Matrix2!$B:$B)-24,86)</f>
        <v>47786</v>
      </c>
    </row>
    <row r="100" spans="1:12" ht="25.5" customHeight="1" x14ac:dyDescent="0.2">
      <c r="A100" s="144" t="s">
        <v>110</v>
      </c>
      <c r="B100" s="149" t="s">
        <v>205</v>
      </c>
      <c r="C100" s="210">
        <f>INDEX(Matrix2!$A:$EH,MATCH(Basiszahlen!$C$6,Matrix2!$C:$C,0)+MATCH(Basiszahlen!C$7,Matrix2!$B:$B)-24,87)</f>
        <v>35901</v>
      </c>
      <c r="D100" s="210">
        <f>INDEX(Matrix2!$A:$EH,MATCH(Basiszahlen!$C$6,Matrix2!$C:$C,0)+MATCH(Basiszahlen!D$7,Matrix2!$B:$B)-24,87)</f>
        <v>35489</v>
      </c>
      <c r="E100" s="210">
        <f>INDEX(Matrix2!$A:$EH,MATCH(Basiszahlen!$C$6,Matrix2!$C:$C,0)+MATCH(Basiszahlen!E$7,Matrix2!$B:$B)-24,87)</f>
        <v>32995</v>
      </c>
      <c r="F100" s="210">
        <f>INDEX(Matrix2!$A:$EH,MATCH(Basiszahlen!$C$6,Matrix2!$C:$C,0)+MATCH(Basiszahlen!F$7,Matrix2!$B:$B)-24,87)</f>
        <v>31114</v>
      </c>
      <c r="G100" s="210">
        <f>INDEX(Matrix2!$A:$EH,MATCH(Basiszahlen!$C$6,Matrix2!$C:$C,0)+MATCH(Basiszahlen!G$7,Matrix2!$B:$B)-24,87)</f>
        <v>29096</v>
      </c>
      <c r="H100" s="210">
        <f>INDEX(Matrix2!$A:$EH,MATCH(Basiszahlen!$H$6,Matrix2!$C:$C,0)+MATCH(Basiszahlen!H$7,Matrix2!$B:$B)-24,87)</f>
        <v>28231</v>
      </c>
      <c r="I100" s="210">
        <f>INDEX(Matrix2!$A:$EH,MATCH(Basiszahlen!$H$6,Matrix2!$C:$C,0)+MATCH(Basiszahlen!I$7,Matrix2!$B:$B)-24,87)</f>
        <v>32877</v>
      </c>
      <c r="J100" s="210">
        <f>INDEX(Matrix2!$A:$EH,MATCH(Basiszahlen!$H$6,Matrix2!$C:$C,0)+MATCH(Basiszahlen!J$7,Matrix2!$B:$B)-24,87)</f>
        <v>33488</v>
      </c>
      <c r="K100" s="210">
        <f>INDEX(Matrix2!$A:$EH,MATCH(Basiszahlen!$H$6,Matrix2!$C:$C,0)+MATCH(Basiszahlen!K$7,Matrix2!$B:$B)-24,87)</f>
        <v>34673</v>
      </c>
      <c r="L100" s="210">
        <f>INDEX(Matrix2!$A:$EH,MATCH(Basiszahlen!$H$6,Matrix2!$C:$C,0)+MATCH(Basiszahlen!L$7,Matrix2!$B:$B)-24,87)</f>
        <v>36721</v>
      </c>
    </row>
    <row r="101" spans="1:12" ht="25.5" customHeight="1" x14ac:dyDescent="0.2">
      <c r="A101" s="141" t="s">
        <v>111</v>
      </c>
      <c r="B101" s="142" t="s">
        <v>206</v>
      </c>
      <c r="C101" s="209">
        <f>INDEX(Matrix2!$A:$EH,MATCH(Basiszahlen!$C$6,Matrix2!$C:$C,0)+MATCH(Basiszahlen!C$7,Matrix2!$B:$B)-24,88)</f>
        <v>10959</v>
      </c>
      <c r="D101" s="209">
        <f>INDEX(Matrix2!$A:$EH,MATCH(Basiszahlen!$C$6,Matrix2!$C:$C,0)+MATCH(Basiszahlen!D$7,Matrix2!$B:$B)-24,88)</f>
        <v>9682</v>
      </c>
      <c r="E101" s="209">
        <f>INDEX(Matrix2!$A:$EH,MATCH(Basiszahlen!$C$6,Matrix2!$C:$C,0)+MATCH(Basiszahlen!E$7,Matrix2!$B:$B)-24,88)</f>
        <v>9926</v>
      </c>
      <c r="F101" s="209">
        <f>INDEX(Matrix2!$A:$EH,MATCH(Basiszahlen!$C$6,Matrix2!$C:$C,0)+MATCH(Basiszahlen!F$7,Matrix2!$B:$B)-24,88)</f>
        <v>10767</v>
      </c>
      <c r="G101" s="209">
        <f>INDEX(Matrix2!$A:$EH,MATCH(Basiszahlen!$C$6,Matrix2!$C:$C,0)+MATCH(Basiszahlen!G$7,Matrix2!$B:$B)-24,88)</f>
        <v>9838</v>
      </c>
      <c r="H101" s="209">
        <f>INDEX(Matrix2!$A:$EH,MATCH(Basiszahlen!$H$6,Matrix2!$C:$C,0)+MATCH(Basiszahlen!H$7,Matrix2!$B:$B)-24,88)</f>
        <v>10568</v>
      </c>
      <c r="I101" s="209">
        <f>INDEX(Matrix2!$A:$EH,MATCH(Basiszahlen!$H$6,Matrix2!$C:$C,0)+MATCH(Basiszahlen!I$7,Matrix2!$B:$B)-24,88)</f>
        <v>15859</v>
      </c>
      <c r="J101" s="209">
        <f>INDEX(Matrix2!$A:$EH,MATCH(Basiszahlen!$H$6,Matrix2!$C:$C,0)+MATCH(Basiszahlen!J$7,Matrix2!$B:$B)-24,88)</f>
        <v>10557</v>
      </c>
      <c r="K101" s="209">
        <f>INDEX(Matrix2!$A:$EH,MATCH(Basiszahlen!$H$6,Matrix2!$C:$C,0)+MATCH(Basiszahlen!K$7,Matrix2!$B:$B)-24,88)</f>
        <v>10229</v>
      </c>
      <c r="L101" s="209">
        <f>INDEX(Matrix2!$A:$EH,MATCH(Basiszahlen!$H$6,Matrix2!$C:$C,0)+MATCH(Basiszahlen!L$7,Matrix2!$B:$B)-24,88)</f>
        <v>11065</v>
      </c>
    </row>
    <row r="102" spans="1:12" ht="25.5" customHeight="1" x14ac:dyDescent="0.2">
      <c r="A102" s="144" t="s">
        <v>113</v>
      </c>
      <c r="B102" s="149" t="s">
        <v>235</v>
      </c>
      <c r="C102" s="210">
        <f>INDEX(Matrix2!$A:$EH,MATCH(Basiszahlen!$C$6,Matrix2!$C:$C,0)+MATCH(Basiszahlen!C$7,Matrix2!$B:$B)-24,89)</f>
        <v>19936</v>
      </c>
      <c r="D102" s="210">
        <f>INDEX(Matrix2!$A:$EH,MATCH(Basiszahlen!$C$6,Matrix2!$C:$C,0)+MATCH(Basiszahlen!D$7,Matrix2!$B:$B)-24,89)</f>
        <v>19505</v>
      </c>
      <c r="E102" s="210">
        <f>INDEX(Matrix2!$A:$EH,MATCH(Basiszahlen!$C$6,Matrix2!$C:$C,0)+MATCH(Basiszahlen!E$7,Matrix2!$B:$B)-24,89)</f>
        <v>18088</v>
      </c>
      <c r="F102" s="210">
        <f>INDEX(Matrix2!$A:$EH,MATCH(Basiszahlen!$C$6,Matrix2!$C:$C,0)+MATCH(Basiszahlen!F$7,Matrix2!$B:$B)-24,89)</f>
        <v>17357</v>
      </c>
      <c r="G102" s="210">
        <f>INDEX(Matrix2!$A:$EH,MATCH(Basiszahlen!$C$6,Matrix2!$C:$C,0)+MATCH(Basiszahlen!G$7,Matrix2!$B:$B)-24,89)</f>
        <v>15738</v>
      </c>
      <c r="H102" s="210">
        <f>INDEX(Matrix2!$A:$EH,MATCH(Basiszahlen!$H$6,Matrix2!$C:$C,0)+MATCH(Basiszahlen!H$7,Matrix2!$B:$B)-24,89)</f>
        <v>14426</v>
      </c>
      <c r="I102" s="210">
        <f>INDEX(Matrix2!$A:$EH,MATCH(Basiszahlen!$H$6,Matrix2!$C:$C,0)+MATCH(Basiszahlen!I$7,Matrix2!$B:$B)-24,89)</f>
        <v>19258</v>
      </c>
      <c r="J102" s="210">
        <f>INDEX(Matrix2!$A:$EH,MATCH(Basiszahlen!$H$6,Matrix2!$C:$C,0)+MATCH(Basiszahlen!J$7,Matrix2!$B:$B)-24,89)</f>
        <v>22105</v>
      </c>
      <c r="K102" s="210">
        <f>INDEX(Matrix2!$A:$EH,MATCH(Basiszahlen!$H$6,Matrix2!$C:$C,0)+MATCH(Basiszahlen!K$7,Matrix2!$B:$B)-24,89)</f>
        <v>20231</v>
      </c>
      <c r="L102" s="210">
        <f>INDEX(Matrix2!$A:$EH,MATCH(Basiszahlen!$H$6,Matrix2!$C:$C,0)+MATCH(Basiszahlen!L$7,Matrix2!$B:$B)-24,89)</f>
        <v>20502</v>
      </c>
    </row>
    <row r="103" spans="1:12" ht="25.5" customHeight="1" x14ac:dyDescent="0.2">
      <c r="A103" s="141" t="s">
        <v>115</v>
      </c>
      <c r="B103" s="142" t="s">
        <v>244</v>
      </c>
      <c r="C103" s="209">
        <f>INDEX(Matrix2!$A:$EH,MATCH(Basiszahlen!$C$6,Matrix2!$C:$C,0)+MATCH(Basiszahlen!C$7,Matrix2!$B:$B)-24,90)</f>
        <v>46860</v>
      </c>
      <c r="D103" s="209">
        <f>INDEX(Matrix2!$A:$EH,MATCH(Basiszahlen!$C$6,Matrix2!$C:$C,0)+MATCH(Basiszahlen!D$7,Matrix2!$B:$B)-24,90)</f>
        <v>45171</v>
      </c>
      <c r="E103" s="209">
        <f>INDEX(Matrix2!$A:$EH,MATCH(Basiszahlen!$C$6,Matrix2!$C:$C,0)+MATCH(Basiszahlen!E$7,Matrix2!$B:$B)-24,90)</f>
        <v>42921</v>
      </c>
      <c r="F103" s="209">
        <f>INDEX(Matrix2!$A:$EH,MATCH(Basiszahlen!$C$6,Matrix2!$C:$C,0)+MATCH(Basiszahlen!F$7,Matrix2!$B:$B)-24,90)</f>
        <v>41881</v>
      </c>
      <c r="G103" s="209">
        <f>INDEX(Matrix2!$A:$EH,MATCH(Basiszahlen!$C$6,Matrix2!$C:$C,0)+MATCH(Basiszahlen!G$7,Matrix2!$B:$B)-24,90)</f>
        <v>38934</v>
      </c>
      <c r="H103" s="209">
        <f>INDEX(Matrix2!$A:$EH,MATCH(Basiszahlen!$H$6,Matrix2!$C:$C,0)+MATCH(Basiszahlen!H$7,Matrix2!$B:$B)-24,90)</f>
        <v>38799</v>
      </c>
      <c r="I103" s="209">
        <f>INDEX(Matrix2!$A:$EH,MATCH(Basiszahlen!$H$6,Matrix2!$C:$C,0)+MATCH(Basiszahlen!I$7,Matrix2!$B:$B)-24,90)</f>
        <v>48736</v>
      </c>
      <c r="J103" s="209">
        <f>INDEX(Matrix2!$A:$EH,MATCH(Basiszahlen!$H$6,Matrix2!$C:$C,0)+MATCH(Basiszahlen!J$7,Matrix2!$B:$B)-24,90)</f>
        <v>44045</v>
      </c>
      <c r="K103" s="209">
        <f>INDEX(Matrix2!$A:$EH,MATCH(Basiszahlen!$H$6,Matrix2!$C:$C,0)+MATCH(Basiszahlen!K$7,Matrix2!$B:$B)-24,90)</f>
        <v>44902</v>
      </c>
      <c r="L103" s="209">
        <f>INDEX(Matrix2!$A:$EH,MATCH(Basiszahlen!$H$6,Matrix2!$C:$C,0)+MATCH(Basiszahlen!L$7,Matrix2!$B:$B)-24,90)</f>
        <v>47786</v>
      </c>
    </row>
    <row r="104" spans="1:12" ht="25.5" customHeight="1" x14ac:dyDescent="0.2">
      <c r="A104" s="144" t="s">
        <v>116</v>
      </c>
      <c r="B104" s="180" t="s">
        <v>642</v>
      </c>
      <c r="C104" s="210">
        <f>INDEX(Matrix2!$A:$EH,MATCH(Basiszahlen!$C$6,Matrix2!$C:$C,0)+MATCH(Basiszahlen!C$7,Matrix2!$B:$B)-24,91)</f>
        <v>25127</v>
      </c>
      <c r="D104" s="210">
        <f>INDEX(Matrix2!$A:$EH,MATCH(Basiszahlen!$C$6,Matrix2!$C:$C,0)+MATCH(Basiszahlen!D$7,Matrix2!$B:$B)-24,91)</f>
        <v>24975</v>
      </c>
      <c r="E104" s="210">
        <f>INDEX(Matrix2!$A:$EH,MATCH(Basiszahlen!$C$6,Matrix2!$C:$C,0)+MATCH(Basiszahlen!E$7,Matrix2!$B:$B)-24,91)</f>
        <v>22871</v>
      </c>
      <c r="F104" s="210">
        <f>INDEX(Matrix2!$A:$EH,MATCH(Basiszahlen!$C$6,Matrix2!$C:$C,0)+MATCH(Basiszahlen!F$7,Matrix2!$B:$B)-24,91)</f>
        <v>24409</v>
      </c>
      <c r="G104" s="210">
        <f>INDEX(Matrix2!$A:$EH,MATCH(Basiszahlen!$C$6,Matrix2!$C:$C,0)+MATCH(Basiszahlen!G$7,Matrix2!$B:$B)-24,91)</f>
        <v>23093</v>
      </c>
      <c r="H104" s="210">
        <f>INDEX(Matrix2!$A:$EH,MATCH(Basiszahlen!$H$6,Matrix2!$C:$C,0)+MATCH(Basiszahlen!H$7,Matrix2!$B:$B)-24,91)</f>
        <v>23062</v>
      </c>
      <c r="I104" s="210">
        <f>INDEX(Matrix2!$A:$EH,MATCH(Basiszahlen!$H$6,Matrix2!$C:$C,0)+MATCH(Basiszahlen!I$7,Matrix2!$B:$B)-24,91)</f>
        <v>29163</v>
      </c>
      <c r="J104" s="210">
        <f>INDEX(Matrix2!$A:$EH,MATCH(Basiszahlen!$H$6,Matrix2!$C:$C,0)+MATCH(Basiszahlen!J$7,Matrix2!$B:$B)-24,91)</f>
        <v>27588</v>
      </c>
      <c r="K104" s="210">
        <f>INDEX(Matrix2!$A:$EH,MATCH(Basiszahlen!$H$6,Matrix2!$C:$C,0)+MATCH(Basiszahlen!K$7,Matrix2!$B:$B)-24,91)</f>
        <v>28332</v>
      </c>
      <c r="L104" s="210">
        <f>INDEX(Matrix2!$A:$EH,MATCH(Basiszahlen!$H$6,Matrix2!$C:$C,0)+MATCH(Basiszahlen!L$7,Matrix2!$B:$B)-24,91)</f>
        <v>29808</v>
      </c>
    </row>
    <row r="105" spans="1:12" ht="25.5" customHeight="1" x14ac:dyDescent="0.2">
      <c r="A105" s="141" t="s">
        <v>230</v>
      </c>
      <c r="B105" s="168" t="s">
        <v>207</v>
      </c>
      <c r="C105" s="209">
        <f>INDEX(Matrix2!$A:$EH,MATCH(Basiszahlen!$C$6,Matrix2!$C:$C,0)+MATCH(Basiszahlen!C$7,Matrix2!$B:$B)-24,92)</f>
        <v>22484</v>
      </c>
      <c r="D105" s="209">
        <f>INDEX(Matrix2!$A:$EH,MATCH(Basiszahlen!$C$6,Matrix2!$C:$C,0)+MATCH(Basiszahlen!D$7,Matrix2!$B:$B)-24,92)</f>
        <v>22250</v>
      </c>
      <c r="E105" s="209">
        <f>INDEX(Matrix2!$A:$EH,MATCH(Basiszahlen!$C$6,Matrix2!$C:$C,0)+MATCH(Basiszahlen!E$7,Matrix2!$B:$B)-24,92)</f>
        <v>21904</v>
      </c>
      <c r="F105" s="209">
        <f>INDEX(Matrix2!$A:$EH,MATCH(Basiszahlen!$C$6,Matrix2!$C:$C,0)+MATCH(Basiszahlen!F$7,Matrix2!$B:$B)-24,92)</f>
        <v>21718</v>
      </c>
      <c r="G105" s="209">
        <f>INDEX(Matrix2!$A:$EH,MATCH(Basiszahlen!$C$6,Matrix2!$C:$C,0)+MATCH(Basiszahlen!G$7,Matrix2!$B:$B)-24,92)</f>
        <v>20914</v>
      </c>
      <c r="H105" s="209">
        <f>INDEX(Matrix2!$A:$EH,MATCH(Basiszahlen!$H$6,Matrix2!$C:$C,0)+MATCH(Basiszahlen!H$7,Matrix2!$B:$B)-24,92)</f>
        <v>20056</v>
      </c>
      <c r="I105" s="209">
        <f>INDEX(Matrix2!$A:$EH,MATCH(Basiszahlen!$H$6,Matrix2!$C:$C,0)+MATCH(Basiszahlen!I$7,Matrix2!$B:$B)-24,92)</f>
        <v>18011</v>
      </c>
      <c r="J105" s="209">
        <f>INDEX(Matrix2!$A:$EH,MATCH(Basiszahlen!$H$6,Matrix2!$C:$C,0)+MATCH(Basiszahlen!J$7,Matrix2!$B:$B)-24,92)</f>
        <v>16983</v>
      </c>
      <c r="K105" s="209">
        <f>INDEX(Matrix2!$A:$EH,MATCH(Basiszahlen!$H$6,Matrix2!$C:$C,0)+MATCH(Basiszahlen!K$7,Matrix2!$B:$B)-24,92)</f>
        <v>16540</v>
      </c>
      <c r="L105" s="209">
        <f>INDEX(Matrix2!$A:$EH,MATCH(Basiszahlen!$H$6,Matrix2!$C:$C,0)+MATCH(Basiszahlen!L$7,Matrix2!$B:$B)-24,92)</f>
        <v>16807</v>
      </c>
    </row>
    <row r="106" spans="1:12" ht="25.5" customHeight="1" x14ac:dyDescent="0.2">
      <c r="A106" s="148" t="s">
        <v>117</v>
      </c>
      <c r="B106" s="149" t="s">
        <v>202</v>
      </c>
      <c r="C106" s="210">
        <f>INDEX(Matrix2!$A:$EH,MATCH(Basiszahlen!$C$6,Matrix2!$C:$C,0)+MATCH(Basiszahlen!C$7,Matrix2!$B:$B)-24,93)</f>
        <v>88643</v>
      </c>
      <c r="D106" s="210">
        <f>INDEX(Matrix2!$A:$EH,MATCH(Basiszahlen!$C$6,Matrix2!$C:$C,0)+MATCH(Basiszahlen!D$7,Matrix2!$B:$B)-24,93)</f>
        <v>95673</v>
      </c>
      <c r="E106" s="210">
        <f>INDEX(Matrix2!$A:$EH,MATCH(Basiszahlen!$C$6,Matrix2!$C:$C,0)+MATCH(Basiszahlen!E$7,Matrix2!$B:$B)-24,93)</f>
        <v>94195</v>
      </c>
      <c r="F106" s="210">
        <f>INDEX(Matrix2!$A:$EH,MATCH(Basiszahlen!$C$6,Matrix2!$C:$C,0)+MATCH(Basiszahlen!F$7,Matrix2!$B:$B)-24,93)</f>
        <v>90835</v>
      </c>
      <c r="G106" s="210">
        <f>INDEX(Matrix2!$A:$EH,MATCH(Basiszahlen!$C$6,Matrix2!$C:$C,0)+MATCH(Basiszahlen!G$7,Matrix2!$B:$B)-24,93)</f>
        <v>87695</v>
      </c>
      <c r="H106" s="210">
        <f>INDEX(Matrix2!$A:$EH,MATCH(Basiszahlen!$H$6,Matrix2!$C:$C,0)+MATCH(Basiszahlen!H$7,Matrix2!$B:$B)-24,93)</f>
        <v>82929</v>
      </c>
      <c r="I106" s="210">
        <f>INDEX(Matrix2!$A:$EH,MATCH(Basiszahlen!$H$6,Matrix2!$C:$C,0)+MATCH(Basiszahlen!I$7,Matrix2!$B:$B)-24,93)</f>
        <v>87765</v>
      </c>
      <c r="J106" s="210">
        <f>INDEX(Matrix2!$A:$EH,MATCH(Basiszahlen!$H$6,Matrix2!$C:$C,0)+MATCH(Basiszahlen!J$7,Matrix2!$B:$B)-24,93)</f>
        <v>82519</v>
      </c>
      <c r="K106" s="210">
        <f>INDEX(Matrix2!$A:$EH,MATCH(Basiszahlen!$H$6,Matrix2!$C:$C,0)+MATCH(Basiszahlen!K$7,Matrix2!$B:$B)-24,93)</f>
        <v>86394</v>
      </c>
      <c r="L106" s="210">
        <f>INDEX(Matrix2!$A:$EH,MATCH(Basiszahlen!$H$6,Matrix2!$C:$C,0)+MATCH(Basiszahlen!L$7,Matrix2!$B:$B)-24,93)</f>
        <v>86049</v>
      </c>
    </row>
    <row r="107" spans="1:12" ht="35.1" customHeight="1" x14ac:dyDescent="0.2">
      <c r="A107" s="136" t="s">
        <v>119</v>
      </c>
      <c r="B107" s="157" t="s">
        <v>323</v>
      </c>
      <c r="C107" s="158"/>
      <c r="D107" s="158"/>
      <c r="E107" s="158"/>
      <c r="F107" s="158"/>
      <c r="G107" s="158"/>
      <c r="H107" s="158"/>
      <c r="I107" s="158"/>
      <c r="J107" s="158"/>
      <c r="K107" s="158"/>
      <c r="L107" s="159"/>
    </row>
    <row r="108" spans="1:12" ht="25.5" customHeight="1" x14ac:dyDescent="0.2">
      <c r="A108" s="141" t="s">
        <v>120</v>
      </c>
      <c r="B108" s="142" t="s">
        <v>243</v>
      </c>
      <c r="C108" s="209">
        <f>INDEX(Matrix2!$A:$EH,MATCH(Basiszahlen!$C$6,Matrix2!$C:$C,0)+MATCH(Basiszahlen!C$7,Matrix2!$B:$B)-24,94)</f>
        <v>587991</v>
      </c>
      <c r="D108" s="209">
        <f>INDEX(Matrix2!$A:$EH,MATCH(Basiszahlen!$C$6,Matrix2!$C:$C,0)+MATCH(Basiszahlen!D$7,Matrix2!$B:$B)-24,94)</f>
        <v>590722</v>
      </c>
      <c r="E108" s="209">
        <f>INDEX(Matrix2!$A:$EH,MATCH(Basiszahlen!$C$6,Matrix2!$C:$C,0)+MATCH(Basiszahlen!E$7,Matrix2!$B:$B)-24,94)</f>
        <v>593375</v>
      </c>
      <c r="F108" s="209">
        <f>INDEX(Matrix2!$A:$EH,MATCH(Basiszahlen!$C$6,Matrix2!$C:$C,0)+MATCH(Basiszahlen!F$7,Matrix2!$B:$B)-24,94)</f>
        <v>596488</v>
      </c>
      <c r="G108" s="209">
        <f>INDEX(Matrix2!$A:$EH,MATCH(Basiszahlen!$C$6,Matrix2!$C:$C,0)+MATCH(Basiszahlen!G$7,Matrix2!$B:$B)-24,94)</f>
        <v>599673</v>
      </c>
      <c r="H108" s="209">
        <f>INDEX(Matrix2!$A:$EH,MATCH(Basiszahlen!$H$6,Matrix2!$C:$C,0)+MATCH(Basiszahlen!H$7,Matrix2!$B:$B)-24,94)</f>
        <v>602855</v>
      </c>
      <c r="I108" s="209">
        <f>INDEX(Matrix2!$A:$EH,MATCH(Basiszahlen!$H$6,Matrix2!$C:$C,0)+MATCH(Basiszahlen!I$7,Matrix2!$B:$B)-24,94)</f>
        <v>605678</v>
      </c>
      <c r="J108" s="209">
        <f>INDEX(Matrix2!$A:$EH,MATCH(Basiszahlen!$H$6,Matrix2!$C:$C,0)+MATCH(Basiszahlen!J$7,Matrix2!$B:$B)-24,94)</f>
        <v>608823</v>
      </c>
      <c r="K108" s="209">
        <f>INDEX(Matrix2!$A:$EH,MATCH(Basiszahlen!$H$6,Matrix2!$C:$C,0)+MATCH(Basiszahlen!K$7,Matrix2!$B:$B)-24,94)</f>
        <v>613455</v>
      </c>
      <c r="L108" s="209">
        <f>INDEX(Matrix2!$A:$EH,MATCH(Basiszahlen!$H$6,Matrix2!$C:$C,0)+MATCH(Basiszahlen!L$7,Matrix2!$B:$B)-24,94)</f>
        <v>619129</v>
      </c>
    </row>
    <row r="109" spans="1:12" ht="25.5" customHeight="1" x14ac:dyDescent="0.2">
      <c r="A109" s="144" t="s">
        <v>121</v>
      </c>
      <c r="B109" s="145" t="s">
        <v>215</v>
      </c>
      <c r="C109" s="210">
        <f>INDEX(Matrix2!$A:$EH,MATCH(Basiszahlen!$C$6,Matrix2!$C:$C,0)+MATCH(Basiszahlen!C$7,Matrix2!$B:$B)-24,95)</f>
        <v>587991</v>
      </c>
      <c r="D109" s="210">
        <f>INDEX(Matrix2!$A:$EH,MATCH(Basiszahlen!$C$6,Matrix2!$C:$C,0)+MATCH(Basiszahlen!D$7,Matrix2!$B:$B)-24,95)</f>
        <v>590722</v>
      </c>
      <c r="E109" s="210">
        <f>INDEX(Matrix2!$A:$EH,MATCH(Basiszahlen!$C$6,Matrix2!$C:$C,0)+MATCH(Basiszahlen!E$7,Matrix2!$B:$B)-24,95)</f>
        <v>593375</v>
      </c>
      <c r="F109" s="210">
        <f>INDEX(Matrix2!$A:$EH,MATCH(Basiszahlen!$C$6,Matrix2!$C:$C,0)+MATCH(Basiszahlen!F$7,Matrix2!$B:$B)-24,95)</f>
        <v>596488</v>
      </c>
      <c r="G109" s="210">
        <f>INDEX(Matrix2!$A:$EH,MATCH(Basiszahlen!$C$6,Matrix2!$C:$C,0)+MATCH(Basiszahlen!G$7,Matrix2!$B:$B)-24,95)</f>
        <v>599673</v>
      </c>
      <c r="H109" s="210">
        <f>INDEX(Matrix2!$A:$EH,MATCH(Basiszahlen!$H$6,Matrix2!$C:$C,0)+MATCH(Basiszahlen!H$7,Matrix2!$B:$B)-24,95)</f>
        <v>602855</v>
      </c>
      <c r="I109" s="210">
        <f>INDEX(Matrix2!$A:$EH,MATCH(Basiszahlen!$H$6,Matrix2!$C:$C,0)+MATCH(Basiszahlen!I$7,Matrix2!$B:$B)-24,95)</f>
        <v>605678</v>
      </c>
      <c r="J109" s="210">
        <f>INDEX(Matrix2!$A:$EH,MATCH(Basiszahlen!$H$6,Matrix2!$C:$C,0)+MATCH(Basiszahlen!J$7,Matrix2!$B:$B)-24,95)</f>
        <v>608823</v>
      </c>
      <c r="K109" s="210">
        <f>INDEX(Matrix2!$A:$EH,MATCH(Basiszahlen!$H$6,Matrix2!$C:$C,0)+MATCH(Basiszahlen!K$7,Matrix2!$B:$B)-24,95)</f>
        <v>613455</v>
      </c>
      <c r="L109" s="210">
        <f>INDEX(Matrix2!$A:$EH,MATCH(Basiszahlen!$H$6,Matrix2!$C:$C,0)+MATCH(Basiszahlen!L$7,Matrix2!$B:$B)-24,95)</f>
        <v>619129</v>
      </c>
    </row>
    <row r="110" spans="1:12" ht="25.5" customHeight="1" x14ac:dyDescent="0.2">
      <c r="A110" s="141" t="s">
        <v>122</v>
      </c>
      <c r="B110" s="215" t="s">
        <v>215</v>
      </c>
      <c r="C110" s="209">
        <f>INDEX(Matrix2!$A:$EH,MATCH(Basiszahlen!$C$6,Matrix2!$C:$C,0)+MATCH(Basiszahlen!C$7,Matrix2!$B:$B)-24,96)</f>
        <v>587991</v>
      </c>
      <c r="D110" s="209">
        <f>INDEX(Matrix2!$A:$EH,MATCH(Basiszahlen!$C$6,Matrix2!$C:$C,0)+MATCH(Basiszahlen!D$7,Matrix2!$B:$B)-24,96)</f>
        <v>590722</v>
      </c>
      <c r="E110" s="209">
        <f>INDEX(Matrix2!$A:$EH,MATCH(Basiszahlen!$C$6,Matrix2!$C:$C,0)+MATCH(Basiszahlen!E$7,Matrix2!$B:$B)-24,96)</f>
        <v>593375</v>
      </c>
      <c r="F110" s="209">
        <f>INDEX(Matrix2!$A:$EH,MATCH(Basiszahlen!$C$6,Matrix2!$C:$C,0)+MATCH(Basiszahlen!F$7,Matrix2!$B:$B)-24,96)</f>
        <v>596488</v>
      </c>
      <c r="G110" s="209">
        <f>INDEX(Matrix2!$A:$EH,MATCH(Basiszahlen!$C$6,Matrix2!$C:$C,0)+MATCH(Basiszahlen!G$7,Matrix2!$B:$B)-24,96)</f>
        <v>599673</v>
      </c>
      <c r="H110" s="209">
        <f>INDEX(Matrix2!$A:$EH,MATCH(Basiszahlen!$H$6,Matrix2!$C:$C,0)+MATCH(Basiszahlen!H$7,Matrix2!$B:$B)-24,96)</f>
        <v>602855</v>
      </c>
      <c r="I110" s="209">
        <f>INDEX(Matrix2!$A:$EH,MATCH(Basiszahlen!$H$6,Matrix2!$C:$C,0)+MATCH(Basiszahlen!I$7,Matrix2!$B:$B)-24,96)</f>
        <v>605678</v>
      </c>
      <c r="J110" s="209">
        <f>INDEX(Matrix2!$A:$EH,MATCH(Basiszahlen!$H$6,Matrix2!$C:$C,0)+MATCH(Basiszahlen!J$7,Matrix2!$B:$B)-24,96)</f>
        <v>608823</v>
      </c>
      <c r="K110" s="209">
        <f>INDEX(Matrix2!$A:$EH,MATCH(Basiszahlen!$H$6,Matrix2!$C:$C,0)+MATCH(Basiszahlen!K$7,Matrix2!$B:$B)-24,96)</f>
        <v>613455</v>
      </c>
      <c r="L110" s="209">
        <f>INDEX(Matrix2!$A:$EH,MATCH(Basiszahlen!$H$6,Matrix2!$C:$C,0)+MATCH(Basiszahlen!L$7,Matrix2!$B:$B)-24,96)</f>
        <v>619129</v>
      </c>
    </row>
    <row r="111" spans="1:12" ht="25.5" customHeight="1" x14ac:dyDescent="0.2">
      <c r="A111" s="144" t="s">
        <v>123</v>
      </c>
      <c r="B111" s="149" t="s">
        <v>215</v>
      </c>
      <c r="C111" s="210">
        <f>INDEX(Matrix2!$A:$EH,MATCH(Basiszahlen!$C$6,Matrix2!$C:$C,0)+MATCH(Basiszahlen!C$7,Matrix2!$B:$B)-24,97)</f>
        <v>587991</v>
      </c>
      <c r="D111" s="210">
        <f>INDEX(Matrix2!$A:$EH,MATCH(Basiszahlen!$C$6,Matrix2!$C:$C,0)+MATCH(Basiszahlen!D$7,Matrix2!$B:$B)-24,97)</f>
        <v>590722</v>
      </c>
      <c r="E111" s="210">
        <f>INDEX(Matrix2!$A:$EH,MATCH(Basiszahlen!$C$6,Matrix2!$C:$C,0)+MATCH(Basiszahlen!E$7,Matrix2!$B:$B)-24,97)</f>
        <v>593375</v>
      </c>
      <c r="F111" s="210">
        <f>INDEX(Matrix2!$A:$EH,MATCH(Basiszahlen!$C$6,Matrix2!$C:$C,0)+MATCH(Basiszahlen!F$7,Matrix2!$B:$B)-24,97)</f>
        <v>596488</v>
      </c>
      <c r="G111" s="210">
        <f>INDEX(Matrix2!$A:$EH,MATCH(Basiszahlen!$C$6,Matrix2!$C:$C,0)+MATCH(Basiszahlen!G$7,Matrix2!$B:$B)-24,97)</f>
        <v>599673</v>
      </c>
      <c r="H111" s="210">
        <f>INDEX(Matrix2!$A:$EH,MATCH(Basiszahlen!$H$6,Matrix2!$C:$C,0)+MATCH(Basiszahlen!H$7,Matrix2!$B:$B)-24,97)</f>
        <v>602855</v>
      </c>
      <c r="I111" s="210">
        <f>INDEX(Matrix2!$A:$EH,MATCH(Basiszahlen!$H$6,Matrix2!$C:$C,0)+MATCH(Basiszahlen!I$7,Matrix2!$B:$B)-24,97)</f>
        <v>605678</v>
      </c>
      <c r="J111" s="210">
        <f>INDEX(Matrix2!$A:$EH,MATCH(Basiszahlen!$H$6,Matrix2!$C:$C,0)+MATCH(Basiszahlen!J$7,Matrix2!$B:$B)-24,97)</f>
        <v>608823</v>
      </c>
      <c r="K111" s="210">
        <f>INDEX(Matrix2!$A:$EH,MATCH(Basiszahlen!$H$6,Matrix2!$C:$C,0)+MATCH(Basiszahlen!K$7,Matrix2!$B:$B)-24,97)</f>
        <v>613455</v>
      </c>
      <c r="L111" s="210">
        <f>INDEX(Matrix2!$A:$EH,MATCH(Basiszahlen!$H$6,Matrix2!$C:$C,0)+MATCH(Basiszahlen!L$7,Matrix2!$B:$B)-24,97)</f>
        <v>619129</v>
      </c>
    </row>
    <row r="112" spans="1:12" ht="25.5" customHeight="1" x14ac:dyDescent="0.2">
      <c r="A112" s="141" t="s">
        <v>124</v>
      </c>
      <c r="B112" s="142" t="s">
        <v>218</v>
      </c>
      <c r="C112" s="209">
        <f>INDEX(Matrix2!$A:$EH,MATCH(Basiszahlen!$C$6,Matrix2!$C:$C,0)+MATCH(Basiszahlen!C$7,Matrix2!$B:$B)-24,98)</f>
        <v>381130</v>
      </c>
      <c r="D112" s="209">
        <f>INDEX(Matrix2!$A:$EH,MATCH(Basiszahlen!$C$6,Matrix2!$C:$C,0)+MATCH(Basiszahlen!D$7,Matrix2!$B:$B)-24,98)</f>
        <v>382529</v>
      </c>
      <c r="E112" s="209">
        <f>INDEX(Matrix2!$A:$EH,MATCH(Basiszahlen!$C$6,Matrix2!$C:$C,0)+MATCH(Basiszahlen!E$7,Matrix2!$B:$B)-24,98)</f>
        <v>384050</v>
      </c>
      <c r="F112" s="209">
        <f>INDEX(Matrix2!$A:$EH,MATCH(Basiszahlen!$C$6,Matrix2!$C:$C,0)+MATCH(Basiszahlen!F$7,Matrix2!$B:$B)-24,98)</f>
        <v>386067</v>
      </c>
      <c r="G112" s="209">
        <f>INDEX(Matrix2!$A:$EH,MATCH(Basiszahlen!$C$6,Matrix2!$C:$C,0)+MATCH(Basiszahlen!G$7,Matrix2!$B:$B)-24,98)</f>
        <v>388294</v>
      </c>
      <c r="H112" s="209">
        <f>INDEX(Matrix2!$A:$EH,MATCH(Basiszahlen!$H$6,Matrix2!$C:$C,0)+MATCH(Basiszahlen!H$7,Matrix2!$B:$B)-24,98)</f>
        <v>390435</v>
      </c>
      <c r="I112" s="209">
        <f>INDEX(Matrix2!$A:$EH,MATCH(Basiszahlen!$H$6,Matrix2!$C:$C,0)+MATCH(Basiszahlen!I$7,Matrix2!$B:$B)-24,98)</f>
        <v>392495</v>
      </c>
      <c r="J112" s="209">
        <f>INDEX(Matrix2!$A:$EH,MATCH(Basiszahlen!$H$6,Matrix2!$C:$C,0)+MATCH(Basiszahlen!J$7,Matrix2!$B:$B)-24,98)</f>
        <v>394620</v>
      </c>
      <c r="K112" s="209">
        <f>INDEX(Matrix2!$A:$EH,MATCH(Basiszahlen!$H$6,Matrix2!$C:$C,0)+MATCH(Basiszahlen!K$7,Matrix2!$B:$B)-24,98)</f>
        <v>398194</v>
      </c>
      <c r="L112" s="209">
        <f>INDEX(Matrix2!$A:$EH,MATCH(Basiszahlen!$H$6,Matrix2!$C:$C,0)+MATCH(Basiszahlen!L$7,Matrix2!$B:$B)-24,98)</f>
        <v>402987</v>
      </c>
    </row>
    <row r="113" spans="1:12" ht="25.5" customHeight="1" x14ac:dyDescent="0.2">
      <c r="A113" s="144" t="s">
        <v>125</v>
      </c>
      <c r="B113" s="149" t="s">
        <v>218</v>
      </c>
      <c r="C113" s="210">
        <f>INDEX(Matrix2!$A:$EH,MATCH(Basiszahlen!$C$6,Matrix2!$C:$C,0)+MATCH(Basiszahlen!C$7,Matrix2!$B:$B)-24,99)</f>
        <v>381130</v>
      </c>
      <c r="D113" s="210">
        <f>INDEX(Matrix2!$A:$EH,MATCH(Basiszahlen!$C$6,Matrix2!$C:$C,0)+MATCH(Basiszahlen!D$7,Matrix2!$B:$B)-24,99)</f>
        <v>382529</v>
      </c>
      <c r="E113" s="210">
        <f>INDEX(Matrix2!$A:$EH,MATCH(Basiszahlen!$C$6,Matrix2!$C:$C,0)+MATCH(Basiszahlen!E$7,Matrix2!$B:$B)-24,99)</f>
        <v>384050</v>
      </c>
      <c r="F113" s="210">
        <f>INDEX(Matrix2!$A:$EH,MATCH(Basiszahlen!$C$6,Matrix2!$C:$C,0)+MATCH(Basiszahlen!F$7,Matrix2!$B:$B)-24,99)</f>
        <v>386067</v>
      </c>
      <c r="G113" s="210">
        <f>INDEX(Matrix2!$A:$EH,MATCH(Basiszahlen!$C$6,Matrix2!$C:$C,0)+MATCH(Basiszahlen!G$7,Matrix2!$B:$B)-24,99)</f>
        <v>388294</v>
      </c>
      <c r="H113" s="210">
        <f>INDEX(Matrix2!$A:$EH,MATCH(Basiszahlen!$H$6,Matrix2!$C:$C,0)+MATCH(Basiszahlen!H$7,Matrix2!$B:$B)-24,99)</f>
        <v>390435</v>
      </c>
      <c r="I113" s="210">
        <f>INDEX(Matrix2!$A:$EH,MATCH(Basiszahlen!$H$6,Matrix2!$C:$C,0)+MATCH(Basiszahlen!I$7,Matrix2!$B:$B)-24,99)</f>
        <v>392495</v>
      </c>
      <c r="J113" s="210">
        <f>INDEX(Matrix2!$A:$EH,MATCH(Basiszahlen!$H$6,Matrix2!$C:$C,0)+MATCH(Basiszahlen!J$7,Matrix2!$B:$B)-24,99)</f>
        <v>394620</v>
      </c>
      <c r="K113" s="210">
        <f>INDEX(Matrix2!$A:$EH,MATCH(Basiszahlen!$H$6,Matrix2!$C:$C,0)+MATCH(Basiszahlen!K$7,Matrix2!$B:$B)-24,99)</f>
        <v>398194</v>
      </c>
      <c r="L113" s="210">
        <f>INDEX(Matrix2!$A:$EH,MATCH(Basiszahlen!$H$6,Matrix2!$C:$C,0)+MATCH(Basiszahlen!L$7,Matrix2!$B:$B)-24,99)</f>
        <v>402987</v>
      </c>
    </row>
    <row r="114" spans="1:12" ht="25.5" customHeight="1" x14ac:dyDescent="0.2">
      <c r="A114" s="141" t="s">
        <v>126</v>
      </c>
      <c r="B114" s="142" t="s">
        <v>220</v>
      </c>
      <c r="C114" s="209">
        <f>INDEX(Matrix2!$A:$EH,MATCH(Basiszahlen!$C$6,Matrix2!$C:$C,0)+MATCH(Basiszahlen!C$7,Matrix2!$B:$B)-24,100)</f>
        <v>523316.19999999995</v>
      </c>
      <c r="D114" s="209">
        <f>INDEX(Matrix2!$A:$EH,MATCH(Basiszahlen!$C$6,Matrix2!$C:$C,0)+MATCH(Basiszahlen!D$7,Matrix2!$B:$B)-24,100)</f>
        <v>526621</v>
      </c>
      <c r="E114" s="209">
        <f>INDEX(Matrix2!$A:$EH,MATCH(Basiszahlen!$C$6,Matrix2!$C:$C,0)+MATCH(Basiszahlen!E$7,Matrix2!$B:$B)-24,100)</f>
        <v>529711.70000000007</v>
      </c>
      <c r="F114" s="209">
        <f>INDEX(Matrix2!$A:$EH,MATCH(Basiszahlen!$C$6,Matrix2!$C:$C,0)+MATCH(Basiszahlen!F$7,Matrix2!$B:$B)-24,100)</f>
        <v>533038.9</v>
      </c>
      <c r="G114" s="209">
        <f>INDEX(Matrix2!$A:$EH,MATCH(Basiszahlen!$C$6,Matrix2!$C:$C,0)+MATCH(Basiszahlen!G$7,Matrix2!$B:$B)-24,100)</f>
        <v>536140.4</v>
      </c>
      <c r="H114" s="209">
        <f>INDEX(Matrix2!$A:$EH,MATCH(Basiszahlen!$H$6,Matrix2!$C:$C,0)+MATCH(Basiszahlen!H$7,Matrix2!$B:$B)-24,100)</f>
        <v>539396.80000000005</v>
      </c>
      <c r="I114" s="209">
        <f>INDEX(Matrix2!$A:$EH,MATCH(Basiszahlen!$H$6,Matrix2!$C:$C,0)+MATCH(Basiszahlen!I$7,Matrix2!$B:$B)-24,100)</f>
        <v>542275.29999999993</v>
      </c>
      <c r="J114" s="209">
        <f>INDEX(Matrix2!$A:$EH,MATCH(Basiszahlen!$H$6,Matrix2!$C:$C,0)+MATCH(Basiszahlen!J$7,Matrix2!$B:$B)-24,100)</f>
        <v>545331.30000000005</v>
      </c>
      <c r="K114" s="209">
        <f>INDEX(Matrix2!$A:$EH,MATCH(Basiszahlen!$H$6,Matrix2!$C:$C,0)+MATCH(Basiszahlen!K$7,Matrix2!$B:$B)-24,100)</f>
        <v>549614.6</v>
      </c>
      <c r="L114" s="209">
        <f>INDEX(Matrix2!$A:$EH,MATCH(Basiszahlen!$H$6,Matrix2!$C:$C,0)+MATCH(Basiszahlen!L$7,Matrix2!$B:$B)-24,100)</f>
        <v>554225.69999999995</v>
      </c>
    </row>
    <row r="115" spans="1:12" ht="25.5" customHeight="1" x14ac:dyDescent="0.2">
      <c r="A115" s="144" t="s">
        <v>128</v>
      </c>
      <c r="B115" s="149" t="s">
        <v>220</v>
      </c>
      <c r="C115" s="210">
        <f>INDEX(Matrix2!$A:$EH,MATCH(Basiszahlen!$C$6,Matrix2!$C:$C,0)+MATCH(Basiszahlen!C$7,Matrix2!$B:$B)-24,101)</f>
        <v>523316.19999999995</v>
      </c>
      <c r="D115" s="210">
        <f>INDEX(Matrix2!$A:$EH,MATCH(Basiszahlen!$C$6,Matrix2!$C:$C,0)+MATCH(Basiszahlen!D$7,Matrix2!$B:$B)-24,101)</f>
        <v>526621</v>
      </c>
      <c r="E115" s="210">
        <f>INDEX(Matrix2!$A:$EH,MATCH(Basiszahlen!$C$6,Matrix2!$C:$C,0)+MATCH(Basiszahlen!E$7,Matrix2!$B:$B)-24,101)</f>
        <v>529711.70000000007</v>
      </c>
      <c r="F115" s="210">
        <f>INDEX(Matrix2!$A:$EH,MATCH(Basiszahlen!$C$6,Matrix2!$C:$C,0)+MATCH(Basiszahlen!F$7,Matrix2!$B:$B)-24,101)</f>
        <v>533038.9</v>
      </c>
      <c r="G115" s="210">
        <f>INDEX(Matrix2!$A:$EH,MATCH(Basiszahlen!$C$6,Matrix2!$C:$C,0)+MATCH(Basiszahlen!G$7,Matrix2!$B:$B)-24,101)</f>
        <v>536140.4</v>
      </c>
      <c r="H115" s="210">
        <f>INDEX(Matrix2!$A:$EH,MATCH(Basiszahlen!$H$6,Matrix2!$C:$C,0)+MATCH(Basiszahlen!H$7,Matrix2!$B:$B)-24,101)</f>
        <v>539396.80000000005</v>
      </c>
      <c r="I115" s="210">
        <f>INDEX(Matrix2!$A:$EH,MATCH(Basiszahlen!$H$6,Matrix2!$C:$C,0)+MATCH(Basiszahlen!I$7,Matrix2!$B:$B)-24,101)</f>
        <v>542275.29999999993</v>
      </c>
      <c r="J115" s="210">
        <f>INDEX(Matrix2!$A:$EH,MATCH(Basiszahlen!$H$6,Matrix2!$C:$C,0)+MATCH(Basiszahlen!J$7,Matrix2!$B:$B)-24,101)</f>
        <v>545331.30000000005</v>
      </c>
      <c r="K115" s="210">
        <f>INDEX(Matrix2!$A:$EH,MATCH(Basiszahlen!$H$6,Matrix2!$C:$C,0)+MATCH(Basiszahlen!K$7,Matrix2!$B:$B)-24,101)</f>
        <v>549614.6</v>
      </c>
      <c r="L115" s="210">
        <f>INDEX(Matrix2!$A:$EH,MATCH(Basiszahlen!$H$6,Matrix2!$C:$C,0)+MATCH(Basiszahlen!L$7,Matrix2!$B:$B)-24,101)</f>
        <v>554225.69999999995</v>
      </c>
    </row>
    <row r="116" spans="1:12" ht="25.5" customHeight="1" x14ac:dyDescent="0.2">
      <c r="A116" s="141" t="s">
        <v>130</v>
      </c>
      <c r="B116" s="142" t="s">
        <v>208</v>
      </c>
      <c r="C116" s="209">
        <f>INDEX(Matrix2!$A:$EH,MATCH(Basiszahlen!$C$6,Matrix2!$C:$C,0)+MATCH(Basiszahlen!C$7,Matrix2!$B:$B)-24,102)</f>
        <v>1146348</v>
      </c>
      <c r="D116" s="209">
        <f>INDEX(Matrix2!$A:$EH,MATCH(Basiszahlen!$C$6,Matrix2!$C:$C,0)+MATCH(Basiszahlen!D$7,Matrix2!$B:$B)-24,102)</f>
        <v>1163962</v>
      </c>
      <c r="E116" s="209">
        <f>INDEX(Matrix2!$A:$EH,MATCH(Basiszahlen!$C$6,Matrix2!$C:$C,0)+MATCH(Basiszahlen!E$7,Matrix2!$B:$B)-24,102)</f>
        <v>1171052</v>
      </c>
      <c r="F116" s="209">
        <f>INDEX(Matrix2!$A:$EH,MATCH(Basiszahlen!$C$6,Matrix2!$C:$C,0)+MATCH(Basiszahlen!F$7,Matrix2!$B:$B)-24,102)</f>
        <v>1174604</v>
      </c>
      <c r="G116" s="209">
        <f>INDEX(Matrix2!$A:$EH,MATCH(Basiszahlen!$C$6,Matrix2!$C:$C,0)+MATCH(Basiszahlen!G$7,Matrix2!$B:$B)-24,102)</f>
        <v>1179924</v>
      </c>
      <c r="H116" s="209">
        <f>INDEX(Matrix2!$A:$EH,MATCH(Basiszahlen!$H$6,Matrix2!$C:$C,0)+MATCH(Basiszahlen!H$7,Matrix2!$B:$B)-24,102)</f>
        <v>1178965</v>
      </c>
      <c r="I116" s="209">
        <f>INDEX(Matrix2!$A:$EH,MATCH(Basiszahlen!$H$6,Matrix2!$C:$C,0)+MATCH(Basiszahlen!I$7,Matrix2!$B:$B)-24,102)</f>
        <v>1179298</v>
      </c>
      <c r="J116" s="209">
        <f>INDEX(Matrix2!$A:$EH,MATCH(Basiszahlen!$H$6,Matrix2!$C:$C,0)+MATCH(Basiszahlen!J$7,Matrix2!$B:$B)-24,102)</f>
        <v>1180889</v>
      </c>
      <c r="K116" s="209">
        <f>INDEX(Matrix2!$A:$EH,MATCH(Basiszahlen!$H$6,Matrix2!$C:$C,0)+MATCH(Basiszahlen!K$7,Matrix2!$B:$B)-24,102)</f>
        <v>1197373</v>
      </c>
      <c r="L116" s="209">
        <f>INDEX(Matrix2!$A:$EH,MATCH(Basiszahlen!$H$6,Matrix2!$C:$C,0)+MATCH(Basiszahlen!L$7,Matrix2!$B:$B)-24,102)</f>
        <v>1201622</v>
      </c>
    </row>
    <row r="117" spans="1:12" ht="25.5" customHeight="1" x14ac:dyDescent="0.2">
      <c r="A117" s="144" t="s">
        <v>132</v>
      </c>
      <c r="B117" s="149" t="s">
        <v>208</v>
      </c>
      <c r="C117" s="210">
        <f>INDEX(Matrix2!$A:$EH,MATCH(Basiszahlen!$C$6,Matrix2!$C:$C,0)+MATCH(Basiszahlen!C$7,Matrix2!$B:$B)-24,103)</f>
        <v>1146348</v>
      </c>
      <c r="D117" s="210">
        <f>INDEX(Matrix2!$A:$EH,MATCH(Basiszahlen!$C$6,Matrix2!$C:$C,0)+MATCH(Basiszahlen!D$7,Matrix2!$B:$B)-24,103)</f>
        <v>1163962</v>
      </c>
      <c r="E117" s="210">
        <f>INDEX(Matrix2!$A:$EH,MATCH(Basiszahlen!$C$6,Matrix2!$C:$C,0)+MATCH(Basiszahlen!E$7,Matrix2!$B:$B)-24,103)</f>
        <v>1171052</v>
      </c>
      <c r="F117" s="210">
        <f>INDEX(Matrix2!$A:$EH,MATCH(Basiszahlen!$C$6,Matrix2!$C:$C,0)+MATCH(Basiszahlen!F$7,Matrix2!$B:$B)-24,103)</f>
        <v>1174604</v>
      </c>
      <c r="G117" s="210">
        <f>INDEX(Matrix2!$A:$EH,MATCH(Basiszahlen!$C$6,Matrix2!$C:$C,0)+MATCH(Basiszahlen!G$7,Matrix2!$B:$B)-24,103)</f>
        <v>1179924</v>
      </c>
      <c r="H117" s="210">
        <f>INDEX(Matrix2!$A:$EH,MATCH(Basiszahlen!$H$6,Matrix2!$C:$C,0)+MATCH(Basiszahlen!H$7,Matrix2!$B:$B)-24,103)</f>
        <v>1178965</v>
      </c>
      <c r="I117" s="210">
        <f>INDEX(Matrix2!$A:$EH,MATCH(Basiszahlen!$H$6,Matrix2!$C:$C,0)+MATCH(Basiszahlen!I$7,Matrix2!$B:$B)-24,103)</f>
        <v>1179298</v>
      </c>
      <c r="J117" s="210">
        <f>INDEX(Matrix2!$A:$EH,MATCH(Basiszahlen!$H$6,Matrix2!$C:$C,0)+MATCH(Basiszahlen!J$7,Matrix2!$B:$B)-24,103)</f>
        <v>1180889</v>
      </c>
      <c r="K117" s="210">
        <f>INDEX(Matrix2!$A:$EH,MATCH(Basiszahlen!$H$6,Matrix2!$C:$C,0)+MATCH(Basiszahlen!K$7,Matrix2!$B:$B)-24,103)</f>
        <v>1197373</v>
      </c>
      <c r="L117" s="210">
        <f>INDEX(Matrix2!$A:$EH,MATCH(Basiszahlen!$H$6,Matrix2!$C:$C,0)+MATCH(Basiszahlen!L$7,Matrix2!$B:$B)-24,103)</f>
        <v>1201622</v>
      </c>
    </row>
    <row r="118" spans="1:12" ht="25.5" customHeight="1" x14ac:dyDescent="0.2">
      <c r="A118" s="156" t="s">
        <v>133</v>
      </c>
      <c r="B118" s="142" t="s">
        <v>208</v>
      </c>
      <c r="C118" s="209">
        <f>INDEX(Matrix2!$A:$EH,MATCH(Basiszahlen!$C$6,Matrix2!$C:$C,0)+MATCH(Basiszahlen!C$7,Matrix2!$B:$B)-24,104)</f>
        <v>1146348</v>
      </c>
      <c r="D118" s="209">
        <f>INDEX(Matrix2!$A:$EH,MATCH(Basiszahlen!$C$6,Matrix2!$C:$C,0)+MATCH(Basiszahlen!D$7,Matrix2!$B:$B)-24,104)</f>
        <v>1163962</v>
      </c>
      <c r="E118" s="209">
        <f>INDEX(Matrix2!$A:$EH,MATCH(Basiszahlen!$C$6,Matrix2!$C:$C,0)+MATCH(Basiszahlen!E$7,Matrix2!$B:$B)-24,104)</f>
        <v>1171052</v>
      </c>
      <c r="F118" s="209">
        <f>INDEX(Matrix2!$A:$EH,MATCH(Basiszahlen!$C$6,Matrix2!$C:$C,0)+MATCH(Basiszahlen!F$7,Matrix2!$B:$B)-24,104)</f>
        <v>1174604</v>
      </c>
      <c r="G118" s="209">
        <f>INDEX(Matrix2!$A:$EH,MATCH(Basiszahlen!$C$6,Matrix2!$C:$C,0)+MATCH(Basiszahlen!G$7,Matrix2!$B:$B)-24,104)</f>
        <v>1179924</v>
      </c>
      <c r="H118" s="209">
        <f>INDEX(Matrix2!$A:$EH,MATCH(Basiszahlen!$H$6,Matrix2!$C:$C,0)+MATCH(Basiszahlen!H$7,Matrix2!$B:$B)-24,104)</f>
        <v>1178965</v>
      </c>
      <c r="I118" s="209">
        <f>INDEX(Matrix2!$A:$EH,MATCH(Basiszahlen!$H$6,Matrix2!$C:$C,0)+MATCH(Basiszahlen!I$7,Matrix2!$B:$B)-24,104)</f>
        <v>1179298</v>
      </c>
      <c r="J118" s="209">
        <f>INDEX(Matrix2!$A:$EH,MATCH(Basiszahlen!$H$6,Matrix2!$C:$C,0)+MATCH(Basiszahlen!J$7,Matrix2!$B:$B)-24,104)</f>
        <v>1180889</v>
      </c>
      <c r="K118" s="209">
        <f>INDEX(Matrix2!$A:$EH,MATCH(Basiszahlen!$H$6,Matrix2!$C:$C,0)+MATCH(Basiszahlen!K$7,Matrix2!$B:$B)-24,104)</f>
        <v>1197373</v>
      </c>
      <c r="L118" s="209">
        <f>INDEX(Matrix2!$A:$EH,MATCH(Basiszahlen!$H$6,Matrix2!$C:$C,0)+MATCH(Basiszahlen!L$7,Matrix2!$B:$B)-24,104)</f>
        <v>1201622</v>
      </c>
    </row>
    <row r="119" spans="1:12" ht="25.5" customHeight="1" x14ac:dyDescent="0.2">
      <c r="A119" s="153" t="s">
        <v>767</v>
      </c>
      <c r="B119" s="154" t="s">
        <v>1061</v>
      </c>
      <c r="C119" s="216" t="str">
        <f>INDEX(Matrix2!$A:$EH,MATCH(Basiszahlen!$C$6,Matrix2!$C:$C,0)+MATCH(Basiszahlen!C$7,Matrix2!$B:$B)-24,105)</f>
        <v>nv</v>
      </c>
      <c r="D119" s="216" t="str">
        <f>INDEX(Matrix2!$A:$EH,MATCH(Basiszahlen!$C$6,Matrix2!$C:$C,0)+MATCH(Basiszahlen!D$7,Matrix2!$B:$B)-24,105)</f>
        <v>nv</v>
      </c>
      <c r="E119" s="216" t="str">
        <f>INDEX(Matrix2!$A:$EH,MATCH(Basiszahlen!$C$6,Matrix2!$C:$C,0)+MATCH(Basiszahlen!E$7,Matrix2!$B:$B)-24,105)</f>
        <v>nv</v>
      </c>
      <c r="F119" s="216" t="str">
        <f>INDEX(Matrix2!$A:$EH,MATCH(Basiszahlen!$C$6,Matrix2!$C:$C,0)+MATCH(Basiszahlen!F$7,Matrix2!$B:$B)-24,105)</f>
        <v>nv</v>
      </c>
      <c r="G119" s="216" t="str">
        <f>INDEX(Matrix2!$A:$EH,MATCH(Basiszahlen!$C$6,Matrix2!$C:$C,0)+MATCH(Basiszahlen!G$7,Matrix2!$B:$B)-24,105)</f>
        <v>nv</v>
      </c>
      <c r="H119" s="216" t="str">
        <f>INDEX(Matrix2!$A:$EH,MATCH(Basiszahlen!$H$6,Matrix2!$C:$C,0)+MATCH(Basiszahlen!H$7,Matrix2!$B:$B)-24,105)</f>
        <v>nv</v>
      </c>
      <c r="I119" s="216" t="str">
        <f>INDEX(Matrix2!$A:$EH,MATCH(Basiszahlen!$H$6,Matrix2!$C:$C,0)+MATCH(Basiszahlen!I$7,Matrix2!$B:$B)-24,105)</f>
        <v>nv</v>
      </c>
      <c r="J119" s="216" t="str">
        <f>INDEX(Matrix2!$A:$EH,MATCH(Basiszahlen!$H$6,Matrix2!$C:$C,0)+MATCH(Basiszahlen!J$7,Matrix2!$B:$B)-24,105)</f>
        <v>nv</v>
      </c>
      <c r="K119" s="216" t="str">
        <f>INDEX(Matrix2!$A:$EH,MATCH(Basiszahlen!$H$6,Matrix2!$C:$C,0)+MATCH(Basiszahlen!K$7,Matrix2!$B:$B)-24,105)</f>
        <v>nv</v>
      </c>
      <c r="L119" s="216" t="str">
        <f>INDEX(Matrix2!$A:$EH,MATCH(Basiszahlen!$H$6,Matrix2!$C:$C,0)+MATCH(Basiszahlen!L$7,Matrix2!$B:$B)-24,105)</f>
        <v>nv</v>
      </c>
    </row>
    <row r="120" spans="1:12" ht="35.1" customHeight="1" x14ac:dyDescent="0.2">
      <c r="A120" s="136" t="s">
        <v>134</v>
      </c>
      <c r="B120" s="157" t="s">
        <v>346</v>
      </c>
      <c r="C120" s="158"/>
      <c r="D120" s="158"/>
      <c r="E120" s="158"/>
      <c r="F120" s="158"/>
      <c r="G120" s="158"/>
      <c r="H120" s="158"/>
      <c r="I120" s="158"/>
      <c r="J120" s="158"/>
      <c r="K120" s="158"/>
      <c r="L120" s="159"/>
    </row>
    <row r="121" spans="1:12" ht="25.5" customHeight="1" x14ac:dyDescent="0.2">
      <c r="A121" s="156" t="s">
        <v>135</v>
      </c>
      <c r="B121" s="142" t="s">
        <v>821</v>
      </c>
      <c r="C121" s="209">
        <f>INDEX(Matrix2!$A:$EH,MATCH(Basiszahlen!$C$6,Matrix2!$C:$C,0)+MATCH(Basiszahlen!C$7,Matrix2!$B:$B)-24,106)</f>
        <v>1356</v>
      </c>
      <c r="D121" s="209">
        <f>INDEX(Matrix2!$A:$EH,MATCH(Basiszahlen!$C$6,Matrix2!$C:$C,0)+MATCH(Basiszahlen!D$7,Matrix2!$B:$B)-24,106)</f>
        <v>1338</v>
      </c>
      <c r="E121" s="209">
        <f>INDEX(Matrix2!$A:$EH,MATCH(Basiszahlen!$C$6,Matrix2!$C:$C,0)+MATCH(Basiszahlen!E$7,Matrix2!$B:$B)-24,106)</f>
        <v>1355</v>
      </c>
      <c r="F121" s="209">
        <f>INDEX(Matrix2!$A:$EH,MATCH(Basiszahlen!$C$6,Matrix2!$C:$C,0)+MATCH(Basiszahlen!F$7,Matrix2!$B:$B)-24,106)</f>
        <v>1291</v>
      </c>
      <c r="G121" s="209">
        <f>INDEX(Matrix2!$A:$EH,MATCH(Basiszahlen!$C$6,Matrix2!$C:$C,0)+MATCH(Basiszahlen!G$7,Matrix2!$B:$B)-24,106)</f>
        <v>1354</v>
      </c>
      <c r="H121" s="209">
        <f>INDEX(Matrix2!$A:$EH,MATCH(Basiszahlen!$H$6,Matrix2!$C:$C,0)+MATCH(Basiszahlen!H$7,Matrix2!$B:$B)-24,106)</f>
        <v>1312</v>
      </c>
      <c r="I121" s="209">
        <f>INDEX(Matrix2!$A:$EH,MATCH(Basiszahlen!$H$6,Matrix2!$C:$C,0)+MATCH(Basiszahlen!I$7,Matrix2!$B:$B)-24,106)</f>
        <v>1182</v>
      </c>
      <c r="J121" s="209">
        <f>INDEX(Matrix2!$A:$EH,MATCH(Basiszahlen!$H$6,Matrix2!$C:$C,0)+MATCH(Basiszahlen!J$7,Matrix2!$B:$B)-24,106)</f>
        <v>1150</v>
      </c>
      <c r="K121" s="209">
        <f>INDEX(Matrix2!$A:$EH,MATCH(Basiszahlen!$H$6,Matrix2!$C:$C,0)+MATCH(Basiszahlen!K$7,Matrix2!$B:$B)-24,106)</f>
        <v>1192</v>
      </c>
      <c r="L121" s="209">
        <f>INDEX(Matrix2!$A:$EH,MATCH(Basiszahlen!$H$6,Matrix2!$C:$C,0)+MATCH(Basiszahlen!L$7,Matrix2!$B:$B)-24,106)</f>
        <v>1339</v>
      </c>
    </row>
    <row r="122" spans="1:12" ht="25.5" customHeight="1" x14ac:dyDescent="0.2">
      <c r="A122" s="144" t="s">
        <v>136</v>
      </c>
      <c r="B122" s="149" t="s">
        <v>822</v>
      </c>
      <c r="C122" s="210">
        <f>INDEX(Matrix2!$A:$EH,MATCH(Basiszahlen!$C$6,Matrix2!$C:$C,0)+MATCH(Basiszahlen!C$7,Matrix2!$B:$B)-24,107)</f>
        <v>4646</v>
      </c>
      <c r="D122" s="210">
        <f>INDEX(Matrix2!$A:$EH,MATCH(Basiszahlen!$C$6,Matrix2!$C:$C,0)+MATCH(Basiszahlen!D$7,Matrix2!$B:$B)-24,107)</f>
        <v>4546</v>
      </c>
      <c r="E122" s="210">
        <f>INDEX(Matrix2!$A:$EH,MATCH(Basiszahlen!$C$6,Matrix2!$C:$C,0)+MATCH(Basiszahlen!E$7,Matrix2!$B:$B)-24,107)</f>
        <v>4260</v>
      </c>
      <c r="F122" s="210">
        <f>INDEX(Matrix2!$A:$EH,MATCH(Basiszahlen!$C$6,Matrix2!$C:$C,0)+MATCH(Basiszahlen!F$7,Matrix2!$B:$B)-24,107)</f>
        <v>4188</v>
      </c>
      <c r="G122" s="210">
        <f>INDEX(Matrix2!$A:$EH,MATCH(Basiszahlen!$C$6,Matrix2!$C:$C,0)+MATCH(Basiszahlen!G$7,Matrix2!$B:$B)-24,107)</f>
        <v>4298</v>
      </c>
      <c r="H122" s="210">
        <f>INDEX(Matrix2!$A:$EH,MATCH(Basiszahlen!$H$6,Matrix2!$C:$C,0)+MATCH(Basiszahlen!H$7,Matrix2!$B:$B)-24,107)</f>
        <v>4157</v>
      </c>
      <c r="I122" s="210">
        <f>INDEX(Matrix2!$A:$EH,MATCH(Basiszahlen!$H$6,Matrix2!$C:$C,0)+MATCH(Basiszahlen!I$7,Matrix2!$B:$B)-24,107)</f>
        <v>4074</v>
      </c>
      <c r="J122" s="210">
        <f>INDEX(Matrix2!$A:$EH,MATCH(Basiszahlen!$H$6,Matrix2!$C:$C,0)+MATCH(Basiszahlen!J$7,Matrix2!$B:$B)-24,107)</f>
        <v>3890</v>
      </c>
      <c r="K122" s="210">
        <f>INDEX(Matrix2!$A:$EH,MATCH(Basiszahlen!$H$6,Matrix2!$C:$C,0)+MATCH(Basiszahlen!K$7,Matrix2!$B:$B)-24,107)</f>
        <v>3861</v>
      </c>
      <c r="L122" s="210">
        <f>INDEX(Matrix2!$A:$EH,MATCH(Basiszahlen!$H$6,Matrix2!$C:$C,0)+MATCH(Basiszahlen!L$7,Matrix2!$B:$B)-24,107)</f>
        <v>3702</v>
      </c>
    </row>
    <row r="123" spans="1:12" ht="25.5" customHeight="1" x14ac:dyDescent="0.2">
      <c r="A123" s="156" t="s">
        <v>137</v>
      </c>
      <c r="B123" s="142" t="s">
        <v>823</v>
      </c>
      <c r="C123" s="209">
        <f>INDEX(Matrix2!$A:$EH,MATCH(Basiszahlen!$C$6,Matrix2!$C:$C,0)+MATCH(Basiszahlen!C$7,Matrix2!$B:$B)-24,108)</f>
        <v>4804</v>
      </c>
      <c r="D123" s="209">
        <f>INDEX(Matrix2!$A:$EH,MATCH(Basiszahlen!$C$6,Matrix2!$C:$C,0)+MATCH(Basiszahlen!D$7,Matrix2!$B:$B)-24,108)</f>
        <v>4857</v>
      </c>
      <c r="E123" s="209">
        <f>INDEX(Matrix2!$A:$EH,MATCH(Basiszahlen!$C$6,Matrix2!$C:$C,0)+MATCH(Basiszahlen!E$7,Matrix2!$B:$B)-24,108)</f>
        <v>4848</v>
      </c>
      <c r="F123" s="209">
        <f>INDEX(Matrix2!$A:$EH,MATCH(Basiszahlen!$C$6,Matrix2!$C:$C,0)+MATCH(Basiszahlen!F$7,Matrix2!$B:$B)-24,108)</f>
        <v>4823</v>
      </c>
      <c r="G123" s="209">
        <f>INDEX(Matrix2!$A:$EH,MATCH(Basiszahlen!$C$6,Matrix2!$C:$C,0)+MATCH(Basiszahlen!G$7,Matrix2!$B:$B)-24,108)</f>
        <v>4923</v>
      </c>
      <c r="H123" s="209">
        <f>INDEX(Matrix2!$A:$EH,MATCH(Basiszahlen!$H$6,Matrix2!$C:$C,0)+MATCH(Basiszahlen!H$7,Matrix2!$B:$B)-24,108)</f>
        <v>5066</v>
      </c>
      <c r="I123" s="209">
        <f>INDEX(Matrix2!$A:$EH,MATCH(Basiszahlen!$H$6,Matrix2!$C:$C,0)+MATCH(Basiszahlen!I$7,Matrix2!$B:$B)-24,108)</f>
        <v>1537</v>
      </c>
      <c r="J123" s="209">
        <f>INDEX(Matrix2!$A:$EH,MATCH(Basiszahlen!$H$6,Matrix2!$C:$C,0)+MATCH(Basiszahlen!J$7,Matrix2!$B:$B)-24,108)</f>
        <v>4547</v>
      </c>
      <c r="K123" s="209">
        <f>INDEX(Matrix2!$A:$EH,MATCH(Basiszahlen!$H$6,Matrix2!$C:$C,0)+MATCH(Basiszahlen!K$7,Matrix2!$B:$B)-24,108)</f>
        <v>4599</v>
      </c>
      <c r="L123" s="209">
        <f>INDEX(Matrix2!$A:$EH,MATCH(Basiszahlen!$H$6,Matrix2!$C:$C,0)+MATCH(Basiszahlen!L$7,Matrix2!$B:$B)-24,108)</f>
        <v>4937</v>
      </c>
    </row>
    <row r="124" spans="1:12" ht="25.5" customHeight="1" x14ac:dyDescent="0.2">
      <c r="A124" s="175" t="s">
        <v>138</v>
      </c>
      <c r="B124" s="149" t="s">
        <v>824</v>
      </c>
      <c r="C124" s="210">
        <f>INDEX(Matrix2!$A:$EH,MATCH(Basiszahlen!$C$6,Matrix2!$C:$C,0)+MATCH(Basiszahlen!C$7,Matrix2!$B:$B)-24,109)</f>
        <v>518</v>
      </c>
      <c r="D124" s="210">
        <f>INDEX(Matrix2!$A:$EH,MATCH(Basiszahlen!$C$6,Matrix2!$C:$C,0)+MATCH(Basiszahlen!D$7,Matrix2!$B:$B)-24,109)</f>
        <v>536</v>
      </c>
      <c r="E124" s="210">
        <f>INDEX(Matrix2!$A:$EH,MATCH(Basiszahlen!$C$6,Matrix2!$C:$C,0)+MATCH(Basiszahlen!E$7,Matrix2!$B:$B)-24,109)</f>
        <v>547</v>
      </c>
      <c r="F124" s="210">
        <f>INDEX(Matrix2!$A:$EH,MATCH(Basiszahlen!$C$6,Matrix2!$C:$C,0)+MATCH(Basiszahlen!F$7,Matrix2!$B:$B)-24,109)</f>
        <v>571</v>
      </c>
      <c r="G124" s="210">
        <f>INDEX(Matrix2!$A:$EH,MATCH(Basiszahlen!$C$6,Matrix2!$C:$C,0)+MATCH(Basiszahlen!G$7,Matrix2!$B:$B)-24,109)</f>
        <v>653</v>
      </c>
      <c r="H124" s="210">
        <f>INDEX(Matrix2!$A:$EH,MATCH(Basiszahlen!$H$6,Matrix2!$C:$C,0)+MATCH(Basiszahlen!H$7,Matrix2!$B:$B)-24,109)</f>
        <v>660</v>
      </c>
      <c r="I124" s="210">
        <f>INDEX(Matrix2!$A:$EH,MATCH(Basiszahlen!$H$6,Matrix2!$C:$C,0)+MATCH(Basiszahlen!I$7,Matrix2!$B:$B)-24,109)</f>
        <v>553</v>
      </c>
      <c r="J124" s="210">
        <f>INDEX(Matrix2!$A:$EH,MATCH(Basiszahlen!$H$6,Matrix2!$C:$C,0)+MATCH(Basiszahlen!J$7,Matrix2!$B:$B)-24,109)</f>
        <v>640</v>
      </c>
      <c r="K124" s="210">
        <f>INDEX(Matrix2!$A:$EH,MATCH(Basiszahlen!$H$6,Matrix2!$C:$C,0)+MATCH(Basiszahlen!K$7,Matrix2!$B:$B)-24,109)</f>
        <v>641</v>
      </c>
      <c r="L124" s="210">
        <f>INDEX(Matrix2!$A:$EH,MATCH(Basiszahlen!$H$6,Matrix2!$C:$C,0)+MATCH(Basiszahlen!L$7,Matrix2!$B:$B)-24,109)</f>
        <v>783</v>
      </c>
    </row>
    <row r="125" spans="1:12" ht="25.5" customHeight="1" x14ac:dyDescent="0.2">
      <c r="A125" s="174" t="s">
        <v>74</v>
      </c>
      <c r="B125" s="142" t="s">
        <v>825</v>
      </c>
      <c r="C125" s="209">
        <f>INDEX(Matrix2!$A:$EH,MATCH(Basiszahlen!$C$6,Matrix2!$C:$C,0)+MATCH(Basiszahlen!C$7,Matrix2!$B:$B)-24,110)</f>
        <v>6139</v>
      </c>
      <c r="D125" s="209">
        <f>INDEX(Matrix2!$A:$EH,MATCH(Basiszahlen!$C$6,Matrix2!$C:$C,0)+MATCH(Basiszahlen!D$7,Matrix2!$B:$B)-24,110)</f>
        <v>6345</v>
      </c>
      <c r="E125" s="209">
        <f>INDEX(Matrix2!$A:$EH,MATCH(Basiszahlen!$C$6,Matrix2!$C:$C,0)+MATCH(Basiszahlen!E$7,Matrix2!$B:$B)-24,110)</f>
        <v>6659</v>
      </c>
      <c r="F125" s="209">
        <f>INDEX(Matrix2!$A:$EH,MATCH(Basiszahlen!$C$6,Matrix2!$C:$C,0)+MATCH(Basiszahlen!F$7,Matrix2!$B:$B)-24,110)</f>
        <v>7071</v>
      </c>
      <c r="G125" s="209">
        <f>INDEX(Matrix2!$A:$EH,MATCH(Basiszahlen!$C$6,Matrix2!$C:$C,0)+MATCH(Basiszahlen!G$7,Matrix2!$B:$B)-24,110)</f>
        <v>7565</v>
      </c>
      <c r="H125" s="209">
        <f>INDEX(Matrix2!$A:$EH,MATCH(Basiszahlen!$H$6,Matrix2!$C:$C,0)+MATCH(Basiszahlen!H$7,Matrix2!$B:$B)-24,110)</f>
        <v>8224</v>
      </c>
      <c r="I125" s="209">
        <f>INDEX(Matrix2!$A:$EH,MATCH(Basiszahlen!$H$6,Matrix2!$C:$C,0)+MATCH(Basiszahlen!I$7,Matrix2!$B:$B)-24,110)</f>
        <v>8692</v>
      </c>
      <c r="J125" s="209">
        <f>INDEX(Matrix2!$A:$EH,MATCH(Basiszahlen!$H$6,Matrix2!$C:$C,0)+MATCH(Basiszahlen!J$7,Matrix2!$B:$B)-24,110)</f>
        <v>8697</v>
      </c>
      <c r="K125" s="209">
        <f>INDEX(Matrix2!$A:$EH,MATCH(Basiszahlen!$H$6,Matrix2!$C:$C,0)+MATCH(Basiszahlen!K$7,Matrix2!$B:$B)-24,110)</f>
        <v>8617</v>
      </c>
      <c r="L125" s="209">
        <f>INDEX(Matrix2!$A:$EH,MATCH(Basiszahlen!$H$6,Matrix2!$C:$C,0)+MATCH(Basiszahlen!L$7,Matrix2!$B:$B)-24,110)</f>
        <v>8778</v>
      </c>
    </row>
    <row r="126" spans="1:12" ht="25.5" customHeight="1" x14ac:dyDescent="0.2">
      <c r="A126" s="175" t="s">
        <v>75</v>
      </c>
      <c r="B126" s="149" t="s">
        <v>794</v>
      </c>
      <c r="C126" s="210">
        <f>INDEX(Matrix2!$A:$EH,MATCH(Basiszahlen!$C$6,Matrix2!$C:$C,0)+MATCH(Basiszahlen!C$7,Matrix2!$B:$B)-24,111)</f>
        <v>2032</v>
      </c>
      <c r="D126" s="210">
        <f>INDEX(Matrix2!$A:$EH,MATCH(Basiszahlen!$C$6,Matrix2!$C:$C,0)+MATCH(Basiszahlen!D$7,Matrix2!$B:$B)-24,111)</f>
        <v>2633</v>
      </c>
      <c r="E126" s="210">
        <f>INDEX(Matrix2!$A:$EH,MATCH(Basiszahlen!$C$6,Matrix2!$C:$C,0)+MATCH(Basiszahlen!E$7,Matrix2!$B:$B)-24,111)</f>
        <v>3193</v>
      </c>
      <c r="F126" s="210">
        <f>INDEX(Matrix2!$A:$EH,MATCH(Basiszahlen!$C$6,Matrix2!$C:$C,0)+MATCH(Basiszahlen!F$7,Matrix2!$B:$B)-24,111)</f>
        <v>3728</v>
      </c>
      <c r="G126" s="210">
        <f>INDEX(Matrix2!$A:$EH,MATCH(Basiszahlen!$C$6,Matrix2!$C:$C,0)+MATCH(Basiszahlen!G$7,Matrix2!$B:$B)-24,111)</f>
        <v>4330</v>
      </c>
      <c r="H126" s="210">
        <f>INDEX(Matrix2!$A:$EH,MATCH(Basiszahlen!$H$6,Matrix2!$C:$C,0)+MATCH(Basiszahlen!H$7,Matrix2!$B:$B)-24,111)</f>
        <v>5043</v>
      </c>
      <c r="I126" s="210">
        <f>INDEX(Matrix2!$A:$EH,MATCH(Basiszahlen!$H$6,Matrix2!$C:$C,0)+MATCH(Basiszahlen!I$7,Matrix2!$B:$B)-24,111)</f>
        <v>5472</v>
      </c>
      <c r="J126" s="210">
        <f>INDEX(Matrix2!$A:$EH,MATCH(Basiszahlen!$H$6,Matrix2!$C:$C,0)+MATCH(Basiszahlen!J$7,Matrix2!$B:$B)-24,111)</f>
        <v>5440</v>
      </c>
      <c r="K126" s="210">
        <f>INDEX(Matrix2!$A:$EH,MATCH(Basiszahlen!$H$6,Matrix2!$C:$C,0)+MATCH(Basiszahlen!K$7,Matrix2!$B:$B)-24,111)</f>
        <v>5289</v>
      </c>
      <c r="L126" s="210">
        <f>INDEX(Matrix2!$A:$EH,MATCH(Basiszahlen!$H$6,Matrix2!$C:$C,0)+MATCH(Basiszahlen!L$7,Matrix2!$B:$B)-24,111)</f>
        <v>5370</v>
      </c>
    </row>
    <row r="127" spans="1:12" ht="25.5" customHeight="1" x14ac:dyDescent="0.2">
      <c r="A127" s="174" t="s">
        <v>76</v>
      </c>
      <c r="B127" s="142" t="s">
        <v>795</v>
      </c>
      <c r="C127" s="209">
        <f>INDEX(Matrix2!$A:$EH,MATCH(Basiszahlen!$C$6,Matrix2!$C:$C,0)+MATCH(Basiszahlen!C$7,Matrix2!$B:$B)-24,112)</f>
        <v>2323</v>
      </c>
      <c r="D127" s="209">
        <f>INDEX(Matrix2!$A:$EH,MATCH(Basiszahlen!$C$6,Matrix2!$C:$C,0)+MATCH(Basiszahlen!D$7,Matrix2!$B:$B)-24,112)</f>
        <v>2445</v>
      </c>
      <c r="E127" s="209">
        <f>INDEX(Matrix2!$A:$EH,MATCH(Basiszahlen!$C$6,Matrix2!$C:$C,0)+MATCH(Basiszahlen!E$7,Matrix2!$B:$B)-24,112)</f>
        <v>2533</v>
      </c>
      <c r="F127" s="209">
        <f>INDEX(Matrix2!$A:$EH,MATCH(Basiszahlen!$C$6,Matrix2!$C:$C,0)+MATCH(Basiszahlen!F$7,Matrix2!$B:$B)-24,112)</f>
        <v>2661</v>
      </c>
      <c r="G127" s="209">
        <f>INDEX(Matrix2!$A:$EH,MATCH(Basiszahlen!$C$6,Matrix2!$C:$C,0)+MATCH(Basiszahlen!G$7,Matrix2!$B:$B)-24,112)</f>
        <v>2665</v>
      </c>
      <c r="H127" s="209">
        <f>INDEX(Matrix2!$A:$EH,MATCH(Basiszahlen!$H$6,Matrix2!$C:$C,0)+MATCH(Basiszahlen!H$7,Matrix2!$B:$B)-24,112)</f>
        <v>2912</v>
      </c>
      <c r="I127" s="209">
        <f>INDEX(Matrix2!$A:$EH,MATCH(Basiszahlen!$H$6,Matrix2!$C:$C,0)+MATCH(Basiszahlen!I$7,Matrix2!$B:$B)-24,112)</f>
        <v>2937</v>
      </c>
      <c r="J127" s="209">
        <f>INDEX(Matrix2!$A:$EH,MATCH(Basiszahlen!$H$6,Matrix2!$C:$C,0)+MATCH(Basiszahlen!J$7,Matrix2!$B:$B)-24,112)</f>
        <v>2924</v>
      </c>
      <c r="K127" s="209">
        <f>INDEX(Matrix2!$A:$EH,MATCH(Basiszahlen!$H$6,Matrix2!$C:$C,0)+MATCH(Basiszahlen!K$7,Matrix2!$B:$B)-24,112)</f>
        <v>2795</v>
      </c>
      <c r="L127" s="209">
        <f>INDEX(Matrix2!$A:$EH,MATCH(Basiszahlen!$H$6,Matrix2!$C:$C,0)+MATCH(Basiszahlen!L$7,Matrix2!$B:$B)-24,112)</f>
        <v>2910</v>
      </c>
    </row>
    <row r="128" spans="1:12" ht="25.5" customHeight="1" x14ac:dyDescent="0.2">
      <c r="A128" s="175" t="s">
        <v>77</v>
      </c>
      <c r="B128" s="149" t="s">
        <v>826</v>
      </c>
      <c r="C128" s="210">
        <f>INDEX(Matrix2!$A:$EH,MATCH(Basiszahlen!$C$6,Matrix2!$C:$C,0)+MATCH(Basiszahlen!C$7,Matrix2!$B:$B)-24,113)</f>
        <v>930</v>
      </c>
      <c r="D128" s="210">
        <f>INDEX(Matrix2!$A:$EH,MATCH(Basiszahlen!$C$6,Matrix2!$C:$C,0)+MATCH(Basiszahlen!D$7,Matrix2!$B:$B)-24,113)</f>
        <v>1217</v>
      </c>
      <c r="E128" s="210">
        <f>INDEX(Matrix2!$A:$EH,MATCH(Basiszahlen!$C$6,Matrix2!$C:$C,0)+MATCH(Basiszahlen!E$7,Matrix2!$B:$B)-24,113)</f>
        <v>1390</v>
      </c>
      <c r="F128" s="210">
        <f>INDEX(Matrix2!$A:$EH,MATCH(Basiszahlen!$C$6,Matrix2!$C:$C,0)+MATCH(Basiszahlen!F$7,Matrix2!$B:$B)-24,113)</f>
        <v>1502</v>
      </c>
      <c r="G128" s="210">
        <f>INDEX(Matrix2!$A:$EH,MATCH(Basiszahlen!$C$6,Matrix2!$C:$C,0)+MATCH(Basiszahlen!G$7,Matrix2!$B:$B)-24,113)</f>
        <v>1511</v>
      </c>
      <c r="H128" s="210">
        <f>INDEX(Matrix2!$A:$EH,MATCH(Basiszahlen!$H$6,Matrix2!$C:$C,0)+MATCH(Basiszahlen!H$7,Matrix2!$B:$B)-24,113)</f>
        <v>1698</v>
      </c>
      <c r="I128" s="210">
        <f>INDEX(Matrix2!$A:$EH,MATCH(Basiszahlen!$H$6,Matrix2!$C:$C,0)+MATCH(Basiszahlen!I$7,Matrix2!$B:$B)-24,113)</f>
        <v>1674</v>
      </c>
      <c r="J128" s="210">
        <f>INDEX(Matrix2!$A:$EH,MATCH(Basiszahlen!$H$6,Matrix2!$C:$C,0)+MATCH(Basiszahlen!J$7,Matrix2!$B:$B)-24,113)</f>
        <v>1599</v>
      </c>
      <c r="K128" s="210">
        <f>INDEX(Matrix2!$A:$EH,MATCH(Basiszahlen!$H$6,Matrix2!$C:$C,0)+MATCH(Basiszahlen!K$7,Matrix2!$B:$B)-24,113)</f>
        <v>1434</v>
      </c>
      <c r="L128" s="210">
        <f>INDEX(Matrix2!$A:$EH,MATCH(Basiszahlen!$H$6,Matrix2!$C:$C,0)+MATCH(Basiszahlen!L$7,Matrix2!$B:$B)-24,113)</f>
        <v>1465</v>
      </c>
    </row>
    <row r="130" spans="1:14" x14ac:dyDescent="0.2">
      <c r="M130" s="140"/>
      <c r="N130" s="140"/>
    </row>
    <row r="131" spans="1:14" s="140" customFormat="1" ht="18" x14ac:dyDescent="0.2">
      <c r="A131" s="186"/>
      <c r="B131" s="187" t="s">
        <v>241</v>
      </c>
      <c r="C131" s="188"/>
      <c r="D131" s="189"/>
      <c r="E131" s="189"/>
      <c r="F131" s="189"/>
      <c r="G131" s="190"/>
      <c r="H131" s="190"/>
    </row>
    <row r="132" spans="1:14" s="140" customFormat="1" x14ac:dyDescent="0.2">
      <c r="A132" s="186"/>
      <c r="B132" s="192"/>
      <c r="C132" s="188"/>
      <c r="D132" s="189"/>
      <c r="E132" s="189"/>
      <c r="F132" s="189"/>
      <c r="G132" s="190"/>
      <c r="H132" s="190"/>
    </row>
    <row r="133" spans="1:14" s="140" customFormat="1" x14ac:dyDescent="0.2">
      <c r="A133" s="193" t="s">
        <v>46</v>
      </c>
      <c r="B133" s="151" t="s">
        <v>240</v>
      </c>
      <c r="C133" s="188"/>
      <c r="D133" s="189"/>
      <c r="E133" s="189"/>
      <c r="F133" s="189"/>
      <c r="G133" s="190"/>
      <c r="H133" s="190"/>
    </row>
    <row r="134" spans="1:14" s="140" customFormat="1" x14ac:dyDescent="0.2">
      <c r="A134" s="194" t="s">
        <v>237</v>
      </c>
      <c r="B134" s="180" t="s">
        <v>679</v>
      </c>
      <c r="C134" s="188"/>
      <c r="D134" s="189"/>
      <c r="E134" s="189"/>
      <c r="F134" s="189"/>
      <c r="G134" s="190"/>
      <c r="H134" s="190"/>
    </row>
    <row r="135" spans="1:14" s="98" customFormat="1" x14ac:dyDescent="0.2">
      <c r="A135" s="193" t="s">
        <v>238</v>
      </c>
      <c r="B135" s="151" t="s">
        <v>239</v>
      </c>
      <c r="C135" s="195"/>
      <c r="D135" s="196"/>
      <c r="E135" s="196"/>
      <c r="F135" s="196"/>
      <c r="G135" s="197"/>
      <c r="H135" s="197"/>
      <c r="L135" s="140"/>
      <c r="M135" s="140"/>
      <c r="N135" s="140"/>
    </row>
    <row r="136" spans="1:14" s="140" customFormat="1" x14ac:dyDescent="0.2">
      <c r="A136" s="198" t="s">
        <v>1032</v>
      </c>
      <c r="B136" s="180" t="s">
        <v>1033</v>
      </c>
      <c r="C136" s="188"/>
      <c r="D136" s="189"/>
      <c r="E136" s="189"/>
      <c r="F136" s="189"/>
      <c r="G136" s="190"/>
      <c r="H136" s="190"/>
      <c r="N136" s="191"/>
    </row>
  </sheetData>
  <sheetProtection algorithmName="SHA-512" hashValue="rJX2YJn7Ty6PKsOnW4o221/9aoV3nTGvH21R1RAVpvECtnqr1HVZ70BCbwSb5tu+SPRN3J2ztRkuS/fYPyC6lA==" saltValue="elxK3EKXN+HIOqNbltaWFg==" spinCount="100000" sheet="1" objects="1" scenarios="1"/>
  <mergeCells count="13">
    <mergeCell ref="C6:G6"/>
    <mergeCell ref="H6:L6"/>
    <mergeCell ref="B8:L8"/>
    <mergeCell ref="B13:L13"/>
    <mergeCell ref="B25:L25"/>
    <mergeCell ref="B90:L90"/>
    <mergeCell ref="B107:L107"/>
    <mergeCell ref="B120:L120"/>
    <mergeCell ref="B40:L40"/>
    <mergeCell ref="B52:L52"/>
    <mergeCell ref="B63:L63"/>
    <mergeCell ref="B69:L69"/>
    <mergeCell ref="B79:L79"/>
  </mergeCells>
  <pageMargins left="0.70866141732283472" right="0.70866141732283472" top="0.74803149606299213" bottom="0.74803149606299213" header="0.31496062992125984" footer="0.31496062992125984"/>
  <pageSetup paperSize="9" scale="67" fitToHeight="6" orientation="landscape" r:id="rId1"/>
  <headerFooter>
    <oddFooter>&amp;CSeite &amp;P von &amp;N</oddFooter>
  </headerFooter>
  <drawing r:id="rId2"/>
  <legacyDrawing r:id="rId3"/>
  <oleObjects>
    <mc:AlternateContent xmlns:mc="http://schemas.openxmlformats.org/markup-compatibility/2006">
      <mc:Choice Requires="x14">
        <oleObject progId="ImageExpertBild" shapeId="2051" r:id="rId4">
          <objectPr defaultSize="0" autoPict="0" r:id="rId5">
            <anchor moveWithCells="1" sizeWithCells="1">
              <from>
                <xdr:col>9</xdr:col>
                <xdr:colOff>333375</xdr:colOff>
                <xdr:row>0</xdr:row>
                <xdr:rowOff>104775</xdr:rowOff>
              </from>
              <to>
                <xdr:col>11</xdr:col>
                <xdr:colOff>752475</xdr:colOff>
                <xdr:row>4</xdr:row>
                <xdr:rowOff>114300</xdr:rowOff>
              </to>
            </anchor>
          </objectPr>
        </oleObject>
      </mc:Choice>
      <mc:Fallback>
        <oleObject progId="ImageExpertBild" shapeId="205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9BBB59"/>
    <pageSetUpPr fitToPage="1"/>
  </sheetPr>
  <dimension ref="A1:Q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109375" style="186" customWidth="1"/>
    <col min="2" max="2" width="50.77734375" style="192" customWidth="1"/>
    <col min="3" max="12" width="8.77734375" style="186" customWidth="1"/>
    <col min="13" max="16384" width="11.5546875" style="126"/>
  </cols>
  <sheetData>
    <row r="1" spans="1:13" s="125" customFormat="1" ht="24.75" customHeight="1" x14ac:dyDescent="0.35">
      <c r="A1" s="199" t="str">
        <f>'Deckblatt und Impressum'!A1</f>
        <v>Sozialmonitoring Region Hannover 2024 (1)</v>
      </c>
      <c r="B1" s="200"/>
      <c r="L1" s="126"/>
    </row>
    <row r="2" spans="1:13" s="125" customFormat="1" ht="18.75" customHeight="1" x14ac:dyDescent="0.3">
      <c r="A2" s="201" t="str">
        <f>'Deckblatt und Impressum'!A2</f>
        <v>Dezernat für Soziales, Teilhabe, Familie und Jugend - Stabsstelle Sozialplanung</v>
      </c>
      <c r="B2" s="200"/>
    </row>
    <row r="3" spans="1:13" s="125" customFormat="1" x14ac:dyDescent="0.2">
      <c r="A3" s="202" t="str">
        <f>'Deckblatt und Impressum'!A3</f>
        <v>Stand: 22.11.2024</v>
      </c>
      <c r="B3" s="200"/>
    </row>
    <row r="4" spans="1:13" s="125" customFormat="1" x14ac:dyDescent="0.2">
      <c r="A4" s="202"/>
      <c r="B4" s="200"/>
    </row>
    <row r="5" spans="1:13" s="125" customFormat="1" ht="18.75" customHeight="1" x14ac:dyDescent="0.2">
      <c r="A5" s="203" t="s">
        <v>634</v>
      </c>
      <c r="B5" s="200"/>
    </row>
    <row r="6" spans="1:13" s="131" customFormat="1" ht="25.15" customHeight="1" x14ac:dyDescent="0.2">
      <c r="B6" s="124"/>
      <c r="C6" s="204" t="str">
        <f>Kennzahlen!C6</f>
        <v>Region Hannover</v>
      </c>
      <c r="D6" s="205"/>
      <c r="E6" s="205"/>
      <c r="F6" s="205"/>
      <c r="G6" s="205"/>
      <c r="H6" s="206" t="str">
        <f>Kennzahlen!H6</f>
        <v>Region Hannover</v>
      </c>
      <c r="I6" s="207"/>
      <c r="J6" s="207"/>
      <c r="K6" s="207"/>
      <c r="L6" s="207"/>
    </row>
    <row r="7" spans="1:13" s="135" customFormat="1" ht="25.15" customHeight="1" x14ac:dyDescent="0.2">
      <c r="B7" s="208" t="s">
        <v>635</v>
      </c>
      <c r="C7" s="134">
        <f>Kennzahlen!C7</f>
        <v>2014</v>
      </c>
      <c r="D7" s="134">
        <f>Kennzahlen!D7</f>
        <v>2015</v>
      </c>
      <c r="E7" s="134">
        <f>Kennzahlen!E7</f>
        <v>2016</v>
      </c>
      <c r="F7" s="134">
        <f>Kennzahlen!F7</f>
        <v>2017</v>
      </c>
      <c r="G7" s="134">
        <f>Kennzahlen!G7</f>
        <v>2018</v>
      </c>
      <c r="H7" s="134">
        <f>Kennzahlen!H7</f>
        <v>2019</v>
      </c>
      <c r="I7" s="134">
        <f>Kennzahlen!I7</f>
        <v>2020</v>
      </c>
      <c r="J7" s="134">
        <f>Kennzahlen!J7</f>
        <v>2021</v>
      </c>
      <c r="K7" s="134">
        <f>Kennzahlen!K7</f>
        <v>2022</v>
      </c>
      <c r="L7" s="134">
        <f>Kennzahlen!L7</f>
        <v>2023</v>
      </c>
    </row>
    <row r="8" spans="1:13" ht="35.1" customHeight="1" x14ac:dyDescent="0.2">
      <c r="A8" s="136" t="s">
        <v>139</v>
      </c>
      <c r="B8" s="157" t="s">
        <v>324</v>
      </c>
      <c r="C8" s="158"/>
      <c r="D8" s="158"/>
      <c r="E8" s="158"/>
      <c r="F8" s="158"/>
      <c r="G8" s="158"/>
      <c r="H8" s="158"/>
      <c r="I8" s="158"/>
      <c r="J8" s="158"/>
      <c r="K8" s="158"/>
      <c r="L8" s="159"/>
      <c r="M8" s="217"/>
    </row>
    <row r="9" spans="1:13" ht="25.5" customHeight="1" x14ac:dyDescent="0.2">
      <c r="A9" s="141" t="s">
        <v>140</v>
      </c>
      <c r="B9" s="142" t="s">
        <v>436</v>
      </c>
      <c r="C9" s="209" t="str">
        <f>INDEX(Matrix3!$A:$EH,MATCH(Bezüge!$C$6,Matrix3!$C:$C,0)+MATCH(Bezüge!C$7,Matrix3!$B:$B)-24,4)</f>
        <v>nv</v>
      </c>
      <c r="D9" s="209" t="str">
        <f>INDEX(Matrix3!$A:$EH,MATCH(Bezüge!$C$6,Matrix3!$C:$C,0)+MATCH(Bezüge!D$7,Matrix3!$B:$B)-24,4)</f>
        <v>nv</v>
      </c>
      <c r="E9" s="209" t="str">
        <f>INDEX(Matrix3!$A:$EH,MATCH(Bezüge!$C$6,Matrix3!$C:$C,0)+MATCH(Bezüge!E$7,Matrix3!$B:$B)-24,4)</f>
        <v>nv</v>
      </c>
      <c r="F9" s="209" t="str">
        <f>INDEX(Matrix3!$A:$EH,MATCH(Bezüge!$C$6,Matrix3!$C:$C,0)+MATCH(Bezüge!F$7,Matrix3!$B:$B)-24,4)</f>
        <v>nv</v>
      </c>
      <c r="G9" s="209" t="str">
        <f>INDEX(Matrix3!$A:$EH,MATCH(Bezüge!$C$6,Matrix3!$C:$C,0)+MATCH(Bezüge!G$7,Matrix3!$B:$B)-24,4)</f>
        <v>nv</v>
      </c>
      <c r="H9" s="209">
        <f>INDEX(Matrix3!$A:$EH,MATCH(Bezüge!$H$6,Matrix3!$C:$C,0)+MATCH(Bezüge!H$7,Matrix3!$B:$B)-24,4)</f>
        <v>32200</v>
      </c>
      <c r="I9" s="209">
        <f>INDEX(Matrix3!$A:$EH,MATCH(Bezüge!$H$6,Matrix3!$C:$C,0)+MATCH(Bezüge!I$7,Matrix3!$B:$B)-24,4)</f>
        <v>32356</v>
      </c>
      <c r="J9" s="209">
        <f>INDEX(Matrix3!$A:$EH,MATCH(Bezüge!$H$6,Matrix3!$C:$C,0)+MATCH(Bezüge!J$7,Matrix3!$B:$B)-24,4)</f>
        <v>33011</v>
      </c>
      <c r="K9" s="209">
        <f>INDEX(Matrix3!$A:$EH,MATCH(Bezüge!$H$6,Matrix3!$C:$C,0)+MATCH(Bezüge!K$7,Matrix3!$B:$B)-24,4)</f>
        <v>34366</v>
      </c>
      <c r="L9" s="209">
        <f>INDEX(Matrix3!$A:$EH,MATCH(Bezüge!$H$6,Matrix3!$C:$C,0)+MATCH(Bezüge!L$7,Matrix3!$B:$B)-24,4)</f>
        <v>35446</v>
      </c>
    </row>
    <row r="10" spans="1:13" ht="25.5" customHeight="1" x14ac:dyDescent="0.2">
      <c r="A10" s="144" t="s">
        <v>57</v>
      </c>
      <c r="B10" s="145" t="s">
        <v>436</v>
      </c>
      <c r="C10" s="210" t="str">
        <f>INDEX(Matrix3!$A:$EH,MATCH(Bezüge!$C$6,Matrix3!$C:$C,0)+MATCH(Bezüge!C$7,Matrix3!$B:$B)-24,5)</f>
        <v>nv</v>
      </c>
      <c r="D10" s="210" t="str">
        <f>INDEX(Matrix3!$A:$EH,MATCH(Bezüge!$C$6,Matrix3!$C:$C,0)+MATCH(Bezüge!D$7,Matrix3!$B:$B)-24,5)</f>
        <v>nv</v>
      </c>
      <c r="E10" s="210" t="str">
        <f>INDEX(Matrix3!$A:$EH,MATCH(Bezüge!$C$6,Matrix3!$C:$C,0)+MATCH(Bezüge!E$7,Matrix3!$B:$B)-24,5)</f>
        <v>nv</v>
      </c>
      <c r="F10" s="210" t="str">
        <f>INDEX(Matrix3!$A:$EH,MATCH(Bezüge!$C$6,Matrix3!$C:$C,0)+MATCH(Bezüge!F$7,Matrix3!$B:$B)-24,5)</f>
        <v>nv</v>
      </c>
      <c r="G10" s="210" t="str">
        <f>INDEX(Matrix3!$A:$EH,MATCH(Bezüge!$C$6,Matrix3!$C:$C,0)+MATCH(Bezüge!G$7,Matrix3!$B:$B)-24,5)</f>
        <v>nv</v>
      </c>
      <c r="H10" s="210">
        <f>INDEX(Matrix3!$A:$EH,MATCH(Bezüge!$H$6,Matrix3!$C:$C,0)+MATCH(Bezüge!H$7,Matrix3!$B:$B)-24,5)</f>
        <v>28698</v>
      </c>
      <c r="I10" s="210">
        <f>INDEX(Matrix3!$A:$EH,MATCH(Bezüge!$H$6,Matrix3!$C:$C,0)+MATCH(Bezüge!I$7,Matrix3!$B:$B)-24,5)</f>
        <v>28930</v>
      </c>
      <c r="J10" s="210">
        <f>INDEX(Matrix3!$A:$EH,MATCH(Bezüge!$H$6,Matrix3!$C:$C,0)+MATCH(Bezüge!J$7,Matrix3!$B:$B)-24,5)</f>
        <v>29466</v>
      </c>
      <c r="K10" s="210">
        <f>INDEX(Matrix3!$A:$EH,MATCH(Bezüge!$H$6,Matrix3!$C:$C,0)+MATCH(Bezüge!K$7,Matrix3!$B:$B)-24,5)</f>
        <v>30709</v>
      </c>
      <c r="L10" s="210">
        <f>INDEX(Matrix3!$A:$EH,MATCH(Bezüge!$H$6,Matrix3!$C:$C,0)+MATCH(Bezüge!L$7,Matrix3!$B:$B)-24,5)</f>
        <v>31449</v>
      </c>
    </row>
    <row r="11" spans="1:13" ht="25.5" customHeight="1" x14ac:dyDescent="0.2">
      <c r="A11" s="147" t="s">
        <v>141</v>
      </c>
      <c r="B11" s="142" t="s">
        <v>208</v>
      </c>
      <c r="C11" s="209">
        <f>INDEX(Matrix3!$A:$EH,MATCH(Bezüge!$C$6,Matrix3!$C:$C,0)+MATCH(Bezüge!C$7,Matrix3!$B:$B)-24,6)</f>
        <v>1146348</v>
      </c>
      <c r="D11" s="209">
        <f>INDEX(Matrix3!$A:$EH,MATCH(Bezüge!$C$6,Matrix3!$C:$C,0)+MATCH(Bezüge!D$7,Matrix3!$B:$B)-24,6)</f>
        <v>1163962</v>
      </c>
      <c r="E11" s="209">
        <f>INDEX(Matrix3!$A:$EH,MATCH(Bezüge!$C$6,Matrix3!$C:$C,0)+MATCH(Bezüge!E$7,Matrix3!$B:$B)-24,6)</f>
        <v>1171052</v>
      </c>
      <c r="F11" s="209">
        <f>INDEX(Matrix3!$A:$EH,MATCH(Bezüge!$C$6,Matrix3!$C:$C,0)+MATCH(Bezüge!F$7,Matrix3!$B:$B)-24,6)</f>
        <v>1174604</v>
      </c>
      <c r="G11" s="209">
        <f>INDEX(Matrix3!$A:$EH,MATCH(Bezüge!$C$6,Matrix3!$C:$C,0)+MATCH(Bezüge!G$7,Matrix3!$B:$B)-24,6)</f>
        <v>1179924</v>
      </c>
      <c r="H11" s="209">
        <f>INDEX(Matrix3!$A:$EH,MATCH(Bezüge!$H$6,Matrix3!$C:$C,0)+MATCH(Bezüge!H$7,Matrix3!$B:$B)-24,6)</f>
        <v>1178965</v>
      </c>
      <c r="I11" s="209">
        <f>INDEX(Matrix3!$A:$EH,MATCH(Bezüge!$H$6,Matrix3!$C:$C,0)+MATCH(Bezüge!I$7,Matrix3!$B:$B)-24,6)</f>
        <v>1179298</v>
      </c>
      <c r="J11" s="209">
        <f>INDEX(Matrix3!$A:$EH,MATCH(Bezüge!$H$6,Matrix3!$C:$C,0)+MATCH(Bezüge!J$7,Matrix3!$B:$B)-24,6)</f>
        <v>1180889</v>
      </c>
      <c r="K11" s="209">
        <f>INDEX(Matrix3!$A:$EH,MATCH(Bezüge!$H$6,Matrix3!$C:$C,0)+MATCH(Bezüge!K$7,Matrix3!$B:$B)-24,6)</f>
        <v>1197373</v>
      </c>
      <c r="L11" s="209">
        <f>INDEX(Matrix3!$A:$EH,MATCH(Bezüge!$H$6,Matrix3!$C:$C,0)+MATCH(Bezüge!L$7,Matrix3!$B:$B)-24,6)</f>
        <v>1201622</v>
      </c>
    </row>
    <row r="12" spans="1:13" ht="25.5" customHeight="1" x14ac:dyDescent="0.2">
      <c r="A12" s="148" t="s">
        <v>142</v>
      </c>
      <c r="B12" s="149" t="s">
        <v>208</v>
      </c>
      <c r="C12" s="210">
        <f>INDEX(Matrix3!$A:$EH,MATCH(Bezüge!$C$6,Matrix3!$C:$C,0)+MATCH(Bezüge!C$7,Matrix3!$B:$B)-24,7)</f>
        <v>1146348</v>
      </c>
      <c r="D12" s="210">
        <f>INDEX(Matrix3!$A:$EH,MATCH(Bezüge!$C$6,Matrix3!$C:$C,0)+MATCH(Bezüge!D$7,Matrix3!$B:$B)-24,7)</f>
        <v>1163962</v>
      </c>
      <c r="E12" s="210">
        <f>INDEX(Matrix3!$A:$EH,MATCH(Bezüge!$C$6,Matrix3!$C:$C,0)+MATCH(Bezüge!E$7,Matrix3!$B:$B)-24,7)</f>
        <v>1171052</v>
      </c>
      <c r="F12" s="210">
        <f>INDEX(Matrix3!$A:$EH,MATCH(Bezüge!$C$6,Matrix3!$C:$C,0)+MATCH(Bezüge!F$7,Matrix3!$B:$B)-24,7)</f>
        <v>1174604</v>
      </c>
      <c r="G12" s="210">
        <f>INDEX(Matrix3!$A:$EH,MATCH(Bezüge!$C$6,Matrix3!$C:$C,0)+MATCH(Bezüge!G$7,Matrix3!$B:$B)-24,7)</f>
        <v>1179924</v>
      </c>
      <c r="H12" s="210">
        <f>INDEX(Matrix3!$A:$EH,MATCH(Bezüge!$H$6,Matrix3!$C:$C,0)+MATCH(Bezüge!H$7,Matrix3!$B:$B)-24,7)</f>
        <v>1178965</v>
      </c>
      <c r="I12" s="210">
        <f>INDEX(Matrix3!$A:$EH,MATCH(Bezüge!$H$6,Matrix3!$C:$C,0)+MATCH(Bezüge!I$7,Matrix3!$B:$B)-24,7)</f>
        <v>1179298</v>
      </c>
      <c r="J12" s="210">
        <f>INDEX(Matrix3!$A:$EH,MATCH(Bezüge!$H$6,Matrix3!$C:$C,0)+MATCH(Bezüge!J$7,Matrix3!$B:$B)-24,7)</f>
        <v>1180889</v>
      </c>
      <c r="K12" s="210">
        <f>INDEX(Matrix3!$A:$EH,MATCH(Bezüge!$H$6,Matrix3!$C:$C,0)+MATCH(Bezüge!K$7,Matrix3!$B:$B)-24,7)</f>
        <v>1197373</v>
      </c>
      <c r="L12" s="210">
        <f>INDEX(Matrix3!$A:$EH,MATCH(Bezüge!$H$6,Matrix3!$C:$C,0)+MATCH(Bezüge!L$7,Matrix3!$B:$B)-24,7)</f>
        <v>1201622</v>
      </c>
    </row>
    <row r="13" spans="1:13" ht="35.1" customHeight="1" x14ac:dyDescent="0.2">
      <c r="A13" s="136" t="s">
        <v>143</v>
      </c>
      <c r="B13" s="157" t="s">
        <v>325</v>
      </c>
      <c r="C13" s="158"/>
      <c r="D13" s="158"/>
      <c r="E13" s="158"/>
      <c r="F13" s="158"/>
      <c r="G13" s="158"/>
      <c r="H13" s="158"/>
      <c r="I13" s="158"/>
      <c r="J13" s="158"/>
      <c r="K13" s="158"/>
      <c r="L13" s="159"/>
      <c r="M13" s="217"/>
    </row>
    <row r="14" spans="1:13" ht="25.5" customHeight="1" x14ac:dyDescent="0.2">
      <c r="A14" s="150" t="s">
        <v>144</v>
      </c>
      <c r="B14" s="151" t="s">
        <v>208</v>
      </c>
      <c r="C14" s="209">
        <f>INDEX(Matrix3!$A:$EH,MATCH(Bezüge!$C$6,Matrix3!$C:$C,0)+MATCH(Bezüge!C$7,Matrix3!$B:$B)-24,8)</f>
        <v>1146348</v>
      </c>
      <c r="D14" s="209">
        <f>INDEX(Matrix3!$A:$EH,MATCH(Bezüge!$C$6,Matrix3!$C:$C,0)+MATCH(Bezüge!D$7,Matrix3!$B:$B)-24,8)</f>
        <v>1163962</v>
      </c>
      <c r="E14" s="209">
        <f>INDEX(Matrix3!$A:$EH,MATCH(Bezüge!$C$6,Matrix3!$C:$C,0)+MATCH(Bezüge!E$7,Matrix3!$B:$B)-24,8)</f>
        <v>1171052</v>
      </c>
      <c r="F14" s="209">
        <f>INDEX(Matrix3!$A:$EH,MATCH(Bezüge!$C$6,Matrix3!$C:$C,0)+MATCH(Bezüge!F$7,Matrix3!$B:$B)-24,8)</f>
        <v>1174604</v>
      </c>
      <c r="G14" s="209">
        <f>INDEX(Matrix3!$A:$EH,MATCH(Bezüge!$C$6,Matrix3!$C:$C,0)+MATCH(Bezüge!G$7,Matrix3!$B:$B)-24,8)</f>
        <v>1179924</v>
      </c>
      <c r="H14" s="209">
        <f>INDEX(Matrix3!$A:$EH,MATCH(Bezüge!$H$6,Matrix3!$C:$C,0)+MATCH(Bezüge!H$7,Matrix3!$B:$B)-24,8)</f>
        <v>1178965</v>
      </c>
      <c r="I14" s="209">
        <f>INDEX(Matrix3!$A:$EH,MATCH(Bezüge!$H$6,Matrix3!$C:$C,0)+MATCH(Bezüge!I$7,Matrix3!$B:$B)-24,8)</f>
        <v>1179298</v>
      </c>
      <c r="J14" s="209">
        <f>INDEX(Matrix3!$A:$EH,MATCH(Bezüge!$H$6,Matrix3!$C:$C,0)+MATCH(Bezüge!J$7,Matrix3!$B:$B)-24,8)</f>
        <v>1180889</v>
      </c>
      <c r="K14" s="209">
        <f>INDEX(Matrix3!$A:$EH,MATCH(Bezüge!$H$6,Matrix3!$C:$C,0)+MATCH(Bezüge!K$7,Matrix3!$B:$B)-24,8)</f>
        <v>1197373</v>
      </c>
      <c r="L14" s="209">
        <f>INDEX(Matrix3!$A:$EH,MATCH(Bezüge!$H$6,Matrix3!$C:$C,0)+MATCH(Bezüge!L$7,Matrix3!$B:$B)-24,8)</f>
        <v>1201622</v>
      </c>
    </row>
    <row r="15" spans="1:13" ht="25.5" customHeight="1" x14ac:dyDescent="0.2">
      <c r="A15" s="144" t="s">
        <v>145</v>
      </c>
      <c r="B15" s="149" t="s">
        <v>208</v>
      </c>
      <c r="C15" s="210">
        <f>INDEX(Matrix3!$A:$EH,MATCH(Bezüge!$C$6,Matrix3!$C:$C,0)+MATCH(Bezüge!C$7,Matrix3!$B:$B)-24,9)</f>
        <v>1146348</v>
      </c>
      <c r="D15" s="210">
        <f>INDEX(Matrix3!$A:$EH,MATCH(Bezüge!$C$6,Matrix3!$C:$C,0)+MATCH(Bezüge!D$7,Matrix3!$B:$B)-24,9)</f>
        <v>1163962</v>
      </c>
      <c r="E15" s="210">
        <f>INDEX(Matrix3!$A:$EH,MATCH(Bezüge!$C$6,Matrix3!$C:$C,0)+MATCH(Bezüge!E$7,Matrix3!$B:$B)-24,9)</f>
        <v>1171052</v>
      </c>
      <c r="F15" s="210">
        <f>INDEX(Matrix3!$A:$EH,MATCH(Bezüge!$C$6,Matrix3!$C:$C,0)+MATCH(Bezüge!F$7,Matrix3!$B:$B)-24,9)</f>
        <v>1174604</v>
      </c>
      <c r="G15" s="210">
        <f>INDEX(Matrix3!$A:$EH,MATCH(Bezüge!$C$6,Matrix3!$C:$C,0)+MATCH(Bezüge!G$7,Matrix3!$B:$B)-24,9)</f>
        <v>1179924</v>
      </c>
      <c r="H15" s="210">
        <f>INDEX(Matrix3!$A:$EH,MATCH(Bezüge!$H$6,Matrix3!$C:$C,0)+MATCH(Bezüge!H$7,Matrix3!$B:$B)-24,9)</f>
        <v>1178965</v>
      </c>
      <c r="I15" s="210">
        <f>INDEX(Matrix3!$A:$EH,MATCH(Bezüge!$H$6,Matrix3!$C:$C,0)+MATCH(Bezüge!I$7,Matrix3!$B:$B)-24,9)</f>
        <v>1179298</v>
      </c>
      <c r="J15" s="210">
        <f>INDEX(Matrix3!$A:$EH,MATCH(Bezüge!$H$6,Matrix3!$C:$C,0)+MATCH(Bezüge!J$7,Matrix3!$B:$B)-24,9)</f>
        <v>1180889</v>
      </c>
      <c r="K15" s="210">
        <f>INDEX(Matrix3!$A:$EH,MATCH(Bezüge!$H$6,Matrix3!$C:$C,0)+MATCH(Bezüge!K$7,Matrix3!$B:$B)-24,9)</f>
        <v>1197373</v>
      </c>
      <c r="L15" s="210">
        <f>INDEX(Matrix3!$A:$EH,MATCH(Bezüge!$H$6,Matrix3!$C:$C,0)+MATCH(Bezüge!L$7,Matrix3!$B:$B)-24,9)</f>
        <v>1201622</v>
      </c>
    </row>
    <row r="16" spans="1:13" ht="25.5" customHeight="1" x14ac:dyDescent="0.2">
      <c r="A16" s="152" t="s">
        <v>147</v>
      </c>
      <c r="B16" s="142" t="s">
        <v>614</v>
      </c>
      <c r="C16" s="209">
        <f>INDEX(Matrix3!$A:$EH,MATCH(Bezüge!$C$6,Matrix3!$C:$C,0)+MATCH(Bezüge!C$7,Matrix3!$B:$B)-24,10)</f>
        <v>183295</v>
      </c>
      <c r="D16" s="209">
        <f>INDEX(Matrix3!$A:$EH,MATCH(Bezüge!$C$6,Matrix3!$C:$C,0)+MATCH(Bezüge!D$7,Matrix3!$B:$B)-24,10)</f>
        <v>186820</v>
      </c>
      <c r="E16" s="209">
        <f>INDEX(Matrix3!$A:$EH,MATCH(Bezüge!$C$6,Matrix3!$C:$C,0)+MATCH(Bezüge!E$7,Matrix3!$B:$B)-24,10)</f>
        <v>188905</v>
      </c>
      <c r="F16" s="209">
        <f>INDEX(Matrix3!$A:$EH,MATCH(Bezüge!$C$6,Matrix3!$C:$C,0)+MATCH(Bezüge!F$7,Matrix3!$B:$B)-24,10)</f>
        <v>190226</v>
      </c>
      <c r="G16" s="209">
        <f>INDEX(Matrix3!$A:$EH,MATCH(Bezüge!$C$6,Matrix3!$C:$C,0)+MATCH(Bezüge!G$7,Matrix3!$B:$B)-24,10)</f>
        <v>190942</v>
      </c>
      <c r="H16" s="209">
        <f>INDEX(Matrix3!$A:$EH,MATCH(Bezüge!$H$6,Matrix3!$C:$C,0)+MATCH(Bezüge!H$7,Matrix3!$B:$B)-24,10)</f>
        <v>190981</v>
      </c>
      <c r="I16" s="209">
        <f>INDEX(Matrix3!$A:$EH,MATCH(Bezüge!$H$6,Matrix3!$C:$C,0)+MATCH(Bezüge!I$7,Matrix3!$B:$B)-24,10)</f>
        <v>192554</v>
      </c>
      <c r="J16" s="209">
        <f>INDEX(Matrix3!$A:$EH,MATCH(Bezüge!$H$6,Matrix3!$C:$C,0)+MATCH(Bezüge!J$7,Matrix3!$B:$B)-24,10)</f>
        <v>194104</v>
      </c>
      <c r="K16" s="209">
        <f>INDEX(Matrix3!$A:$EH,MATCH(Bezüge!$H$6,Matrix3!$C:$C,0)+MATCH(Bezüge!K$7,Matrix3!$B:$B)-24,10)</f>
        <v>199546</v>
      </c>
      <c r="L16" s="209">
        <f>INDEX(Matrix3!$A:$EH,MATCH(Bezüge!$H$6,Matrix3!$C:$C,0)+MATCH(Bezüge!L$7,Matrix3!$B:$B)-24,10)</f>
        <v>199127</v>
      </c>
    </row>
    <row r="17" spans="1:13" ht="25.5" customHeight="1" x14ac:dyDescent="0.2">
      <c r="A17" s="144" t="s">
        <v>149</v>
      </c>
      <c r="B17" s="149" t="s">
        <v>615</v>
      </c>
      <c r="C17" s="210">
        <f>INDEX(Matrix3!$A:$EH,MATCH(Bezüge!$C$6,Matrix3!$C:$C,0)+MATCH(Bezüge!C$7,Matrix3!$B:$B)-24,11)</f>
        <v>722524</v>
      </c>
      <c r="D17" s="210">
        <f>INDEX(Matrix3!$A:$EH,MATCH(Bezüge!$C$6,Matrix3!$C:$C,0)+MATCH(Bezüge!D$7,Matrix3!$B:$B)-24,11)</f>
        <v>735062</v>
      </c>
      <c r="E17" s="210">
        <f>INDEX(Matrix3!$A:$EH,MATCH(Bezüge!$C$6,Matrix3!$C:$C,0)+MATCH(Bezüge!E$7,Matrix3!$B:$B)-24,11)</f>
        <v>738277</v>
      </c>
      <c r="F17" s="210">
        <f>INDEX(Matrix3!$A:$EH,MATCH(Bezüge!$C$6,Matrix3!$C:$C,0)+MATCH(Bezüge!F$7,Matrix3!$B:$B)-24,11)</f>
        <v>738786</v>
      </c>
      <c r="G17" s="210">
        <f>INDEX(Matrix3!$A:$EH,MATCH(Bezüge!$C$6,Matrix3!$C:$C,0)+MATCH(Bezüge!G$7,Matrix3!$B:$B)-24,11)</f>
        <v>742077</v>
      </c>
      <c r="H17" s="210">
        <f>INDEX(Matrix3!$A:$EH,MATCH(Bezüge!$H$6,Matrix3!$C:$C,0)+MATCH(Bezüge!H$7,Matrix3!$B:$B)-24,11)</f>
        <v>739093</v>
      </c>
      <c r="I17" s="210">
        <f>INDEX(Matrix3!$A:$EH,MATCH(Bezüge!$H$6,Matrix3!$C:$C,0)+MATCH(Bezüge!I$7,Matrix3!$B:$B)-24,11)</f>
        <v>736419</v>
      </c>
      <c r="J17" s="210">
        <f>INDEX(Matrix3!$A:$EH,MATCH(Bezüge!$H$6,Matrix3!$C:$C,0)+MATCH(Bezüge!J$7,Matrix3!$B:$B)-24,11)</f>
        <v>734531</v>
      </c>
      <c r="K17" s="210">
        <f>INDEX(Matrix3!$A:$EH,MATCH(Bezüge!$H$6,Matrix3!$C:$C,0)+MATCH(Bezüge!K$7,Matrix3!$B:$B)-24,11)</f>
        <v>743109</v>
      </c>
      <c r="L17" s="210">
        <f>INDEX(Matrix3!$A:$EH,MATCH(Bezüge!$H$6,Matrix3!$C:$C,0)+MATCH(Bezüge!L$7,Matrix3!$B:$B)-24,11)</f>
        <v>745624</v>
      </c>
    </row>
    <row r="18" spans="1:13" ht="25.5" customHeight="1" x14ac:dyDescent="0.2">
      <c r="A18" s="141" t="s">
        <v>151</v>
      </c>
      <c r="B18" s="142" t="s">
        <v>616</v>
      </c>
      <c r="C18" s="209">
        <f>INDEX(Matrix3!$A:$EH,MATCH(Bezüge!$C$6,Matrix3!$C:$C,0)+MATCH(Bezüge!C$7,Matrix3!$B:$B)-24,12)</f>
        <v>240529</v>
      </c>
      <c r="D18" s="209">
        <f>INDEX(Matrix3!$A:$EH,MATCH(Bezüge!$C$6,Matrix3!$C:$C,0)+MATCH(Bezüge!D$7,Matrix3!$B:$B)-24,12)</f>
        <v>242080</v>
      </c>
      <c r="E18" s="209">
        <f>INDEX(Matrix3!$A:$EH,MATCH(Bezüge!$C$6,Matrix3!$C:$C,0)+MATCH(Bezüge!E$7,Matrix3!$B:$B)-24,12)</f>
        <v>243870</v>
      </c>
      <c r="F18" s="209">
        <f>INDEX(Matrix3!$A:$EH,MATCH(Bezüge!$C$6,Matrix3!$C:$C,0)+MATCH(Bezüge!F$7,Matrix3!$B:$B)-24,12)</f>
        <v>245592</v>
      </c>
      <c r="G18" s="209">
        <f>INDEX(Matrix3!$A:$EH,MATCH(Bezüge!$C$6,Matrix3!$C:$C,0)+MATCH(Bezüge!G$7,Matrix3!$B:$B)-24,12)</f>
        <v>246905</v>
      </c>
      <c r="H18" s="209">
        <f>INDEX(Matrix3!$A:$EH,MATCH(Bezüge!$H$6,Matrix3!$C:$C,0)+MATCH(Bezüge!H$7,Matrix3!$B:$B)-24,12)</f>
        <v>248891</v>
      </c>
      <c r="I18" s="209">
        <f>INDEX(Matrix3!$A:$EH,MATCH(Bezüge!$H$6,Matrix3!$C:$C,0)+MATCH(Bezüge!I$7,Matrix3!$B:$B)-24,12)</f>
        <v>250325</v>
      </c>
      <c r="J18" s="209">
        <f>INDEX(Matrix3!$A:$EH,MATCH(Bezüge!$H$6,Matrix3!$C:$C,0)+MATCH(Bezüge!J$7,Matrix3!$B:$B)-24,12)</f>
        <v>252254</v>
      </c>
      <c r="K18" s="209">
        <f>INDEX(Matrix3!$A:$EH,MATCH(Bezüge!$H$6,Matrix3!$C:$C,0)+MATCH(Bezüge!K$7,Matrix3!$B:$B)-24,12)</f>
        <v>254718</v>
      </c>
      <c r="L18" s="209">
        <f>INDEX(Matrix3!$A:$EH,MATCH(Bezüge!$H$6,Matrix3!$C:$C,0)+MATCH(Bezüge!L$7,Matrix3!$B:$B)-24,12)</f>
        <v>256871</v>
      </c>
    </row>
    <row r="19" spans="1:13" ht="25.5" customHeight="1" x14ac:dyDescent="0.2">
      <c r="A19" s="144" t="s">
        <v>153</v>
      </c>
      <c r="B19" s="149" t="s">
        <v>745</v>
      </c>
      <c r="C19" s="210">
        <f>INDEX(Matrix3!$A:$EH,MATCH(Bezüge!$C$6,Matrix3!$C:$C,0)+MATCH(Bezüge!C$7,Matrix3!$B:$B)-24,13)</f>
        <v>1326</v>
      </c>
      <c r="D19" s="210">
        <f>INDEX(Matrix3!$A:$EH,MATCH(Bezüge!$C$6,Matrix3!$C:$C,0)+MATCH(Bezüge!D$7,Matrix3!$B:$B)-24,13)</f>
        <v>1329</v>
      </c>
      <c r="E19" s="210">
        <f>INDEX(Matrix3!$A:$EH,MATCH(Bezüge!$C$6,Matrix3!$C:$C,0)+MATCH(Bezüge!E$7,Matrix3!$B:$B)-24,13)</f>
        <v>1252</v>
      </c>
      <c r="F19" s="210">
        <f>INDEX(Matrix3!$A:$EH,MATCH(Bezüge!$C$6,Matrix3!$C:$C,0)+MATCH(Bezüge!F$7,Matrix3!$B:$B)-24,13)</f>
        <v>1401</v>
      </c>
      <c r="G19" s="210">
        <f>INDEX(Matrix3!$A:$EH,MATCH(Bezüge!$C$6,Matrix3!$C:$C,0)+MATCH(Bezüge!G$7,Matrix3!$B:$B)-24,13)</f>
        <v>1389</v>
      </c>
      <c r="H19" s="210">
        <f>INDEX(Matrix3!$A:$EH,MATCH(Bezüge!$H$6,Matrix3!$C:$C,0)+MATCH(Bezüge!H$7,Matrix3!$B:$B)-24,13)</f>
        <v>1311</v>
      </c>
      <c r="I19" s="210">
        <f>INDEX(Matrix3!$A:$EH,MATCH(Bezüge!$H$6,Matrix3!$C:$C,0)+MATCH(Bezüge!I$7,Matrix3!$B:$B)-24,13)</f>
        <v>1097</v>
      </c>
      <c r="J19" s="210">
        <f>INDEX(Matrix3!$A:$EH,MATCH(Bezüge!$H$6,Matrix3!$C:$C,0)+MATCH(Bezüge!J$7,Matrix3!$B:$B)-24,13)</f>
        <v>1274</v>
      </c>
      <c r="K19" s="210">
        <f>INDEX(Matrix3!$A:$EH,MATCH(Bezüge!$H$6,Matrix3!$C:$C,0)+MATCH(Bezüge!K$7,Matrix3!$B:$B)-24,13)</f>
        <v>1455</v>
      </c>
      <c r="L19" s="210">
        <f>INDEX(Matrix3!$A:$EH,MATCH(Bezüge!$H$6,Matrix3!$C:$C,0)+MATCH(Bezüge!L$7,Matrix3!$B:$B)-24,13)</f>
        <v>1545</v>
      </c>
      <c r="M19" s="160"/>
    </row>
    <row r="20" spans="1:13" ht="25.5" customHeight="1" x14ac:dyDescent="0.2">
      <c r="A20" s="141" t="s">
        <v>154</v>
      </c>
      <c r="B20" s="142" t="s">
        <v>710</v>
      </c>
      <c r="C20" s="209" t="str">
        <f>INDEX(Matrix3!$A:$EH,MATCH(Bezüge!$C$6,Matrix3!$C:$C,0)+MATCH(Bezüge!C$7,Matrix3!$B:$B)-24,14)</f>
        <v>x</v>
      </c>
      <c r="D20" s="209" t="str">
        <f>INDEX(Matrix3!$A:$EH,MATCH(Bezüge!$C$6,Matrix3!$C:$C,0)+MATCH(Bezüge!D$7,Matrix3!$B:$B)-24,14)</f>
        <v>x</v>
      </c>
      <c r="E20" s="209" t="str">
        <f>INDEX(Matrix3!$A:$EH,MATCH(Bezüge!$C$6,Matrix3!$C:$C,0)+MATCH(Bezüge!E$7,Matrix3!$B:$B)-24,14)</f>
        <v>x</v>
      </c>
      <c r="F20" s="209" t="str">
        <f>INDEX(Matrix3!$A:$EH,MATCH(Bezüge!$C$6,Matrix3!$C:$C,0)+MATCH(Bezüge!F$7,Matrix3!$B:$B)-24,14)</f>
        <v>x</v>
      </c>
      <c r="G20" s="209" t="str">
        <f>INDEX(Matrix3!$A:$EH,MATCH(Bezüge!$C$6,Matrix3!$C:$C,0)+MATCH(Bezüge!G$7,Matrix3!$B:$B)-24,14)</f>
        <v>x</v>
      </c>
      <c r="H20" s="209" t="str">
        <f>INDEX(Matrix3!$A:$EH,MATCH(Bezüge!$H$6,Matrix3!$C:$C,0)+MATCH(Bezüge!H$7,Matrix3!$B:$B)-24,14)</f>
        <v>x</v>
      </c>
      <c r="I20" s="209" t="str">
        <f>INDEX(Matrix3!$A:$EH,MATCH(Bezüge!$H$6,Matrix3!$C:$C,0)+MATCH(Bezüge!I$7,Matrix3!$B:$B)-24,14)</f>
        <v>x</v>
      </c>
      <c r="J20" s="209" t="str">
        <f>INDEX(Matrix3!$A:$EH,MATCH(Bezüge!$H$6,Matrix3!$C:$C,0)+MATCH(Bezüge!J$7,Matrix3!$B:$B)-24,14)</f>
        <v>x</v>
      </c>
      <c r="K20" s="209" t="str">
        <f>INDEX(Matrix3!$A:$EH,MATCH(Bezüge!$H$6,Matrix3!$C:$C,0)+MATCH(Bezüge!K$7,Matrix3!$B:$B)-24,14)</f>
        <v>x</v>
      </c>
      <c r="L20" s="209" t="str">
        <f>INDEX(Matrix3!$A:$EH,MATCH(Bezüge!$H$6,Matrix3!$C:$C,0)+MATCH(Bezüge!L$7,Matrix3!$B:$B)-24,14)</f>
        <v>x</v>
      </c>
    </row>
    <row r="21" spans="1:13" ht="25.5" customHeight="1" x14ac:dyDescent="0.2">
      <c r="A21" s="144" t="s">
        <v>155</v>
      </c>
      <c r="B21" s="149" t="s">
        <v>232</v>
      </c>
      <c r="C21" s="210">
        <f>INDEX(Matrix3!$A:$EH,MATCH(Bezüge!$C$6,Matrix3!$C:$C,0)+MATCH(Bezüge!C$7,Matrix3!$B:$B)-24,15)</f>
        <v>46860</v>
      </c>
      <c r="D21" s="210">
        <f>INDEX(Matrix3!$A:$EH,MATCH(Bezüge!$C$6,Matrix3!$C:$C,0)+MATCH(Bezüge!D$7,Matrix3!$B:$B)-24,15)</f>
        <v>45171</v>
      </c>
      <c r="E21" s="210">
        <f>INDEX(Matrix3!$A:$EH,MATCH(Bezüge!$C$6,Matrix3!$C:$C,0)+MATCH(Bezüge!E$7,Matrix3!$B:$B)-24,15)</f>
        <v>42921</v>
      </c>
      <c r="F21" s="210">
        <f>INDEX(Matrix3!$A:$EH,MATCH(Bezüge!$C$6,Matrix3!$C:$C,0)+MATCH(Bezüge!F$7,Matrix3!$B:$B)-24,15)</f>
        <v>41881</v>
      </c>
      <c r="G21" s="210">
        <f>INDEX(Matrix3!$A:$EH,MATCH(Bezüge!$C$6,Matrix3!$C:$C,0)+MATCH(Bezüge!G$7,Matrix3!$B:$B)-24,15)</f>
        <v>38934</v>
      </c>
      <c r="H21" s="210">
        <f>INDEX(Matrix3!$A:$EH,MATCH(Bezüge!$H$6,Matrix3!$C:$C,0)+MATCH(Bezüge!H$7,Matrix3!$B:$B)-24,15)</f>
        <v>38799</v>
      </c>
      <c r="I21" s="210">
        <f>INDEX(Matrix3!$A:$EH,MATCH(Bezüge!$H$6,Matrix3!$C:$C,0)+MATCH(Bezüge!I$7,Matrix3!$B:$B)-24,15)</f>
        <v>48736</v>
      </c>
      <c r="J21" s="210">
        <f>INDEX(Matrix3!$A:$EH,MATCH(Bezüge!$H$6,Matrix3!$C:$C,0)+MATCH(Bezüge!J$7,Matrix3!$B:$B)-24,15)</f>
        <v>44045</v>
      </c>
      <c r="K21" s="210">
        <f>INDEX(Matrix3!$A:$EH,MATCH(Bezüge!$H$6,Matrix3!$C:$C,0)+MATCH(Bezüge!K$7,Matrix3!$B:$B)-24,15)</f>
        <v>44902</v>
      </c>
      <c r="L21" s="210">
        <f>INDEX(Matrix3!$A:$EH,MATCH(Bezüge!$H$6,Matrix3!$C:$C,0)+MATCH(Bezüge!L$7,Matrix3!$B:$B)-24,15)</f>
        <v>47786</v>
      </c>
    </row>
    <row r="22" spans="1:13" ht="25.5" customHeight="1" x14ac:dyDescent="0.2">
      <c r="A22" s="141" t="s">
        <v>768</v>
      </c>
      <c r="B22" s="142" t="s">
        <v>840</v>
      </c>
      <c r="C22" s="209">
        <f>INDEX(Matrix3!$A:$EH,MATCH(Bezüge!$C$6,Matrix3!$C:$C,0)+MATCH(Bezüge!C$7,Matrix3!$B:$B)-24,16)</f>
        <v>21268</v>
      </c>
      <c r="D22" s="209">
        <f>INDEX(Matrix3!$A:$EH,MATCH(Bezüge!$C$6,Matrix3!$C:$C,0)+MATCH(Bezüge!D$7,Matrix3!$B:$B)-24,16)</f>
        <v>23785</v>
      </c>
      <c r="E22" s="209">
        <f>INDEX(Matrix3!$A:$EH,MATCH(Bezüge!$C$6,Matrix3!$C:$C,0)+MATCH(Bezüge!E$7,Matrix3!$B:$B)-24,16)</f>
        <v>25747</v>
      </c>
      <c r="F22" s="209">
        <f>INDEX(Matrix3!$A:$EH,MATCH(Bezüge!$C$6,Matrix3!$C:$C,0)+MATCH(Bezüge!F$7,Matrix3!$B:$B)-24,16)</f>
        <v>28049</v>
      </c>
      <c r="G22" s="209">
        <f>INDEX(Matrix3!$A:$EH,MATCH(Bezüge!$C$6,Matrix3!$C:$C,0)+MATCH(Bezüge!G$7,Matrix3!$B:$B)-24,16)</f>
        <v>30799</v>
      </c>
      <c r="H22" s="209">
        <f>INDEX(Matrix3!$A:$EH,MATCH(Bezüge!$H$6,Matrix3!$C:$C,0)+MATCH(Bezüge!H$7,Matrix3!$B:$B)-24,16)</f>
        <v>32750</v>
      </c>
      <c r="I22" s="209">
        <f>INDEX(Matrix3!$A:$EH,MATCH(Bezüge!$H$6,Matrix3!$C:$C,0)+MATCH(Bezüge!I$7,Matrix3!$B:$B)-24,16)</f>
        <v>34580</v>
      </c>
      <c r="J22" s="209">
        <f>INDEX(Matrix3!$A:$EH,MATCH(Bezüge!$H$6,Matrix3!$C:$C,0)+MATCH(Bezüge!J$7,Matrix3!$B:$B)-24,16)</f>
        <v>38069</v>
      </c>
      <c r="K22" s="209">
        <f>INDEX(Matrix3!$A:$EH,MATCH(Bezüge!$H$6,Matrix3!$C:$C,0)+MATCH(Bezüge!K$7,Matrix3!$B:$B)-24,16)</f>
        <v>42150</v>
      </c>
      <c r="L22" s="209">
        <f>INDEX(Matrix3!$A:$EH,MATCH(Bezüge!$H$6,Matrix3!$C:$C,0)+MATCH(Bezüge!L$7,Matrix3!$B:$B)-24,16)</f>
        <v>45512</v>
      </c>
    </row>
    <row r="23" spans="1:13" ht="25.5" customHeight="1" x14ac:dyDescent="0.2">
      <c r="A23" s="153" t="s">
        <v>769</v>
      </c>
      <c r="B23" s="154" t="s">
        <v>1062</v>
      </c>
      <c r="C23" s="211">
        <f>INDEX(Matrix3!$A:$EH,MATCH(Bezüge!$C$6,Matrix3!$C:$C,0)+MATCH(Bezüge!C$7,Matrix3!$B:$B)-24,17)</f>
        <v>3226.5306242638399</v>
      </c>
      <c r="D23" s="211">
        <f>INDEX(Matrix3!$A:$EH,MATCH(Bezüge!$C$6,Matrix3!$C:$C,0)+MATCH(Bezüge!D$7,Matrix3!$B:$B)-24,17)</f>
        <v>3295.0846110956231</v>
      </c>
      <c r="E23" s="211">
        <f>INDEX(Matrix3!$A:$EH,MATCH(Bezüge!$C$6,Matrix3!$C:$C,0)+MATCH(Bezüge!E$7,Matrix3!$B:$B)-24,17)</f>
        <v>3355.5277178934402</v>
      </c>
      <c r="F23" s="211">
        <f>INDEX(Matrix3!$A:$EH,MATCH(Bezüge!$C$6,Matrix3!$C:$C,0)+MATCH(Bezüge!F$7,Matrix3!$B:$B)-24,17)</f>
        <v>3452.8848439821695</v>
      </c>
      <c r="G23" s="211">
        <f>INDEX(Matrix3!$A:$EH,MATCH(Bezüge!$C$6,Matrix3!$C:$C,0)+MATCH(Bezüge!G$7,Matrix3!$B:$B)-24,17)</f>
        <v>3557.3468884781269</v>
      </c>
      <c r="H23" s="211">
        <f>INDEX(Matrix3!$A:$EH,MATCH(Bezüge!$H$6,Matrix3!$C:$C,0)+MATCH(Bezüge!H$7,Matrix3!$B:$B)-24,17)</f>
        <v>3668.0823305889803</v>
      </c>
      <c r="I23" s="211">
        <f>INDEX(Matrix3!$A:$EH,MATCH(Bezüge!$H$6,Matrix3!$C:$C,0)+MATCH(Bezüge!I$7,Matrix3!$B:$B)-24,17)</f>
        <v>3706.5706572045665</v>
      </c>
      <c r="J23" s="211">
        <f>INDEX(Matrix3!$A:$EH,MATCH(Bezüge!$H$6,Matrix3!$C:$C,0)+MATCH(Bezüge!J$7,Matrix3!$B:$B)-24,17)</f>
        <v>3805.5291073738681</v>
      </c>
      <c r="K23" s="211">
        <f>INDEX(Matrix3!$A:$EH,MATCH(Bezüge!$H$6,Matrix3!$C:$C,0)+MATCH(Bezüge!K$7,Matrix3!$B:$B)-24,17)</f>
        <v>3941.7747102931153</v>
      </c>
      <c r="L23" s="211">
        <f>INDEX(Matrix3!$A:$EH,MATCH(Bezüge!$H$6,Matrix3!$C:$C,0)+MATCH(Bezüge!L$7,Matrix3!$B:$B)-24,17)</f>
        <v>4097.5246356696734</v>
      </c>
    </row>
    <row r="24" spans="1:13" ht="25.5" customHeight="1" x14ac:dyDescent="0.2">
      <c r="A24" s="156" t="s">
        <v>156</v>
      </c>
      <c r="B24" s="142" t="s">
        <v>617</v>
      </c>
      <c r="C24" s="209" t="str">
        <f>INDEX(Matrix3!$A:$EH,MATCH(Bezüge!$C$6,Matrix3!$C:$C,0)+MATCH(Bezüge!C$7,Matrix3!$B:$B)-24,18)</f>
        <v>nv</v>
      </c>
      <c r="D24" s="209">
        <f>INDEX(Matrix3!$A:$EH,MATCH(Bezüge!$C$6,Matrix3!$C:$C,0)+MATCH(Bezüge!D$7,Matrix3!$B:$B)-24,18)</f>
        <v>148713</v>
      </c>
      <c r="E24" s="209">
        <f>INDEX(Matrix3!$A:$EH,MATCH(Bezüge!$C$6,Matrix3!$C:$C,0)+MATCH(Bezüge!E$7,Matrix3!$B:$B)-24,18)</f>
        <v>156887</v>
      </c>
      <c r="F24" s="209">
        <f>INDEX(Matrix3!$A:$EH,MATCH(Bezüge!$C$6,Matrix3!$C:$C,0)+MATCH(Bezüge!F$7,Matrix3!$B:$B)-24,18)</f>
        <v>163267</v>
      </c>
      <c r="G24" s="209">
        <f>INDEX(Matrix3!$A:$EH,MATCH(Bezüge!$C$6,Matrix3!$C:$C,0)+MATCH(Bezüge!G$7,Matrix3!$B:$B)-24,18)</f>
        <v>170697</v>
      </c>
      <c r="H24" s="209">
        <f>INDEX(Matrix3!$A:$EH,MATCH(Bezüge!$H$6,Matrix3!$C:$C,0)+MATCH(Bezüge!H$7,Matrix3!$B:$B)-24,18)</f>
        <v>173556</v>
      </c>
      <c r="I24" s="209">
        <f>INDEX(Matrix3!$A:$EH,MATCH(Bezüge!$H$6,Matrix3!$C:$C,0)+MATCH(Bezüge!I$7,Matrix3!$B:$B)-24,18)</f>
        <v>176163</v>
      </c>
      <c r="J24" s="209">
        <f>INDEX(Matrix3!$A:$EH,MATCH(Bezüge!$H$6,Matrix3!$C:$C,0)+MATCH(Bezüge!J$7,Matrix3!$B:$B)-24,18)</f>
        <v>181766</v>
      </c>
      <c r="K24" s="209">
        <f>INDEX(Matrix3!$A:$EH,MATCH(Bezüge!$H$6,Matrix3!$C:$C,0)+MATCH(Bezüge!K$7,Matrix3!$B:$B)-24,18)</f>
        <v>203780</v>
      </c>
      <c r="L24" s="209">
        <f>INDEX(Matrix3!$A:$EH,MATCH(Bezüge!$H$6,Matrix3!$C:$C,0)+MATCH(Bezüge!L$7,Matrix3!$B:$B)-24,18)</f>
        <v>212831</v>
      </c>
    </row>
    <row r="25" spans="1:13" ht="35.1" customHeight="1" x14ac:dyDescent="0.2">
      <c r="A25" s="136" t="s">
        <v>157</v>
      </c>
      <c r="B25" s="157" t="s">
        <v>326</v>
      </c>
      <c r="C25" s="158"/>
      <c r="D25" s="158"/>
      <c r="E25" s="158"/>
      <c r="F25" s="158"/>
      <c r="G25" s="158"/>
      <c r="H25" s="158"/>
      <c r="I25" s="158"/>
      <c r="J25" s="158"/>
      <c r="K25" s="158"/>
      <c r="L25" s="159"/>
      <c r="M25" s="217"/>
    </row>
    <row r="26" spans="1:13" ht="25.5" customHeight="1" x14ac:dyDescent="0.2">
      <c r="A26" s="141" t="s">
        <v>158</v>
      </c>
      <c r="B26" s="142" t="s">
        <v>209</v>
      </c>
      <c r="C26" s="209">
        <f>INDEX(Matrix3!$A:$EH,MATCH(Bezüge!$C$6,Matrix3!$C:$C,0)+MATCH(Bezüge!C$7,Matrix3!$B:$B)-24,19)</f>
        <v>376536</v>
      </c>
      <c r="D26" s="209">
        <f>INDEX(Matrix3!$A:$EH,MATCH(Bezüge!$C$6,Matrix3!$C:$C,0)+MATCH(Bezüge!D$7,Matrix3!$B:$B)-24,19)</f>
        <v>380273</v>
      </c>
      <c r="E26" s="209">
        <f>INDEX(Matrix3!$A:$EH,MATCH(Bezüge!$C$6,Matrix3!$C:$C,0)+MATCH(Bezüge!E$7,Matrix3!$B:$B)-24,19)</f>
        <v>381620</v>
      </c>
      <c r="F26" s="209">
        <f>INDEX(Matrix3!$A:$EH,MATCH(Bezüge!$C$6,Matrix3!$C:$C,0)+MATCH(Bezüge!F$7,Matrix3!$B:$B)-24,19)</f>
        <v>381082</v>
      </c>
      <c r="G26" s="209">
        <f>INDEX(Matrix3!$A:$EH,MATCH(Bezüge!$C$6,Matrix3!$C:$C,0)+MATCH(Bezüge!G$7,Matrix3!$B:$B)-24,19)</f>
        <v>381493</v>
      </c>
      <c r="H26" s="209">
        <f>INDEX(Matrix3!$A:$EH,MATCH(Bezüge!$H$6,Matrix3!$C:$C,0)+MATCH(Bezüge!H$7,Matrix3!$B:$B)-24,19)</f>
        <v>380028</v>
      </c>
      <c r="I26" s="209">
        <f>INDEX(Matrix3!$A:$EH,MATCH(Bezüge!$H$6,Matrix3!$C:$C,0)+MATCH(Bezüge!I$7,Matrix3!$B:$B)-24,19)</f>
        <v>378581</v>
      </c>
      <c r="J26" s="209">
        <f>INDEX(Matrix3!$A:$EH,MATCH(Bezüge!$H$6,Matrix3!$C:$C,0)+MATCH(Bezüge!J$7,Matrix3!$B:$B)-24,19)</f>
        <v>377543</v>
      </c>
      <c r="K26" s="209">
        <f>INDEX(Matrix3!$A:$EH,MATCH(Bezüge!$H$6,Matrix3!$C:$C,0)+MATCH(Bezüge!K$7,Matrix3!$B:$B)-24,19)</f>
        <v>382905</v>
      </c>
      <c r="L26" s="209">
        <f>INDEX(Matrix3!$A:$EH,MATCH(Bezüge!$H$6,Matrix3!$C:$C,0)+MATCH(Bezüge!L$7,Matrix3!$B:$B)-24,19)</f>
        <v>393081</v>
      </c>
    </row>
    <row r="27" spans="1:13" ht="25.5" customHeight="1" x14ac:dyDescent="0.2">
      <c r="A27" s="144" t="s">
        <v>159</v>
      </c>
      <c r="B27" s="149" t="s">
        <v>210</v>
      </c>
      <c r="C27" s="210">
        <f>INDEX(Matrix3!$A:$EH,MATCH(Bezüge!$C$6,Matrix3!$C:$C,0)+MATCH(Bezüge!C$7,Matrix3!$B:$B)-24,20)</f>
        <v>379211</v>
      </c>
      <c r="D27" s="210">
        <f>INDEX(Matrix3!$A:$EH,MATCH(Bezüge!$C$6,Matrix3!$C:$C,0)+MATCH(Bezüge!D$7,Matrix3!$B:$B)-24,20)</f>
        <v>388389</v>
      </c>
      <c r="E27" s="210">
        <f>INDEX(Matrix3!$A:$EH,MATCH(Bezüge!$C$6,Matrix3!$C:$C,0)+MATCH(Bezüge!E$7,Matrix3!$B:$B)-24,20)</f>
        <v>389879</v>
      </c>
      <c r="F27" s="210">
        <f>INDEX(Matrix3!$A:$EH,MATCH(Bezüge!$C$6,Matrix3!$C:$C,0)+MATCH(Bezüge!F$7,Matrix3!$B:$B)-24,20)</f>
        <v>390360</v>
      </c>
      <c r="G27" s="210">
        <f>INDEX(Matrix3!$A:$EH,MATCH(Bezüge!$C$6,Matrix3!$C:$C,0)+MATCH(Bezüge!G$7,Matrix3!$B:$B)-24,20)</f>
        <v>392450</v>
      </c>
      <c r="H27" s="210">
        <f>INDEX(Matrix3!$A:$EH,MATCH(Bezüge!$H$6,Matrix3!$C:$C,0)+MATCH(Bezüge!H$7,Matrix3!$B:$B)-24,20)</f>
        <v>390658</v>
      </c>
      <c r="I27" s="210">
        <f>INDEX(Matrix3!$A:$EH,MATCH(Bezüge!$H$6,Matrix3!$C:$C,0)+MATCH(Bezüge!I$7,Matrix3!$B:$B)-24,20)</f>
        <v>389060</v>
      </c>
      <c r="J27" s="210">
        <f>INDEX(Matrix3!$A:$EH,MATCH(Bezüge!$H$6,Matrix3!$C:$C,0)+MATCH(Bezüge!J$7,Matrix3!$B:$B)-24,20)</f>
        <v>381017</v>
      </c>
      <c r="K27" s="210">
        <f>INDEX(Matrix3!$A:$EH,MATCH(Bezüge!$H$6,Matrix3!$C:$C,0)+MATCH(Bezüge!K$7,Matrix3!$B:$B)-24,20)</f>
        <v>390350</v>
      </c>
      <c r="L27" s="210">
        <f>INDEX(Matrix3!$A:$EH,MATCH(Bezüge!$H$6,Matrix3!$C:$C,0)+MATCH(Bezüge!L$7,Matrix3!$B:$B)-24,20)</f>
        <v>383636</v>
      </c>
      <c r="M27" s="217"/>
    </row>
    <row r="28" spans="1:13" ht="25.5" customHeight="1" x14ac:dyDescent="0.2">
      <c r="A28" s="141" t="s">
        <v>160</v>
      </c>
      <c r="B28" s="142" t="s">
        <v>786</v>
      </c>
      <c r="C28" s="209">
        <f>INDEX(Matrix3!$A:$EH,MATCH(Bezüge!$C$6,Matrix3!$C:$C,0)+MATCH(Bezüge!C$7,Matrix3!$B:$B)-24,21)</f>
        <v>410085</v>
      </c>
      <c r="D28" s="209">
        <f>INDEX(Matrix3!$A:$EH,MATCH(Bezüge!$C$6,Matrix3!$C:$C,0)+MATCH(Bezüge!D$7,Matrix3!$B:$B)-24,21)</f>
        <v>419299</v>
      </c>
      <c r="E28" s="209">
        <f>INDEX(Matrix3!$A:$EH,MATCH(Bezüge!$C$6,Matrix3!$C:$C,0)+MATCH(Bezüge!E$7,Matrix3!$B:$B)-24,21)</f>
        <v>426228</v>
      </c>
      <c r="F28" s="209">
        <f>INDEX(Matrix3!$A:$EH,MATCH(Bezüge!$C$6,Matrix3!$C:$C,0)+MATCH(Bezüge!F$7,Matrix3!$B:$B)-24,21)</f>
        <v>435799</v>
      </c>
      <c r="G28" s="209">
        <f>INDEX(Matrix3!$A:$EH,MATCH(Bezüge!$C$6,Matrix3!$C:$C,0)+MATCH(Bezüge!G$7,Matrix3!$B:$B)-24,21)</f>
        <v>445015</v>
      </c>
      <c r="H28" s="209">
        <f>INDEX(Matrix3!$A:$EH,MATCH(Bezüge!$H$6,Matrix3!$C:$C,0)+MATCH(Bezüge!H$7,Matrix3!$B:$B)-24,21)</f>
        <v>452982</v>
      </c>
      <c r="I28" s="209">
        <f>INDEX(Matrix3!$A:$EH,MATCH(Bezüge!$H$6,Matrix3!$C:$C,0)+MATCH(Bezüge!I$7,Matrix3!$B:$B)-24,21)</f>
        <v>452630</v>
      </c>
      <c r="J28" s="209">
        <f>INDEX(Matrix3!$A:$EH,MATCH(Bezüge!$H$6,Matrix3!$C:$C,0)+MATCH(Bezüge!J$7,Matrix3!$B:$B)-24,21)</f>
        <v>459131</v>
      </c>
      <c r="K28" s="209">
        <f>INDEX(Matrix3!$A:$EH,MATCH(Bezüge!$H$6,Matrix3!$C:$C,0)+MATCH(Bezüge!K$7,Matrix3!$B:$B)-24,21)</f>
        <v>467306</v>
      </c>
      <c r="L28" s="209">
        <f>INDEX(Matrix3!$A:$EH,MATCH(Bezüge!$H$6,Matrix3!$C:$C,0)+MATCH(Bezüge!L$7,Matrix3!$B:$B)-24,21)</f>
        <v>471405</v>
      </c>
    </row>
    <row r="29" spans="1:13" ht="25.5" customHeight="1" x14ac:dyDescent="0.2">
      <c r="A29" s="144" t="s">
        <v>162</v>
      </c>
      <c r="B29" s="149" t="s">
        <v>787</v>
      </c>
      <c r="C29" s="210">
        <f>INDEX(Matrix3!$A:$EH,MATCH(Bezüge!$C$6,Matrix3!$C:$C,0)+MATCH(Bezüge!C$7,Matrix3!$B:$B)-24,22)</f>
        <v>67839</v>
      </c>
      <c r="D29" s="210">
        <f>INDEX(Matrix3!$A:$EH,MATCH(Bezüge!$C$6,Matrix3!$C:$C,0)+MATCH(Bezüge!D$7,Matrix3!$B:$B)-24,22)</f>
        <v>66085</v>
      </c>
      <c r="E29" s="210">
        <f>INDEX(Matrix3!$A:$EH,MATCH(Bezüge!$C$6,Matrix3!$C:$C,0)+MATCH(Bezüge!E$7,Matrix3!$B:$B)-24,22)</f>
        <v>65433</v>
      </c>
      <c r="F29" s="210">
        <f>INDEX(Matrix3!$A:$EH,MATCH(Bezüge!$C$6,Matrix3!$C:$C,0)+MATCH(Bezüge!F$7,Matrix3!$B:$B)-24,22)</f>
        <v>65528</v>
      </c>
      <c r="G29" s="210">
        <f>INDEX(Matrix3!$A:$EH,MATCH(Bezüge!$C$6,Matrix3!$C:$C,0)+MATCH(Bezüge!G$7,Matrix3!$B:$B)-24,22)</f>
        <v>65092</v>
      </c>
      <c r="H29" s="210">
        <f>INDEX(Matrix3!$A:$EH,MATCH(Bezüge!$H$6,Matrix3!$C:$C,0)+MATCH(Bezüge!H$7,Matrix3!$B:$B)-24,22)</f>
        <v>64141</v>
      </c>
      <c r="I29" s="210">
        <f>INDEX(Matrix3!$A:$EH,MATCH(Bezüge!$H$6,Matrix3!$C:$C,0)+MATCH(Bezüge!I$7,Matrix3!$B:$B)-24,22)</f>
        <v>57728</v>
      </c>
      <c r="J29" s="210">
        <f>INDEX(Matrix3!$A:$EH,MATCH(Bezüge!$H$6,Matrix3!$C:$C,0)+MATCH(Bezüge!J$7,Matrix3!$B:$B)-24,22)</f>
        <v>56689</v>
      </c>
      <c r="K29" s="210">
        <f>INDEX(Matrix3!$A:$EH,MATCH(Bezüge!$H$6,Matrix3!$C:$C,0)+MATCH(Bezüge!K$7,Matrix3!$B:$B)-24,22)</f>
        <v>57684</v>
      </c>
      <c r="L29" s="210">
        <f>INDEX(Matrix3!$A:$EH,MATCH(Bezüge!$H$6,Matrix3!$C:$C,0)+MATCH(Bezüge!L$7,Matrix3!$B:$B)-24,22)</f>
        <v>59670</v>
      </c>
    </row>
    <row r="30" spans="1:13" ht="25.5" customHeight="1" x14ac:dyDescent="0.2">
      <c r="A30" s="141" t="s">
        <v>163</v>
      </c>
      <c r="B30" s="142" t="s">
        <v>221</v>
      </c>
      <c r="C30" s="209">
        <f>INDEX(Matrix3!$A:$EH,MATCH(Bezüge!$C$6,Matrix3!$C:$C,0)+MATCH(Bezüge!C$7,Matrix3!$B:$B)-24,23)</f>
        <v>194853</v>
      </c>
      <c r="D30" s="209">
        <f>INDEX(Matrix3!$A:$EH,MATCH(Bezüge!$C$6,Matrix3!$C:$C,0)+MATCH(Bezüge!D$7,Matrix3!$B:$B)-24,23)</f>
        <v>199232</v>
      </c>
      <c r="E30" s="209">
        <f>INDEX(Matrix3!$A:$EH,MATCH(Bezüge!$C$6,Matrix3!$C:$C,0)+MATCH(Bezüge!E$7,Matrix3!$B:$B)-24,23)</f>
        <v>202302</v>
      </c>
      <c r="F30" s="209">
        <f>INDEX(Matrix3!$A:$EH,MATCH(Bezüge!$C$6,Matrix3!$C:$C,0)+MATCH(Bezüge!F$7,Matrix3!$B:$B)-24,23)</f>
        <v>206364</v>
      </c>
      <c r="G30" s="209">
        <f>INDEX(Matrix3!$A:$EH,MATCH(Bezüge!$C$6,Matrix3!$C:$C,0)+MATCH(Bezüge!G$7,Matrix3!$B:$B)-24,23)</f>
        <v>209834</v>
      </c>
      <c r="H30" s="209">
        <f>INDEX(Matrix3!$A:$EH,MATCH(Bezüge!$H$6,Matrix3!$C:$C,0)+MATCH(Bezüge!H$7,Matrix3!$B:$B)-24,23)</f>
        <v>212976</v>
      </c>
      <c r="I30" s="209">
        <f>INDEX(Matrix3!$A:$EH,MATCH(Bezüge!$H$6,Matrix3!$C:$C,0)+MATCH(Bezüge!I$7,Matrix3!$B:$B)-24,23)</f>
        <v>213011</v>
      </c>
      <c r="J30" s="209">
        <f>INDEX(Matrix3!$A:$EH,MATCH(Bezüge!$H$6,Matrix3!$C:$C,0)+MATCH(Bezüge!J$7,Matrix3!$B:$B)-24,23)</f>
        <v>215286</v>
      </c>
      <c r="K30" s="209">
        <f>INDEX(Matrix3!$A:$EH,MATCH(Bezüge!$H$6,Matrix3!$C:$C,0)+MATCH(Bezüge!K$7,Matrix3!$B:$B)-24,23)</f>
        <v>218695</v>
      </c>
      <c r="L30" s="209">
        <f>INDEX(Matrix3!$A:$EH,MATCH(Bezüge!$H$6,Matrix3!$C:$C,0)+MATCH(Bezüge!L$7,Matrix3!$B:$B)-24,23)</f>
        <v>220127</v>
      </c>
    </row>
    <row r="31" spans="1:13" ht="25.5" customHeight="1" x14ac:dyDescent="0.2">
      <c r="A31" s="144" t="s">
        <v>164</v>
      </c>
      <c r="B31" s="149" t="s">
        <v>222</v>
      </c>
      <c r="C31" s="210">
        <f>INDEX(Matrix3!$A:$EH,MATCH(Bezüge!$C$6,Matrix3!$C:$C,0)+MATCH(Bezüge!C$7,Matrix3!$B:$B)-24,24)</f>
        <v>215232</v>
      </c>
      <c r="D31" s="210">
        <f>INDEX(Matrix3!$A:$EH,MATCH(Bezüge!$C$6,Matrix3!$C:$C,0)+MATCH(Bezüge!D$7,Matrix3!$B:$B)-24,24)</f>
        <v>220067</v>
      </c>
      <c r="E31" s="210">
        <f>INDEX(Matrix3!$A:$EH,MATCH(Bezüge!$C$6,Matrix3!$C:$C,0)+MATCH(Bezüge!E$7,Matrix3!$B:$B)-24,24)</f>
        <v>223926</v>
      </c>
      <c r="F31" s="210">
        <f>INDEX(Matrix3!$A:$EH,MATCH(Bezüge!$C$6,Matrix3!$C:$C,0)+MATCH(Bezüge!F$7,Matrix3!$B:$B)-24,24)</f>
        <v>229435</v>
      </c>
      <c r="G31" s="210">
        <f>INDEX(Matrix3!$A:$EH,MATCH(Bezüge!$C$6,Matrix3!$C:$C,0)+MATCH(Bezüge!G$7,Matrix3!$B:$B)-24,24)</f>
        <v>235181</v>
      </c>
      <c r="H31" s="210">
        <f>INDEX(Matrix3!$A:$EH,MATCH(Bezüge!$H$6,Matrix3!$C:$C,0)+MATCH(Bezüge!H$7,Matrix3!$B:$B)-24,24)</f>
        <v>240006</v>
      </c>
      <c r="I31" s="210">
        <f>INDEX(Matrix3!$A:$EH,MATCH(Bezüge!$H$6,Matrix3!$C:$C,0)+MATCH(Bezüge!I$7,Matrix3!$B:$B)-24,24)</f>
        <v>239619</v>
      </c>
      <c r="J31" s="210">
        <f>INDEX(Matrix3!$A:$EH,MATCH(Bezüge!$H$6,Matrix3!$C:$C,0)+MATCH(Bezüge!J$7,Matrix3!$B:$B)-24,24)</f>
        <v>243845</v>
      </c>
      <c r="K31" s="210">
        <f>INDEX(Matrix3!$A:$EH,MATCH(Bezüge!$H$6,Matrix3!$C:$C,0)+MATCH(Bezüge!K$7,Matrix3!$B:$B)-24,24)</f>
        <v>248611</v>
      </c>
      <c r="L31" s="210">
        <f>INDEX(Matrix3!$A:$EH,MATCH(Bezüge!$H$6,Matrix3!$C:$C,0)+MATCH(Bezüge!L$7,Matrix3!$B:$B)-24,24)</f>
        <v>251278</v>
      </c>
    </row>
    <row r="32" spans="1:13" ht="25.5" customHeight="1" x14ac:dyDescent="0.2">
      <c r="A32" s="141" t="s">
        <v>166</v>
      </c>
      <c r="B32" s="142" t="s">
        <v>839</v>
      </c>
      <c r="C32" s="209">
        <f>INDEX(Matrix3!$A:$EH,MATCH(Bezüge!$C$6,Matrix3!$C:$C,0)+MATCH(Bezüge!C$7,Matrix3!$B:$B)-24,25)</f>
        <v>95545</v>
      </c>
      <c r="D32" s="209">
        <f>INDEX(Matrix3!$A:$EH,MATCH(Bezüge!$C$6,Matrix3!$C:$C,0)+MATCH(Bezüge!D$7,Matrix3!$B:$B)-24,25)</f>
        <v>96410</v>
      </c>
      <c r="E32" s="209">
        <f>INDEX(Matrix3!$A:$EH,MATCH(Bezüge!$C$6,Matrix3!$C:$C,0)+MATCH(Bezüge!E$7,Matrix3!$B:$B)-24,25)</f>
        <v>97750</v>
      </c>
      <c r="F32" s="209">
        <f>INDEX(Matrix3!$A:$EH,MATCH(Bezüge!$C$6,Matrix3!$C:$C,0)+MATCH(Bezüge!F$7,Matrix3!$B:$B)-24,25)</f>
        <v>98246</v>
      </c>
      <c r="G32" s="209">
        <f>INDEX(Matrix3!$A:$EH,MATCH(Bezüge!$C$6,Matrix3!$C:$C,0)+MATCH(Bezüge!G$7,Matrix3!$B:$B)-24,25)</f>
        <v>99214</v>
      </c>
      <c r="H32" s="209">
        <f>INDEX(Matrix3!$A:$EH,MATCH(Bezüge!$H$6,Matrix3!$C:$C,0)+MATCH(Bezüge!H$7,Matrix3!$B:$B)-24,25)</f>
        <v>99542</v>
      </c>
      <c r="I32" s="209">
        <f>INDEX(Matrix3!$A:$EH,MATCH(Bezüge!$H$6,Matrix3!$C:$C,0)+MATCH(Bezüge!I$7,Matrix3!$B:$B)-24,25)</f>
        <v>98845</v>
      </c>
      <c r="J32" s="209">
        <f>INDEX(Matrix3!$A:$EH,MATCH(Bezüge!$H$6,Matrix3!$C:$C,0)+MATCH(Bezüge!J$7,Matrix3!$B:$B)-24,25)</f>
        <v>100053</v>
      </c>
      <c r="K32" s="209">
        <f>INDEX(Matrix3!$A:$EH,MATCH(Bezüge!$H$6,Matrix3!$C:$C,0)+MATCH(Bezüge!K$7,Matrix3!$B:$B)-24,25)</f>
        <v>100940</v>
      </c>
      <c r="L32" s="209">
        <f>INDEX(Matrix3!$A:$EH,MATCH(Bezüge!$H$6,Matrix3!$C:$C,0)+MATCH(Bezüge!L$7,Matrix3!$B:$B)-24,25)</f>
        <v>101123</v>
      </c>
    </row>
    <row r="33" spans="1:13" ht="25.5" customHeight="1" x14ac:dyDescent="0.2">
      <c r="A33" s="144" t="s">
        <v>167</v>
      </c>
      <c r="B33" s="149" t="s">
        <v>838</v>
      </c>
      <c r="C33" s="210">
        <f>INDEX(Matrix3!$A:$EH,MATCH(Bezüge!$C$6,Matrix3!$C:$C,0)+MATCH(Bezüge!C$7,Matrix3!$B:$B)-24,26)</f>
        <v>174979</v>
      </c>
      <c r="D33" s="210">
        <f>INDEX(Matrix3!$A:$EH,MATCH(Bezüge!$C$6,Matrix3!$C:$C,0)+MATCH(Bezüge!D$7,Matrix3!$B:$B)-24,26)</f>
        <v>178681</v>
      </c>
      <c r="E33" s="210">
        <f>INDEX(Matrix3!$A:$EH,MATCH(Bezüge!$C$6,Matrix3!$C:$C,0)+MATCH(Bezüge!E$7,Matrix3!$B:$B)-24,26)</f>
        <v>181764</v>
      </c>
      <c r="F33" s="210">
        <f>INDEX(Matrix3!$A:$EH,MATCH(Bezüge!$C$6,Matrix3!$C:$C,0)+MATCH(Bezüge!F$7,Matrix3!$B:$B)-24,26)</f>
        <v>184390</v>
      </c>
      <c r="G33" s="210">
        <f>INDEX(Matrix3!$A:$EH,MATCH(Bezüge!$C$6,Matrix3!$C:$C,0)+MATCH(Bezüge!G$7,Matrix3!$B:$B)-24,26)</f>
        <v>188486</v>
      </c>
      <c r="H33" s="210">
        <f>INDEX(Matrix3!$A:$EH,MATCH(Bezüge!$H$6,Matrix3!$C:$C,0)+MATCH(Bezüge!H$7,Matrix3!$B:$B)-24,26)</f>
        <v>189619</v>
      </c>
      <c r="I33" s="210">
        <f>INDEX(Matrix3!$A:$EH,MATCH(Bezüge!$H$6,Matrix3!$C:$C,0)+MATCH(Bezüge!I$7,Matrix3!$B:$B)-24,26)</f>
        <v>189482</v>
      </c>
      <c r="J33" s="210">
        <f>INDEX(Matrix3!$A:$EH,MATCH(Bezüge!$H$6,Matrix3!$C:$C,0)+MATCH(Bezüge!J$7,Matrix3!$B:$B)-24,26)</f>
        <v>192693</v>
      </c>
      <c r="K33" s="210">
        <f>INDEX(Matrix3!$A:$EH,MATCH(Bezüge!$H$6,Matrix3!$C:$C,0)+MATCH(Bezüge!K$7,Matrix3!$B:$B)-24,26)</f>
        <v>195040</v>
      </c>
      <c r="L33" s="210">
        <f>INDEX(Matrix3!$A:$EH,MATCH(Bezüge!$H$6,Matrix3!$C:$C,0)+MATCH(Bezüge!L$7,Matrix3!$B:$B)-24,26)</f>
        <v>196696</v>
      </c>
    </row>
    <row r="34" spans="1:13" ht="25.5" customHeight="1" x14ac:dyDescent="0.2">
      <c r="A34" s="156" t="s">
        <v>770</v>
      </c>
      <c r="B34" s="142" t="s">
        <v>1063</v>
      </c>
      <c r="C34" s="209">
        <f>INDEX(Matrix3!$A:$EH,MATCH(Bezüge!$C$6,Matrix3!$C:$C,0)+MATCH(Bezüge!C$7,Matrix3!$B:$B)-24,27)</f>
        <v>3382.3347953216376</v>
      </c>
      <c r="D34" s="209">
        <f>INDEX(Matrix3!$A:$EH,MATCH(Bezüge!$C$6,Matrix3!$C:$C,0)+MATCH(Bezüge!D$7,Matrix3!$B:$B)-24,27)</f>
        <v>3438.6693198263388</v>
      </c>
      <c r="E34" s="209">
        <f>INDEX(Matrix3!$A:$EH,MATCH(Bezüge!$C$6,Matrix3!$C:$C,0)+MATCH(Bezüge!E$7,Matrix3!$B:$B)-24,27)</f>
        <v>3481.2869305108147</v>
      </c>
      <c r="F34" s="209">
        <f>INDEX(Matrix3!$A:$EH,MATCH(Bezüge!$C$6,Matrix3!$C:$C,0)+MATCH(Bezüge!F$7,Matrix3!$B:$B)-24,27)</f>
        <v>3559.464705882353</v>
      </c>
      <c r="G34" s="209">
        <f>INDEX(Matrix3!$A:$EH,MATCH(Bezüge!$C$6,Matrix3!$C:$C,0)+MATCH(Bezüge!G$7,Matrix3!$B:$B)-24,27)</f>
        <v>3645.6857282502442</v>
      </c>
      <c r="H34" s="209">
        <f>INDEX(Matrix3!$A:$EH,MATCH(Bezüge!$H$6,Matrix3!$C:$C,0)+MATCH(Bezüge!H$7,Matrix3!$B:$B)-24,27)</f>
        <v>3738.2237542331882</v>
      </c>
      <c r="I34" s="209">
        <f>INDEX(Matrix3!$A:$EH,MATCH(Bezüge!$H$6,Matrix3!$C:$C,0)+MATCH(Bezüge!I$7,Matrix3!$B:$B)-24,27)</f>
        <v>3736.0924389119409</v>
      </c>
      <c r="J34" s="209">
        <f>INDEX(Matrix3!$A:$EH,MATCH(Bezüge!$H$6,Matrix3!$C:$C,0)+MATCH(Bezüge!J$7,Matrix3!$B:$B)-24,27)</f>
        <v>3808.5550329256821</v>
      </c>
      <c r="K34" s="209">
        <f>INDEX(Matrix3!$A:$EH,MATCH(Bezüge!$H$6,Matrix3!$C:$C,0)+MATCH(Bezüge!K$7,Matrix3!$B:$B)-24,27)</f>
        <v>3927.3854064642505</v>
      </c>
      <c r="L34" s="209">
        <f>INDEX(Matrix3!$A:$EH,MATCH(Bezüge!$H$6,Matrix3!$C:$C,0)+MATCH(Bezüge!L$7,Matrix3!$B:$B)-24,27)</f>
        <v>4097.5246356696734</v>
      </c>
    </row>
    <row r="35" spans="1:13" ht="25.5" customHeight="1" x14ac:dyDescent="0.2">
      <c r="A35" s="153" t="s">
        <v>168</v>
      </c>
      <c r="B35" s="154" t="s">
        <v>223</v>
      </c>
      <c r="C35" s="211">
        <f>INDEX(Matrix3!$A:$EH,MATCH(Bezüge!$C$6,Matrix3!$C:$C,0)+MATCH(Bezüge!C$7,Matrix3!$B:$B)-24,28)</f>
        <v>587161</v>
      </c>
      <c r="D35" s="211">
        <f>INDEX(Matrix3!$A:$EH,MATCH(Bezüge!$C$6,Matrix3!$C:$C,0)+MATCH(Bezüge!D$7,Matrix3!$B:$B)-24,28)</f>
        <v>592694</v>
      </c>
      <c r="E35" s="211">
        <f>INDEX(Matrix3!$A:$EH,MATCH(Bezüge!$C$6,Matrix3!$C:$C,0)+MATCH(Bezüge!E$7,Matrix3!$B:$B)-24,28)</f>
        <v>595937</v>
      </c>
      <c r="F35" s="211">
        <f>INDEX(Matrix3!$A:$EH,MATCH(Bezüge!$C$6,Matrix3!$C:$C,0)+MATCH(Bezüge!F$7,Matrix3!$B:$B)-24,28)</f>
        <v>597205</v>
      </c>
      <c r="G35" s="211">
        <f>INDEX(Matrix3!$A:$EH,MATCH(Bezüge!$C$6,Matrix3!$C:$C,0)+MATCH(Bezüge!G$7,Matrix3!$B:$B)-24,28)</f>
        <v>598898</v>
      </c>
      <c r="H35" s="211">
        <f>INDEX(Matrix3!$A:$EH,MATCH(Bezüge!$H$6,Matrix3!$C:$C,0)+MATCH(Bezüge!H$7,Matrix3!$B:$B)-24,28)</f>
        <v>598627</v>
      </c>
      <c r="I35" s="211">
        <f>INDEX(Matrix3!$A:$EH,MATCH(Bezüge!$H$6,Matrix3!$C:$C,0)+MATCH(Bezüge!I$7,Matrix3!$B:$B)-24,28)</f>
        <v>599055</v>
      </c>
      <c r="J35" s="211">
        <f>INDEX(Matrix3!$A:$EH,MATCH(Bezüge!$H$6,Matrix3!$C:$C,0)+MATCH(Bezüge!J$7,Matrix3!$B:$B)-24,28)</f>
        <v>599410</v>
      </c>
      <c r="K35" s="211">
        <f>INDEX(Matrix3!$A:$EH,MATCH(Bezüge!$H$6,Matrix3!$C:$C,0)+MATCH(Bezüge!K$7,Matrix3!$B:$B)-24,28)</f>
        <v>609319</v>
      </c>
      <c r="L35" s="211">
        <f>INDEX(Matrix3!$A:$EH,MATCH(Bezüge!$H$6,Matrix3!$C:$C,0)+MATCH(Bezüge!L$7,Matrix3!$B:$B)-24,28)</f>
        <v>610123</v>
      </c>
    </row>
    <row r="36" spans="1:13" ht="25.5" customHeight="1" x14ac:dyDescent="0.2">
      <c r="A36" s="156" t="s">
        <v>170</v>
      </c>
      <c r="B36" s="142" t="s">
        <v>224</v>
      </c>
      <c r="C36" s="209">
        <f>INDEX(Matrix3!$A:$EH,MATCH(Bezüge!$C$6,Matrix3!$C:$C,0)+MATCH(Bezüge!C$7,Matrix3!$B:$B)-24,29)</f>
        <v>559187</v>
      </c>
      <c r="D36" s="209">
        <f>INDEX(Matrix3!$A:$EH,MATCH(Bezüge!$C$6,Matrix3!$C:$C,0)+MATCH(Bezüge!D$7,Matrix3!$B:$B)-24,29)</f>
        <v>571268</v>
      </c>
      <c r="E36" s="209">
        <f>INDEX(Matrix3!$A:$EH,MATCH(Bezüge!$C$6,Matrix3!$C:$C,0)+MATCH(Bezüge!E$7,Matrix3!$B:$B)-24,29)</f>
        <v>575115</v>
      </c>
      <c r="F36" s="209">
        <f>INDEX(Matrix3!$A:$EH,MATCH(Bezüge!$C$6,Matrix3!$C:$C,0)+MATCH(Bezüge!F$7,Matrix3!$B:$B)-24,29)</f>
        <v>577399</v>
      </c>
      <c r="G36" s="209">
        <f>INDEX(Matrix3!$A:$EH,MATCH(Bezüge!$C$6,Matrix3!$C:$C,0)+MATCH(Bezüge!G$7,Matrix3!$B:$B)-24,29)</f>
        <v>581026</v>
      </c>
      <c r="H36" s="209">
        <f>INDEX(Matrix3!$A:$EH,MATCH(Bezüge!$H$6,Matrix3!$C:$C,0)+MATCH(Bezüge!H$7,Matrix3!$B:$B)-24,29)</f>
        <v>580338</v>
      </c>
      <c r="I36" s="209">
        <f>INDEX(Matrix3!$A:$EH,MATCH(Bezüge!$H$6,Matrix3!$C:$C,0)+MATCH(Bezüge!I$7,Matrix3!$B:$B)-24,29)</f>
        <v>580243</v>
      </c>
      <c r="J36" s="209">
        <f>INDEX(Matrix3!$A:$EH,MATCH(Bezüge!$H$6,Matrix3!$C:$C,0)+MATCH(Bezüge!J$7,Matrix3!$B:$B)-24,29)</f>
        <v>581479</v>
      </c>
      <c r="K36" s="209">
        <f>INDEX(Matrix3!$A:$EH,MATCH(Bezüge!$H$6,Matrix3!$C:$C,0)+MATCH(Bezüge!K$7,Matrix3!$B:$B)-24,29)</f>
        <v>588054</v>
      </c>
      <c r="L36" s="209">
        <f>INDEX(Matrix3!$A:$EH,MATCH(Bezüge!$H$6,Matrix3!$C:$C,0)+MATCH(Bezüge!L$7,Matrix3!$B:$B)-24,29)</f>
        <v>591499</v>
      </c>
    </row>
    <row r="37" spans="1:13" ht="25.5" customHeight="1" x14ac:dyDescent="0.2">
      <c r="A37" s="161" t="s">
        <v>172</v>
      </c>
      <c r="B37" s="154" t="s">
        <v>211</v>
      </c>
      <c r="C37" s="211">
        <f>INDEX(Matrix3!$A:$EH,MATCH(Bezüge!$C$6,Matrix3!$C:$C,0)+MATCH(Bezüge!C$7,Matrix3!$B:$B)-24,30)</f>
        <v>26303</v>
      </c>
      <c r="D37" s="211">
        <f>INDEX(Matrix3!$A:$EH,MATCH(Bezüge!$C$6,Matrix3!$C:$C,0)+MATCH(Bezüge!D$7,Matrix3!$B:$B)-24,30)</f>
        <v>26238</v>
      </c>
      <c r="E37" s="211">
        <f>INDEX(Matrix3!$A:$EH,MATCH(Bezüge!$C$6,Matrix3!$C:$C,0)+MATCH(Bezüge!E$7,Matrix3!$B:$B)-24,30)</f>
        <v>25871</v>
      </c>
      <c r="F37" s="211">
        <f>INDEX(Matrix3!$A:$EH,MATCH(Bezüge!$C$6,Matrix3!$C:$C,0)+MATCH(Bezüge!F$7,Matrix3!$B:$B)-24,30)</f>
        <v>25605</v>
      </c>
      <c r="G37" s="211">
        <f>INDEX(Matrix3!$A:$EH,MATCH(Bezüge!$C$6,Matrix3!$C:$C,0)+MATCH(Bezüge!G$7,Matrix3!$B:$B)-24,30)</f>
        <v>25204</v>
      </c>
      <c r="H37" s="211">
        <f>INDEX(Matrix3!$A:$EH,MATCH(Bezüge!$H$6,Matrix3!$C:$C,0)+MATCH(Bezüge!H$7,Matrix3!$B:$B)-24,30)</f>
        <v>24973</v>
      </c>
      <c r="I37" s="211">
        <f>INDEX(Matrix3!$A:$EH,MATCH(Bezüge!$H$6,Matrix3!$C:$C,0)+MATCH(Bezüge!I$7,Matrix3!$B:$B)-24,30)</f>
        <v>25053</v>
      </c>
      <c r="J37" s="211">
        <f>INDEX(Matrix3!$A:$EH,MATCH(Bezüge!$H$6,Matrix3!$C:$C,0)+MATCH(Bezüge!J$7,Matrix3!$B:$B)-24,30)</f>
        <v>24856</v>
      </c>
      <c r="K37" s="211">
        <f>INDEX(Matrix3!$A:$EH,MATCH(Bezüge!$H$6,Matrix3!$C:$C,0)+MATCH(Bezüge!K$7,Matrix3!$B:$B)-24,30)</f>
        <v>27287</v>
      </c>
      <c r="L37" s="211">
        <f>INDEX(Matrix3!$A:$EH,MATCH(Bezüge!$H$6,Matrix3!$C:$C,0)+MATCH(Bezüge!L$7,Matrix3!$B:$B)-24,30)</f>
        <v>26650</v>
      </c>
    </row>
    <row r="38" spans="1:13" ht="25.5" customHeight="1" x14ac:dyDescent="0.2">
      <c r="A38" s="150" t="s">
        <v>173</v>
      </c>
      <c r="B38" s="142" t="s">
        <v>1064</v>
      </c>
      <c r="C38" s="209">
        <f>INDEX(Matrix3!$A:$EH,MATCH(Bezüge!$C$6,Matrix3!$C:$C,0)+MATCH(Bezüge!C$7,Matrix3!$B:$B)-24,31)</f>
        <v>19506.5</v>
      </c>
      <c r="D38" s="209">
        <f>INDEX(Matrix3!$A:$EH,MATCH(Bezüge!$C$6,Matrix3!$C:$C,0)+MATCH(Bezüge!D$7,Matrix3!$B:$B)-24,31)</f>
        <v>20661</v>
      </c>
      <c r="E38" s="209">
        <f>INDEX(Matrix3!$A:$EH,MATCH(Bezüge!$C$6,Matrix3!$C:$C,0)+MATCH(Bezüge!E$7,Matrix3!$B:$B)-24,31)</f>
        <v>21293</v>
      </c>
      <c r="F38" s="209">
        <f>INDEX(Matrix3!$A:$EH,MATCH(Bezüge!$C$6,Matrix3!$C:$C,0)+MATCH(Bezüge!F$7,Matrix3!$B:$B)-24,31)</f>
        <v>21833.25</v>
      </c>
      <c r="G38" s="209">
        <f>INDEX(Matrix3!$A:$EH,MATCH(Bezüge!$C$6,Matrix3!$C:$C,0)+MATCH(Bezüge!G$7,Matrix3!$B:$B)-24,31)</f>
        <v>23153.4</v>
      </c>
      <c r="H38" s="209">
        <f>INDEX(Matrix3!$A:$EH,MATCH(Bezüge!$H$6,Matrix3!$C:$C,0)+MATCH(Bezüge!H$7,Matrix3!$B:$B)-24,31)</f>
        <v>23541.7</v>
      </c>
      <c r="I38" s="209">
        <f>INDEX(Matrix3!$A:$EH,MATCH(Bezüge!$H$6,Matrix3!$C:$C,0)+MATCH(Bezüge!I$7,Matrix3!$B:$B)-24,31)</f>
        <v>23891</v>
      </c>
      <c r="J38" s="209">
        <f>INDEX(Matrix3!$A:$EH,MATCH(Bezüge!$H$6,Matrix3!$C:$C,0)+MATCH(Bezüge!J$7,Matrix3!$B:$B)-24,31)</f>
        <v>24209.375</v>
      </c>
      <c r="K38" s="209">
        <f>INDEX(Matrix3!$A:$EH,MATCH(Bezüge!$H$6,Matrix3!$C:$C,0)+MATCH(Bezüge!K$7,Matrix3!$B:$B)-24,31)</f>
        <v>61429.25</v>
      </c>
      <c r="L38" s="209">
        <f>INDEX(Matrix3!$A:$EH,MATCH(Bezüge!$H$6,Matrix3!$C:$C,0)+MATCH(Bezüge!L$7,Matrix3!$B:$B)-24,31)</f>
        <v>60508</v>
      </c>
    </row>
    <row r="39" spans="1:13" ht="25.5" customHeight="1" x14ac:dyDescent="0.2">
      <c r="A39" s="148" t="s">
        <v>771</v>
      </c>
      <c r="B39" s="149" t="s">
        <v>1065</v>
      </c>
      <c r="C39" s="210">
        <f>INDEX(Matrix3!$A:$EH,MATCH(Bezüge!$C$6,Matrix3!$C:$C,0)+MATCH(Bezüge!C$7,Matrix3!$B:$B)-24,32)</f>
        <v>39299</v>
      </c>
      <c r="D39" s="210">
        <f>INDEX(Matrix3!$A:$EH,MATCH(Bezüge!$C$6,Matrix3!$C:$C,0)+MATCH(Bezüge!D$7,Matrix3!$B:$B)-24,32)</f>
        <v>39551</v>
      </c>
      <c r="E39" s="210">
        <f>INDEX(Matrix3!$A:$EH,MATCH(Bezüge!$C$6,Matrix3!$C:$C,0)+MATCH(Bezüge!E$7,Matrix3!$B:$B)-24,32)</f>
        <v>40165</v>
      </c>
      <c r="F39" s="210">
        <f>INDEX(Matrix3!$A:$EH,MATCH(Bezüge!$C$6,Matrix3!$C:$C,0)+MATCH(Bezüge!F$7,Matrix3!$B:$B)-24,32)</f>
        <v>40415</v>
      </c>
      <c r="G39" s="210">
        <f>INDEX(Matrix3!$A:$EH,MATCH(Bezüge!$C$6,Matrix3!$C:$C,0)+MATCH(Bezüge!G$7,Matrix3!$B:$B)-24,32)</f>
        <v>39965</v>
      </c>
      <c r="H39" s="210">
        <f>INDEX(Matrix3!$A:$EH,MATCH(Bezüge!$H$6,Matrix3!$C:$C,0)+MATCH(Bezüge!H$7,Matrix3!$B:$B)-24,32)</f>
        <v>39491</v>
      </c>
      <c r="I39" s="210">
        <f>INDEX(Matrix3!$A:$EH,MATCH(Bezüge!$H$6,Matrix3!$C:$C,0)+MATCH(Bezüge!I$7,Matrix3!$B:$B)-24,32)</f>
        <v>39854</v>
      </c>
      <c r="J39" s="210">
        <f>INDEX(Matrix3!$A:$EH,MATCH(Bezüge!$H$6,Matrix3!$C:$C,0)+MATCH(Bezüge!J$7,Matrix3!$B:$B)-24,32)</f>
        <v>40197</v>
      </c>
      <c r="K39" s="210">
        <f>INDEX(Matrix3!$A:$EH,MATCH(Bezüge!$H$6,Matrix3!$C:$C,0)+MATCH(Bezüge!K$7,Matrix3!$B:$B)-24,32)</f>
        <v>42419</v>
      </c>
      <c r="L39" s="210">
        <f>INDEX(Matrix3!$A:$EH,MATCH(Bezüge!$H$6,Matrix3!$C:$C,0)+MATCH(Bezüge!L$7,Matrix3!$B:$B)-24,32)</f>
        <v>43903</v>
      </c>
    </row>
    <row r="40" spans="1:13" ht="35.1" customHeight="1" x14ac:dyDescent="0.2">
      <c r="A40" s="136" t="s">
        <v>47</v>
      </c>
      <c r="B40" s="157" t="s">
        <v>327</v>
      </c>
      <c r="C40" s="158"/>
      <c r="D40" s="158"/>
      <c r="E40" s="158"/>
      <c r="F40" s="158"/>
      <c r="G40" s="158"/>
      <c r="H40" s="158"/>
      <c r="I40" s="158"/>
      <c r="J40" s="158"/>
      <c r="K40" s="158"/>
      <c r="L40" s="159"/>
      <c r="M40" s="217"/>
    </row>
    <row r="41" spans="1:13" ht="25.5" customHeight="1" x14ac:dyDescent="0.2">
      <c r="A41" s="150" t="s">
        <v>48</v>
      </c>
      <c r="B41" s="142" t="s">
        <v>208</v>
      </c>
      <c r="C41" s="209">
        <f>INDEX(Matrix3!$A:$EH,MATCH(Bezüge!$C$6,Matrix3!$C:$C,0)+MATCH(Bezüge!C$7,Matrix3!$B:$B)-24,33)</f>
        <v>1146348</v>
      </c>
      <c r="D41" s="209">
        <f>INDEX(Matrix3!$A:$EH,MATCH(Bezüge!$C$6,Matrix3!$C:$C,0)+MATCH(Bezüge!D$7,Matrix3!$B:$B)-24,33)</f>
        <v>1163962</v>
      </c>
      <c r="E41" s="209">
        <f>INDEX(Matrix3!$A:$EH,MATCH(Bezüge!$C$6,Matrix3!$C:$C,0)+MATCH(Bezüge!E$7,Matrix3!$B:$B)-24,33)</f>
        <v>1171052</v>
      </c>
      <c r="F41" s="209">
        <f>INDEX(Matrix3!$A:$EH,MATCH(Bezüge!$C$6,Matrix3!$C:$C,0)+MATCH(Bezüge!F$7,Matrix3!$B:$B)-24,33)</f>
        <v>1174604</v>
      </c>
      <c r="G41" s="209">
        <f>INDEX(Matrix3!$A:$EH,MATCH(Bezüge!$C$6,Matrix3!$C:$C,0)+MATCH(Bezüge!G$7,Matrix3!$B:$B)-24,33)</f>
        <v>1179924</v>
      </c>
      <c r="H41" s="209">
        <f>INDEX(Matrix3!$A:$EH,MATCH(Bezüge!$H$6,Matrix3!$C:$C,0)+MATCH(Bezüge!H$7,Matrix3!$B:$B)-24,33)</f>
        <v>1178965</v>
      </c>
      <c r="I41" s="209">
        <f>INDEX(Matrix3!$A:$EH,MATCH(Bezüge!$H$6,Matrix3!$C:$C,0)+MATCH(Bezüge!I$7,Matrix3!$B:$B)-24,33)</f>
        <v>1179298</v>
      </c>
      <c r="J41" s="209">
        <f>INDEX(Matrix3!$A:$EH,MATCH(Bezüge!$H$6,Matrix3!$C:$C,0)+MATCH(Bezüge!J$7,Matrix3!$B:$B)-24,33)</f>
        <v>1180889</v>
      </c>
      <c r="K41" s="209">
        <f>INDEX(Matrix3!$A:$EH,MATCH(Bezüge!$H$6,Matrix3!$C:$C,0)+MATCH(Bezüge!K$7,Matrix3!$B:$B)-24,33)</f>
        <v>1197373</v>
      </c>
      <c r="L41" s="209">
        <f>INDEX(Matrix3!$A:$EH,MATCH(Bezüge!$H$6,Matrix3!$C:$C,0)+MATCH(Bezüge!L$7,Matrix3!$B:$B)-24,33)</f>
        <v>1201622</v>
      </c>
    </row>
    <row r="42" spans="1:13" ht="25.5" customHeight="1" x14ac:dyDescent="0.2">
      <c r="A42" s="144" t="s">
        <v>50</v>
      </c>
      <c r="B42" s="149" t="s">
        <v>1066</v>
      </c>
      <c r="C42" s="210">
        <f>INDEX(Matrix3!$A:$EH,MATCH(Bezüge!$C$6,Matrix3!$C:$C,0)+MATCH(Bezüge!C$7,Matrix3!$B:$B)-24,34)</f>
        <v>7189</v>
      </c>
      <c r="D42" s="210">
        <f>INDEX(Matrix3!$A:$EH,MATCH(Bezüge!$C$6,Matrix3!$C:$C,0)+MATCH(Bezüge!D$7,Matrix3!$B:$B)-24,34)</f>
        <v>7771</v>
      </c>
      <c r="E42" s="210">
        <f>INDEX(Matrix3!$A:$EH,MATCH(Bezüge!$C$6,Matrix3!$C:$C,0)+MATCH(Bezüge!E$7,Matrix3!$B:$B)-24,34)</f>
        <v>8088</v>
      </c>
      <c r="F42" s="210">
        <f>INDEX(Matrix3!$A:$EH,MATCH(Bezüge!$C$6,Matrix3!$C:$C,0)+MATCH(Bezüge!F$7,Matrix3!$B:$B)-24,34)</f>
        <v>8448</v>
      </c>
      <c r="G42" s="210">
        <f>INDEX(Matrix3!$A:$EH,MATCH(Bezüge!$C$6,Matrix3!$C:$C,0)+MATCH(Bezüge!G$7,Matrix3!$B:$B)-24,34)</f>
        <v>8762</v>
      </c>
      <c r="H42" s="210">
        <f>INDEX(Matrix3!$A:$EH,MATCH(Bezüge!$H$6,Matrix3!$C:$C,0)+MATCH(Bezüge!H$7,Matrix3!$B:$B)-24,34)</f>
        <v>8886</v>
      </c>
      <c r="I42" s="210">
        <f>INDEX(Matrix3!$A:$EH,MATCH(Bezüge!$H$6,Matrix3!$C:$C,0)+MATCH(Bezüge!I$7,Matrix3!$B:$B)-24,34)</f>
        <v>8674</v>
      </c>
      <c r="J42" s="210">
        <f>INDEX(Matrix3!$A:$EH,MATCH(Bezüge!$H$6,Matrix3!$C:$C,0)+MATCH(Bezüge!J$7,Matrix3!$B:$B)-24,34)</f>
        <v>8593</v>
      </c>
      <c r="K42" s="210">
        <f>INDEX(Matrix3!$A:$EH,MATCH(Bezüge!$H$6,Matrix3!$C:$C,0)+MATCH(Bezüge!K$7,Matrix3!$B:$B)-24,34)</f>
        <v>22698</v>
      </c>
      <c r="L42" s="210">
        <f>INDEX(Matrix3!$A:$EH,MATCH(Bezüge!$H$6,Matrix3!$C:$C,0)+MATCH(Bezüge!L$7,Matrix3!$B:$B)-24,34)</f>
        <v>22115</v>
      </c>
    </row>
    <row r="43" spans="1:13" ht="25.5" customHeight="1" x14ac:dyDescent="0.2">
      <c r="A43" s="141" t="s">
        <v>51</v>
      </c>
      <c r="B43" s="142" t="s">
        <v>1067</v>
      </c>
      <c r="C43" s="209">
        <f>INDEX(Matrix3!$A:$EH,MATCH(Bezüge!$C$6,Matrix3!$C:$C,0)+MATCH(Bezüge!C$7,Matrix3!$B:$B)-24,35)</f>
        <v>12317.5</v>
      </c>
      <c r="D43" s="209">
        <f>INDEX(Matrix3!$A:$EH,MATCH(Bezüge!$C$6,Matrix3!$C:$C,0)+MATCH(Bezüge!D$7,Matrix3!$B:$B)-24,35)</f>
        <v>12890</v>
      </c>
      <c r="E43" s="209">
        <f>INDEX(Matrix3!$A:$EH,MATCH(Bezüge!$C$6,Matrix3!$C:$C,0)+MATCH(Bezüge!E$7,Matrix3!$B:$B)-24,35)</f>
        <v>13205</v>
      </c>
      <c r="F43" s="209">
        <f>INDEX(Matrix3!$A:$EH,MATCH(Bezüge!$C$6,Matrix3!$C:$C,0)+MATCH(Bezüge!F$7,Matrix3!$B:$B)-24,35)</f>
        <v>13385.25</v>
      </c>
      <c r="G43" s="209">
        <f>INDEX(Matrix3!$A:$EH,MATCH(Bezüge!$C$6,Matrix3!$C:$C,0)+MATCH(Bezüge!G$7,Matrix3!$B:$B)-24,35)</f>
        <v>14391.4</v>
      </c>
      <c r="H43" s="209">
        <f>INDEX(Matrix3!$A:$EH,MATCH(Bezüge!$H$6,Matrix3!$C:$C,0)+MATCH(Bezüge!H$7,Matrix3!$B:$B)-24,35)</f>
        <v>14655.7</v>
      </c>
      <c r="I43" s="209">
        <f>INDEX(Matrix3!$A:$EH,MATCH(Bezüge!$H$6,Matrix3!$C:$C,0)+MATCH(Bezüge!I$7,Matrix3!$B:$B)-24,35)</f>
        <v>15217</v>
      </c>
      <c r="J43" s="209">
        <f>INDEX(Matrix3!$A:$EH,MATCH(Bezüge!$H$6,Matrix3!$C:$C,0)+MATCH(Bezüge!J$7,Matrix3!$B:$B)-24,35)</f>
        <v>15616.375</v>
      </c>
      <c r="K43" s="209">
        <f>INDEX(Matrix3!$A:$EH,MATCH(Bezüge!$H$6,Matrix3!$C:$C,0)+MATCH(Bezüge!K$7,Matrix3!$B:$B)-24,35)</f>
        <v>38731.25</v>
      </c>
      <c r="L43" s="209">
        <f>INDEX(Matrix3!$A:$EH,MATCH(Bezüge!$H$6,Matrix3!$C:$C,0)+MATCH(Bezüge!L$7,Matrix3!$B:$B)-24,35)</f>
        <v>38393</v>
      </c>
    </row>
    <row r="44" spans="1:13" ht="25.5" customHeight="1" x14ac:dyDescent="0.2">
      <c r="A44" s="153" t="s">
        <v>772</v>
      </c>
      <c r="B44" s="154" t="s">
        <v>1065</v>
      </c>
      <c r="C44" s="211">
        <f>INDEX(Matrix3!$A:$EH,MATCH(Bezüge!$C$6,Matrix3!$C:$C,0)+MATCH(Bezüge!C$7,Matrix3!$B:$B)-24,36)</f>
        <v>15756</v>
      </c>
      <c r="D44" s="211">
        <f>INDEX(Matrix3!$A:$EH,MATCH(Bezüge!$C$6,Matrix3!$C:$C,0)+MATCH(Bezüge!D$7,Matrix3!$B:$B)-24,36)</f>
        <v>15840</v>
      </c>
      <c r="E44" s="211">
        <f>INDEX(Matrix3!$A:$EH,MATCH(Bezüge!$C$6,Matrix3!$C:$C,0)+MATCH(Bezüge!E$7,Matrix3!$B:$B)-24,36)</f>
        <v>16188</v>
      </c>
      <c r="F44" s="211">
        <f>INDEX(Matrix3!$A:$EH,MATCH(Bezüge!$C$6,Matrix3!$C:$C,0)+MATCH(Bezüge!F$7,Matrix3!$B:$B)-24,36)</f>
        <v>16165</v>
      </c>
      <c r="G44" s="211">
        <f>INDEX(Matrix3!$A:$EH,MATCH(Bezüge!$C$6,Matrix3!$C:$C,0)+MATCH(Bezüge!G$7,Matrix3!$B:$B)-24,36)</f>
        <v>16031</v>
      </c>
      <c r="H44" s="211">
        <f>INDEX(Matrix3!$A:$EH,MATCH(Bezüge!$H$6,Matrix3!$C:$C,0)+MATCH(Bezüge!H$7,Matrix3!$B:$B)-24,36)</f>
        <v>15958</v>
      </c>
      <c r="I44" s="211">
        <f>INDEX(Matrix3!$A:$EH,MATCH(Bezüge!$H$6,Matrix3!$C:$C,0)+MATCH(Bezüge!I$7,Matrix3!$B:$B)-24,36)</f>
        <v>16209</v>
      </c>
      <c r="J44" s="211">
        <f>INDEX(Matrix3!$A:$EH,MATCH(Bezüge!$H$6,Matrix3!$C:$C,0)+MATCH(Bezüge!J$7,Matrix3!$B:$B)-24,36)</f>
        <v>16459</v>
      </c>
      <c r="K44" s="211">
        <f>INDEX(Matrix3!$A:$EH,MATCH(Bezüge!$H$6,Matrix3!$C:$C,0)+MATCH(Bezüge!K$7,Matrix3!$B:$B)-24,36)</f>
        <v>42419</v>
      </c>
      <c r="L44" s="211">
        <f>INDEX(Matrix3!$A:$EH,MATCH(Bezüge!$H$6,Matrix3!$C:$C,0)+MATCH(Bezüge!L$7,Matrix3!$B:$B)-24,36)</f>
        <v>43903</v>
      </c>
    </row>
    <row r="45" spans="1:13" ht="25.5" customHeight="1" x14ac:dyDescent="0.2">
      <c r="A45" s="156" t="s">
        <v>52</v>
      </c>
      <c r="B45" s="142" t="s">
        <v>453</v>
      </c>
      <c r="C45" s="209">
        <f>INDEX(Matrix3!$A:$EH,MATCH(Bezüge!$C$6,Matrix3!$C:$C,0)+MATCH(Bezüge!C$7,Matrix3!$B:$B)-24,37)</f>
        <v>113364</v>
      </c>
      <c r="D45" s="209">
        <f>INDEX(Matrix3!$A:$EH,MATCH(Bezüge!$C$6,Matrix3!$C:$C,0)+MATCH(Bezüge!D$7,Matrix3!$B:$B)-24,37)</f>
        <v>114042</v>
      </c>
      <c r="E45" s="209">
        <f>INDEX(Matrix3!$A:$EH,MATCH(Bezüge!$C$6,Matrix3!$C:$C,0)+MATCH(Bezüge!E$7,Matrix3!$B:$B)-24,37)</f>
        <v>114312</v>
      </c>
      <c r="F45" s="209">
        <f>INDEX(Matrix3!$A:$EH,MATCH(Bezüge!$C$6,Matrix3!$C:$C,0)+MATCH(Bezüge!F$7,Matrix3!$B:$B)-24,37)</f>
        <v>114629</v>
      </c>
      <c r="G45" s="209">
        <f>INDEX(Matrix3!$A:$EH,MATCH(Bezüge!$C$6,Matrix3!$C:$C,0)+MATCH(Bezüge!G$7,Matrix3!$B:$B)-24,37)</f>
        <v>114255</v>
      </c>
      <c r="H45" s="209">
        <f>INDEX(Matrix3!$A:$EH,MATCH(Bezüge!$H$6,Matrix3!$C:$C,0)+MATCH(Bezüge!H$7,Matrix3!$B:$B)-24,37)</f>
        <v>113857</v>
      </c>
      <c r="I45" s="209">
        <f>INDEX(Matrix3!$A:$EH,MATCH(Bezüge!$H$6,Matrix3!$C:$C,0)+MATCH(Bezüge!I$7,Matrix3!$B:$B)-24,37)</f>
        <v>114072</v>
      </c>
      <c r="J45" s="209">
        <f>INDEX(Matrix3!$A:$EH,MATCH(Bezüge!$H$6,Matrix3!$C:$C,0)+MATCH(Bezüge!J$7,Matrix3!$B:$B)-24,37)</f>
        <v>113932</v>
      </c>
      <c r="K45" s="209">
        <f>INDEX(Matrix3!$A:$EH,MATCH(Bezüge!$H$6,Matrix3!$C:$C,0)+MATCH(Bezüge!K$7,Matrix3!$B:$B)-24,37)</f>
        <v>116797</v>
      </c>
      <c r="L45" s="209">
        <f>INDEX(Matrix3!$A:$EH,MATCH(Bezüge!$H$6,Matrix3!$C:$C,0)+MATCH(Bezüge!L$7,Matrix3!$B:$B)-24,37)</f>
        <v>116860</v>
      </c>
    </row>
    <row r="46" spans="1:13" ht="25.5" customHeight="1" x14ac:dyDescent="0.2">
      <c r="A46" s="153" t="s">
        <v>53</v>
      </c>
      <c r="B46" s="154" t="s">
        <v>452</v>
      </c>
      <c r="C46" s="211">
        <f>INDEX(Matrix3!$A:$EH,MATCH(Bezüge!$C$6,Matrix3!$C:$C,0)+MATCH(Bezüge!C$7,Matrix3!$B:$B)-24,38)</f>
        <v>113364</v>
      </c>
      <c r="D46" s="211">
        <f>INDEX(Matrix3!$A:$EH,MATCH(Bezüge!$C$6,Matrix3!$C:$C,0)+MATCH(Bezüge!D$7,Matrix3!$B:$B)-24,38)</f>
        <v>114042</v>
      </c>
      <c r="E46" s="211">
        <f>INDEX(Matrix3!$A:$EH,MATCH(Bezüge!$C$6,Matrix3!$C:$C,0)+MATCH(Bezüge!E$7,Matrix3!$B:$B)-24,38)</f>
        <v>114312</v>
      </c>
      <c r="F46" s="211">
        <f>INDEX(Matrix3!$A:$EH,MATCH(Bezüge!$C$6,Matrix3!$C:$C,0)+MATCH(Bezüge!F$7,Matrix3!$B:$B)-24,38)</f>
        <v>114629</v>
      </c>
      <c r="G46" s="211">
        <f>INDEX(Matrix3!$A:$EH,MATCH(Bezüge!$C$6,Matrix3!$C:$C,0)+MATCH(Bezüge!G$7,Matrix3!$B:$B)-24,38)</f>
        <v>114255</v>
      </c>
      <c r="H46" s="211">
        <f>INDEX(Matrix3!$A:$EH,MATCH(Bezüge!$H$6,Matrix3!$C:$C,0)+MATCH(Bezüge!H$7,Matrix3!$B:$B)-24,38)</f>
        <v>113857</v>
      </c>
      <c r="I46" s="211">
        <f>INDEX(Matrix3!$A:$EH,MATCH(Bezüge!$H$6,Matrix3!$C:$C,0)+MATCH(Bezüge!I$7,Matrix3!$B:$B)-24,38)</f>
        <v>114072</v>
      </c>
      <c r="J46" s="211">
        <f>INDEX(Matrix3!$A:$EH,MATCH(Bezüge!$H$6,Matrix3!$C:$C,0)+MATCH(Bezüge!J$7,Matrix3!$B:$B)-24,38)</f>
        <v>113932</v>
      </c>
      <c r="K46" s="211">
        <f>INDEX(Matrix3!$A:$EH,MATCH(Bezüge!$H$6,Matrix3!$C:$C,0)+MATCH(Bezüge!K$7,Matrix3!$B:$B)-24,38)</f>
        <v>116797</v>
      </c>
      <c r="L46" s="211">
        <f>INDEX(Matrix3!$A:$EH,MATCH(Bezüge!$H$6,Matrix3!$C:$C,0)+MATCH(Bezüge!L$7,Matrix3!$B:$B)-24,38)</f>
        <v>116860</v>
      </c>
    </row>
    <row r="47" spans="1:13" ht="25.5" customHeight="1" x14ac:dyDescent="0.2">
      <c r="A47" s="156" t="s">
        <v>247</v>
      </c>
      <c r="B47" s="142" t="s">
        <v>456</v>
      </c>
      <c r="C47" s="209">
        <f>INDEX(Matrix3!$A:$EH,MATCH(Bezüge!$C$6,Matrix3!$C:$C,0)+MATCH(Bezüge!C$7,Matrix3!$B:$B)-24,39)</f>
        <v>26303</v>
      </c>
      <c r="D47" s="209">
        <f>INDEX(Matrix3!$A:$EH,MATCH(Bezüge!$C$6,Matrix3!$C:$C,0)+MATCH(Bezüge!D$7,Matrix3!$B:$B)-24,39)</f>
        <v>26238</v>
      </c>
      <c r="E47" s="209">
        <f>INDEX(Matrix3!$A:$EH,MATCH(Bezüge!$C$6,Matrix3!$C:$C,0)+MATCH(Bezüge!E$7,Matrix3!$B:$B)-24,39)</f>
        <v>25871</v>
      </c>
      <c r="F47" s="209">
        <f>INDEX(Matrix3!$A:$EH,MATCH(Bezüge!$C$6,Matrix3!$C:$C,0)+MATCH(Bezüge!F$7,Matrix3!$B:$B)-24,39)</f>
        <v>25605</v>
      </c>
      <c r="G47" s="209">
        <f>INDEX(Matrix3!$A:$EH,MATCH(Bezüge!$C$6,Matrix3!$C:$C,0)+MATCH(Bezüge!G$7,Matrix3!$B:$B)-24,39)</f>
        <v>25204</v>
      </c>
      <c r="H47" s="209">
        <f>INDEX(Matrix3!$A:$EH,MATCH(Bezüge!$H$6,Matrix3!$C:$C,0)+MATCH(Bezüge!H$7,Matrix3!$B:$B)-24,39)</f>
        <v>24973</v>
      </c>
      <c r="I47" s="209">
        <f>INDEX(Matrix3!$A:$EH,MATCH(Bezüge!$H$6,Matrix3!$C:$C,0)+MATCH(Bezüge!I$7,Matrix3!$B:$B)-24,39)</f>
        <v>25053</v>
      </c>
      <c r="J47" s="209">
        <f>INDEX(Matrix3!$A:$EH,MATCH(Bezüge!$H$6,Matrix3!$C:$C,0)+MATCH(Bezüge!J$7,Matrix3!$B:$B)-24,39)</f>
        <v>24856</v>
      </c>
      <c r="K47" s="209">
        <f>INDEX(Matrix3!$A:$EH,MATCH(Bezüge!$H$6,Matrix3!$C:$C,0)+MATCH(Bezüge!K$7,Matrix3!$B:$B)-24,39)</f>
        <v>27287</v>
      </c>
      <c r="L47" s="209">
        <f>INDEX(Matrix3!$A:$EH,MATCH(Bezüge!$H$6,Matrix3!$C:$C,0)+MATCH(Bezüge!L$7,Matrix3!$B:$B)-24,39)</f>
        <v>26650</v>
      </c>
    </row>
    <row r="48" spans="1:13" ht="25.5" customHeight="1" x14ac:dyDescent="0.2">
      <c r="A48" s="153" t="s">
        <v>54</v>
      </c>
      <c r="B48" s="154" t="s">
        <v>614</v>
      </c>
      <c r="C48" s="211">
        <f>INDEX(Matrix3!$A:$EH,MATCH(Bezüge!$C$6,Matrix3!$C:$C,0)+MATCH(Bezüge!C$7,Matrix3!$B:$B)-24,40)</f>
        <v>183295</v>
      </c>
      <c r="D48" s="211">
        <f>INDEX(Matrix3!$A:$EH,MATCH(Bezüge!$C$6,Matrix3!$C:$C,0)+MATCH(Bezüge!D$7,Matrix3!$B:$B)-24,40)</f>
        <v>186820</v>
      </c>
      <c r="E48" s="211">
        <f>INDEX(Matrix3!$A:$EH,MATCH(Bezüge!$C$6,Matrix3!$C:$C,0)+MATCH(Bezüge!E$7,Matrix3!$B:$B)-24,40)</f>
        <v>188905</v>
      </c>
      <c r="F48" s="211">
        <f>INDEX(Matrix3!$A:$EH,MATCH(Bezüge!$C$6,Matrix3!$C:$C,0)+MATCH(Bezüge!F$7,Matrix3!$B:$B)-24,40)</f>
        <v>190226</v>
      </c>
      <c r="G48" s="211">
        <f>INDEX(Matrix3!$A:$EH,MATCH(Bezüge!$C$6,Matrix3!$C:$C,0)+MATCH(Bezüge!G$7,Matrix3!$B:$B)-24,40)</f>
        <v>190942</v>
      </c>
      <c r="H48" s="211">
        <f>INDEX(Matrix3!$A:$EH,MATCH(Bezüge!$H$6,Matrix3!$C:$C,0)+MATCH(Bezüge!H$7,Matrix3!$B:$B)-24,40)</f>
        <v>190981</v>
      </c>
      <c r="I48" s="211">
        <f>INDEX(Matrix3!$A:$EH,MATCH(Bezüge!$H$6,Matrix3!$C:$C,0)+MATCH(Bezüge!I$7,Matrix3!$B:$B)-24,40)</f>
        <v>192554</v>
      </c>
      <c r="J48" s="211">
        <f>INDEX(Matrix3!$A:$EH,MATCH(Bezüge!$H$6,Matrix3!$C:$C,0)+MATCH(Bezüge!J$7,Matrix3!$B:$B)-24,40)</f>
        <v>194104</v>
      </c>
      <c r="K48" s="211">
        <f>INDEX(Matrix3!$A:$EH,MATCH(Bezüge!$H$6,Matrix3!$C:$C,0)+MATCH(Bezüge!K$7,Matrix3!$B:$B)-24,40)</f>
        <v>199546</v>
      </c>
      <c r="L48" s="211">
        <f>INDEX(Matrix3!$A:$EH,MATCH(Bezüge!$H$6,Matrix3!$C:$C,0)+MATCH(Bezüge!L$7,Matrix3!$B:$B)-24,40)</f>
        <v>199127</v>
      </c>
    </row>
    <row r="49" spans="1:13" ht="25.5" customHeight="1" x14ac:dyDescent="0.2">
      <c r="A49" s="156" t="s">
        <v>56</v>
      </c>
      <c r="B49" s="142" t="s">
        <v>1068</v>
      </c>
      <c r="C49" s="209">
        <f>INDEX(Matrix3!$A:$EH,MATCH(Bezüge!$C$6,Matrix3!$C:$C,0)+MATCH(Bezüge!C$7,Matrix3!$B:$B)-24,41)</f>
        <v>75144</v>
      </c>
      <c r="D49" s="209">
        <f>INDEX(Matrix3!$A:$EH,MATCH(Bezüge!$C$6,Matrix3!$C:$C,0)+MATCH(Bezüge!D$7,Matrix3!$B:$B)-24,41)</f>
        <v>76514</v>
      </c>
      <c r="E49" s="209">
        <f>INDEX(Matrix3!$A:$EH,MATCH(Bezüge!$C$6,Matrix3!$C:$C,0)+MATCH(Bezüge!E$7,Matrix3!$B:$B)-24,41)</f>
        <v>77110</v>
      </c>
      <c r="F49" s="209">
        <f>INDEX(Matrix3!$A:$EH,MATCH(Bezüge!$C$6,Matrix3!$C:$C,0)+MATCH(Bezüge!F$7,Matrix3!$B:$B)-24,41)</f>
        <v>77354</v>
      </c>
      <c r="G49" s="209">
        <f>INDEX(Matrix3!$A:$EH,MATCH(Bezüge!$C$6,Matrix3!$C:$C,0)+MATCH(Bezüge!G$7,Matrix3!$B:$B)-24,41)</f>
        <v>77495</v>
      </c>
      <c r="H49" s="209">
        <f>INDEX(Matrix3!$A:$EH,MATCH(Bezüge!$H$6,Matrix3!$C:$C,0)+MATCH(Bezüge!H$7,Matrix3!$B:$B)-24,41)</f>
        <v>77573</v>
      </c>
      <c r="I49" s="209">
        <f>INDEX(Matrix3!$A:$EH,MATCH(Bezüge!$H$6,Matrix3!$C:$C,0)+MATCH(Bezüge!I$7,Matrix3!$B:$B)-24,41)</f>
        <v>78066</v>
      </c>
      <c r="J49" s="209">
        <f>INDEX(Matrix3!$A:$EH,MATCH(Bezüge!$H$6,Matrix3!$C:$C,0)+MATCH(Bezüge!J$7,Matrix3!$B:$B)-24,41)</f>
        <v>78701</v>
      </c>
      <c r="K49" s="209">
        <f>INDEX(Matrix3!$A:$EH,MATCH(Bezüge!$H$6,Matrix3!$C:$C,0)+MATCH(Bezüge!K$7,Matrix3!$B:$B)-24,41)</f>
        <v>199546</v>
      </c>
      <c r="L49" s="209">
        <f>INDEX(Matrix3!$A:$EH,MATCH(Bezüge!$H$6,Matrix3!$C:$C,0)+MATCH(Bezüge!L$7,Matrix3!$B:$B)-24,41)</f>
        <v>199127</v>
      </c>
    </row>
    <row r="50" spans="1:13" ht="25.5" customHeight="1" x14ac:dyDescent="0.2">
      <c r="A50" s="153" t="s">
        <v>57</v>
      </c>
      <c r="B50" s="154" t="s">
        <v>437</v>
      </c>
      <c r="C50" s="211" t="str">
        <f>INDEX(Matrix3!$A:$EH,MATCH(Bezüge!$C$6,Matrix3!$C:$C,0)+MATCH(Bezüge!C$7,Matrix3!$B:$B)-24,42)</f>
        <v>nv</v>
      </c>
      <c r="D50" s="211" t="str">
        <f>INDEX(Matrix3!$A:$EH,MATCH(Bezüge!$C$6,Matrix3!$C:$C,0)+MATCH(Bezüge!D$7,Matrix3!$B:$B)-24,42)</f>
        <v>nv</v>
      </c>
      <c r="E50" s="211" t="str">
        <f>INDEX(Matrix3!$A:$EH,MATCH(Bezüge!$C$6,Matrix3!$C:$C,0)+MATCH(Bezüge!E$7,Matrix3!$B:$B)-24,42)</f>
        <v>nv</v>
      </c>
      <c r="F50" s="211" t="str">
        <f>INDEX(Matrix3!$A:$EH,MATCH(Bezüge!$C$6,Matrix3!$C:$C,0)+MATCH(Bezüge!F$7,Matrix3!$B:$B)-24,42)</f>
        <v>nv</v>
      </c>
      <c r="G50" s="211" t="str">
        <f>INDEX(Matrix3!$A:$EH,MATCH(Bezüge!$C$6,Matrix3!$C:$C,0)+MATCH(Bezüge!G$7,Matrix3!$B:$B)-24,42)</f>
        <v>nv</v>
      </c>
      <c r="H50" s="211">
        <f>INDEX(Matrix3!$A:$EH,MATCH(Bezüge!$H$6,Matrix3!$C:$C,0)+MATCH(Bezüge!H$7,Matrix3!$B:$B)-24,42)</f>
        <v>28698</v>
      </c>
      <c r="I50" s="211">
        <f>INDEX(Matrix3!$A:$EH,MATCH(Bezüge!$H$6,Matrix3!$C:$C,0)+MATCH(Bezüge!I$7,Matrix3!$B:$B)-24,42)</f>
        <v>28930</v>
      </c>
      <c r="J50" s="211">
        <f>INDEX(Matrix3!$A:$EH,MATCH(Bezüge!$H$6,Matrix3!$C:$C,0)+MATCH(Bezüge!J$7,Matrix3!$B:$B)-24,42)</f>
        <v>29466</v>
      </c>
      <c r="K50" s="211">
        <f>INDEX(Matrix3!$A:$EH,MATCH(Bezüge!$H$6,Matrix3!$C:$C,0)+MATCH(Bezüge!K$7,Matrix3!$B:$B)-24,42)</f>
        <v>30709</v>
      </c>
      <c r="L50" s="211">
        <f>INDEX(Matrix3!$A:$EH,MATCH(Bezüge!$H$6,Matrix3!$C:$C,0)+MATCH(Bezüge!L$7,Matrix3!$B:$B)-24,42)</f>
        <v>31449</v>
      </c>
    </row>
    <row r="51" spans="1:13" ht="25.5" customHeight="1" x14ac:dyDescent="0.2">
      <c r="A51" s="156" t="s">
        <v>58</v>
      </c>
      <c r="B51" s="142" t="s">
        <v>437</v>
      </c>
      <c r="C51" s="209" t="str">
        <f>INDEX(Matrix3!$A:$EH,MATCH(Bezüge!$C$6,Matrix3!$C:$C,0)+MATCH(Bezüge!C$7,Matrix3!$B:$B)-24,43)</f>
        <v>nv</v>
      </c>
      <c r="D51" s="209" t="str">
        <f>INDEX(Matrix3!$A:$EH,MATCH(Bezüge!$C$6,Matrix3!$C:$C,0)+MATCH(Bezüge!D$7,Matrix3!$B:$B)-24,43)</f>
        <v>nv</v>
      </c>
      <c r="E51" s="209" t="str">
        <f>INDEX(Matrix3!$A:$EH,MATCH(Bezüge!$C$6,Matrix3!$C:$C,0)+MATCH(Bezüge!E$7,Matrix3!$B:$B)-24,43)</f>
        <v>nv</v>
      </c>
      <c r="F51" s="209" t="str">
        <f>INDEX(Matrix3!$A:$EH,MATCH(Bezüge!$C$6,Matrix3!$C:$C,0)+MATCH(Bezüge!F$7,Matrix3!$B:$B)-24,43)</f>
        <v>nv</v>
      </c>
      <c r="G51" s="209" t="str">
        <f>INDEX(Matrix3!$A:$EH,MATCH(Bezüge!$C$6,Matrix3!$C:$C,0)+MATCH(Bezüge!G$7,Matrix3!$B:$B)-24,43)</f>
        <v>nv</v>
      </c>
      <c r="H51" s="209">
        <f>INDEX(Matrix3!$A:$EH,MATCH(Bezüge!$H$6,Matrix3!$C:$C,0)+MATCH(Bezüge!H$7,Matrix3!$B:$B)-24,43)</f>
        <v>20627</v>
      </c>
      <c r="I51" s="209">
        <f>INDEX(Matrix3!$A:$EH,MATCH(Bezüge!$H$6,Matrix3!$C:$C,0)+MATCH(Bezüge!I$7,Matrix3!$B:$B)-24,43)</f>
        <v>30945</v>
      </c>
      <c r="J51" s="209">
        <f>INDEX(Matrix3!$A:$EH,MATCH(Bezüge!$H$6,Matrix3!$C:$C,0)+MATCH(Bezüge!J$7,Matrix3!$B:$B)-24,43)</f>
        <v>31395</v>
      </c>
      <c r="K51" s="209">
        <f>INDEX(Matrix3!$A:$EH,MATCH(Bezüge!$H$6,Matrix3!$C:$C,0)+MATCH(Bezüge!K$7,Matrix3!$B:$B)-24,43)</f>
        <v>32655</v>
      </c>
      <c r="L51" s="209">
        <f>INDEX(Matrix3!$A:$EH,MATCH(Bezüge!$H$6,Matrix3!$C:$C,0)+MATCH(Bezüge!L$7,Matrix3!$B:$B)-24,43)</f>
        <v>33233</v>
      </c>
    </row>
    <row r="52" spans="1:13" ht="35.1" customHeight="1" x14ac:dyDescent="0.2">
      <c r="A52" s="136" t="s">
        <v>59</v>
      </c>
      <c r="B52" s="157" t="s">
        <v>336</v>
      </c>
      <c r="C52" s="158"/>
      <c r="D52" s="158"/>
      <c r="E52" s="158"/>
      <c r="F52" s="158"/>
      <c r="G52" s="158"/>
      <c r="H52" s="158"/>
      <c r="I52" s="158"/>
      <c r="J52" s="158"/>
      <c r="K52" s="158"/>
      <c r="L52" s="158"/>
    </row>
    <row r="53" spans="1:13" ht="25.5" customHeight="1" x14ac:dyDescent="0.2">
      <c r="A53" s="150" t="s">
        <v>60</v>
      </c>
      <c r="B53" s="142" t="s">
        <v>208</v>
      </c>
      <c r="C53" s="209">
        <f>INDEX(Matrix3!$A:$EH,MATCH(Bezüge!$C$6,Matrix3!$C:$C,0)+MATCH(Bezüge!C$7,Matrix3!$B:$B)-24,44)</f>
        <v>1146348</v>
      </c>
      <c r="D53" s="209">
        <f>INDEX(Matrix3!$A:$EH,MATCH(Bezüge!$C$6,Matrix3!$C:$C,0)+MATCH(Bezüge!D$7,Matrix3!$B:$B)-24,44)</f>
        <v>1163962</v>
      </c>
      <c r="E53" s="209">
        <f>INDEX(Matrix3!$A:$EH,MATCH(Bezüge!$C$6,Matrix3!$C:$C,0)+MATCH(Bezüge!E$7,Matrix3!$B:$B)-24,44)</f>
        <v>1171052</v>
      </c>
      <c r="F53" s="209">
        <f>INDEX(Matrix3!$A:$EH,MATCH(Bezüge!$C$6,Matrix3!$C:$C,0)+MATCH(Bezüge!F$7,Matrix3!$B:$B)-24,44)</f>
        <v>1174604</v>
      </c>
      <c r="G53" s="209">
        <f>INDEX(Matrix3!$A:$EH,MATCH(Bezüge!$C$6,Matrix3!$C:$C,0)+MATCH(Bezüge!G$7,Matrix3!$B:$B)-24,44)</f>
        <v>1179924</v>
      </c>
      <c r="H53" s="209">
        <f>INDEX(Matrix3!$A:$EH,MATCH(Bezüge!$H$6,Matrix3!$C:$C,0)+MATCH(Bezüge!H$7,Matrix3!$B:$B)-24,44)</f>
        <v>1178965</v>
      </c>
      <c r="I53" s="209">
        <f>INDEX(Matrix3!$A:$EH,MATCH(Bezüge!$H$6,Matrix3!$C:$C,0)+MATCH(Bezüge!I$7,Matrix3!$B:$B)-24,44)</f>
        <v>1179298</v>
      </c>
      <c r="J53" s="209">
        <f>INDEX(Matrix3!$A:$EH,MATCH(Bezüge!$H$6,Matrix3!$C:$C,0)+MATCH(Bezüge!J$7,Matrix3!$B:$B)-24,44)</f>
        <v>1180889</v>
      </c>
      <c r="K53" s="209">
        <f>INDEX(Matrix3!$A:$EH,MATCH(Bezüge!$H$6,Matrix3!$C:$C,0)+MATCH(Bezüge!K$7,Matrix3!$B:$B)-24,44)</f>
        <v>1197373</v>
      </c>
      <c r="L53" s="209">
        <f>INDEX(Matrix3!$A:$EH,MATCH(Bezüge!$H$6,Matrix3!$C:$C,0)+MATCH(Bezüge!L$7,Matrix3!$B:$B)-24,44)</f>
        <v>1201622</v>
      </c>
    </row>
    <row r="54" spans="1:13" ht="25.5" customHeight="1" x14ac:dyDescent="0.2">
      <c r="A54" s="144" t="s">
        <v>62</v>
      </c>
      <c r="B54" s="149" t="s">
        <v>618</v>
      </c>
      <c r="C54" s="210">
        <f>INDEX(Matrix3!$A:$EH,MATCH(Bezüge!$C$6,Matrix3!$C:$C,0)+MATCH(Bezüge!C$7,Matrix3!$B:$B)-24,45)</f>
        <v>123981</v>
      </c>
      <c r="D54" s="210">
        <f>INDEX(Matrix3!$A:$EH,MATCH(Bezüge!$C$6,Matrix3!$C:$C,0)+MATCH(Bezüge!D$7,Matrix3!$B:$B)-24,45)</f>
        <v>127841</v>
      </c>
      <c r="E54" s="210">
        <f>INDEX(Matrix3!$A:$EH,MATCH(Bezüge!$C$6,Matrix3!$C:$C,0)+MATCH(Bezüge!E$7,Matrix3!$B:$B)-24,45)</f>
        <v>128276</v>
      </c>
      <c r="F54" s="210">
        <f>INDEX(Matrix3!$A:$EH,MATCH(Bezüge!$C$6,Matrix3!$C:$C,0)+MATCH(Bezüge!F$7,Matrix3!$B:$B)-24,45)</f>
        <v>127367</v>
      </c>
      <c r="G54" s="210">
        <f>INDEX(Matrix3!$A:$EH,MATCH(Bezüge!$C$6,Matrix3!$C:$C,0)+MATCH(Bezüge!G$7,Matrix3!$B:$B)-24,45)</f>
        <v>127280</v>
      </c>
      <c r="H54" s="210">
        <f>INDEX(Matrix3!$A:$EH,MATCH(Bezüge!$H$6,Matrix3!$C:$C,0)+MATCH(Bezüge!H$7,Matrix3!$B:$B)-24,45)</f>
        <v>125246</v>
      </c>
      <c r="I54" s="210">
        <f>INDEX(Matrix3!$A:$EH,MATCH(Bezüge!$H$6,Matrix3!$C:$C,0)+MATCH(Bezüge!I$7,Matrix3!$B:$B)-24,45)</f>
        <v>123596</v>
      </c>
      <c r="J54" s="210">
        <f>INDEX(Matrix3!$A:$EH,MATCH(Bezüge!$H$6,Matrix3!$C:$C,0)+MATCH(Bezüge!J$7,Matrix3!$B:$B)-24,45)</f>
        <v>122322</v>
      </c>
      <c r="K54" s="210">
        <f>INDEX(Matrix3!$A:$EH,MATCH(Bezüge!$H$6,Matrix3!$C:$C,0)+MATCH(Bezüge!K$7,Matrix3!$B:$B)-24,45)</f>
        <v>124419</v>
      </c>
      <c r="L54" s="210">
        <f>INDEX(Matrix3!$A:$EH,MATCH(Bezüge!$H$6,Matrix3!$C:$C,0)+MATCH(Bezüge!L$7,Matrix3!$B:$B)-24,45)</f>
        <v>124913</v>
      </c>
    </row>
    <row r="55" spans="1:13" ht="25.5" customHeight="1" x14ac:dyDescent="0.2">
      <c r="A55" s="141" t="s">
        <v>63</v>
      </c>
      <c r="B55" s="142" t="s">
        <v>393</v>
      </c>
      <c r="C55" s="209">
        <f>INDEX(Matrix3!$A:$EH,MATCH(Bezüge!$C$6,Matrix3!$C:$C,0)+MATCH(Bezüge!C$7,Matrix3!$B:$B)-24,46)</f>
        <v>38001</v>
      </c>
      <c r="D55" s="209">
        <f>INDEX(Matrix3!$A:$EH,MATCH(Bezüge!$C$6,Matrix3!$C:$C,0)+MATCH(Bezüge!D$7,Matrix3!$B:$B)-24,46)</f>
        <v>38660</v>
      </c>
      <c r="E55" s="209">
        <f>INDEX(Matrix3!$A:$EH,MATCH(Bezüge!$C$6,Matrix3!$C:$C,0)+MATCH(Bezüge!E$7,Matrix3!$B:$B)-24,46)</f>
        <v>38127</v>
      </c>
      <c r="F55" s="209">
        <f>INDEX(Matrix3!$A:$EH,MATCH(Bezüge!$C$6,Matrix3!$C:$C,0)+MATCH(Bezüge!F$7,Matrix3!$B:$B)-24,46)</f>
        <v>39162</v>
      </c>
      <c r="G55" s="209">
        <f>INDEX(Matrix3!$A:$EH,MATCH(Bezüge!$C$6,Matrix3!$C:$C,0)+MATCH(Bezüge!G$7,Matrix3!$B:$B)-24,46)</f>
        <v>40319</v>
      </c>
      <c r="H55" s="209">
        <f>INDEX(Matrix3!$A:$EH,MATCH(Bezüge!$H$6,Matrix3!$C:$C,0)+MATCH(Bezüge!H$7,Matrix3!$B:$B)-24,46)</f>
        <v>41451</v>
      </c>
      <c r="I55" s="209">
        <f>INDEX(Matrix3!$A:$EH,MATCH(Bezüge!$H$6,Matrix3!$C:$C,0)+MATCH(Bezüge!I$7,Matrix3!$B:$B)-24,46)</f>
        <v>41377</v>
      </c>
      <c r="J55" s="209">
        <f>INDEX(Matrix3!$A:$EH,MATCH(Bezüge!$H$6,Matrix3!$C:$C,0)+MATCH(Bezüge!J$7,Matrix3!$B:$B)-24,46)</f>
        <v>41427</v>
      </c>
      <c r="K55" s="209">
        <f>INDEX(Matrix3!$A:$EH,MATCH(Bezüge!$H$6,Matrix3!$C:$C,0)+MATCH(Bezüge!K$7,Matrix3!$B:$B)-24,46)</f>
        <v>41921</v>
      </c>
      <c r="L55" s="209">
        <f>INDEX(Matrix3!$A:$EH,MATCH(Bezüge!$H$6,Matrix3!$C:$C,0)+MATCH(Bezüge!L$7,Matrix3!$B:$B)-24,46)</f>
        <v>41705</v>
      </c>
    </row>
    <row r="56" spans="1:13" ht="25.5" customHeight="1" x14ac:dyDescent="0.2">
      <c r="A56" s="144" t="s">
        <v>64</v>
      </c>
      <c r="B56" s="149" t="s">
        <v>394</v>
      </c>
      <c r="C56" s="210">
        <f>INDEX(Matrix3!$A:$EH,MATCH(Bezüge!$C$6,Matrix3!$C:$C,0)+MATCH(Bezüge!C$7,Matrix3!$B:$B)-24,47)</f>
        <v>15576</v>
      </c>
      <c r="D56" s="210">
        <f>INDEX(Matrix3!$A:$EH,MATCH(Bezüge!$C$6,Matrix3!$C:$C,0)+MATCH(Bezüge!D$7,Matrix3!$B:$B)-24,47)</f>
        <v>14748</v>
      </c>
      <c r="E56" s="210">
        <f>INDEX(Matrix3!$A:$EH,MATCH(Bezüge!$C$6,Matrix3!$C:$C,0)+MATCH(Bezüge!E$7,Matrix3!$B:$B)-24,47)</f>
        <v>13048</v>
      </c>
      <c r="F56" s="210">
        <f>INDEX(Matrix3!$A:$EH,MATCH(Bezüge!$C$6,Matrix3!$C:$C,0)+MATCH(Bezüge!F$7,Matrix3!$B:$B)-24,47)</f>
        <v>13202</v>
      </c>
      <c r="G56" s="210">
        <f>INDEX(Matrix3!$A:$EH,MATCH(Bezüge!$C$6,Matrix3!$C:$C,0)+MATCH(Bezüge!G$7,Matrix3!$B:$B)-24,47)</f>
        <v>13577</v>
      </c>
      <c r="H56" s="210">
        <f>INDEX(Matrix3!$A:$EH,MATCH(Bezüge!$H$6,Matrix3!$C:$C,0)+MATCH(Bezüge!H$7,Matrix3!$B:$B)-24,47)</f>
        <v>14106</v>
      </c>
      <c r="I56" s="210">
        <f>INDEX(Matrix3!$A:$EH,MATCH(Bezüge!$H$6,Matrix3!$C:$C,0)+MATCH(Bezüge!I$7,Matrix3!$B:$B)-24,47)</f>
        <v>15530</v>
      </c>
      <c r="J56" s="210">
        <f>INDEX(Matrix3!$A:$EH,MATCH(Bezüge!$H$6,Matrix3!$C:$C,0)+MATCH(Bezüge!J$7,Matrix3!$B:$B)-24,47)</f>
        <v>14360</v>
      </c>
      <c r="K56" s="210">
        <f>INDEX(Matrix3!$A:$EH,MATCH(Bezüge!$H$6,Matrix3!$C:$C,0)+MATCH(Bezüge!K$7,Matrix3!$B:$B)-24,47)</f>
        <v>13613</v>
      </c>
      <c r="L56" s="210">
        <f>INDEX(Matrix3!$A:$EH,MATCH(Bezüge!$H$6,Matrix3!$C:$C,0)+MATCH(Bezüge!L$7,Matrix3!$B:$B)-24,47)</f>
        <v>12962</v>
      </c>
    </row>
    <row r="57" spans="1:13" ht="25.5" customHeight="1" x14ac:dyDescent="0.2">
      <c r="A57" s="150" t="s">
        <v>65</v>
      </c>
      <c r="B57" s="142" t="s">
        <v>618</v>
      </c>
      <c r="C57" s="209">
        <f>INDEX(Matrix3!$A:$EH,MATCH(Bezüge!$C$6,Matrix3!$C:$C,0)+MATCH(Bezüge!C$7,Matrix3!$B:$B)-24,48)</f>
        <v>123981</v>
      </c>
      <c r="D57" s="209">
        <f>INDEX(Matrix3!$A:$EH,MATCH(Bezüge!$C$6,Matrix3!$C:$C,0)+MATCH(Bezüge!D$7,Matrix3!$B:$B)-24,48)</f>
        <v>127841</v>
      </c>
      <c r="E57" s="209">
        <f>INDEX(Matrix3!$A:$EH,MATCH(Bezüge!$C$6,Matrix3!$C:$C,0)+MATCH(Bezüge!E$7,Matrix3!$B:$B)-24,48)</f>
        <v>128276</v>
      </c>
      <c r="F57" s="209">
        <f>INDEX(Matrix3!$A:$EH,MATCH(Bezüge!$C$6,Matrix3!$C:$C,0)+MATCH(Bezüge!F$7,Matrix3!$B:$B)-24,48)</f>
        <v>127367</v>
      </c>
      <c r="G57" s="209">
        <f>INDEX(Matrix3!$A:$EH,MATCH(Bezüge!$C$6,Matrix3!$C:$C,0)+MATCH(Bezüge!G$7,Matrix3!$B:$B)-24,48)</f>
        <v>127280</v>
      </c>
      <c r="H57" s="209">
        <f>INDEX(Matrix3!$A:$EH,MATCH(Bezüge!$H$6,Matrix3!$C:$C,0)+MATCH(Bezüge!H$7,Matrix3!$B:$B)-24,48)</f>
        <v>125246</v>
      </c>
      <c r="I57" s="209">
        <f>INDEX(Matrix3!$A:$EH,MATCH(Bezüge!$H$6,Matrix3!$C:$C,0)+MATCH(Bezüge!I$7,Matrix3!$B:$B)-24,48)</f>
        <v>123596</v>
      </c>
      <c r="J57" s="209">
        <f>INDEX(Matrix3!$A:$EH,MATCH(Bezüge!$H$6,Matrix3!$C:$C,0)+MATCH(Bezüge!J$7,Matrix3!$B:$B)-24,48)</f>
        <v>122322</v>
      </c>
      <c r="K57" s="209">
        <f>INDEX(Matrix3!$A:$EH,MATCH(Bezüge!$H$6,Matrix3!$C:$C,0)+MATCH(Bezüge!K$7,Matrix3!$B:$B)-24,48)</f>
        <v>124419</v>
      </c>
      <c r="L57" s="209">
        <f>INDEX(Matrix3!$A:$EH,MATCH(Bezüge!$H$6,Matrix3!$C:$C,0)+MATCH(Bezüge!L$7,Matrix3!$B:$B)-24,48)</f>
        <v>124913</v>
      </c>
    </row>
    <row r="58" spans="1:13" ht="25.5" customHeight="1" x14ac:dyDescent="0.2">
      <c r="A58" s="144" t="s">
        <v>66</v>
      </c>
      <c r="B58" s="149" t="s">
        <v>618</v>
      </c>
      <c r="C58" s="210">
        <f>INDEX(Matrix3!$A:$EH,MATCH(Bezüge!$C$6,Matrix3!$C:$C,0)+MATCH(Bezüge!C$7,Matrix3!$B:$B)-24,49)</f>
        <v>123981</v>
      </c>
      <c r="D58" s="210">
        <f>INDEX(Matrix3!$A:$EH,MATCH(Bezüge!$C$6,Matrix3!$C:$C,0)+MATCH(Bezüge!D$7,Matrix3!$B:$B)-24,49)</f>
        <v>127841</v>
      </c>
      <c r="E58" s="210">
        <f>INDEX(Matrix3!$A:$EH,MATCH(Bezüge!$C$6,Matrix3!$C:$C,0)+MATCH(Bezüge!E$7,Matrix3!$B:$B)-24,49)</f>
        <v>128276</v>
      </c>
      <c r="F58" s="210">
        <f>INDEX(Matrix3!$A:$EH,MATCH(Bezüge!$C$6,Matrix3!$C:$C,0)+MATCH(Bezüge!F$7,Matrix3!$B:$B)-24,49)</f>
        <v>127367</v>
      </c>
      <c r="G58" s="210">
        <f>INDEX(Matrix3!$A:$EH,MATCH(Bezüge!$C$6,Matrix3!$C:$C,0)+MATCH(Bezüge!G$7,Matrix3!$B:$B)-24,49)</f>
        <v>127280</v>
      </c>
      <c r="H58" s="210">
        <f>INDEX(Matrix3!$A:$EH,MATCH(Bezüge!$H$6,Matrix3!$C:$C,0)+MATCH(Bezüge!H$7,Matrix3!$B:$B)-24,49)</f>
        <v>125246</v>
      </c>
      <c r="I58" s="210">
        <f>INDEX(Matrix3!$A:$EH,MATCH(Bezüge!$H$6,Matrix3!$C:$C,0)+MATCH(Bezüge!I$7,Matrix3!$B:$B)-24,49)</f>
        <v>123596</v>
      </c>
      <c r="J58" s="210">
        <f>INDEX(Matrix3!$A:$EH,MATCH(Bezüge!$H$6,Matrix3!$C:$C,0)+MATCH(Bezüge!J$7,Matrix3!$B:$B)-24,49)</f>
        <v>122322</v>
      </c>
      <c r="K58" s="210">
        <f>INDEX(Matrix3!$A:$EH,MATCH(Bezüge!$H$6,Matrix3!$C:$C,0)+MATCH(Bezüge!K$7,Matrix3!$B:$B)-24,49)</f>
        <v>124419</v>
      </c>
      <c r="L58" s="210">
        <f>INDEX(Matrix3!$A:$EH,MATCH(Bezüge!$H$6,Matrix3!$C:$C,0)+MATCH(Bezüge!L$7,Matrix3!$B:$B)-24,49)</f>
        <v>124913</v>
      </c>
    </row>
    <row r="59" spans="1:13" ht="25.5" customHeight="1" x14ac:dyDescent="0.2">
      <c r="A59" s="141" t="s">
        <v>68</v>
      </c>
      <c r="B59" s="142" t="s">
        <v>680</v>
      </c>
      <c r="C59" s="209" t="str">
        <f>INDEX(Matrix3!$A:$EH,MATCH(Bezüge!$C$6,Matrix3!$C:$C,0)+MATCH(Bezüge!C$7,Matrix3!$B:$B)-24,50)</f>
        <v>x</v>
      </c>
      <c r="D59" s="209" t="str">
        <f>INDEX(Matrix3!$A:$EH,MATCH(Bezüge!$C$6,Matrix3!$C:$C,0)+MATCH(Bezüge!D$7,Matrix3!$B:$B)-24,50)</f>
        <v>x</v>
      </c>
      <c r="E59" s="209" t="str">
        <f>INDEX(Matrix3!$A:$EH,MATCH(Bezüge!$C$6,Matrix3!$C:$C,0)+MATCH(Bezüge!E$7,Matrix3!$B:$B)-24,50)</f>
        <v>x</v>
      </c>
      <c r="F59" s="209" t="str">
        <f>INDEX(Matrix3!$A:$EH,MATCH(Bezüge!$C$6,Matrix3!$C:$C,0)+MATCH(Bezüge!F$7,Matrix3!$B:$B)-24,50)</f>
        <v>x</v>
      </c>
      <c r="G59" s="209" t="str">
        <f>INDEX(Matrix3!$A:$EH,MATCH(Bezüge!$C$6,Matrix3!$C:$C,0)+MATCH(Bezüge!G$7,Matrix3!$B:$B)-24,50)</f>
        <v>x</v>
      </c>
      <c r="H59" s="209" t="str">
        <f>INDEX(Matrix3!$A:$EH,MATCH(Bezüge!$H$6,Matrix3!$C:$C,0)+MATCH(Bezüge!H$7,Matrix3!$B:$B)-24,50)</f>
        <v>x</v>
      </c>
      <c r="I59" s="209" t="str">
        <f>INDEX(Matrix3!$A:$EH,MATCH(Bezüge!$H$6,Matrix3!$C:$C,0)+MATCH(Bezüge!I$7,Matrix3!$B:$B)-24,50)</f>
        <v>x</v>
      </c>
      <c r="J59" s="209" t="str">
        <f>INDEX(Matrix3!$A:$EH,MATCH(Bezüge!$H$6,Matrix3!$C:$C,0)+MATCH(Bezüge!J$7,Matrix3!$B:$B)-24,50)</f>
        <v>x</v>
      </c>
      <c r="K59" s="209" t="str">
        <f>INDEX(Matrix3!$A:$EH,MATCH(Bezüge!$H$6,Matrix3!$C:$C,0)+MATCH(Bezüge!K$7,Matrix3!$B:$B)-24,50)</f>
        <v>x</v>
      </c>
      <c r="L59" s="209" t="str">
        <f>INDEX(Matrix3!$A:$EH,MATCH(Bezüge!$H$6,Matrix3!$C:$C,0)+MATCH(Bezüge!L$7,Matrix3!$B:$B)-24,50)</f>
        <v>x</v>
      </c>
    </row>
    <row r="60" spans="1:13" ht="25.5" customHeight="1" x14ac:dyDescent="0.2">
      <c r="A60" s="148" t="s">
        <v>69</v>
      </c>
      <c r="B60" s="149" t="s">
        <v>618</v>
      </c>
      <c r="C60" s="210">
        <f>INDEX(Matrix3!$A:$EH,MATCH(Bezüge!$C$6,Matrix3!$C:$C,0)+MATCH(Bezüge!C$7,Matrix3!$B:$B)-24,51)</f>
        <v>123981</v>
      </c>
      <c r="D60" s="210">
        <f>INDEX(Matrix3!$A:$EH,MATCH(Bezüge!$C$6,Matrix3!$C:$C,0)+MATCH(Bezüge!D$7,Matrix3!$B:$B)-24,51)</f>
        <v>127841</v>
      </c>
      <c r="E60" s="210">
        <f>INDEX(Matrix3!$A:$EH,MATCH(Bezüge!$C$6,Matrix3!$C:$C,0)+MATCH(Bezüge!E$7,Matrix3!$B:$B)-24,51)</f>
        <v>128276</v>
      </c>
      <c r="F60" s="210">
        <f>INDEX(Matrix3!$A:$EH,MATCH(Bezüge!$C$6,Matrix3!$C:$C,0)+MATCH(Bezüge!F$7,Matrix3!$B:$B)-24,51)</f>
        <v>127367</v>
      </c>
      <c r="G60" s="210">
        <f>INDEX(Matrix3!$A:$EH,MATCH(Bezüge!$C$6,Matrix3!$C:$C,0)+MATCH(Bezüge!G$7,Matrix3!$B:$B)-24,51)</f>
        <v>127280</v>
      </c>
      <c r="H60" s="210">
        <f>INDEX(Matrix3!$A:$EH,MATCH(Bezüge!$H$6,Matrix3!$C:$C,0)+MATCH(Bezüge!H$7,Matrix3!$B:$B)-24,51)</f>
        <v>125246</v>
      </c>
      <c r="I60" s="210">
        <f>INDEX(Matrix3!$A:$EH,MATCH(Bezüge!$H$6,Matrix3!$C:$C,0)+MATCH(Bezüge!I$7,Matrix3!$B:$B)-24,51)</f>
        <v>123596</v>
      </c>
      <c r="J60" s="210">
        <f>INDEX(Matrix3!$A:$EH,MATCH(Bezüge!$H$6,Matrix3!$C:$C,0)+MATCH(Bezüge!J$7,Matrix3!$B:$B)-24,51)</f>
        <v>122322</v>
      </c>
      <c r="K60" s="210">
        <f>INDEX(Matrix3!$A:$EH,MATCH(Bezüge!$H$6,Matrix3!$C:$C,0)+MATCH(Bezüge!K$7,Matrix3!$B:$B)-24,51)</f>
        <v>124419</v>
      </c>
      <c r="L60" s="210">
        <f>INDEX(Matrix3!$A:$EH,MATCH(Bezüge!$H$6,Matrix3!$C:$C,0)+MATCH(Bezüge!L$7,Matrix3!$B:$B)-24,51)</f>
        <v>124913</v>
      </c>
    </row>
    <row r="61" spans="1:13" ht="25.5" customHeight="1" x14ac:dyDescent="0.2">
      <c r="A61" s="150" t="s">
        <v>70</v>
      </c>
      <c r="B61" s="142" t="s">
        <v>225</v>
      </c>
      <c r="C61" s="209">
        <f>INDEX(Matrix3!$A:$EH,MATCH(Bezüge!$C$6,Matrix3!$C:$C,0)+MATCH(Bezüge!C$7,Matrix3!$B:$B)-24,52)</f>
        <v>11324</v>
      </c>
      <c r="D61" s="209">
        <f>INDEX(Matrix3!$A:$EH,MATCH(Bezüge!$C$6,Matrix3!$C:$C,0)+MATCH(Bezüge!D$7,Matrix3!$B:$B)-24,52)</f>
        <v>11277</v>
      </c>
      <c r="E61" s="209">
        <f>INDEX(Matrix3!$A:$EH,MATCH(Bezüge!$C$6,Matrix3!$C:$C,0)+MATCH(Bezüge!E$7,Matrix3!$B:$B)-24,52)</f>
        <v>11010</v>
      </c>
      <c r="F61" s="209">
        <f>INDEX(Matrix3!$A:$EH,MATCH(Bezüge!$C$6,Matrix3!$C:$C,0)+MATCH(Bezüge!F$7,Matrix3!$B:$B)-24,52)</f>
        <v>10873</v>
      </c>
      <c r="G61" s="209">
        <f>INDEX(Matrix3!$A:$EH,MATCH(Bezüge!$C$6,Matrix3!$C:$C,0)+MATCH(Bezüge!G$7,Matrix3!$B:$B)-24,52)</f>
        <v>11228</v>
      </c>
      <c r="H61" s="209">
        <f>INDEX(Matrix3!$A:$EH,MATCH(Bezüge!$H$6,Matrix3!$C:$C,0)+MATCH(Bezüge!H$7,Matrix3!$B:$B)-24,52)</f>
        <v>11195</v>
      </c>
      <c r="I61" s="209">
        <f>INDEX(Matrix3!$A:$EH,MATCH(Bezüge!$H$6,Matrix3!$C:$C,0)+MATCH(Bezüge!I$7,Matrix3!$B:$B)-24,52)</f>
        <v>7346</v>
      </c>
      <c r="J61" s="209">
        <f>INDEX(Matrix3!$A:$EH,MATCH(Bezüge!$H$6,Matrix3!$C:$C,0)+MATCH(Bezüge!J$7,Matrix3!$B:$B)-24,52)</f>
        <v>10227</v>
      </c>
      <c r="K61" s="209">
        <f>INDEX(Matrix3!$A:$EH,MATCH(Bezüge!$H$6,Matrix3!$C:$C,0)+MATCH(Bezüge!K$7,Matrix3!$B:$B)-24,52)</f>
        <v>10293</v>
      </c>
      <c r="L61" s="209">
        <f>INDEX(Matrix3!$A:$EH,MATCH(Bezüge!$H$6,Matrix3!$C:$C,0)+MATCH(Bezüge!L$7,Matrix3!$B:$B)-24,52)</f>
        <v>10761</v>
      </c>
    </row>
    <row r="62" spans="1:13" ht="25.5" customHeight="1" x14ac:dyDescent="0.2">
      <c r="A62" s="148" t="s">
        <v>71</v>
      </c>
      <c r="B62" s="149" t="s">
        <v>1069</v>
      </c>
      <c r="C62" s="210" t="str">
        <f>INDEX(Matrix3!$A:$EH,MATCH(Bezüge!$C$6,Matrix3!$C:$C,0)+MATCH(Bezüge!C$7,Matrix3!$B:$B)-24,53)</f>
        <v>nv</v>
      </c>
      <c r="D62" s="210">
        <f>INDEX(Matrix3!$A:$EH,MATCH(Bezüge!$C$6,Matrix3!$C:$C,0)+MATCH(Bezüge!D$7,Matrix3!$B:$B)-24,53)</f>
        <v>41627</v>
      </c>
      <c r="E62" s="210">
        <f>INDEX(Matrix3!$A:$EH,MATCH(Bezüge!$C$6,Matrix3!$C:$C,0)+MATCH(Bezüge!E$7,Matrix3!$B:$B)-24,53)</f>
        <v>41972</v>
      </c>
      <c r="F62" s="210">
        <f>INDEX(Matrix3!$A:$EH,MATCH(Bezüge!$C$6,Matrix3!$C:$C,0)+MATCH(Bezüge!F$7,Matrix3!$B:$B)-24,53)</f>
        <v>41466</v>
      </c>
      <c r="G62" s="210">
        <f>INDEX(Matrix3!$A:$EH,MATCH(Bezüge!$C$6,Matrix3!$C:$C,0)+MATCH(Bezüge!G$7,Matrix3!$B:$B)-24,53)</f>
        <v>41257</v>
      </c>
      <c r="H62" s="210">
        <f>INDEX(Matrix3!$A:$EH,MATCH(Bezüge!$H$6,Matrix3!$C:$C,0)+MATCH(Bezüge!H$7,Matrix3!$B:$B)-24,53)</f>
        <v>40836</v>
      </c>
      <c r="I62" s="210">
        <f>INDEX(Matrix3!$A:$EH,MATCH(Bezüge!$H$6,Matrix3!$C:$C,0)+MATCH(Bezüge!I$7,Matrix3!$B:$B)-24,53)</f>
        <v>40197</v>
      </c>
      <c r="J62" s="210">
        <f>INDEX(Matrix3!$A:$EH,MATCH(Bezüge!$H$6,Matrix3!$C:$C,0)+MATCH(Bezüge!J$7,Matrix3!$B:$B)-24,53)</f>
        <v>39522</v>
      </c>
      <c r="K62" s="210">
        <f>INDEX(Matrix3!$A:$EH,MATCH(Bezüge!$H$6,Matrix3!$C:$C,0)+MATCH(Bezüge!K$7,Matrix3!$B:$B)-24,53)</f>
        <v>124005</v>
      </c>
      <c r="L62" s="210">
        <f>INDEX(Matrix3!$A:$EH,MATCH(Bezüge!$H$6,Matrix3!$C:$C,0)+MATCH(Bezüge!L$7,Matrix3!$B:$B)-24,53)</f>
        <v>123828</v>
      </c>
    </row>
    <row r="63" spans="1:13" ht="35.1" customHeight="1" x14ac:dyDescent="0.2">
      <c r="A63" s="136" t="s">
        <v>72</v>
      </c>
      <c r="B63" s="157" t="s">
        <v>338</v>
      </c>
      <c r="C63" s="158"/>
      <c r="D63" s="158"/>
      <c r="E63" s="158"/>
      <c r="F63" s="158"/>
      <c r="G63" s="158"/>
      <c r="H63" s="158"/>
      <c r="I63" s="158"/>
      <c r="J63" s="158"/>
      <c r="K63" s="158"/>
      <c r="L63" s="159"/>
      <c r="M63" s="217"/>
    </row>
    <row r="64" spans="1:13" ht="25.5" customHeight="1" x14ac:dyDescent="0.2">
      <c r="A64" s="150" t="s">
        <v>73</v>
      </c>
      <c r="B64" s="142" t="s">
        <v>208</v>
      </c>
      <c r="C64" s="209">
        <f>INDEX(Matrix3!$A:$EH,MATCH(Bezüge!$C$6,Matrix3!$C:$C,0)+MATCH(Bezüge!C$7,Matrix3!$B:$B)-24,54)</f>
        <v>1146348</v>
      </c>
      <c r="D64" s="209">
        <f>INDEX(Matrix3!$A:$EH,MATCH(Bezüge!$C$6,Matrix3!$C:$C,0)+MATCH(Bezüge!D$7,Matrix3!$B:$B)-24,54)</f>
        <v>1163962</v>
      </c>
      <c r="E64" s="209">
        <f>INDEX(Matrix3!$A:$EH,MATCH(Bezüge!$C$6,Matrix3!$C:$C,0)+MATCH(Bezüge!E$7,Matrix3!$B:$B)-24,54)</f>
        <v>1171052</v>
      </c>
      <c r="F64" s="209">
        <f>INDEX(Matrix3!$A:$EH,MATCH(Bezüge!$C$6,Matrix3!$C:$C,0)+MATCH(Bezüge!F$7,Matrix3!$B:$B)-24,54)</f>
        <v>1174604</v>
      </c>
      <c r="G64" s="209">
        <f>INDEX(Matrix3!$A:$EH,MATCH(Bezüge!$C$6,Matrix3!$C:$C,0)+MATCH(Bezüge!G$7,Matrix3!$B:$B)-24,54)</f>
        <v>1179924</v>
      </c>
      <c r="H64" s="209">
        <f>INDEX(Matrix3!$A:$EH,MATCH(Bezüge!$H$6,Matrix3!$C:$C,0)+MATCH(Bezüge!H$7,Matrix3!$B:$B)-24,54)</f>
        <v>1178965</v>
      </c>
      <c r="I64" s="209">
        <f>INDEX(Matrix3!$A:$EH,MATCH(Bezüge!$H$6,Matrix3!$C:$C,0)+MATCH(Bezüge!I$7,Matrix3!$B:$B)-24,54)</f>
        <v>1179298</v>
      </c>
      <c r="J64" s="209">
        <f>INDEX(Matrix3!$A:$EH,MATCH(Bezüge!$H$6,Matrix3!$C:$C,0)+MATCH(Bezüge!J$7,Matrix3!$B:$B)-24,54)</f>
        <v>1180889</v>
      </c>
      <c r="K64" s="209">
        <f>INDEX(Matrix3!$A:$EH,MATCH(Bezüge!$H$6,Matrix3!$C:$C,0)+MATCH(Bezüge!K$7,Matrix3!$B:$B)-24,54)</f>
        <v>1197373</v>
      </c>
      <c r="L64" s="209">
        <f>INDEX(Matrix3!$A:$EH,MATCH(Bezüge!$H$6,Matrix3!$C:$C,0)+MATCH(Bezüge!L$7,Matrix3!$B:$B)-24,54)</f>
        <v>1201622</v>
      </c>
    </row>
    <row r="65" spans="1:17" ht="25.5" customHeight="1" x14ac:dyDescent="0.2">
      <c r="A65" s="144" t="s">
        <v>74</v>
      </c>
      <c r="B65" s="149" t="s">
        <v>800</v>
      </c>
      <c r="C65" s="210">
        <f>INDEX(Matrix3!$A:$EH,MATCH(Bezüge!$C$6,Matrix3!$C:$C,0)+MATCH(Bezüge!C$7,Matrix3!$B:$B)-24,55)</f>
        <v>118412</v>
      </c>
      <c r="D65" s="210">
        <f>INDEX(Matrix3!$A:$EH,MATCH(Bezüge!$C$6,Matrix3!$C:$C,0)+MATCH(Bezüge!D$7,Matrix3!$B:$B)-24,55)</f>
        <v>118412</v>
      </c>
      <c r="E65" s="210">
        <f>INDEX(Matrix3!$A:$EH,MATCH(Bezüge!$C$6,Matrix3!$C:$C,0)+MATCH(Bezüge!E$7,Matrix3!$B:$B)-24,55)</f>
        <v>120463</v>
      </c>
      <c r="F65" s="210">
        <f>INDEX(Matrix3!$A:$EH,MATCH(Bezüge!$C$6,Matrix3!$C:$C,0)+MATCH(Bezüge!F$7,Matrix3!$B:$B)-24,55)</f>
        <v>120964</v>
      </c>
      <c r="G65" s="210">
        <f>INDEX(Matrix3!$A:$EH,MATCH(Bezüge!$C$6,Matrix3!$C:$C,0)+MATCH(Bezüge!G$7,Matrix3!$B:$B)-24,55)</f>
        <v>120191</v>
      </c>
      <c r="H65" s="210">
        <f>INDEX(Matrix3!$A:$EH,MATCH(Bezüge!$H$6,Matrix3!$C:$C,0)+MATCH(Bezüge!H$7,Matrix3!$B:$B)-24,55)</f>
        <v>119461</v>
      </c>
      <c r="I65" s="210">
        <f>INDEX(Matrix3!$A:$EH,MATCH(Bezüge!$H$6,Matrix3!$C:$C,0)+MATCH(Bezüge!I$7,Matrix3!$B:$B)-24,55)</f>
        <v>123164</v>
      </c>
      <c r="J65" s="210">
        <f>INDEX(Matrix3!$A:$EH,MATCH(Bezüge!$H$6,Matrix3!$C:$C,0)+MATCH(Bezüge!J$7,Matrix3!$B:$B)-24,55)</f>
        <v>124002</v>
      </c>
      <c r="K65" s="210">
        <f>INDEX(Matrix3!$A:$EH,MATCH(Bezüge!$H$6,Matrix3!$C:$C,0)+MATCH(Bezüge!K$7,Matrix3!$B:$B)-24,55)</f>
        <v>128663</v>
      </c>
      <c r="L65" s="210">
        <f>INDEX(Matrix3!$A:$EH,MATCH(Bezüge!$H$6,Matrix3!$C:$C,0)+MATCH(Bezüge!L$7,Matrix3!$B:$B)-24,55)</f>
        <v>130132</v>
      </c>
    </row>
    <row r="66" spans="1:17" ht="25.5" customHeight="1" x14ac:dyDescent="0.2">
      <c r="A66" s="141" t="s">
        <v>75</v>
      </c>
      <c r="B66" s="142" t="s">
        <v>797</v>
      </c>
      <c r="C66" s="209">
        <f>INDEX(Matrix3!$A:$EH,MATCH(Bezüge!$C$6,Matrix3!$C:$C,0)+MATCH(Bezüge!C$7,Matrix3!$B:$B)-24,56)</f>
        <v>6139</v>
      </c>
      <c r="D66" s="209">
        <f>INDEX(Matrix3!$A:$EH,MATCH(Bezüge!$C$6,Matrix3!$C:$C,0)+MATCH(Bezüge!D$7,Matrix3!$B:$B)-24,56)</f>
        <v>6345</v>
      </c>
      <c r="E66" s="209">
        <f>INDEX(Matrix3!$A:$EH,MATCH(Bezüge!$C$6,Matrix3!$C:$C,0)+MATCH(Bezüge!E$7,Matrix3!$B:$B)-24,56)</f>
        <v>6659</v>
      </c>
      <c r="F66" s="209">
        <f>INDEX(Matrix3!$A:$EH,MATCH(Bezüge!$C$6,Matrix3!$C:$C,0)+MATCH(Bezüge!F$7,Matrix3!$B:$B)-24,56)</f>
        <v>7071</v>
      </c>
      <c r="G66" s="209">
        <f>INDEX(Matrix3!$A:$EH,MATCH(Bezüge!$C$6,Matrix3!$C:$C,0)+MATCH(Bezüge!G$7,Matrix3!$B:$B)-24,56)</f>
        <v>7565</v>
      </c>
      <c r="H66" s="209">
        <f>INDEX(Matrix3!$A:$EH,MATCH(Bezüge!$H$6,Matrix3!$C:$C,0)+MATCH(Bezüge!H$7,Matrix3!$B:$B)-24,56)</f>
        <v>8224</v>
      </c>
      <c r="I66" s="209">
        <f>INDEX(Matrix3!$A:$EH,MATCH(Bezüge!$H$6,Matrix3!$C:$C,0)+MATCH(Bezüge!I$7,Matrix3!$B:$B)-24,56)</f>
        <v>8692</v>
      </c>
      <c r="J66" s="209">
        <f>INDEX(Matrix3!$A:$EH,MATCH(Bezüge!$H$6,Matrix3!$C:$C,0)+MATCH(Bezüge!J$7,Matrix3!$B:$B)-24,56)</f>
        <v>8697</v>
      </c>
      <c r="K66" s="209">
        <f>INDEX(Matrix3!$A:$EH,MATCH(Bezüge!$H$6,Matrix3!$C:$C,0)+MATCH(Bezüge!K$7,Matrix3!$B:$B)-24,56)</f>
        <v>8617</v>
      </c>
      <c r="L66" s="209">
        <f>INDEX(Matrix3!$A:$EH,MATCH(Bezüge!$H$6,Matrix3!$C:$C,0)+MATCH(Bezüge!L$7,Matrix3!$B:$B)-24,56)</f>
        <v>8778</v>
      </c>
    </row>
    <row r="67" spans="1:17" ht="25.5" customHeight="1" x14ac:dyDescent="0.2">
      <c r="A67" s="144" t="s">
        <v>76</v>
      </c>
      <c r="B67" s="149" t="s">
        <v>798</v>
      </c>
      <c r="C67" s="210">
        <f>INDEX(Matrix3!$A:$EH,MATCH(Bezüge!$C$6,Matrix3!$C:$C,0)+MATCH(Bezüge!C$7,Matrix3!$B:$B)-24,57)</f>
        <v>42111</v>
      </c>
      <c r="D67" s="210">
        <f>INDEX(Matrix3!$A:$EH,MATCH(Bezüge!$C$6,Matrix3!$C:$C,0)+MATCH(Bezüge!D$7,Matrix3!$B:$B)-24,57)</f>
        <v>42299</v>
      </c>
      <c r="E67" s="210">
        <f>INDEX(Matrix3!$A:$EH,MATCH(Bezüge!$C$6,Matrix3!$C:$C,0)+MATCH(Bezüge!E$7,Matrix3!$B:$B)-24,57)</f>
        <v>42929</v>
      </c>
      <c r="F67" s="210">
        <f>INDEX(Matrix3!$A:$EH,MATCH(Bezüge!$C$6,Matrix3!$C:$C,0)+MATCH(Bezüge!F$7,Matrix3!$B:$B)-24,57)</f>
        <v>43189</v>
      </c>
      <c r="G67" s="210">
        <f>INDEX(Matrix3!$A:$EH,MATCH(Bezüge!$C$6,Matrix3!$C:$C,0)+MATCH(Bezüge!G$7,Matrix3!$B:$B)-24,57)</f>
        <v>42628</v>
      </c>
      <c r="H67" s="210">
        <f>INDEX(Matrix3!$A:$EH,MATCH(Bezüge!$H$6,Matrix3!$C:$C,0)+MATCH(Bezüge!H$7,Matrix3!$B:$B)-24,57)</f>
        <v>42401</v>
      </c>
      <c r="I67" s="210">
        <f>INDEX(Matrix3!$A:$EH,MATCH(Bezüge!$H$6,Matrix3!$C:$C,0)+MATCH(Bezüge!I$7,Matrix3!$B:$B)-24,57)</f>
        <v>42698</v>
      </c>
      <c r="J67" s="210">
        <f>INDEX(Matrix3!$A:$EH,MATCH(Bezüge!$H$6,Matrix3!$C:$C,0)+MATCH(Bezüge!J$7,Matrix3!$B:$B)-24,57)</f>
        <v>42939</v>
      </c>
      <c r="K67" s="210">
        <f>INDEX(Matrix3!$A:$EH,MATCH(Bezüge!$H$6,Matrix3!$C:$C,0)+MATCH(Bezüge!K$7,Matrix3!$B:$B)-24,57)</f>
        <v>45373</v>
      </c>
      <c r="L67" s="210">
        <f>INDEX(Matrix3!$A:$EH,MATCH(Bezüge!$H$6,Matrix3!$C:$C,0)+MATCH(Bezüge!L$7,Matrix3!$B:$B)-24,57)</f>
        <v>46977</v>
      </c>
    </row>
    <row r="68" spans="1:17" ht="25.5" customHeight="1" x14ac:dyDescent="0.2">
      <c r="A68" s="141" t="s">
        <v>77</v>
      </c>
      <c r="B68" s="142" t="s">
        <v>799</v>
      </c>
      <c r="C68" s="209">
        <f>INDEX(Matrix3!$A:$EH,MATCH(Bezüge!$C$6,Matrix3!$C:$C,0)+MATCH(Bezüge!C$7,Matrix3!$B:$B)-24,58)</f>
        <v>2323</v>
      </c>
      <c r="D68" s="209">
        <f>INDEX(Matrix3!$A:$EH,MATCH(Bezüge!$C$6,Matrix3!$C:$C,0)+MATCH(Bezüge!D$7,Matrix3!$B:$B)-24,58)</f>
        <v>2445</v>
      </c>
      <c r="E68" s="209">
        <f>INDEX(Matrix3!$A:$EH,MATCH(Bezüge!$C$6,Matrix3!$C:$C,0)+MATCH(Bezüge!E$7,Matrix3!$B:$B)-24,58)</f>
        <v>2533</v>
      </c>
      <c r="F68" s="209">
        <f>INDEX(Matrix3!$A:$EH,MATCH(Bezüge!$C$6,Matrix3!$C:$C,0)+MATCH(Bezüge!F$7,Matrix3!$B:$B)-24,58)</f>
        <v>2661</v>
      </c>
      <c r="G68" s="209">
        <f>INDEX(Matrix3!$A:$EH,MATCH(Bezüge!$C$6,Matrix3!$C:$C,0)+MATCH(Bezüge!G$7,Matrix3!$B:$B)-24,58)</f>
        <v>2665</v>
      </c>
      <c r="H68" s="209">
        <f>INDEX(Matrix3!$A:$EH,MATCH(Bezüge!$H$6,Matrix3!$C:$C,0)+MATCH(Bezüge!H$7,Matrix3!$B:$B)-24,58)</f>
        <v>2912</v>
      </c>
      <c r="I68" s="209">
        <f>INDEX(Matrix3!$A:$EH,MATCH(Bezüge!$H$6,Matrix3!$C:$C,0)+MATCH(Bezüge!I$7,Matrix3!$B:$B)-24,58)</f>
        <v>2937</v>
      </c>
      <c r="J68" s="209">
        <f>INDEX(Matrix3!$A:$EH,MATCH(Bezüge!$H$6,Matrix3!$C:$C,0)+MATCH(Bezüge!J$7,Matrix3!$B:$B)-24,58)</f>
        <v>2924</v>
      </c>
      <c r="K68" s="209">
        <f>INDEX(Matrix3!$A:$EH,MATCH(Bezüge!$H$6,Matrix3!$C:$C,0)+MATCH(Bezüge!K$7,Matrix3!$B:$B)-24,58)</f>
        <v>2795</v>
      </c>
      <c r="L68" s="209">
        <f>INDEX(Matrix3!$A:$EH,MATCH(Bezüge!$H$6,Matrix3!$C:$C,0)+MATCH(Bezüge!L$7,Matrix3!$B:$B)-24,58)</f>
        <v>2910</v>
      </c>
    </row>
    <row r="69" spans="1:17" ht="35.1" customHeight="1" x14ac:dyDescent="0.2">
      <c r="A69" s="136" t="s">
        <v>78</v>
      </c>
      <c r="B69" s="157" t="s">
        <v>340</v>
      </c>
      <c r="C69" s="158"/>
      <c r="D69" s="158"/>
      <c r="E69" s="158"/>
      <c r="F69" s="158"/>
      <c r="G69" s="158"/>
      <c r="H69" s="158"/>
      <c r="I69" s="158"/>
      <c r="J69" s="158"/>
      <c r="K69" s="158"/>
      <c r="L69" s="159"/>
    </row>
    <row r="70" spans="1:17" ht="25.5" customHeight="1" x14ac:dyDescent="0.2">
      <c r="A70" s="150" t="s">
        <v>79</v>
      </c>
      <c r="B70" s="168" t="s">
        <v>208</v>
      </c>
      <c r="C70" s="209">
        <f>INDEX(Matrix3!$A:$EH,MATCH(Bezüge!$C$6,Matrix3!$C:$C,0)+MATCH(Bezüge!C$7,Matrix3!$B:$B)-24,59)</f>
        <v>1146348</v>
      </c>
      <c r="D70" s="209">
        <f>INDEX(Matrix3!$A:$EH,MATCH(Bezüge!$C$6,Matrix3!$C:$C,0)+MATCH(Bezüge!D$7,Matrix3!$B:$B)-24,59)</f>
        <v>1163962</v>
      </c>
      <c r="E70" s="209">
        <f>INDEX(Matrix3!$A:$EH,MATCH(Bezüge!$C$6,Matrix3!$C:$C,0)+MATCH(Bezüge!E$7,Matrix3!$B:$B)-24,59)</f>
        <v>1171052</v>
      </c>
      <c r="F70" s="209">
        <f>INDEX(Matrix3!$A:$EH,MATCH(Bezüge!$C$6,Matrix3!$C:$C,0)+MATCH(Bezüge!F$7,Matrix3!$B:$B)-24,59)</f>
        <v>1174604</v>
      </c>
      <c r="G70" s="209">
        <f>INDEX(Matrix3!$A:$EH,MATCH(Bezüge!$C$6,Matrix3!$C:$C,0)+MATCH(Bezüge!G$7,Matrix3!$B:$B)-24,59)</f>
        <v>1179924</v>
      </c>
      <c r="H70" s="209">
        <f>INDEX(Matrix3!$A:$EH,MATCH(Bezüge!$H$6,Matrix3!$C:$C,0)+MATCH(Bezüge!H$7,Matrix3!$B:$B)-24,59)</f>
        <v>1178965</v>
      </c>
      <c r="I70" s="209">
        <f>INDEX(Matrix3!$A:$EH,MATCH(Bezüge!$H$6,Matrix3!$C:$C,0)+MATCH(Bezüge!I$7,Matrix3!$B:$B)-24,59)</f>
        <v>1179298</v>
      </c>
      <c r="J70" s="209">
        <f>INDEX(Matrix3!$A:$EH,MATCH(Bezüge!$H$6,Matrix3!$C:$C,0)+MATCH(Bezüge!J$7,Matrix3!$B:$B)-24,59)</f>
        <v>1180889</v>
      </c>
      <c r="K70" s="209">
        <f>INDEX(Matrix3!$A:$EH,MATCH(Bezüge!$H$6,Matrix3!$C:$C,0)+MATCH(Bezüge!K$7,Matrix3!$B:$B)-24,59)</f>
        <v>1197373</v>
      </c>
      <c r="L70" s="209">
        <f>INDEX(Matrix3!$A:$EH,MATCH(Bezüge!$H$6,Matrix3!$C:$C,0)+MATCH(Bezüge!L$7,Matrix3!$B:$B)-24,59)</f>
        <v>1201622</v>
      </c>
    </row>
    <row r="71" spans="1:17" ht="25.5" customHeight="1" x14ac:dyDescent="0.2">
      <c r="A71" s="148" t="s">
        <v>81</v>
      </c>
      <c r="B71" s="169" t="s">
        <v>616</v>
      </c>
      <c r="C71" s="210">
        <f>INDEX(Matrix3!$A:$EH,MATCH(Bezüge!$C$6,Matrix3!$C:$C,0)+MATCH(Bezüge!C$7,Matrix3!$B:$B)-24,60)</f>
        <v>240529</v>
      </c>
      <c r="D71" s="210">
        <f>INDEX(Matrix3!$A:$EH,MATCH(Bezüge!$C$6,Matrix3!$C:$C,0)+MATCH(Bezüge!D$7,Matrix3!$B:$B)-24,60)</f>
        <v>242080</v>
      </c>
      <c r="E71" s="210">
        <f>INDEX(Matrix3!$A:$EH,MATCH(Bezüge!$C$6,Matrix3!$C:$C,0)+MATCH(Bezüge!E$7,Matrix3!$B:$B)-24,60)</f>
        <v>243870</v>
      </c>
      <c r="F71" s="210">
        <f>INDEX(Matrix3!$A:$EH,MATCH(Bezüge!$C$6,Matrix3!$C:$C,0)+MATCH(Bezüge!F$7,Matrix3!$B:$B)-24,60)</f>
        <v>245592</v>
      </c>
      <c r="G71" s="210">
        <f>INDEX(Matrix3!$A:$EH,MATCH(Bezüge!$C$6,Matrix3!$C:$C,0)+MATCH(Bezüge!G$7,Matrix3!$B:$B)-24,60)</f>
        <v>246905</v>
      </c>
      <c r="H71" s="210">
        <f>INDEX(Matrix3!$A:$EH,MATCH(Bezüge!$H$6,Matrix3!$C:$C,0)+MATCH(Bezüge!H$7,Matrix3!$B:$B)-24,60)</f>
        <v>248891</v>
      </c>
      <c r="I71" s="210">
        <f>INDEX(Matrix3!$A:$EH,MATCH(Bezüge!$H$6,Matrix3!$C:$C,0)+MATCH(Bezüge!I$7,Matrix3!$B:$B)-24,60)</f>
        <v>250325</v>
      </c>
      <c r="J71" s="210">
        <f>INDEX(Matrix3!$A:$EH,MATCH(Bezüge!$H$6,Matrix3!$C:$C,0)+MATCH(Bezüge!J$7,Matrix3!$B:$B)-24,60)</f>
        <v>252254</v>
      </c>
      <c r="K71" s="210">
        <f>INDEX(Matrix3!$A:$EH,MATCH(Bezüge!$H$6,Matrix3!$C:$C,0)+MATCH(Bezüge!K$7,Matrix3!$B:$B)-24,60)</f>
        <v>254718</v>
      </c>
      <c r="L71" s="210">
        <f>INDEX(Matrix3!$A:$EH,MATCH(Bezüge!$H$6,Matrix3!$C:$C,0)+MATCH(Bezüge!L$7,Matrix3!$B:$B)-24,60)</f>
        <v>256871</v>
      </c>
    </row>
    <row r="72" spans="1:17" ht="25.5" customHeight="1" x14ac:dyDescent="0.2">
      <c r="A72" s="141" t="s">
        <v>82</v>
      </c>
      <c r="B72" s="170" t="s">
        <v>212</v>
      </c>
      <c r="C72" s="209">
        <f>INDEX(Matrix3!$A:$EH,MATCH(Bezüge!$C$6,Matrix3!$C:$C,0)+MATCH(Bezüge!C$7,Matrix3!$B:$B)-24,61)</f>
        <v>582869</v>
      </c>
      <c r="D72" s="209">
        <f>INDEX(Matrix3!$A:$EH,MATCH(Bezüge!$C$6,Matrix3!$C:$C,0)+MATCH(Bezüge!D$7,Matrix3!$B:$B)-24,61)</f>
        <v>589370</v>
      </c>
      <c r="E72" s="209">
        <f>INDEX(Matrix3!$A:$EH,MATCH(Bezüge!$C$6,Matrix3!$C:$C,0)+MATCH(Bezüge!E$7,Matrix3!$B:$B)-24,61)</f>
        <v>591618</v>
      </c>
      <c r="F72" s="209">
        <f>INDEX(Matrix3!$A:$EH,MATCH(Bezüge!$C$6,Matrix3!$C:$C,0)+MATCH(Bezüge!F$7,Matrix3!$B:$B)-24,61)</f>
        <v>594082</v>
      </c>
      <c r="G72" s="209">
        <f>INDEX(Matrix3!$A:$EH,MATCH(Bezüge!$C$6,Matrix3!$C:$C,0)+MATCH(Bezüge!G$7,Matrix3!$B:$B)-24,61)</f>
        <v>596405</v>
      </c>
      <c r="H72" s="209">
        <f>INDEX(Matrix3!$A:$EH,MATCH(Bezüge!$H$6,Matrix3!$C:$C,0)+MATCH(Bezüge!H$7,Matrix3!$B:$B)-24,61)</f>
        <v>597013</v>
      </c>
      <c r="I72" s="209">
        <f>INDEX(Matrix3!$A:$EH,MATCH(Bezüge!$H$6,Matrix3!$C:$C,0)+MATCH(Bezüge!I$7,Matrix3!$B:$B)-24,61)</f>
        <v>596524</v>
      </c>
      <c r="J72" s="209">
        <f>INDEX(Matrix3!$A:$EH,MATCH(Bezüge!$H$6,Matrix3!$C:$C,0)+MATCH(Bezüge!J$7,Matrix3!$B:$B)-24,61)</f>
        <v>598953</v>
      </c>
      <c r="K72" s="209">
        <f>INDEX(Matrix3!$A:$EH,MATCH(Bezüge!$H$6,Matrix3!$C:$C,0)+MATCH(Bezüge!K$7,Matrix3!$B:$B)-24,61)</f>
        <v>610526</v>
      </c>
      <c r="L72" s="209">
        <f>INDEX(Matrix3!$A:$EH,MATCH(Bezüge!$H$6,Matrix3!$C:$C,0)+MATCH(Bezüge!L$7,Matrix3!$B:$B)-24,61)</f>
        <v>613893</v>
      </c>
    </row>
    <row r="73" spans="1:17" ht="25.5" customHeight="1" x14ac:dyDescent="0.2">
      <c r="A73" s="144" t="s">
        <v>84</v>
      </c>
      <c r="B73" s="169" t="s">
        <v>212</v>
      </c>
      <c r="C73" s="210">
        <f>INDEX(Matrix3!$A:$EH,MATCH(Bezüge!$C$6,Matrix3!$C:$C,0)+MATCH(Bezüge!C$7,Matrix3!$B:$B)-24,62)</f>
        <v>582869</v>
      </c>
      <c r="D73" s="210">
        <f>INDEX(Matrix3!$A:$EH,MATCH(Bezüge!$C$6,Matrix3!$C:$C,0)+MATCH(Bezüge!D$7,Matrix3!$B:$B)-24,62)</f>
        <v>589370</v>
      </c>
      <c r="E73" s="210">
        <f>INDEX(Matrix3!$A:$EH,MATCH(Bezüge!$C$6,Matrix3!$C:$C,0)+MATCH(Bezüge!E$7,Matrix3!$B:$B)-24,62)</f>
        <v>591618</v>
      </c>
      <c r="F73" s="210">
        <f>INDEX(Matrix3!$A:$EH,MATCH(Bezüge!$C$6,Matrix3!$C:$C,0)+MATCH(Bezüge!F$7,Matrix3!$B:$B)-24,62)</f>
        <v>594082</v>
      </c>
      <c r="G73" s="210">
        <f>INDEX(Matrix3!$A:$EH,MATCH(Bezüge!$C$6,Matrix3!$C:$C,0)+MATCH(Bezüge!G$7,Matrix3!$B:$B)-24,62)</f>
        <v>596405</v>
      </c>
      <c r="H73" s="210">
        <f>INDEX(Matrix3!$A:$EH,MATCH(Bezüge!$H$6,Matrix3!$C:$C,0)+MATCH(Bezüge!H$7,Matrix3!$B:$B)-24,62)</f>
        <v>597013</v>
      </c>
      <c r="I73" s="210">
        <f>INDEX(Matrix3!$A:$EH,MATCH(Bezüge!$H$6,Matrix3!$C:$C,0)+MATCH(Bezüge!I$7,Matrix3!$B:$B)-24,62)</f>
        <v>596524</v>
      </c>
      <c r="J73" s="210">
        <f>INDEX(Matrix3!$A:$EH,MATCH(Bezüge!$H$6,Matrix3!$C:$C,0)+MATCH(Bezüge!J$7,Matrix3!$B:$B)-24,62)</f>
        <v>598953</v>
      </c>
      <c r="K73" s="210">
        <f>INDEX(Matrix3!$A:$EH,MATCH(Bezüge!$H$6,Matrix3!$C:$C,0)+MATCH(Bezüge!K$7,Matrix3!$B:$B)-24,62)</f>
        <v>610526</v>
      </c>
      <c r="L73" s="210">
        <f>INDEX(Matrix3!$A:$EH,MATCH(Bezüge!$H$6,Matrix3!$C:$C,0)+MATCH(Bezüge!L$7,Matrix3!$B:$B)-24,62)</f>
        <v>613893</v>
      </c>
    </row>
    <row r="74" spans="1:17" ht="25.5" customHeight="1" x14ac:dyDescent="0.2">
      <c r="A74" s="141" t="s">
        <v>85</v>
      </c>
      <c r="B74" s="170" t="s">
        <v>213</v>
      </c>
      <c r="C74" s="209">
        <f>INDEX(Matrix3!$A:$EH,MATCH(Bezüge!$C$6,Matrix3!$C:$C,0)+MATCH(Bezüge!C$7,Matrix3!$B:$B)-24,63)</f>
        <v>42940</v>
      </c>
      <c r="D74" s="209">
        <f>INDEX(Matrix3!$A:$EH,MATCH(Bezüge!$C$6,Matrix3!$C:$C,0)+MATCH(Bezüge!D$7,Matrix3!$B:$B)-24,63)</f>
        <v>43820</v>
      </c>
      <c r="E74" s="209">
        <f>INDEX(Matrix3!$A:$EH,MATCH(Bezüge!$C$6,Matrix3!$C:$C,0)+MATCH(Bezüge!E$7,Matrix3!$B:$B)-24,63)</f>
        <v>44938</v>
      </c>
      <c r="F74" s="209">
        <f>INDEX(Matrix3!$A:$EH,MATCH(Bezüge!$C$6,Matrix3!$C:$C,0)+MATCH(Bezüge!F$7,Matrix3!$B:$B)-24,63)</f>
        <v>45588</v>
      </c>
      <c r="G74" s="209">
        <f>INDEX(Matrix3!$A:$EH,MATCH(Bezüge!$C$6,Matrix3!$C:$C,0)+MATCH(Bezüge!G$7,Matrix3!$B:$B)-24,63)</f>
        <v>46088</v>
      </c>
      <c r="H74" s="209">
        <f>INDEX(Matrix3!$A:$EH,MATCH(Bezüge!$H$6,Matrix3!$C:$C,0)+MATCH(Bezüge!H$7,Matrix3!$B:$B)-24,63)</f>
        <v>46891</v>
      </c>
      <c r="I74" s="209">
        <f>INDEX(Matrix3!$A:$EH,MATCH(Bezüge!$H$6,Matrix3!$C:$C,0)+MATCH(Bezüge!I$7,Matrix3!$B:$B)-24,63)</f>
        <v>47118</v>
      </c>
      <c r="J74" s="209">
        <f>INDEX(Matrix3!$A:$EH,MATCH(Bezüge!$H$6,Matrix3!$C:$C,0)+MATCH(Bezüge!J$7,Matrix3!$B:$B)-24,63)</f>
        <v>47192</v>
      </c>
      <c r="K74" s="209">
        <f>INDEX(Matrix3!$A:$EH,MATCH(Bezüge!$H$6,Matrix3!$C:$C,0)+MATCH(Bezüge!K$7,Matrix3!$B:$B)-24,63)</f>
        <v>48475</v>
      </c>
      <c r="L74" s="209">
        <f>INDEX(Matrix3!$A:$EH,MATCH(Bezüge!$H$6,Matrix3!$C:$C,0)+MATCH(Bezüge!L$7,Matrix3!$B:$B)-24,63)</f>
        <v>48876</v>
      </c>
    </row>
    <row r="75" spans="1:17" ht="25.5" customHeight="1" x14ac:dyDescent="0.2">
      <c r="A75" s="144" t="s">
        <v>86</v>
      </c>
      <c r="B75" s="149" t="s">
        <v>619</v>
      </c>
      <c r="C75" s="210">
        <f>INDEX(Matrix3!$A:$EH,MATCH(Bezüge!$C$6,Matrix3!$C:$C,0)+MATCH(Bezüge!C$7,Matrix3!$B:$B)-24,64)</f>
        <v>122275</v>
      </c>
      <c r="D75" s="210">
        <f>INDEX(Matrix3!$A:$EH,MATCH(Bezüge!$C$6,Matrix3!$C:$C,0)+MATCH(Bezüge!D$7,Matrix3!$B:$B)-24,64)</f>
        <v>126881</v>
      </c>
      <c r="E75" s="210">
        <f>INDEX(Matrix3!$A:$EH,MATCH(Bezüge!$C$6,Matrix3!$C:$C,0)+MATCH(Bezüge!E$7,Matrix3!$B:$B)-24,64)</f>
        <v>131347</v>
      </c>
      <c r="F75" s="210">
        <f>INDEX(Matrix3!$A:$EH,MATCH(Bezüge!$C$6,Matrix3!$C:$C,0)+MATCH(Bezüge!F$7,Matrix3!$B:$B)-24,64)</f>
        <v>133064</v>
      </c>
      <c r="G75" s="210">
        <f>INDEX(Matrix3!$A:$EH,MATCH(Bezüge!$C$6,Matrix3!$C:$C,0)+MATCH(Bezüge!G$7,Matrix3!$B:$B)-24,64)</f>
        <v>134705</v>
      </c>
      <c r="H75" s="210">
        <f>INDEX(Matrix3!$A:$EH,MATCH(Bezüge!$H$6,Matrix3!$C:$C,0)+MATCH(Bezüge!H$7,Matrix3!$B:$B)-24,64)</f>
        <v>136095</v>
      </c>
      <c r="I75" s="210">
        <f>INDEX(Matrix3!$A:$EH,MATCH(Bezüge!$H$6,Matrix3!$C:$C,0)+MATCH(Bezüge!I$7,Matrix3!$B:$B)-24,64)</f>
        <v>133924</v>
      </c>
      <c r="J75" s="210">
        <f>INDEX(Matrix3!$A:$EH,MATCH(Bezüge!$H$6,Matrix3!$C:$C,0)+MATCH(Bezüge!J$7,Matrix3!$B:$B)-24,64)</f>
        <v>133256</v>
      </c>
      <c r="K75" s="210">
        <f>INDEX(Matrix3!$A:$EH,MATCH(Bezüge!$H$6,Matrix3!$C:$C,0)+MATCH(Bezüge!K$7,Matrix3!$B:$B)-24,64)</f>
        <v>132570</v>
      </c>
      <c r="L75" s="210">
        <f>INDEX(Matrix3!$A:$EH,MATCH(Bezüge!$H$6,Matrix3!$C:$C,0)+MATCH(Bezüge!L$7,Matrix3!$B:$B)-24,64)</f>
        <v>132913</v>
      </c>
    </row>
    <row r="76" spans="1:17" ht="25.5" customHeight="1" x14ac:dyDescent="0.2">
      <c r="A76" s="141" t="s">
        <v>88</v>
      </c>
      <c r="B76" s="142" t="s">
        <v>804</v>
      </c>
      <c r="C76" s="209" t="str">
        <f>INDEX(Matrix3!$A:$EH,MATCH(Bezüge!$C$6,Matrix3!$C:$C,0)+MATCH(Bezüge!C$7,Matrix3!$B:$B)-24,65)</f>
        <v>nv</v>
      </c>
      <c r="D76" s="209">
        <f>INDEX(Matrix3!$A:$EH,MATCH(Bezüge!$C$6,Matrix3!$C:$C,0)+MATCH(Bezüge!D$7,Matrix3!$B:$B)-24,65)</f>
        <v>42158</v>
      </c>
      <c r="E76" s="209" t="str">
        <f>INDEX(Matrix3!$A:$EH,MATCH(Bezüge!$C$6,Matrix3!$C:$C,0)+MATCH(Bezüge!E$7,Matrix3!$B:$B)-24,65)</f>
        <v>nv</v>
      </c>
      <c r="F76" s="209">
        <f>INDEX(Matrix3!$A:$EH,MATCH(Bezüge!$C$6,Matrix3!$C:$C,0)+MATCH(Bezüge!F$7,Matrix3!$B:$B)-24,65)</f>
        <v>51937</v>
      </c>
      <c r="G76" s="209" t="str">
        <f>INDEX(Matrix3!$A:$EH,MATCH(Bezüge!$C$6,Matrix3!$C:$C,0)+MATCH(Bezüge!G$7,Matrix3!$B:$B)-24,65)</f>
        <v>nv</v>
      </c>
      <c r="H76" s="209">
        <f>INDEX(Matrix3!$A:$EH,MATCH(Bezüge!$H$6,Matrix3!$C:$C,0)+MATCH(Bezüge!H$7,Matrix3!$B:$B)-24,65)</f>
        <v>59215</v>
      </c>
      <c r="I76" s="209" t="str">
        <f>INDEX(Matrix3!$A:$EH,MATCH(Bezüge!$H$6,Matrix3!$C:$C,0)+MATCH(Bezüge!I$7,Matrix3!$B:$B)-24,65)</f>
        <v>nv</v>
      </c>
      <c r="J76" s="209">
        <f>INDEX(Matrix3!$A:$EH,MATCH(Bezüge!$H$6,Matrix3!$C:$C,0)+MATCH(Bezüge!J$7,Matrix3!$B:$B)-24,65)</f>
        <v>66555</v>
      </c>
      <c r="K76" s="209" t="str">
        <f>INDEX(Matrix3!$A:$EH,MATCH(Bezüge!$H$6,Matrix3!$C:$C,0)+MATCH(Bezüge!K$7,Matrix3!$B:$B)-24,65)</f>
        <v>nv</v>
      </c>
      <c r="L76" s="209" t="str">
        <f>INDEX(Matrix3!$A:$EH,MATCH(Bezüge!$H$6,Matrix3!$C:$C,0)+MATCH(Bezüge!L$7,Matrix3!$B:$B)-24,65)</f>
        <v>…</v>
      </c>
    </row>
    <row r="77" spans="1:17" ht="25.5" customHeight="1" x14ac:dyDescent="0.2">
      <c r="A77" s="144" t="s">
        <v>89</v>
      </c>
      <c r="B77" s="149" t="s">
        <v>619</v>
      </c>
      <c r="C77" s="210">
        <f>INDEX(Matrix3!$A:$EH,MATCH(Bezüge!$C$6,Matrix3!$C:$C,0)+MATCH(Bezüge!C$7,Matrix3!$B:$B)-24,66)</f>
        <v>122275</v>
      </c>
      <c r="D77" s="210">
        <f>INDEX(Matrix3!$A:$EH,MATCH(Bezüge!$C$6,Matrix3!$C:$C,0)+MATCH(Bezüge!D$7,Matrix3!$B:$B)-24,66)</f>
        <v>126881</v>
      </c>
      <c r="E77" s="210">
        <f>INDEX(Matrix3!$A:$EH,MATCH(Bezüge!$C$6,Matrix3!$C:$C,0)+MATCH(Bezüge!E$7,Matrix3!$B:$B)-24,66)</f>
        <v>131347</v>
      </c>
      <c r="F77" s="210">
        <f>INDEX(Matrix3!$A:$EH,MATCH(Bezüge!$C$6,Matrix3!$C:$C,0)+MATCH(Bezüge!F$7,Matrix3!$B:$B)-24,66)</f>
        <v>133064</v>
      </c>
      <c r="G77" s="210">
        <f>INDEX(Matrix3!$A:$EH,MATCH(Bezüge!$C$6,Matrix3!$C:$C,0)+MATCH(Bezüge!G$7,Matrix3!$B:$B)-24,66)</f>
        <v>134705</v>
      </c>
      <c r="H77" s="210">
        <f>INDEX(Matrix3!$A:$EH,MATCH(Bezüge!$H$6,Matrix3!$C:$C,0)+MATCH(Bezüge!H$7,Matrix3!$B:$B)-24,66)</f>
        <v>136095</v>
      </c>
      <c r="I77" s="210">
        <f>INDEX(Matrix3!$A:$EH,MATCH(Bezüge!$H$6,Matrix3!$C:$C,0)+MATCH(Bezüge!I$7,Matrix3!$B:$B)-24,66)</f>
        <v>133924</v>
      </c>
      <c r="J77" s="210">
        <f>INDEX(Matrix3!$A:$EH,MATCH(Bezüge!$H$6,Matrix3!$C:$C,0)+MATCH(Bezüge!J$7,Matrix3!$B:$B)-24,66)</f>
        <v>133256</v>
      </c>
      <c r="K77" s="210">
        <f>INDEX(Matrix3!$A:$EH,MATCH(Bezüge!$H$6,Matrix3!$C:$C,0)+MATCH(Bezüge!K$7,Matrix3!$B:$B)-24,66)</f>
        <v>132570</v>
      </c>
      <c r="L77" s="210">
        <f>INDEX(Matrix3!$A:$EH,MATCH(Bezüge!$H$6,Matrix3!$C:$C,0)+MATCH(Bezüge!L$7,Matrix3!$B:$B)-24,66)</f>
        <v>132913</v>
      </c>
    </row>
    <row r="78" spans="1:17" ht="25.5" customHeight="1" x14ac:dyDescent="0.2">
      <c r="A78" s="141" t="s">
        <v>90</v>
      </c>
      <c r="B78" s="171" t="s">
        <v>875</v>
      </c>
      <c r="C78" s="209" t="str">
        <f>INDEX(Matrix3!$A:$EH,MATCH(Bezüge!$C$6,Matrix3!$C:$C,0)+MATCH(Bezüge!C$7,Matrix3!$B:$B)-24,67)</f>
        <v>nv</v>
      </c>
      <c r="D78" s="209">
        <f>INDEX(Matrix3!$A:$EH,MATCH(Bezüge!$C$6,Matrix3!$C:$C,0)+MATCH(Bezüge!D$7,Matrix3!$B:$B)-24,67)</f>
        <v>24980</v>
      </c>
      <c r="E78" s="209" t="str">
        <f>INDEX(Matrix3!$A:$EH,MATCH(Bezüge!$C$6,Matrix3!$C:$C,0)+MATCH(Bezüge!E$7,Matrix3!$B:$B)-24,67)</f>
        <v>nv</v>
      </c>
      <c r="F78" s="209">
        <f>INDEX(Matrix3!$A:$EH,MATCH(Bezüge!$C$6,Matrix3!$C:$C,0)+MATCH(Bezüge!F$7,Matrix3!$B:$B)-24,67)</f>
        <v>28886</v>
      </c>
      <c r="G78" s="209" t="str">
        <f>INDEX(Matrix3!$A:$EH,MATCH(Bezüge!$C$6,Matrix3!$C:$C,0)+MATCH(Bezüge!G$7,Matrix3!$B:$B)-24,67)</f>
        <v>nv</v>
      </c>
      <c r="H78" s="209">
        <f>INDEX(Matrix3!$A:$EH,MATCH(Bezüge!$H$6,Matrix3!$C:$C,0)+MATCH(Bezüge!H$7,Matrix3!$B:$B)-24,67)</f>
        <v>30813</v>
      </c>
      <c r="I78" s="209" t="str">
        <f>INDEX(Matrix3!$A:$EH,MATCH(Bezüge!$H$6,Matrix3!$C:$C,0)+MATCH(Bezüge!I$7,Matrix3!$B:$B)-24,67)</f>
        <v>nv</v>
      </c>
      <c r="J78" s="209">
        <f>INDEX(Matrix3!$A:$EH,MATCH(Bezüge!$H$6,Matrix3!$C:$C,0)+MATCH(Bezüge!J$7,Matrix3!$B:$B)-24,67)</f>
        <v>32148</v>
      </c>
      <c r="K78" s="209" t="str">
        <f>INDEX(Matrix3!$A:$EH,MATCH(Bezüge!$H$6,Matrix3!$C:$C,0)+MATCH(Bezüge!K$7,Matrix3!$B:$B)-24,67)</f>
        <v>nv</v>
      </c>
      <c r="L78" s="209" t="str">
        <f>INDEX(Matrix3!$A:$EH,MATCH(Bezüge!$H$6,Matrix3!$C:$C,0)+MATCH(Bezüge!L$7,Matrix3!$B:$B)-24,67)</f>
        <v>…</v>
      </c>
    </row>
    <row r="79" spans="1:17" ht="35.1" customHeight="1" x14ac:dyDescent="0.2">
      <c r="A79" s="136" t="s">
        <v>91</v>
      </c>
      <c r="B79" s="157" t="s">
        <v>342</v>
      </c>
      <c r="C79" s="158"/>
      <c r="D79" s="158"/>
      <c r="E79" s="158"/>
      <c r="F79" s="158"/>
      <c r="G79" s="158"/>
      <c r="H79" s="158"/>
      <c r="I79" s="158"/>
      <c r="J79" s="158"/>
      <c r="K79" s="158"/>
      <c r="L79" s="159"/>
    </row>
    <row r="80" spans="1:17" s="172" customFormat="1" ht="25.5" customHeight="1" x14ac:dyDescent="0.2">
      <c r="A80" s="156" t="s">
        <v>102</v>
      </c>
      <c r="B80" s="142" t="s">
        <v>836</v>
      </c>
      <c r="C80" s="209">
        <f>INDEX(Matrix3!$A:$EH,MATCH(Bezüge!$C$6,Matrix3!$C:$C,0)+MATCH(Bezüge!C$7,Matrix3!$B:$B)-24,68)</f>
        <v>477924</v>
      </c>
      <c r="D80" s="209">
        <f>INDEX(Matrix3!$A:$EH,MATCH(Bezüge!$C$6,Matrix3!$C:$C,0)+MATCH(Bezüge!D$7,Matrix3!$B:$B)-24,68)</f>
        <v>485384</v>
      </c>
      <c r="E80" s="209">
        <f>INDEX(Matrix3!$A:$EH,MATCH(Bezüge!$C$6,Matrix3!$C:$C,0)+MATCH(Bezüge!E$7,Matrix3!$B:$B)-24,68)</f>
        <v>491661</v>
      </c>
      <c r="F80" s="209">
        <f>INDEX(Matrix3!$A:$EH,MATCH(Bezüge!$C$6,Matrix3!$C:$C,0)+MATCH(Bezüge!F$7,Matrix3!$B:$B)-24,68)</f>
        <v>501327</v>
      </c>
      <c r="G80" s="209">
        <f>INDEX(Matrix3!$A:$EH,MATCH(Bezüge!$C$6,Matrix3!$C:$C,0)+MATCH(Bezüge!G$7,Matrix3!$B:$B)-24,68)</f>
        <v>510107</v>
      </c>
      <c r="H80" s="209">
        <f>INDEX(Matrix3!$A:$EH,MATCH(Bezüge!$H$6,Matrix3!$C:$C,0)+MATCH(Bezüge!H$7,Matrix3!$B:$B)-24,68)</f>
        <v>517123</v>
      </c>
      <c r="I80" s="209">
        <f>INDEX(Matrix3!$A:$EH,MATCH(Bezüge!$H$6,Matrix3!$C:$C,0)+MATCH(Bezüge!I$7,Matrix3!$B:$B)-24,68)</f>
        <v>510358</v>
      </c>
      <c r="J80" s="209">
        <f>INDEX(Matrix3!$A:$EH,MATCH(Bezüge!$H$6,Matrix3!$C:$C,0)+MATCH(Bezüge!J$7,Matrix3!$B:$B)-24,68)</f>
        <v>515820</v>
      </c>
      <c r="K80" s="209">
        <f>INDEX(Matrix3!$A:$EH,MATCH(Bezüge!$H$6,Matrix3!$C:$C,0)+MATCH(Bezüge!K$7,Matrix3!$B:$B)-24,68)</f>
        <v>524990</v>
      </c>
      <c r="L80" s="209">
        <f>INDEX(Matrix3!$A:$EH,MATCH(Bezüge!$H$6,Matrix3!$C:$C,0)+MATCH(Bezüge!L$7,Matrix3!$B:$B)-24,68)</f>
        <v>531075</v>
      </c>
      <c r="M80" s="126"/>
      <c r="N80" s="126"/>
      <c r="O80" s="126"/>
      <c r="P80" s="126"/>
      <c r="Q80" s="126"/>
    </row>
    <row r="81" spans="1:13" ht="25.5" customHeight="1" x14ac:dyDescent="0.2">
      <c r="A81" s="144" t="s">
        <v>773</v>
      </c>
      <c r="B81" s="149" t="s">
        <v>837</v>
      </c>
      <c r="C81" s="210">
        <f>INDEX(Matrix3!$A:$EH,MATCH(Bezüge!$C$6,Matrix3!$C:$C,0)+MATCH(Bezüge!C$7,Matrix3!$B:$B)-24,69)</f>
        <v>270524</v>
      </c>
      <c r="D81" s="210">
        <f>INDEX(Matrix3!$A:$EH,MATCH(Bezüge!$C$6,Matrix3!$C:$C,0)+MATCH(Bezüge!D$7,Matrix3!$B:$B)-24,69)</f>
        <v>275091</v>
      </c>
      <c r="E81" s="210">
        <f>INDEX(Matrix3!$A:$EH,MATCH(Bezüge!$C$6,Matrix3!$C:$C,0)+MATCH(Bezüge!E$7,Matrix3!$B:$B)-24,69)</f>
        <v>279514</v>
      </c>
      <c r="F81" s="210">
        <f>INDEX(Matrix3!$A:$EH,MATCH(Bezüge!$C$6,Matrix3!$C:$C,0)+MATCH(Bezüge!F$7,Matrix3!$B:$B)-24,69)</f>
        <v>282636</v>
      </c>
      <c r="G81" s="210">
        <f>INDEX(Matrix3!$A:$EH,MATCH(Bezüge!$C$6,Matrix3!$C:$C,0)+MATCH(Bezüge!G$7,Matrix3!$B:$B)-24,69)</f>
        <v>287700</v>
      </c>
      <c r="H81" s="210">
        <f>INDEX(Matrix3!$A:$EH,MATCH(Bezüge!$H$6,Matrix3!$C:$C,0)+MATCH(Bezüge!H$7,Matrix3!$B:$B)-24,69)</f>
        <v>289161</v>
      </c>
      <c r="I81" s="210">
        <f>INDEX(Matrix3!$A:$EH,MATCH(Bezüge!$H$6,Matrix3!$C:$C,0)+MATCH(Bezüge!I$7,Matrix3!$B:$B)-24,69)</f>
        <v>288327</v>
      </c>
      <c r="J81" s="210">
        <f>INDEX(Matrix3!$A:$EH,MATCH(Bezüge!$H$6,Matrix3!$C:$C,0)+MATCH(Bezüge!J$7,Matrix3!$B:$B)-24,69)</f>
        <v>292746</v>
      </c>
      <c r="K81" s="210">
        <f>INDEX(Matrix3!$A:$EH,MATCH(Bezüge!$H$6,Matrix3!$C:$C,0)+MATCH(Bezüge!K$7,Matrix3!$B:$B)-24,69)</f>
        <v>295980</v>
      </c>
      <c r="L81" s="210">
        <f>INDEX(Matrix3!$A:$EH,MATCH(Bezüge!$H$6,Matrix3!$C:$C,0)+MATCH(Bezüge!L$7,Matrix3!$B:$B)-24,69)</f>
        <v>297819</v>
      </c>
      <c r="M81" s="160"/>
    </row>
    <row r="82" spans="1:13" ht="25.5" customHeight="1" x14ac:dyDescent="0.2">
      <c r="A82" s="156" t="s">
        <v>774</v>
      </c>
      <c r="B82" s="142" t="s">
        <v>1082</v>
      </c>
      <c r="C82" s="209">
        <f>INDEX(Matrix3!$A:$EH,MATCH(Bezüge!$C$6,Matrix3!$C:$C,0)+MATCH(Bezüge!C$7,Matrix3!$B:$B)-24,70)</f>
        <v>2016.2088102389264</v>
      </c>
      <c r="D82" s="209">
        <f>INDEX(Matrix3!$A:$EH,MATCH(Bezüge!$C$6,Matrix3!$C:$C,0)+MATCH(Bezüge!D$7,Matrix3!$B:$B)-24,70)</f>
        <v>2055.3231091584062</v>
      </c>
      <c r="E82" s="209">
        <f>INDEX(Matrix3!$A:$EH,MATCH(Bezüge!$C$6,Matrix3!$C:$C,0)+MATCH(Bezüge!E$7,Matrix3!$B:$B)-24,70)</f>
        <v>2088.4095566015608</v>
      </c>
      <c r="F82" s="209">
        <f>INDEX(Matrix3!$A:$EH,MATCH(Bezüge!$C$6,Matrix3!$C:$C,0)+MATCH(Bezüge!F$7,Matrix3!$B:$B)-24,70)</f>
        <v>2139.422212656048</v>
      </c>
      <c r="G82" s="209">
        <f>INDEX(Matrix3!$A:$EH,MATCH(Bezüge!$C$6,Matrix3!$C:$C,0)+MATCH(Bezüge!G$7,Matrix3!$B:$B)-24,70)</f>
        <v>2202.9819631852879</v>
      </c>
      <c r="H82" s="209">
        <f>INDEX(Matrix3!$A:$EH,MATCH(Bezüge!$H$6,Matrix3!$C:$C,0)+MATCH(Bezüge!H$7,Matrix3!$B:$B)-24,70)</f>
        <v>2267.4692987588996</v>
      </c>
      <c r="I82" s="209">
        <f>INDEX(Matrix3!$A:$EH,MATCH(Bezüge!$H$6,Matrix3!$C:$C,0)+MATCH(Bezüge!I$7,Matrix3!$B:$B)-24,70)</f>
        <v>2284.4967701279884</v>
      </c>
      <c r="J82" s="209">
        <f>INDEX(Matrix3!$A:$EH,MATCH(Bezüge!$H$6,Matrix3!$C:$C,0)+MATCH(Bezüge!J$7,Matrix3!$B:$B)-24,70)</f>
        <v>2344</v>
      </c>
      <c r="K82" s="209">
        <f>INDEX(Matrix3!$A:$EH,MATCH(Bezüge!$H$6,Matrix3!$C:$C,0)+MATCH(Bezüge!K$7,Matrix3!$B:$B)-24,70)</f>
        <v>2431</v>
      </c>
      <c r="L82" s="209">
        <f>INDEX(Matrix3!$A:$EH,MATCH(Bezüge!$H$6,Matrix3!$C:$C,0)+MATCH(Bezüge!L$7,Matrix3!$B:$B)-24,70)</f>
        <v>2530</v>
      </c>
      <c r="M82" s="160"/>
    </row>
    <row r="83" spans="1:13" ht="25.5" customHeight="1" x14ac:dyDescent="0.2">
      <c r="A83" s="153" t="s">
        <v>92</v>
      </c>
      <c r="B83" s="154" t="s">
        <v>208</v>
      </c>
      <c r="C83" s="211">
        <f>INDEX(Matrix3!$A:$EH,MATCH(Bezüge!$C$6,Matrix3!$C:$C,0)+MATCH(Bezüge!C$7,Matrix3!$B:$B)-24,71)</f>
        <v>1146348</v>
      </c>
      <c r="D83" s="211">
        <f>INDEX(Matrix3!$A:$EH,MATCH(Bezüge!$C$6,Matrix3!$C:$C,0)+MATCH(Bezüge!D$7,Matrix3!$B:$B)-24,71)</f>
        <v>1163962</v>
      </c>
      <c r="E83" s="211">
        <f>INDEX(Matrix3!$A:$EH,MATCH(Bezüge!$C$6,Matrix3!$C:$C,0)+MATCH(Bezüge!E$7,Matrix3!$B:$B)-24,71)</f>
        <v>1171052</v>
      </c>
      <c r="F83" s="211">
        <f>INDEX(Matrix3!$A:$EH,MATCH(Bezüge!$C$6,Matrix3!$C:$C,0)+MATCH(Bezüge!F$7,Matrix3!$B:$B)-24,71)</f>
        <v>1174604</v>
      </c>
      <c r="G83" s="211">
        <f>INDEX(Matrix3!$A:$EH,MATCH(Bezüge!$C$6,Matrix3!$C:$C,0)+MATCH(Bezüge!G$7,Matrix3!$B:$B)-24,71)</f>
        <v>1179924</v>
      </c>
      <c r="H83" s="211">
        <f>INDEX(Matrix3!$A:$EH,MATCH(Bezüge!$H$6,Matrix3!$C:$C,0)+MATCH(Bezüge!H$7,Matrix3!$B:$B)-24,71)</f>
        <v>1178965</v>
      </c>
      <c r="I83" s="211">
        <f>INDEX(Matrix3!$A:$EH,MATCH(Bezüge!$H$6,Matrix3!$C:$C,0)+MATCH(Bezüge!I$7,Matrix3!$B:$B)-24,71)</f>
        <v>1179298</v>
      </c>
      <c r="J83" s="211">
        <f>INDEX(Matrix3!$A:$EH,MATCH(Bezüge!$H$6,Matrix3!$C:$C,0)+MATCH(Bezüge!J$7,Matrix3!$B:$B)-24,71)</f>
        <v>1180889</v>
      </c>
      <c r="K83" s="211">
        <f>INDEX(Matrix3!$A:$EH,MATCH(Bezüge!$H$6,Matrix3!$C:$C,0)+MATCH(Bezüge!K$7,Matrix3!$B:$B)-24,71)</f>
        <v>1197373</v>
      </c>
      <c r="L83" s="211">
        <f>INDEX(Matrix3!$A:$EH,MATCH(Bezüge!$H$6,Matrix3!$C:$C,0)+MATCH(Bezüge!L$7,Matrix3!$B:$B)-24,71)</f>
        <v>1201622</v>
      </c>
    </row>
    <row r="84" spans="1:13" ht="25.5" customHeight="1" x14ac:dyDescent="0.2">
      <c r="A84" s="141" t="s">
        <v>94</v>
      </c>
      <c r="B84" s="142" t="s">
        <v>208</v>
      </c>
      <c r="C84" s="209">
        <f>INDEX(Matrix3!$A:$EH,MATCH(Bezüge!$C$6,Matrix3!$C:$C,0)+MATCH(Bezüge!C$7,Matrix3!$B:$B)-24,72)</f>
        <v>1146348</v>
      </c>
      <c r="D84" s="209">
        <f>INDEX(Matrix3!$A:$EH,MATCH(Bezüge!$C$6,Matrix3!$C:$C,0)+MATCH(Bezüge!D$7,Matrix3!$B:$B)-24,72)</f>
        <v>1163962</v>
      </c>
      <c r="E84" s="209">
        <f>INDEX(Matrix3!$A:$EH,MATCH(Bezüge!$C$6,Matrix3!$C:$C,0)+MATCH(Bezüge!E$7,Matrix3!$B:$B)-24,72)</f>
        <v>1171052</v>
      </c>
      <c r="F84" s="209">
        <f>INDEX(Matrix3!$A:$EH,MATCH(Bezüge!$C$6,Matrix3!$C:$C,0)+MATCH(Bezüge!F$7,Matrix3!$B:$B)-24,72)</f>
        <v>1174604</v>
      </c>
      <c r="G84" s="209">
        <f>INDEX(Matrix3!$A:$EH,MATCH(Bezüge!$C$6,Matrix3!$C:$C,0)+MATCH(Bezüge!G$7,Matrix3!$B:$B)-24,72)</f>
        <v>1179924</v>
      </c>
      <c r="H84" s="209">
        <f>INDEX(Matrix3!$A:$EH,MATCH(Bezüge!$H$6,Matrix3!$C:$C,0)+MATCH(Bezüge!H$7,Matrix3!$B:$B)-24,72)</f>
        <v>1178965</v>
      </c>
      <c r="I84" s="209">
        <f>INDEX(Matrix3!$A:$EH,MATCH(Bezüge!$H$6,Matrix3!$C:$C,0)+MATCH(Bezüge!I$7,Matrix3!$B:$B)-24,72)</f>
        <v>1179298</v>
      </c>
      <c r="J84" s="209">
        <f>INDEX(Matrix3!$A:$EH,MATCH(Bezüge!$H$6,Matrix3!$C:$C,0)+MATCH(Bezüge!J$7,Matrix3!$B:$B)-24,72)</f>
        <v>1180889</v>
      </c>
      <c r="K84" s="209">
        <f>INDEX(Matrix3!$A:$EH,MATCH(Bezüge!$H$6,Matrix3!$C:$C,0)+MATCH(Bezüge!K$7,Matrix3!$B:$B)-24,72)</f>
        <v>1197373</v>
      </c>
      <c r="L84" s="209">
        <f>INDEX(Matrix3!$A:$EH,MATCH(Bezüge!$H$6,Matrix3!$C:$C,0)+MATCH(Bezüge!L$7,Matrix3!$B:$B)-24,72)</f>
        <v>1201622</v>
      </c>
    </row>
    <row r="85" spans="1:13" ht="25.5" customHeight="1" x14ac:dyDescent="0.2">
      <c r="A85" s="144" t="s">
        <v>246</v>
      </c>
      <c r="B85" s="218" t="s">
        <v>836</v>
      </c>
      <c r="C85" s="210">
        <f>INDEX(Matrix3!$A:$EH,MATCH(Bezüge!$C$6,Matrix3!$C:$C,0)+MATCH(Bezüge!C$7,Matrix3!$B:$B)-24,73)</f>
        <v>477924</v>
      </c>
      <c r="D85" s="210">
        <f>INDEX(Matrix3!$A:$EH,MATCH(Bezüge!$C$6,Matrix3!$C:$C,0)+MATCH(Bezüge!D$7,Matrix3!$B:$B)-24,73)</f>
        <v>485384</v>
      </c>
      <c r="E85" s="210">
        <f>INDEX(Matrix3!$A:$EH,MATCH(Bezüge!$C$6,Matrix3!$C:$C,0)+MATCH(Bezüge!E$7,Matrix3!$B:$B)-24,73)</f>
        <v>491661</v>
      </c>
      <c r="F85" s="210">
        <f>INDEX(Matrix3!$A:$EH,MATCH(Bezüge!$C$6,Matrix3!$C:$C,0)+MATCH(Bezüge!F$7,Matrix3!$B:$B)-24,73)</f>
        <v>501327</v>
      </c>
      <c r="G85" s="210">
        <f>INDEX(Matrix3!$A:$EH,MATCH(Bezüge!$C$6,Matrix3!$C:$C,0)+MATCH(Bezüge!G$7,Matrix3!$B:$B)-24,73)</f>
        <v>510107</v>
      </c>
      <c r="H85" s="210">
        <f>INDEX(Matrix3!$A:$EH,MATCH(Bezüge!$H$6,Matrix3!$C:$C,0)+MATCH(Bezüge!H$7,Matrix3!$B:$B)-24,73)</f>
        <v>517123</v>
      </c>
      <c r="I85" s="210">
        <f>INDEX(Matrix3!$A:$EH,MATCH(Bezüge!$H$6,Matrix3!$C:$C,0)+MATCH(Bezüge!I$7,Matrix3!$B:$B)-24,73)</f>
        <v>510358</v>
      </c>
      <c r="J85" s="210">
        <f>INDEX(Matrix3!$A:$EH,MATCH(Bezüge!$H$6,Matrix3!$C:$C,0)+MATCH(Bezüge!J$7,Matrix3!$B:$B)-24,73)</f>
        <v>515820</v>
      </c>
      <c r="K85" s="210">
        <f>INDEX(Matrix3!$A:$EH,MATCH(Bezüge!$H$6,Matrix3!$C:$C,0)+MATCH(Bezüge!K$7,Matrix3!$B:$B)-24,73)</f>
        <v>524990</v>
      </c>
      <c r="L85" s="210">
        <f>INDEX(Matrix3!$A:$EH,MATCH(Bezüge!$H$6,Matrix3!$C:$C,0)+MATCH(Bezüge!L$7,Matrix3!$B:$B)-24,73)</f>
        <v>531075</v>
      </c>
    </row>
    <row r="86" spans="1:13" ht="25.5" customHeight="1" x14ac:dyDescent="0.2">
      <c r="A86" s="141" t="s">
        <v>249</v>
      </c>
      <c r="B86" s="142" t="s">
        <v>266</v>
      </c>
      <c r="C86" s="209">
        <f>INDEX(Matrix3!$A:$EH,MATCH(Bezüge!$C$6,Matrix3!$C:$C,0)+MATCH(Bezüge!C$7,Matrix3!$B:$B)-24,74)</f>
        <v>905819</v>
      </c>
      <c r="D86" s="209">
        <f>INDEX(Matrix3!$A:$EH,MATCH(Bezüge!$C$6,Matrix3!$C:$C,0)+MATCH(Bezüge!D$7,Matrix3!$B:$B)-24,74)</f>
        <v>921882</v>
      </c>
      <c r="E86" s="209">
        <f>INDEX(Matrix3!$A:$EH,MATCH(Bezüge!$C$6,Matrix3!$C:$C,0)+MATCH(Bezüge!E$7,Matrix3!$B:$B)-24,74)</f>
        <v>927182</v>
      </c>
      <c r="F86" s="209">
        <f>INDEX(Matrix3!$A:$EH,MATCH(Bezüge!$C$6,Matrix3!$C:$C,0)+MATCH(Bezüge!F$7,Matrix3!$B:$B)-24,74)</f>
        <v>929012</v>
      </c>
      <c r="G86" s="209">
        <f>INDEX(Matrix3!$A:$EH,MATCH(Bezüge!$C$6,Matrix3!$C:$C,0)+MATCH(Bezüge!G$7,Matrix3!$B:$B)-24,74)</f>
        <v>933019</v>
      </c>
      <c r="H86" s="209">
        <f>INDEX(Matrix3!$A:$EH,MATCH(Bezüge!$H$6,Matrix3!$C:$C,0)+MATCH(Bezüge!H$7,Matrix3!$B:$B)-24,74)</f>
        <v>930074</v>
      </c>
      <c r="I86" s="209">
        <f>INDEX(Matrix3!$A:$EH,MATCH(Bezüge!$H$6,Matrix3!$C:$C,0)+MATCH(Bezüge!I$7,Matrix3!$B:$B)-24,74)</f>
        <v>928973</v>
      </c>
      <c r="J86" s="209">
        <f>INDEX(Matrix3!$A:$EH,MATCH(Bezüge!$H$6,Matrix3!$C:$C,0)+MATCH(Bezüge!J$7,Matrix3!$B:$B)-24,74)</f>
        <v>928635</v>
      </c>
      <c r="K86" s="209">
        <f>INDEX(Matrix3!$A:$EH,MATCH(Bezüge!$H$6,Matrix3!$C:$C,0)+MATCH(Bezüge!K$7,Matrix3!$B:$B)-24,74)</f>
        <v>942655</v>
      </c>
      <c r="L86" s="209">
        <f>INDEX(Matrix3!$A:$EH,MATCH(Bezüge!$H$6,Matrix3!$C:$C,0)+MATCH(Bezüge!L$7,Matrix3!$B:$B)-24,74)</f>
        <v>944751</v>
      </c>
    </row>
    <row r="87" spans="1:13" ht="25.5" customHeight="1" x14ac:dyDescent="0.2">
      <c r="A87" s="144" t="s">
        <v>775</v>
      </c>
      <c r="B87" s="149" t="s">
        <v>808</v>
      </c>
      <c r="C87" s="210">
        <f>INDEX(Matrix3!$A:$EH,MATCH(Bezüge!$C$6,Matrix3!$C:$C,0)+MATCH(Bezüge!C$7,Matrix3!$B:$B)-24,75)</f>
        <v>414542</v>
      </c>
      <c r="D87" s="210">
        <f>INDEX(Matrix3!$A:$EH,MATCH(Bezüge!$C$6,Matrix3!$C:$C,0)+MATCH(Bezüge!D$7,Matrix3!$B:$B)-24,75)</f>
        <v>420377</v>
      </c>
      <c r="E87" s="210">
        <f>INDEX(Matrix3!$A:$EH,MATCH(Bezüge!$C$6,Matrix3!$C:$C,0)+MATCH(Bezüge!E$7,Matrix3!$B:$B)-24,75)</f>
        <v>421716</v>
      </c>
      <c r="F87" s="210">
        <f>INDEX(Matrix3!$A:$EH,MATCH(Bezüge!$C$6,Matrix3!$C:$C,0)+MATCH(Bezüge!F$7,Matrix3!$B:$B)-24,75)</f>
        <v>422996</v>
      </c>
      <c r="G87" s="210">
        <f>INDEX(Matrix3!$A:$EH,MATCH(Bezüge!$C$6,Matrix3!$C:$C,0)+MATCH(Bezüge!G$7,Matrix3!$B:$B)-24,75)</f>
        <v>424578</v>
      </c>
      <c r="H87" s="210">
        <f>INDEX(Matrix3!$A:$EH,MATCH(Bezüge!$H$6,Matrix3!$C:$C,0)+MATCH(Bezüge!H$7,Matrix3!$B:$B)-24,75)</f>
        <v>423430</v>
      </c>
      <c r="I87" s="210">
        <f>INDEX(Matrix3!$A:$EH,MATCH(Bezüge!$H$6,Matrix3!$C:$C,0)+MATCH(Bezüge!I$7,Matrix3!$B:$B)-24,75)</f>
        <v>421079</v>
      </c>
      <c r="J87" s="210">
        <f>INDEX(Matrix3!$A:$EH,MATCH(Bezüge!$H$6,Matrix3!$C:$C,0)+MATCH(Bezüge!J$7,Matrix3!$B:$B)-24,75)</f>
        <v>428344</v>
      </c>
      <c r="K87" s="210">
        <f>INDEX(Matrix3!$A:$EH,MATCH(Bezüge!$H$6,Matrix3!$C:$C,0)+MATCH(Bezüge!K$7,Matrix3!$B:$B)-24,75)</f>
        <v>436310</v>
      </c>
      <c r="L87" s="210">
        <f>INDEX(Matrix3!$A:$EH,MATCH(Bezüge!$H$6,Matrix3!$C:$C,0)+MATCH(Bezüge!L$7,Matrix3!$B:$B)-24,75)</f>
        <v>437850</v>
      </c>
    </row>
    <row r="88" spans="1:13" ht="25.5" customHeight="1" x14ac:dyDescent="0.2">
      <c r="A88" s="141" t="s">
        <v>95</v>
      </c>
      <c r="B88" s="142" t="s">
        <v>809</v>
      </c>
      <c r="C88" s="209">
        <f>INDEX(Matrix3!$A:$EH,MATCH(Bezüge!$C$6,Matrix3!$C:$C,0)+MATCH(Bezüge!C$7,Matrix3!$B:$B)-24,76)</f>
        <v>574195</v>
      </c>
      <c r="D88" s="209">
        <f>INDEX(Matrix3!$A:$EH,MATCH(Bezüge!$C$6,Matrix3!$C:$C,0)+MATCH(Bezüge!D$7,Matrix3!$B:$B)-24,76)</f>
        <v>580528</v>
      </c>
      <c r="E88" s="209">
        <f>INDEX(Matrix3!$A:$EH,MATCH(Bezüge!$C$6,Matrix3!$C:$C,0)+MATCH(Bezüge!E$7,Matrix3!$B:$B)-24,76)</f>
        <v>586943</v>
      </c>
      <c r="F88" s="209">
        <f>INDEX(Matrix3!$A:$EH,MATCH(Bezüge!$C$6,Matrix3!$C:$C,0)+MATCH(Bezüge!F$7,Matrix3!$B:$B)-24,76)</f>
        <v>593602</v>
      </c>
      <c r="G88" s="209">
        <f>INDEX(Matrix3!$A:$EH,MATCH(Bezüge!$C$6,Matrix3!$C:$C,0)+MATCH(Bezüge!G$7,Matrix3!$B:$B)-24,76)</f>
        <v>598671</v>
      </c>
      <c r="H88" s="209">
        <f>INDEX(Matrix3!$A:$EH,MATCH(Bezüge!$H$6,Matrix3!$C:$C,0)+MATCH(Bezüge!H$7,Matrix3!$B:$B)-24,76)</f>
        <v>603758</v>
      </c>
      <c r="I88" s="209">
        <f>INDEX(Matrix3!$A:$EH,MATCH(Bezüge!$H$6,Matrix3!$C:$C,0)+MATCH(Bezüge!I$7,Matrix3!$B:$B)-24,76)</f>
        <v>599446</v>
      </c>
      <c r="J88" s="209" t="str">
        <f>INDEX(Matrix3!$A:$EH,MATCH(Bezüge!$H$6,Matrix3!$C:$C,0)+MATCH(Bezüge!J$7,Matrix3!$B:$B)-24,76)</f>
        <v>…</v>
      </c>
      <c r="K88" s="209" t="str">
        <f>INDEX(Matrix3!$A:$EH,MATCH(Bezüge!$H$6,Matrix3!$C:$C,0)+MATCH(Bezüge!K$7,Matrix3!$B:$B)-24,76)</f>
        <v>…</v>
      </c>
      <c r="L88" s="209" t="str">
        <f>INDEX(Matrix3!$A:$EH,MATCH(Bezüge!$H$6,Matrix3!$C:$C,0)+MATCH(Bezüge!L$7,Matrix3!$B:$B)-24,76)</f>
        <v>…</v>
      </c>
    </row>
    <row r="89" spans="1:13" ht="25.5" customHeight="1" x14ac:dyDescent="0.2">
      <c r="A89" s="153" t="s">
        <v>96</v>
      </c>
      <c r="B89" s="154" t="s">
        <v>810</v>
      </c>
      <c r="C89" s="211" t="str">
        <f>INDEX(Matrix3!$A:$EH,MATCH(Bezüge!$C$6,Matrix3!$C:$C,0)+MATCH(Bezüge!C$7,Matrix3!$B:$B)-24,77)</f>
        <v>nv</v>
      </c>
      <c r="D89" s="211" t="str">
        <f>INDEX(Matrix3!$A:$EH,MATCH(Bezüge!$C$6,Matrix3!$C:$C,0)+MATCH(Bezüge!D$7,Matrix3!$B:$B)-24,77)</f>
        <v>nv</v>
      </c>
      <c r="E89" s="211" t="str">
        <f>INDEX(Matrix3!$A:$EH,MATCH(Bezüge!$C$6,Matrix3!$C:$C,0)+MATCH(Bezüge!E$7,Matrix3!$B:$B)-24,77)</f>
        <v>nv</v>
      </c>
      <c r="F89" s="211">
        <f>INDEX(Matrix3!$A:$EH,MATCH(Bezüge!$C$6,Matrix3!$C:$C,0)+MATCH(Bezüge!F$7,Matrix3!$B:$B)-24,77)</f>
        <v>1144481</v>
      </c>
      <c r="G89" s="211">
        <f>INDEX(Matrix3!$A:$EH,MATCH(Bezüge!$C$6,Matrix3!$C:$C,0)+MATCH(Bezüge!G$7,Matrix3!$B:$B)-24,77)</f>
        <v>1148700</v>
      </c>
      <c r="H89" s="211">
        <f>INDEX(Matrix3!$A:$EH,MATCH(Bezüge!$H$6,Matrix3!$C:$C,0)+MATCH(Bezüge!H$7,Matrix3!$B:$B)-24,77)</f>
        <v>1152675</v>
      </c>
      <c r="I89" s="211">
        <f>INDEX(Matrix3!$A:$EH,MATCH(Bezüge!$H$6,Matrix3!$C:$C,0)+MATCH(Bezüge!I$7,Matrix3!$B:$B)-24,77)</f>
        <v>1157624</v>
      </c>
      <c r="J89" s="211">
        <f>INDEX(Matrix3!$A:$EH,MATCH(Bezüge!$H$6,Matrix3!$C:$C,0)+MATCH(Bezüge!J$7,Matrix3!$B:$B)-24,77)</f>
        <v>1157115</v>
      </c>
      <c r="K89" s="211">
        <f>INDEX(Matrix3!$A:$EH,MATCH(Bezüge!$H$6,Matrix3!$C:$C,0)+MATCH(Bezüge!K$7,Matrix3!$B:$B)-24,77)</f>
        <v>1155330</v>
      </c>
      <c r="L89" s="211">
        <f>INDEX(Matrix3!$A:$EH,MATCH(Bezüge!$H$6,Matrix3!$C:$C,0)+MATCH(Bezüge!L$7,Matrix3!$B:$B)-24,77)</f>
        <v>1157541</v>
      </c>
    </row>
    <row r="90" spans="1:13" ht="35.1" customHeight="1" x14ac:dyDescent="0.2">
      <c r="A90" s="136" t="s">
        <v>97</v>
      </c>
      <c r="B90" s="157" t="s">
        <v>344</v>
      </c>
      <c r="C90" s="158"/>
      <c r="D90" s="158"/>
      <c r="E90" s="158"/>
      <c r="F90" s="158"/>
      <c r="G90" s="158"/>
      <c r="H90" s="158"/>
      <c r="I90" s="158"/>
      <c r="J90" s="158"/>
      <c r="K90" s="158"/>
      <c r="L90" s="159"/>
    </row>
    <row r="91" spans="1:13" ht="25.5" customHeight="1" x14ac:dyDescent="0.2">
      <c r="A91" s="178" t="s">
        <v>98</v>
      </c>
      <c r="B91" s="168" t="s">
        <v>208</v>
      </c>
      <c r="C91" s="209">
        <f>INDEX(Matrix3!$A:$EH,MATCH(Bezüge!$C$6,Matrix3!$C:$C,0)+MATCH(Bezüge!C$7,Matrix3!$B:$B)-24,78)</f>
        <v>1146348</v>
      </c>
      <c r="D91" s="209">
        <f>INDEX(Matrix3!$A:$EH,MATCH(Bezüge!$C$6,Matrix3!$C:$C,0)+MATCH(Bezüge!D$7,Matrix3!$B:$B)-24,78)</f>
        <v>1163962</v>
      </c>
      <c r="E91" s="209">
        <f>INDEX(Matrix3!$A:$EH,MATCH(Bezüge!$C$6,Matrix3!$C:$C,0)+MATCH(Bezüge!E$7,Matrix3!$B:$B)-24,78)</f>
        <v>1171052</v>
      </c>
      <c r="F91" s="209">
        <f>INDEX(Matrix3!$A:$EH,MATCH(Bezüge!$C$6,Matrix3!$C:$C,0)+MATCH(Bezüge!F$7,Matrix3!$B:$B)-24,78)</f>
        <v>1174604</v>
      </c>
      <c r="G91" s="209">
        <f>INDEX(Matrix3!$A:$EH,MATCH(Bezüge!$C$6,Matrix3!$C:$C,0)+MATCH(Bezüge!G$7,Matrix3!$B:$B)-24,78)</f>
        <v>1179924</v>
      </c>
      <c r="H91" s="209">
        <f>INDEX(Matrix3!$A:$EH,MATCH(Bezüge!$H$6,Matrix3!$C:$C,0)+MATCH(Bezüge!H$7,Matrix3!$B:$B)-24,78)</f>
        <v>1178965</v>
      </c>
      <c r="I91" s="209">
        <f>INDEX(Matrix3!$A:$EH,MATCH(Bezüge!$H$6,Matrix3!$C:$C,0)+MATCH(Bezüge!I$7,Matrix3!$B:$B)-24,78)</f>
        <v>1179298</v>
      </c>
      <c r="J91" s="209">
        <f>INDEX(Matrix3!$A:$EH,MATCH(Bezüge!$H$6,Matrix3!$C:$C,0)+MATCH(Bezüge!J$7,Matrix3!$B:$B)-24,78)</f>
        <v>1180889</v>
      </c>
      <c r="K91" s="209">
        <f>INDEX(Matrix3!$A:$EH,MATCH(Bezüge!$H$6,Matrix3!$C:$C,0)+MATCH(Bezüge!K$7,Matrix3!$B:$B)-24,78)</f>
        <v>1197373</v>
      </c>
      <c r="L91" s="209">
        <f>INDEX(Matrix3!$A:$EH,MATCH(Bezüge!$H$6,Matrix3!$C:$C,0)+MATCH(Bezüge!L$7,Matrix3!$B:$B)-24,78)</f>
        <v>1201622</v>
      </c>
    </row>
    <row r="92" spans="1:13" ht="25.5" customHeight="1" x14ac:dyDescent="0.2">
      <c r="A92" s="145" t="s">
        <v>100</v>
      </c>
      <c r="B92" s="169" t="s">
        <v>504</v>
      </c>
      <c r="C92" s="210">
        <f>INDEX(Matrix3!$A:$EH,MATCH(Bezüge!$C$6,Matrix3!$C:$C,0)+MATCH(Bezüge!C$7,Matrix3!$B:$B)-24,79)</f>
        <v>752632</v>
      </c>
      <c r="D92" s="210">
        <f>INDEX(Matrix3!$A:$EH,MATCH(Bezüge!$C$6,Matrix3!$C:$C,0)+MATCH(Bezüge!D$7,Matrix3!$B:$B)-24,79)</f>
        <v>759523</v>
      </c>
      <c r="E92" s="210">
        <f>INDEX(Matrix3!$A:$EH,MATCH(Bezüge!$C$6,Matrix3!$C:$C,0)+MATCH(Bezüge!E$7,Matrix3!$B:$B)-24,79)</f>
        <v>771075</v>
      </c>
      <c r="F92" s="210">
        <f>INDEX(Matrix3!$A:$EH,MATCH(Bezüge!$C$6,Matrix3!$C:$C,0)+MATCH(Bezüge!F$7,Matrix3!$B:$B)-24,79)</f>
        <v>769704</v>
      </c>
      <c r="G92" s="210">
        <f>INDEX(Matrix3!$A:$EH,MATCH(Bezüge!$C$6,Matrix3!$C:$C,0)+MATCH(Bezüge!G$7,Matrix3!$B:$B)-24,79)</f>
        <v>772153</v>
      </c>
      <c r="H92" s="210">
        <f>INDEX(Matrix3!$A:$EH,MATCH(Bezüge!$H$6,Matrix3!$C:$C,0)+MATCH(Bezüge!H$7,Matrix3!$B:$B)-24,79)</f>
        <v>771646</v>
      </c>
      <c r="I92" s="210">
        <f>INDEX(Matrix3!$A:$EH,MATCH(Bezüge!$H$6,Matrix3!$C:$C,0)+MATCH(Bezüge!I$7,Matrix3!$B:$B)-24,79)</f>
        <v>766960</v>
      </c>
      <c r="J92" s="210">
        <f>INDEX(Matrix3!$A:$EH,MATCH(Bezüge!$H$6,Matrix3!$C:$C,0)+MATCH(Bezüge!J$7,Matrix3!$B:$B)-24,79)</f>
        <v>765990</v>
      </c>
      <c r="K92" s="210">
        <f>INDEX(Matrix3!$A:$EH,MATCH(Bezüge!$H$6,Matrix3!$C:$C,0)+MATCH(Bezüge!K$7,Matrix3!$B:$B)-24,79)</f>
        <v>773255</v>
      </c>
      <c r="L92" s="210">
        <f>INDEX(Matrix3!$A:$EH,MATCH(Bezüge!$H$6,Matrix3!$C:$C,0)+MATCH(Bezüge!L$7,Matrix3!$B:$B)-24,79)</f>
        <v>776717</v>
      </c>
    </row>
    <row r="93" spans="1:13" ht="25.5" customHeight="1" x14ac:dyDescent="0.2">
      <c r="A93" s="141" t="s">
        <v>101</v>
      </c>
      <c r="B93" s="142" t="s">
        <v>836</v>
      </c>
      <c r="C93" s="209">
        <f>INDEX(Matrix3!$A:$EH,MATCH(Bezüge!$C$6,Matrix3!$C:$C,0)+MATCH(Bezüge!C$7,Matrix3!$B:$B)-24,80)</f>
        <v>477924</v>
      </c>
      <c r="D93" s="209">
        <f>INDEX(Matrix3!$A:$EH,MATCH(Bezüge!$C$6,Matrix3!$C:$C,0)+MATCH(Bezüge!D$7,Matrix3!$B:$B)-24,80)</f>
        <v>485384</v>
      </c>
      <c r="E93" s="209">
        <f>INDEX(Matrix3!$A:$EH,MATCH(Bezüge!$C$6,Matrix3!$C:$C,0)+MATCH(Bezüge!E$7,Matrix3!$B:$B)-24,80)</f>
        <v>491661</v>
      </c>
      <c r="F93" s="209">
        <f>INDEX(Matrix3!$A:$EH,MATCH(Bezüge!$C$6,Matrix3!$C:$C,0)+MATCH(Bezüge!F$7,Matrix3!$B:$B)-24,80)</f>
        <v>501327</v>
      </c>
      <c r="G93" s="209">
        <f>INDEX(Matrix3!$A:$EH,MATCH(Bezüge!$C$6,Matrix3!$C:$C,0)+MATCH(Bezüge!G$7,Matrix3!$B:$B)-24,80)</f>
        <v>510107</v>
      </c>
      <c r="H93" s="209">
        <f>INDEX(Matrix3!$A:$EH,MATCH(Bezüge!$H$6,Matrix3!$C:$C,0)+MATCH(Bezüge!H$7,Matrix3!$B:$B)-24,80)</f>
        <v>517123</v>
      </c>
      <c r="I93" s="209">
        <f>INDEX(Matrix3!$A:$EH,MATCH(Bezüge!$H$6,Matrix3!$C:$C,0)+MATCH(Bezüge!I$7,Matrix3!$B:$B)-24,80)</f>
        <v>510358</v>
      </c>
      <c r="J93" s="209">
        <f>INDEX(Matrix3!$A:$EH,MATCH(Bezüge!$H$6,Matrix3!$C:$C,0)+MATCH(Bezüge!J$7,Matrix3!$B:$B)-24,80)</f>
        <v>515820</v>
      </c>
      <c r="K93" s="209">
        <f>INDEX(Matrix3!$A:$EH,MATCH(Bezüge!$H$6,Matrix3!$C:$C,0)+MATCH(Bezüge!K$7,Matrix3!$B:$B)-24,80)</f>
        <v>524990</v>
      </c>
      <c r="L93" s="209">
        <f>INDEX(Matrix3!$A:$EH,MATCH(Bezüge!$H$6,Matrix3!$C:$C,0)+MATCH(Bezüge!L$7,Matrix3!$B:$B)-24,80)</f>
        <v>531075</v>
      </c>
    </row>
    <row r="94" spans="1:13" ht="25.5" customHeight="1" x14ac:dyDescent="0.2">
      <c r="A94" s="144" t="s">
        <v>102</v>
      </c>
      <c r="B94" s="149" t="s">
        <v>836</v>
      </c>
      <c r="C94" s="210">
        <f>INDEX(Matrix3!$A:$EH,MATCH(Bezüge!$C$6,Matrix3!$C:$C,0)+MATCH(Bezüge!C$7,Matrix3!$B:$B)-24,81)</f>
        <v>477924</v>
      </c>
      <c r="D94" s="210">
        <f>INDEX(Matrix3!$A:$EH,MATCH(Bezüge!$C$6,Matrix3!$C:$C,0)+MATCH(Bezüge!D$7,Matrix3!$B:$B)-24,81)</f>
        <v>485384</v>
      </c>
      <c r="E94" s="210">
        <f>INDEX(Matrix3!$A:$EH,MATCH(Bezüge!$C$6,Matrix3!$C:$C,0)+MATCH(Bezüge!E$7,Matrix3!$B:$B)-24,81)</f>
        <v>491661</v>
      </c>
      <c r="F94" s="210">
        <f>INDEX(Matrix3!$A:$EH,MATCH(Bezüge!$C$6,Matrix3!$C:$C,0)+MATCH(Bezüge!F$7,Matrix3!$B:$B)-24,81)</f>
        <v>501327</v>
      </c>
      <c r="G94" s="210">
        <f>INDEX(Matrix3!$A:$EH,MATCH(Bezüge!$C$6,Matrix3!$C:$C,0)+MATCH(Bezüge!G$7,Matrix3!$B:$B)-24,81)</f>
        <v>510107</v>
      </c>
      <c r="H94" s="210">
        <f>INDEX(Matrix3!$A:$EH,MATCH(Bezüge!$H$6,Matrix3!$C:$C,0)+MATCH(Bezüge!H$7,Matrix3!$B:$B)-24,81)</f>
        <v>517123</v>
      </c>
      <c r="I94" s="210">
        <f>INDEX(Matrix3!$A:$EH,MATCH(Bezüge!$H$6,Matrix3!$C:$C,0)+MATCH(Bezüge!I$7,Matrix3!$B:$B)-24,81)</f>
        <v>510358</v>
      </c>
      <c r="J94" s="210">
        <f>INDEX(Matrix3!$A:$EH,MATCH(Bezüge!$H$6,Matrix3!$C:$C,0)+MATCH(Bezüge!J$7,Matrix3!$B:$B)-24,81)</f>
        <v>515820</v>
      </c>
      <c r="K94" s="210">
        <f>INDEX(Matrix3!$A:$EH,MATCH(Bezüge!$H$6,Matrix3!$C:$C,0)+MATCH(Bezüge!K$7,Matrix3!$B:$B)-24,81)</f>
        <v>524990</v>
      </c>
      <c r="L94" s="210">
        <f>INDEX(Matrix3!$A:$EH,MATCH(Bezüge!$H$6,Matrix3!$C:$C,0)+MATCH(Bezüge!L$7,Matrix3!$B:$B)-24,81)</f>
        <v>531075</v>
      </c>
      <c r="M94" s="217"/>
    </row>
    <row r="95" spans="1:13" ht="25.5" customHeight="1" x14ac:dyDescent="0.2">
      <c r="A95" s="141" t="s">
        <v>103</v>
      </c>
      <c r="B95" s="142" t="s">
        <v>836</v>
      </c>
      <c r="C95" s="209">
        <f>INDEX(Matrix3!$A:$EH,MATCH(Bezüge!$C$6,Matrix3!$C:$C,0)+MATCH(Bezüge!C$7,Matrix3!$B:$B)-24,82)</f>
        <v>477924</v>
      </c>
      <c r="D95" s="209">
        <f>INDEX(Matrix3!$A:$EH,MATCH(Bezüge!$C$6,Matrix3!$C:$C,0)+MATCH(Bezüge!D$7,Matrix3!$B:$B)-24,82)</f>
        <v>485384</v>
      </c>
      <c r="E95" s="209">
        <f>INDEX(Matrix3!$A:$EH,MATCH(Bezüge!$C$6,Matrix3!$C:$C,0)+MATCH(Bezüge!E$7,Matrix3!$B:$B)-24,82)</f>
        <v>491661</v>
      </c>
      <c r="F95" s="209">
        <f>INDEX(Matrix3!$A:$EH,MATCH(Bezüge!$C$6,Matrix3!$C:$C,0)+MATCH(Bezüge!F$7,Matrix3!$B:$B)-24,82)</f>
        <v>501327</v>
      </c>
      <c r="G95" s="209">
        <f>INDEX(Matrix3!$A:$EH,MATCH(Bezüge!$C$6,Matrix3!$C:$C,0)+MATCH(Bezüge!G$7,Matrix3!$B:$B)-24,82)</f>
        <v>510107</v>
      </c>
      <c r="H95" s="209">
        <f>INDEX(Matrix3!$A:$EH,MATCH(Bezüge!$H$6,Matrix3!$C:$C,0)+MATCH(Bezüge!H$7,Matrix3!$B:$B)-24,82)</f>
        <v>517123</v>
      </c>
      <c r="I95" s="209">
        <f>INDEX(Matrix3!$A:$EH,MATCH(Bezüge!$H$6,Matrix3!$C:$C,0)+MATCH(Bezüge!I$7,Matrix3!$B:$B)-24,82)</f>
        <v>510358</v>
      </c>
      <c r="J95" s="209">
        <f>INDEX(Matrix3!$A:$EH,MATCH(Bezüge!$H$6,Matrix3!$C:$C,0)+MATCH(Bezüge!J$7,Matrix3!$B:$B)-24,82)</f>
        <v>515820</v>
      </c>
      <c r="K95" s="209">
        <f>INDEX(Matrix3!$A:$EH,MATCH(Bezüge!$H$6,Matrix3!$C:$C,0)+MATCH(Bezüge!K$7,Matrix3!$B:$B)-24,82)</f>
        <v>524990</v>
      </c>
      <c r="L95" s="209">
        <f>INDEX(Matrix3!$A:$EH,MATCH(Bezüge!$H$6,Matrix3!$C:$C,0)+MATCH(Bezüge!L$7,Matrix3!$B:$B)-24,82)</f>
        <v>531075</v>
      </c>
    </row>
    <row r="96" spans="1:13" ht="25.5" customHeight="1" x14ac:dyDescent="0.2">
      <c r="A96" s="144" t="s">
        <v>104</v>
      </c>
      <c r="B96" s="149" t="s">
        <v>226</v>
      </c>
      <c r="C96" s="210">
        <f>INDEX(Matrix3!$A:$EH,MATCH(Bezüge!$C$6,Matrix3!$C:$C,0)+MATCH(Bezüge!C$7,Matrix3!$B:$B)-24,83)</f>
        <v>410085</v>
      </c>
      <c r="D96" s="210">
        <f>INDEX(Matrix3!$A:$EH,MATCH(Bezüge!$C$6,Matrix3!$C:$C,0)+MATCH(Bezüge!D$7,Matrix3!$B:$B)-24,83)</f>
        <v>419299</v>
      </c>
      <c r="E96" s="210">
        <f>INDEX(Matrix3!$A:$EH,MATCH(Bezüge!$C$6,Matrix3!$C:$C,0)+MATCH(Bezüge!E$7,Matrix3!$B:$B)-24,83)</f>
        <v>426228</v>
      </c>
      <c r="F96" s="210">
        <f>INDEX(Matrix3!$A:$EH,MATCH(Bezüge!$C$6,Matrix3!$C:$C,0)+MATCH(Bezüge!F$7,Matrix3!$B:$B)-24,83)</f>
        <v>435799</v>
      </c>
      <c r="G96" s="210">
        <f>INDEX(Matrix3!$A:$EH,MATCH(Bezüge!$C$6,Matrix3!$C:$C,0)+MATCH(Bezüge!G$7,Matrix3!$B:$B)-24,83)</f>
        <v>445015</v>
      </c>
      <c r="H96" s="210">
        <f>INDEX(Matrix3!$A:$EH,MATCH(Bezüge!$H$6,Matrix3!$C:$C,0)+MATCH(Bezüge!H$7,Matrix3!$B:$B)-24,83)</f>
        <v>452982</v>
      </c>
      <c r="I96" s="210">
        <f>INDEX(Matrix3!$A:$EH,MATCH(Bezüge!$H$6,Matrix3!$C:$C,0)+MATCH(Bezüge!I$7,Matrix3!$B:$B)-24,83)</f>
        <v>452630</v>
      </c>
      <c r="J96" s="210">
        <f>INDEX(Matrix3!$A:$EH,MATCH(Bezüge!$H$6,Matrix3!$C:$C,0)+MATCH(Bezüge!J$7,Matrix3!$B:$B)-24,83)</f>
        <v>459131</v>
      </c>
      <c r="K96" s="210">
        <f>INDEX(Matrix3!$A:$EH,MATCH(Bezüge!$H$6,Matrix3!$C:$C,0)+MATCH(Bezüge!K$7,Matrix3!$B:$B)-24,83)</f>
        <v>467306</v>
      </c>
      <c r="L96" s="210">
        <f>INDEX(Matrix3!$A:$EH,MATCH(Bezüge!$H$6,Matrix3!$C:$C,0)+MATCH(Bezüge!L$7,Matrix3!$B:$B)-24,83)</f>
        <v>471405</v>
      </c>
    </row>
    <row r="97" spans="1:13" ht="25.5" customHeight="1" x14ac:dyDescent="0.2">
      <c r="A97" s="141" t="s">
        <v>106</v>
      </c>
      <c r="B97" s="142" t="s">
        <v>481</v>
      </c>
      <c r="C97" s="209">
        <f>INDEX(Matrix3!$A:$EH,MATCH(Bezüge!$C$6,Matrix3!$C:$C,0)+MATCH(Bezüge!C$7,Matrix3!$B:$B)-24,84)</f>
        <v>10959</v>
      </c>
      <c r="D97" s="209">
        <f>INDEX(Matrix3!$A:$EH,MATCH(Bezüge!$C$6,Matrix3!$C:$C,0)+MATCH(Bezüge!D$7,Matrix3!$B:$B)-24,84)</f>
        <v>9682</v>
      </c>
      <c r="E97" s="209">
        <f>INDEX(Matrix3!$A:$EH,MATCH(Bezüge!$C$6,Matrix3!$C:$C,0)+MATCH(Bezüge!E$7,Matrix3!$B:$B)-24,84)</f>
        <v>9926</v>
      </c>
      <c r="F97" s="209">
        <f>INDEX(Matrix3!$A:$EH,MATCH(Bezüge!$C$6,Matrix3!$C:$C,0)+MATCH(Bezüge!F$7,Matrix3!$B:$B)-24,84)</f>
        <v>10767</v>
      </c>
      <c r="G97" s="209">
        <f>INDEX(Matrix3!$A:$EH,MATCH(Bezüge!$C$6,Matrix3!$C:$C,0)+MATCH(Bezüge!G$7,Matrix3!$B:$B)-24,84)</f>
        <v>9838</v>
      </c>
      <c r="H97" s="209">
        <f>INDEX(Matrix3!$A:$EH,MATCH(Bezüge!$H$6,Matrix3!$C:$C,0)+MATCH(Bezüge!H$7,Matrix3!$B:$B)-24,84)</f>
        <v>10568</v>
      </c>
      <c r="I97" s="209">
        <f>INDEX(Matrix3!$A:$EH,MATCH(Bezüge!$H$6,Matrix3!$C:$C,0)+MATCH(Bezüge!I$7,Matrix3!$B:$B)-24,84)</f>
        <v>15859</v>
      </c>
      <c r="J97" s="209">
        <f>INDEX(Matrix3!$A:$EH,MATCH(Bezüge!$H$6,Matrix3!$C:$C,0)+MATCH(Bezüge!J$7,Matrix3!$B:$B)-24,84)</f>
        <v>10557</v>
      </c>
      <c r="K97" s="209">
        <f>INDEX(Matrix3!$A:$EH,MATCH(Bezüge!$H$6,Matrix3!$C:$C,0)+MATCH(Bezüge!K$7,Matrix3!$B:$B)-24,84)</f>
        <v>10229</v>
      </c>
      <c r="L97" s="209">
        <f>INDEX(Matrix3!$A:$EH,MATCH(Bezüge!$H$6,Matrix3!$C:$C,0)+MATCH(Bezüge!L$7,Matrix3!$B:$B)-24,84)</f>
        <v>11065</v>
      </c>
    </row>
    <row r="98" spans="1:13" ht="25.5" customHeight="1" x14ac:dyDescent="0.2">
      <c r="A98" s="148" t="s">
        <v>107</v>
      </c>
      <c r="B98" s="149" t="s">
        <v>233</v>
      </c>
      <c r="C98" s="210">
        <f>INDEX(Matrix3!$A:$EH,MATCH(Bezüge!$C$6,Matrix3!$C:$C,0)+MATCH(Bezüge!C$7,Matrix3!$B:$B)-24,85)</f>
        <v>55522</v>
      </c>
      <c r="D98" s="210">
        <f>INDEX(Matrix3!$A:$EH,MATCH(Bezüge!$C$6,Matrix3!$C:$C,0)+MATCH(Bezüge!D$7,Matrix3!$B:$B)-24,85)</f>
        <v>57553</v>
      </c>
      <c r="E98" s="210">
        <f>INDEX(Matrix3!$A:$EH,MATCH(Bezüge!$C$6,Matrix3!$C:$C,0)+MATCH(Bezüge!E$7,Matrix3!$B:$B)-24,85)</f>
        <v>60739</v>
      </c>
      <c r="F98" s="210">
        <f>INDEX(Matrix3!$A:$EH,MATCH(Bezüge!$C$6,Matrix3!$C:$C,0)+MATCH(Bezüge!F$7,Matrix3!$B:$B)-24,85)</f>
        <v>62742</v>
      </c>
      <c r="G98" s="210">
        <f>INDEX(Matrix3!$A:$EH,MATCH(Bezüge!$C$6,Matrix3!$C:$C,0)+MATCH(Bezüge!G$7,Matrix3!$B:$B)-24,85)</f>
        <v>64064</v>
      </c>
      <c r="H98" s="210">
        <f>INDEX(Matrix3!$A:$EH,MATCH(Bezüge!$H$6,Matrix3!$C:$C,0)+MATCH(Bezüge!H$7,Matrix3!$B:$B)-24,85)</f>
        <v>65199</v>
      </c>
      <c r="I98" s="210">
        <f>INDEX(Matrix3!$A:$EH,MATCH(Bezüge!$H$6,Matrix3!$C:$C,0)+MATCH(Bezüge!I$7,Matrix3!$B:$B)-24,85)</f>
        <v>64130</v>
      </c>
      <c r="J98" s="210">
        <f>INDEX(Matrix3!$A:$EH,MATCH(Bezüge!$H$6,Matrix3!$C:$C,0)+MATCH(Bezüge!J$7,Matrix3!$B:$B)-24,85)</f>
        <v>67324</v>
      </c>
      <c r="K98" s="210">
        <f>INDEX(Matrix3!$A:$EH,MATCH(Bezüge!$H$6,Matrix3!$C:$C,0)+MATCH(Bezüge!K$7,Matrix3!$B:$B)-24,85)</f>
        <v>70204</v>
      </c>
      <c r="L98" s="210">
        <f>INDEX(Matrix3!$A:$EH,MATCH(Bezüge!$H$6,Matrix3!$C:$C,0)+MATCH(Bezüge!L$7,Matrix3!$B:$B)-24,85)</f>
        <v>70396</v>
      </c>
    </row>
    <row r="99" spans="1:13" ht="25.5" customHeight="1" x14ac:dyDescent="0.2">
      <c r="A99" s="141" t="s">
        <v>108</v>
      </c>
      <c r="B99" s="168" t="s">
        <v>502</v>
      </c>
      <c r="C99" s="209">
        <f>INDEX(Matrix3!$A:$EH,MATCH(Bezüge!$C$6,Matrix3!$C:$C,0)+MATCH(Bezüge!C$7,Matrix3!$B:$B)-24,86)</f>
        <v>755747</v>
      </c>
      <c r="D99" s="209">
        <f>INDEX(Matrix3!$A:$EH,MATCH(Bezüge!$C$6,Matrix3!$C:$C,0)+MATCH(Bezüge!D$7,Matrix3!$B:$B)-24,86)</f>
        <v>768662</v>
      </c>
      <c r="E99" s="209">
        <f>INDEX(Matrix3!$A:$EH,MATCH(Bezüge!$C$6,Matrix3!$C:$C,0)+MATCH(Bezüge!E$7,Matrix3!$B:$B)-24,86)</f>
        <v>771499</v>
      </c>
      <c r="F99" s="209">
        <f>INDEX(Matrix3!$A:$EH,MATCH(Bezüge!$C$6,Matrix3!$C:$C,0)+MATCH(Bezüge!F$7,Matrix3!$B:$B)-24,86)</f>
        <v>771442</v>
      </c>
      <c r="G99" s="209">
        <f>INDEX(Matrix3!$A:$EH,MATCH(Bezüge!$C$6,Matrix3!$C:$C,0)+MATCH(Bezüge!G$7,Matrix3!$B:$B)-24,86)</f>
        <v>773943</v>
      </c>
      <c r="H99" s="209">
        <f>INDEX(Matrix3!$A:$EH,MATCH(Bezüge!$H$6,Matrix3!$C:$C,0)+MATCH(Bezüge!H$7,Matrix3!$B:$B)-24,86)</f>
        <v>770686</v>
      </c>
      <c r="I99" s="209">
        <f>INDEX(Matrix3!$A:$EH,MATCH(Bezüge!$H$6,Matrix3!$C:$C,0)+MATCH(Bezüge!I$7,Matrix3!$B:$B)-24,86)</f>
        <v>767641</v>
      </c>
      <c r="J99" s="209">
        <f>INDEX(Matrix3!$A:$EH,MATCH(Bezüge!$H$6,Matrix3!$C:$C,0)+MATCH(Bezüge!J$7,Matrix3!$B:$B)-24,86)</f>
        <v>758560</v>
      </c>
      <c r="K99" s="209">
        <f>INDEX(Matrix3!$A:$EH,MATCH(Bezüge!$H$6,Matrix3!$C:$C,0)+MATCH(Bezüge!K$7,Matrix3!$B:$B)-24,86)</f>
        <v>775862</v>
      </c>
      <c r="L99" s="209">
        <f>INDEX(Matrix3!$A:$EH,MATCH(Bezüge!$H$6,Matrix3!$C:$C,0)+MATCH(Bezüge!L$7,Matrix3!$B:$B)-24,86)</f>
        <v>779122</v>
      </c>
    </row>
    <row r="100" spans="1:13" ht="25.5" customHeight="1" x14ac:dyDescent="0.2">
      <c r="A100" s="144" t="s">
        <v>110</v>
      </c>
      <c r="B100" s="149" t="s">
        <v>503</v>
      </c>
      <c r="C100" s="210">
        <f>INDEX(Matrix3!$A:$EH,MATCH(Bezüge!$C$6,Matrix3!$C:$C,0)+MATCH(Bezüge!C$7,Matrix3!$B:$B)-24,87)</f>
        <v>755747</v>
      </c>
      <c r="D100" s="210">
        <f>INDEX(Matrix3!$A:$EH,MATCH(Bezüge!$C$6,Matrix3!$C:$C,0)+MATCH(Bezüge!D$7,Matrix3!$B:$B)-24,87)</f>
        <v>768662</v>
      </c>
      <c r="E100" s="210">
        <f>INDEX(Matrix3!$A:$EH,MATCH(Bezüge!$C$6,Matrix3!$C:$C,0)+MATCH(Bezüge!E$7,Matrix3!$B:$B)-24,87)</f>
        <v>771499</v>
      </c>
      <c r="F100" s="210">
        <f>INDEX(Matrix3!$A:$EH,MATCH(Bezüge!$C$6,Matrix3!$C:$C,0)+MATCH(Bezüge!F$7,Matrix3!$B:$B)-24,87)</f>
        <v>771442</v>
      </c>
      <c r="G100" s="210">
        <f>INDEX(Matrix3!$A:$EH,MATCH(Bezüge!$C$6,Matrix3!$C:$C,0)+MATCH(Bezüge!G$7,Matrix3!$B:$B)-24,87)</f>
        <v>773943</v>
      </c>
      <c r="H100" s="210">
        <f>INDEX(Matrix3!$A:$EH,MATCH(Bezüge!$H$6,Matrix3!$C:$C,0)+MATCH(Bezüge!H$7,Matrix3!$B:$B)-24,87)</f>
        <v>770686</v>
      </c>
      <c r="I100" s="210">
        <f>INDEX(Matrix3!$A:$EH,MATCH(Bezüge!$H$6,Matrix3!$C:$C,0)+MATCH(Bezüge!I$7,Matrix3!$B:$B)-24,87)</f>
        <v>767641</v>
      </c>
      <c r="J100" s="210">
        <f>INDEX(Matrix3!$A:$EH,MATCH(Bezüge!$H$6,Matrix3!$C:$C,0)+MATCH(Bezüge!J$7,Matrix3!$B:$B)-24,87)</f>
        <v>758560</v>
      </c>
      <c r="K100" s="210">
        <f>INDEX(Matrix3!$A:$EH,MATCH(Bezüge!$H$6,Matrix3!$C:$C,0)+MATCH(Bezüge!K$7,Matrix3!$B:$B)-24,87)</f>
        <v>775862</v>
      </c>
      <c r="L100" s="210">
        <f>INDEX(Matrix3!$A:$EH,MATCH(Bezüge!$H$6,Matrix3!$C:$C,0)+MATCH(Bezüge!L$7,Matrix3!$B:$B)-24,87)</f>
        <v>779122</v>
      </c>
    </row>
    <row r="101" spans="1:13" ht="25.5" customHeight="1" x14ac:dyDescent="0.2">
      <c r="A101" s="141" t="s">
        <v>111</v>
      </c>
      <c r="B101" s="142" t="s">
        <v>503</v>
      </c>
      <c r="C101" s="209">
        <f>INDEX(Matrix3!$A:$EH,MATCH(Bezüge!$C$6,Matrix3!$C:$C,0)+MATCH(Bezüge!C$7,Matrix3!$B:$B)-24,88)</f>
        <v>755747</v>
      </c>
      <c r="D101" s="209">
        <f>INDEX(Matrix3!$A:$EH,MATCH(Bezüge!$C$6,Matrix3!$C:$C,0)+MATCH(Bezüge!D$7,Matrix3!$B:$B)-24,88)</f>
        <v>768662</v>
      </c>
      <c r="E101" s="209">
        <f>INDEX(Matrix3!$A:$EH,MATCH(Bezüge!$C$6,Matrix3!$C:$C,0)+MATCH(Bezüge!E$7,Matrix3!$B:$B)-24,88)</f>
        <v>771499</v>
      </c>
      <c r="F101" s="209">
        <f>INDEX(Matrix3!$A:$EH,MATCH(Bezüge!$C$6,Matrix3!$C:$C,0)+MATCH(Bezüge!F$7,Matrix3!$B:$B)-24,88)</f>
        <v>771442</v>
      </c>
      <c r="G101" s="209">
        <f>INDEX(Matrix3!$A:$EH,MATCH(Bezüge!$C$6,Matrix3!$C:$C,0)+MATCH(Bezüge!G$7,Matrix3!$B:$B)-24,88)</f>
        <v>773943</v>
      </c>
      <c r="H101" s="209">
        <f>INDEX(Matrix3!$A:$EH,MATCH(Bezüge!$H$6,Matrix3!$C:$C,0)+MATCH(Bezüge!H$7,Matrix3!$B:$B)-24,88)</f>
        <v>770686</v>
      </c>
      <c r="I101" s="209">
        <f>INDEX(Matrix3!$A:$EH,MATCH(Bezüge!$H$6,Matrix3!$C:$C,0)+MATCH(Bezüge!I$7,Matrix3!$B:$B)-24,88)</f>
        <v>767641</v>
      </c>
      <c r="J101" s="209">
        <f>INDEX(Matrix3!$A:$EH,MATCH(Bezüge!$H$6,Matrix3!$C:$C,0)+MATCH(Bezüge!J$7,Matrix3!$B:$B)-24,88)</f>
        <v>758560</v>
      </c>
      <c r="K101" s="209">
        <f>INDEX(Matrix3!$A:$EH,MATCH(Bezüge!$H$6,Matrix3!$C:$C,0)+MATCH(Bezüge!K$7,Matrix3!$B:$B)-24,88)</f>
        <v>775862</v>
      </c>
      <c r="L101" s="209">
        <f>INDEX(Matrix3!$A:$EH,MATCH(Bezüge!$H$6,Matrix3!$C:$C,0)+MATCH(Bezüge!L$7,Matrix3!$B:$B)-24,88)</f>
        <v>779122</v>
      </c>
    </row>
    <row r="102" spans="1:13" ht="25.5" customHeight="1" x14ac:dyDescent="0.2">
      <c r="A102" s="144" t="s">
        <v>113</v>
      </c>
      <c r="B102" s="149" t="s">
        <v>214</v>
      </c>
      <c r="C102" s="210">
        <f>INDEX(Matrix3!$A:$EH,MATCH(Bezüge!$C$6,Matrix3!$C:$C,0)+MATCH(Bezüge!C$7,Matrix3!$B:$B)-24,89)</f>
        <v>46860</v>
      </c>
      <c r="D102" s="210">
        <f>INDEX(Matrix3!$A:$EH,MATCH(Bezüge!$C$6,Matrix3!$C:$C,0)+MATCH(Bezüge!D$7,Matrix3!$B:$B)-24,89)</f>
        <v>45171</v>
      </c>
      <c r="E102" s="210">
        <f>INDEX(Matrix3!$A:$EH,MATCH(Bezüge!$C$6,Matrix3!$C:$C,0)+MATCH(Bezüge!E$7,Matrix3!$B:$B)-24,89)</f>
        <v>42921</v>
      </c>
      <c r="F102" s="210">
        <f>INDEX(Matrix3!$A:$EH,MATCH(Bezüge!$C$6,Matrix3!$C:$C,0)+MATCH(Bezüge!F$7,Matrix3!$B:$B)-24,89)</f>
        <v>41881</v>
      </c>
      <c r="G102" s="210">
        <f>INDEX(Matrix3!$A:$EH,MATCH(Bezüge!$C$6,Matrix3!$C:$C,0)+MATCH(Bezüge!G$7,Matrix3!$B:$B)-24,89)</f>
        <v>38934</v>
      </c>
      <c r="H102" s="210">
        <f>INDEX(Matrix3!$A:$EH,MATCH(Bezüge!$H$6,Matrix3!$C:$C,0)+MATCH(Bezüge!H$7,Matrix3!$B:$B)-24,89)</f>
        <v>38799</v>
      </c>
      <c r="I102" s="210">
        <f>INDEX(Matrix3!$A:$EH,MATCH(Bezüge!$H$6,Matrix3!$C:$C,0)+MATCH(Bezüge!I$7,Matrix3!$B:$B)-24,89)</f>
        <v>48736</v>
      </c>
      <c r="J102" s="210">
        <f>INDEX(Matrix3!$A:$EH,MATCH(Bezüge!$H$6,Matrix3!$C:$C,0)+MATCH(Bezüge!J$7,Matrix3!$B:$B)-24,89)</f>
        <v>44045</v>
      </c>
      <c r="K102" s="210">
        <f>INDEX(Matrix3!$A:$EH,MATCH(Bezüge!$H$6,Matrix3!$C:$C,0)+MATCH(Bezüge!K$7,Matrix3!$B:$B)-24,89)</f>
        <v>44902</v>
      </c>
      <c r="L102" s="210">
        <f>INDEX(Matrix3!$A:$EH,MATCH(Bezüge!$H$6,Matrix3!$C:$C,0)+MATCH(Bezüge!L$7,Matrix3!$B:$B)-24,89)</f>
        <v>47786</v>
      </c>
    </row>
    <row r="103" spans="1:13" ht="25.5" customHeight="1" x14ac:dyDescent="0.2">
      <c r="A103" s="141" t="s">
        <v>115</v>
      </c>
      <c r="B103" s="142" t="s">
        <v>681</v>
      </c>
      <c r="C103" s="209" t="str">
        <f>INDEX(Matrix3!$A:$EH,MATCH(Bezüge!$C$6,Matrix3!$C:$C,0)+MATCH(Bezüge!C$7,Matrix3!$B:$B)-24,90)</f>
        <v>x</v>
      </c>
      <c r="D103" s="209" t="str">
        <f>INDEX(Matrix3!$A:$EH,MATCH(Bezüge!$C$6,Matrix3!$C:$C,0)+MATCH(Bezüge!D$7,Matrix3!$B:$B)-24,90)</f>
        <v>x</v>
      </c>
      <c r="E103" s="209" t="str">
        <f>INDEX(Matrix3!$A:$EH,MATCH(Bezüge!$C$6,Matrix3!$C:$C,0)+MATCH(Bezüge!E$7,Matrix3!$B:$B)-24,90)</f>
        <v>x</v>
      </c>
      <c r="F103" s="209" t="str">
        <f>INDEX(Matrix3!$A:$EH,MATCH(Bezüge!$C$6,Matrix3!$C:$C,0)+MATCH(Bezüge!F$7,Matrix3!$B:$B)-24,90)</f>
        <v>x</v>
      </c>
      <c r="G103" s="209" t="str">
        <f>INDEX(Matrix3!$A:$EH,MATCH(Bezüge!$C$6,Matrix3!$C:$C,0)+MATCH(Bezüge!G$7,Matrix3!$B:$B)-24,90)</f>
        <v>x</v>
      </c>
      <c r="H103" s="209" t="str">
        <f>INDEX(Matrix3!$A:$EH,MATCH(Bezüge!$H$6,Matrix3!$C:$C,0)+MATCH(Bezüge!H$7,Matrix3!$B:$B)-24,90)</f>
        <v>x</v>
      </c>
      <c r="I103" s="209" t="str">
        <f>INDEX(Matrix3!$A:$EH,MATCH(Bezüge!$H$6,Matrix3!$C:$C,0)+MATCH(Bezüge!I$7,Matrix3!$B:$B)-24,90)</f>
        <v>x</v>
      </c>
      <c r="J103" s="209" t="str">
        <f>INDEX(Matrix3!$A:$EH,MATCH(Bezüge!$H$6,Matrix3!$C:$C,0)+MATCH(Bezüge!J$7,Matrix3!$B:$B)-24,90)</f>
        <v>x</v>
      </c>
      <c r="K103" s="209" t="str">
        <f>INDEX(Matrix3!$A:$EH,MATCH(Bezüge!$H$6,Matrix3!$C:$C,0)+MATCH(Bezüge!K$7,Matrix3!$B:$B)-24,90)</f>
        <v>x</v>
      </c>
      <c r="L103" s="209" t="str">
        <f>INDEX(Matrix3!$A:$EH,MATCH(Bezüge!$H$6,Matrix3!$C:$C,0)+MATCH(Bezüge!L$7,Matrix3!$B:$B)-24,90)</f>
        <v>x</v>
      </c>
    </row>
    <row r="104" spans="1:13" ht="25.5" customHeight="1" x14ac:dyDescent="0.2">
      <c r="A104" s="144" t="s">
        <v>116</v>
      </c>
      <c r="B104" s="180" t="s">
        <v>814</v>
      </c>
      <c r="C104" s="210">
        <f>INDEX(Matrix3!$A:$EH,MATCH(Bezüge!$C$6,Matrix3!$C:$C,0)+MATCH(Bezüge!C$7,Matrix3!$B:$B)-24,91)</f>
        <v>46860</v>
      </c>
      <c r="D104" s="210">
        <f>INDEX(Matrix3!$A:$EH,MATCH(Bezüge!$C$6,Matrix3!$C:$C,0)+MATCH(Bezüge!D$7,Matrix3!$B:$B)-24,91)</f>
        <v>45171</v>
      </c>
      <c r="E104" s="210">
        <f>INDEX(Matrix3!$A:$EH,MATCH(Bezüge!$C$6,Matrix3!$C:$C,0)+MATCH(Bezüge!E$7,Matrix3!$B:$B)-24,91)</f>
        <v>42921</v>
      </c>
      <c r="F104" s="210">
        <f>INDEX(Matrix3!$A:$EH,MATCH(Bezüge!$C$6,Matrix3!$C:$C,0)+MATCH(Bezüge!F$7,Matrix3!$B:$B)-24,91)</f>
        <v>41881</v>
      </c>
      <c r="G104" s="210">
        <f>INDEX(Matrix3!$A:$EH,MATCH(Bezüge!$C$6,Matrix3!$C:$C,0)+MATCH(Bezüge!G$7,Matrix3!$B:$B)-24,91)</f>
        <v>38934</v>
      </c>
      <c r="H104" s="210">
        <f>INDEX(Matrix3!$A:$EH,MATCH(Bezüge!$H$6,Matrix3!$C:$C,0)+MATCH(Bezüge!H$7,Matrix3!$B:$B)-24,91)</f>
        <v>38799</v>
      </c>
      <c r="I104" s="210">
        <f>INDEX(Matrix3!$A:$EH,MATCH(Bezüge!$H$6,Matrix3!$C:$C,0)+MATCH(Bezüge!I$7,Matrix3!$B:$B)-24,91)</f>
        <v>48736</v>
      </c>
      <c r="J104" s="210">
        <f>INDEX(Matrix3!$A:$EH,MATCH(Bezüge!$H$6,Matrix3!$C:$C,0)+MATCH(Bezüge!J$7,Matrix3!$B:$B)-24,91)</f>
        <v>44045</v>
      </c>
      <c r="K104" s="210">
        <f>INDEX(Matrix3!$A:$EH,MATCH(Bezüge!$H$6,Matrix3!$C:$C,0)+MATCH(Bezüge!K$7,Matrix3!$B:$B)-24,91)</f>
        <v>44902</v>
      </c>
      <c r="L104" s="210">
        <f>INDEX(Matrix3!$A:$EH,MATCH(Bezüge!$H$6,Matrix3!$C:$C,0)+MATCH(Bezüge!L$7,Matrix3!$B:$B)-24,91)</f>
        <v>47786</v>
      </c>
    </row>
    <row r="105" spans="1:13" ht="25.5" customHeight="1" x14ac:dyDescent="0.2">
      <c r="A105" s="141" t="s">
        <v>230</v>
      </c>
      <c r="B105" s="168" t="s">
        <v>815</v>
      </c>
      <c r="C105" s="209">
        <f>INDEX(Matrix3!$A:$EH,MATCH(Bezüge!$C$6,Matrix3!$C:$C,0)+MATCH(Bezüge!C$7,Matrix3!$B:$B)-24,92)</f>
        <v>82323</v>
      </c>
      <c r="D105" s="209">
        <f>INDEX(Matrix3!$A:$EH,MATCH(Bezüge!$C$6,Matrix3!$C:$C,0)+MATCH(Bezüge!D$7,Matrix3!$B:$B)-24,92)</f>
        <v>83769</v>
      </c>
      <c r="E105" s="209">
        <f>INDEX(Matrix3!$A:$EH,MATCH(Bezüge!$C$6,Matrix3!$C:$C,0)+MATCH(Bezüge!E$7,Matrix3!$B:$B)-24,92)</f>
        <v>84575</v>
      </c>
      <c r="F105" s="209">
        <f>INDEX(Matrix3!$A:$EH,MATCH(Bezüge!$C$6,Matrix3!$C:$C,0)+MATCH(Bezüge!F$7,Matrix3!$B:$B)-24,92)</f>
        <v>84263</v>
      </c>
      <c r="G105" s="209">
        <f>INDEX(Matrix3!$A:$EH,MATCH(Bezüge!$C$6,Matrix3!$C:$C,0)+MATCH(Bezüge!G$7,Matrix3!$B:$B)-24,92)</f>
        <v>80826</v>
      </c>
      <c r="H105" s="209">
        <f>INDEX(Matrix3!$A:$EH,MATCH(Bezüge!$H$6,Matrix3!$C:$C,0)+MATCH(Bezüge!H$7,Matrix3!$B:$B)-24,92)</f>
        <v>76294</v>
      </c>
      <c r="I105" s="209">
        <f>INDEX(Matrix3!$A:$EH,MATCH(Bezüge!$H$6,Matrix3!$C:$C,0)+MATCH(Bezüge!I$7,Matrix3!$B:$B)-24,92)</f>
        <v>79548</v>
      </c>
      <c r="J105" s="209">
        <f>INDEX(Matrix3!$A:$EH,MATCH(Bezüge!$H$6,Matrix3!$C:$C,0)+MATCH(Bezüge!J$7,Matrix3!$B:$B)-24,92)</f>
        <v>75162</v>
      </c>
      <c r="K105" s="209">
        <f>INDEX(Matrix3!$A:$EH,MATCH(Bezüge!$H$6,Matrix3!$C:$C,0)+MATCH(Bezüge!K$7,Matrix3!$B:$B)-24,92)</f>
        <v>78795</v>
      </c>
      <c r="L105" s="209">
        <f>INDEX(Matrix3!$A:$EH,MATCH(Bezüge!$H$6,Matrix3!$C:$C,0)+MATCH(Bezüge!L$7,Matrix3!$B:$B)-24,92)</f>
        <v>79479</v>
      </c>
    </row>
    <row r="106" spans="1:13" ht="25.5" customHeight="1" x14ac:dyDescent="0.2">
      <c r="A106" s="148" t="s">
        <v>117</v>
      </c>
      <c r="B106" s="149" t="s">
        <v>615</v>
      </c>
      <c r="C106" s="210">
        <f>INDEX(Matrix3!$A:$EH,MATCH(Bezüge!$C$6,Matrix3!$C:$C,0)+MATCH(Bezüge!C$7,Matrix3!$B:$B)-24,93)</f>
        <v>722524</v>
      </c>
      <c r="D106" s="210">
        <f>INDEX(Matrix3!$A:$EH,MATCH(Bezüge!$C$6,Matrix3!$C:$C,0)+MATCH(Bezüge!D$7,Matrix3!$B:$B)-24,93)</f>
        <v>735062</v>
      </c>
      <c r="E106" s="210">
        <f>INDEX(Matrix3!$A:$EH,MATCH(Bezüge!$C$6,Matrix3!$C:$C,0)+MATCH(Bezüge!E$7,Matrix3!$B:$B)-24,93)</f>
        <v>738277</v>
      </c>
      <c r="F106" s="210">
        <f>INDEX(Matrix3!$A:$EH,MATCH(Bezüge!$C$6,Matrix3!$C:$C,0)+MATCH(Bezüge!F$7,Matrix3!$B:$B)-24,93)</f>
        <v>738786</v>
      </c>
      <c r="G106" s="210">
        <f>INDEX(Matrix3!$A:$EH,MATCH(Bezüge!$C$6,Matrix3!$C:$C,0)+MATCH(Bezüge!G$7,Matrix3!$B:$B)-24,93)</f>
        <v>742077</v>
      </c>
      <c r="H106" s="210">
        <f>INDEX(Matrix3!$A:$EH,MATCH(Bezüge!$H$6,Matrix3!$C:$C,0)+MATCH(Bezüge!H$7,Matrix3!$B:$B)-24,93)</f>
        <v>739093</v>
      </c>
      <c r="I106" s="210">
        <f>INDEX(Matrix3!$A:$EH,MATCH(Bezüge!$H$6,Matrix3!$C:$C,0)+MATCH(Bezüge!I$7,Matrix3!$B:$B)-24,93)</f>
        <v>736419</v>
      </c>
      <c r="J106" s="210">
        <f>INDEX(Matrix3!$A:$EH,MATCH(Bezüge!$H$6,Matrix3!$C:$C,0)+MATCH(Bezüge!J$7,Matrix3!$B:$B)-24,93)</f>
        <v>734531</v>
      </c>
      <c r="K106" s="210">
        <f>INDEX(Matrix3!$A:$EH,MATCH(Bezüge!$H$6,Matrix3!$C:$C,0)+MATCH(Bezüge!K$7,Matrix3!$B:$B)-24,93)</f>
        <v>743109</v>
      </c>
      <c r="L106" s="210">
        <f>INDEX(Matrix3!$A:$EH,MATCH(Bezüge!$H$6,Matrix3!$C:$C,0)+MATCH(Bezüge!L$7,Matrix3!$B:$B)-24,93)</f>
        <v>745624</v>
      </c>
    </row>
    <row r="107" spans="1:13" ht="35.1" customHeight="1" x14ac:dyDescent="0.2">
      <c r="A107" s="136" t="s">
        <v>119</v>
      </c>
      <c r="B107" s="157" t="s">
        <v>328</v>
      </c>
      <c r="C107" s="158"/>
      <c r="D107" s="158"/>
      <c r="E107" s="158"/>
      <c r="F107" s="158"/>
      <c r="G107" s="158"/>
      <c r="H107" s="158"/>
      <c r="I107" s="158"/>
      <c r="J107" s="158"/>
      <c r="K107" s="158"/>
      <c r="L107" s="159"/>
    </row>
    <row r="108" spans="1:13" ht="25.5" customHeight="1" x14ac:dyDescent="0.2">
      <c r="A108" s="141" t="s">
        <v>120</v>
      </c>
      <c r="B108" s="142" t="s">
        <v>216</v>
      </c>
      <c r="C108" s="209">
        <f>INDEX(Matrix3!$A:$EH,MATCH(Bezüge!$C$6,Matrix3!$C:$C,0)+MATCH(Bezüge!C$7,Matrix3!$B:$B)-24,94)</f>
        <v>585492</v>
      </c>
      <c r="D108" s="209">
        <f>INDEX(Matrix3!$A:$EH,MATCH(Bezüge!$C$6,Matrix3!$C:$C,0)+MATCH(Bezüge!D$7,Matrix3!$B:$B)-24,94)</f>
        <v>587991</v>
      </c>
      <c r="E108" s="209">
        <f>INDEX(Matrix3!$A:$EH,MATCH(Bezüge!$C$6,Matrix3!$C:$C,0)+MATCH(Bezüge!E$7,Matrix3!$B:$B)-24,94)</f>
        <v>590722</v>
      </c>
      <c r="F108" s="209">
        <f>INDEX(Matrix3!$A:$EH,MATCH(Bezüge!$C$6,Matrix3!$C:$C,0)+MATCH(Bezüge!F$7,Matrix3!$B:$B)-24,94)</f>
        <v>593375</v>
      </c>
      <c r="G108" s="209">
        <f>INDEX(Matrix3!$A:$EH,MATCH(Bezüge!$C$6,Matrix3!$C:$C,0)+MATCH(Bezüge!G$7,Matrix3!$B:$B)-24,94)</f>
        <v>596488</v>
      </c>
      <c r="H108" s="209">
        <f>INDEX(Matrix3!$A:$EH,MATCH(Bezüge!$H$6,Matrix3!$C:$C,0)+MATCH(Bezüge!H$7,Matrix3!$B:$B)-24,94)</f>
        <v>599673</v>
      </c>
      <c r="I108" s="209">
        <f>INDEX(Matrix3!$A:$EH,MATCH(Bezüge!$H$6,Matrix3!$C:$C,0)+MATCH(Bezüge!I$7,Matrix3!$B:$B)-24,94)</f>
        <v>602855</v>
      </c>
      <c r="J108" s="209">
        <f>INDEX(Matrix3!$A:$EH,MATCH(Bezüge!$H$6,Matrix3!$C:$C,0)+MATCH(Bezüge!J$7,Matrix3!$B:$B)-24,94)</f>
        <v>605678</v>
      </c>
      <c r="K108" s="209">
        <f>INDEX(Matrix3!$A:$EH,MATCH(Bezüge!$H$6,Matrix3!$C:$C,0)+MATCH(Bezüge!K$7,Matrix3!$B:$B)-24,94)</f>
        <v>608823</v>
      </c>
      <c r="L108" s="209">
        <f>INDEX(Matrix3!$A:$EH,MATCH(Bezüge!$H$6,Matrix3!$C:$C,0)+MATCH(Bezüge!L$7,Matrix3!$B:$B)-24,94)</f>
        <v>613455</v>
      </c>
      <c r="M108" s="140"/>
    </row>
    <row r="109" spans="1:13" ht="25.5" customHeight="1" x14ac:dyDescent="0.2">
      <c r="A109" s="144" t="s">
        <v>121</v>
      </c>
      <c r="B109" s="145" t="s">
        <v>216</v>
      </c>
      <c r="C109" s="210">
        <f>INDEX(Matrix3!$A:$EH,MATCH(Bezüge!$C$6,Matrix3!$C:$C,0)+MATCH(Bezüge!C$7,Matrix3!$B:$B)-24,95)</f>
        <v>585492</v>
      </c>
      <c r="D109" s="210">
        <f>INDEX(Matrix3!$A:$EH,MATCH(Bezüge!$C$6,Matrix3!$C:$C,0)+MATCH(Bezüge!D$7,Matrix3!$B:$B)-24,95)</f>
        <v>587991</v>
      </c>
      <c r="E109" s="210">
        <f>INDEX(Matrix3!$A:$EH,MATCH(Bezüge!$C$6,Matrix3!$C:$C,0)+MATCH(Bezüge!E$7,Matrix3!$B:$B)-24,95)</f>
        <v>590722</v>
      </c>
      <c r="F109" s="210">
        <f>INDEX(Matrix3!$A:$EH,MATCH(Bezüge!$C$6,Matrix3!$C:$C,0)+MATCH(Bezüge!F$7,Matrix3!$B:$B)-24,95)</f>
        <v>593375</v>
      </c>
      <c r="G109" s="210">
        <f>INDEX(Matrix3!$A:$EH,MATCH(Bezüge!$C$6,Matrix3!$C:$C,0)+MATCH(Bezüge!G$7,Matrix3!$B:$B)-24,95)</f>
        <v>596488</v>
      </c>
      <c r="H109" s="210">
        <f>INDEX(Matrix3!$A:$EH,MATCH(Bezüge!$H$6,Matrix3!$C:$C,0)+MATCH(Bezüge!H$7,Matrix3!$B:$B)-24,95)</f>
        <v>599673</v>
      </c>
      <c r="I109" s="210">
        <f>INDEX(Matrix3!$A:$EH,MATCH(Bezüge!$H$6,Matrix3!$C:$C,0)+MATCH(Bezüge!I$7,Matrix3!$B:$B)-24,95)</f>
        <v>602855</v>
      </c>
      <c r="J109" s="210">
        <f>INDEX(Matrix3!$A:$EH,MATCH(Bezüge!$H$6,Matrix3!$C:$C,0)+MATCH(Bezüge!J$7,Matrix3!$B:$B)-24,95)</f>
        <v>605678</v>
      </c>
      <c r="K109" s="210">
        <f>INDEX(Matrix3!$A:$EH,MATCH(Bezüge!$H$6,Matrix3!$C:$C,0)+MATCH(Bezüge!K$7,Matrix3!$B:$B)-24,95)</f>
        <v>608823</v>
      </c>
      <c r="L109" s="210">
        <f>INDEX(Matrix3!$A:$EH,MATCH(Bezüge!$H$6,Matrix3!$C:$C,0)+MATCH(Bezüge!L$7,Matrix3!$B:$B)-24,95)</f>
        <v>613455</v>
      </c>
      <c r="M109" s="140"/>
    </row>
    <row r="110" spans="1:13" ht="25.5" customHeight="1" x14ac:dyDescent="0.2">
      <c r="A110" s="141" t="s">
        <v>122</v>
      </c>
      <c r="B110" s="142" t="s">
        <v>217</v>
      </c>
      <c r="C110" s="209">
        <f>INDEX(Matrix3!$A:$EH,MATCH(Bezüge!$C$6,Matrix3!$C:$C,0)+MATCH(Bezüge!C$7,Matrix3!$B:$B)-24,96)</f>
        <v>582869</v>
      </c>
      <c r="D110" s="209">
        <f>INDEX(Matrix3!$A:$EH,MATCH(Bezüge!$C$6,Matrix3!$C:$C,0)+MATCH(Bezüge!D$7,Matrix3!$B:$B)-24,96)</f>
        <v>589370</v>
      </c>
      <c r="E110" s="209">
        <f>INDEX(Matrix3!$A:$EH,MATCH(Bezüge!$C$6,Matrix3!$C:$C,0)+MATCH(Bezüge!E$7,Matrix3!$B:$B)-24,96)</f>
        <v>591618</v>
      </c>
      <c r="F110" s="209">
        <f>INDEX(Matrix3!$A:$EH,MATCH(Bezüge!$C$6,Matrix3!$C:$C,0)+MATCH(Bezüge!F$7,Matrix3!$B:$B)-24,96)</f>
        <v>594082</v>
      </c>
      <c r="G110" s="209">
        <f>INDEX(Matrix3!$A:$EH,MATCH(Bezüge!$C$6,Matrix3!$C:$C,0)+MATCH(Bezüge!G$7,Matrix3!$B:$B)-24,96)</f>
        <v>596405</v>
      </c>
      <c r="H110" s="209">
        <f>INDEX(Matrix3!$A:$EH,MATCH(Bezüge!$H$6,Matrix3!$C:$C,0)+MATCH(Bezüge!H$7,Matrix3!$B:$B)-24,96)</f>
        <v>597013</v>
      </c>
      <c r="I110" s="209">
        <f>INDEX(Matrix3!$A:$EH,MATCH(Bezüge!$H$6,Matrix3!$C:$C,0)+MATCH(Bezüge!I$7,Matrix3!$B:$B)-24,96)</f>
        <v>596524</v>
      </c>
      <c r="J110" s="209">
        <f>INDEX(Matrix3!$A:$EH,MATCH(Bezüge!$H$6,Matrix3!$C:$C,0)+MATCH(Bezüge!J$7,Matrix3!$B:$B)-24,96)</f>
        <v>598953</v>
      </c>
      <c r="K110" s="209">
        <f>INDEX(Matrix3!$A:$EH,MATCH(Bezüge!$H$6,Matrix3!$C:$C,0)+MATCH(Bezüge!K$7,Matrix3!$B:$B)-24,96)</f>
        <v>610526</v>
      </c>
      <c r="L110" s="209">
        <f>INDEX(Matrix3!$A:$EH,MATCH(Bezüge!$H$6,Matrix3!$C:$C,0)+MATCH(Bezüge!L$7,Matrix3!$B:$B)-24,96)</f>
        <v>613893</v>
      </c>
      <c r="M110" s="98"/>
    </row>
    <row r="111" spans="1:13" ht="25.5" customHeight="1" x14ac:dyDescent="0.2">
      <c r="A111" s="144" t="s">
        <v>123</v>
      </c>
      <c r="B111" s="149" t="s">
        <v>217</v>
      </c>
      <c r="C111" s="210">
        <f>INDEX(Matrix3!$A:$EH,MATCH(Bezüge!$C$6,Matrix3!$C:$C,0)+MATCH(Bezüge!C$7,Matrix3!$B:$B)-24,97)</f>
        <v>582869</v>
      </c>
      <c r="D111" s="210">
        <f>INDEX(Matrix3!$A:$EH,MATCH(Bezüge!$C$6,Matrix3!$C:$C,0)+MATCH(Bezüge!D$7,Matrix3!$B:$B)-24,97)</f>
        <v>589370</v>
      </c>
      <c r="E111" s="210">
        <f>INDEX(Matrix3!$A:$EH,MATCH(Bezüge!$C$6,Matrix3!$C:$C,0)+MATCH(Bezüge!E$7,Matrix3!$B:$B)-24,97)</f>
        <v>591618</v>
      </c>
      <c r="F111" s="210">
        <f>INDEX(Matrix3!$A:$EH,MATCH(Bezüge!$C$6,Matrix3!$C:$C,0)+MATCH(Bezüge!F$7,Matrix3!$B:$B)-24,97)</f>
        <v>594082</v>
      </c>
      <c r="G111" s="210">
        <f>INDEX(Matrix3!$A:$EH,MATCH(Bezüge!$C$6,Matrix3!$C:$C,0)+MATCH(Bezüge!G$7,Matrix3!$B:$B)-24,97)</f>
        <v>596405</v>
      </c>
      <c r="H111" s="210">
        <f>INDEX(Matrix3!$A:$EH,MATCH(Bezüge!$H$6,Matrix3!$C:$C,0)+MATCH(Bezüge!H$7,Matrix3!$B:$B)-24,97)</f>
        <v>597013</v>
      </c>
      <c r="I111" s="210">
        <f>INDEX(Matrix3!$A:$EH,MATCH(Bezüge!$H$6,Matrix3!$C:$C,0)+MATCH(Bezüge!I$7,Matrix3!$B:$B)-24,97)</f>
        <v>596524</v>
      </c>
      <c r="J111" s="210">
        <f>INDEX(Matrix3!$A:$EH,MATCH(Bezüge!$H$6,Matrix3!$C:$C,0)+MATCH(Bezüge!J$7,Matrix3!$B:$B)-24,97)</f>
        <v>598953</v>
      </c>
      <c r="K111" s="210">
        <f>INDEX(Matrix3!$A:$EH,MATCH(Bezüge!$H$6,Matrix3!$C:$C,0)+MATCH(Bezüge!K$7,Matrix3!$B:$B)-24,97)</f>
        <v>610526</v>
      </c>
      <c r="L111" s="210">
        <f>INDEX(Matrix3!$A:$EH,MATCH(Bezüge!$H$6,Matrix3!$C:$C,0)+MATCH(Bezüge!L$7,Matrix3!$B:$B)-24,97)</f>
        <v>613893</v>
      </c>
      <c r="M111" s="98"/>
    </row>
    <row r="112" spans="1:13" ht="25.5" customHeight="1" x14ac:dyDescent="0.2">
      <c r="A112" s="141" t="s">
        <v>124</v>
      </c>
      <c r="B112" s="142" t="s">
        <v>243</v>
      </c>
      <c r="C112" s="209">
        <f>INDEX(Matrix3!$A:$EH,MATCH(Bezüge!$C$6,Matrix3!$C:$C,0)+MATCH(Bezüge!C$7,Matrix3!$B:$B)-24,98)</f>
        <v>587991</v>
      </c>
      <c r="D112" s="209">
        <f>INDEX(Matrix3!$A:$EH,MATCH(Bezüge!$C$6,Matrix3!$C:$C,0)+MATCH(Bezüge!D$7,Matrix3!$B:$B)-24,98)</f>
        <v>590722</v>
      </c>
      <c r="E112" s="209">
        <f>INDEX(Matrix3!$A:$EH,MATCH(Bezüge!$C$6,Matrix3!$C:$C,0)+MATCH(Bezüge!E$7,Matrix3!$B:$B)-24,98)</f>
        <v>593375</v>
      </c>
      <c r="F112" s="209">
        <f>INDEX(Matrix3!$A:$EH,MATCH(Bezüge!$C$6,Matrix3!$C:$C,0)+MATCH(Bezüge!F$7,Matrix3!$B:$B)-24,98)</f>
        <v>596488</v>
      </c>
      <c r="G112" s="209">
        <f>INDEX(Matrix3!$A:$EH,MATCH(Bezüge!$C$6,Matrix3!$C:$C,0)+MATCH(Bezüge!G$7,Matrix3!$B:$B)-24,98)</f>
        <v>599673</v>
      </c>
      <c r="H112" s="209">
        <f>INDEX(Matrix3!$A:$EH,MATCH(Bezüge!$H$6,Matrix3!$C:$C,0)+MATCH(Bezüge!H$7,Matrix3!$B:$B)-24,98)</f>
        <v>602855</v>
      </c>
      <c r="I112" s="209">
        <f>INDEX(Matrix3!$A:$EH,MATCH(Bezüge!$H$6,Matrix3!$C:$C,0)+MATCH(Bezüge!I$7,Matrix3!$B:$B)-24,98)</f>
        <v>605678</v>
      </c>
      <c r="J112" s="209">
        <f>INDEX(Matrix3!$A:$EH,MATCH(Bezüge!$H$6,Matrix3!$C:$C,0)+MATCH(Bezüge!J$7,Matrix3!$B:$B)-24,98)</f>
        <v>608823</v>
      </c>
      <c r="K112" s="209">
        <f>INDEX(Matrix3!$A:$EH,MATCH(Bezüge!$H$6,Matrix3!$C:$C,0)+MATCH(Bezüge!K$7,Matrix3!$B:$B)-24,98)</f>
        <v>613455</v>
      </c>
      <c r="L112" s="209">
        <f>INDEX(Matrix3!$A:$EH,MATCH(Bezüge!$H$6,Matrix3!$C:$C,0)+MATCH(Bezüge!L$7,Matrix3!$B:$B)-24,98)</f>
        <v>619129</v>
      </c>
      <c r="M112" s="140"/>
    </row>
    <row r="113" spans="1:13" ht="25.5" customHeight="1" x14ac:dyDescent="0.2">
      <c r="A113" s="144" t="s">
        <v>125</v>
      </c>
      <c r="B113" s="149" t="s">
        <v>219</v>
      </c>
      <c r="C113" s="210">
        <f>INDEX(Matrix3!$A:$EH,MATCH(Bezüge!$C$6,Matrix3!$C:$C,0)+MATCH(Bezüge!C$7,Matrix3!$B:$B)-24,99)</f>
        <v>379823</v>
      </c>
      <c r="D113" s="210">
        <f>INDEX(Matrix3!$A:$EH,MATCH(Bezüge!$C$6,Matrix3!$C:$C,0)+MATCH(Bezüge!D$7,Matrix3!$B:$B)-24,99)</f>
        <v>381130</v>
      </c>
      <c r="E113" s="210">
        <f>INDEX(Matrix3!$A:$EH,MATCH(Bezüge!$C$6,Matrix3!$C:$C,0)+MATCH(Bezüge!E$7,Matrix3!$B:$B)-24,99)</f>
        <v>382529</v>
      </c>
      <c r="F113" s="210">
        <f>INDEX(Matrix3!$A:$EH,MATCH(Bezüge!$C$6,Matrix3!$C:$C,0)+MATCH(Bezüge!F$7,Matrix3!$B:$B)-24,99)</f>
        <v>384050</v>
      </c>
      <c r="G113" s="210">
        <f>INDEX(Matrix3!$A:$EH,MATCH(Bezüge!$C$6,Matrix3!$C:$C,0)+MATCH(Bezüge!G$7,Matrix3!$B:$B)-24,99)</f>
        <v>386067</v>
      </c>
      <c r="H113" s="210">
        <f>INDEX(Matrix3!$A:$EH,MATCH(Bezüge!$H$6,Matrix3!$C:$C,0)+MATCH(Bezüge!H$7,Matrix3!$B:$B)-24,99)</f>
        <v>388294</v>
      </c>
      <c r="I113" s="210">
        <f>INDEX(Matrix3!$A:$EH,MATCH(Bezüge!$H$6,Matrix3!$C:$C,0)+MATCH(Bezüge!I$7,Matrix3!$B:$B)-24,99)</f>
        <v>390435</v>
      </c>
      <c r="J113" s="210">
        <f>INDEX(Matrix3!$A:$EH,MATCH(Bezüge!$H$6,Matrix3!$C:$C,0)+MATCH(Bezüge!J$7,Matrix3!$B:$B)-24,99)</f>
        <v>392495</v>
      </c>
      <c r="K113" s="210">
        <f>INDEX(Matrix3!$A:$EH,MATCH(Bezüge!$H$6,Matrix3!$C:$C,0)+MATCH(Bezüge!K$7,Matrix3!$B:$B)-24,99)</f>
        <v>394620</v>
      </c>
      <c r="L113" s="210">
        <f>INDEX(Matrix3!$A:$EH,MATCH(Bezüge!$H$6,Matrix3!$C:$C,0)+MATCH(Bezüge!L$7,Matrix3!$B:$B)-24,99)</f>
        <v>398194</v>
      </c>
      <c r="M113" s="140"/>
    </row>
    <row r="114" spans="1:13" ht="25.5" customHeight="1" x14ac:dyDescent="0.2">
      <c r="A114" s="141" t="s">
        <v>126</v>
      </c>
      <c r="B114" s="142" t="s">
        <v>243</v>
      </c>
      <c r="C114" s="209">
        <f>INDEX(Matrix3!$A:$EH,MATCH(Bezüge!$C$6,Matrix3!$C:$C,0)+MATCH(Bezüge!C$7,Matrix3!$B:$B)-24,100)</f>
        <v>587991</v>
      </c>
      <c r="D114" s="209">
        <f>INDEX(Matrix3!$A:$EH,MATCH(Bezüge!$C$6,Matrix3!$C:$C,0)+MATCH(Bezüge!D$7,Matrix3!$B:$B)-24,100)</f>
        <v>590722</v>
      </c>
      <c r="E114" s="209">
        <f>INDEX(Matrix3!$A:$EH,MATCH(Bezüge!$C$6,Matrix3!$C:$C,0)+MATCH(Bezüge!E$7,Matrix3!$B:$B)-24,100)</f>
        <v>593375</v>
      </c>
      <c r="F114" s="209">
        <f>INDEX(Matrix3!$A:$EH,MATCH(Bezüge!$C$6,Matrix3!$C:$C,0)+MATCH(Bezüge!F$7,Matrix3!$B:$B)-24,100)</f>
        <v>596488</v>
      </c>
      <c r="G114" s="209">
        <f>INDEX(Matrix3!$A:$EH,MATCH(Bezüge!$C$6,Matrix3!$C:$C,0)+MATCH(Bezüge!G$7,Matrix3!$B:$B)-24,100)</f>
        <v>599673</v>
      </c>
      <c r="H114" s="209">
        <f>INDEX(Matrix3!$A:$EH,MATCH(Bezüge!$H$6,Matrix3!$C:$C,0)+MATCH(Bezüge!H$7,Matrix3!$B:$B)-24,100)</f>
        <v>602855</v>
      </c>
      <c r="I114" s="209">
        <f>INDEX(Matrix3!$A:$EH,MATCH(Bezüge!$H$6,Matrix3!$C:$C,0)+MATCH(Bezüge!I$7,Matrix3!$B:$B)-24,100)</f>
        <v>605678</v>
      </c>
      <c r="J114" s="209">
        <f>INDEX(Matrix3!$A:$EH,MATCH(Bezüge!$H$6,Matrix3!$C:$C,0)+MATCH(Bezüge!J$7,Matrix3!$B:$B)-24,100)</f>
        <v>608823</v>
      </c>
      <c r="K114" s="209">
        <f>INDEX(Matrix3!$A:$EH,MATCH(Bezüge!$H$6,Matrix3!$C:$C,0)+MATCH(Bezüge!K$7,Matrix3!$B:$B)-24,100)</f>
        <v>613455</v>
      </c>
      <c r="L114" s="209">
        <f>INDEX(Matrix3!$A:$EH,MATCH(Bezüge!$H$6,Matrix3!$C:$C,0)+MATCH(Bezüge!L$7,Matrix3!$B:$B)-24,100)</f>
        <v>619129</v>
      </c>
      <c r="M114" s="140"/>
    </row>
    <row r="115" spans="1:13" ht="25.5" customHeight="1" x14ac:dyDescent="0.2">
      <c r="A115" s="144" t="s">
        <v>128</v>
      </c>
      <c r="B115" s="149" t="s">
        <v>208</v>
      </c>
      <c r="C115" s="210">
        <f>INDEX(Matrix3!$A:$EH,MATCH(Bezüge!$C$6,Matrix3!$C:$C,0)+MATCH(Bezüge!C$7,Matrix3!$B:$B)-24,101)</f>
        <v>1146348</v>
      </c>
      <c r="D115" s="210">
        <f>INDEX(Matrix3!$A:$EH,MATCH(Bezüge!$C$6,Matrix3!$C:$C,0)+MATCH(Bezüge!D$7,Matrix3!$B:$B)-24,101)</f>
        <v>1163962</v>
      </c>
      <c r="E115" s="210">
        <f>INDEX(Matrix3!$A:$EH,MATCH(Bezüge!$C$6,Matrix3!$C:$C,0)+MATCH(Bezüge!E$7,Matrix3!$B:$B)-24,101)</f>
        <v>1171052</v>
      </c>
      <c r="F115" s="210">
        <f>INDEX(Matrix3!$A:$EH,MATCH(Bezüge!$C$6,Matrix3!$C:$C,0)+MATCH(Bezüge!F$7,Matrix3!$B:$B)-24,101)</f>
        <v>1174604</v>
      </c>
      <c r="G115" s="210">
        <f>INDEX(Matrix3!$A:$EH,MATCH(Bezüge!$C$6,Matrix3!$C:$C,0)+MATCH(Bezüge!G$7,Matrix3!$B:$B)-24,101)</f>
        <v>1179924</v>
      </c>
      <c r="H115" s="210">
        <f>INDEX(Matrix3!$A:$EH,MATCH(Bezüge!$H$6,Matrix3!$C:$C,0)+MATCH(Bezüge!H$7,Matrix3!$B:$B)-24,101)</f>
        <v>1178965</v>
      </c>
      <c r="I115" s="210">
        <f>INDEX(Matrix3!$A:$EH,MATCH(Bezüge!$H$6,Matrix3!$C:$C,0)+MATCH(Bezüge!I$7,Matrix3!$B:$B)-24,101)</f>
        <v>1179298</v>
      </c>
      <c r="J115" s="210">
        <f>INDEX(Matrix3!$A:$EH,MATCH(Bezüge!$H$6,Matrix3!$C:$C,0)+MATCH(Bezüge!J$7,Matrix3!$B:$B)-24,101)</f>
        <v>1180889</v>
      </c>
      <c r="K115" s="210">
        <f>INDEX(Matrix3!$A:$EH,MATCH(Bezüge!$H$6,Matrix3!$C:$C,0)+MATCH(Bezüge!K$7,Matrix3!$B:$B)-24,101)</f>
        <v>1197373</v>
      </c>
      <c r="L115" s="210">
        <f>INDEX(Matrix3!$A:$EH,MATCH(Bezüge!$H$6,Matrix3!$C:$C,0)+MATCH(Bezüge!L$7,Matrix3!$B:$B)-24,101)</f>
        <v>1201622</v>
      </c>
      <c r="M115" s="140"/>
    </row>
    <row r="116" spans="1:13" ht="25.5" customHeight="1" x14ac:dyDescent="0.2">
      <c r="A116" s="141" t="s">
        <v>130</v>
      </c>
      <c r="B116" s="142" t="s">
        <v>212</v>
      </c>
      <c r="C116" s="209">
        <f>INDEX(Matrix3!$A:$EH,MATCH(Bezüge!$C$6,Matrix3!$C:$C,0)+MATCH(Bezüge!C$7,Matrix3!$B:$B)-24,102)</f>
        <v>582869</v>
      </c>
      <c r="D116" s="209">
        <f>INDEX(Matrix3!$A:$EH,MATCH(Bezüge!$C$6,Matrix3!$C:$C,0)+MATCH(Bezüge!D$7,Matrix3!$B:$B)-24,102)</f>
        <v>589370</v>
      </c>
      <c r="E116" s="209">
        <f>INDEX(Matrix3!$A:$EH,MATCH(Bezüge!$C$6,Matrix3!$C:$C,0)+MATCH(Bezüge!E$7,Matrix3!$B:$B)-24,102)</f>
        <v>591618</v>
      </c>
      <c r="F116" s="209">
        <f>INDEX(Matrix3!$A:$EH,MATCH(Bezüge!$C$6,Matrix3!$C:$C,0)+MATCH(Bezüge!F$7,Matrix3!$B:$B)-24,102)</f>
        <v>594082</v>
      </c>
      <c r="G116" s="209">
        <f>INDEX(Matrix3!$A:$EH,MATCH(Bezüge!$C$6,Matrix3!$C:$C,0)+MATCH(Bezüge!G$7,Matrix3!$B:$B)-24,102)</f>
        <v>596405</v>
      </c>
      <c r="H116" s="209">
        <f>INDEX(Matrix3!$A:$EH,MATCH(Bezüge!$H$6,Matrix3!$C:$C,0)+MATCH(Bezüge!H$7,Matrix3!$B:$B)-24,102)</f>
        <v>597013</v>
      </c>
      <c r="I116" s="209">
        <f>INDEX(Matrix3!$A:$EH,MATCH(Bezüge!$H$6,Matrix3!$C:$C,0)+MATCH(Bezüge!I$7,Matrix3!$B:$B)-24,102)</f>
        <v>596524</v>
      </c>
      <c r="J116" s="209">
        <f>INDEX(Matrix3!$A:$EH,MATCH(Bezüge!$H$6,Matrix3!$C:$C,0)+MATCH(Bezüge!J$7,Matrix3!$B:$B)-24,102)</f>
        <v>598953</v>
      </c>
      <c r="K116" s="209">
        <f>INDEX(Matrix3!$A:$EH,MATCH(Bezüge!$H$6,Matrix3!$C:$C,0)+MATCH(Bezüge!K$7,Matrix3!$B:$B)-24,102)</f>
        <v>610526</v>
      </c>
      <c r="L116" s="209">
        <f>INDEX(Matrix3!$A:$EH,MATCH(Bezüge!$H$6,Matrix3!$C:$C,0)+MATCH(Bezüge!L$7,Matrix3!$B:$B)-24,102)</f>
        <v>613893</v>
      </c>
      <c r="M116" s="98"/>
    </row>
    <row r="117" spans="1:13" ht="25.5" customHeight="1" x14ac:dyDescent="0.2">
      <c r="A117" s="144" t="s">
        <v>132</v>
      </c>
      <c r="B117" s="149" t="s">
        <v>831</v>
      </c>
      <c r="C117" s="210">
        <f>INDEX(Matrix3!$A:$EH,MATCH(Bezüge!$C$6,Matrix3!$C:$C,0)+MATCH(Bezüge!C$7,Matrix3!$B:$B)-24,103)</f>
        <v>229545</v>
      </c>
      <c r="D117" s="210">
        <f>INDEX(Matrix3!$A:$EH,MATCH(Bezüge!$C$6,Matrix3!$C:$C,0)+MATCH(Bezüge!D$7,Matrix3!$B:$B)-24,103)</f>
        <v>229545</v>
      </c>
      <c r="E117" s="210">
        <f>INDEX(Matrix3!$A:$EH,MATCH(Bezüge!$C$6,Matrix3!$C:$C,0)+MATCH(Bezüge!E$7,Matrix3!$B:$B)-24,103)</f>
        <v>229714</v>
      </c>
      <c r="F117" s="210">
        <f>INDEX(Matrix3!$A:$EH,MATCH(Bezüge!$C$6,Matrix3!$C:$C,0)+MATCH(Bezüge!F$7,Matrix3!$B:$B)-24,103)</f>
        <v>229713</v>
      </c>
      <c r="G117" s="210">
        <f>INDEX(Matrix3!$A:$EH,MATCH(Bezüge!$C$6,Matrix3!$C:$C,0)+MATCH(Bezüge!G$7,Matrix3!$B:$B)-24,103)</f>
        <v>229713</v>
      </c>
      <c r="H117" s="210">
        <f>INDEX(Matrix3!$A:$EH,MATCH(Bezüge!$H$6,Matrix3!$C:$C,0)+MATCH(Bezüge!H$7,Matrix3!$B:$B)-24,103)</f>
        <v>229713</v>
      </c>
      <c r="I117" s="210">
        <f>INDEX(Matrix3!$A:$EH,MATCH(Bezüge!$H$6,Matrix3!$C:$C,0)+MATCH(Bezüge!I$7,Matrix3!$B:$B)-24,103)</f>
        <v>228850.08817799998</v>
      </c>
      <c r="J117" s="210">
        <f>INDEX(Matrix3!$A:$EH,MATCH(Bezüge!$H$6,Matrix3!$C:$C,0)+MATCH(Bezüge!J$7,Matrix3!$B:$B)-24,103)</f>
        <v>229713</v>
      </c>
      <c r="K117" s="210">
        <f>INDEX(Matrix3!$A:$EH,MATCH(Bezüge!$H$6,Matrix3!$C:$C,0)+MATCH(Bezüge!K$7,Matrix3!$B:$B)-24,103)</f>
        <v>229713</v>
      </c>
      <c r="L117" s="219">
        <f>INDEX(Matrix3!$A:$EH,MATCH(Bezüge!$H$6,Matrix3!$C:$C,0)+MATCH(Bezüge!L$7,Matrix3!$B:$B)-24,103)</f>
        <v>229713</v>
      </c>
      <c r="M117" s="98"/>
    </row>
    <row r="118" spans="1:13" ht="25.5" customHeight="1" x14ac:dyDescent="0.2">
      <c r="A118" s="156" t="s">
        <v>133</v>
      </c>
      <c r="B118" s="142" t="s">
        <v>832</v>
      </c>
      <c r="C118" s="209">
        <f>INDEX(Matrix3!$A:$EH,MATCH(Bezüge!$C$6,Matrix3!$C:$C,0)+MATCH(Bezüge!C$7,Matrix3!$B:$B)-24,104)</f>
        <v>15820</v>
      </c>
      <c r="D118" s="209">
        <f>INDEX(Matrix3!$A:$EH,MATCH(Bezüge!$C$6,Matrix3!$C:$C,0)+MATCH(Bezüge!D$7,Matrix3!$B:$B)-24,104)</f>
        <v>15874</v>
      </c>
      <c r="E118" s="209">
        <f>INDEX(Matrix3!$A:$EH,MATCH(Bezüge!$C$6,Matrix3!$C:$C,0)+MATCH(Bezüge!E$7,Matrix3!$B:$B)-24,104)</f>
        <v>15930</v>
      </c>
      <c r="F118" s="209">
        <f>INDEX(Matrix3!$A:$EH,MATCH(Bezüge!$C$6,Matrix3!$C:$C,0)+MATCH(Bezüge!F$7,Matrix3!$B:$B)-24,104)</f>
        <v>15968</v>
      </c>
      <c r="G118" s="209">
        <f>INDEX(Matrix3!$A:$EH,MATCH(Bezüge!$C$6,Matrix3!$C:$C,0)+MATCH(Bezüge!G$7,Matrix3!$B:$B)-24,104)</f>
        <v>16051</v>
      </c>
      <c r="H118" s="209">
        <f>INDEX(Matrix3!$A:$EH,MATCH(Bezüge!$H$6,Matrix3!$C:$C,0)+MATCH(Bezüge!H$7,Matrix3!$B:$B)-24,104)</f>
        <v>16098</v>
      </c>
      <c r="I118" s="209">
        <f>INDEX(Matrix3!$A:$EH,MATCH(Bezüge!$H$6,Matrix3!$C:$C,0)+MATCH(Bezüge!I$7,Matrix3!$B:$B)-24,104)</f>
        <v>16348</v>
      </c>
      <c r="J118" s="209">
        <f>INDEX(Matrix3!$A:$EH,MATCH(Bezüge!$H$6,Matrix3!$C:$C,0)+MATCH(Bezüge!J$7,Matrix3!$B:$B)-24,104)</f>
        <v>16446</v>
      </c>
      <c r="K118" s="209">
        <f>INDEX(Matrix3!$A:$EH,MATCH(Bezüge!$H$6,Matrix3!$C:$C,0)+MATCH(Bezüge!K$7,Matrix3!$B:$B)-24,104)</f>
        <v>16495</v>
      </c>
      <c r="L118" s="220">
        <f>INDEX(Matrix3!$A:$EH,MATCH(Bezüge!$H$6,Matrix3!$C:$C,0)+MATCH(Bezüge!L$7,Matrix3!$B:$B)-24,104)</f>
        <v>16495</v>
      </c>
      <c r="M118" s="98"/>
    </row>
    <row r="119" spans="1:13" ht="25.5" customHeight="1" x14ac:dyDescent="0.2">
      <c r="A119" s="153" t="s">
        <v>767</v>
      </c>
      <c r="B119" s="154" t="s">
        <v>1070</v>
      </c>
      <c r="C119" s="216" t="str">
        <f>INDEX(Matrix3!$A:$EH,MATCH(Bezüge!$C$6,Matrix3!$C:$C,0)+MATCH(Bezüge!C$7,Matrix3!$B:$B)-24,105)</f>
        <v>nv</v>
      </c>
      <c r="D119" s="216" t="str">
        <f>INDEX(Matrix3!$A:$EH,MATCH(Bezüge!$C$6,Matrix3!$C:$C,0)+MATCH(Bezüge!D$7,Matrix3!$B:$B)-24,105)</f>
        <v>nv</v>
      </c>
      <c r="E119" s="216" t="str">
        <f>INDEX(Matrix3!$A:$EH,MATCH(Bezüge!$C$6,Matrix3!$C:$C,0)+MATCH(Bezüge!E$7,Matrix3!$B:$B)-24,105)</f>
        <v>nv</v>
      </c>
      <c r="F119" s="216" t="str">
        <f>INDEX(Matrix3!$A:$EH,MATCH(Bezüge!$C$6,Matrix3!$C:$C,0)+MATCH(Bezüge!F$7,Matrix3!$B:$B)-24,105)</f>
        <v>nv</v>
      </c>
      <c r="G119" s="216" t="str">
        <f>INDEX(Matrix3!$A:$EH,MATCH(Bezüge!$C$6,Matrix3!$C:$C,0)+MATCH(Bezüge!G$7,Matrix3!$B:$B)-24,105)</f>
        <v>nv</v>
      </c>
      <c r="H119" s="216" t="str">
        <f>INDEX(Matrix3!$A:$EH,MATCH(Bezüge!$H$6,Matrix3!$C:$C,0)+MATCH(Bezüge!H$7,Matrix3!$B:$B)-24,105)</f>
        <v>nv</v>
      </c>
      <c r="I119" s="216" t="str">
        <f>INDEX(Matrix3!$A:$EH,MATCH(Bezüge!$H$6,Matrix3!$C:$C,0)+MATCH(Bezüge!I$7,Matrix3!$B:$B)-24,105)</f>
        <v>nv</v>
      </c>
      <c r="J119" s="216" t="str">
        <f>INDEX(Matrix3!$A:$EH,MATCH(Bezüge!$H$6,Matrix3!$C:$C,0)+MATCH(Bezüge!J$7,Matrix3!$B:$B)-24,105)</f>
        <v>nv</v>
      </c>
      <c r="K119" s="216" t="str">
        <f>INDEX(Matrix3!$A:$EH,MATCH(Bezüge!$H$6,Matrix3!$C:$C,0)+MATCH(Bezüge!K$7,Matrix3!$B:$B)-24,105)</f>
        <v>nv</v>
      </c>
      <c r="L119" s="216" t="str">
        <f>INDEX(Matrix3!$A:$EH,MATCH(Bezüge!$H$6,Matrix3!$C:$C,0)+MATCH(Bezüge!L$7,Matrix3!$B:$B)-24,105)</f>
        <v>nv</v>
      </c>
    </row>
    <row r="120" spans="1:13" ht="35.1" customHeight="1" x14ac:dyDescent="0.2">
      <c r="A120" s="136" t="s">
        <v>134</v>
      </c>
      <c r="B120" s="157" t="s">
        <v>345</v>
      </c>
      <c r="C120" s="158"/>
      <c r="D120" s="158"/>
      <c r="E120" s="158"/>
      <c r="F120" s="158"/>
      <c r="G120" s="158"/>
      <c r="H120" s="158"/>
      <c r="I120" s="158"/>
      <c r="J120" s="158"/>
      <c r="K120" s="158"/>
      <c r="L120" s="159"/>
    </row>
    <row r="121" spans="1:13" ht="25.5" customHeight="1" x14ac:dyDescent="0.2">
      <c r="A121" s="156" t="s">
        <v>135</v>
      </c>
      <c r="B121" s="142" t="s">
        <v>711</v>
      </c>
      <c r="C121" s="209">
        <f>INDEX(Matrix3!$A:$EH,MATCH(Bezüge!$C$6,Matrix3!$C:$C,0)+MATCH(Bezüge!C$7,Matrix3!$B:$B)-24,106)</f>
        <v>11324</v>
      </c>
      <c r="D121" s="209">
        <f>INDEX(Matrix3!$A:$EH,MATCH(Bezüge!$C$6,Matrix3!$C:$C,0)+MATCH(Bezüge!D$7,Matrix3!$B:$B)-24,106)</f>
        <v>11277</v>
      </c>
      <c r="E121" s="209">
        <f>INDEX(Matrix3!$A:$EH,MATCH(Bezüge!$C$6,Matrix3!$C:$C,0)+MATCH(Bezüge!E$7,Matrix3!$B:$B)-24,106)</f>
        <v>11010</v>
      </c>
      <c r="F121" s="209">
        <f>INDEX(Matrix3!$A:$EH,MATCH(Bezüge!$C$6,Matrix3!$C:$C,0)+MATCH(Bezüge!F$7,Matrix3!$B:$B)-24,106)</f>
        <v>10873</v>
      </c>
      <c r="G121" s="209">
        <f>INDEX(Matrix3!$A:$EH,MATCH(Bezüge!$C$6,Matrix3!$C:$C,0)+MATCH(Bezüge!G$7,Matrix3!$B:$B)-24,106)</f>
        <v>11228</v>
      </c>
      <c r="H121" s="209">
        <f>INDEX(Matrix3!$A:$EH,MATCH(Bezüge!$H$6,Matrix3!$C:$C,0)+MATCH(Bezüge!H$7,Matrix3!$B:$B)-24,106)</f>
        <v>11195</v>
      </c>
      <c r="I121" s="209">
        <f>INDEX(Matrix3!$A:$EH,MATCH(Bezüge!$H$6,Matrix3!$C:$C,0)+MATCH(Bezüge!I$7,Matrix3!$B:$B)-24,106)</f>
        <v>7346</v>
      </c>
      <c r="J121" s="209">
        <f>INDEX(Matrix3!$A:$EH,MATCH(Bezüge!$H$6,Matrix3!$C:$C,0)+MATCH(Bezüge!J$7,Matrix3!$B:$B)-24,106)</f>
        <v>10227</v>
      </c>
      <c r="K121" s="209">
        <f>INDEX(Matrix3!$A:$EH,MATCH(Bezüge!$H$6,Matrix3!$C:$C,0)+MATCH(Bezüge!K$7,Matrix3!$B:$B)-24,106)</f>
        <v>10293</v>
      </c>
      <c r="L121" s="209">
        <f>INDEX(Matrix3!$A:$EH,MATCH(Bezüge!$H$6,Matrix3!$C:$C,0)+MATCH(Bezüge!L$7,Matrix3!$B:$B)-24,106)</f>
        <v>10761</v>
      </c>
    </row>
    <row r="122" spans="1:13" ht="25.5" customHeight="1" x14ac:dyDescent="0.2">
      <c r="A122" s="144" t="s">
        <v>136</v>
      </c>
      <c r="B122" s="149" t="s">
        <v>711</v>
      </c>
      <c r="C122" s="210">
        <f>INDEX(Matrix3!$A:$EH,MATCH(Bezüge!$C$6,Matrix3!$C:$C,0)+MATCH(Bezüge!C$7,Matrix3!$B:$B)-24,107)</f>
        <v>11324</v>
      </c>
      <c r="D122" s="210">
        <f>INDEX(Matrix3!$A:$EH,MATCH(Bezüge!$C$6,Matrix3!$C:$C,0)+MATCH(Bezüge!D$7,Matrix3!$B:$B)-24,107)</f>
        <v>11277</v>
      </c>
      <c r="E122" s="210">
        <f>INDEX(Matrix3!$A:$EH,MATCH(Bezüge!$C$6,Matrix3!$C:$C,0)+MATCH(Bezüge!E$7,Matrix3!$B:$B)-24,107)</f>
        <v>11010</v>
      </c>
      <c r="F122" s="210">
        <f>INDEX(Matrix3!$A:$EH,MATCH(Bezüge!$C$6,Matrix3!$C:$C,0)+MATCH(Bezüge!F$7,Matrix3!$B:$B)-24,107)</f>
        <v>10873</v>
      </c>
      <c r="G122" s="210">
        <f>INDEX(Matrix3!$A:$EH,MATCH(Bezüge!$C$6,Matrix3!$C:$C,0)+MATCH(Bezüge!G$7,Matrix3!$B:$B)-24,107)</f>
        <v>11228</v>
      </c>
      <c r="H122" s="210">
        <f>INDEX(Matrix3!$A:$EH,MATCH(Bezüge!$H$6,Matrix3!$C:$C,0)+MATCH(Bezüge!H$7,Matrix3!$B:$B)-24,107)</f>
        <v>11195</v>
      </c>
      <c r="I122" s="210">
        <f>INDEX(Matrix3!$A:$EH,MATCH(Bezüge!$H$6,Matrix3!$C:$C,0)+MATCH(Bezüge!I$7,Matrix3!$B:$B)-24,107)</f>
        <v>7346</v>
      </c>
      <c r="J122" s="210">
        <f>INDEX(Matrix3!$A:$EH,MATCH(Bezüge!$H$6,Matrix3!$C:$C,0)+MATCH(Bezüge!J$7,Matrix3!$B:$B)-24,107)</f>
        <v>10227</v>
      </c>
      <c r="K122" s="210">
        <f>INDEX(Matrix3!$A:$EH,MATCH(Bezüge!$H$6,Matrix3!$C:$C,0)+MATCH(Bezüge!K$7,Matrix3!$B:$B)-24,107)</f>
        <v>10293</v>
      </c>
      <c r="L122" s="210">
        <f>INDEX(Matrix3!$A:$EH,MATCH(Bezüge!$H$6,Matrix3!$C:$C,0)+MATCH(Bezüge!L$7,Matrix3!$B:$B)-24,107)</f>
        <v>10761</v>
      </c>
    </row>
    <row r="123" spans="1:13" ht="25.5" customHeight="1" x14ac:dyDescent="0.2">
      <c r="A123" s="156" t="s">
        <v>137</v>
      </c>
      <c r="B123" s="142" t="s">
        <v>711</v>
      </c>
      <c r="C123" s="209">
        <f>INDEX(Matrix3!$A:$EH,MATCH(Bezüge!$C$6,Matrix3!$C:$C,0)+MATCH(Bezüge!C$7,Matrix3!$B:$B)-24,108)</f>
        <v>11324</v>
      </c>
      <c r="D123" s="209">
        <f>INDEX(Matrix3!$A:$EH,MATCH(Bezüge!$C$6,Matrix3!$C:$C,0)+MATCH(Bezüge!D$7,Matrix3!$B:$B)-24,108)</f>
        <v>11277</v>
      </c>
      <c r="E123" s="209">
        <f>INDEX(Matrix3!$A:$EH,MATCH(Bezüge!$C$6,Matrix3!$C:$C,0)+MATCH(Bezüge!E$7,Matrix3!$B:$B)-24,108)</f>
        <v>11010</v>
      </c>
      <c r="F123" s="209">
        <f>INDEX(Matrix3!$A:$EH,MATCH(Bezüge!$C$6,Matrix3!$C:$C,0)+MATCH(Bezüge!F$7,Matrix3!$B:$B)-24,108)</f>
        <v>10873</v>
      </c>
      <c r="G123" s="209">
        <f>INDEX(Matrix3!$A:$EH,MATCH(Bezüge!$C$6,Matrix3!$C:$C,0)+MATCH(Bezüge!G$7,Matrix3!$B:$B)-24,108)</f>
        <v>11228</v>
      </c>
      <c r="H123" s="209">
        <f>INDEX(Matrix3!$A:$EH,MATCH(Bezüge!$H$6,Matrix3!$C:$C,0)+MATCH(Bezüge!H$7,Matrix3!$B:$B)-24,108)</f>
        <v>11195</v>
      </c>
      <c r="I123" s="209">
        <f>INDEX(Matrix3!$A:$EH,MATCH(Bezüge!$H$6,Matrix3!$C:$C,0)+MATCH(Bezüge!I$7,Matrix3!$B:$B)-24,108)</f>
        <v>7346</v>
      </c>
      <c r="J123" s="209">
        <f>INDEX(Matrix3!$A:$EH,MATCH(Bezüge!$H$6,Matrix3!$C:$C,0)+MATCH(Bezüge!J$7,Matrix3!$B:$B)-24,108)</f>
        <v>10227</v>
      </c>
      <c r="K123" s="209">
        <f>INDEX(Matrix3!$A:$EH,MATCH(Bezüge!$H$6,Matrix3!$C:$C,0)+MATCH(Bezüge!K$7,Matrix3!$B:$B)-24,108)</f>
        <v>10293</v>
      </c>
      <c r="L123" s="209">
        <f>INDEX(Matrix3!$A:$EH,MATCH(Bezüge!$H$6,Matrix3!$C:$C,0)+MATCH(Bezüge!L$7,Matrix3!$B:$B)-24,108)</f>
        <v>10761</v>
      </c>
    </row>
    <row r="124" spans="1:13" ht="25.5" customHeight="1" x14ac:dyDescent="0.2">
      <c r="A124" s="175" t="s">
        <v>138</v>
      </c>
      <c r="B124" s="149" t="s">
        <v>711</v>
      </c>
      <c r="C124" s="210">
        <f>INDEX(Matrix3!$A:$EH,MATCH(Bezüge!$C$6,Matrix3!$C:$C,0)+MATCH(Bezüge!C$7,Matrix3!$B:$B)-24,109)</f>
        <v>11324</v>
      </c>
      <c r="D124" s="210">
        <f>INDEX(Matrix3!$A:$EH,MATCH(Bezüge!$C$6,Matrix3!$C:$C,0)+MATCH(Bezüge!D$7,Matrix3!$B:$B)-24,109)</f>
        <v>11277</v>
      </c>
      <c r="E124" s="210">
        <f>INDEX(Matrix3!$A:$EH,MATCH(Bezüge!$C$6,Matrix3!$C:$C,0)+MATCH(Bezüge!E$7,Matrix3!$B:$B)-24,109)</f>
        <v>11010</v>
      </c>
      <c r="F124" s="210">
        <f>INDEX(Matrix3!$A:$EH,MATCH(Bezüge!$C$6,Matrix3!$C:$C,0)+MATCH(Bezüge!F$7,Matrix3!$B:$B)-24,109)</f>
        <v>10873</v>
      </c>
      <c r="G124" s="210">
        <f>INDEX(Matrix3!$A:$EH,MATCH(Bezüge!$C$6,Matrix3!$C:$C,0)+MATCH(Bezüge!G$7,Matrix3!$B:$B)-24,109)</f>
        <v>11228</v>
      </c>
      <c r="H124" s="210">
        <f>INDEX(Matrix3!$A:$EH,MATCH(Bezüge!$H$6,Matrix3!$C:$C,0)+MATCH(Bezüge!H$7,Matrix3!$B:$B)-24,109)</f>
        <v>11195</v>
      </c>
      <c r="I124" s="210">
        <f>INDEX(Matrix3!$A:$EH,MATCH(Bezüge!$H$6,Matrix3!$C:$C,0)+MATCH(Bezüge!I$7,Matrix3!$B:$B)-24,109)</f>
        <v>7346</v>
      </c>
      <c r="J124" s="210">
        <f>INDEX(Matrix3!$A:$EH,MATCH(Bezüge!$H$6,Matrix3!$C:$C,0)+MATCH(Bezüge!J$7,Matrix3!$B:$B)-24,109)</f>
        <v>10227</v>
      </c>
      <c r="K124" s="210">
        <f>INDEX(Matrix3!$A:$EH,MATCH(Bezüge!$H$6,Matrix3!$C:$C,0)+MATCH(Bezüge!K$7,Matrix3!$B:$B)-24,109)</f>
        <v>10293</v>
      </c>
      <c r="L124" s="210">
        <f>INDEX(Matrix3!$A:$EH,MATCH(Bezüge!$H$6,Matrix3!$C:$C,0)+MATCH(Bezüge!L$7,Matrix3!$B:$B)-24,109)</f>
        <v>10761</v>
      </c>
    </row>
    <row r="125" spans="1:13" ht="25.5" customHeight="1" x14ac:dyDescent="0.2">
      <c r="A125" s="174" t="s">
        <v>74</v>
      </c>
      <c r="B125" s="142" t="s">
        <v>800</v>
      </c>
      <c r="C125" s="209">
        <f>INDEX(Matrix3!$A:$EH,MATCH(Bezüge!$C$6,Matrix3!$C:$C,0)+MATCH(Bezüge!C$7,Matrix3!$B:$B)-24,110)</f>
        <v>118412</v>
      </c>
      <c r="D125" s="209">
        <f>INDEX(Matrix3!$A:$EH,MATCH(Bezüge!$C$6,Matrix3!$C:$C,0)+MATCH(Bezüge!D$7,Matrix3!$B:$B)-24,110)</f>
        <v>118412</v>
      </c>
      <c r="E125" s="209">
        <f>INDEX(Matrix3!$A:$EH,MATCH(Bezüge!$C$6,Matrix3!$C:$C,0)+MATCH(Bezüge!E$7,Matrix3!$B:$B)-24,110)</f>
        <v>120463</v>
      </c>
      <c r="F125" s="209">
        <f>INDEX(Matrix3!$A:$EH,MATCH(Bezüge!$C$6,Matrix3!$C:$C,0)+MATCH(Bezüge!F$7,Matrix3!$B:$B)-24,110)</f>
        <v>120964</v>
      </c>
      <c r="G125" s="209">
        <f>INDEX(Matrix3!$A:$EH,MATCH(Bezüge!$C$6,Matrix3!$C:$C,0)+MATCH(Bezüge!G$7,Matrix3!$B:$B)-24,110)</f>
        <v>120191</v>
      </c>
      <c r="H125" s="209">
        <f>INDEX(Matrix3!$A:$EH,MATCH(Bezüge!$H$6,Matrix3!$C:$C,0)+MATCH(Bezüge!H$7,Matrix3!$B:$B)-24,110)</f>
        <v>119461</v>
      </c>
      <c r="I125" s="209">
        <f>INDEX(Matrix3!$A:$EH,MATCH(Bezüge!$H$6,Matrix3!$C:$C,0)+MATCH(Bezüge!I$7,Matrix3!$B:$B)-24,110)</f>
        <v>123164</v>
      </c>
      <c r="J125" s="209">
        <f>INDEX(Matrix3!$A:$EH,MATCH(Bezüge!$H$6,Matrix3!$C:$C,0)+MATCH(Bezüge!J$7,Matrix3!$B:$B)-24,110)</f>
        <v>124002</v>
      </c>
      <c r="K125" s="209">
        <f>INDEX(Matrix3!$A:$EH,MATCH(Bezüge!$H$6,Matrix3!$C:$C,0)+MATCH(Bezüge!K$7,Matrix3!$B:$B)-24,110)</f>
        <v>128663</v>
      </c>
      <c r="L125" s="209">
        <f>INDEX(Matrix3!$A:$EH,MATCH(Bezüge!$H$6,Matrix3!$C:$C,0)+MATCH(Bezüge!L$7,Matrix3!$B:$B)-24,110)</f>
        <v>130132</v>
      </c>
    </row>
    <row r="126" spans="1:13" ht="25.5" customHeight="1" x14ac:dyDescent="0.2">
      <c r="A126" s="175" t="s">
        <v>75</v>
      </c>
      <c r="B126" s="149" t="s">
        <v>827</v>
      </c>
      <c r="C126" s="210">
        <f>INDEX(Matrix3!$A:$EH,MATCH(Bezüge!$C$6,Matrix3!$C:$C,0)+MATCH(Bezüge!C$7,Matrix3!$B:$B)-24,111)</f>
        <v>6139</v>
      </c>
      <c r="D126" s="210">
        <f>INDEX(Matrix3!$A:$EH,MATCH(Bezüge!$C$6,Matrix3!$C:$C,0)+MATCH(Bezüge!D$7,Matrix3!$B:$B)-24,111)</f>
        <v>6345</v>
      </c>
      <c r="E126" s="210">
        <f>INDEX(Matrix3!$A:$EH,MATCH(Bezüge!$C$6,Matrix3!$C:$C,0)+MATCH(Bezüge!E$7,Matrix3!$B:$B)-24,111)</f>
        <v>6659</v>
      </c>
      <c r="F126" s="210">
        <f>INDEX(Matrix3!$A:$EH,MATCH(Bezüge!$C$6,Matrix3!$C:$C,0)+MATCH(Bezüge!F$7,Matrix3!$B:$B)-24,111)</f>
        <v>7071</v>
      </c>
      <c r="G126" s="210">
        <f>INDEX(Matrix3!$A:$EH,MATCH(Bezüge!$C$6,Matrix3!$C:$C,0)+MATCH(Bezüge!G$7,Matrix3!$B:$B)-24,111)</f>
        <v>7565</v>
      </c>
      <c r="H126" s="210">
        <f>INDEX(Matrix3!$A:$EH,MATCH(Bezüge!$H$6,Matrix3!$C:$C,0)+MATCH(Bezüge!H$7,Matrix3!$B:$B)-24,111)</f>
        <v>8224</v>
      </c>
      <c r="I126" s="210">
        <f>INDEX(Matrix3!$A:$EH,MATCH(Bezüge!$H$6,Matrix3!$C:$C,0)+MATCH(Bezüge!I$7,Matrix3!$B:$B)-24,111)</f>
        <v>8692</v>
      </c>
      <c r="J126" s="210">
        <f>INDEX(Matrix3!$A:$EH,MATCH(Bezüge!$H$6,Matrix3!$C:$C,0)+MATCH(Bezüge!J$7,Matrix3!$B:$B)-24,111)</f>
        <v>8697</v>
      </c>
      <c r="K126" s="210">
        <f>INDEX(Matrix3!$A:$EH,MATCH(Bezüge!$H$6,Matrix3!$C:$C,0)+MATCH(Bezüge!K$7,Matrix3!$B:$B)-24,111)</f>
        <v>8617</v>
      </c>
      <c r="L126" s="210">
        <f>INDEX(Matrix3!$A:$EH,MATCH(Bezüge!$H$6,Matrix3!$C:$C,0)+MATCH(Bezüge!L$7,Matrix3!$B:$B)-24,111)</f>
        <v>8778</v>
      </c>
    </row>
    <row r="127" spans="1:13" ht="25.5" customHeight="1" x14ac:dyDescent="0.2">
      <c r="A127" s="174" t="s">
        <v>76</v>
      </c>
      <c r="B127" s="142" t="s">
        <v>798</v>
      </c>
      <c r="C127" s="209">
        <f>INDEX(Matrix3!$A:$EH,MATCH(Bezüge!$C$6,Matrix3!$C:$C,0)+MATCH(Bezüge!C$7,Matrix3!$B:$B)-24,112)</f>
        <v>42111</v>
      </c>
      <c r="D127" s="209">
        <f>INDEX(Matrix3!$A:$EH,MATCH(Bezüge!$C$6,Matrix3!$C:$C,0)+MATCH(Bezüge!D$7,Matrix3!$B:$B)-24,112)</f>
        <v>42299</v>
      </c>
      <c r="E127" s="209">
        <f>INDEX(Matrix3!$A:$EH,MATCH(Bezüge!$C$6,Matrix3!$C:$C,0)+MATCH(Bezüge!E$7,Matrix3!$B:$B)-24,112)</f>
        <v>42929</v>
      </c>
      <c r="F127" s="209">
        <f>INDEX(Matrix3!$A:$EH,MATCH(Bezüge!$C$6,Matrix3!$C:$C,0)+MATCH(Bezüge!F$7,Matrix3!$B:$B)-24,112)</f>
        <v>43189</v>
      </c>
      <c r="G127" s="209">
        <f>INDEX(Matrix3!$A:$EH,MATCH(Bezüge!$C$6,Matrix3!$C:$C,0)+MATCH(Bezüge!G$7,Matrix3!$B:$B)-24,112)</f>
        <v>42628</v>
      </c>
      <c r="H127" s="209">
        <f>INDEX(Matrix3!$A:$EH,MATCH(Bezüge!$H$6,Matrix3!$C:$C,0)+MATCH(Bezüge!H$7,Matrix3!$B:$B)-24,112)</f>
        <v>42401</v>
      </c>
      <c r="I127" s="209">
        <f>INDEX(Matrix3!$A:$EH,MATCH(Bezüge!$H$6,Matrix3!$C:$C,0)+MATCH(Bezüge!I$7,Matrix3!$B:$B)-24,112)</f>
        <v>42698</v>
      </c>
      <c r="J127" s="209">
        <f>INDEX(Matrix3!$A:$EH,MATCH(Bezüge!$H$6,Matrix3!$C:$C,0)+MATCH(Bezüge!J$7,Matrix3!$B:$B)-24,112)</f>
        <v>42939</v>
      </c>
      <c r="K127" s="209">
        <f>INDEX(Matrix3!$A:$EH,MATCH(Bezüge!$H$6,Matrix3!$C:$C,0)+MATCH(Bezüge!K$7,Matrix3!$B:$B)-24,112)</f>
        <v>45373</v>
      </c>
      <c r="L127" s="209">
        <f>INDEX(Matrix3!$A:$EH,MATCH(Bezüge!$H$6,Matrix3!$C:$C,0)+MATCH(Bezüge!L$7,Matrix3!$B:$B)-24,112)</f>
        <v>46977</v>
      </c>
    </row>
    <row r="128" spans="1:13" ht="25.5" customHeight="1" x14ac:dyDescent="0.2">
      <c r="A128" s="175" t="s">
        <v>77</v>
      </c>
      <c r="B128" s="149" t="s">
        <v>828</v>
      </c>
      <c r="C128" s="210">
        <f>INDEX(Matrix3!$A:$EH,MATCH(Bezüge!$C$6,Matrix3!$C:$C,0)+MATCH(Bezüge!C$7,Matrix3!$B:$B)-24,113)</f>
        <v>2323</v>
      </c>
      <c r="D128" s="210">
        <f>INDEX(Matrix3!$A:$EH,MATCH(Bezüge!$C$6,Matrix3!$C:$C,0)+MATCH(Bezüge!D$7,Matrix3!$B:$B)-24,113)</f>
        <v>2445</v>
      </c>
      <c r="E128" s="210">
        <f>INDEX(Matrix3!$A:$EH,MATCH(Bezüge!$C$6,Matrix3!$C:$C,0)+MATCH(Bezüge!E$7,Matrix3!$B:$B)-24,113)</f>
        <v>2533</v>
      </c>
      <c r="F128" s="210">
        <f>INDEX(Matrix3!$A:$EH,MATCH(Bezüge!$C$6,Matrix3!$C:$C,0)+MATCH(Bezüge!F$7,Matrix3!$B:$B)-24,113)</f>
        <v>2661</v>
      </c>
      <c r="G128" s="210">
        <f>INDEX(Matrix3!$A:$EH,MATCH(Bezüge!$C$6,Matrix3!$C:$C,0)+MATCH(Bezüge!G$7,Matrix3!$B:$B)-24,113)</f>
        <v>2665</v>
      </c>
      <c r="H128" s="210">
        <f>INDEX(Matrix3!$A:$EH,MATCH(Bezüge!$H$6,Matrix3!$C:$C,0)+MATCH(Bezüge!H$7,Matrix3!$B:$B)-24,113)</f>
        <v>2912</v>
      </c>
      <c r="I128" s="210">
        <f>INDEX(Matrix3!$A:$EH,MATCH(Bezüge!$H$6,Matrix3!$C:$C,0)+MATCH(Bezüge!I$7,Matrix3!$B:$B)-24,113)</f>
        <v>2937</v>
      </c>
      <c r="J128" s="210">
        <f>INDEX(Matrix3!$A:$EH,MATCH(Bezüge!$H$6,Matrix3!$C:$C,0)+MATCH(Bezüge!J$7,Matrix3!$B:$B)-24,113)</f>
        <v>2924</v>
      </c>
      <c r="K128" s="210">
        <f>INDEX(Matrix3!$A:$EH,MATCH(Bezüge!$H$6,Matrix3!$C:$C,0)+MATCH(Bezüge!K$7,Matrix3!$B:$B)-24,113)</f>
        <v>2795</v>
      </c>
      <c r="L128" s="210">
        <f>INDEX(Matrix3!$A:$EH,MATCH(Bezüge!$H$6,Matrix3!$C:$C,0)+MATCH(Bezüge!L$7,Matrix3!$B:$B)-24,113)</f>
        <v>2910</v>
      </c>
    </row>
    <row r="130" spans="1:14" x14ac:dyDescent="0.2">
      <c r="M130" s="140"/>
    </row>
    <row r="131" spans="1:14" s="140" customFormat="1" ht="18" x14ac:dyDescent="0.2">
      <c r="A131" s="186"/>
      <c r="B131" s="187" t="s">
        <v>241</v>
      </c>
      <c r="C131" s="188"/>
      <c r="D131" s="189"/>
      <c r="E131" s="189"/>
      <c r="F131" s="189"/>
      <c r="G131" s="190"/>
      <c r="H131" s="190"/>
      <c r="N131" s="191"/>
    </row>
    <row r="132" spans="1:14" s="140" customFormat="1" x14ac:dyDescent="0.2">
      <c r="A132" s="186"/>
      <c r="B132" s="192"/>
      <c r="C132" s="188"/>
      <c r="D132" s="189"/>
      <c r="E132" s="189"/>
      <c r="F132" s="189"/>
      <c r="G132" s="190"/>
      <c r="H132" s="190"/>
      <c r="N132" s="191"/>
    </row>
    <row r="133" spans="1:14" s="140" customFormat="1" x14ac:dyDescent="0.2">
      <c r="A133" s="193" t="s">
        <v>46</v>
      </c>
      <c r="B133" s="151" t="s">
        <v>240</v>
      </c>
      <c r="C133" s="188"/>
      <c r="D133" s="189"/>
      <c r="E133" s="189"/>
      <c r="F133" s="189"/>
      <c r="G133" s="190"/>
      <c r="H133" s="190"/>
      <c r="N133" s="191"/>
    </row>
    <row r="134" spans="1:14" s="140" customFormat="1" x14ac:dyDescent="0.2">
      <c r="A134" s="194" t="s">
        <v>237</v>
      </c>
      <c r="B134" s="180" t="s">
        <v>679</v>
      </c>
      <c r="C134" s="188"/>
      <c r="D134" s="189"/>
      <c r="E134" s="189"/>
      <c r="F134" s="189"/>
      <c r="G134" s="190"/>
      <c r="H134" s="190"/>
      <c r="N134" s="191"/>
    </row>
    <row r="135" spans="1:14" s="98" customFormat="1" x14ac:dyDescent="0.2">
      <c r="A135" s="193" t="s">
        <v>238</v>
      </c>
      <c r="B135" s="151" t="s">
        <v>239</v>
      </c>
      <c r="C135" s="195"/>
      <c r="D135" s="196"/>
      <c r="E135" s="196"/>
      <c r="F135" s="196"/>
      <c r="G135" s="197"/>
      <c r="H135" s="197"/>
      <c r="L135" s="140"/>
      <c r="M135" s="140"/>
      <c r="N135" s="191"/>
    </row>
    <row r="136" spans="1:14" s="140" customFormat="1" x14ac:dyDescent="0.2">
      <c r="A136" s="198" t="s">
        <v>1032</v>
      </c>
      <c r="B136" s="180" t="s">
        <v>1033</v>
      </c>
      <c r="C136" s="188"/>
      <c r="D136" s="189"/>
      <c r="E136" s="189"/>
      <c r="F136" s="189"/>
      <c r="G136" s="190"/>
      <c r="H136" s="190"/>
      <c r="N136" s="191"/>
    </row>
  </sheetData>
  <sheetProtection algorithmName="SHA-512" hashValue="1J7X1YNDW8MpBDZ6WQd909kHvdwpCu4xTuqxL+r9+154Ek7/fPDp3ytMMgCE5ByqWM9UJ48Ra30h9yEgKAq5lw==" saltValue="+0+IQMx+GfpLJdzXvzOsqw==" spinCount="100000" sheet="1" objects="1" scenarios="1"/>
  <mergeCells count="13">
    <mergeCell ref="B90:L90"/>
    <mergeCell ref="B107:L107"/>
    <mergeCell ref="B120:L120"/>
    <mergeCell ref="B40:L40"/>
    <mergeCell ref="B52:L52"/>
    <mergeCell ref="B63:L63"/>
    <mergeCell ref="B69:L69"/>
    <mergeCell ref="B79:L79"/>
    <mergeCell ref="C6:G6"/>
    <mergeCell ref="H6:L6"/>
    <mergeCell ref="B8:L8"/>
    <mergeCell ref="B13:L13"/>
    <mergeCell ref="B25:L25"/>
  </mergeCells>
  <pageMargins left="0.70866141732283472" right="0.70866141732283472" top="0.74803149606299213" bottom="0.74803149606299213" header="0.31496062992125984" footer="0.31496062992125984"/>
  <pageSetup paperSize="9" scale="67" fitToHeight="6" orientation="landscape" horizontalDpi="90" verticalDpi="90" r:id="rId1"/>
  <headerFooter>
    <oddFooter>&amp;CSeite &amp;P von &amp;N</oddFooter>
  </headerFooter>
  <drawing r:id="rId2"/>
  <legacyDrawing r:id="rId3"/>
  <oleObjects>
    <mc:AlternateContent xmlns:mc="http://schemas.openxmlformats.org/markup-compatibility/2006">
      <mc:Choice Requires="x14">
        <oleObject progId="ImageExpertBild" shapeId="7187" r:id="rId4">
          <objectPr defaultSize="0" autoPict="0" r:id="rId5">
            <anchor moveWithCells="1" sizeWithCells="1">
              <from>
                <xdr:col>9</xdr:col>
                <xdr:colOff>295275</xdr:colOff>
                <xdr:row>0</xdr:row>
                <xdr:rowOff>142875</xdr:rowOff>
              </from>
              <to>
                <xdr:col>11</xdr:col>
                <xdr:colOff>714375</xdr:colOff>
                <xdr:row>4</xdr:row>
                <xdr:rowOff>152400</xdr:rowOff>
              </to>
            </anchor>
          </objectPr>
        </oleObject>
      </mc:Choice>
      <mc:Fallback>
        <oleObject progId="ImageExpertBild" shapeId="718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5B6DA"/>
  </sheetPr>
  <dimension ref="A1:DI681"/>
  <sheetViews>
    <sheetView zoomScaleNormal="100" workbookViewId="0"/>
  </sheetViews>
  <sheetFormatPr baseColWidth="10" defaultRowHeight="15" x14ac:dyDescent="0.2"/>
  <cols>
    <col min="1" max="1" width="20.77734375" style="140" customWidth="1"/>
    <col min="2" max="2" width="11.5546875" style="140" customWidth="1"/>
    <col min="3" max="3" width="11.5546875" style="241"/>
    <col min="4" max="4" width="20.77734375" style="140" customWidth="1"/>
    <col min="5" max="16384" width="11.5546875" style="140"/>
  </cols>
  <sheetData>
    <row r="1" spans="1:14" s="125" customFormat="1" ht="24.75" customHeight="1" x14ac:dyDescent="0.35">
      <c r="A1" s="199" t="str">
        <f>'Deckblatt und Impressum'!A1</f>
        <v>Sozialmonitoring Region Hannover 2024 (1)</v>
      </c>
      <c r="B1" s="124"/>
      <c r="C1" s="221"/>
      <c r="L1" s="126"/>
    </row>
    <row r="2" spans="1:14" s="125" customFormat="1" ht="18.75" customHeight="1" x14ac:dyDescent="0.3">
      <c r="A2" s="201" t="str">
        <f>'Deckblatt und Impressum'!A2</f>
        <v>Dezernat für Soziales, Teilhabe, Familie und Jugend - Stabsstelle Sozialplanung</v>
      </c>
      <c r="B2" s="124"/>
      <c r="C2" s="221"/>
    </row>
    <row r="3" spans="1:14" s="125" customFormat="1" x14ac:dyDescent="0.2">
      <c r="A3" s="202" t="str">
        <f>'Deckblatt und Impressum'!A3</f>
        <v>Stand: 22.11.2024</v>
      </c>
      <c r="B3" s="124"/>
      <c r="C3" s="221"/>
    </row>
    <row r="4" spans="1:14" s="224" customFormat="1" ht="25.5" x14ac:dyDescent="0.35">
      <c r="A4" s="199"/>
      <c r="B4" s="222"/>
      <c r="C4" s="223"/>
    </row>
    <row r="5" spans="1:14" s="125" customFormat="1" ht="18.75" customHeight="1" x14ac:dyDescent="0.2">
      <c r="A5" s="203" t="s">
        <v>871</v>
      </c>
      <c r="B5" s="124"/>
      <c r="C5" s="221"/>
    </row>
    <row r="6" spans="1:14" s="125" customFormat="1" ht="18.75" customHeight="1" x14ac:dyDescent="0.2">
      <c r="A6" s="129" t="s">
        <v>746</v>
      </c>
      <c r="B6" s="124"/>
      <c r="C6" s="221"/>
    </row>
    <row r="7" spans="1:14" s="226" customFormat="1" ht="25.15" customHeight="1" x14ac:dyDescent="0.2">
      <c r="A7" s="225" t="s">
        <v>687</v>
      </c>
      <c r="B7" s="461">
        <v>2023</v>
      </c>
      <c r="C7" s="462"/>
      <c r="D7" s="463"/>
      <c r="E7" s="463"/>
      <c r="F7" s="463"/>
      <c r="G7" s="463"/>
      <c r="H7" s="464"/>
      <c r="I7" s="463"/>
      <c r="J7" s="463"/>
      <c r="K7" s="463"/>
      <c r="L7" s="463"/>
      <c r="N7" s="125"/>
    </row>
    <row r="8" spans="1:14" s="226" customFormat="1" ht="25.15" customHeight="1" x14ac:dyDescent="0.2">
      <c r="A8" s="225" t="s">
        <v>735</v>
      </c>
      <c r="B8" s="465" t="s">
        <v>736</v>
      </c>
      <c r="C8" s="466"/>
      <c r="D8" s="462"/>
      <c r="E8" s="463"/>
      <c r="F8" s="463"/>
      <c r="G8" s="463"/>
      <c r="H8" s="463"/>
      <c r="I8" s="463"/>
      <c r="J8" s="463"/>
      <c r="K8" s="463"/>
      <c r="L8" s="463"/>
    </row>
    <row r="9" spans="1:14" s="226" customFormat="1" ht="25.15" customHeight="1" x14ac:dyDescent="0.2">
      <c r="A9" s="225" t="s">
        <v>697</v>
      </c>
      <c r="B9" s="465" t="s">
        <v>673</v>
      </c>
      <c r="C9" s="467"/>
      <c r="D9" s="467"/>
      <c r="E9" s="467"/>
      <c r="F9" s="467"/>
      <c r="G9" s="468"/>
      <c r="H9" s="468"/>
      <c r="I9" s="468"/>
      <c r="J9" s="468"/>
      <c r="K9" s="469"/>
      <c r="L9" s="470"/>
    </row>
    <row r="10" spans="1:14" s="231" customFormat="1" ht="15" customHeight="1" x14ac:dyDescent="0.2">
      <c r="A10" s="227" t="s">
        <v>688</v>
      </c>
      <c r="B10" s="228">
        <f>MATCH(B9,Grafiken!180:180,0)</f>
        <v>4</v>
      </c>
      <c r="C10" s="229"/>
      <c r="D10" s="230"/>
      <c r="E10" s="230"/>
      <c r="F10" s="230"/>
      <c r="G10" s="230"/>
      <c r="H10" s="230"/>
      <c r="I10" s="230"/>
      <c r="J10" s="230"/>
      <c r="M10" s="232"/>
      <c r="N10" s="227"/>
    </row>
    <row r="11" spans="1:14" s="233" customFormat="1" ht="15" customHeight="1" x14ac:dyDescent="0.2">
      <c r="A11" s="233" t="s">
        <v>684</v>
      </c>
      <c r="B11" s="233" t="str">
        <f>CONCATENATE(B9,", Region Hannover, ",B7)</f>
        <v>Anteil übergewichtige Kinder (3 Einschulungsjahrgänge), Region Hannover, 2023</v>
      </c>
      <c r="C11" s="234"/>
    </row>
    <row r="12" spans="1:14" s="235" customFormat="1" ht="15.75" x14ac:dyDescent="0.25">
      <c r="A12" s="235" t="s">
        <v>685</v>
      </c>
      <c r="B12" s="236" t="s">
        <v>686</v>
      </c>
      <c r="M12" s="237"/>
      <c r="N12" s="237"/>
    </row>
    <row r="13" spans="1:14" x14ac:dyDescent="0.2">
      <c r="A13" s="238" t="s">
        <v>229</v>
      </c>
      <c r="B13" s="239">
        <f>INDEX(Matrix1!$A:$EH,MATCH(A13,Matrix1!$C:$C,0)+MATCH(Grafiken!$B$7,Matrix1!$B:$B)-24,B$10)</f>
        <v>12.227618797584668</v>
      </c>
      <c r="C13" s="240">
        <f>IF($B$8="absteigend",LARGE(B$13:B$34,ROW()-12),IF($B$8="aufsteigend",SMALL($B$13:$B$34,ROW()-12),B13))</f>
        <v>14.554794520547945</v>
      </c>
      <c r="M13" s="233" t="str">
        <f>INDEX($A$13:$C$34,MATCH($C13,$B$13:$B$34,0),1)</f>
        <v>Langenhagen</v>
      </c>
      <c r="N13" s="240">
        <f>INDEX($A$13:$B$34,MATCH($M13,$A$13:$A$34,0),2)</f>
        <v>14.554794520547945</v>
      </c>
    </row>
    <row r="14" spans="1:14" x14ac:dyDescent="0.2">
      <c r="A14" s="238" t="s">
        <v>3</v>
      </c>
      <c r="B14" s="239">
        <f>INDEX(Matrix1!$A:$EH,MATCH(A14,Matrix1!$C:$C,0)+MATCH(Grafiken!$B$7,Matrix1!$B:$B)-24,B$10)</f>
        <v>10.49436253252385</v>
      </c>
      <c r="C14" s="240">
        <f t="shared" ref="C14:C34" si="0">IF($B$8="absteigend",LARGE(B$13:B$34,ROW()-12),IF($B$8="aufsteigend",SMALL($B$13:$B$34,ROW()-12),B14))</f>
        <v>14.440993788819876</v>
      </c>
      <c r="M14" s="233" t="str">
        <f t="shared" ref="M14:M34" si="1">INDEX($A$13:$C$34,MATCH($C14,$B$13:$B$34,0),1)</f>
        <v>Garbsen</v>
      </c>
      <c r="N14" s="240">
        <f t="shared" ref="N14:N34" si="2">INDEX($A$13:$B$34,MATCH($M14,$A$13:$A$34,0),2)</f>
        <v>14.440993788819876</v>
      </c>
    </row>
    <row r="15" spans="1:14" x14ac:dyDescent="0.2">
      <c r="A15" s="238" t="s">
        <v>4</v>
      </c>
      <c r="B15" s="239">
        <f>INDEX(Matrix1!$A:$EH,MATCH(A15,Matrix1!$C:$C,0)+MATCH(Grafiken!$B$7,Matrix1!$B:$B)-24,B$10)</f>
        <v>12.975609756097562</v>
      </c>
      <c r="C15" s="240">
        <f t="shared" si="0"/>
        <v>13.797313797313798</v>
      </c>
      <c r="M15" s="233" t="str">
        <f t="shared" si="1"/>
        <v>Ronnenberg</v>
      </c>
      <c r="N15" s="240">
        <f t="shared" si="2"/>
        <v>13.797313797313798</v>
      </c>
    </row>
    <row r="16" spans="1:14" x14ac:dyDescent="0.2">
      <c r="A16" s="238" t="s">
        <v>5</v>
      </c>
      <c r="B16" s="239">
        <f>INDEX(Matrix1!$A:$EH,MATCH(A16,Matrix1!$C:$C,0)+MATCH(Grafiken!$B$7,Matrix1!$B:$B)-24,B$10)</f>
        <v>9.8461538461538467</v>
      </c>
      <c r="C16" s="240">
        <f t="shared" si="0"/>
        <v>12.975609756097562</v>
      </c>
      <c r="M16" s="233" t="str">
        <f t="shared" si="1"/>
        <v>Burgdorf</v>
      </c>
      <c r="N16" s="240">
        <f t="shared" si="2"/>
        <v>12.975609756097562</v>
      </c>
    </row>
    <row r="17" spans="1:14" x14ac:dyDescent="0.2">
      <c r="A17" s="238" t="s">
        <v>6</v>
      </c>
      <c r="B17" s="239">
        <f>INDEX(Matrix1!$A:$EH,MATCH(A17,Matrix1!$C:$C,0)+MATCH(Grafiken!$B$7,Matrix1!$B:$B)-24,B$10)</f>
        <v>14.440993788819876</v>
      </c>
      <c r="C17" s="240">
        <f t="shared" si="0"/>
        <v>12.853470437017995</v>
      </c>
      <c r="M17" s="233" t="str">
        <f t="shared" si="1"/>
        <v>Seelze</v>
      </c>
      <c r="N17" s="240">
        <f t="shared" si="2"/>
        <v>12.853470437017995</v>
      </c>
    </row>
    <row r="18" spans="1:14" x14ac:dyDescent="0.2">
      <c r="A18" s="238" t="s">
        <v>7</v>
      </c>
      <c r="B18" s="239">
        <f>INDEX(Matrix1!$A:$EH,MATCH(A18,Matrix1!$C:$C,0)+MATCH(Grafiken!$B$7,Matrix1!$B:$B)-24,B$10)</f>
        <v>9.1603053435114496</v>
      </c>
      <c r="C18" s="240">
        <f t="shared" si="0"/>
        <v>12.227618797584668</v>
      </c>
      <c r="M18" s="233" t="str">
        <f t="shared" si="1"/>
        <v xml:space="preserve">Hannover </v>
      </c>
      <c r="N18" s="240">
        <f t="shared" si="2"/>
        <v>12.227618797584668</v>
      </c>
    </row>
    <row r="19" spans="1:14" x14ac:dyDescent="0.2">
      <c r="A19" s="238" t="s">
        <v>8</v>
      </c>
      <c r="B19" s="239">
        <f>INDEX(Matrix1!$A:$EH,MATCH(A19,Matrix1!$C:$C,0)+MATCH(Grafiken!$B$7,Matrix1!$B:$B)-24,B$10)</f>
        <v>10.296411856474259</v>
      </c>
      <c r="C19" s="240">
        <f t="shared" si="0"/>
        <v>12.218181818181819</v>
      </c>
      <c r="M19" s="233" t="str">
        <f t="shared" si="1"/>
        <v>Laatzen</v>
      </c>
      <c r="N19" s="240">
        <f t="shared" si="2"/>
        <v>12.218181818181819</v>
      </c>
    </row>
    <row r="20" spans="1:14" x14ac:dyDescent="0.2">
      <c r="A20" s="238" t="s">
        <v>9</v>
      </c>
      <c r="B20" s="239">
        <f>INDEX(Matrix1!$A:$EH,MATCH(A20,Matrix1!$C:$C,0)+MATCH(Grafiken!$B$7,Matrix1!$B:$B)-24,B$10)</f>
        <v>9.9753694581280783</v>
      </c>
      <c r="C20" s="240">
        <f t="shared" si="0"/>
        <v>11.902612424533093</v>
      </c>
      <c r="M20" s="233" t="str">
        <f t="shared" si="1"/>
        <v>Region Hannover</v>
      </c>
      <c r="N20" s="240">
        <f t="shared" si="2"/>
        <v>11.902612424533093</v>
      </c>
    </row>
    <row r="21" spans="1:14" x14ac:dyDescent="0.2">
      <c r="A21" s="238" t="s">
        <v>10</v>
      </c>
      <c r="B21" s="239">
        <f>INDEX(Matrix1!$A:$EH,MATCH(A21,Matrix1!$C:$C,0)+MATCH(Grafiken!$B$7,Matrix1!$B:$B)-24,B$10)</f>
        <v>12.218181818181819</v>
      </c>
      <c r="C21" s="240">
        <f t="shared" si="0"/>
        <v>11.778290993071593</v>
      </c>
      <c r="M21" s="233" t="str">
        <f t="shared" si="1"/>
        <v>Wunstorf</v>
      </c>
      <c r="N21" s="240">
        <f t="shared" si="2"/>
        <v>11.778290993071593</v>
      </c>
    </row>
    <row r="22" spans="1:14" x14ac:dyDescent="0.2">
      <c r="A22" s="238" t="s">
        <v>11</v>
      </c>
      <c r="B22" s="239">
        <f>INDEX(Matrix1!$A:$EH,MATCH(A22,Matrix1!$C:$C,0)+MATCH(Grafiken!$B$7,Matrix1!$B:$B)-24,B$10)</f>
        <v>14.554794520547945</v>
      </c>
      <c r="C22" s="240">
        <f t="shared" si="0"/>
        <v>11.511789181692095</v>
      </c>
      <c r="M22" s="233" t="str">
        <f t="shared" si="1"/>
        <v>Sehnde</v>
      </c>
      <c r="N22" s="240">
        <f t="shared" si="2"/>
        <v>11.511789181692095</v>
      </c>
    </row>
    <row r="23" spans="1:14" x14ac:dyDescent="0.2">
      <c r="A23" s="238" t="s">
        <v>12</v>
      </c>
      <c r="B23" s="239">
        <f>INDEX(Matrix1!$A:$EH,MATCH(A23,Matrix1!$C:$C,0)+MATCH(Grafiken!$B$7,Matrix1!$B:$B)-24,B$10)</f>
        <v>10.95890410958904</v>
      </c>
      <c r="C23" s="240">
        <f t="shared" si="0"/>
        <v>11.270638908829863</v>
      </c>
      <c r="M23" s="233" t="str">
        <f t="shared" si="1"/>
        <v>Neustadt am Rübenberge</v>
      </c>
      <c r="N23" s="240">
        <f t="shared" si="2"/>
        <v>11.270638908829863</v>
      </c>
    </row>
    <row r="24" spans="1:14" x14ac:dyDescent="0.2">
      <c r="A24" s="238" t="s">
        <v>228</v>
      </c>
      <c r="B24" s="239">
        <f>INDEX(Matrix1!$A:$EH,MATCH(A24,Matrix1!$C:$C,0)+MATCH(Grafiken!$B$7,Matrix1!$B:$B)-24,B$10)</f>
        <v>11.270638908829863</v>
      </c>
      <c r="C24" s="240">
        <f t="shared" si="0"/>
        <v>10.95890410958904</v>
      </c>
      <c r="M24" s="233" t="str">
        <f t="shared" si="1"/>
        <v>Lehrte</v>
      </c>
      <c r="N24" s="240">
        <f t="shared" si="2"/>
        <v>10.95890410958904</v>
      </c>
    </row>
    <row r="25" spans="1:14" x14ac:dyDescent="0.2">
      <c r="A25" s="238" t="s">
        <v>13</v>
      </c>
      <c r="B25" s="239">
        <f>INDEX(Matrix1!$A:$EH,MATCH(A25,Matrix1!$C:$C,0)+MATCH(Grafiken!$B$7,Matrix1!$B:$B)-24,B$10)</f>
        <v>10.728744939271255</v>
      </c>
      <c r="C25" s="240">
        <f t="shared" si="0"/>
        <v>10.728744939271255</v>
      </c>
      <c r="M25" s="233" t="str">
        <f t="shared" si="1"/>
        <v>Pattensen</v>
      </c>
      <c r="N25" s="240">
        <f t="shared" si="2"/>
        <v>10.728744939271255</v>
      </c>
    </row>
    <row r="26" spans="1:14" x14ac:dyDescent="0.2">
      <c r="A26" s="238" t="s">
        <v>14</v>
      </c>
      <c r="B26" s="239">
        <f>INDEX(Matrix1!$A:$EH,MATCH(A26,Matrix1!$C:$C,0)+MATCH(Grafiken!$B$7,Matrix1!$B:$B)-24,B$10)</f>
        <v>13.797313797313798</v>
      </c>
      <c r="C26" s="240">
        <f t="shared" si="0"/>
        <v>10.706638115631693</v>
      </c>
      <c r="M26" s="233" t="str">
        <f t="shared" si="1"/>
        <v>Springe</v>
      </c>
      <c r="N26" s="240">
        <f t="shared" si="2"/>
        <v>10.706638115631693</v>
      </c>
    </row>
    <row r="27" spans="1:14" x14ac:dyDescent="0.2">
      <c r="A27" s="238" t="s">
        <v>15</v>
      </c>
      <c r="B27" s="239">
        <f>INDEX(Matrix1!$A:$EH,MATCH(A27,Matrix1!$C:$C,0)+MATCH(Grafiken!$B$7,Matrix1!$B:$B)-24,B$10)</f>
        <v>12.853470437017995</v>
      </c>
      <c r="C27" s="240">
        <f t="shared" si="0"/>
        <v>10.49436253252385</v>
      </c>
      <c r="M27" s="233" t="str">
        <f t="shared" si="1"/>
        <v>Barsinghausen</v>
      </c>
      <c r="N27" s="240">
        <f t="shared" si="2"/>
        <v>10.49436253252385</v>
      </c>
    </row>
    <row r="28" spans="1:14" x14ac:dyDescent="0.2">
      <c r="A28" s="238" t="s">
        <v>16</v>
      </c>
      <c r="B28" s="239">
        <f>INDEX(Matrix1!$A:$EH,MATCH(A28,Matrix1!$C:$C,0)+MATCH(Grafiken!$B$7,Matrix1!$B:$B)-24,B$10)</f>
        <v>11.511789181692095</v>
      </c>
      <c r="C28" s="240">
        <f t="shared" si="0"/>
        <v>10.296411856474259</v>
      </c>
      <c r="M28" s="233" t="str">
        <f t="shared" si="1"/>
        <v>Hemmingen</v>
      </c>
      <c r="N28" s="240">
        <f t="shared" si="2"/>
        <v>10.296411856474259</v>
      </c>
    </row>
    <row r="29" spans="1:14" x14ac:dyDescent="0.2">
      <c r="A29" s="238" t="s">
        <v>17</v>
      </c>
      <c r="B29" s="239">
        <f>INDEX(Matrix1!$A:$EH,MATCH(A29,Matrix1!$C:$C,0)+MATCH(Grafiken!$B$7,Matrix1!$B:$B)-24,B$10)</f>
        <v>10.706638115631693</v>
      </c>
      <c r="C29" s="240">
        <f t="shared" si="0"/>
        <v>9.9753694581280783</v>
      </c>
      <c r="M29" s="233" t="str">
        <f t="shared" si="1"/>
        <v>Isernhagen</v>
      </c>
      <c r="N29" s="240">
        <f t="shared" si="2"/>
        <v>9.9753694581280783</v>
      </c>
    </row>
    <row r="30" spans="1:14" x14ac:dyDescent="0.2">
      <c r="A30" s="238" t="s">
        <v>18</v>
      </c>
      <c r="B30" s="239">
        <f>INDEX(Matrix1!$A:$EH,MATCH(A30,Matrix1!$C:$C,0)+MATCH(Grafiken!$B$7,Matrix1!$B:$B)-24,B$10)</f>
        <v>9.1353996737357264</v>
      </c>
      <c r="C30" s="240">
        <f t="shared" si="0"/>
        <v>9.8461538461538467</v>
      </c>
      <c r="M30" s="233" t="str">
        <f t="shared" si="1"/>
        <v>Burgwedel</v>
      </c>
      <c r="N30" s="240">
        <f t="shared" si="2"/>
        <v>9.8461538461538467</v>
      </c>
    </row>
    <row r="31" spans="1:14" x14ac:dyDescent="0.2">
      <c r="A31" s="238" t="s">
        <v>19</v>
      </c>
      <c r="B31" s="239">
        <f>INDEX(Matrix1!$A:$EH,MATCH(A31,Matrix1!$C:$C,0)+MATCH(Grafiken!$B$7,Matrix1!$B:$B)-24,B$10)</f>
        <v>8.2317073170731714</v>
      </c>
      <c r="C31" s="240">
        <f t="shared" si="0"/>
        <v>9.1603053435114496</v>
      </c>
      <c r="M31" s="233" t="str">
        <f t="shared" si="1"/>
        <v>Gehrden</v>
      </c>
      <c r="N31" s="240">
        <f t="shared" si="2"/>
        <v>9.1603053435114496</v>
      </c>
    </row>
    <row r="32" spans="1:14" x14ac:dyDescent="0.2">
      <c r="A32" s="238" t="s">
        <v>20</v>
      </c>
      <c r="B32" s="239">
        <f>INDEX(Matrix1!$A:$EH,MATCH(A32,Matrix1!$C:$C,0)+MATCH(Grafiken!$B$7,Matrix1!$B:$B)-24,B$10)</f>
        <v>7.5757575757575761</v>
      </c>
      <c r="C32" s="240">
        <f t="shared" si="0"/>
        <v>9.1353996737357264</v>
      </c>
      <c r="M32" s="233" t="str">
        <f t="shared" si="1"/>
        <v>Uetze</v>
      </c>
      <c r="N32" s="240">
        <f t="shared" si="2"/>
        <v>9.1353996737357264</v>
      </c>
    </row>
    <row r="33" spans="1:14" x14ac:dyDescent="0.2">
      <c r="A33" s="238" t="s">
        <v>21</v>
      </c>
      <c r="B33" s="239">
        <f>INDEX(Matrix1!$A:$EH,MATCH(A33,Matrix1!$C:$C,0)+MATCH(Grafiken!$B$7,Matrix1!$B:$B)-24,B$10)</f>
        <v>11.778290993071593</v>
      </c>
      <c r="C33" s="240">
        <f t="shared" si="0"/>
        <v>8.2317073170731714</v>
      </c>
      <c r="M33" s="233" t="str">
        <f t="shared" si="1"/>
        <v>Wedemark</v>
      </c>
      <c r="N33" s="240">
        <f t="shared" si="2"/>
        <v>8.2317073170731714</v>
      </c>
    </row>
    <row r="34" spans="1:14" x14ac:dyDescent="0.2">
      <c r="A34" s="238" t="s">
        <v>22</v>
      </c>
      <c r="B34" s="239">
        <f>INDEX(Matrix1!$A:$EH,MATCH(A34,Matrix1!$C:$C,0)+MATCH(Grafiken!$B$7,Matrix1!$B:$B)-24,B$10)</f>
        <v>11.902612424533093</v>
      </c>
      <c r="C34" s="240">
        <f t="shared" si="0"/>
        <v>7.5757575757575761</v>
      </c>
      <c r="M34" s="233" t="str">
        <f t="shared" si="1"/>
        <v>Wennigsen (Deister)</v>
      </c>
      <c r="N34" s="240">
        <f t="shared" si="2"/>
        <v>7.5757575757575761</v>
      </c>
    </row>
    <row r="35" spans="1:14" x14ac:dyDescent="0.2">
      <c r="M35" s="233"/>
      <c r="N35" s="233"/>
    </row>
    <row r="36" spans="1:14" x14ac:dyDescent="0.2">
      <c r="C36" s="242"/>
      <c r="D36" s="186" t="s">
        <v>919</v>
      </c>
      <c r="M36" s="233"/>
      <c r="N36" s="233"/>
    </row>
    <row r="37" spans="1:14" x14ac:dyDescent="0.2">
      <c r="D37" s="243" t="s">
        <v>920</v>
      </c>
      <c r="E37" s="98"/>
      <c r="F37" s="98"/>
      <c r="G37" s="98"/>
      <c r="M37" s="233"/>
      <c r="N37" s="233"/>
    </row>
    <row r="38" spans="1:14" x14ac:dyDescent="0.2">
      <c r="D38" s="186"/>
      <c r="M38" s="233"/>
      <c r="N38" s="233"/>
    </row>
    <row r="39" spans="1:14" x14ac:dyDescent="0.2">
      <c r="M39" s="233"/>
      <c r="N39" s="233"/>
    </row>
    <row r="40" spans="1:14" x14ac:dyDescent="0.2">
      <c r="M40" s="233"/>
      <c r="N40" s="233"/>
    </row>
    <row r="41" spans="1:14" x14ac:dyDescent="0.2">
      <c r="M41" s="233"/>
      <c r="N41" s="233"/>
    </row>
    <row r="42" spans="1:14" x14ac:dyDescent="0.2">
      <c r="M42" s="233"/>
      <c r="N42" s="233"/>
    </row>
    <row r="43" spans="1:14" x14ac:dyDescent="0.2">
      <c r="M43" s="233"/>
      <c r="N43" s="233"/>
    </row>
    <row r="44" spans="1:14" x14ac:dyDescent="0.2">
      <c r="M44" s="233"/>
      <c r="N44" s="233"/>
    </row>
    <row r="45" spans="1:14" x14ac:dyDescent="0.2">
      <c r="M45" s="233"/>
      <c r="N45" s="233"/>
    </row>
    <row r="46" spans="1:14" s="125" customFormat="1" ht="18.75" customHeight="1" x14ac:dyDescent="0.2">
      <c r="A46" s="203" t="s">
        <v>872</v>
      </c>
      <c r="B46" s="124"/>
      <c r="C46" s="221"/>
      <c r="M46" s="244"/>
      <c r="N46" s="244"/>
    </row>
    <row r="47" spans="1:14" s="125" customFormat="1" ht="18.75" customHeight="1" x14ac:dyDescent="0.2">
      <c r="A47" s="129" t="s">
        <v>746</v>
      </c>
      <c r="B47" s="124"/>
      <c r="C47" s="221"/>
    </row>
    <row r="48" spans="1:14" s="226" customFormat="1" ht="25.15" customHeight="1" x14ac:dyDescent="0.2">
      <c r="A48" s="225" t="s">
        <v>687</v>
      </c>
      <c r="B48" s="461">
        <v>2023</v>
      </c>
      <c r="C48" s="471"/>
      <c r="D48" s="463"/>
      <c r="E48" s="463"/>
      <c r="F48" s="463"/>
      <c r="G48" s="463"/>
      <c r="H48" s="464"/>
      <c r="I48" s="463"/>
      <c r="J48" s="463"/>
      <c r="K48" s="463"/>
      <c r="L48" s="463"/>
      <c r="M48" s="231"/>
      <c r="N48" s="244"/>
    </row>
    <row r="49" spans="1:14" s="226" customFormat="1" ht="25.15" customHeight="1" x14ac:dyDescent="0.2">
      <c r="A49" s="225" t="s">
        <v>735</v>
      </c>
      <c r="B49" s="465" t="s">
        <v>736</v>
      </c>
      <c r="C49" s="466"/>
      <c r="D49" s="472"/>
      <c r="E49" s="463"/>
      <c r="F49" s="463"/>
      <c r="G49" s="463"/>
      <c r="H49" s="463"/>
      <c r="I49" s="463"/>
      <c r="J49" s="463"/>
      <c r="K49" s="463"/>
      <c r="L49" s="463"/>
      <c r="M49" s="231"/>
      <c r="N49" s="231"/>
    </row>
    <row r="50" spans="1:14" s="226" customFormat="1" ht="25.15" customHeight="1" x14ac:dyDescent="0.2">
      <c r="A50" s="225" t="s">
        <v>697</v>
      </c>
      <c r="B50" s="465" t="s">
        <v>868</v>
      </c>
      <c r="C50" s="467"/>
      <c r="D50" s="467"/>
      <c r="E50" s="467"/>
      <c r="F50" s="467"/>
      <c r="G50" s="468"/>
      <c r="H50" s="468"/>
      <c r="I50" s="468"/>
      <c r="J50" s="468"/>
      <c r="K50" s="469"/>
      <c r="L50" s="470"/>
      <c r="M50" s="231"/>
      <c r="N50" s="231"/>
    </row>
    <row r="51" spans="1:14" s="231" customFormat="1" ht="15" customHeight="1" x14ac:dyDescent="0.2">
      <c r="A51" s="227" t="s">
        <v>688</v>
      </c>
      <c r="B51" s="228">
        <f>MATCH(B50,Grafiken!180:180,0)</f>
        <v>99</v>
      </c>
      <c r="C51" s="229"/>
      <c r="D51" s="230"/>
      <c r="E51" s="230"/>
      <c r="F51" s="230"/>
      <c r="G51" s="230"/>
      <c r="H51" s="230"/>
      <c r="I51" s="230"/>
      <c r="J51" s="230"/>
      <c r="M51" s="232"/>
      <c r="N51" s="227"/>
    </row>
    <row r="52" spans="1:14" s="233" customFormat="1" ht="15" customHeight="1" x14ac:dyDescent="0.2">
      <c r="A52" s="233" t="s">
        <v>684</v>
      </c>
      <c r="B52" s="233" t="str">
        <f>CONCATENATE(B50,", Region Hannover, ",B48)</f>
        <v>Veränderung des Wohnungsbestandes in Mehrfamilienhäusern zum Vorjahr absolut, Region Hannover, 2023</v>
      </c>
      <c r="C52" s="234"/>
    </row>
    <row r="53" spans="1:14" s="235" customFormat="1" ht="15.75" x14ac:dyDescent="0.25">
      <c r="A53" s="235" t="s">
        <v>685</v>
      </c>
      <c r="B53" s="236" t="s">
        <v>686</v>
      </c>
      <c r="C53" s="245"/>
      <c r="M53" s="246"/>
      <c r="N53" s="246"/>
    </row>
    <row r="54" spans="1:14" x14ac:dyDescent="0.2">
      <c r="A54" s="238" t="s">
        <v>229</v>
      </c>
      <c r="B54" s="247">
        <f>INDEX(Matrix1!$A:$EH,MATCH(A54,Matrix1!$C:$C,0)+MATCH(Grafiken!$B$48,Matrix1!$B:$B)-24,B$51)</f>
        <v>3821</v>
      </c>
      <c r="C54" s="248">
        <f>IF($B$49="absteigend",LARGE(B$54:B$75,ROW()-53),IF($B$49="aufsteigend",SMALL($B$54:$B$75,ROW()-53),B54))</f>
        <v>4793</v>
      </c>
      <c r="M54" s="233" t="str">
        <f>INDEX($A$54:$C$75,MATCH($C54,$B$54:$B$75,0),1)</f>
        <v>Region Hannover</v>
      </c>
      <c r="N54" s="248">
        <f>INDEX($A$54:$B$75,MATCH($M54,$A$54:$A$75,0),2)</f>
        <v>4793</v>
      </c>
    </row>
    <row r="55" spans="1:14" x14ac:dyDescent="0.2">
      <c r="A55" s="238" t="s">
        <v>3</v>
      </c>
      <c r="B55" s="247">
        <f>INDEX(Matrix1!$A:$EH,MATCH(A55,Matrix1!$C:$C,0)+MATCH(Grafiken!$B$48,Matrix1!$B:$B)-24,B$51)</f>
        <v>59</v>
      </c>
      <c r="C55" s="248">
        <f t="shared" ref="C55:C75" si="3">IF($B$49="absteigend",LARGE(B$54:B$75,ROW()-53),IF($B$49="aufsteigend",SMALL($B$54:$B$75,ROW()-53),B55))</f>
        <v>3821</v>
      </c>
      <c r="M55" s="233" t="str">
        <f t="shared" ref="M55:M75" si="4">INDEX($A$54:$C$75,MATCH($C55,$B$54:$B$75,0),1)</f>
        <v xml:space="preserve">Hannover </v>
      </c>
      <c r="N55" s="248">
        <f t="shared" ref="N55:N75" si="5">INDEX($A$54:$B$75,MATCH($M55,$A$54:$A$75,0),2)</f>
        <v>3821</v>
      </c>
    </row>
    <row r="56" spans="1:14" x14ac:dyDescent="0.2">
      <c r="A56" s="238" t="s">
        <v>4</v>
      </c>
      <c r="B56" s="247">
        <f>INDEX(Matrix1!$A:$EH,MATCH(A56,Matrix1!$C:$C,0)+MATCH(Grafiken!$B$48,Matrix1!$B:$B)-24,B$51)</f>
        <v>47</v>
      </c>
      <c r="C56" s="248">
        <f t="shared" si="3"/>
        <v>126</v>
      </c>
      <c r="M56" s="233" t="str">
        <f t="shared" si="4"/>
        <v>Wedemark</v>
      </c>
      <c r="N56" s="248">
        <f t="shared" si="5"/>
        <v>126</v>
      </c>
    </row>
    <row r="57" spans="1:14" x14ac:dyDescent="0.2">
      <c r="A57" s="238" t="s">
        <v>5</v>
      </c>
      <c r="B57" s="247">
        <f>INDEX(Matrix1!$A:$EH,MATCH(A57,Matrix1!$C:$C,0)+MATCH(Grafiken!$B$48,Matrix1!$B:$B)-24,B$51)</f>
        <v>33</v>
      </c>
      <c r="C57" s="248">
        <f t="shared" si="3"/>
        <v>113</v>
      </c>
      <c r="M57" s="233" t="str">
        <f t="shared" si="4"/>
        <v>Springe</v>
      </c>
      <c r="N57" s="248">
        <f t="shared" si="5"/>
        <v>113</v>
      </c>
    </row>
    <row r="58" spans="1:14" x14ac:dyDescent="0.2">
      <c r="A58" s="238" t="s">
        <v>6</v>
      </c>
      <c r="B58" s="247">
        <f>INDEX(Matrix1!$A:$EH,MATCH(A58,Matrix1!$C:$C,0)+MATCH(Grafiken!$B$48,Matrix1!$B:$B)-24,B$51)</f>
        <v>6</v>
      </c>
      <c r="C58" s="248">
        <f t="shared" si="3"/>
        <v>107</v>
      </c>
      <c r="M58" s="233" t="str">
        <f t="shared" si="4"/>
        <v>Langenhagen</v>
      </c>
      <c r="N58" s="248">
        <f t="shared" si="5"/>
        <v>107</v>
      </c>
    </row>
    <row r="59" spans="1:14" x14ac:dyDescent="0.2">
      <c r="A59" s="238" t="s">
        <v>7</v>
      </c>
      <c r="B59" s="247">
        <f>INDEX(Matrix1!$A:$EH,MATCH(A59,Matrix1!$C:$C,0)+MATCH(Grafiken!$B$48,Matrix1!$B:$B)-24,B$51)</f>
        <v>10</v>
      </c>
      <c r="C59" s="248">
        <f t="shared" si="3"/>
        <v>85</v>
      </c>
      <c r="M59" s="233" t="str">
        <f t="shared" si="4"/>
        <v>Neustadt am Rübenberge</v>
      </c>
      <c r="N59" s="248">
        <f t="shared" si="5"/>
        <v>85</v>
      </c>
    </row>
    <row r="60" spans="1:14" x14ac:dyDescent="0.2">
      <c r="A60" s="238" t="s">
        <v>8</v>
      </c>
      <c r="B60" s="247">
        <f>INDEX(Matrix1!$A:$EH,MATCH(A60,Matrix1!$C:$C,0)+MATCH(Grafiken!$B$48,Matrix1!$B:$B)-24,B$51)</f>
        <v>40</v>
      </c>
      <c r="C60" s="248">
        <f t="shared" si="3"/>
        <v>76</v>
      </c>
      <c r="M60" s="233" t="str">
        <f t="shared" si="4"/>
        <v>Sehnde</v>
      </c>
      <c r="N60" s="248">
        <f t="shared" si="5"/>
        <v>76</v>
      </c>
    </row>
    <row r="61" spans="1:14" x14ac:dyDescent="0.2">
      <c r="A61" s="238" t="s">
        <v>9</v>
      </c>
      <c r="B61" s="247">
        <f>INDEX(Matrix1!$A:$EH,MATCH(A61,Matrix1!$C:$C,0)+MATCH(Grafiken!$B$48,Matrix1!$B:$B)-24,B$51)</f>
        <v>6</v>
      </c>
      <c r="C61" s="248">
        <f t="shared" si="3"/>
        <v>71</v>
      </c>
      <c r="M61" s="233" t="str">
        <f t="shared" si="4"/>
        <v>Wunstorf</v>
      </c>
      <c r="N61" s="248">
        <f t="shared" si="5"/>
        <v>71</v>
      </c>
    </row>
    <row r="62" spans="1:14" x14ac:dyDescent="0.2">
      <c r="A62" s="238" t="s">
        <v>10</v>
      </c>
      <c r="B62" s="247">
        <f>INDEX(Matrix1!$A:$EH,MATCH(A62,Matrix1!$C:$C,0)+MATCH(Grafiken!$B$48,Matrix1!$B:$B)-24,B$51)</f>
        <v>24</v>
      </c>
      <c r="C62" s="248">
        <f t="shared" si="3"/>
        <v>59</v>
      </c>
      <c r="M62" s="233" t="str">
        <f t="shared" si="4"/>
        <v>Barsinghausen</v>
      </c>
      <c r="N62" s="248">
        <f t="shared" si="5"/>
        <v>59</v>
      </c>
    </row>
    <row r="63" spans="1:14" x14ac:dyDescent="0.2">
      <c r="A63" s="238" t="s">
        <v>11</v>
      </c>
      <c r="B63" s="247">
        <f>INDEX(Matrix1!$A:$EH,MATCH(A63,Matrix1!$C:$C,0)+MATCH(Grafiken!$B$48,Matrix1!$B:$B)-24,B$51)</f>
        <v>107</v>
      </c>
      <c r="C63" s="248">
        <f t="shared" si="3"/>
        <v>47</v>
      </c>
      <c r="M63" s="233" t="str">
        <f t="shared" si="4"/>
        <v>Burgdorf</v>
      </c>
      <c r="N63" s="248">
        <f t="shared" si="5"/>
        <v>47</v>
      </c>
    </row>
    <row r="64" spans="1:14" x14ac:dyDescent="0.2">
      <c r="A64" s="238" t="s">
        <v>12</v>
      </c>
      <c r="B64" s="247">
        <f>INDEX(Matrix1!$A:$EH,MATCH(A64,Matrix1!$C:$C,0)+MATCH(Grafiken!$B$48,Matrix1!$B:$B)-24,B$51)</f>
        <v>30</v>
      </c>
      <c r="C64" s="248">
        <f t="shared" si="3"/>
        <v>44</v>
      </c>
      <c r="M64" s="233" t="str">
        <f t="shared" si="4"/>
        <v>Wennigsen (Deister)</v>
      </c>
      <c r="N64" s="248">
        <f t="shared" si="5"/>
        <v>44</v>
      </c>
    </row>
    <row r="65" spans="1:14" x14ac:dyDescent="0.2">
      <c r="A65" s="238" t="s">
        <v>228</v>
      </c>
      <c r="B65" s="247">
        <f>INDEX(Matrix1!$A:$EH,MATCH(A65,Matrix1!$C:$C,0)+MATCH(Grafiken!$B$48,Matrix1!$B:$B)-24,B$51)</f>
        <v>85</v>
      </c>
      <c r="C65" s="248">
        <f t="shared" si="3"/>
        <v>40</v>
      </c>
      <c r="M65" s="233" t="str">
        <f t="shared" si="4"/>
        <v>Hemmingen</v>
      </c>
      <c r="N65" s="248">
        <f t="shared" si="5"/>
        <v>40</v>
      </c>
    </row>
    <row r="66" spans="1:14" x14ac:dyDescent="0.2">
      <c r="A66" s="238" t="s">
        <v>13</v>
      </c>
      <c r="B66" s="247">
        <f>INDEX(Matrix1!$A:$EH,MATCH(A66,Matrix1!$C:$C,0)+MATCH(Grafiken!$B$48,Matrix1!$B:$B)-24,B$51)</f>
        <v>24</v>
      </c>
      <c r="C66" s="248">
        <f t="shared" si="3"/>
        <v>34</v>
      </c>
      <c r="M66" s="233" t="str">
        <f t="shared" si="4"/>
        <v>Seelze</v>
      </c>
      <c r="N66" s="248">
        <f t="shared" si="5"/>
        <v>34</v>
      </c>
    </row>
    <row r="67" spans="1:14" x14ac:dyDescent="0.2">
      <c r="A67" s="238" t="s">
        <v>14</v>
      </c>
      <c r="B67" s="247">
        <f>INDEX(Matrix1!$A:$EH,MATCH(A67,Matrix1!$C:$C,0)+MATCH(Grafiken!$B$48,Matrix1!$B:$B)-24,B$51)</f>
        <v>8</v>
      </c>
      <c r="C67" s="248">
        <f t="shared" si="3"/>
        <v>33</v>
      </c>
      <c r="M67" s="233" t="str">
        <f t="shared" si="4"/>
        <v>Burgwedel</v>
      </c>
      <c r="N67" s="248">
        <f t="shared" si="5"/>
        <v>33</v>
      </c>
    </row>
    <row r="68" spans="1:14" x14ac:dyDescent="0.2">
      <c r="A68" s="238" t="s">
        <v>15</v>
      </c>
      <c r="B68" s="247">
        <f>INDEX(Matrix1!$A:$EH,MATCH(A68,Matrix1!$C:$C,0)+MATCH(Grafiken!$B$48,Matrix1!$B:$B)-24,B$51)</f>
        <v>34</v>
      </c>
      <c r="C68" s="248">
        <f t="shared" si="3"/>
        <v>30</v>
      </c>
      <c r="M68" s="233" t="str">
        <f t="shared" si="4"/>
        <v>Lehrte</v>
      </c>
      <c r="N68" s="248">
        <f t="shared" si="5"/>
        <v>30</v>
      </c>
    </row>
    <row r="69" spans="1:14" x14ac:dyDescent="0.2">
      <c r="A69" s="238" t="s">
        <v>16</v>
      </c>
      <c r="B69" s="247">
        <f>INDEX(Matrix1!$A:$EH,MATCH(A69,Matrix1!$C:$C,0)+MATCH(Grafiken!$B$48,Matrix1!$B:$B)-24,B$51)</f>
        <v>76</v>
      </c>
      <c r="C69" s="248">
        <f t="shared" si="3"/>
        <v>29</v>
      </c>
      <c r="M69" s="233" t="str">
        <f t="shared" si="4"/>
        <v>Uetze</v>
      </c>
      <c r="N69" s="248">
        <f t="shared" si="5"/>
        <v>29</v>
      </c>
    </row>
    <row r="70" spans="1:14" x14ac:dyDescent="0.2">
      <c r="A70" s="238" t="s">
        <v>17</v>
      </c>
      <c r="B70" s="247">
        <f>INDEX(Matrix1!$A:$EH,MATCH(A70,Matrix1!$C:$C,0)+MATCH(Grafiken!$B$48,Matrix1!$B:$B)-24,B$51)</f>
        <v>113</v>
      </c>
      <c r="C70" s="248">
        <f t="shared" si="3"/>
        <v>24</v>
      </c>
      <c r="M70" s="233" t="str">
        <f t="shared" si="4"/>
        <v>Laatzen</v>
      </c>
      <c r="N70" s="248">
        <f t="shared" si="5"/>
        <v>24</v>
      </c>
    </row>
    <row r="71" spans="1:14" x14ac:dyDescent="0.2">
      <c r="A71" s="238" t="s">
        <v>18</v>
      </c>
      <c r="B71" s="247">
        <f>INDEX(Matrix1!$A:$EH,MATCH(A71,Matrix1!$C:$C,0)+MATCH(Grafiken!$B$48,Matrix1!$B:$B)-24,B$51)</f>
        <v>29</v>
      </c>
      <c r="C71" s="248">
        <f t="shared" si="3"/>
        <v>24</v>
      </c>
      <c r="M71" s="233" t="str">
        <f t="shared" si="4"/>
        <v>Laatzen</v>
      </c>
      <c r="N71" s="248">
        <f t="shared" si="5"/>
        <v>24</v>
      </c>
    </row>
    <row r="72" spans="1:14" x14ac:dyDescent="0.2">
      <c r="A72" s="238" t="s">
        <v>19</v>
      </c>
      <c r="B72" s="247">
        <f>INDEX(Matrix1!$A:$EH,MATCH(A72,Matrix1!$C:$C,0)+MATCH(Grafiken!$B$48,Matrix1!$B:$B)-24,B$51)</f>
        <v>126</v>
      </c>
      <c r="C72" s="248">
        <f t="shared" si="3"/>
        <v>10</v>
      </c>
      <c r="M72" s="233" t="str">
        <f t="shared" si="4"/>
        <v>Gehrden</v>
      </c>
      <c r="N72" s="248">
        <f t="shared" si="5"/>
        <v>10</v>
      </c>
    </row>
    <row r="73" spans="1:14" x14ac:dyDescent="0.2">
      <c r="A73" s="238" t="s">
        <v>20</v>
      </c>
      <c r="B73" s="247">
        <f>INDEX(Matrix1!$A:$EH,MATCH(A73,Matrix1!$C:$C,0)+MATCH(Grafiken!$B$48,Matrix1!$B:$B)-24,B$51)</f>
        <v>44</v>
      </c>
      <c r="C73" s="248">
        <f t="shared" si="3"/>
        <v>8</v>
      </c>
      <c r="M73" s="233" t="str">
        <f t="shared" si="4"/>
        <v>Ronnenberg</v>
      </c>
      <c r="N73" s="248">
        <f t="shared" si="5"/>
        <v>8</v>
      </c>
    </row>
    <row r="74" spans="1:14" x14ac:dyDescent="0.2">
      <c r="A74" s="238" t="s">
        <v>21</v>
      </c>
      <c r="B74" s="247">
        <f>INDEX(Matrix1!$A:$EH,MATCH(A74,Matrix1!$C:$C,0)+MATCH(Grafiken!$B$48,Matrix1!$B:$B)-24,B$51)</f>
        <v>71</v>
      </c>
      <c r="C74" s="248">
        <f t="shared" si="3"/>
        <v>6</v>
      </c>
      <c r="M74" s="233" t="str">
        <f t="shared" si="4"/>
        <v>Garbsen</v>
      </c>
      <c r="N74" s="248">
        <f t="shared" si="5"/>
        <v>6</v>
      </c>
    </row>
    <row r="75" spans="1:14" x14ac:dyDescent="0.2">
      <c r="A75" s="238" t="s">
        <v>22</v>
      </c>
      <c r="B75" s="247">
        <f>INDEX(Matrix1!$A:$EH,MATCH(A75,Matrix1!$C:$C,0)+MATCH(Grafiken!$B$48,Matrix1!$B:$B)-24,B$51)</f>
        <v>4793</v>
      </c>
      <c r="C75" s="248">
        <f t="shared" si="3"/>
        <v>6</v>
      </c>
      <c r="M75" s="233" t="str">
        <f t="shared" si="4"/>
        <v>Garbsen</v>
      </c>
      <c r="N75" s="248">
        <f t="shared" si="5"/>
        <v>6</v>
      </c>
    </row>
    <row r="76" spans="1:14" x14ac:dyDescent="0.2">
      <c r="M76" s="233"/>
      <c r="N76" s="233"/>
    </row>
    <row r="77" spans="1:14" x14ac:dyDescent="0.2">
      <c r="D77" s="186" t="str">
        <f>D36</f>
        <v>Durch die automatische Sortierung der Grafik über Formeln kann es vereinzelt vorkommen, dass in der Beschriftung der unteren Achse einige Kommunen mehrfach vorkommen,</v>
      </c>
      <c r="M77" s="233"/>
      <c r="N77" s="233"/>
    </row>
    <row r="78" spans="1:14" x14ac:dyDescent="0.2">
      <c r="D78" s="243" t="str">
        <f>D37</f>
        <v>andere hingegen fehlen, was dann an identischen Werten liegt. Sie können die korrekte Darstellung der Daten überprüfen, indem Sie die Grafik mit den Daten links vergleichen.</v>
      </c>
      <c r="M78" s="233"/>
      <c r="N78" s="233"/>
    </row>
    <row r="79" spans="1:14" x14ac:dyDescent="0.2">
      <c r="M79" s="233"/>
      <c r="N79" s="233"/>
    </row>
    <row r="80" spans="1:14" x14ac:dyDescent="0.2">
      <c r="M80" s="233"/>
      <c r="N80" s="233"/>
    </row>
    <row r="81" spans="1:14" x14ac:dyDescent="0.2">
      <c r="M81" s="233"/>
      <c r="N81" s="233"/>
    </row>
    <row r="82" spans="1:14" x14ac:dyDescent="0.2">
      <c r="M82" s="233"/>
      <c r="N82" s="233"/>
    </row>
    <row r="83" spans="1:14" x14ac:dyDescent="0.2">
      <c r="M83" s="233"/>
      <c r="N83" s="233"/>
    </row>
    <row r="84" spans="1:14" x14ac:dyDescent="0.2">
      <c r="M84" s="233"/>
      <c r="N84" s="233"/>
    </row>
    <row r="85" spans="1:14" x14ac:dyDescent="0.2">
      <c r="M85" s="233"/>
      <c r="N85" s="233"/>
    </row>
    <row r="86" spans="1:14" x14ac:dyDescent="0.2">
      <c r="M86" s="233"/>
      <c r="N86" s="233"/>
    </row>
    <row r="87" spans="1:14" s="125" customFormat="1" ht="18.75" customHeight="1" x14ac:dyDescent="0.2">
      <c r="A87" s="203" t="s">
        <v>737</v>
      </c>
      <c r="B87" s="124"/>
      <c r="C87" s="221"/>
      <c r="M87" s="244"/>
      <c r="N87" s="244"/>
    </row>
    <row r="88" spans="1:14" s="125" customFormat="1" ht="18.75" customHeight="1" x14ac:dyDescent="0.2">
      <c r="A88" s="129" t="s">
        <v>747</v>
      </c>
      <c r="B88" s="124"/>
      <c r="C88" s="221"/>
    </row>
    <row r="89" spans="1:14" s="226" customFormat="1" ht="25.15" customHeight="1" x14ac:dyDescent="0.2">
      <c r="A89" s="225" t="s">
        <v>687</v>
      </c>
      <c r="B89" s="473">
        <v>2023</v>
      </c>
      <c r="C89" s="471"/>
      <c r="D89" s="463"/>
      <c r="E89" s="463"/>
      <c r="F89" s="463"/>
      <c r="G89" s="463"/>
      <c r="H89" s="464"/>
      <c r="I89" s="463"/>
      <c r="J89" s="463"/>
      <c r="K89" s="463"/>
      <c r="L89" s="463"/>
      <c r="M89" s="231"/>
      <c r="N89" s="244"/>
    </row>
    <row r="90" spans="1:14" s="226" customFormat="1" ht="25.15" customHeight="1" x14ac:dyDescent="0.2">
      <c r="A90" s="225" t="s">
        <v>735</v>
      </c>
      <c r="B90" s="474" t="s">
        <v>736</v>
      </c>
      <c r="C90" s="475"/>
      <c r="D90" s="472"/>
      <c r="E90" s="463"/>
      <c r="F90" s="463"/>
      <c r="G90" s="463"/>
      <c r="H90" s="463"/>
      <c r="I90" s="463"/>
      <c r="J90" s="463"/>
      <c r="K90" s="463"/>
      <c r="L90" s="463"/>
      <c r="M90" s="231"/>
      <c r="N90" s="231"/>
    </row>
    <row r="91" spans="1:14" s="226" customFormat="1" ht="25.15" customHeight="1" x14ac:dyDescent="0.2">
      <c r="A91" s="225" t="s">
        <v>701</v>
      </c>
      <c r="B91" s="474" t="s">
        <v>1059</v>
      </c>
      <c r="C91" s="476"/>
      <c r="D91" s="476"/>
      <c r="E91" s="476"/>
      <c r="F91" s="476"/>
      <c r="G91" s="477"/>
      <c r="H91" s="477"/>
      <c r="I91" s="477"/>
      <c r="J91" s="477"/>
      <c r="K91" s="478"/>
      <c r="L91" s="479"/>
      <c r="M91" s="231"/>
      <c r="N91" s="231"/>
    </row>
    <row r="92" spans="1:14" s="231" customFormat="1" ht="15" customHeight="1" x14ac:dyDescent="0.2">
      <c r="A92" s="227" t="s">
        <v>688</v>
      </c>
      <c r="B92" s="228">
        <f>MATCH(B91,Grafiken!330:330,0)</f>
        <v>70</v>
      </c>
      <c r="C92" s="229"/>
      <c r="D92" s="230"/>
      <c r="E92" s="230"/>
      <c r="F92" s="230"/>
      <c r="G92" s="230"/>
      <c r="H92" s="230"/>
      <c r="I92" s="230"/>
      <c r="J92" s="230"/>
      <c r="M92" s="232"/>
      <c r="N92" s="227"/>
    </row>
    <row r="93" spans="1:14" s="233" customFormat="1" ht="15" customHeight="1" x14ac:dyDescent="0.2">
      <c r="A93" s="233" t="s">
        <v>684</v>
      </c>
      <c r="B93" s="233" t="str">
        <f>CONCATENATE(B91," absolut, ","Region Hannover, ",B89)</f>
        <v>Median des Brutto-Monatsentgeltes in Euro absolut, Region Hannover, 2023</v>
      </c>
      <c r="C93" s="234"/>
    </row>
    <row r="94" spans="1:14" s="235" customFormat="1" ht="15.75" x14ac:dyDescent="0.25">
      <c r="A94" s="235" t="s">
        <v>685</v>
      </c>
      <c r="B94" s="236" t="s">
        <v>686</v>
      </c>
      <c r="C94" s="245"/>
      <c r="M94" s="246"/>
      <c r="N94" s="246"/>
    </row>
    <row r="95" spans="1:14" x14ac:dyDescent="0.2">
      <c r="A95" s="238" t="s">
        <v>229</v>
      </c>
      <c r="B95" s="247">
        <f>INDEX(Matrix2!$A:$EH,MATCH(A95,Matrix2!$C:$C,0)+MATCH(Grafiken!$B$89,Matrix2!$B:$B)-24,B$92)</f>
        <v>3985.8595368677634</v>
      </c>
      <c r="C95" s="248">
        <f>IF($B$90="absteigend",LARGE(B$95:B$116,ROW()-94),IF($B$90="aufsteigend",SMALL($B$95:$B$116,ROW()-94),B95))</f>
        <v>4227.84375</v>
      </c>
      <c r="M95" s="233" t="str">
        <f>INDEX($A$95:$C$116,MATCH($C95,$B$95:$B$116,0),1)</f>
        <v>Hemmingen</v>
      </c>
      <c r="N95" s="248">
        <f>INDEX($A$95:$B$116,MATCH($M95,$A$95:$A$116,0),2)</f>
        <v>4227.84375</v>
      </c>
    </row>
    <row r="96" spans="1:14" x14ac:dyDescent="0.2">
      <c r="A96" s="238" t="s">
        <v>3</v>
      </c>
      <c r="B96" s="247">
        <f>INDEX(Matrix2!$A:$EH,MATCH(A96,Matrix2!$C:$C,0)+MATCH(Grafiken!$B$89,Matrix2!$B:$B)-24,B$92)</f>
        <v>3772.2320261437908</v>
      </c>
      <c r="C96" s="248">
        <f t="shared" ref="C96:C116" si="6">IF($B$90="absteigend",LARGE(B$95:B$116,ROW()-94),IF($B$90="aufsteigend",SMALL($B$95:$B$116,ROW()-94),B96))</f>
        <v>4213.54347826087</v>
      </c>
      <c r="M96" s="233" t="str">
        <f t="shared" ref="M96:M116" si="7">INDEX($A$95:$C$116,MATCH($C96,$B$95:$B$116,0),1)</f>
        <v>Isernhagen</v>
      </c>
      <c r="N96" s="248">
        <f t="shared" ref="N96:N116" si="8">INDEX($A$95:$B$116,MATCH($M96,$A$95:$A$116,0),2)</f>
        <v>4213.54347826087</v>
      </c>
    </row>
    <row r="97" spans="1:14" x14ac:dyDescent="0.2">
      <c r="A97" s="238" t="s">
        <v>4</v>
      </c>
      <c r="B97" s="247">
        <f>INDEX(Matrix2!$A:$EH,MATCH(A97,Matrix2!$C:$C,0)+MATCH(Grafiken!$B$89,Matrix2!$B:$B)-24,B$92)</f>
        <v>3863.1436781609195</v>
      </c>
      <c r="C97" s="248">
        <f t="shared" si="6"/>
        <v>4194.25</v>
      </c>
      <c r="M97" s="233" t="str">
        <f t="shared" si="7"/>
        <v>Wedemark</v>
      </c>
      <c r="N97" s="248">
        <f t="shared" si="8"/>
        <v>4194.25</v>
      </c>
    </row>
    <row r="98" spans="1:14" x14ac:dyDescent="0.2">
      <c r="A98" s="238" t="s">
        <v>5</v>
      </c>
      <c r="B98" s="247">
        <f>INDEX(Matrix2!$A:$EH,MATCH(A98,Matrix2!$C:$C,0)+MATCH(Grafiken!$B$89,Matrix2!$B:$B)-24,B$92)</f>
        <v>4163.2777777777774</v>
      </c>
      <c r="C98" s="248">
        <f t="shared" si="6"/>
        <v>4176.1578947368425</v>
      </c>
      <c r="M98" s="233" t="str">
        <f t="shared" si="7"/>
        <v>Wennigsen (Deister)</v>
      </c>
      <c r="N98" s="248">
        <f t="shared" si="8"/>
        <v>4176.1578947368425</v>
      </c>
    </row>
    <row r="99" spans="1:14" x14ac:dyDescent="0.2">
      <c r="A99" s="238" t="s">
        <v>6</v>
      </c>
      <c r="B99" s="247">
        <f>INDEX(Matrix2!$A:$EH,MATCH(A99,Matrix2!$C:$C,0)+MATCH(Grafiken!$B$89,Matrix2!$B:$B)-24,B$92)</f>
        <v>3795.3138297872342</v>
      </c>
      <c r="C99" s="248">
        <f t="shared" si="6"/>
        <v>4163.2777777777774</v>
      </c>
      <c r="M99" s="233" t="str">
        <f t="shared" si="7"/>
        <v>Burgwedel</v>
      </c>
      <c r="N99" s="248">
        <f t="shared" si="8"/>
        <v>4163.2777777777774</v>
      </c>
    </row>
    <row r="100" spans="1:14" x14ac:dyDescent="0.2">
      <c r="A100" s="238" t="s">
        <v>7</v>
      </c>
      <c r="B100" s="247">
        <f>INDEX(Matrix2!$A:$EH,MATCH(A100,Matrix2!$C:$C,0)+MATCH(Grafiken!$B$89,Matrix2!$B:$B)-24,B$92)</f>
        <v>4004.304347826087</v>
      </c>
      <c r="C100" s="248">
        <f t="shared" si="6"/>
        <v>4070.1428571428573</v>
      </c>
      <c r="M100" s="233" t="str">
        <f t="shared" si="7"/>
        <v>Pattensen</v>
      </c>
      <c r="N100" s="248">
        <f t="shared" si="8"/>
        <v>4070.1428571428573</v>
      </c>
    </row>
    <row r="101" spans="1:14" x14ac:dyDescent="0.2">
      <c r="A101" s="238" t="s">
        <v>8</v>
      </c>
      <c r="B101" s="247">
        <f>INDEX(Matrix2!$A:$EH,MATCH(A101,Matrix2!$C:$C,0)+MATCH(Grafiken!$B$89,Matrix2!$B:$B)-24,B$92)</f>
        <v>4227.84375</v>
      </c>
      <c r="C101" s="248">
        <f t="shared" si="6"/>
        <v>4004.304347826087</v>
      </c>
      <c r="M101" s="233" t="str">
        <f t="shared" si="7"/>
        <v>Gehrden</v>
      </c>
      <c r="N101" s="248">
        <f t="shared" si="8"/>
        <v>4004.304347826087</v>
      </c>
    </row>
    <row r="102" spans="1:14" x14ac:dyDescent="0.2">
      <c r="A102" s="238" t="s">
        <v>9</v>
      </c>
      <c r="B102" s="247">
        <f>INDEX(Matrix2!$A:$EH,MATCH(A102,Matrix2!$C:$C,0)+MATCH(Grafiken!$B$89,Matrix2!$B:$B)-24,B$92)</f>
        <v>4213.54347826087</v>
      </c>
      <c r="C102" s="248">
        <f t="shared" si="6"/>
        <v>3993.4054054054054</v>
      </c>
      <c r="M102" s="233" t="str">
        <f t="shared" si="7"/>
        <v>Sehnde</v>
      </c>
      <c r="N102" s="248">
        <f t="shared" si="8"/>
        <v>3993.4054054054054</v>
      </c>
    </row>
    <row r="103" spans="1:14" x14ac:dyDescent="0.2">
      <c r="A103" s="238" t="s">
        <v>10</v>
      </c>
      <c r="B103" s="247">
        <f>INDEX(Matrix2!$A:$EH,MATCH(A103,Matrix2!$C:$C,0)+MATCH(Grafiken!$B$89,Matrix2!$B:$B)-24,B$92)</f>
        <v>3711.2142857142858</v>
      </c>
      <c r="C103" s="248">
        <f t="shared" si="6"/>
        <v>3985.8595368677634</v>
      </c>
      <c r="M103" s="233" t="str">
        <f t="shared" si="7"/>
        <v xml:space="preserve">Hannover </v>
      </c>
      <c r="N103" s="248">
        <f t="shared" si="8"/>
        <v>3985.8595368677634</v>
      </c>
    </row>
    <row r="104" spans="1:14" x14ac:dyDescent="0.2">
      <c r="A104" s="238" t="s">
        <v>11</v>
      </c>
      <c r="B104" s="247">
        <f>INDEX(Matrix2!$A:$EH,MATCH(A104,Matrix2!$C:$C,0)+MATCH(Grafiken!$B$89,Matrix2!$B:$B)-24,B$92)</f>
        <v>3770</v>
      </c>
      <c r="C104" s="248">
        <f t="shared" si="6"/>
        <v>3940.5</v>
      </c>
      <c r="M104" s="233" t="str">
        <f t="shared" si="7"/>
        <v>Neustadt am Rübenberge</v>
      </c>
      <c r="N104" s="248">
        <f t="shared" si="8"/>
        <v>3940.5</v>
      </c>
    </row>
    <row r="105" spans="1:14" x14ac:dyDescent="0.2">
      <c r="A105" s="238" t="s">
        <v>12</v>
      </c>
      <c r="B105" s="247">
        <f>INDEX(Matrix2!$A:$EH,MATCH(A105,Matrix2!$C:$C,0)+MATCH(Grafiken!$B$89,Matrix2!$B:$B)-24,B$92)</f>
        <v>3727.5710059171597</v>
      </c>
      <c r="C105" s="248">
        <f t="shared" si="6"/>
        <v>3932.9074074074074</v>
      </c>
      <c r="M105" s="233" t="str">
        <f t="shared" si="7"/>
        <v>Wunstorf</v>
      </c>
      <c r="N105" s="248">
        <f t="shared" si="8"/>
        <v>3932.9074074074074</v>
      </c>
    </row>
    <row r="106" spans="1:14" x14ac:dyDescent="0.2">
      <c r="A106" s="238" t="s">
        <v>228</v>
      </c>
      <c r="B106" s="247">
        <f>INDEX(Matrix2!$A:$EH,MATCH(A106,Matrix2!$C:$C,0)+MATCH(Grafiken!$B$89,Matrix2!$B:$B)-24,B$92)</f>
        <v>3940.5</v>
      </c>
      <c r="C106" s="248">
        <f t="shared" si="6"/>
        <v>3921.0938697318006</v>
      </c>
      <c r="M106" s="233" t="str">
        <f t="shared" si="7"/>
        <v>Region Hannover</v>
      </c>
      <c r="N106" s="248">
        <f t="shared" si="8"/>
        <v>3921.0938697318006</v>
      </c>
    </row>
    <row r="107" spans="1:14" x14ac:dyDescent="0.2">
      <c r="A107" s="238" t="s">
        <v>13</v>
      </c>
      <c r="B107" s="247">
        <f>INDEX(Matrix2!$A:$EH,MATCH(A107,Matrix2!$C:$C,0)+MATCH(Grafiken!$B$89,Matrix2!$B:$B)-24,B$92)</f>
        <v>4070.1428571428573</v>
      </c>
      <c r="C107" s="248">
        <f t="shared" si="6"/>
        <v>3863.1436781609195</v>
      </c>
      <c r="M107" s="233" t="str">
        <f t="shared" si="7"/>
        <v>Burgdorf</v>
      </c>
      <c r="N107" s="248">
        <f t="shared" si="8"/>
        <v>3863.1436781609195</v>
      </c>
    </row>
    <row r="108" spans="1:14" x14ac:dyDescent="0.2">
      <c r="A108" s="238" t="s">
        <v>14</v>
      </c>
      <c r="B108" s="247">
        <f>INDEX(Matrix2!$A:$EH,MATCH(A108,Matrix2!$C:$C,0)+MATCH(Grafiken!$B$89,Matrix2!$B:$B)-24,B$92)</f>
        <v>3698.1027397260273</v>
      </c>
      <c r="C108" s="248">
        <f t="shared" si="6"/>
        <v>3795.3138297872342</v>
      </c>
      <c r="M108" s="233" t="str">
        <f t="shared" si="7"/>
        <v>Garbsen</v>
      </c>
      <c r="N108" s="248">
        <f t="shared" si="8"/>
        <v>3795.3138297872342</v>
      </c>
    </row>
    <row r="109" spans="1:14" x14ac:dyDescent="0.2">
      <c r="A109" s="238" t="s">
        <v>15</v>
      </c>
      <c r="B109" s="247">
        <f>INDEX(Matrix2!$A:$EH,MATCH(A109,Matrix2!$C:$C,0)+MATCH(Grafiken!$B$89,Matrix2!$B:$B)-24,B$92)</f>
        <v>3772.5149253731342</v>
      </c>
      <c r="C109" s="248">
        <f t="shared" si="6"/>
        <v>3792.4871794871797</v>
      </c>
      <c r="M109" s="233" t="str">
        <f t="shared" si="7"/>
        <v>Uetze</v>
      </c>
      <c r="N109" s="248">
        <f t="shared" si="8"/>
        <v>3792.4871794871797</v>
      </c>
    </row>
    <row r="110" spans="1:14" x14ac:dyDescent="0.2">
      <c r="A110" s="238" t="s">
        <v>16</v>
      </c>
      <c r="B110" s="247">
        <f>INDEX(Matrix2!$A:$EH,MATCH(A110,Matrix2!$C:$C,0)+MATCH(Grafiken!$B$89,Matrix2!$B:$B)-24,B$92)</f>
        <v>3993.4054054054054</v>
      </c>
      <c r="C110" s="248">
        <f t="shared" si="6"/>
        <v>3772.5149253731342</v>
      </c>
      <c r="M110" s="233" t="str">
        <f t="shared" si="7"/>
        <v>Seelze</v>
      </c>
      <c r="N110" s="248">
        <f t="shared" si="8"/>
        <v>3772.5149253731342</v>
      </c>
    </row>
    <row r="111" spans="1:14" x14ac:dyDescent="0.2">
      <c r="A111" s="238" t="s">
        <v>17</v>
      </c>
      <c r="B111" s="247">
        <f>INDEX(Matrix2!$A:$EH,MATCH(A111,Matrix2!$C:$C,0)+MATCH(Grafiken!$B$89,Matrix2!$B:$B)-24,B$92)</f>
        <v>3764.6304347826085</v>
      </c>
      <c r="C111" s="248">
        <f t="shared" si="6"/>
        <v>3772.2320261437908</v>
      </c>
      <c r="M111" s="233" t="str">
        <f t="shared" si="7"/>
        <v>Barsinghausen</v>
      </c>
      <c r="N111" s="248">
        <f t="shared" si="8"/>
        <v>3772.2320261437908</v>
      </c>
    </row>
    <row r="112" spans="1:14" x14ac:dyDescent="0.2">
      <c r="A112" s="238" t="s">
        <v>18</v>
      </c>
      <c r="B112" s="247">
        <f>INDEX(Matrix2!$A:$EH,MATCH(A112,Matrix2!$C:$C,0)+MATCH(Grafiken!$B$89,Matrix2!$B:$B)-24,B$92)</f>
        <v>3792.4871794871797</v>
      </c>
      <c r="C112" s="248">
        <f t="shared" si="6"/>
        <v>3770</v>
      </c>
      <c r="M112" s="233" t="str">
        <f t="shared" si="7"/>
        <v>Langenhagen</v>
      </c>
      <c r="N112" s="248">
        <f t="shared" si="8"/>
        <v>3770</v>
      </c>
    </row>
    <row r="113" spans="1:14" x14ac:dyDescent="0.2">
      <c r="A113" s="238" t="s">
        <v>19</v>
      </c>
      <c r="B113" s="247">
        <f>INDEX(Matrix2!$A:$EH,MATCH(A113,Matrix2!$C:$C,0)+MATCH(Grafiken!$B$89,Matrix2!$B:$B)-24,B$92)</f>
        <v>4194.25</v>
      </c>
      <c r="C113" s="248">
        <f t="shared" si="6"/>
        <v>3764.6304347826085</v>
      </c>
      <c r="M113" s="233" t="str">
        <f t="shared" si="7"/>
        <v>Springe</v>
      </c>
      <c r="N113" s="248">
        <f t="shared" si="8"/>
        <v>3764.6304347826085</v>
      </c>
    </row>
    <row r="114" spans="1:14" x14ac:dyDescent="0.2">
      <c r="A114" s="238" t="s">
        <v>20</v>
      </c>
      <c r="B114" s="247">
        <f>INDEX(Matrix2!$A:$EH,MATCH(A114,Matrix2!$C:$C,0)+MATCH(Grafiken!$B$89,Matrix2!$B:$B)-24,B$92)</f>
        <v>4176.1578947368425</v>
      </c>
      <c r="C114" s="248">
        <f t="shared" si="6"/>
        <v>3727.5710059171597</v>
      </c>
      <c r="M114" s="233" t="str">
        <f t="shared" si="7"/>
        <v>Lehrte</v>
      </c>
      <c r="N114" s="248">
        <f t="shared" si="8"/>
        <v>3727.5710059171597</v>
      </c>
    </row>
    <row r="115" spans="1:14" x14ac:dyDescent="0.2">
      <c r="A115" s="238" t="s">
        <v>21</v>
      </c>
      <c r="B115" s="247">
        <f>INDEX(Matrix2!$A:$EH,MATCH(A115,Matrix2!$C:$C,0)+MATCH(Grafiken!$B$89,Matrix2!$B:$B)-24,B$92)</f>
        <v>3932.9074074074074</v>
      </c>
      <c r="C115" s="248">
        <f t="shared" si="6"/>
        <v>3711.2142857142858</v>
      </c>
      <c r="M115" s="233" t="str">
        <f t="shared" si="7"/>
        <v>Laatzen</v>
      </c>
      <c r="N115" s="248">
        <f t="shared" si="8"/>
        <v>3711.2142857142858</v>
      </c>
    </row>
    <row r="116" spans="1:14" x14ac:dyDescent="0.2">
      <c r="A116" s="238" t="s">
        <v>22</v>
      </c>
      <c r="B116" s="247">
        <f>INDEX(Matrix2!$A:$EH,MATCH(A116,Matrix2!$C:$C,0)+MATCH(Grafiken!$B$89,Matrix2!$B:$B)-24,B$92)</f>
        <v>3921.0938697318006</v>
      </c>
      <c r="C116" s="248">
        <f t="shared" si="6"/>
        <v>3698.1027397260273</v>
      </c>
      <c r="M116" s="233" t="str">
        <f t="shared" si="7"/>
        <v>Ronnenberg</v>
      </c>
      <c r="N116" s="248">
        <f t="shared" si="8"/>
        <v>3698.1027397260273</v>
      </c>
    </row>
    <row r="117" spans="1:14" x14ac:dyDescent="0.2">
      <c r="A117" s="238"/>
      <c r="B117" s="247"/>
      <c r="C117" s="249"/>
      <c r="M117" s="233"/>
      <c r="N117" s="248"/>
    </row>
    <row r="118" spans="1:14" x14ac:dyDescent="0.2">
      <c r="A118" s="238"/>
      <c r="B118" s="247"/>
      <c r="C118" s="249"/>
      <c r="D118" s="186" t="str">
        <f>D36</f>
        <v>Durch die automatische Sortierung der Grafik über Formeln kann es vereinzelt vorkommen, dass in der Beschriftung der unteren Achse einige Kommunen mehrfach vorkommen,</v>
      </c>
      <c r="M118" s="233"/>
      <c r="N118" s="248"/>
    </row>
    <row r="119" spans="1:14" x14ac:dyDescent="0.2">
      <c r="A119" s="238"/>
      <c r="B119" s="247"/>
      <c r="C119" s="249"/>
      <c r="D119" s="243" t="str">
        <f>D37</f>
        <v>andere hingegen fehlen, was dann an identischen Werten liegt. Sie können die korrekte Darstellung der Daten überprüfen, indem Sie die Grafik mit den Daten links vergleichen.</v>
      </c>
      <c r="M119" s="233"/>
      <c r="N119" s="248"/>
    </row>
    <row r="120" spans="1:14" x14ac:dyDescent="0.2">
      <c r="A120" s="238"/>
      <c r="B120" s="247"/>
      <c r="C120" s="249"/>
      <c r="M120" s="233"/>
      <c r="N120" s="248"/>
    </row>
    <row r="121" spans="1:14" x14ac:dyDescent="0.2">
      <c r="A121" s="238"/>
      <c r="B121" s="247"/>
      <c r="C121" s="249"/>
      <c r="M121" s="233"/>
      <c r="N121" s="248"/>
    </row>
    <row r="122" spans="1:14" x14ac:dyDescent="0.2">
      <c r="A122" s="238"/>
      <c r="B122" s="247"/>
      <c r="C122" s="249"/>
      <c r="M122" s="233"/>
      <c r="N122" s="248"/>
    </row>
    <row r="123" spans="1:14" x14ac:dyDescent="0.2">
      <c r="A123" s="238"/>
      <c r="B123" s="247"/>
      <c r="C123" s="249"/>
      <c r="M123" s="233"/>
      <c r="N123" s="248"/>
    </row>
    <row r="124" spans="1:14" x14ac:dyDescent="0.2">
      <c r="A124" s="238"/>
      <c r="B124" s="247"/>
      <c r="C124" s="249"/>
      <c r="M124" s="233"/>
      <c r="N124" s="248"/>
    </row>
    <row r="125" spans="1:14" x14ac:dyDescent="0.2">
      <c r="A125" s="238"/>
      <c r="B125" s="247"/>
      <c r="C125" s="249"/>
      <c r="M125" s="233"/>
      <c r="N125" s="248"/>
    </row>
    <row r="126" spans="1:14" x14ac:dyDescent="0.2">
      <c r="A126" s="238"/>
      <c r="B126" s="247"/>
      <c r="C126" s="249"/>
      <c r="M126" s="233"/>
      <c r="N126" s="248"/>
    </row>
    <row r="127" spans="1:14" x14ac:dyDescent="0.2">
      <c r="A127" s="238"/>
      <c r="B127" s="247"/>
      <c r="C127" s="249"/>
      <c r="M127" s="233"/>
      <c r="N127" s="248"/>
    </row>
    <row r="128" spans="1:14" s="125" customFormat="1" ht="18.75" customHeight="1" x14ac:dyDescent="0.2">
      <c r="A128" s="203" t="s">
        <v>738</v>
      </c>
      <c r="B128" s="124"/>
      <c r="C128" s="221"/>
      <c r="M128" s="244"/>
      <c r="N128" s="244"/>
    </row>
    <row r="129" spans="1:14" s="125" customFormat="1" ht="18.75" customHeight="1" x14ac:dyDescent="0.2">
      <c r="A129" s="129" t="s">
        <v>748</v>
      </c>
      <c r="B129" s="124"/>
      <c r="C129" s="221"/>
    </row>
    <row r="130" spans="1:14" s="226" customFormat="1" ht="25.15" customHeight="1" x14ac:dyDescent="0.2">
      <c r="A130" s="225" t="s">
        <v>687</v>
      </c>
      <c r="B130" s="480">
        <v>2023</v>
      </c>
      <c r="C130" s="471"/>
      <c r="D130" s="463"/>
      <c r="E130" s="463"/>
      <c r="F130" s="463"/>
      <c r="G130" s="463"/>
      <c r="H130" s="464"/>
      <c r="I130" s="463"/>
      <c r="J130" s="463"/>
      <c r="K130" s="463"/>
      <c r="L130" s="463"/>
      <c r="M130" s="231"/>
      <c r="N130" s="244"/>
    </row>
    <row r="131" spans="1:14" s="226" customFormat="1" ht="25.15" customHeight="1" x14ac:dyDescent="0.2">
      <c r="A131" s="225" t="s">
        <v>735</v>
      </c>
      <c r="B131" s="481" t="s">
        <v>736</v>
      </c>
      <c r="C131" s="482"/>
      <c r="D131" s="472"/>
      <c r="E131" s="463"/>
      <c r="F131" s="463"/>
      <c r="G131" s="463"/>
      <c r="H131" s="463"/>
      <c r="I131" s="463"/>
      <c r="J131" s="463"/>
      <c r="K131" s="463"/>
      <c r="L131" s="463"/>
      <c r="M131" s="231"/>
      <c r="N131" s="231"/>
    </row>
    <row r="132" spans="1:14" s="226" customFormat="1" ht="25.15" customHeight="1" x14ac:dyDescent="0.2">
      <c r="A132" s="225" t="s">
        <v>702</v>
      </c>
      <c r="B132" s="481" t="s">
        <v>243</v>
      </c>
      <c r="C132" s="483"/>
      <c r="D132" s="483"/>
      <c r="E132" s="483"/>
      <c r="F132" s="483"/>
      <c r="G132" s="484"/>
      <c r="H132" s="484"/>
      <c r="I132" s="484"/>
      <c r="J132" s="484"/>
      <c r="K132" s="485"/>
      <c r="L132" s="486"/>
      <c r="M132" s="231"/>
      <c r="N132" s="231"/>
    </row>
    <row r="133" spans="1:14" s="231" customFormat="1" ht="15" customHeight="1" x14ac:dyDescent="0.2">
      <c r="A133" s="227" t="s">
        <v>688</v>
      </c>
      <c r="B133" s="228">
        <f>MATCH(B132,Grafiken!470:470,0)</f>
        <v>98</v>
      </c>
      <c r="C133" s="229"/>
      <c r="D133" s="230"/>
      <c r="E133" s="230"/>
      <c r="F133" s="230"/>
      <c r="G133" s="230"/>
      <c r="H133" s="230"/>
      <c r="I133" s="230"/>
      <c r="J133" s="230"/>
      <c r="M133" s="232"/>
      <c r="N133" s="227"/>
    </row>
    <row r="134" spans="1:14" s="233" customFormat="1" ht="15" customHeight="1" x14ac:dyDescent="0.2">
      <c r="A134" s="233" t="s">
        <v>684</v>
      </c>
      <c r="B134" s="233" t="str">
        <f>CONCATENATE(B132," absolut, ","Region Hannover, ",B130)</f>
        <v>Wohnungsbestand des aktuellen Jahres absolut, Region Hannover, 2023</v>
      </c>
      <c r="C134" s="234"/>
    </row>
    <row r="135" spans="1:14" s="235" customFormat="1" ht="15.75" x14ac:dyDescent="0.25">
      <c r="A135" s="235" t="s">
        <v>685</v>
      </c>
      <c r="B135" s="236" t="s">
        <v>686</v>
      </c>
      <c r="C135" s="245"/>
      <c r="M135" s="246"/>
      <c r="N135" s="246"/>
    </row>
    <row r="136" spans="1:14" x14ac:dyDescent="0.2">
      <c r="A136" s="238" t="s">
        <v>229</v>
      </c>
      <c r="B136" s="247">
        <f>INDEX(Matrix3!$A:$EH,MATCH(A136,Matrix3!$C:$C,0)+MATCH(Grafiken!$B$130,Matrix3!$B:$B)-24,B$133)</f>
        <v>307704</v>
      </c>
      <c r="C136" s="248">
        <f>IF($B$131="absteigend",LARGE(B$136:B$157,ROW()-135),IF($B$131="aufsteigend",SMALL($B$136:$B$157,ROW()-135),B136))</f>
        <v>619129</v>
      </c>
      <c r="M136" s="233" t="str">
        <f>INDEX($A$136:$C$157,MATCH($C136,$B$136:$B$157,0),1)</f>
        <v>Region Hannover</v>
      </c>
      <c r="N136" s="248">
        <f>INDEX($A$136:$B$157,MATCH($M136,$A$136:$A$157,0),2)</f>
        <v>619129</v>
      </c>
    </row>
    <row r="137" spans="1:14" x14ac:dyDescent="0.2">
      <c r="A137" s="238" t="s">
        <v>3</v>
      </c>
      <c r="B137" s="247">
        <f>INDEX(Matrix3!$A:$EH,MATCH(A137,Matrix3!$C:$C,0)+MATCH(Grafiken!$B$130,Matrix3!$B:$B)-24,B$133)</f>
        <v>17986</v>
      </c>
      <c r="C137" s="248">
        <f t="shared" ref="C137:C157" si="9">IF($B$131="absteigend",LARGE(B$136:B$157,ROW()-135),IF($B$131="aufsteigend",SMALL($B$136:$B$157,ROW()-135),B137))</f>
        <v>307704</v>
      </c>
      <c r="M137" s="233" t="str">
        <f t="shared" ref="M137:M157" si="10">INDEX($A$136:$C$157,MATCH($C137,$B$136:$B$157,0),1)</f>
        <v xml:space="preserve">Hannover </v>
      </c>
      <c r="N137" s="248">
        <f t="shared" ref="N137:N157" si="11">INDEX($A$136:$B$157,MATCH($M137,$A$136:$A$157,0),2)</f>
        <v>307704</v>
      </c>
    </row>
    <row r="138" spans="1:14" x14ac:dyDescent="0.2">
      <c r="A138" s="238" t="s">
        <v>4</v>
      </c>
      <c r="B138" s="247">
        <f>INDEX(Matrix3!$A:$EH,MATCH(A138,Matrix3!$C:$C,0)+MATCH(Grafiken!$B$130,Matrix3!$B:$B)-24,B$133)</f>
        <v>15661</v>
      </c>
      <c r="C138" s="248">
        <f t="shared" si="9"/>
        <v>30649</v>
      </c>
      <c r="M138" s="233" t="str">
        <f t="shared" si="10"/>
        <v>Garbsen</v>
      </c>
      <c r="N138" s="248">
        <f t="shared" si="11"/>
        <v>30649</v>
      </c>
    </row>
    <row r="139" spans="1:14" x14ac:dyDescent="0.2">
      <c r="A139" s="238" t="s">
        <v>5</v>
      </c>
      <c r="B139" s="247">
        <f>INDEX(Matrix3!$A:$EH,MATCH(A139,Matrix3!$C:$C,0)+MATCH(Grafiken!$B$130,Matrix3!$B:$B)-24,B$133)</f>
        <v>10203</v>
      </c>
      <c r="C139" s="248">
        <f t="shared" si="9"/>
        <v>27383</v>
      </c>
      <c r="M139" s="233" t="str">
        <f t="shared" si="10"/>
        <v>Langenhagen</v>
      </c>
      <c r="N139" s="248">
        <f t="shared" si="11"/>
        <v>27383</v>
      </c>
    </row>
    <row r="140" spans="1:14" x14ac:dyDescent="0.2">
      <c r="A140" s="238" t="s">
        <v>6</v>
      </c>
      <c r="B140" s="247">
        <f>INDEX(Matrix3!$A:$EH,MATCH(A140,Matrix3!$C:$C,0)+MATCH(Grafiken!$B$130,Matrix3!$B:$B)-24,B$133)</f>
        <v>30649</v>
      </c>
      <c r="C140" s="248">
        <f t="shared" si="9"/>
        <v>22218</v>
      </c>
      <c r="M140" s="233" t="str">
        <f t="shared" si="10"/>
        <v>Neustadt am Rübenberge</v>
      </c>
      <c r="N140" s="248">
        <f t="shared" si="11"/>
        <v>22218</v>
      </c>
    </row>
    <row r="141" spans="1:14" x14ac:dyDescent="0.2">
      <c r="A141" s="238" t="s">
        <v>7</v>
      </c>
      <c r="B141" s="247">
        <f>INDEX(Matrix3!$A:$EH,MATCH(A141,Matrix3!$C:$C,0)+MATCH(Grafiken!$B$130,Matrix3!$B:$B)-24,B$133)</f>
        <v>7904</v>
      </c>
      <c r="C141" s="248">
        <f t="shared" si="9"/>
        <v>21739</v>
      </c>
      <c r="M141" s="233" t="str">
        <f t="shared" si="10"/>
        <v>Lehrte</v>
      </c>
      <c r="N141" s="248">
        <f t="shared" si="11"/>
        <v>21739</v>
      </c>
    </row>
    <row r="142" spans="1:14" x14ac:dyDescent="0.2">
      <c r="A142" s="238" t="s">
        <v>8</v>
      </c>
      <c r="B142" s="247">
        <f>INDEX(Matrix3!$A:$EH,MATCH(A142,Matrix3!$C:$C,0)+MATCH(Grafiken!$B$130,Matrix3!$B:$B)-24,B$133)</f>
        <v>9405</v>
      </c>
      <c r="C142" s="248">
        <f t="shared" si="9"/>
        <v>21057</v>
      </c>
      <c r="M142" s="233" t="str">
        <f t="shared" si="10"/>
        <v>Wunstorf</v>
      </c>
      <c r="N142" s="248">
        <f t="shared" si="11"/>
        <v>21057</v>
      </c>
    </row>
    <row r="143" spans="1:14" x14ac:dyDescent="0.2">
      <c r="A143" s="238" t="s">
        <v>9</v>
      </c>
      <c r="B143" s="247">
        <f>INDEX(Matrix3!$A:$EH,MATCH(A143,Matrix3!$C:$C,0)+MATCH(Grafiken!$B$130,Matrix3!$B:$B)-24,B$133)</f>
        <v>11561</v>
      </c>
      <c r="C143" s="248">
        <f t="shared" si="9"/>
        <v>20917</v>
      </c>
      <c r="M143" s="233" t="str">
        <f t="shared" si="10"/>
        <v>Laatzen</v>
      </c>
      <c r="N143" s="248">
        <f t="shared" si="11"/>
        <v>20917</v>
      </c>
    </row>
    <row r="144" spans="1:14" x14ac:dyDescent="0.2">
      <c r="A144" s="238" t="s">
        <v>10</v>
      </c>
      <c r="B144" s="247">
        <f>INDEX(Matrix3!$A:$EH,MATCH(A144,Matrix3!$C:$C,0)+MATCH(Grafiken!$B$130,Matrix3!$B:$B)-24,B$133)</f>
        <v>20917</v>
      </c>
      <c r="C144" s="248">
        <f t="shared" si="9"/>
        <v>17986</v>
      </c>
      <c r="M144" s="233" t="str">
        <f t="shared" si="10"/>
        <v>Barsinghausen</v>
      </c>
      <c r="N144" s="248">
        <f t="shared" si="11"/>
        <v>17986</v>
      </c>
    </row>
    <row r="145" spans="1:14" x14ac:dyDescent="0.2">
      <c r="A145" s="238" t="s">
        <v>11</v>
      </c>
      <c r="B145" s="247">
        <f>INDEX(Matrix3!$A:$EH,MATCH(A145,Matrix3!$C:$C,0)+MATCH(Grafiken!$B$130,Matrix3!$B:$B)-24,B$133)</f>
        <v>27383</v>
      </c>
      <c r="C145" s="248">
        <f t="shared" si="9"/>
        <v>17613</v>
      </c>
      <c r="M145" s="233" t="str">
        <f t="shared" si="10"/>
        <v>Seelze</v>
      </c>
      <c r="N145" s="248">
        <f t="shared" si="11"/>
        <v>17613</v>
      </c>
    </row>
    <row r="146" spans="1:14" x14ac:dyDescent="0.2">
      <c r="A146" s="238" t="s">
        <v>12</v>
      </c>
      <c r="B146" s="247">
        <f>INDEX(Matrix3!$A:$EH,MATCH(A146,Matrix3!$C:$C,0)+MATCH(Grafiken!$B$130,Matrix3!$B:$B)-24,B$133)</f>
        <v>21739</v>
      </c>
      <c r="C146" s="248">
        <f t="shared" si="9"/>
        <v>15661</v>
      </c>
      <c r="M146" s="233" t="str">
        <f t="shared" si="10"/>
        <v>Burgdorf</v>
      </c>
      <c r="N146" s="248">
        <f t="shared" si="11"/>
        <v>15661</v>
      </c>
    </row>
    <row r="147" spans="1:14" x14ac:dyDescent="0.2">
      <c r="A147" s="238" t="s">
        <v>228</v>
      </c>
      <c r="B147" s="247">
        <f>INDEX(Matrix3!$A:$EH,MATCH(A147,Matrix3!$C:$C,0)+MATCH(Grafiken!$B$130,Matrix3!$B:$B)-24,B$133)</f>
        <v>22218</v>
      </c>
      <c r="C147" s="248">
        <f t="shared" si="9"/>
        <v>15329</v>
      </c>
      <c r="M147" s="233" t="str">
        <f t="shared" si="10"/>
        <v>Springe</v>
      </c>
      <c r="N147" s="248">
        <f t="shared" si="11"/>
        <v>15329</v>
      </c>
    </row>
    <row r="148" spans="1:14" x14ac:dyDescent="0.2">
      <c r="A148" s="238" t="s">
        <v>13</v>
      </c>
      <c r="B148" s="247">
        <f>INDEX(Matrix3!$A:$EH,MATCH(A148,Matrix3!$C:$C,0)+MATCH(Grafiken!$B$130,Matrix3!$B:$B)-24,B$133)</f>
        <v>7226</v>
      </c>
      <c r="C148" s="248">
        <f t="shared" si="9"/>
        <v>14888</v>
      </c>
      <c r="M148" s="233" t="str">
        <f t="shared" si="10"/>
        <v>Wedemark</v>
      </c>
      <c r="N148" s="248">
        <f t="shared" si="11"/>
        <v>14888</v>
      </c>
    </row>
    <row r="149" spans="1:14" x14ac:dyDescent="0.2">
      <c r="A149" s="238" t="s">
        <v>14</v>
      </c>
      <c r="B149" s="247">
        <f>INDEX(Matrix3!$A:$EH,MATCH(A149,Matrix3!$C:$C,0)+MATCH(Grafiken!$B$130,Matrix3!$B:$B)-24,B$133)</f>
        <v>11961</v>
      </c>
      <c r="C149" s="248">
        <f t="shared" si="9"/>
        <v>11961</v>
      </c>
      <c r="M149" s="233" t="str">
        <f t="shared" si="10"/>
        <v>Ronnenberg</v>
      </c>
      <c r="N149" s="248">
        <f t="shared" si="11"/>
        <v>11961</v>
      </c>
    </row>
    <row r="150" spans="1:14" x14ac:dyDescent="0.2">
      <c r="A150" s="238" t="s">
        <v>15</v>
      </c>
      <c r="B150" s="247">
        <f>INDEX(Matrix3!$A:$EH,MATCH(A150,Matrix3!$C:$C,0)+MATCH(Grafiken!$B$130,Matrix3!$B:$B)-24,B$133)</f>
        <v>17613</v>
      </c>
      <c r="C150" s="248">
        <f t="shared" si="9"/>
        <v>11561</v>
      </c>
      <c r="M150" s="233" t="str">
        <f t="shared" si="10"/>
        <v>Isernhagen</v>
      </c>
      <c r="N150" s="248">
        <f t="shared" si="11"/>
        <v>11561</v>
      </c>
    </row>
    <row r="151" spans="1:14" x14ac:dyDescent="0.2">
      <c r="A151" s="238" t="s">
        <v>16</v>
      </c>
      <c r="B151" s="247">
        <f>INDEX(Matrix3!$A:$EH,MATCH(A151,Matrix3!$C:$C,0)+MATCH(Grafiken!$B$130,Matrix3!$B:$B)-24,B$133)</f>
        <v>10854</v>
      </c>
      <c r="C151" s="248">
        <f t="shared" si="9"/>
        <v>10854</v>
      </c>
      <c r="M151" s="233" t="str">
        <f t="shared" si="10"/>
        <v>Sehnde</v>
      </c>
      <c r="N151" s="248">
        <f t="shared" si="11"/>
        <v>10854</v>
      </c>
    </row>
    <row r="152" spans="1:14" x14ac:dyDescent="0.2">
      <c r="A152" s="238" t="s">
        <v>17</v>
      </c>
      <c r="B152" s="247">
        <f>INDEX(Matrix3!$A:$EH,MATCH(A152,Matrix3!$C:$C,0)+MATCH(Grafiken!$B$130,Matrix3!$B:$B)-24,B$133)</f>
        <v>15329</v>
      </c>
      <c r="C152" s="248">
        <f t="shared" si="9"/>
        <v>10203</v>
      </c>
      <c r="M152" s="233" t="str">
        <f t="shared" si="10"/>
        <v>Burgwedel</v>
      </c>
      <c r="N152" s="248">
        <f t="shared" si="11"/>
        <v>10203</v>
      </c>
    </row>
    <row r="153" spans="1:14" x14ac:dyDescent="0.2">
      <c r="A153" s="238" t="s">
        <v>18</v>
      </c>
      <c r="B153" s="247">
        <f>INDEX(Matrix3!$A:$EH,MATCH(A153,Matrix3!$C:$C,0)+MATCH(Grafiken!$B$130,Matrix3!$B:$B)-24,B$133)</f>
        <v>9626</v>
      </c>
      <c r="C153" s="248">
        <f t="shared" si="9"/>
        <v>9626</v>
      </c>
      <c r="M153" s="233" t="str">
        <f t="shared" si="10"/>
        <v>Uetze</v>
      </c>
      <c r="N153" s="248">
        <f t="shared" si="11"/>
        <v>9626</v>
      </c>
    </row>
    <row r="154" spans="1:14" x14ac:dyDescent="0.2">
      <c r="A154" s="238" t="s">
        <v>19</v>
      </c>
      <c r="B154" s="247">
        <f>INDEX(Matrix3!$A:$EH,MATCH(A154,Matrix3!$C:$C,0)+MATCH(Grafiken!$B$130,Matrix3!$B:$B)-24,B$133)</f>
        <v>14888</v>
      </c>
      <c r="C154" s="248">
        <f t="shared" si="9"/>
        <v>9405</v>
      </c>
      <c r="M154" s="233" t="str">
        <f t="shared" si="10"/>
        <v>Hemmingen</v>
      </c>
      <c r="N154" s="248">
        <f t="shared" si="11"/>
        <v>9405</v>
      </c>
    </row>
    <row r="155" spans="1:14" x14ac:dyDescent="0.2">
      <c r="A155" s="238" t="s">
        <v>20</v>
      </c>
      <c r="B155" s="247">
        <f>INDEX(Matrix3!$A:$EH,MATCH(A155,Matrix3!$C:$C,0)+MATCH(Grafiken!$B$130,Matrix3!$B:$B)-24,B$133)</f>
        <v>7245</v>
      </c>
      <c r="C155" s="248">
        <f t="shared" si="9"/>
        <v>7904</v>
      </c>
      <c r="M155" s="233" t="str">
        <f t="shared" si="10"/>
        <v>Gehrden</v>
      </c>
      <c r="N155" s="248">
        <f t="shared" si="11"/>
        <v>7904</v>
      </c>
    </row>
    <row r="156" spans="1:14" x14ac:dyDescent="0.2">
      <c r="A156" s="238" t="s">
        <v>21</v>
      </c>
      <c r="B156" s="247">
        <f>INDEX(Matrix3!$A:$EH,MATCH(A156,Matrix3!$C:$C,0)+MATCH(Grafiken!$B$130,Matrix3!$B:$B)-24,B$133)</f>
        <v>21057</v>
      </c>
      <c r="C156" s="248">
        <f t="shared" si="9"/>
        <v>7245</v>
      </c>
      <c r="M156" s="233" t="str">
        <f t="shared" si="10"/>
        <v>Wennigsen (Deister)</v>
      </c>
      <c r="N156" s="248">
        <f t="shared" si="11"/>
        <v>7245</v>
      </c>
    </row>
    <row r="157" spans="1:14" x14ac:dyDescent="0.2">
      <c r="A157" s="238" t="s">
        <v>22</v>
      </c>
      <c r="B157" s="247">
        <f>INDEX(Matrix3!$A:$EH,MATCH(A157,Matrix3!$C:$C,0)+MATCH(Grafiken!$B$130,Matrix3!$B:$B)-24,B$133)</f>
        <v>619129</v>
      </c>
      <c r="C157" s="248">
        <f t="shared" si="9"/>
        <v>7226</v>
      </c>
      <c r="M157" s="233" t="str">
        <f t="shared" si="10"/>
        <v>Pattensen</v>
      </c>
      <c r="N157" s="248">
        <f t="shared" si="11"/>
        <v>7226</v>
      </c>
    </row>
    <row r="158" spans="1:14" x14ac:dyDescent="0.2">
      <c r="A158" s="238"/>
      <c r="B158" s="247"/>
      <c r="C158" s="249"/>
      <c r="M158" s="250"/>
      <c r="N158" s="249"/>
    </row>
    <row r="159" spans="1:14" x14ac:dyDescent="0.2">
      <c r="A159" s="238"/>
      <c r="B159" s="247"/>
      <c r="C159" s="249"/>
      <c r="D159" s="186" t="str">
        <f>D36</f>
        <v>Durch die automatische Sortierung der Grafik über Formeln kann es vereinzelt vorkommen, dass in der Beschriftung der unteren Achse einige Kommunen mehrfach vorkommen,</v>
      </c>
      <c r="M159" s="250"/>
      <c r="N159" s="249"/>
    </row>
    <row r="160" spans="1:14" x14ac:dyDescent="0.2">
      <c r="A160" s="238"/>
      <c r="B160" s="247"/>
      <c r="C160" s="249"/>
      <c r="D160" s="243" t="str">
        <f>D37</f>
        <v>andere hingegen fehlen, was dann an identischen Werten liegt. Sie können die korrekte Darstellung der Daten überprüfen, indem Sie die Grafik mit den Daten links vergleichen.</v>
      </c>
      <c r="M160" s="250"/>
      <c r="N160" s="249"/>
    </row>
    <row r="161" spans="1:14" x14ac:dyDescent="0.2">
      <c r="A161" s="238"/>
      <c r="B161" s="247"/>
      <c r="C161" s="249"/>
      <c r="M161" s="250"/>
      <c r="N161" s="249"/>
    </row>
    <row r="162" spans="1:14" x14ac:dyDescent="0.2">
      <c r="A162" s="238"/>
      <c r="B162" s="247"/>
      <c r="C162" s="249"/>
      <c r="M162" s="250"/>
      <c r="N162" s="249"/>
    </row>
    <row r="163" spans="1:14" x14ac:dyDescent="0.2">
      <c r="A163" s="238"/>
      <c r="B163" s="247"/>
      <c r="C163" s="249"/>
      <c r="M163" s="250"/>
      <c r="N163" s="249"/>
    </row>
    <row r="164" spans="1:14" x14ac:dyDescent="0.2">
      <c r="A164" s="238"/>
      <c r="B164" s="247"/>
      <c r="C164" s="249"/>
      <c r="M164" s="250"/>
      <c r="N164" s="249"/>
    </row>
    <row r="165" spans="1:14" x14ac:dyDescent="0.2">
      <c r="A165" s="238"/>
      <c r="B165" s="247"/>
      <c r="C165" s="249"/>
      <c r="M165" s="250"/>
      <c r="N165" s="249"/>
    </row>
    <row r="166" spans="1:14" x14ac:dyDescent="0.2">
      <c r="A166" s="238"/>
      <c r="B166" s="247"/>
      <c r="C166" s="249"/>
      <c r="M166" s="250"/>
      <c r="N166" s="249"/>
    </row>
    <row r="167" spans="1:14" x14ac:dyDescent="0.2">
      <c r="A167" s="238"/>
      <c r="B167" s="247"/>
      <c r="C167" s="249"/>
      <c r="M167" s="250"/>
      <c r="N167" s="249"/>
    </row>
    <row r="168" spans="1:14" x14ac:dyDescent="0.2">
      <c r="A168" s="238"/>
      <c r="B168" s="247"/>
      <c r="C168" s="249"/>
      <c r="M168" s="250"/>
      <c r="N168" s="249"/>
    </row>
    <row r="169" spans="1:14" x14ac:dyDescent="0.2">
      <c r="A169" s="238"/>
      <c r="B169" s="247"/>
      <c r="C169" s="249"/>
      <c r="M169" s="250"/>
      <c r="N169" s="249"/>
    </row>
    <row r="170" spans="1:14" x14ac:dyDescent="0.2">
      <c r="A170" s="238"/>
      <c r="B170" s="247"/>
      <c r="C170" s="249"/>
      <c r="M170" s="250"/>
      <c r="N170" s="249"/>
    </row>
    <row r="171" spans="1:14" x14ac:dyDescent="0.2">
      <c r="A171" s="238"/>
      <c r="B171" s="247"/>
      <c r="C171" s="249"/>
      <c r="M171" s="250"/>
      <c r="N171" s="249"/>
    </row>
    <row r="172" spans="1:14" x14ac:dyDescent="0.2">
      <c r="A172" s="238"/>
      <c r="B172" s="247"/>
      <c r="C172" s="249"/>
      <c r="M172" s="250"/>
      <c r="N172" s="249"/>
    </row>
    <row r="173" spans="1:14" x14ac:dyDescent="0.2">
      <c r="A173" s="238"/>
      <c r="B173" s="247"/>
      <c r="C173" s="249"/>
      <c r="M173" s="250"/>
      <c r="N173" s="249"/>
    </row>
    <row r="174" spans="1:14" x14ac:dyDescent="0.2">
      <c r="A174" s="238"/>
      <c r="B174" s="247"/>
      <c r="C174" s="249"/>
      <c r="M174" s="250"/>
      <c r="N174" s="249"/>
    </row>
    <row r="175" spans="1:14" s="254" customFormat="1" ht="20.25" hidden="1" x14ac:dyDescent="0.3">
      <c r="A175" s="251" t="s">
        <v>873</v>
      </c>
      <c r="B175" s="252"/>
      <c r="C175" s="253"/>
      <c r="N175" s="253"/>
    </row>
    <row r="176" spans="1:14" hidden="1" x14ac:dyDescent="0.2">
      <c r="A176" s="238"/>
      <c r="B176" s="247"/>
      <c r="C176" s="249"/>
      <c r="M176" s="250"/>
      <c r="N176" s="249"/>
    </row>
    <row r="177" spans="1:113" hidden="1" x14ac:dyDescent="0.2">
      <c r="A177" s="238"/>
      <c r="B177" s="247"/>
      <c r="C177" s="249"/>
      <c r="M177" s="250"/>
      <c r="N177" s="249"/>
    </row>
    <row r="178" spans="1:113" ht="15.75" hidden="1" x14ac:dyDescent="0.25">
      <c r="A178" s="255" t="s">
        <v>695</v>
      </c>
      <c r="B178" s="256"/>
      <c r="C178" s="257"/>
      <c r="D178" s="256"/>
      <c r="E178" s="256"/>
      <c r="F178" s="256"/>
      <c r="G178" s="258"/>
      <c r="H178" s="258"/>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c r="CA178" s="256"/>
      <c r="CB178" s="256"/>
      <c r="CC178" s="256"/>
      <c r="CD178" s="256"/>
      <c r="CE178" s="256"/>
      <c r="CF178" s="256"/>
      <c r="CG178" s="256"/>
      <c r="CH178" s="256"/>
      <c r="CI178" s="256"/>
      <c r="CJ178" s="256"/>
      <c r="CK178" s="256"/>
      <c r="CL178" s="256"/>
      <c r="CM178" s="256"/>
      <c r="CN178" s="256"/>
      <c r="CO178" s="256"/>
      <c r="CP178" s="256"/>
      <c r="CQ178" s="256"/>
      <c r="CR178" s="256"/>
      <c r="CS178" s="256"/>
      <c r="CT178" s="256"/>
      <c r="CU178" s="256"/>
      <c r="CV178" s="256"/>
      <c r="CW178" s="256"/>
      <c r="CX178" s="256"/>
      <c r="CY178" s="256"/>
      <c r="CZ178" s="256"/>
      <c r="DA178" s="256"/>
      <c r="DB178" s="256"/>
      <c r="DC178" s="256"/>
      <c r="DD178" s="256"/>
      <c r="DE178" s="256"/>
      <c r="DF178" s="256"/>
      <c r="DG178" s="256"/>
      <c r="DH178" s="256"/>
      <c r="DI178" s="256"/>
    </row>
    <row r="179" spans="1:113" hidden="1" x14ac:dyDescent="0.2">
      <c r="C179" s="241" t="str">
        <f>Matrix1!C1</f>
        <v>Indikatorkennung</v>
      </c>
      <c r="D179" s="140" t="str">
        <f>Matrix1!D1</f>
        <v>G 1</v>
      </c>
      <c r="E179" s="140" t="str">
        <f>Matrix1!E1</f>
        <v>K 6</v>
      </c>
      <c r="F179" s="140" t="str">
        <f>Matrix1!F1</f>
        <v>G 2</v>
      </c>
      <c r="G179" s="191" t="str">
        <f>Matrix1!G1</f>
        <v>G 3</v>
      </c>
      <c r="H179" s="191" t="str">
        <f>Matrix1!H1</f>
        <v>M 1</v>
      </c>
      <c r="I179" s="140" t="str">
        <f>Matrix1!I1</f>
        <v>M 2.1</v>
      </c>
      <c r="J179" s="140" t="str">
        <f>Matrix1!J1</f>
        <v>M 2.2</v>
      </c>
      <c r="K179" s="140" t="str">
        <f>Matrix1!K1</f>
        <v>M 2.3</v>
      </c>
      <c r="L179" s="140" t="str">
        <f>Matrix1!L1</f>
        <v>M 2.4</v>
      </c>
      <c r="M179" s="140" t="str">
        <f>Matrix1!M1</f>
        <v>M 4</v>
      </c>
      <c r="N179" s="140" t="str">
        <f>Matrix1!N1</f>
        <v>M 5.1</v>
      </c>
      <c r="O179" s="140" t="str">
        <f>Matrix1!O1</f>
        <v>M 5.2</v>
      </c>
      <c r="P179" s="140" t="str">
        <f>Matrix1!P1</f>
        <v>M 6.1</v>
      </c>
      <c r="Q179" s="140" t="str">
        <f>Matrix1!Q1</f>
        <v>M 6.2</v>
      </c>
      <c r="R179" s="140" t="str">
        <f>Matrix1!R1</f>
        <v>M 7</v>
      </c>
      <c r="S179" s="140" t="str">
        <f>Matrix1!S1</f>
        <v>GB 1.1</v>
      </c>
      <c r="T179" s="140" t="str">
        <f>Matrix1!T1</f>
        <v>GB 1.2</v>
      </c>
      <c r="U179" s="140" t="str">
        <f>Matrix1!U1</f>
        <v>GB 1.3</v>
      </c>
      <c r="V179" s="140" t="str">
        <f>Matrix1!V1</f>
        <v>GB 1.4</v>
      </c>
      <c r="W179" s="140" t="str">
        <f>Matrix1!W1</f>
        <v>GB 1.5</v>
      </c>
      <c r="X179" s="140" t="str">
        <f>Matrix1!X1</f>
        <v>GB 1.6</v>
      </c>
      <c r="Y179" s="140" t="str">
        <f>Matrix1!Y1</f>
        <v>GB 2.1</v>
      </c>
      <c r="Z179" s="140" t="str">
        <f>Matrix1!Z1</f>
        <v>GB 2.2</v>
      </c>
      <c r="AA179" s="140" t="str">
        <f>Matrix1!AA1</f>
        <v>GB 2.3</v>
      </c>
      <c r="AB179" s="140" t="str">
        <f>Matrix1!AB1</f>
        <v>GB 3.1</v>
      </c>
      <c r="AC179" s="140" t="str">
        <f>Matrix1!AC1</f>
        <v>GB 3.2</v>
      </c>
      <c r="AD179" s="140" t="str">
        <f>Matrix1!AD1</f>
        <v>GB 4</v>
      </c>
      <c r="AE179" s="140" t="str">
        <f>Matrix1!AE1</f>
        <v>GB 5</v>
      </c>
      <c r="AF179" s="140" t="str">
        <f>Matrix1!AF1</f>
        <v>GB 6</v>
      </c>
      <c r="AG179" s="140" t="str">
        <f>Matrix1!AG1</f>
        <v>K 1</v>
      </c>
      <c r="AH179" s="140" t="str">
        <f>Matrix1!AH1</f>
        <v>K 2.1</v>
      </c>
      <c r="AI179" s="140" t="str">
        <f>Matrix1!AI1</f>
        <v>K 2.2</v>
      </c>
      <c r="AJ179" s="140" t="str">
        <f>Matrix1!AJ1</f>
        <v>K 2.3</v>
      </c>
      <c r="AK179" s="140" t="str">
        <f>Matrix1!AK1</f>
        <v>K 3.1</v>
      </c>
      <c r="AL179" s="140" t="str">
        <f>Matrix1!AL1</f>
        <v>K 3.2</v>
      </c>
      <c r="AM179" s="140" t="str">
        <f>Matrix1!AM1</f>
        <v>K 3.3</v>
      </c>
      <c r="AN179" s="140" t="str">
        <f>Matrix1!AN1</f>
        <v>K 4</v>
      </c>
      <c r="AO179" s="140" t="str">
        <f>Matrix1!AO1</f>
        <v>K 5</v>
      </c>
      <c r="AP179" s="140" t="str">
        <f>Matrix1!AP1</f>
        <v>K 6</v>
      </c>
      <c r="AQ179" s="140" t="str">
        <f>Matrix1!AQ1</f>
        <v>K 7</v>
      </c>
      <c r="AR179" s="140" t="str">
        <f>Matrix1!AR1</f>
        <v>J 1</v>
      </c>
      <c r="AS179" s="140" t="str">
        <f>Matrix1!AS1</f>
        <v>J 2.1</v>
      </c>
      <c r="AT179" s="140" t="str">
        <f>Matrix1!AT1</f>
        <v>J 2.2</v>
      </c>
      <c r="AU179" s="140" t="str">
        <f>Matrix1!AU1</f>
        <v>J 2.3</v>
      </c>
      <c r="AV179" s="140" t="str">
        <f>Matrix1!AV1</f>
        <v>J 3</v>
      </c>
      <c r="AW179" s="140" t="str">
        <f>Matrix1!AW1</f>
        <v>J 4.1</v>
      </c>
      <c r="AX179" s="140" t="str">
        <f>Matrix1!AX1</f>
        <v>J 4.2</v>
      </c>
      <c r="AY179" s="140" t="str">
        <f>Matrix1!AY1</f>
        <v>J 5</v>
      </c>
      <c r="AZ179" s="140" t="str">
        <f>Matrix1!AZ1</f>
        <v>J 6</v>
      </c>
      <c r="BA179" s="140" t="str">
        <f>Matrix1!BA1</f>
        <v>J 7</v>
      </c>
      <c r="BB179" s="140" t="str">
        <f>Matrix1!BB1</f>
        <v>I 1</v>
      </c>
      <c r="BC179" s="140" t="str">
        <f>Matrix1!BC1</f>
        <v>I 2.1</v>
      </c>
      <c r="BD179" s="140" t="str">
        <f>Matrix1!BD1</f>
        <v>I 2.2</v>
      </c>
      <c r="BE179" s="140" t="str">
        <f>Matrix1!BE1</f>
        <v>I 2.3</v>
      </c>
      <c r="BF179" s="140" t="str">
        <f>Matrix1!BF1</f>
        <v>I 2.4</v>
      </c>
      <c r="BG179" s="140" t="str">
        <f>Matrix1!BG1</f>
        <v>T 1</v>
      </c>
      <c r="BH179" s="140" t="str">
        <f>Matrix1!BH1</f>
        <v>T 2</v>
      </c>
      <c r="BI179" s="140" t="str">
        <f>Matrix1!BI1</f>
        <v>T 3.1</v>
      </c>
      <c r="BJ179" s="140" t="str">
        <f>Matrix1!BJ1</f>
        <v>T 3.2</v>
      </c>
      <c r="BK179" s="140" t="str">
        <f>Matrix1!BK1</f>
        <v>T 3.3</v>
      </c>
      <c r="BL179" s="140" t="str">
        <f>Matrix1!BL1</f>
        <v>T 4.1</v>
      </c>
      <c r="BM179" s="140" t="str">
        <f>Matrix1!BM1</f>
        <v>T 4.2</v>
      </c>
      <c r="BN179" s="140" t="str">
        <f>Matrix1!BN1</f>
        <v>T 4.3</v>
      </c>
      <c r="BO179" s="140" t="str">
        <f>Matrix1!BO1</f>
        <v>T 4.4</v>
      </c>
      <c r="BP179" s="140" t="str">
        <f>Matrix1!BP1</f>
        <v>B 2.3</v>
      </c>
      <c r="BQ179" s="140" t="str">
        <f>Matrix1!BQ1</f>
        <v>A 1.1</v>
      </c>
      <c r="BR179" s="140" t="str">
        <f>Matrix1!BR1</f>
        <v>A 1.2</v>
      </c>
      <c r="BS179" s="140" t="str">
        <f>Matrix1!BS1</f>
        <v>A 2.1</v>
      </c>
      <c r="BT179" s="140" t="str">
        <f>Matrix1!BT1</f>
        <v>A 2.2</v>
      </c>
      <c r="BU179" s="140" t="str">
        <f>Matrix1!BU1</f>
        <v>A 2.3</v>
      </c>
      <c r="BV179" s="140" t="str">
        <f>Matrix1!BV1</f>
        <v>A 2.4</v>
      </c>
      <c r="BW179" s="140" t="str">
        <f>Matrix1!BW1</f>
        <v>A 2.5</v>
      </c>
      <c r="BX179" s="140" t="str">
        <f>Matrix1!BX1</f>
        <v>A 3.1</v>
      </c>
      <c r="BY179" s="140" t="str">
        <f>Matrix1!BY1</f>
        <v>A 3.2</v>
      </c>
      <c r="BZ179" s="140" t="str">
        <f>Matrix1!BZ1</f>
        <v>B 1</v>
      </c>
      <c r="CA179" s="140" t="str">
        <f>Matrix1!CA1</f>
        <v>B 2.1</v>
      </c>
      <c r="CB179" s="140" t="str">
        <f>Matrix1!CB1</f>
        <v>B 2.2</v>
      </c>
      <c r="CC179" s="140" t="str">
        <f>Matrix1!CC1</f>
        <v>B 2.3</v>
      </c>
      <c r="CD179" s="140" t="str">
        <f>Matrix1!CD1</f>
        <v>B 2.4</v>
      </c>
      <c r="CE179" s="140" t="str">
        <f>Matrix1!CE1</f>
        <v>B 2.5</v>
      </c>
      <c r="CF179" s="140" t="str">
        <f>Matrix1!CF1</f>
        <v>B 2.6</v>
      </c>
      <c r="CG179" s="140" t="str">
        <f>Matrix1!CG1</f>
        <v>B 3</v>
      </c>
      <c r="CH179" s="140" t="str">
        <f>Matrix1!CH1</f>
        <v>B 4.1</v>
      </c>
      <c r="CI179" s="140" t="str">
        <f>Matrix1!CI1</f>
        <v>B 4.2</v>
      </c>
      <c r="CJ179" s="140" t="str">
        <f>Matrix1!CJ1</f>
        <v>B 4.3</v>
      </c>
      <c r="CK179" s="140" t="str">
        <f>Matrix1!CK1</f>
        <v>B 4.4</v>
      </c>
      <c r="CL179" s="140" t="str">
        <f>Matrix1!CL1</f>
        <v>B 4.5</v>
      </c>
      <c r="CM179" s="140" t="str">
        <f>Matrix1!CM1</f>
        <v>B 4.6</v>
      </c>
      <c r="CN179" s="140" t="str">
        <f>Matrix1!CN1</f>
        <v>B 4.7</v>
      </c>
      <c r="CO179" s="140" t="str">
        <f>Matrix1!CO1</f>
        <v>B 5</v>
      </c>
      <c r="CP179" s="140" t="str">
        <f>Matrix1!CP1</f>
        <v>W 1.1</v>
      </c>
      <c r="CQ179" s="140" t="str">
        <f>Matrix1!CQ1</f>
        <v>W 1.2</v>
      </c>
      <c r="CR179" s="140" t="str">
        <f>Matrix1!CR1</f>
        <v>W 1.3</v>
      </c>
      <c r="CS179" s="140" t="str">
        <f>Matrix1!CS1</f>
        <v>W 1.4</v>
      </c>
      <c r="CT179" s="140" t="str">
        <f>Matrix1!CT1</f>
        <v>W 2.1</v>
      </c>
      <c r="CU179" s="140" t="str">
        <f>Matrix1!CU1</f>
        <v>W 2.2</v>
      </c>
      <c r="CV179" s="140" t="str">
        <f>Matrix1!CV1</f>
        <v>W 3.1</v>
      </c>
      <c r="CW179" s="140" t="str">
        <f>Matrix1!CW1</f>
        <v>W 3.2</v>
      </c>
      <c r="CX179" s="140" t="str">
        <f>Matrix1!CX1</f>
        <v>W 3.3</v>
      </c>
      <c r="CY179" s="140" t="str">
        <f>Matrix1!CY1</f>
        <v>W 4.1</v>
      </c>
      <c r="CZ179" s="140" t="str">
        <f>Matrix1!CZ1</f>
        <v>W 4.2</v>
      </c>
      <c r="DA179" s="140" t="str">
        <f>Matrix1!DA1</f>
        <v>W 4.3</v>
      </c>
      <c r="DB179" s="140" t="str">
        <f>Matrix1!DB1</f>
        <v>S 1.1</v>
      </c>
      <c r="DC179" s="140" t="str">
        <f>Matrix1!DC1</f>
        <v>S 1.2</v>
      </c>
      <c r="DD179" s="140" t="str">
        <f>Matrix1!DD1</f>
        <v>S 1.3</v>
      </c>
      <c r="DE179" s="140" t="str">
        <f>Matrix1!DE1</f>
        <v>J 6</v>
      </c>
      <c r="DF179" s="140" t="str">
        <f>Matrix1!DF1</f>
        <v>I 2.1</v>
      </c>
      <c r="DG179" s="140" t="str">
        <f>Matrix1!DG1</f>
        <v>I 2.2</v>
      </c>
      <c r="DH179" s="140" t="str">
        <f>Matrix1!DH1</f>
        <v>I 2.3</v>
      </c>
      <c r="DI179" s="140" t="str">
        <f>Matrix1!DI1</f>
        <v>I 2.4</v>
      </c>
    </row>
    <row r="180" spans="1:113" s="190" customFormat="1" ht="180" hidden="1" x14ac:dyDescent="0.2">
      <c r="C180" s="259" t="str">
        <f>Matrix1!C2</f>
        <v>Städte und Gemeinden der Region Hannover/ Indikatoren</v>
      </c>
      <c r="D180" s="190" t="str">
        <f>Matrix1!D2</f>
        <v>Anteil übergewichtige Kinder (3 Einschulungsjahrgänge)</v>
      </c>
      <c r="E180" s="190" t="str">
        <f>Matrix1!E2</f>
        <v>Anteil der Kinder mit 3 und mehr Defiziten in schulrelevanten Vorläuferfähigkeiten (3 Einschulungsjahrgänge)</v>
      </c>
      <c r="F180" s="190" t="str">
        <f>Matrix1!F2</f>
        <v>Inanspruchnahme des Sozialpsychiatrischen Dienstes pro 100.000 Einwohner*innen</v>
      </c>
      <c r="G180" s="190" t="str">
        <f>Matrix1!G2</f>
        <v>Anteil Leistungsbeziehende der Pflegeversicherung (SGB XI) in institutioneller Pflege</v>
      </c>
      <c r="H180" s="190" t="str">
        <f>Matrix1!H2</f>
        <v>Ausländer*innenanteil</v>
      </c>
      <c r="I180" s="190" t="str">
        <f>Matrix1!I2</f>
        <v>Anteil Personen mit Migrationshintergrund</v>
      </c>
      <c r="J180" s="190" t="str">
        <f>Matrix1!J2</f>
        <v>Anteil Personen mit Migrationshintergrund 0 bis unter 18 Jahre</v>
      </c>
      <c r="K180" s="190" t="str">
        <f>Matrix1!K2</f>
        <v>Anteil Personen mit Migrationshintergrund 18 bis unter 65 Jahren</v>
      </c>
      <c r="L180" s="190" t="str">
        <f>Matrix1!L2</f>
        <v>Anteil Personen mit Migrationshintergrund ab 65 Jahren</v>
      </c>
      <c r="M180" s="190" t="str">
        <f>Matrix1!M2</f>
        <v>Anteil ausländische Schulabgänger*innen ohne Hauptschulabschluss</v>
      </c>
      <c r="N180" s="190" t="str">
        <f>Matrix1!N2</f>
        <v>Arbeitslosenquote Ausländer*innen (BA)</v>
      </c>
      <c r="O180" s="190" t="str">
        <f>Matrix1!O2</f>
        <v>Anteil arbeitslose Ausländer*innen an allen Arbeitslosen</v>
      </c>
      <c r="P180" s="190" t="str">
        <f>Matrix1!P2</f>
        <v>Anteil ausländische Vollzeitbeschäftigte im Unteren Entgeltbereich</v>
      </c>
      <c r="Q180" s="190" t="str">
        <f>Matrix1!Q2</f>
        <v>Differenz Medianeinkommen zwischen nicht-deutschen und deutschen Beschäftigten in Prozent</v>
      </c>
      <c r="R180" s="190" t="str">
        <f>Matrix1!R2</f>
        <v>Anteil Ausländer*innen mit Mindestsicherungsleistungen</v>
      </c>
      <c r="S180" s="190" t="str">
        <f>Matrix1!S2</f>
        <v>Beschäftigungsquote Frauen</v>
      </c>
      <c r="T180" s="190" t="str">
        <f>Matrix1!T2</f>
        <v>Beschäftigungsquote Männer</v>
      </c>
      <c r="U180" s="190" t="str">
        <f>Matrix1!U2</f>
        <v>Anteil Frauen mit sozialversicherungspflichtiger Beschäftigung</v>
      </c>
      <c r="V180" s="190" t="str">
        <f>Matrix1!V2</f>
        <v>Anteil Frauen mit ausschließlich geringfügiger Beschäftigung</v>
      </c>
      <c r="W180" s="190" t="str">
        <f>Matrix1!W2</f>
        <v>Anteil Frauen in Teilzeit</v>
      </c>
      <c r="X180" s="190" t="str">
        <f>Matrix1!X2</f>
        <v>Anteil Männer in Teilzeit</v>
      </c>
      <c r="Y180" s="190" t="str">
        <f>Matrix1!Y2</f>
        <v>Anteil vollzeitbeschäftigte Frauen im Unteren Entgeltbereich</v>
      </c>
      <c r="Z180" s="190" t="str">
        <f>Matrix1!Z2</f>
        <v>Anteil vollzeitbeschäftigte Männer im Unteren Entgeltbereich</v>
      </c>
      <c r="AA180" s="190" t="str">
        <f>Matrix1!AA2</f>
        <v>Differenz Medianeinkommen zwischen weiblichen und männlichen Beschäftigten in Prozent</v>
      </c>
      <c r="AB180" s="190" t="str">
        <f>Matrix1!AB2</f>
        <v>Anteil Frauen mit Mindestsicherungsleistungen</v>
      </c>
      <c r="AC180" s="190" t="str">
        <f>Matrix1!AC2</f>
        <v>Anteil Männer mit Mindestsicherungsleistungen</v>
      </c>
      <c r="AD180" s="190" t="str">
        <f>Matrix1!AD2</f>
        <v>Anteil Haushalte alleinerziehender Frauen mit Kindern 0 bis unter 18 Jahre</v>
      </c>
      <c r="AE180" s="190" t="str">
        <f>Matrix1!AE2</f>
        <v>Ganztagsbetreuungsquote für Kinder 1 bis 6 Jahre (+ Flexikinder)</v>
      </c>
      <c r="AF180" s="190" t="str">
        <f>Matrix1!AF2</f>
        <v>Anteil der Grundschüler*innen mit schulischem Ganztagsangebot</v>
      </c>
      <c r="AG180" s="190" t="str">
        <f>Matrix1!AG2</f>
        <v>Anteil Kinder und Jugendliche 0 bis unter 18 Jahre</v>
      </c>
      <c r="AH180" s="190" t="str">
        <f>Matrix1!AH2</f>
        <v>Versorgungsquote mit Krippen-Plätzen</v>
      </c>
      <c r="AI180" s="190" t="str">
        <f>Matrix1!AI2</f>
        <v>Versorgungsquote mit KiTa-Plätzen</v>
      </c>
      <c r="AJ180" s="190" t="str">
        <f>Matrix1!AJ2</f>
        <v>Versorgungsquote mit Hortplätzen</v>
      </c>
      <c r="AK180" s="190" t="str">
        <f>Matrix1!AK2</f>
        <v>Anteil Alleinerziehenden-Haushalte</v>
      </c>
      <c r="AL180" s="190" t="str">
        <f>Matrix1!AL2</f>
        <v>Anteil Bedarfsgemeinschaften im SGB II-Bezug mit Kindern 0 bis unter 18 Jahre</v>
      </c>
      <c r="AM180" s="190" t="str">
        <f>Matrix1!AM2</f>
        <v>Anteil Alleinerziehenden-Bedarfsgemeinschaften im SGB II-Bezug mit Kindern 0 bis unter 18 Jahre</v>
      </c>
      <c r="AN180" s="190" t="str">
        <f>Matrix1!AN2</f>
        <v>Anteil Kinder und Jugendliche mit Mindestsicherungsleistungen</v>
      </c>
      <c r="AO180" s="190" t="str">
        <f>Matrix1!AO2</f>
        <v>Inanspruchnahme von Hilfen zur Erziehung pro 1.000 Kinder und Jugendliche 0 bis unter 18 Jahre</v>
      </c>
      <c r="AP180" s="190" t="str">
        <f>Matrix1!AP2</f>
        <v>Anteil der Kinder mit 3 und mehr Defiziten in schulrelevanten Vorläuferfähigkeiten (3 Einschulungsjahrgänge)</v>
      </c>
      <c r="AQ180" s="190" t="str">
        <f>Matrix1!AQ2</f>
        <v>Anteil der Kinder mit Defiziten in der Sprachkompetenz in Deutsch (3 Einschulungsjahrgänge)</v>
      </c>
      <c r="AR180" s="190" t="str">
        <f>Matrix1!AR2</f>
        <v>Anteil Jugendliche und junge Erwachsene 15 bis unter 25 Jahre</v>
      </c>
      <c r="AS180" s="190" t="str">
        <f>Matrix1!AS2</f>
        <v>Anteil junge Beschäftigte 15 bis unter 25 Jahre</v>
      </c>
      <c r="AT180" s="190" t="str">
        <f>Matrix1!AT2</f>
        <v>Anteil junge Auszubildende 15 bis unter 25 Jahre</v>
      </c>
      <c r="AU180" s="190" t="str">
        <f>Matrix1!AU2</f>
        <v>Anteil junge weibliche Auszubildende 15 bis unter 25 Jahre</v>
      </c>
      <c r="AV180" s="190" t="str">
        <f>Matrix1!AV2</f>
        <v>Anteil junge SGB II-Leistungsbeziehende 15 bis unter 25 Jahren</v>
      </c>
      <c r="AW180" s="190" t="str">
        <f>Matrix1!AW2</f>
        <v>Anteil junge Arbeitslose 15 bis unter 25 Jahren</v>
      </c>
      <c r="AX180" s="190" t="str">
        <f>Matrix1!AX2</f>
        <v>Jugendarbeitslosenquote 15 bis unter 25 Jahre (BA)</v>
      </c>
      <c r="AY180" s="190" t="str">
        <f>Matrix1!AY2</f>
        <v>Anteil Jugendliche und junge Erwachsene 15 bis unter 25 Jahren im Übergangssystem Schule-Beruf</v>
      </c>
      <c r="AZ180" s="190" t="str">
        <f>Matrix1!AZ2</f>
        <v>Anteil Schulabgänger*innen ohne Schulabschluss</v>
      </c>
      <c r="BA180" s="190" t="str">
        <f>Matrix1!BA2</f>
        <v>Inanspruchnahme von Jugendhilfeleistungen pro 1.000 junge Erwachsene 18 bis unter 27 Jahre</v>
      </c>
      <c r="BB180" s="190" t="str">
        <f>Matrix1!BB2</f>
        <v>Anteil schwerbehinderte Menschen</v>
      </c>
      <c r="BC180" s="190" t="str">
        <f>Matrix1!BC2</f>
        <v>Anteil Schüler*innen mit Förderbedarf gesamt</v>
      </c>
      <c r="BD180" s="190" t="str">
        <f>Matrix1!BD2</f>
        <v>Anteil inklusiv beschulte Schüler*innen mit Förderbedarf</v>
      </c>
      <c r="BE180" s="190" t="str">
        <f>Matrix1!BE2</f>
        <v>Anteil Schüler*innen mit Förderbedarf in Primarstufe</v>
      </c>
      <c r="BF180" s="190" t="str">
        <f>Matrix1!BF2</f>
        <v>Anteil inklusiv beschulte Schüler*innen in Grundschulen mit Förderbedarf</v>
      </c>
      <c r="BG180" s="190" t="str">
        <f>Matrix1!BG2</f>
        <v>Anteil ältere Menschen ab 65 Jahre</v>
      </c>
      <c r="BH180" s="190" t="str">
        <f>Matrix1!BH2</f>
        <v>Anteil ältere Menschen ab 65 Jahre mit Mindestsicherungsleistungen</v>
      </c>
      <c r="BI180" s="190" t="str">
        <f>Matrix1!BI2</f>
        <v>Anteil Haushalte älterer Menschen ab 75 Jahre</v>
      </c>
      <c r="BJ180" s="190" t="str">
        <f>Matrix1!BJ2</f>
        <v>Anteil 1-Person-Haushalte ab 75 Jahre</v>
      </c>
      <c r="BK180" s="190" t="str">
        <f>Matrix1!BK2</f>
        <v>Anteil 1-Person-Haushalte von Männern ab 75 Jahre</v>
      </c>
      <c r="BL180" s="190" t="str">
        <f>Matrix1!BL2</f>
        <v>Anteil Leistungsbeziehende Pflegeversicherung ab 75 Jahre</v>
      </c>
      <c r="BM180" s="190" t="str">
        <f>Matrix1!BM2</f>
        <v>Anteil ambulant versorgte Leistungsbeziehende der Pflegeversicherung</v>
      </c>
      <c r="BN180" s="190" t="str">
        <f>Matrix1!BN2</f>
        <v>Anteil ältere Menschen ab 75 Jahre mit institutioneller ambulanter oder stationärer Pflege</v>
      </c>
      <c r="BO180" s="190" t="str">
        <f>Matrix1!BO2</f>
        <v>Anteil Pflegebedürftige*r in institutioneller Pflege mit Leistungsbezug Hilfe zur Pflege</v>
      </c>
      <c r="BP180" s="190" t="str">
        <f>Matrix1!BP2</f>
        <v>Anteil ausschließlich geringfügig Beschäftigte an Beschäftigten gesamt</v>
      </c>
      <c r="BQ180" s="190" t="str">
        <f>Matrix1!BQ2</f>
        <v>Anteil Vollzeitbeschäftigte im Unteren Entgeltbereich</v>
      </c>
      <c r="BR180" s="190" t="str">
        <f>Matrix1!BR2</f>
        <v>Differenz Medianeinkommen zur Schwelle des Unteren Entgeltbereichs in Prozent</v>
      </c>
      <c r="BS180" s="190" t="str">
        <f>Matrix1!BS2</f>
        <v>Anteil Personen mit Mindestsicherungsleistungen</v>
      </c>
      <c r="BT180" s="190" t="str">
        <f>Matrix1!BT2</f>
        <v>Anteil Personen in verfestigter Armut</v>
      </c>
      <c r="BU180" s="190" t="str">
        <f>Matrix1!BU2</f>
        <v>Anteil Personen mit ergänzenden Leistungen nach SGB II an Beschäftigten gesamt (sog. Working poor)</v>
      </c>
      <c r="BV180" s="190" t="str">
        <f>Matrix1!BV2</f>
        <v>Anteil SGB II-Leistungsbeziehende 0 bis unter 65 Jahre</v>
      </c>
      <c r="BW180" s="190" t="str">
        <f>Matrix1!BW2</f>
        <v>Anteil Bedarfsgemeinschaften mit SGB II-Bezug</v>
      </c>
      <c r="BX180" s="190" t="str">
        <f>Matrix1!BX2</f>
        <v>Durchschnittliche Jahreseinkünfte pro Steuerpflichtigem in Euro</v>
      </c>
      <c r="BY180" s="190" t="str">
        <f>Matrix1!BY2</f>
        <v>Nominale Kaufkraft pro Einwohner*in in Euro (Jahreszahlen)</v>
      </c>
      <c r="BZ180" s="190" t="str">
        <f>Matrix1!BZ2</f>
        <v>Anteil Bevölkerung 15 bis unter 65 Jahre</v>
      </c>
      <c r="CA180" s="190" t="str">
        <f>Matrix1!CA2</f>
        <v>Beschäftigungsquote</v>
      </c>
      <c r="CB180" s="190" t="str">
        <f>Matrix1!CB2</f>
        <v>Anteil sozialversicherungspflichtig Beschäftigte an Beschäftigten gesamt</v>
      </c>
      <c r="CC180" s="190" t="str">
        <f>Matrix1!CC2</f>
        <v>Anteil ausschließlich geringfügig Beschäftigte an Beschäftigten gesamt</v>
      </c>
      <c r="CD180" s="190" t="str">
        <f>Matrix1!CD2</f>
        <v>Anteil geringfügig Beschäftigte im Nebenerwerb an Beschäftigten gesamt</v>
      </c>
      <c r="CE180" s="190" t="str">
        <f>Matrix1!CE2</f>
        <v>Anteil Vollzeitbeschäftigte an sozialversicherungspflichtig Beschäftigten gesamt</v>
      </c>
      <c r="CF180" s="190" t="str">
        <f>Matrix1!CF2</f>
        <v>Anteil SGB III-Leistungsbeziehende mit aufstockendem SGB II-Bezug (sog. Aufstockende)</v>
      </c>
      <c r="CG180" s="190" t="str">
        <f>Matrix1!CG2</f>
        <v>Pendlersaldo absolut</v>
      </c>
      <c r="CH180" s="190" t="str">
        <f>Matrix1!CH2</f>
        <v>Arbeitslosenanteil gesamt</v>
      </c>
      <c r="CI180" s="190" t="str">
        <f>Matrix1!CI2</f>
        <v>Anteil Arbeitslose mit SGB II-Leistungsbezug an Bevölkerung 15 bis unter 65 Jahre</v>
      </c>
      <c r="CJ180" s="190" t="str">
        <f>Matrix1!CJ2</f>
        <v>Anteil Arbeitslose mit SGB III-Leistungsbezug an Bevölkerung 15 bis unter 65 Jahre</v>
      </c>
      <c r="CK180" s="190" t="str">
        <f>Matrix1!CK2</f>
        <v>Anteil Langzeitarbeitslose an allen Arbeitslosen</v>
      </c>
      <c r="CL180" s="190" t="str">
        <f>Matrix1!CL2</f>
        <v>Arbeitslosenquote (Bundesagentur für Arbeit)</v>
      </c>
      <c r="CM180" s="190" t="str">
        <f>Matrix1!CM2</f>
        <v>Anteil Arbeitslose ohne abgeschlossene Berufsausbildung im SGB II und SGB III-Leistungsbezug</v>
      </c>
      <c r="CN180" s="190" t="str">
        <f>Matrix1!CN2</f>
        <v>Anteil Personen mit ergänzenden Leistungen nach SGB II an den erwerbsfähigen Leistungsberechtigten (sog. Ergänzende)</v>
      </c>
      <c r="CO180" s="190" t="str">
        <f>Matrix1!CO2</f>
        <v>Anteil Personen 18 bis unter 65 Jahre mit Mindestsicherungsleistungen</v>
      </c>
      <c r="CP180" s="190" t="str">
        <f>Matrix1!CP2</f>
        <v>Veränderung des Wohnungsbestandes zum Vorjahr absolut</v>
      </c>
      <c r="CQ180" s="190" t="str">
        <f>Matrix1!CQ2</f>
        <v>Veränderung des Wohnungsbestandes zum Vorjahr in Prozent</v>
      </c>
      <c r="CR180" s="190" t="str">
        <f>Matrix1!CR2</f>
        <v>Rechnerische Wohnungsreserve absolut</v>
      </c>
      <c r="CS180" s="190" t="str">
        <f>Matrix1!CS2</f>
        <v>Rechnerische Wohnungsreserve in Prozent</v>
      </c>
      <c r="CT180" s="190" t="str">
        <f>Matrix1!CT2</f>
        <v>Anteil Wohnungen in Mehrfamilienhäusern</v>
      </c>
      <c r="CU180" s="190" t="str">
        <f>Matrix1!CU2</f>
        <v>Veränderung des Wohnungsbestandes in Mehrfamilienhäusern zum Vorjahr absolut</v>
      </c>
      <c r="CV180" s="190" t="str">
        <f>Matrix1!CV2</f>
        <v>Durchschnittliche Wohnungsgröße in qm</v>
      </c>
      <c r="CW180" s="190" t="str">
        <f>Matrix1!CW2</f>
        <v>Wohnfläche pro Person in qm</v>
      </c>
      <c r="CX180" s="190" t="str">
        <f>Matrix1!CX2</f>
        <v>Durchschnittliche Haushaltsgröße</v>
      </c>
      <c r="CY180" s="190" t="str">
        <f>Matrix1!CY2</f>
        <v>Bevölkerungsdichte pro Hektar Gesamtfläche</v>
      </c>
      <c r="CZ180" s="190" t="str">
        <f>Matrix1!CZ2</f>
        <v>Bevölkerungsdichte pro Hektar Wohnbaufläche</v>
      </c>
      <c r="DA180" s="190" t="str">
        <f>Matrix1!DA2</f>
        <v>Veränderung der durchschnittlichen Bestandsmiete laut Mietspiegel gegenüber dem Vorvorjahr in Prozent</v>
      </c>
      <c r="DB180" s="190" t="str">
        <f>Matrix1!DB2</f>
        <v>Anteil Schulabsolvent*innen mit Hauptschulabschluss</v>
      </c>
      <c r="DC180" s="190" t="str">
        <f>Matrix1!DC2</f>
        <v>Anteil  Schulabsolvent*innen mit Realschulabschluss</v>
      </c>
      <c r="DD180" s="190" t="str">
        <f>Matrix1!DD2</f>
        <v>Anteil  Schulabsolvent*innen mit (Fach-)Hochschulreife</v>
      </c>
      <c r="DE180" s="190" t="str">
        <f>Matrix1!DE2</f>
        <v xml:space="preserve">Anteil Schulabgänger*innen ohne Hauptschulabschluss </v>
      </c>
      <c r="DF180" s="190" t="str">
        <f>Matrix1!DF2</f>
        <v>Anteil Schüler*innen mit Förderbedarf gesamt</v>
      </c>
      <c r="DG180" s="190" t="str">
        <f>Matrix1!DG2</f>
        <v>Anteil inklusiv beschulte Schüler*innen mit Förderbedarf</v>
      </c>
      <c r="DH180" s="190" t="str">
        <f>Matrix1!DH2</f>
        <v>Anteil Schüler*innen mit Förderbedarf in Primarstufe</v>
      </c>
      <c r="DI180" s="190" t="str">
        <f>Matrix1!DI2</f>
        <v>Anteil inklusiv beschulte Schüler*innen in Grundschulen mit Förderbedarf</v>
      </c>
    </row>
    <row r="181" spans="1:113" hidden="1" x14ac:dyDescent="0.2">
      <c r="A181" s="238"/>
      <c r="B181" s="247"/>
      <c r="C181" s="249"/>
      <c r="M181" s="250"/>
      <c r="N181" s="249"/>
    </row>
    <row r="182" spans="1:113" hidden="1" x14ac:dyDescent="0.2">
      <c r="A182" s="238"/>
      <c r="B182" s="247"/>
      <c r="C182" s="249"/>
      <c r="M182" s="250"/>
      <c r="N182" s="249"/>
    </row>
    <row r="183" spans="1:113" hidden="1" x14ac:dyDescent="0.2">
      <c r="A183" s="238"/>
      <c r="B183" s="247"/>
      <c r="C183" s="249"/>
      <c r="M183" s="250"/>
      <c r="N183" s="249"/>
    </row>
    <row r="184" spans="1:113" ht="15.75" hidden="1" x14ac:dyDescent="0.25">
      <c r="A184" s="235" t="s">
        <v>698</v>
      </c>
    </row>
    <row r="185" spans="1:113" s="261" customFormat="1" ht="18" hidden="1" x14ac:dyDescent="0.25">
      <c r="A185" s="260" t="s">
        <v>688</v>
      </c>
      <c r="B185" s="260" t="s">
        <v>689</v>
      </c>
      <c r="C185" s="260" t="s">
        <v>690</v>
      </c>
      <c r="D185" s="260"/>
      <c r="J185" s="262" t="s">
        <v>693</v>
      </c>
    </row>
    <row r="186" spans="1:113" s="261" customFormat="1" ht="18" hidden="1" x14ac:dyDescent="0.25">
      <c r="A186" s="260"/>
      <c r="B186" s="260"/>
      <c r="C186" s="260" t="s">
        <v>842</v>
      </c>
      <c r="D186" s="260"/>
      <c r="J186" s="262"/>
    </row>
    <row r="187" spans="1:113" s="262" customFormat="1" hidden="1" x14ac:dyDescent="0.2">
      <c r="A187" s="260">
        <v>4</v>
      </c>
      <c r="B187" s="260" t="str">
        <f>Kennzahlen!A9</f>
        <v>G 1</v>
      </c>
      <c r="C187" s="260" t="str">
        <f>Kennzahlen!B9</f>
        <v>Anteil übergewichtige Kinder (3 Einschulungsjahrgänge)</v>
      </c>
      <c r="D187" s="260"/>
      <c r="J187" s="262" t="s">
        <v>691</v>
      </c>
    </row>
    <row r="188" spans="1:113" hidden="1" x14ac:dyDescent="0.2">
      <c r="A188" s="260">
        <v>5</v>
      </c>
      <c r="B188" s="260" t="str">
        <f>Kennzahlen!A10</f>
        <v>K 6</v>
      </c>
      <c r="C188" s="160" t="str">
        <f>Kennzahlen!B10</f>
        <v>Anteil der Kinder mit 3 und mehr Defiziten in schulrelevanten Vorläuferfähigkeiten (3 Einschulungsjahrgänge)</v>
      </c>
      <c r="D188" s="160"/>
      <c r="J188" s="140" t="s">
        <v>691</v>
      </c>
    </row>
    <row r="189" spans="1:113" hidden="1" x14ac:dyDescent="0.2">
      <c r="A189" s="260">
        <v>6</v>
      </c>
      <c r="B189" s="260" t="str">
        <f>Kennzahlen!A11</f>
        <v>G 2</v>
      </c>
      <c r="C189" s="160" t="str">
        <f>Kennzahlen!B11</f>
        <v>Inanspruchnahme des Sozialpsychiatrischen Dienstes pro 100.000 Einwohner*innen</v>
      </c>
      <c r="D189" s="160"/>
      <c r="J189" s="140" t="s">
        <v>692</v>
      </c>
    </row>
    <row r="190" spans="1:113" hidden="1" x14ac:dyDescent="0.2">
      <c r="A190" s="260">
        <v>7</v>
      </c>
      <c r="B190" s="260" t="str">
        <f>Kennzahlen!A12</f>
        <v>G 3</v>
      </c>
      <c r="C190" s="160" t="str">
        <f>Kennzahlen!B12</f>
        <v>Anteil Leistungsbeziehende der Pflegeversicherung (SGB XI) in institutioneller Pflege</v>
      </c>
      <c r="D190" s="160"/>
      <c r="J190" s="140" t="s">
        <v>692</v>
      </c>
    </row>
    <row r="191" spans="1:113" hidden="1" x14ac:dyDescent="0.2">
      <c r="A191" s="260"/>
      <c r="B191" s="260"/>
      <c r="C191" s="160" t="s">
        <v>843</v>
      </c>
      <c r="D191" s="160"/>
    </row>
    <row r="192" spans="1:113" hidden="1" x14ac:dyDescent="0.2">
      <c r="A192" s="260">
        <v>8</v>
      </c>
      <c r="B192" s="260" t="str">
        <f>Kennzahlen!A14</f>
        <v>M 1</v>
      </c>
      <c r="C192" s="160" t="str">
        <f>Kennzahlen!B14</f>
        <v>Ausländer*innenanteil</v>
      </c>
      <c r="D192" s="160"/>
      <c r="J192" s="140" t="s">
        <v>691</v>
      </c>
    </row>
    <row r="193" spans="1:10" hidden="1" x14ac:dyDescent="0.2">
      <c r="A193" s="260">
        <v>9</v>
      </c>
      <c r="B193" s="260" t="str">
        <f>Kennzahlen!A15</f>
        <v>M 2.1</v>
      </c>
      <c r="C193" s="160" t="str">
        <f>Kennzahlen!B15</f>
        <v>Anteil Personen mit Migrationshintergrund</v>
      </c>
      <c r="D193" s="160"/>
      <c r="J193" s="140" t="s">
        <v>691</v>
      </c>
    </row>
    <row r="194" spans="1:10" hidden="1" x14ac:dyDescent="0.2">
      <c r="A194" s="260">
        <v>10</v>
      </c>
      <c r="B194" s="260" t="str">
        <f>Kennzahlen!A16</f>
        <v>M 2.2</v>
      </c>
      <c r="C194" s="160" t="str">
        <f>Kennzahlen!B16</f>
        <v>Anteil Personen mit Migrationshintergrund 0 bis unter 18 Jahre</v>
      </c>
      <c r="D194" s="160"/>
      <c r="J194" s="140" t="s">
        <v>691</v>
      </c>
    </row>
    <row r="195" spans="1:10" hidden="1" x14ac:dyDescent="0.2">
      <c r="A195" s="260">
        <v>11</v>
      </c>
      <c r="B195" s="260" t="str">
        <f>Kennzahlen!A17</f>
        <v>M 2.3</v>
      </c>
      <c r="C195" s="160" t="str">
        <f>Kennzahlen!B17</f>
        <v>Anteil Personen mit Migrationshintergrund 18 bis unter 65 Jahren</v>
      </c>
      <c r="D195" s="160"/>
      <c r="J195" s="140" t="s">
        <v>691</v>
      </c>
    </row>
    <row r="196" spans="1:10" hidden="1" x14ac:dyDescent="0.2">
      <c r="A196" s="260">
        <v>12</v>
      </c>
      <c r="B196" s="260" t="str">
        <f>Kennzahlen!A18</f>
        <v>M 2.4</v>
      </c>
      <c r="C196" s="160" t="str">
        <f>Kennzahlen!B18</f>
        <v>Anteil Personen mit Migrationshintergrund ab 65 Jahren</v>
      </c>
      <c r="D196" s="160"/>
      <c r="J196" s="140" t="s">
        <v>691</v>
      </c>
    </row>
    <row r="197" spans="1:10" hidden="1" x14ac:dyDescent="0.2">
      <c r="A197" s="260">
        <v>13</v>
      </c>
      <c r="B197" s="260" t="str">
        <f>Kennzahlen!A19</f>
        <v>M 4</v>
      </c>
      <c r="C197" s="160" t="str">
        <f>Kennzahlen!B19</f>
        <v>Anteil ausländische Schulabgänger*innen ohne Hauptschulabschluss</v>
      </c>
      <c r="D197" s="160"/>
      <c r="J197" s="140" t="s">
        <v>692</v>
      </c>
    </row>
    <row r="198" spans="1:10" hidden="1" x14ac:dyDescent="0.2">
      <c r="A198" s="260">
        <v>14</v>
      </c>
      <c r="B198" s="260" t="str">
        <f>Kennzahlen!A20</f>
        <v>M 5.1</v>
      </c>
      <c r="C198" s="160" t="str">
        <f>Kennzahlen!B20</f>
        <v>Arbeitslosenquote Ausländer*innen (BA)</v>
      </c>
      <c r="D198" s="160"/>
      <c r="J198" s="140" t="s">
        <v>692</v>
      </c>
    </row>
    <row r="199" spans="1:10" hidden="1" x14ac:dyDescent="0.2">
      <c r="A199" s="260">
        <v>15</v>
      </c>
      <c r="B199" s="260" t="str">
        <f>Kennzahlen!A21</f>
        <v>M 5.2</v>
      </c>
      <c r="C199" s="160" t="str">
        <f>Kennzahlen!B21</f>
        <v>Anteil arbeitslose Ausländer*innen an allen Arbeitslosen</v>
      </c>
      <c r="D199" s="160"/>
      <c r="J199" s="140" t="s">
        <v>691</v>
      </c>
    </row>
    <row r="200" spans="1:10" hidden="1" x14ac:dyDescent="0.2">
      <c r="A200" s="260">
        <v>16</v>
      </c>
      <c r="B200" s="260" t="str">
        <f>Kennzahlen!A22</f>
        <v>M 6.1</v>
      </c>
      <c r="C200" s="160" t="str">
        <f>Kennzahlen!B22</f>
        <v>Anteil ausländische Vollzeitbeschäftigte im Unteren Entgeltbereich</v>
      </c>
      <c r="D200" s="160"/>
      <c r="J200" s="140" t="s">
        <v>692</v>
      </c>
    </row>
    <row r="201" spans="1:10" hidden="1" x14ac:dyDescent="0.2">
      <c r="A201" s="260">
        <v>17</v>
      </c>
      <c r="B201" s="260" t="str">
        <f>Kennzahlen!A23</f>
        <v>M 6.2</v>
      </c>
      <c r="C201" s="160" t="str">
        <f>Kennzahlen!B23</f>
        <v>Differenz Medianeinkommen zwischen nicht-deutschen und deutschen Beschäftigten in Prozent</v>
      </c>
      <c r="D201" s="160"/>
      <c r="J201" s="140" t="s">
        <v>841</v>
      </c>
    </row>
    <row r="202" spans="1:10" hidden="1" x14ac:dyDescent="0.2">
      <c r="A202" s="260">
        <v>18</v>
      </c>
      <c r="B202" s="260" t="str">
        <f>Kennzahlen!A24</f>
        <v>M 7</v>
      </c>
      <c r="C202" s="160" t="str">
        <f>Kennzahlen!B24</f>
        <v>Anteil Ausländer*innen mit Mindestsicherungsleistungen</v>
      </c>
      <c r="D202" s="160"/>
      <c r="J202" s="140" t="s">
        <v>691</v>
      </c>
    </row>
    <row r="203" spans="1:10" hidden="1" x14ac:dyDescent="0.2">
      <c r="A203" s="260"/>
      <c r="B203" s="260"/>
      <c r="C203" s="160" t="s">
        <v>844</v>
      </c>
      <c r="D203" s="160"/>
      <c r="J203" s="140" t="s">
        <v>691</v>
      </c>
    </row>
    <row r="204" spans="1:10" hidden="1" x14ac:dyDescent="0.2">
      <c r="A204" s="260">
        <v>19</v>
      </c>
      <c r="B204" s="260" t="str">
        <f>Kennzahlen!A26</f>
        <v>GB 1.1</v>
      </c>
      <c r="C204" s="160" t="str">
        <f>Kennzahlen!B26</f>
        <v>Beschäftigungsquote Frauen</v>
      </c>
      <c r="D204" s="160"/>
      <c r="J204" s="140" t="s">
        <v>691</v>
      </c>
    </row>
    <row r="205" spans="1:10" hidden="1" x14ac:dyDescent="0.2">
      <c r="A205" s="260">
        <v>20</v>
      </c>
      <c r="B205" s="260" t="str">
        <f>Kennzahlen!A27</f>
        <v>GB 1.2</v>
      </c>
      <c r="C205" s="160" t="str">
        <f>Kennzahlen!B27</f>
        <v>Beschäftigungsquote Männer</v>
      </c>
      <c r="D205" s="160"/>
      <c r="J205" s="140" t="s">
        <v>691</v>
      </c>
    </row>
    <row r="206" spans="1:10" hidden="1" x14ac:dyDescent="0.2">
      <c r="A206" s="260">
        <v>21</v>
      </c>
      <c r="B206" s="260" t="str">
        <f>Kennzahlen!A28</f>
        <v>GB 1.3</v>
      </c>
      <c r="C206" s="160" t="str">
        <f>Kennzahlen!B28</f>
        <v>Anteil Frauen mit sozialversicherungspflichtiger Beschäftigung</v>
      </c>
      <c r="D206" s="160"/>
      <c r="J206" s="140" t="s">
        <v>691</v>
      </c>
    </row>
    <row r="207" spans="1:10" hidden="1" x14ac:dyDescent="0.2">
      <c r="A207" s="260">
        <v>22</v>
      </c>
      <c r="B207" s="260" t="str">
        <f>Kennzahlen!A29</f>
        <v>GB 1.4</v>
      </c>
      <c r="C207" s="160" t="str">
        <f>Kennzahlen!B29</f>
        <v>Anteil Frauen mit ausschließlich geringfügiger Beschäftigung</v>
      </c>
      <c r="D207" s="160"/>
      <c r="J207" s="140" t="s">
        <v>691</v>
      </c>
    </row>
    <row r="208" spans="1:10" hidden="1" x14ac:dyDescent="0.2">
      <c r="A208" s="260">
        <v>23</v>
      </c>
      <c r="B208" s="260" t="str">
        <f>Kennzahlen!A30</f>
        <v>GB 1.5</v>
      </c>
      <c r="C208" s="160" t="str">
        <f>Kennzahlen!B30</f>
        <v>Anteil Frauen in Teilzeit</v>
      </c>
      <c r="D208" s="160"/>
      <c r="J208" s="140" t="s">
        <v>691</v>
      </c>
    </row>
    <row r="209" spans="1:10" hidden="1" x14ac:dyDescent="0.2">
      <c r="A209" s="260">
        <v>24</v>
      </c>
      <c r="B209" s="260" t="str">
        <f>Kennzahlen!A31</f>
        <v>GB 1.6</v>
      </c>
      <c r="C209" s="160" t="str">
        <f>Kennzahlen!B31</f>
        <v>Anteil Männer in Teilzeit</v>
      </c>
      <c r="D209" s="160"/>
      <c r="J209" s="140" t="s">
        <v>691</v>
      </c>
    </row>
    <row r="210" spans="1:10" hidden="1" x14ac:dyDescent="0.2">
      <c r="A210" s="260">
        <v>25</v>
      </c>
      <c r="B210" s="260" t="str">
        <f>Kennzahlen!A32</f>
        <v>GB 2.1</v>
      </c>
      <c r="C210" s="160" t="str">
        <f>Kennzahlen!B32</f>
        <v>Anteil vollzeitbeschäftigte Frauen im Unteren Entgeltbereich</v>
      </c>
      <c r="D210" s="160"/>
      <c r="J210" s="140" t="s">
        <v>691</v>
      </c>
    </row>
    <row r="211" spans="1:10" hidden="1" x14ac:dyDescent="0.2">
      <c r="A211" s="260">
        <v>26</v>
      </c>
      <c r="B211" s="260" t="str">
        <f>Kennzahlen!A33</f>
        <v>GB 2.2</v>
      </c>
      <c r="C211" s="160" t="str">
        <f>Kennzahlen!B33</f>
        <v>Anteil vollzeitbeschäftigte Männer im Unteren Entgeltbereich</v>
      </c>
      <c r="D211" s="160"/>
      <c r="J211" s="140" t="s">
        <v>691</v>
      </c>
    </row>
    <row r="212" spans="1:10" hidden="1" x14ac:dyDescent="0.2">
      <c r="A212" s="260">
        <v>27</v>
      </c>
      <c r="B212" s="260" t="str">
        <f>Kennzahlen!A34</f>
        <v>GB 2.3</v>
      </c>
      <c r="C212" s="160" t="str">
        <f>Kennzahlen!B34</f>
        <v>Differenz Medianeinkommen zwischen weiblichen und männlichen Beschäftigten in Prozent</v>
      </c>
      <c r="D212" s="160"/>
      <c r="J212" s="140" t="s">
        <v>841</v>
      </c>
    </row>
    <row r="213" spans="1:10" hidden="1" x14ac:dyDescent="0.2">
      <c r="A213" s="260">
        <v>28</v>
      </c>
      <c r="B213" s="260" t="str">
        <f>Kennzahlen!A35</f>
        <v>GB 3.1</v>
      </c>
      <c r="C213" s="160" t="str">
        <f>Kennzahlen!B35</f>
        <v>Anteil Frauen mit Mindestsicherungsleistungen</v>
      </c>
      <c r="D213" s="160"/>
      <c r="J213" s="140" t="s">
        <v>691</v>
      </c>
    </row>
    <row r="214" spans="1:10" hidden="1" x14ac:dyDescent="0.2">
      <c r="A214" s="260">
        <v>29</v>
      </c>
      <c r="B214" s="260" t="str">
        <f>Kennzahlen!A36</f>
        <v>GB 3.2</v>
      </c>
      <c r="C214" s="160" t="str">
        <f>Kennzahlen!B36</f>
        <v>Anteil Männer mit Mindestsicherungsleistungen</v>
      </c>
      <c r="D214" s="160"/>
      <c r="J214" s="140" t="s">
        <v>691</v>
      </c>
    </row>
    <row r="215" spans="1:10" hidden="1" x14ac:dyDescent="0.2">
      <c r="A215" s="260">
        <v>30</v>
      </c>
      <c r="B215" s="260" t="str">
        <f>Kennzahlen!A37</f>
        <v>GB 4</v>
      </c>
      <c r="C215" s="160" t="str">
        <f>Kennzahlen!B37</f>
        <v>Anteil Haushalte alleinerziehender Frauen mit Kindern 0 bis unter 18 Jahre</v>
      </c>
      <c r="D215" s="160"/>
      <c r="J215" s="140" t="s">
        <v>691</v>
      </c>
    </row>
    <row r="216" spans="1:10" hidden="1" x14ac:dyDescent="0.2">
      <c r="A216" s="260">
        <v>31</v>
      </c>
      <c r="B216" s="260" t="str">
        <f>Kennzahlen!A38</f>
        <v>GB 5</v>
      </c>
      <c r="C216" s="160" t="str">
        <f>Kennzahlen!B38</f>
        <v>Ganztagsbetreuungsquote für Kinder 1 bis 6 Jahre (+ Flexikinder)</v>
      </c>
      <c r="D216" s="160"/>
      <c r="J216" s="140" t="s">
        <v>841</v>
      </c>
    </row>
    <row r="217" spans="1:10" hidden="1" x14ac:dyDescent="0.2">
      <c r="A217" s="260">
        <v>32</v>
      </c>
      <c r="B217" s="260" t="str">
        <f>Kennzahlen!A39</f>
        <v>GB 6</v>
      </c>
      <c r="C217" s="160" t="str">
        <f>Kennzahlen!B39</f>
        <v>Anteil der Grundschüler*innen mit schulischem Ganztagsangebot</v>
      </c>
      <c r="D217" s="160"/>
      <c r="J217" s="140" t="s">
        <v>841</v>
      </c>
    </row>
    <row r="218" spans="1:10" hidden="1" x14ac:dyDescent="0.2">
      <c r="A218" s="260"/>
      <c r="B218" s="260"/>
      <c r="C218" s="160" t="s">
        <v>845</v>
      </c>
      <c r="D218" s="160"/>
    </row>
    <row r="219" spans="1:10" hidden="1" x14ac:dyDescent="0.2">
      <c r="A219" s="260">
        <v>33</v>
      </c>
      <c r="B219" s="260" t="str">
        <f>Kennzahlen!A41</f>
        <v>K 1</v>
      </c>
      <c r="C219" s="160" t="str">
        <f>Kennzahlen!B41</f>
        <v>Anteil Kinder und Jugendliche 0 bis unter 18 Jahre</v>
      </c>
      <c r="D219" s="160"/>
      <c r="J219" s="140" t="s">
        <v>691</v>
      </c>
    </row>
    <row r="220" spans="1:10" hidden="1" x14ac:dyDescent="0.2">
      <c r="A220" s="260">
        <v>34</v>
      </c>
      <c r="B220" s="260" t="str">
        <f>Kennzahlen!A42</f>
        <v>K 2.1</v>
      </c>
      <c r="C220" s="160" t="str">
        <f>Kennzahlen!B42</f>
        <v>Versorgungsquote mit Krippen-Plätzen</v>
      </c>
      <c r="D220" s="160"/>
      <c r="J220" s="140" t="s">
        <v>841</v>
      </c>
    </row>
    <row r="221" spans="1:10" hidden="1" x14ac:dyDescent="0.2">
      <c r="A221" s="260">
        <v>35</v>
      </c>
      <c r="B221" s="260" t="str">
        <f>Kennzahlen!A43</f>
        <v>K 2.2</v>
      </c>
      <c r="C221" s="160" t="str">
        <f>Kennzahlen!B43</f>
        <v>Versorgungsquote mit KiTa-Plätzen</v>
      </c>
      <c r="D221" s="160"/>
      <c r="J221" s="140" t="s">
        <v>841</v>
      </c>
    </row>
    <row r="222" spans="1:10" hidden="1" x14ac:dyDescent="0.2">
      <c r="A222" s="260">
        <v>36</v>
      </c>
      <c r="B222" s="260" t="str">
        <f>Kennzahlen!A44</f>
        <v>K 2.3</v>
      </c>
      <c r="C222" s="160" t="str">
        <f>Kennzahlen!B44</f>
        <v>Versorgungsquote mit Hortplätzen</v>
      </c>
      <c r="D222" s="160"/>
      <c r="J222" s="140" t="s">
        <v>841</v>
      </c>
    </row>
    <row r="223" spans="1:10" hidden="1" x14ac:dyDescent="0.2">
      <c r="A223" s="260">
        <v>37</v>
      </c>
      <c r="B223" s="260" t="str">
        <f>Kennzahlen!A45</f>
        <v>K 3.1</v>
      </c>
      <c r="C223" s="160" t="str">
        <f>Kennzahlen!B45</f>
        <v>Anteil Alleinerziehenden-Haushalte</v>
      </c>
      <c r="D223" s="160"/>
      <c r="J223" s="140" t="s">
        <v>691</v>
      </c>
    </row>
    <row r="224" spans="1:10" hidden="1" x14ac:dyDescent="0.2">
      <c r="A224" s="260">
        <v>38</v>
      </c>
      <c r="B224" s="260" t="str">
        <f>Kennzahlen!A46</f>
        <v>K 3.2</v>
      </c>
      <c r="C224" s="160" t="str">
        <f>Kennzahlen!B46</f>
        <v>Anteil Bedarfsgemeinschaften im SGB II-Bezug mit Kindern 0 bis unter 18 Jahre</v>
      </c>
      <c r="D224" s="160"/>
      <c r="J224" s="140" t="s">
        <v>691</v>
      </c>
    </row>
    <row r="225" spans="1:10" hidden="1" x14ac:dyDescent="0.2">
      <c r="A225" s="260">
        <v>39</v>
      </c>
      <c r="B225" s="260" t="str">
        <f>Kennzahlen!A47</f>
        <v>K 3.3</v>
      </c>
      <c r="C225" s="160" t="str">
        <f>Kennzahlen!B47</f>
        <v>Anteil Alleinerziehenden-Bedarfsgemeinschaften im SGB II-Bezug mit Kindern 0 bis unter 18 Jahre</v>
      </c>
      <c r="D225" s="160"/>
      <c r="J225" s="140" t="s">
        <v>691</v>
      </c>
    </row>
    <row r="226" spans="1:10" hidden="1" x14ac:dyDescent="0.2">
      <c r="A226" s="260">
        <v>40</v>
      </c>
      <c r="B226" s="260" t="str">
        <f>Kennzahlen!A48</f>
        <v>K 4</v>
      </c>
      <c r="C226" s="160" t="str">
        <f>Kennzahlen!B48</f>
        <v>Anteil Kinder und Jugendliche mit Mindestsicherungsleistungen</v>
      </c>
      <c r="D226" s="160"/>
      <c r="J226" s="140" t="s">
        <v>691</v>
      </c>
    </row>
    <row r="227" spans="1:10" hidden="1" x14ac:dyDescent="0.2">
      <c r="A227" s="260">
        <v>41</v>
      </c>
      <c r="B227" s="260" t="str">
        <f>Kennzahlen!A49</f>
        <v>K 5</v>
      </c>
      <c r="C227" s="160" t="str">
        <f>Kennzahlen!B49</f>
        <v>Inanspruchnahme von Hilfen zur Erziehung pro 1.000 Kinder und Jugendliche 0 bis unter 18 Jahre</v>
      </c>
      <c r="D227" s="160"/>
      <c r="J227" s="140" t="s">
        <v>841</v>
      </c>
    </row>
    <row r="228" spans="1:10" hidden="1" x14ac:dyDescent="0.2">
      <c r="A228" s="260">
        <v>42</v>
      </c>
      <c r="B228" s="260" t="str">
        <f>Kennzahlen!A50</f>
        <v>K 6</v>
      </c>
      <c r="C228" s="160" t="str">
        <f>Kennzahlen!B50</f>
        <v>Anteil der Kinder mit 3 und mehr Defiziten in schulrelevanten Vorläuferfähigkeiten (3 Einschulungsjahrgänge)</v>
      </c>
      <c r="D228" s="160"/>
      <c r="J228" s="140" t="s">
        <v>691</v>
      </c>
    </row>
    <row r="229" spans="1:10" hidden="1" x14ac:dyDescent="0.2">
      <c r="A229" s="260">
        <v>43</v>
      </c>
      <c r="B229" s="260" t="str">
        <f>Kennzahlen!A51</f>
        <v>K 7</v>
      </c>
      <c r="C229" s="160" t="str">
        <f>Kennzahlen!B51</f>
        <v>Anteil der Kinder mit Defiziten in der Sprachkompetenz in Deutsch (3 Einschulungsjahrgänge)</v>
      </c>
      <c r="D229" s="160"/>
      <c r="J229" s="140" t="s">
        <v>691</v>
      </c>
    </row>
    <row r="230" spans="1:10" hidden="1" x14ac:dyDescent="0.2">
      <c r="A230" s="260"/>
      <c r="B230" s="260"/>
      <c r="C230" s="160" t="s">
        <v>846</v>
      </c>
      <c r="D230" s="160"/>
    </row>
    <row r="231" spans="1:10" hidden="1" x14ac:dyDescent="0.2">
      <c r="A231" s="260">
        <v>44</v>
      </c>
      <c r="B231" s="260" t="str">
        <f>Kennzahlen!A53</f>
        <v>J 1</v>
      </c>
      <c r="C231" s="160" t="str">
        <f>Kennzahlen!B53</f>
        <v>Anteil Jugendliche und junge Erwachsene 15 bis unter 25 Jahre</v>
      </c>
      <c r="D231" s="160"/>
      <c r="J231" s="140" t="s">
        <v>691</v>
      </c>
    </row>
    <row r="232" spans="1:10" hidden="1" x14ac:dyDescent="0.2">
      <c r="A232" s="260">
        <v>45</v>
      </c>
      <c r="B232" s="260" t="str">
        <f>Kennzahlen!A54</f>
        <v>J 2.1</v>
      </c>
      <c r="C232" s="160" t="str">
        <f>Kennzahlen!B54</f>
        <v>Anteil junge Beschäftigte 15 bis unter 25 Jahre</v>
      </c>
      <c r="D232" s="160"/>
      <c r="J232" s="140" t="s">
        <v>691</v>
      </c>
    </row>
    <row r="233" spans="1:10" hidden="1" x14ac:dyDescent="0.2">
      <c r="A233" s="260">
        <v>46</v>
      </c>
      <c r="B233" s="260" t="str">
        <f>Kennzahlen!A55</f>
        <v>J 2.2</v>
      </c>
      <c r="C233" s="160" t="str">
        <f>Kennzahlen!B55</f>
        <v>Anteil junge Auszubildende 15 bis unter 25 Jahre</v>
      </c>
      <c r="D233" s="160"/>
      <c r="J233" s="140" t="s">
        <v>691</v>
      </c>
    </row>
    <row r="234" spans="1:10" hidden="1" x14ac:dyDescent="0.2">
      <c r="A234" s="260">
        <v>47</v>
      </c>
      <c r="B234" s="260" t="str">
        <f>Kennzahlen!A56</f>
        <v>J 2.3</v>
      </c>
      <c r="C234" s="160" t="str">
        <f>Kennzahlen!B56</f>
        <v>Anteil junge weibliche Auszubildende 15 bis unter 25 Jahre</v>
      </c>
      <c r="D234" s="160"/>
      <c r="J234" s="140" t="s">
        <v>691</v>
      </c>
    </row>
    <row r="235" spans="1:10" hidden="1" x14ac:dyDescent="0.2">
      <c r="A235" s="260">
        <v>48</v>
      </c>
      <c r="B235" s="260" t="str">
        <f>Kennzahlen!A57</f>
        <v>J 3</v>
      </c>
      <c r="C235" s="160" t="str">
        <f>Kennzahlen!B57</f>
        <v>Anteil junge SGB II-Leistungsbeziehende 15 bis unter 25 Jahren</v>
      </c>
      <c r="D235" s="160"/>
      <c r="J235" s="140" t="s">
        <v>691</v>
      </c>
    </row>
    <row r="236" spans="1:10" hidden="1" x14ac:dyDescent="0.2">
      <c r="A236" s="260">
        <v>49</v>
      </c>
      <c r="B236" s="260" t="str">
        <f>Kennzahlen!A58</f>
        <v>J 4.1</v>
      </c>
      <c r="C236" s="160" t="str">
        <f>Kennzahlen!B58</f>
        <v>Anteil junge Arbeitslose 15 bis unter 25 Jahren</v>
      </c>
      <c r="D236" s="160"/>
      <c r="J236" s="140" t="s">
        <v>691</v>
      </c>
    </row>
    <row r="237" spans="1:10" hidden="1" x14ac:dyDescent="0.2">
      <c r="A237" s="260">
        <v>50</v>
      </c>
      <c r="B237" s="260" t="str">
        <f>Kennzahlen!A59</f>
        <v>J 4.2</v>
      </c>
      <c r="C237" s="160" t="str">
        <f>Kennzahlen!B59</f>
        <v>Jugendarbeitslosenquote 15 bis unter 25 Jahre (BA)</v>
      </c>
      <c r="D237" s="160"/>
      <c r="J237" s="140" t="s">
        <v>692</v>
      </c>
    </row>
    <row r="238" spans="1:10" hidden="1" x14ac:dyDescent="0.2">
      <c r="A238" s="260">
        <v>51</v>
      </c>
      <c r="B238" s="260" t="str">
        <f>Kennzahlen!A60</f>
        <v>J 5</v>
      </c>
      <c r="C238" s="160" t="str">
        <f>Kennzahlen!B60</f>
        <v>Anteil Jugendliche und junge Erwachsene 15 bis unter 25 Jahren im Übergangssystem Schule-Beruf</v>
      </c>
      <c r="D238" s="160"/>
      <c r="J238" s="140" t="s">
        <v>692</v>
      </c>
    </row>
    <row r="239" spans="1:10" hidden="1" x14ac:dyDescent="0.2">
      <c r="A239" s="260">
        <v>52</v>
      </c>
      <c r="B239" s="260" t="str">
        <f>Kennzahlen!A61</f>
        <v>J 6</v>
      </c>
      <c r="C239" s="160" t="str">
        <f>Kennzahlen!B61</f>
        <v>Anteil Schulabgänger*innen ohne Schulabschluss</v>
      </c>
      <c r="D239" s="160"/>
      <c r="J239" s="140" t="s">
        <v>692</v>
      </c>
    </row>
    <row r="240" spans="1:10" hidden="1" x14ac:dyDescent="0.2">
      <c r="A240" s="260">
        <v>53</v>
      </c>
      <c r="B240" s="260" t="str">
        <f>Kennzahlen!A62</f>
        <v>J 7</v>
      </c>
      <c r="C240" s="160" t="str">
        <f>Kennzahlen!B62</f>
        <v>Inanspruchnahme von Jugendhilfeleistungen pro 1.000 junge Erwachsene 18 bis unter 27 Jahre</v>
      </c>
      <c r="D240" s="160"/>
      <c r="J240" s="140" t="s">
        <v>841</v>
      </c>
    </row>
    <row r="241" spans="1:10" hidden="1" x14ac:dyDescent="0.2">
      <c r="A241" s="260"/>
      <c r="B241" s="260"/>
      <c r="C241" s="160" t="s">
        <v>847</v>
      </c>
      <c r="D241" s="160"/>
    </row>
    <row r="242" spans="1:10" hidden="1" x14ac:dyDescent="0.2">
      <c r="A242" s="260">
        <v>54</v>
      </c>
      <c r="B242" s="260" t="str">
        <f>Kennzahlen!A64</f>
        <v>I 1</v>
      </c>
      <c r="C242" s="160" t="str">
        <f>Kennzahlen!B64</f>
        <v>Anteil schwerbehinderte Menschen</v>
      </c>
      <c r="D242" s="160"/>
      <c r="J242" s="140" t="s">
        <v>691</v>
      </c>
    </row>
    <row r="243" spans="1:10" hidden="1" x14ac:dyDescent="0.2">
      <c r="A243" s="260">
        <v>55</v>
      </c>
      <c r="B243" s="260" t="str">
        <f>Kennzahlen!A65</f>
        <v>I 2.1</v>
      </c>
      <c r="C243" s="160" t="str">
        <f>Kennzahlen!B65</f>
        <v>Anteil Schüler*innen mit Förderbedarf gesamt</v>
      </c>
      <c r="D243" s="160"/>
      <c r="J243" s="140" t="s">
        <v>691</v>
      </c>
    </row>
    <row r="244" spans="1:10" hidden="1" x14ac:dyDescent="0.2">
      <c r="A244" s="260">
        <v>56</v>
      </c>
      <c r="B244" s="260" t="str">
        <f>Kennzahlen!A66</f>
        <v>I 2.2</v>
      </c>
      <c r="C244" s="160" t="str">
        <f>Kennzahlen!B66</f>
        <v>Anteil inklusiv beschulte Schüler*innen mit Förderbedarf</v>
      </c>
      <c r="D244" s="160"/>
      <c r="J244" s="140" t="s">
        <v>691</v>
      </c>
    </row>
    <row r="245" spans="1:10" hidden="1" x14ac:dyDescent="0.2">
      <c r="A245" s="260">
        <v>57</v>
      </c>
      <c r="B245" s="260" t="str">
        <f>Kennzahlen!A67</f>
        <v>I 2.3</v>
      </c>
      <c r="C245" s="160" t="str">
        <f>Kennzahlen!B67</f>
        <v>Anteil Schüler*innen mit Förderbedarf in Primarstufe</v>
      </c>
      <c r="D245" s="160"/>
      <c r="J245" s="140" t="s">
        <v>691</v>
      </c>
    </row>
    <row r="246" spans="1:10" hidden="1" x14ac:dyDescent="0.2">
      <c r="A246" s="260">
        <v>58</v>
      </c>
      <c r="B246" s="260" t="str">
        <f>Kennzahlen!A68</f>
        <v>I 2.4</v>
      </c>
      <c r="C246" s="160" t="str">
        <f>Kennzahlen!B68</f>
        <v>Anteil inklusiv beschulte Schüler*innen in Grundschulen mit Förderbedarf</v>
      </c>
      <c r="D246" s="160"/>
      <c r="J246" s="140" t="s">
        <v>691</v>
      </c>
    </row>
    <row r="247" spans="1:10" hidden="1" x14ac:dyDescent="0.2">
      <c r="A247" s="260"/>
      <c r="B247" s="260"/>
      <c r="C247" s="160" t="s">
        <v>848</v>
      </c>
      <c r="D247" s="160"/>
    </row>
    <row r="248" spans="1:10" hidden="1" x14ac:dyDescent="0.2">
      <c r="A248" s="260">
        <v>59</v>
      </c>
      <c r="B248" s="260" t="str">
        <f>Kennzahlen!A70</f>
        <v>T 1</v>
      </c>
      <c r="C248" s="160" t="str">
        <f>Kennzahlen!B70</f>
        <v>Anteil ältere Menschen ab 65 Jahre</v>
      </c>
      <c r="D248" s="160"/>
      <c r="J248" s="140" t="s">
        <v>691</v>
      </c>
    </row>
    <row r="249" spans="1:10" hidden="1" x14ac:dyDescent="0.2">
      <c r="A249" s="260">
        <v>60</v>
      </c>
      <c r="B249" s="260" t="str">
        <f>Kennzahlen!A71</f>
        <v>T 2</v>
      </c>
      <c r="C249" s="160" t="str">
        <f>Kennzahlen!B71</f>
        <v>Anteil ältere Menschen ab 65 Jahre mit Mindestsicherungsleistungen</v>
      </c>
      <c r="D249" s="160"/>
      <c r="J249" s="140" t="s">
        <v>691</v>
      </c>
    </row>
    <row r="250" spans="1:10" hidden="1" x14ac:dyDescent="0.2">
      <c r="A250" s="260">
        <v>61</v>
      </c>
      <c r="B250" s="260" t="str">
        <f>Kennzahlen!A72</f>
        <v>T 3.1</v>
      </c>
      <c r="C250" s="160" t="str">
        <f>Kennzahlen!B72</f>
        <v>Anteil Haushalte älterer Menschen ab 75 Jahre</v>
      </c>
      <c r="D250" s="160"/>
      <c r="J250" s="140" t="s">
        <v>691</v>
      </c>
    </row>
    <row r="251" spans="1:10" hidden="1" x14ac:dyDescent="0.2">
      <c r="A251" s="260">
        <v>62</v>
      </c>
      <c r="B251" s="260" t="str">
        <f>Kennzahlen!A73</f>
        <v>T 3.2</v>
      </c>
      <c r="C251" s="160" t="str">
        <f>Kennzahlen!B73</f>
        <v>Anteil 1-Person-Haushalte ab 75 Jahre</v>
      </c>
      <c r="D251" s="160"/>
      <c r="J251" s="140" t="s">
        <v>691</v>
      </c>
    </row>
    <row r="252" spans="1:10" hidden="1" x14ac:dyDescent="0.2">
      <c r="A252" s="260">
        <v>63</v>
      </c>
      <c r="B252" s="260" t="str">
        <f>Kennzahlen!A74</f>
        <v>T 3.3</v>
      </c>
      <c r="C252" s="160" t="str">
        <f>Kennzahlen!B74</f>
        <v>Anteil 1-Person-Haushalte von Männern ab 75 Jahre</v>
      </c>
      <c r="D252" s="160"/>
      <c r="J252" s="140" t="s">
        <v>691</v>
      </c>
    </row>
    <row r="253" spans="1:10" hidden="1" x14ac:dyDescent="0.2">
      <c r="A253" s="260">
        <v>64</v>
      </c>
      <c r="B253" s="260" t="str">
        <f>Kennzahlen!A75</f>
        <v>T 4.1</v>
      </c>
      <c r="C253" s="160" t="str">
        <f>Kennzahlen!B75</f>
        <v>Anteil Leistungsbeziehende Pflegeversicherung ab 75 Jahre</v>
      </c>
      <c r="D253" s="160"/>
      <c r="J253" s="140" t="s">
        <v>692</v>
      </c>
    </row>
    <row r="254" spans="1:10" hidden="1" x14ac:dyDescent="0.2">
      <c r="A254" s="260">
        <v>65</v>
      </c>
      <c r="B254" s="260" t="str">
        <f>Kennzahlen!A76</f>
        <v>T 4.2</v>
      </c>
      <c r="C254" s="160" t="str">
        <f>Kennzahlen!B76</f>
        <v>Anteil ambulant versorgte Leistungsbeziehende der Pflegeversicherung</v>
      </c>
      <c r="D254" s="160"/>
      <c r="J254" s="140" t="s">
        <v>692</v>
      </c>
    </row>
    <row r="255" spans="1:10" hidden="1" x14ac:dyDescent="0.2">
      <c r="A255" s="260">
        <v>66</v>
      </c>
      <c r="B255" s="260" t="str">
        <f>Kennzahlen!A77</f>
        <v>T 4.3</v>
      </c>
      <c r="C255" s="160" t="str">
        <f>Kennzahlen!B77</f>
        <v>Anteil ältere Menschen ab 75 Jahre mit institutioneller ambulanter oder stationärer Pflege</v>
      </c>
      <c r="D255" s="160"/>
      <c r="J255" s="140" t="s">
        <v>692</v>
      </c>
    </row>
    <row r="256" spans="1:10" hidden="1" x14ac:dyDescent="0.2">
      <c r="A256" s="260">
        <v>67</v>
      </c>
      <c r="B256" s="260" t="str">
        <f>Kennzahlen!A78</f>
        <v>T 4.4</v>
      </c>
      <c r="C256" s="160" t="str">
        <f>Kennzahlen!B78</f>
        <v>Anteil Pflegebedürftige*r in institutioneller Pflege mit Leistungsbezug Hilfe zur Pflege</v>
      </c>
      <c r="D256" s="160"/>
      <c r="J256" s="140" t="s">
        <v>691</v>
      </c>
    </row>
    <row r="257" spans="1:10" hidden="1" x14ac:dyDescent="0.2">
      <c r="A257" s="260"/>
      <c r="B257" s="260"/>
      <c r="C257" s="160" t="s">
        <v>849</v>
      </c>
      <c r="D257" s="160"/>
    </row>
    <row r="258" spans="1:10" hidden="1" x14ac:dyDescent="0.2">
      <c r="A258" s="260">
        <v>68</v>
      </c>
      <c r="B258" s="260" t="str">
        <f>Kennzahlen!A80</f>
        <v>B 2.3</v>
      </c>
      <c r="C258" s="160" t="str">
        <f>Kennzahlen!B80</f>
        <v>Anteil ausschließlich geringfügig Beschäftigte an Beschäftigten gesamt</v>
      </c>
      <c r="D258" s="160"/>
      <c r="J258" s="140" t="s">
        <v>691</v>
      </c>
    </row>
    <row r="259" spans="1:10" hidden="1" x14ac:dyDescent="0.2">
      <c r="A259" s="260">
        <v>69</v>
      </c>
      <c r="B259" s="260" t="str">
        <f>Kennzahlen!A81</f>
        <v>A 1.1</v>
      </c>
      <c r="C259" s="160" t="str">
        <f>Kennzahlen!B81</f>
        <v>Anteil Vollzeitbeschäftigte im Unteren Entgeltbereich</v>
      </c>
      <c r="D259" s="160"/>
      <c r="J259" s="140" t="s">
        <v>691</v>
      </c>
    </row>
    <row r="260" spans="1:10" hidden="1" x14ac:dyDescent="0.2">
      <c r="A260" s="260">
        <v>70</v>
      </c>
      <c r="B260" s="260" t="str">
        <f>Kennzahlen!A82</f>
        <v>A 1.2</v>
      </c>
      <c r="C260" s="160" t="str">
        <f>Kennzahlen!B82</f>
        <v>Differenz Medianeinkommen zur Schwelle des Unteren Entgeltbereichs in Prozent</v>
      </c>
      <c r="D260" s="160"/>
      <c r="J260" s="140" t="s">
        <v>841</v>
      </c>
    </row>
    <row r="261" spans="1:10" hidden="1" x14ac:dyDescent="0.2">
      <c r="A261" s="260">
        <v>71</v>
      </c>
      <c r="B261" s="260" t="str">
        <f>Kennzahlen!A83</f>
        <v>A 2.1</v>
      </c>
      <c r="C261" s="160" t="str">
        <f>Kennzahlen!B83</f>
        <v>Anteil Personen mit Mindestsicherungsleistungen</v>
      </c>
      <c r="D261" s="160"/>
      <c r="J261" s="140" t="s">
        <v>691</v>
      </c>
    </row>
    <row r="262" spans="1:10" hidden="1" x14ac:dyDescent="0.2">
      <c r="A262" s="260">
        <v>72</v>
      </c>
      <c r="B262" s="260" t="str">
        <f>Kennzahlen!A84</f>
        <v>A 2.2</v>
      </c>
      <c r="C262" s="160" t="str">
        <f>Kennzahlen!B84</f>
        <v>Anteil Personen in verfestigter Armut</v>
      </c>
      <c r="D262" s="160"/>
      <c r="J262" s="140" t="s">
        <v>841</v>
      </c>
    </row>
    <row r="263" spans="1:10" hidden="1" x14ac:dyDescent="0.2">
      <c r="A263" s="260">
        <v>73</v>
      </c>
      <c r="B263" s="260" t="str">
        <f>Kennzahlen!A85</f>
        <v>A 2.3</v>
      </c>
      <c r="C263" s="160" t="str">
        <f>Kennzahlen!B85</f>
        <v>Anteil Personen mit ergänzenden Leistungen nach SGB II an Beschäftigten gesamt (sog. Working poor)</v>
      </c>
      <c r="D263" s="160"/>
      <c r="J263" s="140" t="s">
        <v>691</v>
      </c>
    </row>
    <row r="264" spans="1:10" hidden="1" x14ac:dyDescent="0.2">
      <c r="A264" s="260">
        <v>74</v>
      </c>
      <c r="B264" s="260" t="str">
        <f>Kennzahlen!A86</f>
        <v>A 2.4</v>
      </c>
      <c r="C264" s="160" t="str">
        <f>Kennzahlen!B86</f>
        <v>Anteil SGB II-Leistungsbeziehende 0 bis unter 65 Jahre</v>
      </c>
      <c r="D264" s="160"/>
      <c r="J264" s="140" t="s">
        <v>691</v>
      </c>
    </row>
    <row r="265" spans="1:10" hidden="1" x14ac:dyDescent="0.2">
      <c r="A265" s="260">
        <v>75</v>
      </c>
      <c r="B265" s="260" t="str">
        <f>Kennzahlen!A87</f>
        <v>A 2.5</v>
      </c>
      <c r="C265" s="160" t="str">
        <f>Kennzahlen!B87</f>
        <v>Anteil Bedarfsgemeinschaften mit SGB II-Bezug</v>
      </c>
      <c r="D265" s="160"/>
      <c r="J265" s="140" t="s">
        <v>691</v>
      </c>
    </row>
    <row r="266" spans="1:10" hidden="1" x14ac:dyDescent="0.2">
      <c r="A266" s="260"/>
      <c r="B266" s="260"/>
      <c r="C266" s="160" t="s">
        <v>850</v>
      </c>
      <c r="D266" s="160"/>
    </row>
    <row r="267" spans="1:10" hidden="1" x14ac:dyDescent="0.2">
      <c r="A267" s="260">
        <v>78</v>
      </c>
      <c r="B267" s="260" t="str">
        <f>Kennzahlen!A91</f>
        <v>B 1</v>
      </c>
      <c r="C267" s="160" t="str">
        <f>Kennzahlen!B91</f>
        <v>Anteil Bevölkerung 15 bis unter 65 Jahre</v>
      </c>
      <c r="D267" s="160"/>
      <c r="J267" s="140" t="s">
        <v>691</v>
      </c>
    </row>
    <row r="268" spans="1:10" hidden="1" x14ac:dyDescent="0.2">
      <c r="A268" s="260">
        <v>79</v>
      </c>
      <c r="B268" s="260" t="str">
        <f>Kennzahlen!A92</f>
        <v>B 2.1</v>
      </c>
      <c r="C268" s="160" t="str">
        <f>Kennzahlen!B92</f>
        <v>Beschäftigungsquote</v>
      </c>
      <c r="D268" s="160"/>
      <c r="J268" s="140" t="s">
        <v>691</v>
      </c>
    </row>
    <row r="269" spans="1:10" hidden="1" x14ac:dyDescent="0.2">
      <c r="A269" s="260">
        <v>80</v>
      </c>
      <c r="B269" s="260" t="str">
        <f>Kennzahlen!A93</f>
        <v>B 2.2</v>
      </c>
      <c r="C269" s="160" t="str">
        <f>Kennzahlen!B93</f>
        <v>Anteil sozialversicherungspflichtig Beschäftigte an Beschäftigten gesamt</v>
      </c>
      <c r="D269" s="160"/>
      <c r="J269" s="140" t="s">
        <v>691</v>
      </c>
    </row>
    <row r="270" spans="1:10" hidden="1" x14ac:dyDescent="0.2">
      <c r="A270" s="260">
        <v>81</v>
      </c>
      <c r="B270" s="260" t="str">
        <f>Kennzahlen!A94</f>
        <v>B 2.3</v>
      </c>
      <c r="C270" s="160" t="str">
        <f>Kennzahlen!B94</f>
        <v>Anteil ausschließlich geringfügig Beschäftigte an Beschäftigten gesamt</v>
      </c>
      <c r="D270" s="160"/>
      <c r="J270" s="140" t="s">
        <v>691</v>
      </c>
    </row>
    <row r="271" spans="1:10" hidden="1" x14ac:dyDescent="0.2">
      <c r="A271" s="260">
        <v>82</v>
      </c>
      <c r="B271" s="260" t="str">
        <f>Kennzahlen!A95</f>
        <v>B 2.4</v>
      </c>
      <c r="C271" s="160" t="str">
        <f>Kennzahlen!B95</f>
        <v>Anteil geringfügig Beschäftigte im Nebenerwerb an Beschäftigten gesamt</v>
      </c>
      <c r="D271" s="160"/>
      <c r="J271" s="140" t="s">
        <v>691</v>
      </c>
    </row>
    <row r="272" spans="1:10" hidden="1" x14ac:dyDescent="0.2">
      <c r="A272" s="260">
        <v>83</v>
      </c>
      <c r="B272" s="260" t="str">
        <f>Kennzahlen!A96</f>
        <v>B 2.5</v>
      </c>
      <c r="C272" s="160" t="str">
        <f>Kennzahlen!B96</f>
        <v>Anteil Vollzeitbeschäftigte an sozialversicherungspflichtig Beschäftigten gesamt</v>
      </c>
      <c r="D272" s="160"/>
      <c r="J272" s="140" t="s">
        <v>691</v>
      </c>
    </row>
    <row r="273" spans="1:10" hidden="1" x14ac:dyDescent="0.2">
      <c r="A273" s="260">
        <v>84</v>
      </c>
      <c r="B273" s="260" t="str">
        <f>Kennzahlen!A97</f>
        <v>B 2.6</v>
      </c>
      <c r="C273" s="160" t="str">
        <f>Kennzahlen!B97</f>
        <v>Anteil SGB III-Leistungsbeziehende mit aufstockendem SGB II-Bezug (sog. Aufstockende)</v>
      </c>
      <c r="D273" s="160"/>
      <c r="J273" s="140" t="s">
        <v>691</v>
      </c>
    </row>
    <row r="274" spans="1:10" hidden="1" x14ac:dyDescent="0.2">
      <c r="A274" s="260">
        <v>86</v>
      </c>
      <c r="B274" s="260" t="str">
        <f>Kennzahlen!A99</f>
        <v>B 4.1</v>
      </c>
      <c r="C274" s="160" t="str">
        <f>Kennzahlen!B99</f>
        <v>Arbeitslosenanteil gesamt</v>
      </c>
      <c r="D274" s="160"/>
      <c r="J274" s="140" t="s">
        <v>691</v>
      </c>
    </row>
    <row r="275" spans="1:10" hidden="1" x14ac:dyDescent="0.2">
      <c r="A275" s="260">
        <v>87</v>
      </c>
      <c r="B275" s="260" t="str">
        <f>Kennzahlen!A100</f>
        <v>B 4.2</v>
      </c>
      <c r="C275" s="160" t="str">
        <f>Kennzahlen!B100</f>
        <v>Anteil Arbeitslose mit SGB II-Leistungsbezug an Bevölkerung 15 bis unter 65 Jahre</v>
      </c>
      <c r="D275" s="160"/>
      <c r="J275" s="140" t="s">
        <v>691</v>
      </c>
    </row>
    <row r="276" spans="1:10" hidden="1" x14ac:dyDescent="0.2">
      <c r="A276" s="260">
        <v>88</v>
      </c>
      <c r="B276" s="260" t="str">
        <f>Kennzahlen!A101</f>
        <v>B 4.3</v>
      </c>
      <c r="C276" s="160" t="str">
        <f>Kennzahlen!B101</f>
        <v>Anteil Arbeitslose mit SGB III-Leistungsbezug an Bevölkerung 15 bis unter 65 Jahre</v>
      </c>
      <c r="D276" s="160"/>
      <c r="J276" s="140" t="s">
        <v>691</v>
      </c>
    </row>
    <row r="277" spans="1:10" hidden="1" x14ac:dyDescent="0.2">
      <c r="A277" s="260">
        <v>89</v>
      </c>
      <c r="B277" s="260" t="str">
        <f>Kennzahlen!A102</f>
        <v>B 4.4</v>
      </c>
      <c r="C277" s="160" t="str">
        <f>Kennzahlen!B102</f>
        <v>Anteil Langzeitarbeitslose an allen Arbeitslosen</v>
      </c>
      <c r="D277" s="160"/>
      <c r="J277" s="140" t="s">
        <v>691</v>
      </c>
    </row>
    <row r="278" spans="1:10" hidden="1" x14ac:dyDescent="0.2">
      <c r="A278" s="260">
        <v>90</v>
      </c>
      <c r="B278" s="260" t="str">
        <f>Kennzahlen!A103</f>
        <v>B 4.5</v>
      </c>
      <c r="C278" s="160" t="str">
        <f>Kennzahlen!B103</f>
        <v>Arbeitslosenquote (Bundesagentur für Arbeit)</v>
      </c>
      <c r="D278" s="160"/>
      <c r="J278" s="140" t="s">
        <v>692</v>
      </c>
    </row>
    <row r="279" spans="1:10" hidden="1" x14ac:dyDescent="0.2">
      <c r="A279" s="260">
        <v>91</v>
      </c>
      <c r="B279" s="260" t="str">
        <f>Kennzahlen!A104</f>
        <v>B 4.6</v>
      </c>
      <c r="C279" s="160" t="str">
        <f>Kennzahlen!B104</f>
        <v>Anteil Arbeitslose ohne abgeschlossene Berufsausbildung im SGB II und SGB III-Leistungsbezug</v>
      </c>
      <c r="D279" s="160"/>
      <c r="J279" s="140" t="s">
        <v>691</v>
      </c>
    </row>
    <row r="280" spans="1:10" hidden="1" x14ac:dyDescent="0.2">
      <c r="A280" s="260">
        <v>92</v>
      </c>
      <c r="B280" s="260" t="str">
        <f>Kennzahlen!A105</f>
        <v>B 4.7</v>
      </c>
      <c r="C280" s="160" t="str">
        <f>Kennzahlen!B105</f>
        <v>Anteil Personen mit ergänzenden Leistungen nach SGB II an den erwerbsfähigen Leistungsberechtigten (sog. Ergänzende)</v>
      </c>
      <c r="D280" s="160"/>
      <c r="J280" s="140" t="s">
        <v>691</v>
      </c>
    </row>
    <row r="281" spans="1:10" hidden="1" x14ac:dyDescent="0.2">
      <c r="A281" s="260">
        <v>93</v>
      </c>
      <c r="B281" s="260" t="str">
        <f>Kennzahlen!A106</f>
        <v>B 5</v>
      </c>
      <c r="C281" s="160" t="str">
        <f>Kennzahlen!B106</f>
        <v>Anteil Personen 18 bis unter 65 Jahre mit Mindestsicherungsleistungen</v>
      </c>
      <c r="D281" s="160"/>
      <c r="J281" s="140" t="s">
        <v>691</v>
      </c>
    </row>
    <row r="282" spans="1:10" hidden="1" x14ac:dyDescent="0.2">
      <c r="B282" s="260"/>
      <c r="C282" s="160" t="s">
        <v>851</v>
      </c>
      <c r="D282" s="160"/>
    </row>
    <row r="283" spans="1:10" hidden="1" x14ac:dyDescent="0.2">
      <c r="A283" s="260">
        <v>95</v>
      </c>
      <c r="B283" s="260" t="str">
        <f>Kennzahlen!A109</f>
        <v>W 1.2</v>
      </c>
      <c r="C283" s="160" t="str">
        <f>Kennzahlen!B109</f>
        <v>Veränderung des Wohnungsbestandes zum Vorjahr in Prozent</v>
      </c>
      <c r="D283" s="160"/>
      <c r="J283" s="140" t="s">
        <v>691</v>
      </c>
    </row>
    <row r="284" spans="1:10" hidden="1" x14ac:dyDescent="0.2">
      <c r="A284" s="260">
        <v>97</v>
      </c>
      <c r="B284" s="260" t="str">
        <f>Kennzahlen!A111</f>
        <v>W 1.4</v>
      </c>
      <c r="C284" s="160" t="str">
        <f>Kennzahlen!B111</f>
        <v>Rechnerische Wohnungsreserve in Prozent</v>
      </c>
      <c r="D284" s="160"/>
      <c r="J284" s="140" t="s">
        <v>691</v>
      </c>
    </row>
    <row r="285" spans="1:10" hidden="1" x14ac:dyDescent="0.2">
      <c r="A285" s="260">
        <v>98</v>
      </c>
      <c r="B285" s="260" t="str">
        <f>Kennzahlen!A112</f>
        <v>W 2.1</v>
      </c>
      <c r="C285" s="160" t="str">
        <f>Kennzahlen!B112</f>
        <v>Anteil Wohnungen in Mehrfamilienhäusern</v>
      </c>
      <c r="D285" s="160"/>
      <c r="J285" s="140" t="s">
        <v>691</v>
      </c>
    </row>
    <row r="286" spans="1:10" hidden="1" x14ac:dyDescent="0.2">
      <c r="A286" s="260">
        <v>100</v>
      </c>
      <c r="B286" s="260" t="str">
        <f>Kennzahlen!A114</f>
        <v>W 3.1</v>
      </c>
      <c r="C286" s="160" t="str">
        <f>Kennzahlen!B114</f>
        <v>Durchschnittliche Wohnungsgröße in qm</v>
      </c>
      <c r="D286" s="160"/>
      <c r="J286" s="140" t="s">
        <v>691</v>
      </c>
    </row>
    <row r="287" spans="1:10" hidden="1" x14ac:dyDescent="0.2">
      <c r="A287" s="260">
        <v>101</v>
      </c>
      <c r="B287" s="260" t="str">
        <f>Kennzahlen!A115</f>
        <v>W 3.2</v>
      </c>
      <c r="C287" s="160" t="str">
        <f>Kennzahlen!B115</f>
        <v>Wohnfläche pro Person in qm</v>
      </c>
      <c r="D287" s="160"/>
      <c r="J287" s="140" t="s">
        <v>691</v>
      </c>
    </row>
    <row r="288" spans="1:10" hidden="1" x14ac:dyDescent="0.2">
      <c r="A288" s="260">
        <v>102</v>
      </c>
      <c r="B288" s="260" t="str">
        <f>Kennzahlen!A116</f>
        <v>W 3.3</v>
      </c>
      <c r="C288" s="160" t="str">
        <f>Kennzahlen!B116</f>
        <v>Durchschnittliche Haushaltsgröße</v>
      </c>
      <c r="D288" s="160"/>
      <c r="J288" s="140" t="s">
        <v>691</v>
      </c>
    </row>
    <row r="289" spans="1:10" hidden="1" x14ac:dyDescent="0.2">
      <c r="A289" s="260">
        <v>103</v>
      </c>
      <c r="B289" s="260" t="str">
        <f>Kennzahlen!A117</f>
        <v>W 4.1</v>
      </c>
      <c r="C289" s="160" t="str">
        <f>Kennzahlen!B117</f>
        <v>Bevölkerungsdichte pro Hektar Gesamtfläche</v>
      </c>
      <c r="D289" s="160"/>
      <c r="J289" s="140" t="s">
        <v>691</v>
      </c>
    </row>
    <row r="290" spans="1:10" hidden="1" x14ac:dyDescent="0.2">
      <c r="A290" s="260">
        <v>104</v>
      </c>
      <c r="B290" s="260" t="str">
        <f>Kennzahlen!A118</f>
        <v>W 4.2</v>
      </c>
      <c r="C290" s="160" t="str">
        <f>Kennzahlen!B118</f>
        <v>Bevölkerungsdichte pro Hektar Wohnbaufläche</v>
      </c>
      <c r="D290" s="160"/>
      <c r="J290" s="140" t="s">
        <v>691</v>
      </c>
    </row>
    <row r="291" spans="1:10" hidden="1" x14ac:dyDescent="0.2">
      <c r="A291" s="260">
        <v>105</v>
      </c>
      <c r="B291" s="260" t="str">
        <f>Kennzahlen!A119</f>
        <v>W 4.3</v>
      </c>
      <c r="C291" s="160" t="str">
        <f>Kennzahlen!B119</f>
        <v>Veränderung der durchschnittlichen Bestandsmiete laut Mietspiegel gegenüber dem Vorvorjahr in Prozent</v>
      </c>
      <c r="D291" s="160"/>
      <c r="J291" s="140" t="s">
        <v>874</v>
      </c>
    </row>
    <row r="292" spans="1:10" hidden="1" x14ac:dyDescent="0.2">
      <c r="A292" s="260"/>
      <c r="B292" s="260"/>
      <c r="C292" s="160" t="s">
        <v>852</v>
      </c>
      <c r="D292" s="160"/>
    </row>
    <row r="293" spans="1:10" hidden="1" x14ac:dyDescent="0.2">
      <c r="A293" s="260">
        <v>106</v>
      </c>
      <c r="B293" s="260" t="str">
        <f>Kennzahlen!A121</f>
        <v>S 1.1</v>
      </c>
      <c r="C293" s="160" t="str">
        <f>Kennzahlen!B121</f>
        <v>Anteil Schulabsolvent*innen mit Hauptschulabschluss</v>
      </c>
      <c r="D293" s="160"/>
      <c r="J293" s="140" t="s">
        <v>692</v>
      </c>
    </row>
    <row r="294" spans="1:10" hidden="1" x14ac:dyDescent="0.2">
      <c r="A294" s="260">
        <v>107</v>
      </c>
      <c r="B294" s="260" t="str">
        <f>Kennzahlen!A122</f>
        <v>S 1.2</v>
      </c>
      <c r="C294" s="160" t="str">
        <f>Kennzahlen!B122</f>
        <v>Anteil  Schulabsolvent*innen mit Realschulabschluss</v>
      </c>
      <c r="D294" s="160"/>
      <c r="J294" s="140" t="s">
        <v>692</v>
      </c>
    </row>
    <row r="295" spans="1:10" hidden="1" x14ac:dyDescent="0.2">
      <c r="A295" s="260">
        <v>108</v>
      </c>
      <c r="B295" s="260" t="str">
        <f>Kennzahlen!A123</f>
        <v>S 1.3</v>
      </c>
      <c r="C295" s="160" t="str">
        <f>Kennzahlen!B123</f>
        <v>Anteil  Schulabsolvent*innen mit (Fach-)Hochschulreife</v>
      </c>
      <c r="D295" s="160"/>
      <c r="J295" s="140" t="s">
        <v>692</v>
      </c>
    </row>
    <row r="296" spans="1:10" hidden="1" x14ac:dyDescent="0.2">
      <c r="A296" s="260">
        <v>109</v>
      </c>
      <c r="B296" s="260" t="str">
        <f>Kennzahlen!A124</f>
        <v>J 6</v>
      </c>
      <c r="C296" s="160" t="str">
        <f>Kennzahlen!B124</f>
        <v xml:space="preserve">Anteil Schulabgänger*innen ohne Hauptschulabschluss </v>
      </c>
      <c r="D296" s="160"/>
      <c r="J296" s="140" t="s">
        <v>692</v>
      </c>
    </row>
    <row r="297" spans="1:10" hidden="1" x14ac:dyDescent="0.2">
      <c r="A297" s="260">
        <v>110</v>
      </c>
      <c r="B297" s="260" t="str">
        <f>Kennzahlen!A125</f>
        <v>I 2.1</v>
      </c>
      <c r="C297" s="160" t="str">
        <f>Kennzahlen!B125</f>
        <v>Anteil Schüler*innen mit Förderbedarf gesamt</v>
      </c>
      <c r="D297" s="160"/>
      <c r="J297" s="140" t="s">
        <v>691</v>
      </c>
    </row>
    <row r="298" spans="1:10" hidden="1" x14ac:dyDescent="0.2">
      <c r="A298" s="260">
        <v>111</v>
      </c>
      <c r="B298" s="260" t="str">
        <f>Kennzahlen!A126</f>
        <v>I 2.2</v>
      </c>
      <c r="C298" s="160" t="str">
        <f>Kennzahlen!B126</f>
        <v>Anteil inklusiv beschulte Schüler*innen mit Förderbedarf</v>
      </c>
      <c r="D298" s="160"/>
      <c r="J298" s="140" t="s">
        <v>691</v>
      </c>
    </row>
    <row r="299" spans="1:10" hidden="1" x14ac:dyDescent="0.2">
      <c r="A299" s="260">
        <v>112</v>
      </c>
      <c r="B299" s="260" t="str">
        <f>Kennzahlen!A127</f>
        <v>I 2.3</v>
      </c>
      <c r="C299" s="160" t="str">
        <f>Kennzahlen!B127</f>
        <v>Anteil Schüler*innen mit Förderbedarf in Primarstufe</v>
      </c>
      <c r="D299" s="160"/>
      <c r="J299" s="140" t="s">
        <v>691</v>
      </c>
    </row>
    <row r="300" spans="1:10" hidden="1" x14ac:dyDescent="0.2">
      <c r="A300" s="260">
        <v>113</v>
      </c>
      <c r="B300" s="260" t="str">
        <f>Kennzahlen!A128</f>
        <v>I 2.4</v>
      </c>
      <c r="C300" s="160" t="str">
        <f>Kennzahlen!B128</f>
        <v>Anteil inklusiv beschulte Schüler*innen in Grundschulen mit Förderbedarf</v>
      </c>
      <c r="D300" s="160"/>
      <c r="J300" s="140" t="s">
        <v>691</v>
      </c>
    </row>
    <row r="301" spans="1:10" hidden="1" x14ac:dyDescent="0.2">
      <c r="A301" s="260"/>
      <c r="B301" s="260"/>
      <c r="C301" s="160"/>
      <c r="D301" s="160"/>
    </row>
    <row r="302" spans="1:10" hidden="1" x14ac:dyDescent="0.2">
      <c r="A302" s="260"/>
      <c r="B302" s="260"/>
      <c r="C302" s="160"/>
      <c r="D302" s="160"/>
    </row>
    <row r="303" spans="1:10" hidden="1" x14ac:dyDescent="0.2"/>
    <row r="304" spans="1:10" ht="15.75" hidden="1" x14ac:dyDescent="0.25">
      <c r="A304" s="235" t="s">
        <v>694</v>
      </c>
    </row>
    <row r="305" spans="1:10" s="261" customFormat="1" ht="18" hidden="1" x14ac:dyDescent="0.25">
      <c r="A305" s="260" t="s">
        <v>688</v>
      </c>
      <c r="B305" s="260" t="s">
        <v>689</v>
      </c>
      <c r="C305" s="260" t="s">
        <v>690</v>
      </c>
      <c r="D305" s="260"/>
      <c r="J305" s="262"/>
    </row>
    <row r="306" spans="1:10" s="261" customFormat="1" ht="18" hidden="1" x14ac:dyDescent="0.25">
      <c r="A306" s="260">
        <v>76</v>
      </c>
      <c r="B306" s="260" t="str">
        <f>Kennzahlen!A88</f>
        <v>A 3.1</v>
      </c>
      <c r="C306" s="160" t="str">
        <f>Kennzahlen!B88</f>
        <v>Durchschnittliche Jahreseinkünfte pro Steuerpflichtigem in Euro</v>
      </c>
      <c r="D306" s="260"/>
      <c r="J306" s="140" t="s">
        <v>853</v>
      </c>
    </row>
    <row r="307" spans="1:10" s="261" customFormat="1" ht="18" hidden="1" x14ac:dyDescent="0.25">
      <c r="A307" s="260">
        <v>77</v>
      </c>
      <c r="B307" s="260" t="str">
        <f>Kennzahlen!A89</f>
        <v>A 3.2</v>
      </c>
      <c r="C307" s="260" t="str">
        <f>Kennzahlen!B89</f>
        <v>Nominale Kaufkraft pro Einwohner*in in Euro (Jahreszahlen)</v>
      </c>
      <c r="D307" s="260"/>
      <c r="J307" s="140" t="s">
        <v>691</v>
      </c>
    </row>
    <row r="308" spans="1:10" hidden="1" x14ac:dyDescent="0.2">
      <c r="A308" s="260">
        <v>85</v>
      </c>
      <c r="B308" s="260" t="str">
        <f>Kennzahlen!A98</f>
        <v>B 3</v>
      </c>
      <c r="C308" s="160" t="str">
        <f>Kennzahlen!B98</f>
        <v>Pendlersaldo absolut</v>
      </c>
      <c r="D308" s="160"/>
      <c r="J308" s="140" t="s">
        <v>696</v>
      </c>
    </row>
    <row r="309" spans="1:10" hidden="1" x14ac:dyDescent="0.2">
      <c r="A309" s="260">
        <v>94</v>
      </c>
      <c r="B309" s="260" t="str">
        <f>Kennzahlen!A108</f>
        <v>W 1.1</v>
      </c>
      <c r="C309" s="160" t="str">
        <f>Kennzahlen!B108</f>
        <v>Veränderung des Wohnungsbestandes zum Vorjahr absolut</v>
      </c>
      <c r="D309" s="160"/>
      <c r="J309" s="140" t="s">
        <v>691</v>
      </c>
    </row>
    <row r="310" spans="1:10" hidden="1" x14ac:dyDescent="0.2">
      <c r="A310" s="260">
        <v>96</v>
      </c>
      <c r="B310" s="260" t="str">
        <f>Kennzahlen!A110</f>
        <v>W 1.3</v>
      </c>
      <c r="C310" s="160" t="str">
        <f>Kennzahlen!B110</f>
        <v>Rechnerische Wohnungsreserve absolut</v>
      </c>
      <c r="D310" s="160"/>
      <c r="J310" s="140" t="s">
        <v>696</v>
      </c>
    </row>
    <row r="311" spans="1:10" hidden="1" x14ac:dyDescent="0.2">
      <c r="A311" s="260">
        <v>99</v>
      </c>
      <c r="B311" s="260" t="str">
        <f>Kennzahlen!A113</f>
        <v>W 2.2</v>
      </c>
      <c r="C311" s="160" t="str">
        <f>Kennzahlen!B113</f>
        <v>Veränderung des Wohnungsbestandes in Mehrfamilienhäusern zum Vorjahr absolut</v>
      </c>
      <c r="D311" s="160"/>
      <c r="J311" s="140" t="s">
        <v>691</v>
      </c>
    </row>
    <row r="312" spans="1:10" hidden="1" x14ac:dyDescent="0.2">
      <c r="A312" s="260"/>
      <c r="B312" s="260"/>
      <c r="C312" s="160"/>
      <c r="D312" s="160"/>
    </row>
    <row r="313" spans="1:10" hidden="1" x14ac:dyDescent="0.2">
      <c r="A313" s="260"/>
      <c r="B313" s="260"/>
      <c r="C313" s="160"/>
      <c r="D313" s="160"/>
    </row>
    <row r="314" spans="1:10" hidden="1" x14ac:dyDescent="0.2"/>
    <row r="315" spans="1:10" hidden="1" x14ac:dyDescent="0.2">
      <c r="G315" s="191"/>
      <c r="H315" s="191"/>
    </row>
    <row r="316" spans="1:10" hidden="1" x14ac:dyDescent="0.2">
      <c r="G316" s="191"/>
      <c r="H316" s="191"/>
    </row>
    <row r="317" spans="1:10" hidden="1" x14ac:dyDescent="0.2">
      <c r="G317" s="191"/>
      <c r="H317" s="191"/>
    </row>
    <row r="318" spans="1:10" hidden="1" x14ac:dyDescent="0.2"/>
    <row r="319" spans="1:10" hidden="1" x14ac:dyDescent="0.2"/>
    <row r="320" spans="1:10" hidden="1" x14ac:dyDescent="0.2"/>
    <row r="321" spans="1:113" hidden="1" x14ac:dyDescent="0.2"/>
    <row r="322" spans="1:113" hidden="1" x14ac:dyDescent="0.2"/>
    <row r="323" spans="1:113" hidden="1" x14ac:dyDescent="0.2"/>
    <row r="324" spans="1:113" hidden="1" x14ac:dyDescent="0.2"/>
    <row r="325" spans="1:113" hidden="1" x14ac:dyDescent="0.2"/>
    <row r="326" spans="1:113" hidden="1" x14ac:dyDescent="0.2"/>
    <row r="327" spans="1:113" hidden="1" x14ac:dyDescent="0.2"/>
    <row r="328" spans="1:113" ht="15.75" hidden="1" x14ac:dyDescent="0.25">
      <c r="A328" s="255" t="s">
        <v>699</v>
      </c>
      <c r="B328" s="256"/>
      <c r="C328" s="257"/>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c r="AI328" s="256"/>
      <c r="AJ328" s="256"/>
      <c r="AK328" s="256"/>
      <c r="AL328" s="256"/>
      <c r="AM328" s="256"/>
      <c r="AN328" s="256"/>
      <c r="AO328" s="256"/>
      <c r="AP328" s="256"/>
      <c r="AQ328" s="256"/>
      <c r="AR328" s="256"/>
      <c r="AS328" s="256"/>
      <c r="AT328" s="256"/>
      <c r="AU328" s="256"/>
      <c r="AV328" s="256"/>
      <c r="AW328" s="256"/>
      <c r="AX328" s="256"/>
      <c r="AY328" s="256"/>
      <c r="AZ328" s="256"/>
      <c r="BA328" s="256"/>
      <c r="BB328" s="256"/>
      <c r="BC328" s="256"/>
      <c r="BD328" s="256"/>
      <c r="BE328" s="256"/>
      <c r="BF328" s="256"/>
      <c r="BG328" s="256"/>
      <c r="BH328" s="256"/>
      <c r="BI328" s="256"/>
      <c r="BJ328" s="256"/>
      <c r="BK328" s="256"/>
      <c r="BL328" s="256"/>
      <c r="BM328" s="256"/>
      <c r="BN328" s="256"/>
      <c r="BO328" s="256"/>
      <c r="BP328" s="256"/>
      <c r="BQ328" s="256"/>
      <c r="BR328" s="256"/>
      <c r="BS328" s="256"/>
      <c r="BT328" s="256"/>
      <c r="BU328" s="256"/>
      <c r="BV328" s="256"/>
      <c r="BW328" s="256"/>
      <c r="BX328" s="256"/>
      <c r="BY328" s="256"/>
      <c r="BZ328" s="256"/>
      <c r="CA328" s="256"/>
      <c r="CB328" s="256"/>
      <c r="CC328" s="256"/>
      <c r="CD328" s="256"/>
      <c r="CE328" s="256"/>
      <c r="CF328" s="256"/>
      <c r="CG328" s="256"/>
      <c r="CH328" s="256"/>
      <c r="CI328" s="256"/>
      <c r="CJ328" s="256"/>
      <c r="CK328" s="256"/>
      <c r="CL328" s="256"/>
      <c r="CM328" s="256"/>
      <c r="CN328" s="256"/>
      <c r="CO328" s="256"/>
      <c r="CP328" s="256"/>
      <c r="CQ328" s="256"/>
      <c r="CR328" s="256"/>
      <c r="CS328" s="256"/>
      <c r="CT328" s="256"/>
      <c r="CU328" s="256"/>
      <c r="CV328" s="256"/>
      <c r="CW328" s="256"/>
      <c r="CX328" s="256"/>
      <c r="CY328" s="256"/>
      <c r="CZ328" s="256"/>
      <c r="DA328" s="256"/>
      <c r="DB328" s="256"/>
      <c r="DC328" s="256"/>
      <c r="DD328" s="256"/>
      <c r="DE328" s="256"/>
      <c r="DF328" s="256"/>
      <c r="DG328" s="256"/>
      <c r="DH328" s="256"/>
      <c r="DI328" s="256"/>
    </row>
    <row r="329" spans="1:113" hidden="1" x14ac:dyDescent="0.2">
      <c r="C329" s="241" t="str">
        <f>Matrix2!C1</f>
        <v>Indikatorkennung</v>
      </c>
      <c r="D329" s="140" t="str">
        <f>Matrix2!D1</f>
        <v>G 1</v>
      </c>
      <c r="E329" s="140" t="str">
        <f>Matrix2!E1</f>
        <v>K 6</v>
      </c>
      <c r="F329" s="140" t="str">
        <f>Matrix2!F1</f>
        <v>G 2</v>
      </c>
      <c r="G329" s="140" t="str">
        <f>Matrix2!G1</f>
        <v>G 3</v>
      </c>
      <c r="H329" s="140" t="str">
        <f>Matrix2!H1</f>
        <v>M 1</v>
      </c>
      <c r="I329" s="140" t="str">
        <f>Matrix2!I1</f>
        <v>M 2.1</v>
      </c>
      <c r="J329" s="140" t="str">
        <f>Matrix2!J1</f>
        <v>M 2.2</v>
      </c>
      <c r="K329" s="140" t="str">
        <f>Matrix2!K1</f>
        <v>M 2.3</v>
      </c>
      <c r="L329" s="140" t="str">
        <f>Matrix2!L1</f>
        <v>M 2.4</v>
      </c>
      <c r="M329" s="140" t="str">
        <f>Matrix2!M1</f>
        <v>M 4</v>
      </c>
      <c r="N329" s="140" t="str">
        <f>Matrix2!N1</f>
        <v>M 5.1</v>
      </c>
      <c r="O329" s="140" t="str">
        <f>Matrix2!O1</f>
        <v>M 5.2</v>
      </c>
      <c r="P329" s="140" t="str">
        <f>Matrix2!P1</f>
        <v>M 6.1</v>
      </c>
      <c r="Q329" s="140" t="str">
        <f>Matrix2!Q1</f>
        <v>M 6.2</v>
      </c>
      <c r="R329" s="140" t="str">
        <f>Matrix2!R1</f>
        <v>M 7</v>
      </c>
      <c r="S329" s="140" t="str">
        <f>Matrix2!S1</f>
        <v>GB 1.1</v>
      </c>
      <c r="T329" s="140" t="str">
        <f>Matrix2!T1</f>
        <v>GB 1.2</v>
      </c>
      <c r="U329" s="140" t="str">
        <f>Matrix2!U1</f>
        <v>GB 1.3</v>
      </c>
      <c r="V329" s="140" t="str">
        <f>Matrix2!V1</f>
        <v>GB 1.4</v>
      </c>
      <c r="W329" s="140" t="str">
        <f>Matrix2!W1</f>
        <v>GB 1.5</v>
      </c>
      <c r="X329" s="140" t="str">
        <f>Matrix2!X1</f>
        <v>GB 1.6</v>
      </c>
      <c r="Y329" s="140" t="str">
        <f>Matrix2!Y1</f>
        <v>GB 2.1</v>
      </c>
      <c r="Z329" s="140" t="str">
        <f>Matrix2!Z1</f>
        <v>GB 2.2</v>
      </c>
      <c r="AA329" s="140" t="str">
        <f>Matrix2!AA1</f>
        <v>GB 2.3</v>
      </c>
      <c r="AB329" s="140" t="str">
        <f>Matrix2!AB1</f>
        <v>GB 3.1</v>
      </c>
      <c r="AC329" s="140" t="str">
        <f>Matrix2!AC1</f>
        <v>GB 3.2</v>
      </c>
      <c r="AD329" s="140" t="str">
        <f>Matrix2!AD1</f>
        <v>GB 4</v>
      </c>
      <c r="AE329" s="140" t="str">
        <f>Matrix2!AE1</f>
        <v>GB 5</v>
      </c>
      <c r="AF329" s="140" t="str">
        <f>Matrix2!AF1</f>
        <v>GB 6</v>
      </c>
      <c r="AG329" s="140" t="str">
        <f>Matrix2!AG1</f>
        <v>K 1</v>
      </c>
      <c r="AH329" s="140" t="str">
        <f>Matrix2!AH1</f>
        <v>K 2.1</v>
      </c>
      <c r="AI329" s="140" t="str">
        <f>Matrix2!AI1</f>
        <v>K 2.2</v>
      </c>
      <c r="AJ329" s="140" t="str">
        <f>Matrix2!AJ1</f>
        <v>K 2.3</v>
      </c>
      <c r="AK329" s="140" t="str">
        <f>Matrix2!AK1</f>
        <v>K 3.1</v>
      </c>
      <c r="AL329" s="140" t="str">
        <f>Matrix2!AL1</f>
        <v>K 3.2</v>
      </c>
      <c r="AM329" s="140" t="str">
        <f>Matrix2!AM1</f>
        <v>K 3.3</v>
      </c>
      <c r="AN329" s="140" t="str">
        <f>Matrix2!AN1</f>
        <v>K 4</v>
      </c>
      <c r="AO329" s="140" t="str">
        <f>Matrix2!AO1</f>
        <v>K 5</v>
      </c>
      <c r="AP329" s="140" t="str">
        <f>Matrix2!AP1</f>
        <v>K 6</v>
      </c>
      <c r="AQ329" s="140" t="str">
        <f>Matrix2!AQ1</f>
        <v>K 7</v>
      </c>
      <c r="AR329" s="140" t="str">
        <f>Matrix2!AR1</f>
        <v>J 1</v>
      </c>
      <c r="AS329" s="140" t="str">
        <f>Matrix2!AS1</f>
        <v>J 2.1</v>
      </c>
      <c r="AT329" s="140" t="str">
        <f>Matrix2!AT1</f>
        <v>J 2.2</v>
      </c>
      <c r="AU329" s="140" t="str">
        <f>Matrix2!AU1</f>
        <v>J 2.3</v>
      </c>
      <c r="AV329" s="140" t="str">
        <f>Matrix2!AV1</f>
        <v>J 3</v>
      </c>
      <c r="AW329" s="140" t="str">
        <f>Matrix2!AW1</f>
        <v>J 4.1</v>
      </c>
      <c r="AX329" s="140" t="str">
        <f>Matrix2!AX1</f>
        <v>J 4.2</v>
      </c>
      <c r="AY329" s="140" t="str">
        <f>Matrix2!AY1</f>
        <v>J 5</v>
      </c>
      <c r="AZ329" s="140" t="str">
        <f>Matrix2!AZ1</f>
        <v>J 6</v>
      </c>
      <c r="BA329" s="140" t="str">
        <f>Matrix2!BA1</f>
        <v>J 7</v>
      </c>
      <c r="BB329" s="140" t="str">
        <f>Matrix2!BB1</f>
        <v>I 1</v>
      </c>
      <c r="BC329" s="140" t="str">
        <f>Matrix2!BC1</f>
        <v>I 2.1</v>
      </c>
      <c r="BD329" s="140" t="str">
        <f>Matrix2!BD1</f>
        <v>I 2.2</v>
      </c>
      <c r="BE329" s="140" t="str">
        <f>Matrix2!BE1</f>
        <v>I 2.3</v>
      </c>
      <c r="BF329" s="140" t="str">
        <f>Matrix2!BF1</f>
        <v>I 2.4</v>
      </c>
      <c r="BG329" s="140" t="str">
        <f>Matrix2!BG1</f>
        <v>T 1</v>
      </c>
      <c r="BH329" s="140" t="str">
        <f>Matrix2!BH1</f>
        <v>T 2</v>
      </c>
      <c r="BI329" s="140" t="str">
        <f>Matrix2!BI1</f>
        <v>T 3.1</v>
      </c>
      <c r="BJ329" s="140" t="str">
        <f>Matrix2!BJ1</f>
        <v>T 3.2</v>
      </c>
      <c r="BK329" s="140" t="str">
        <f>Matrix2!BK1</f>
        <v>T 3.3</v>
      </c>
      <c r="BL329" s="140" t="str">
        <f>Matrix2!BL1</f>
        <v>T 4.1</v>
      </c>
      <c r="BM329" s="140" t="str">
        <f>Matrix2!BM1</f>
        <v>T 4.2</v>
      </c>
      <c r="BN329" s="140" t="str">
        <f>Matrix2!BN1</f>
        <v>T 4.3</v>
      </c>
      <c r="BO329" s="140" t="str">
        <f>Matrix2!BO1</f>
        <v>T 4.4</v>
      </c>
      <c r="BP329" s="140" t="str">
        <f>Matrix2!BP1</f>
        <v>B 2.3</v>
      </c>
      <c r="BQ329" s="140" t="str">
        <f>Matrix2!BQ1</f>
        <v>A 1.1</v>
      </c>
      <c r="BR329" s="140" t="str">
        <f>Matrix2!BR1</f>
        <v>A 1.2</v>
      </c>
      <c r="BS329" s="140" t="str">
        <f>Matrix2!BS1</f>
        <v>A 2.1</v>
      </c>
      <c r="BT329" s="140" t="str">
        <f>Matrix2!BT1</f>
        <v>A 2.2</v>
      </c>
      <c r="BU329" s="140" t="str">
        <f>Matrix2!BU1</f>
        <v>A 2.3</v>
      </c>
      <c r="BV329" s="140" t="str">
        <f>Matrix2!BV1</f>
        <v>A 2.4</v>
      </c>
      <c r="BW329" s="140" t="str">
        <f>Matrix2!BW1</f>
        <v>A 2.5</v>
      </c>
      <c r="BX329" s="140" t="str">
        <f>Matrix2!BX1</f>
        <v>A 3.1</v>
      </c>
      <c r="BY329" s="140" t="str">
        <f>Matrix2!BY1</f>
        <v>A 3.2</v>
      </c>
      <c r="BZ329" s="140" t="str">
        <f>Matrix2!BZ1</f>
        <v>B 1</v>
      </c>
      <c r="CA329" s="140" t="str">
        <f>Matrix2!CA1</f>
        <v>B 2.1</v>
      </c>
      <c r="CB329" s="140" t="str">
        <f>Matrix2!CB1</f>
        <v>B 2.2</v>
      </c>
      <c r="CC329" s="140" t="str">
        <f>Matrix2!CC1</f>
        <v>B 2.3</v>
      </c>
      <c r="CD329" s="140" t="str">
        <f>Matrix2!CD1</f>
        <v>B 2.4</v>
      </c>
      <c r="CE329" s="140" t="str">
        <f>Matrix2!CE1</f>
        <v>B 2.5</v>
      </c>
      <c r="CF329" s="140" t="str">
        <f>Matrix2!CF1</f>
        <v>B 2.6</v>
      </c>
      <c r="CG329" s="140" t="str">
        <f>Matrix2!CG1</f>
        <v>B 3</v>
      </c>
      <c r="CH329" s="140" t="str">
        <f>Matrix2!CH1</f>
        <v>B 4.1</v>
      </c>
      <c r="CI329" s="140" t="str">
        <f>Matrix2!CI1</f>
        <v>B 4.2</v>
      </c>
      <c r="CJ329" s="140" t="str">
        <f>Matrix2!CJ1</f>
        <v>B 4.3</v>
      </c>
      <c r="CK329" s="140" t="str">
        <f>Matrix2!CK1</f>
        <v>B 4.4</v>
      </c>
      <c r="CL329" s="140" t="str">
        <f>Matrix2!CL1</f>
        <v>B 4.5</v>
      </c>
      <c r="CM329" s="140" t="str">
        <f>Matrix2!CM1</f>
        <v>B 4.6</v>
      </c>
      <c r="CN329" s="140" t="str">
        <f>Matrix2!CN1</f>
        <v>B 4.7</v>
      </c>
      <c r="CO329" s="140" t="str">
        <f>Matrix2!CO1</f>
        <v>B 5</v>
      </c>
      <c r="CP329" s="140" t="str">
        <f>Matrix2!CP1</f>
        <v>W 1.1</v>
      </c>
      <c r="CQ329" s="140" t="str">
        <f>Matrix2!CQ1</f>
        <v>W 1.2</v>
      </c>
      <c r="CR329" s="140" t="str">
        <f>Matrix2!CR1</f>
        <v>W 1.3</v>
      </c>
      <c r="CS329" s="140" t="str">
        <f>Matrix2!CS1</f>
        <v>W 1.4</v>
      </c>
      <c r="CT329" s="140" t="str">
        <f>Matrix2!CT1</f>
        <v>W 2.1</v>
      </c>
      <c r="CU329" s="140" t="str">
        <f>Matrix2!CU1</f>
        <v>W 2.2</v>
      </c>
      <c r="CV329" s="140" t="str">
        <f>Matrix2!CV1</f>
        <v>W 3.1</v>
      </c>
      <c r="CW329" s="140" t="str">
        <f>Matrix2!CW1</f>
        <v>W 3.2</v>
      </c>
      <c r="CX329" s="140" t="str">
        <f>Matrix2!CX1</f>
        <v>W 3.3</v>
      </c>
      <c r="CY329" s="140" t="str">
        <f>Matrix2!CY1</f>
        <v>W 4.1</v>
      </c>
      <c r="CZ329" s="140" t="str">
        <f>Matrix2!CZ1</f>
        <v>W 4.2</v>
      </c>
      <c r="DA329" s="140" t="str">
        <f>Matrix2!DA1</f>
        <v>W 4.3</v>
      </c>
      <c r="DB329" s="140" t="str">
        <f>Matrix2!DB1</f>
        <v>S 1.1</v>
      </c>
      <c r="DC329" s="140" t="str">
        <f>Matrix2!DC1</f>
        <v>S 1.2</v>
      </c>
      <c r="DD329" s="140" t="str">
        <f>Matrix2!DD1</f>
        <v>S 1.3</v>
      </c>
      <c r="DE329" s="140" t="str">
        <f>Matrix2!DE1</f>
        <v xml:space="preserve"> J 6</v>
      </c>
      <c r="DF329" s="140" t="str">
        <f>Matrix2!DF1</f>
        <v>I 2.1</v>
      </c>
      <c r="DG329" s="140" t="str">
        <f>Matrix2!DG1</f>
        <v>I 2.2</v>
      </c>
      <c r="DH329" s="140" t="str">
        <f>Matrix2!DH1</f>
        <v>I 2.3</v>
      </c>
      <c r="DI329" s="140" t="str">
        <f>Matrix2!DI1</f>
        <v>I 2.4</v>
      </c>
    </row>
    <row r="330" spans="1:113" s="190" customFormat="1" ht="165" hidden="1" x14ac:dyDescent="0.2">
      <c r="C330" s="259" t="str">
        <f>Matrix2!C2</f>
        <v>Städte und Gemeinden der Region Hannover/ Indikatoren</v>
      </c>
      <c r="D330" s="190" t="str">
        <f>Matrix2!D2</f>
        <v>Anzahl übergewichtiger Kinder (3 Einschulungsjahrgänge)</v>
      </c>
      <c r="E330" s="190" t="str">
        <f>Matrix2!E2</f>
        <v>Anzahl der Kinder mit 3 und mehr Defiziten in schulrelevanten Vorläuferfähigkeiten (3 Einschulungsjahrgänge)</v>
      </c>
      <c r="F330" s="190" t="str">
        <f>Matrix2!F2</f>
        <v>Anzahl Inanspruchnahme des Sozialpsychiatrischen Dienstes</v>
      </c>
      <c r="G330" s="190" t="str">
        <f>Matrix2!G2</f>
        <v>Anzahl Leistungsbeziehende der Pflegeversicherung in institutioneller Pflege</v>
      </c>
      <c r="H330" s="190" t="str">
        <f>Matrix2!H2</f>
        <v>Anzahl Ausländer*innen</v>
      </c>
      <c r="I330" s="190" t="str">
        <f>Matrix2!I2</f>
        <v>Anzahl Personen mit Migrationshintergrund</v>
      </c>
      <c r="J330" s="190" t="str">
        <f>Matrix2!J2</f>
        <v>Anzahl Personen mit Migrationshintergrund 0 bis unter 18 Jahre</v>
      </c>
      <c r="K330" s="190" t="str">
        <f>Matrix2!K2</f>
        <v>Anzahl Personen mit Migrationshintergrund 18 bis unter 65 Jahren</v>
      </c>
      <c r="L330" s="190" t="str">
        <f>Matrix2!L2</f>
        <v>Anzahl Personen mit Migrationshintergrund ab 65 Jahren</v>
      </c>
      <c r="M330" s="190" t="str">
        <f>Matrix2!M2</f>
        <v>Anzahl ausländischer Schulabgänger*innen ohne Hauptschulabschluss</v>
      </c>
      <c r="N330" s="190" t="str">
        <f>Matrix2!N2</f>
        <v>Anzahl bei der Bundesagentur für Arbeit gemeldete arbeitslose Ausländer*innen</v>
      </c>
      <c r="O330" s="190" t="str">
        <f>Matrix2!O2</f>
        <v>Anzahl bei der Bundesagentur für Arbeit gemeldete arbeitslose Ausländer*innen</v>
      </c>
      <c r="P330" s="190" t="str">
        <f>Matrix2!P2</f>
        <v>Anzahl ausländische Vollzeitbeschäftigte im Unteren Entgeltbereich</v>
      </c>
      <c r="Q330" s="190" t="str">
        <f>Matrix2!Q2</f>
        <v>Medianeinkommen der nicht-deutschen Beschäftigten in Euro</v>
      </c>
      <c r="R330" s="190" t="str">
        <f>Matrix2!R2</f>
        <v>Anzahl Ausländer*innen mit Mindestsicherungsleistungen</v>
      </c>
      <c r="S330" s="190" t="str">
        <f>Matrix2!S2</f>
        <v xml:space="preserve">Anzahl beschäftigte Frauen  </v>
      </c>
      <c r="T330" s="190" t="str">
        <f>Matrix2!T2</f>
        <v xml:space="preserve">Anzahl beschäftigte Männer </v>
      </c>
      <c r="U330" s="190" t="str">
        <f>Matrix2!U2</f>
        <v>Anzahl Frauen mit sozialversicherungspflichtiger Beschäftigung</v>
      </c>
      <c r="V330" s="190" t="str">
        <f>Matrix2!V2</f>
        <v xml:space="preserve">Anzahl Frauen mit ausschließlich geringfügiger Beschäftigung </v>
      </c>
      <c r="W330" s="190" t="str">
        <f>Matrix2!W2</f>
        <v xml:space="preserve">Anzahl Frauen in Teilzeit </v>
      </c>
      <c r="X330" s="190" t="str">
        <f>Matrix2!X2</f>
        <v>Anzahl Männer in Teilzeit</v>
      </c>
      <c r="Y330" s="190" t="str">
        <f>Matrix2!Y2</f>
        <v>Anzahl vollzeitbeschäftigte Frauen im Unteren Entgeltbereich</v>
      </c>
      <c r="Z330" s="190" t="str">
        <f>Matrix2!Z2</f>
        <v>Anzahl vollzeitbeschäftige Männer im Unteren Entgeltbereich</v>
      </c>
      <c r="AA330" s="190" t="str">
        <f>Matrix2!AA2</f>
        <v>Medianeinkommen der weiblichen Beschäftigten in Euro</v>
      </c>
      <c r="AB330" s="190" t="str">
        <f>Matrix2!AB2</f>
        <v>Anzahl Frauen mit Mindestsicherungsleistungen</v>
      </c>
      <c r="AC330" s="190" t="str">
        <f>Matrix2!AC2</f>
        <v>Anzahl Männer mit Mindestsicherungsleistungen</v>
      </c>
      <c r="AD330" s="190" t="str">
        <f>Matrix2!AD2</f>
        <v>Anzahl Haushalte alleinerziehender Frauen mit Kindern 0 bis unter 18 Jahre</v>
      </c>
      <c r="AE330" s="190" t="str">
        <f>Matrix2!AE2</f>
        <v>Anzahl ganztags betreute Kinder 1 bis 6 Jahre (+Flexi-Kinder) in Krippe, Kita und Kindertagespflege (Info)</v>
      </c>
      <c r="AF330" s="190" t="str">
        <f>Matrix2!AF2</f>
        <v>Anzahl der Grundschüler*innen mit Ganztagsangebot</v>
      </c>
      <c r="AG330" s="190" t="str">
        <f>Matrix2!AG2</f>
        <v>Anzahl Kinder und Jugendliche 0 bis unter 18 Jahre</v>
      </c>
      <c r="AH330" s="190" t="str">
        <f>Matrix2!AH2</f>
        <v>Platzangebot gemäß Betriebserlaubnis in Krippe + AüG + Kindertagespflege 1 bis unter 3 Jahre</v>
      </c>
      <c r="AI330" s="190" t="str">
        <f>Matrix2!AI2</f>
        <v>Platzangebot gemäß Betriebserlaubnis in KiGa + tatsächlich belegte Plätze in  Tagesbetreuung 3 bis unter 6 Jahre + Flexikinder</v>
      </c>
      <c r="AJ330" s="190" t="str">
        <f>Matrix2!AJ2</f>
        <v>Platzangebot gemäß Betriebserlaubnis in Hortgruppen + altersübergreifenden Gruppen (AüG)</v>
      </c>
      <c r="AK330" s="190" t="str">
        <f>Matrix2!AK2</f>
        <v xml:space="preserve">Anzahl Alleinerziehenden-Haushalte </v>
      </c>
      <c r="AL330" s="190" t="str">
        <f>Matrix2!AL2</f>
        <v>Anzahl Bedarfsgemeinschaften im SGB II-Bezug mit Kindern 0 bis unter 18 Jahre</v>
      </c>
      <c r="AM330" s="190" t="str">
        <f>Matrix2!AM2</f>
        <v>Anzahl Alleinerziehenden-Bedarfsgemeinschaften im SGB II-Bezug mit Kindern 0 bis unter 18 Jahre</v>
      </c>
      <c r="AN330" s="190" t="str">
        <f>Matrix2!AN2</f>
        <v>Anzahl Kinder und Jugendliche mit Mindestsicherungsleistungen</v>
      </c>
      <c r="AO330" s="190" t="str">
        <f>Matrix2!AO2</f>
        <v>Anzahl in Anspruch genommene HzE-Leistungen + FEB-Beratungen 0 bis unter 18 Jahre</v>
      </c>
      <c r="AP330" s="190" t="str">
        <f>Matrix2!AP2</f>
        <v>Anzahl der Kinder mit 3 und mehr Defiziten in schulrelevanten Vorläuferfähigkeiten (3 Einschulungsjahrgänge)</v>
      </c>
      <c r="AQ330" s="190" t="str">
        <f>Matrix2!AQ2</f>
        <v>Anzahl der Kinder mit Defiziten in der Sprachkompetenz in Deutsch (3 Einschulungsjahrgänge)</v>
      </c>
      <c r="AR330" s="190" t="str">
        <f>Matrix2!AR2</f>
        <v>Anzahl Jugendliche und junge Erwachsene 15 bis unter 25 Jahre</v>
      </c>
      <c r="AS330" s="190" t="str">
        <f>Matrix2!AS2</f>
        <v xml:space="preserve">Anzahl junge Beschäftigte 15 bis unter 25 Jahre </v>
      </c>
      <c r="AT330" s="190" t="str">
        <f>Matrix2!AT2</f>
        <v xml:space="preserve">Anzahl junge Auszubildende 15 bis unter 25 Jahre </v>
      </c>
      <c r="AU330" s="190" t="str">
        <f>Matrix2!AU2</f>
        <v xml:space="preserve">Anzahl junge weibliche Auszubildende 15 bis unter 25 Jahre </v>
      </c>
      <c r="AV330" s="190" t="str">
        <f>Matrix2!AV2</f>
        <v xml:space="preserve">Anzahl junge SGB II-Leistungsbeziehende 15 bis unter 25 Jahre </v>
      </c>
      <c r="AW330" s="190" t="str">
        <f>Matrix2!AW2</f>
        <v>Anzahl junge Arbeitslose 15 bis unter 25 Jahren</v>
      </c>
      <c r="AX330" s="190" t="str">
        <f>Matrix2!AX2</f>
        <v>Anzahl junge Arbeitslose 15 bis unter 25 Jahren</v>
      </c>
      <c r="AY330" s="190" t="str">
        <f>Matrix2!AY2</f>
        <v>Anzahl Jugendliche und jungen Erwachsene 15 bis unter 25 Jahren im Übergangssystem Schule-Beruf</v>
      </c>
      <c r="AZ330" s="190" t="str">
        <f>Matrix2!AZ2</f>
        <v xml:space="preserve">Anzahl Schulabgänger*innen ohne Schulabschluss </v>
      </c>
      <c r="BA330" s="190" t="str">
        <f>Matrix2!BA2</f>
        <v>Anzahl in Anspruch genommene HzE-Leistungen + FEB-Beratungen 18 bis unter 27 Jahre</v>
      </c>
      <c r="BB330" s="190" t="str">
        <f>Matrix2!BB2</f>
        <v xml:space="preserve">Anzahl schwerbehinderte Menschen </v>
      </c>
      <c r="BC330" s="190" t="str">
        <f>Matrix2!BC2</f>
        <v xml:space="preserve">Anzahl Schüler*innen mit Förderbedarf gesamt </v>
      </c>
      <c r="BD330" s="190" t="str">
        <f>Matrix2!BD2</f>
        <v xml:space="preserve">Anzahl inklusiv beschulte Schüler*innen mit Förderbedarf </v>
      </c>
      <c r="BE330" s="190" t="str">
        <f>Matrix2!BE2</f>
        <v>Anzahl Schüler*innen mit Förderbedarf in Primarstufe</v>
      </c>
      <c r="BF330" s="190" t="str">
        <f>Matrix2!BF2</f>
        <v xml:space="preserve">Anzahl inklusiv beschulte Schüler*innen in Primarstufe mit Förderbedarf </v>
      </c>
      <c r="BG330" s="190" t="str">
        <f>Matrix2!BG2</f>
        <v>Anzahl ältere Menschen ab 65 Jahre</v>
      </c>
      <c r="BH330" s="190" t="str">
        <f>Matrix2!BH2</f>
        <v>Anzahl ältere Menschen ab 65 Jahre mit Mindestsicherungsleistungen</v>
      </c>
      <c r="BI330" s="190" t="str">
        <f>Matrix2!BI2</f>
        <v>Anzahl Haushalte älterer Menschen ab 75 Jahre</v>
      </c>
      <c r="BJ330" s="190" t="str">
        <f>Matrix2!BJ2</f>
        <v xml:space="preserve">Anzahl 1-Person-Haushalte ab 75 Jahre </v>
      </c>
      <c r="BK330" s="190" t="str">
        <f>Matrix2!BK2</f>
        <v>Anzahl 1-Person-Haushalte von Männern ab 75 Jahre</v>
      </c>
      <c r="BL330" s="190" t="str">
        <f>Matrix2!BL2</f>
        <v>Anzahl Leistungsbeziehende Pflegeversicherung ab 75 Jahre</v>
      </c>
      <c r="BM330" s="190" t="str">
        <f>Matrix2!BM2</f>
        <v>Anzahl ambulant versorgte Leistungsbeziehende der Pflegeversicherung</v>
      </c>
      <c r="BN330" s="190" t="str">
        <f>Matrix2!BN2</f>
        <v>Anzahl ältere Menschen ab 75 Jahre mit institutioneller ambulanter oder stationärer Pflege</v>
      </c>
      <c r="BO330" s="190" t="str">
        <f>Matrix2!BO2</f>
        <v>Anzahl Personen mit Leistungsbezug Hilfe zur Pflege</v>
      </c>
      <c r="BP330" s="190" t="str">
        <f>Matrix2!BP2</f>
        <v xml:space="preserve">Anzahl ausschließlich geringfügig Beschäftigte </v>
      </c>
      <c r="BQ330" s="190" t="str">
        <f>Matrix2!BQ2</f>
        <v xml:space="preserve">Anzahl Vollzeitbeschäftigte im Unteren Entgeltbereich </v>
      </c>
      <c r="BR330" s="190" t="str">
        <f>Matrix2!BR2</f>
        <v>Median des Brutto-Monatsentgeltes in Euro</v>
      </c>
      <c r="BS330" s="190" t="str">
        <f>Matrix2!BS2</f>
        <v>Anzahl Personen mit Mindestsicherungsleistungen</v>
      </c>
      <c r="BT330" s="190" t="str">
        <f>Matrix2!BT2</f>
        <v>Anzahl Personen mit Langzeitleistungsbezug im SGB II + Personen mit Grundsicherung nach SGB XII</v>
      </c>
      <c r="BU330" s="190" t="str">
        <f>Matrix2!BU2</f>
        <v xml:space="preserve">Anzahl Personen mit ergänzenden Leistungen nach SGB II </v>
      </c>
      <c r="BV330" s="190" t="str">
        <f>Matrix2!BV2</f>
        <v>Anzahl SGB II-Leistungsberziehende 0 bis unter 65 Jahre</v>
      </c>
      <c r="BW330" s="190" t="str">
        <f>Matrix2!BW2</f>
        <v>Anzahl Bedarfsgemeinschaften mit SGB II-Bezug</v>
      </c>
      <c r="BX330" s="190" t="str">
        <f>Matrix2!BX2</f>
        <v>Gesamtbetrag des zu versteuernden Jahreseinkommens aller Steuerpflichtigen in 1.000 Euro</v>
      </c>
      <c r="BY330" s="190" t="str">
        <f>Matrix2!BY2</f>
        <v>Nominale Kaufkraft in Mio. Euro (Jahreszahlen)</v>
      </c>
      <c r="BZ330" s="190" t="str">
        <f>Matrix2!BZ2</f>
        <v>Anzahl Bevölkerung 15 bis unter 65 Jahre</v>
      </c>
      <c r="CA330" s="190" t="str">
        <f>Matrix2!CA2</f>
        <v>Anzahl Beschäftigte gesamt (sozialversicherungspflichtig + ausschließlich geringfügig Beschäftigte)</v>
      </c>
      <c r="CB330" s="190" t="str">
        <f>Matrix2!CB2</f>
        <v>Anzahl sozialversicherungspflichtig Beschäftigte</v>
      </c>
      <c r="CC330" s="190" t="str">
        <f>Matrix2!CC2</f>
        <v>Anzahl ausschließlich geringfügig Beschäftigte</v>
      </c>
      <c r="CD330" s="190" t="str">
        <f>Matrix2!CD2</f>
        <v xml:space="preserve">Anzahl geringfügig Beschäftigte im Nebenerwerb </v>
      </c>
      <c r="CE330" s="190" t="str">
        <f>Matrix2!CE2</f>
        <v>Anzahl sozialversicherungspflichtig Vollzeitbeschäftigte</v>
      </c>
      <c r="CF330" s="190" t="str">
        <f>Matrix2!CF2</f>
        <v>Anzahl SGB III-Leistungsbeziehende mit aufstockendem SGB II-Bezug  (sog. Aufstockende)</v>
      </c>
      <c r="CG330" s="190" t="str">
        <f>Matrix2!CG2</f>
        <v>Einpendler*innen (am 30.6. d.J.)</v>
      </c>
      <c r="CH330" s="190" t="str">
        <f>Matrix2!CH2</f>
        <v>Anzahl Arbeitslose gesamt (SGB II + SGB III)</v>
      </c>
      <c r="CI330" s="190" t="str">
        <f>Matrix2!CI2</f>
        <v>Anzahl Arbeitslose mit SGB II-Leistungsbezug</v>
      </c>
      <c r="CJ330" s="190" t="str">
        <f>Matrix2!CJ2</f>
        <v xml:space="preserve">Anzahl Arbeitslose mit SGB III-Leistungsbezug </v>
      </c>
      <c r="CK330" s="190" t="str">
        <f>Matrix2!CK2</f>
        <v>Anzahl Langzeitarbeitslose</v>
      </c>
      <c r="CL330" s="190" t="str">
        <f>Matrix2!CL2</f>
        <v xml:space="preserve">Anzahl bei der Bundesagentur für Arbeit gemeldete Arbeitslose </v>
      </c>
      <c r="CM330" s="190" t="str">
        <f>Matrix2!CM2</f>
        <v>Anzahl Arbeitslose ohne abgeschlossene Berufsausbildung im SGB II und SGB III-Leistungsbezug</v>
      </c>
      <c r="CN330" s="190" t="str">
        <f>Matrix2!CN2</f>
        <v>Anzahl Personen mit ergänzenden Leistungen nach SGB II</v>
      </c>
      <c r="CO330" s="190" t="str">
        <f>Matrix2!CO2</f>
        <v>Anzahl Personen 18 bis unter 65 Jahre mit Mindestsicherungsleistungen</v>
      </c>
      <c r="CP330" s="190" t="str">
        <f>Matrix2!CP2</f>
        <v>Wohnungsbestand des aktuellen Jahres</v>
      </c>
      <c r="CQ330" s="190" t="str">
        <f>Matrix2!CQ2</f>
        <v xml:space="preserve">Wohnungsbestand des aktuellen Jahres </v>
      </c>
      <c r="CR330" s="190" t="str">
        <f>Matrix2!CR2</f>
        <v xml:space="preserve">Wohnungsbestand des aktuellen Jahres </v>
      </c>
      <c r="CS330" s="190" t="str">
        <f>Matrix2!CS2</f>
        <v xml:space="preserve">Wohnungsbestand des aktuellen Jahres </v>
      </c>
      <c r="CT330" s="190" t="str">
        <f>Matrix2!CT2</f>
        <v>Wohnungen in Mehrfamilienhäusern des aktuellen Jahres</v>
      </c>
      <c r="CU330" s="190" t="str">
        <f>Matrix2!CU2</f>
        <v>Wohnungen in Mehrfamilienhäusern des aktuellen Jahres</v>
      </c>
      <c r="CV330" s="190" t="str">
        <f>Matrix2!CV2</f>
        <v>Wohnraumfläche in 100qm</v>
      </c>
      <c r="CW330" s="190" t="str">
        <f>Matrix2!CW2</f>
        <v>Wohnraumfläche in 100qm</v>
      </c>
      <c r="CX330" s="190" t="str">
        <f>Matrix2!CX2</f>
        <v>Gesamtbevölkerung</v>
      </c>
      <c r="CY330" s="190" t="str">
        <f>Matrix2!CY2</f>
        <v>Gesamtbevölkerung</v>
      </c>
      <c r="CZ330" s="190" t="str">
        <f>Matrix2!CZ2</f>
        <v>Gesamtbevölkerung</v>
      </c>
      <c r="DA330" s="190" t="str">
        <f>Matrix2!DA2</f>
        <v>Aktuelle durchschnittliche Bestandsmiete laut Mietspiegel in Euro</v>
      </c>
      <c r="DB330" s="190" t="str">
        <f>Matrix2!DB2</f>
        <v>Anzahl  Schulabsolvent*innen mit Hauptschulabschluss</v>
      </c>
      <c r="DC330" s="190" t="str">
        <f>Matrix2!DC2</f>
        <v>Anzahl  Schulabsolvent*innen mit Realschulabschluss</v>
      </c>
      <c r="DD330" s="190" t="str">
        <f>Matrix2!DD2</f>
        <v>Anzahl  Schulabsolvent*innen mit (Fach-)Hochschulreife</v>
      </c>
      <c r="DE330" s="190" t="str">
        <f>Matrix2!DE2</f>
        <v xml:space="preserve">Anzahl Schulabgänger*innen ohne Hauptschulabschluss </v>
      </c>
      <c r="DF330" s="190" t="str">
        <f>Matrix2!DF2</f>
        <v>Anzahl Schüler*innen mit Förderbedarf</v>
      </c>
      <c r="DG330" s="190" t="str">
        <f>Matrix2!DG2</f>
        <v xml:space="preserve">Anzahl inklusiv beschulte Schüler*innen mit Förderbedarf </v>
      </c>
      <c r="DH330" s="190" t="str">
        <f>Matrix2!DH2</f>
        <v>Anzahl Schüler*innen mit Förderbedarf in Primarstufe</v>
      </c>
      <c r="DI330" s="190" t="str">
        <f>Matrix2!DI2</f>
        <v>Anzahl inklusiv beschulte Schüler*innen in Primarstufe mit Förderbedarf</v>
      </c>
    </row>
    <row r="331" spans="1:113" hidden="1" x14ac:dyDescent="0.2"/>
    <row r="332" spans="1:113" hidden="1" x14ac:dyDescent="0.2"/>
    <row r="333" spans="1:113" hidden="1" x14ac:dyDescent="0.2"/>
    <row r="334" spans="1:113" ht="15.75" hidden="1" x14ac:dyDescent="0.25">
      <c r="A334" s="235" t="s">
        <v>700</v>
      </c>
    </row>
    <row r="335" spans="1:113" s="261" customFormat="1" ht="18" hidden="1" x14ac:dyDescent="0.25">
      <c r="A335" s="260" t="s">
        <v>688</v>
      </c>
      <c r="B335" s="260" t="s">
        <v>689</v>
      </c>
      <c r="C335" s="260" t="s">
        <v>690</v>
      </c>
      <c r="D335" s="260"/>
      <c r="J335" s="262" t="s">
        <v>693</v>
      </c>
    </row>
    <row r="336" spans="1:113" s="261" customFormat="1" ht="18" hidden="1" x14ac:dyDescent="0.25">
      <c r="A336" s="260"/>
      <c r="B336" s="260"/>
      <c r="C336" s="260" t="s">
        <v>842</v>
      </c>
      <c r="D336" s="260"/>
      <c r="J336" s="262"/>
    </row>
    <row r="337" spans="1:3" s="264" customFormat="1" hidden="1" x14ac:dyDescent="0.2">
      <c r="A337" s="263">
        <v>4</v>
      </c>
      <c r="B337" s="264" t="str">
        <f>Basiszahlen!A9</f>
        <v>G 1</v>
      </c>
      <c r="C337" s="264" t="str">
        <f>Basiszahlen!B9</f>
        <v>Anzahl übergewichtiger Kinder (3 Einschulungsjahrgänge)</v>
      </c>
    </row>
    <row r="338" spans="1:3" s="264" customFormat="1" hidden="1" x14ac:dyDescent="0.2">
      <c r="A338" s="263">
        <v>5</v>
      </c>
      <c r="B338" s="264" t="str">
        <f>Basiszahlen!A10</f>
        <v>K 6</v>
      </c>
      <c r="C338" s="264" t="str">
        <f>Basiszahlen!B10</f>
        <v>Anzahl der Kinder mit 3 und mehr Defiziten in schulrelevanten Vorläuferfähigkeiten (3 Einschulungsjahrgänge)</v>
      </c>
    </row>
    <row r="339" spans="1:3" s="264" customFormat="1" hidden="1" x14ac:dyDescent="0.2">
      <c r="A339" s="263">
        <v>6</v>
      </c>
      <c r="B339" s="264" t="str">
        <f>Basiszahlen!A11</f>
        <v>G 2</v>
      </c>
      <c r="C339" s="264" t="str">
        <f>Basiszahlen!B11</f>
        <v>Anzahl Inanspruchnahme des Sozialpsychiatrischen Dienstes</v>
      </c>
    </row>
    <row r="340" spans="1:3" s="264" customFormat="1" hidden="1" x14ac:dyDescent="0.2">
      <c r="A340" s="263">
        <v>7</v>
      </c>
      <c r="B340" s="265" t="str">
        <f>Basiszahlen!A12</f>
        <v>G 3</v>
      </c>
      <c r="C340" s="264" t="str">
        <f>Basiszahlen!B12</f>
        <v>Anzahl Leistungsbeziehende der Pflegeversicherung in institutioneller Pflege</v>
      </c>
    </row>
    <row r="341" spans="1:3" s="264" customFormat="1" hidden="1" x14ac:dyDescent="0.2">
      <c r="A341" s="263"/>
      <c r="B341" s="265"/>
      <c r="C341" s="264" t="s">
        <v>843</v>
      </c>
    </row>
    <row r="342" spans="1:3" s="264" customFormat="1" hidden="1" x14ac:dyDescent="0.2">
      <c r="A342" s="263">
        <v>8</v>
      </c>
      <c r="B342" s="264" t="str">
        <f>Basiszahlen!A14</f>
        <v>M 1</v>
      </c>
      <c r="C342" s="264" t="str">
        <f>Basiszahlen!B14</f>
        <v>Anzahl Ausländer*innen</v>
      </c>
    </row>
    <row r="343" spans="1:3" s="264" customFormat="1" hidden="1" x14ac:dyDescent="0.2">
      <c r="A343" s="263">
        <v>9</v>
      </c>
      <c r="B343" s="264" t="str">
        <f>Basiszahlen!A15</f>
        <v>M 2.1</v>
      </c>
      <c r="C343" s="264" t="str">
        <f>Basiszahlen!B15</f>
        <v>Anzahl Personen mit Migrationshintergrund</v>
      </c>
    </row>
    <row r="344" spans="1:3" s="264" customFormat="1" hidden="1" x14ac:dyDescent="0.2">
      <c r="A344" s="263">
        <v>10</v>
      </c>
      <c r="B344" s="264" t="str">
        <f>Basiszahlen!A16</f>
        <v>M 2.2</v>
      </c>
      <c r="C344" s="264" t="str">
        <f>Basiszahlen!B16</f>
        <v>Anzahl Personen mit Migrationshintergrund 0 bis unter 18 Jahre</v>
      </c>
    </row>
    <row r="345" spans="1:3" s="264" customFormat="1" hidden="1" x14ac:dyDescent="0.2">
      <c r="A345" s="263">
        <v>11</v>
      </c>
      <c r="B345" s="264" t="str">
        <f>Basiszahlen!A17</f>
        <v>M 2.3</v>
      </c>
      <c r="C345" s="264" t="str">
        <f>Basiszahlen!B17</f>
        <v>Anzahl Personen mit Migrationshintergrund 18 bis unter 65 Jahren</v>
      </c>
    </row>
    <row r="346" spans="1:3" s="264" customFormat="1" hidden="1" x14ac:dyDescent="0.2">
      <c r="A346" s="263">
        <v>12</v>
      </c>
      <c r="B346" s="264" t="str">
        <f>Basiszahlen!A18</f>
        <v>M 2.4</v>
      </c>
      <c r="C346" s="264" t="str">
        <f>Basiszahlen!B18</f>
        <v>Anzahl Personen mit Migrationshintergrund ab 65 Jahren</v>
      </c>
    </row>
    <row r="347" spans="1:3" s="264" customFormat="1" hidden="1" x14ac:dyDescent="0.2">
      <c r="A347" s="263">
        <v>13</v>
      </c>
      <c r="B347" s="264" t="str">
        <f>Basiszahlen!A19</f>
        <v>M 4</v>
      </c>
      <c r="C347" s="264" t="str">
        <f>Basiszahlen!B19</f>
        <v>Anzahl ausländischer Schulabgänger*innen ohne Hauptschulabschluss</v>
      </c>
    </row>
    <row r="348" spans="1:3" s="264" customFormat="1" hidden="1" x14ac:dyDescent="0.2">
      <c r="A348" s="263">
        <v>14</v>
      </c>
      <c r="B348" s="264" t="str">
        <f>Basiszahlen!A20</f>
        <v>M 5.1</v>
      </c>
      <c r="C348" s="264" t="str">
        <f>Basiszahlen!B20</f>
        <v>Anzahl bei der Bundesagentur für Arbeit gemeldete arbeitslose Ausländer*innen</v>
      </c>
    </row>
    <row r="349" spans="1:3" s="264" customFormat="1" hidden="1" x14ac:dyDescent="0.2">
      <c r="A349" s="263">
        <v>15</v>
      </c>
      <c r="B349" s="264" t="str">
        <f>Basiszahlen!A21</f>
        <v>M 5.2</v>
      </c>
      <c r="C349" s="264" t="str">
        <f>Basiszahlen!B21</f>
        <v>Anzahl bei der Bundesagentur für Arbeit gemeldete arbeitslose Ausländer*innen</v>
      </c>
    </row>
    <row r="350" spans="1:3" s="264" customFormat="1" hidden="1" x14ac:dyDescent="0.2">
      <c r="A350" s="263">
        <v>16</v>
      </c>
      <c r="B350" s="264" t="str">
        <f>Basiszahlen!A22</f>
        <v>M 6.1</v>
      </c>
      <c r="C350" s="264" t="str">
        <f>Basiszahlen!B22</f>
        <v>Anzahl ausländische Vollzeitbeschäftigte im Unteren Entgeltbereich</v>
      </c>
    </row>
    <row r="351" spans="1:3" s="264" customFormat="1" hidden="1" x14ac:dyDescent="0.2">
      <c r="A351" s="263">
        <v>17</v>
      </c>
      <c r="B351" s="264" t="str">
        <f>Basiszahlen!A23</f>
        <v>M 6.2</v>
      </c>
      <c r="C351" s="264" t="str">
        <f>Basiszahlen!B23</f>
        <v>Medianeinkommen der nicht-deutschen Beschäftigten in Euro</v>
      </c>
    </row>
    <row r="352" spans="1:3" s="264" customFormat="1" hidden="1" x14ac:dyDescent="0.2">
      <c r="A352" s="263">
        <v>18</v>
      </c>
      <c r="B352" s="264" t="str">
        <f>Basiszahlen!A24</f>
        <v>M 7</v>
      </c>
      <c r="C352" s="264" t="str">
        <f>Basiszahlen!B24</f>
        <v>Anzahl Ausländer*innen mit Mindestsicherungsleistungen</v>
      </c>
    </row>
    <row r="353" spans="1:3" s="264" customFormat="1" hidden="1" x14ac:dyDescent="0.2">
      <c r="A353" s="263"/>
      <c r="C353" s="264" t="s">
        <v>844</v>
      </c>
    </row>
    <row r="354" spans="1:3" s="264" customFormat="1" hidden="1" x14ac:dyDescent="0.2">
      <c r="A354" s="263">
        <v>19</v>
      </c>
      <c r="B354" s="264" t="str">
        <f>Basiszahlen!A26</f>
        <v>GB 1.1</v>
      </c>
      <c r="C354" s="264" t="str">
        <f>Basiszahlen!B26</f>
        <v xml:space="preserve">Anzahl beschäftigte Frauen  </v>
      </c>
    </row>
    <row r="355" spans="1:3" s="264" customFormat="1" hidden="1" x14ac:dyDescent="0.2">
      <c r="A355" s="263">
        <v>20</v>
      </c>
      <c r="B355" s="264" t="str">
        <f>Basiszahlen!A27</f>
        <v>GB 1.2</v>
      </c>
      <c r="C355" s="264" t="str">
        <f>Basiszahlen!B27</f>
        <v xml:space="preserve">Anzahl beschäftigte Männer </v>
      </c>
    </row>
    <row r="356" spans="1:3" s="264" customFormat="1" hidden="1" x14ac:dyDescent="0.2">
      <c r="A356" s="263">
        <v>21</v>
      </c>
      <c r="B356" s="264" t="str">
        <f>Basiszahlen!A28</f>
        <v>GB 1.3</v>
      </c>
      <c r="C356" s="264" t="str">
        <f>Basiszahlen!B28</f>
        <v>Anzahl Frauen mit sozialversicherungspflichtiger Beschäftigung</v>
      </c>
    </row>
    <row r="357" spans="1:3" s="264" customFormat="1" hidden="1" x14ac:dyDescent="0.2">
      <c r="A357" s="263">
        <v>22</v>
      </c>
      <c r="B357" s="264" t="str">
        <f>Basiszahlen!A29</f>
        <v>GB 1.4</v>
      </c>
      <c r="C357" s="264" t="str">
        <f>Basiszahlen!B29</f>
        <v xml:space="preserve">Anzahl Frauen mit ausschließlich geringfügiger Beschäftigung </v>
      </c>
    </row>
    <row r="358" spans="1:3" s="264" customFormat="1" hidden="1" x14ac:dyDescent="0.2">
      <c r="A358" s="263">
        <v>23</v>
      </c>
      <c r="B358" s="264" t="str">
        <f>Basiszahlen!A30</f>
        <v>GB 1.5</v>
      </c>
      <c r="C358" s="264" t="str">
        <f>Basiszahlen!B30</f>
        <v xml:space="preserve">Anzahl Frauen in Teilzeit </v>
      </c>
    </row>
    <row r="359" spans="1:3" s="264" customFormat="1" hidden="1" x14ac:dyDescent="0.2">
      <c r="A359" s="263">
        <v>24</v>
      </c>
      <c r="B359" s="264" t="str">
        <f>Basiszahlen!A31</f>
        <v>GB 1.6</v>
      </c>
      <c r="C359" s="264" t="str">
        <f>Basiszahlen!B31</f>
        <v>Anzahl Männer in Teilzeit</v>
      </c>
    </row>
    <row r="360" spans="1:3" s="264" customFormat="1" hidden="1" x14ac:dyDescent="0.2">
      <c r="A360" s="263">
        <v>25</v>
      </c>
      <c r="B360" s="264" t="str">
        <f>Basiszahlen!A32</f>
        <v>GB 2.1</v>
      </c>
      <c r="C360" s="264" t="str">
        <f>Basiszahlen!B32</f>
        <v>Anzahl vollzeitbeschäftigte Frauen im Unteren Entgeltbereich</v>
      </c>
    </row>
    <row r="361" spans="1:3" s="264" customFormat="1" hidden="1" x14ac:dyDescent="0.2">
      <c r="A361" s="263">
        <v>26</v>
      </c>
      <c r="B361" s="264" t="str">
        <f>Basiszahlen!A33</f>
        <v>GB 2.2</v>
      </c>
      <c r="C361" s="264" t="str">
        <f>Basiszahlen!B33</f>
        <v>Anzahl vollzeitbeschäftige Männer im Unteren Entgeltbereich</v>
      </c>
    </row>
    <row r="362" spans="1:3" s="264" customFormat="1" hidden="1" x14ac:dyDescent="0.2">
      <c r="A362" s="263">
        <v>27</v>
      </c>
      <c r="B362" s="264" t="str">
        <f>Basiszahlen!A34</f>
        <v>GB 2.3</v>
      </c>
      <c r="C362" s="264" t="str">
        <f>Basiszahlen!B34</f>
        <v>Medianeinkommen der weiblichen Beschäftigten in Euro</v>
      </c>
    </row>
    <row r="363" spans="1:3" s="264" customFormat="1" hidden="1" x14ac:dyDescent="0.2">
      <c r="A363" s="263">
        <v>28</v>
      </c>
      <c r="B363" s="264" t="str">
        <f>Basiszahlen!A35</f>
        <v>GB 3.1</v>
      </c>
      <c r="C363" s="264" t="str">
        <f>Basiszahlen!B35</f>
        <v>Anzahl Frauen mit Mindestsicherungsleistungen</v>
      </c>
    </row>
    <row r="364" spans="1:3" s="264" customFormat="1" hidden="1" x14ac:dyDescent="0.2">
      <c r="A364" s="263">
        <v>29</v>
      </c>
      <c r="B364" s="264" t="str">
        <f>Basiszahlen!A36</f>
        <v>GB 3.2</v>
      </c>
      <c r="C364" s="264" t="str">
        <f>Basiszahlen!B36</f>
        <v>Anzahl Männer mit Mindestsicherungsleistungen</v>
      </c>
    </row>
    <row r="365" spans="1:3" s="264" customFormat="1" hidden="1" x14ac:dyDescent="0.2">
      <c r="A365" s="263">
        <v>30</v>
      </c>
      <c r="B365" s="264" t="str">
        <f>Basiszahlen!A37</f>
        <v>GB 4</v>
      </c>
      <c r="C365" s="264" t="str">
        <f>Basiszahlen!B37</f>
        <v>Anzahl Haushalte alleinerziehender Frauen mit Kindern 0 bis unter 18 Jahre</v>
      </c>
    </row>
    <row r="366" spans="1:3" s="264" customFormat="1" hidden="1" x14ac:dyDescent="0.2">
      <c r="A366" s="263">
        <v>31</v>
      </c>
      <c r="B366" s="264" t="str">
        <f>Basiszahlen!A38</f>
        <v>GB 5</v>
      </c>
      <c r="C366" s="264" t="str">
        <f>Basiszahlen!B38</f>
        <v>Anzahl ganztags betreute Kinder 1 bis 6 Jahre (+Flexi-Kinder) in Krippe, Kita und Kindertagespflege (Info)</v>
      </c>
    </row>
    <row r="367" spans="1:3" s="264" customFormat="1" hidden="1" x14ac:dyDescent="0.2">
      <c r="A367" s="263">
        <v>32</v>
      </c>
      <c r="B367" s="264" t="str">
        <f>Basiszahlen!A39</f>
        <v>GB 6</v>
      </c>
      <c r="C367" s="264" t="str">
        <f>Basiszahlen!B39</f>
        <v>Anzahl der Grundschüler*innen mit Ganztagsangebot</v>
      </c>
    </row>
    <row r="368" spans="1:3" s="264" customFormat="1" hidden="1" x14ac:dyDescent="0.2">
      <c r="A368" s="263"/>
      <c r="C368" s="264" t="s">
        <v>845</v>
      </c>
    </row>
    <row r="369" spans="1:3" s="264" customFormat="1" hidden="1" x14ac:dyDescent="0.2">
      <c r="A369" s="263">
        <v>33</v>
      </c>
      <c r="B369" s="264" t="str">
        <f>Basiszahlen!A41</f>
        <v>K 1</v>
      </c>
      <c r="C369" s="264" t="str">
        <f>Basiszahlen!B41</f>
        <v>Anzahl Kinder und Jugendliche 0 bis unter 18 Jahre</v>
      </c>
    </row>
    <row r="370" spans="1:3" s="264" customFormat="1" hidden="1" x14ac:dyDescent="0.2">
      <c r="A370" s="263">
        <v>34</v>
      </c>
      <c r="B370" s="264" t="str">
        <f>Basiszahlen!A42</f>
        <v>K 2.1</v>
      </c>
      <c r="C370" s="264" t="str">
        <f>Basiszahlen!B42</f>
        <v>Platzangebot gemäß Betriebserlaubnis in Krippe + AüG + Kindertagespflege 1 bis unter 3 Jahre</v>
      </c>
    </row>
    <row r="371" spans="1:3" s="264" customFormat="1" hidden="1" x14ac:dyDescent="0.2">
      <c r="A371" s="263">
        <v>35</v>
      </c>
      <c r="B371" s="264" t="str">
        <f>Basiszahlen!A43</f>
        <v>K 2.2</v>
      </c>
      <c r="C371" s="264" t="str">
        <f>Basiszahlen!B43</f>
        <v>Platzangebot gemäß Betriebserlaubnis in KiGa + tatsächlich belegte Plätze in  Tagesbetreuung 3 bis unter 6 Jahre + Flexikinder</v>
      </c>
    </row>
    <row r="372" spans="1:3" s="264" customFormat="1" hidden="1" x14ac:dyDescent="0.2">
      <c r="A372" s="263">
        <v>36</v>
      </c>
      <c r="B372" s="264" t="str">
        <f>Basiszahlen!A44</f>
        <v>K 2.3</v>
      </c>
      <c r="C372" s="264" t="str">
        <f>Basiszahlen!B44</f>
        <v>Platzangebot gemäß Betriebserlaubnis in Hortgruppen + altersübergreifenden Gruppen (AüG)</v>
      </c>
    </row>
    <row r="373" spans="1:3" s="264" customFormat="1" hidden="1" x14ac:dyDescent="0.2">
      <c r="A373" s="263">
        <v>37</v>
      </c>
      <c r="B373" s="264" t="str">
        <f>Basiszahlen!A45</f>
        <v>K 3.1</v>
      </c>
      <c r="C373" s="264" t="str">
        <f>Basiszahlen!B45</f>
        <v xml:space="preserve">Anzahl Alleinerziehenden-Haushalte </v>
      </c>
    </row>
    <row r="374" spans="1:3" s="264" customFormat="1" hidden="1" x14ac:dyDescent="0.2">
      <c r="A374" s="263">
        <v>38</v>
      </c>
      <c r="B374" s="264" t="str">
        <f>Basiszahlen!A46</f>
        <v>K 3.2</v>
      </c>
      <c r="C374" s="264" t="str">
        <f>Basiszahlen!B46</f>
        <v>Anzahl Bedarfsgemeinschaften im SGB II-Bezug mit Kindern 0 bis unter 18 Jahre</v>
      </c>
    </row>
    <row r="375" spans="1:3" s="264" customFormat="1" hidden="1" x14ac:dyDescent="0.2">
      <c r="A375" s="263">
        <v>39</v>
      </c>
      <c r="B375" s="264" t="str">
        <f>Basiszahlen!A47</f>
        <v>K 3.3</v>
      </c>
      <c r="C375" s="264" t="str">
        <f>Basiszahlen!B47</f>
        <v>Anzahl Alleinerziehenden-Bedarfsgemeinschaften im SGB II-Bezug mit Kindern 0 bis unter 18 Jahre</v>
      </c>
    </row>
    <row r="376" spans="1:3" s="264" customFormat="1" hidden="1" x14ac:dyDescent="0.2">
      <c r="A376" s="263">
        <v>40</v>
      </c>
      <c r="B376" s="264" t="str">
        <f>Basiszahlen!A48</f>
        <v>K 4</v>
      </c>
      <c r="C376" s="264" t="str">
        <f>Basiszahlen!B48</f>
        <v>Anzahl Kinder und Jugendliche mit Mindestsicherungsleistungen</v>
      </c>
    </row>
    <row r="377" spans="1:3" s="264" customFormat="1" hidden="1" x14ac:dyDescent="0.2">
      <c r="A377" s="263">
        <v>41</v>
      </c>
      <c r="B377" s="264" t="str">
        <f>Basiszahlen!A49</f>
        <v>K 5</v>
      </c>
      <c r="C377" s="264" t="str">
        <f>Basiszahlen!B49</f>
        <v>Anzahl in Anspruch genommene HzE-Leistungen + FEB-Beratungen 0 bis unter 18 Jahre</v>
      </c>
    </row>
    <row r="378" spans="1:3" s="264" customFormat="1" hidden="1" x14ac:dyDescent="0.2">
      <c r="A378" s="263">
        <v>42</v>
      </c>
      <c r="B378" s="264" t="str">
        <f>Basiszahlen!A50</f>
        <v>K 6</v>
      </c>
      <c r="C378" s="264" t="str">
        <f>Basiszahlen!B50</f>
        <v>Anzahl der Kinder mit 3 und mehr Defiziten in schulrelevanten Vorläuferfähigkeiten (3 Einschulungsjahrgänge)</v>
      </c>
    </row>
    <row r="379" spans="1:3" s="264" customFormat="1" hidden="1" x14ac:dyDescent="0.2">
      <c r="A379" s="263">
        <v>43</v>
      </c>
      <c r="B379" s="264" t="str">
        <f>Basiszahlen!A51</f>
        <v>K 7</v>
      </c>
      <c r="C379" s="264" t="str">
        <f>Basiszahlen!B51</f>
        <v>Anzahl der Kinder mit Defiziten in der Sprachkompetenz in Deutsch (3 Einschulungsjahrgänge)</v>
      </c>
    </row>
    <row r="380" spans="1:3" s="264" customFormat="1" hidden="1" x14ac:dyDescent="0.2">
      <c r="A380" s="263"/>
      <c r="C380" s="264" t="s">
        <v>846</v>
      </c>
    </row>
    <row r="381" spans="1:3" s="264" customFormat="1" hidden="1" x14ac:dyDescent="0.2">
      <c r="A381" s="263">
        <v>44</v>
      </c>
      <c r="B381" s="264" t="str">
        <f>Basiszahlen!A53</f>
        <v>J 1</v>
      </c>
      <c r="C381" s="264" t="str">
        <f>Basiszahlen!B53</f>
        <v>Anzahl Jugendliche und junge Erwachsene 15 bis unter 25 Jahre</v>
      </c>
    </row>
    <row r="382" spans="1:3" s="264" customFormat="1" hidden="1" x14ac:dyDescent="0.2">
      <c r="A382" s="263">
        <v>45</v>
      </c>
      <c r="B382" s="264" t="str">
        <f>Basiszahlen!A54</f>
        <v>J 2.1</v>
      </c>
      <c r="C382" s="264" t="str">
        <f>Basiszahlen!B54</f>
        <v xml:space="preserve">Anzahl junge Beschäftigte 15 bis unter 25 Jahre </v>
      </c>
    </row>
    <row r="383" spans="1:3" s="264" customFormat="1" hidden="1" x14ac:dyDescent="0.2">
      <c r="A383" s="263">
        <v>46</v>
      </c>
      <c r="B383" s="264" t="str">
        <f>Basiszahlen!A55</f>
        <v>J 2.2</v>
      </c>
      <c r="C383" s="264" t="str">
        <f>Basiszahlen!B55</f>
        <v xml:space="preserve">Anzahl junge Auszubildende 15 bis unter 25 Jahre </v>
      </c>
    </row>
    <row r="384" spans="1:3" s="264" customFormat="1" hidden="1" x14ac:dyDescent="0.2">
      <c r="A384" s="263">
        <v>47</v>
      </c>
      <c r="B384" s="264" t="str">
        <f>Basiszahlen!A56</f>
        <v>J 2.3</v>
      </c>
      <c r="C384" s="264" t="str">
        <f>Basiszahlen!B56</f>
        <v xml:space="preserve">Anzahl junge weibliche Auszubildende 15 bis unter 25 Jahre </v>
      </c>
    </row>
    <row r="385" spans="1:3" s="264" customFormat="1" hidden="1" x14ac:dyDescent="0.2">
      <c r="A385" s="263">
        <v>48</v>
      </c>
      <c r="B385" s="264" t="str">
        <f>Basiszahlen!A57</f>
        <v>J 3</v>
      </c>
      <c r="C385" s="264" t="str">
        <f>Basiszahlen!B57</f>
        <v xml:space="preserve">Anzahl junge SGB II-Leistungsbeziehende 15 bis unter 25 Jahre </v>
      </c>
    </row>
    <row r="386" spans="1:3" s="264" customFormat="1" hidden="1" x14ac:dyDescent="0.2">
      <c r="A386" s="263">
        <v>49</v>
      </c>
      <c r="B386" s="264" t="str">
        <f>Basiszahlen!A58</f>
        <v>J 4.1</v>
      </c>
      <c r="C386" s="264" t="str">
        <f>Basiszahlen!B58</f>
        <v>Anzahl junge Arbeitslose 15 bis unter 25 Jahren</v>
      </c>
    </row>
    <row r="387" spans="1:3" s="264" customFormat="1" hidden="1" x14ac:dyDescent="0.2">
      <c r="A387" s="263">
        <v>50</v>
      </c>
      <c r="B387" s="264" t="str">
        <f>Basiszahlen!A59</f>
        <v>J 4.2</v>
      </c>
      <c r="C387" s="264" t="str">
        <f>Basiszahlen!B59</f>
        <v>Anzahl junge Arbeitslose 15 bis unter 25 Jahren</v>
      </c>
    </row>
    <row r="388" spans="1:3" s="264" customFormat="1" hidden="1" x14ac:dyDescent="0.2">
      <c r="A388" s="263">
        <v>51</v>
      </c>
      <c r="B388" s="264" t="str">
        <f>Basiszahlen!A60</f>
        <v>J 5</v>
      </c>
      <c r="C388" s="264" t="str">
        <f>Basiszahlen!B60</f>
        <v>Anzahl Jugendliche und jungen Erwachsene 15 bis unter 25 Jahren im Übergangssystem Schule-Beruf</v>
      </c>
    </row>
    <row r="389" spans="1:3" s="264" customFormat="1" hidden="1" x14ac:dyDescent="0.2">
      <c r="A389" s="263">
        <v>52</v>
      </c>
      <c r="B389" s="264" t="str">
        <f>Basiszahlen!A61</f>
        <v>J 6</v>
      </c>
      <c r="C389" s="264" t="str">
        <f>Basiszahlen!B61</f>
        <v xml:space="preserve">Anzahl Schulabgänger*innen ohne Schulabschluss </v>
      </c>
    </row>
    <row r="390" spans="1:3" s="264" customFormat="1" hidden="1" x14ac:dyDescent="0.2">
      <c r="A390" s="263">
        <v>53</v>
      </c>
      <c r="B390" s="264" t="str">
        <f>Basiszahlen!A62</f>
        <v>J 7</v>
      </c>
      <c r="C390" s="264" t="str">
        <f>Basiszahlen!B62</f>
        <v>Anzahl in Anspruch genommene HzE-Leistungen + FEB-Beratungen 18 bis unter 27 Jahre</v>
      </c>
    </row>
    <row r="391" spans="1:3" s="264" customFormat="1" hidden="1" x14ac:dyDescent="0.2">
      <c r="A391" s="263"/>
      <c r="C391" s="264" t="s">
        <v>847</v>
      </c>
    </row>
    <row r="392" spans="1:3" s="264" customFormat="1" hidden="1" x14ac:dyDescent="0.2">
      <c r="A392" s="263">
        <v>54</v>
      </c>
      <c r="B392" s="264" t="str">
        <f>Basiszahlen!A64</f>
        <v>I 1</v>
      </c>
      <c r="C392" s="264" t="str">
        <f>Basiszahlen!B64</f>
        <v xml:space="preserve">Anzahl schwerbehinderte Menschen </v>
      </c>
    </row>
    <row r="393" spans="1:3" s="264" customFormat="1" hidden="1" x14ac:dyDescent="0.2">
      <c r="A393" s="263">
        <v>55</v>
      </c>
      <c r="B393" s="264" t="str">
        <f>Basiszahlen!A65</f>
        <v>I 2.1</v>
      </c>
      <c r="C393" s="264" t="str">
        <f>Basiszahlen!B65</f>
        <v xml:space="preserve">Anzahl Schüler*innen mit Förderbedarf gesamt </v>
      </c>
    </row>
    <row r="394" spans="1:3" s="264" customFormat="1" hidden="1" x14ac:dyDescent="0.2">
      <c r="A394" s="263">
        <v>56</v>
      </c>
      <c r="B394" s="264" t="str">
        <f>Basiszahlen!A66</f>
        <v>I 2.2</v>
      </c>
      <c r="C394" s="264" t="str">
        <f>Basiszahlen!B66</f>
        <v xml:space="preserve">Anzahl inklusiv beschulte Schüler*innen mit Förderbedarf </v>
      </c>
    </row>
    <row r="395" spans="1:3" s="264" customFormat="1" hidden="1" x14ac:dyDescent="0.2">
      <c r="A395" s="263">
        <v>57</v>
      </c>
      <c r="B395" s="264" t="str">
        <f>Basiszahlen!A67</f>
        <v>I 2.3</v>
      </c>
      <c r="C395" s="264" t="str">
        <f>Basiszahlen!B67</f>
        <v>Anzahl Schüler*innen mit Förderbedarf in Primarstufe</v>
      </c>
    </row>
    <row r="396" spans="1:3" s="264" customFormat="1" hidden="1" x14ac:dyDescent="0.2">
      <c r="A396" s="263">
        <v>58</v>
      </c>
      <c r="B396" s="264" t="str">
        <f>Basiszahlen!A68</f>
        <v>I 2.4</v>
      </c>
      <c r="C396" s="264" t="str">
        <f>Basiszahlen!B68</f>
        <v xml:space="preserve">Anzahl inklusiv beschulte Schüler*innen in Primarstufe mit Förderbedarf </v>
      </c>
    </row>
    <row r="397" spans="1:3" s="264" customFormat="1" hidden="1" x14ac:dyDescent="0.2">
      <c r="A397" s="263"/>
      <c r="C397" s="264" t="s">
        <v>848</v>
      </c>
    </row>
    <row r="398" spans="1:3" s="264" customFormat="1" hidden="1" x14ac:dyDescent="0.2">
      <c r="A398" s="263">
        <v>59</v>
      </c>
      <c r="B398" s="264" t="str">
        <f>Basiszahlen!A70</f>
        <v>T 1</v>
      </c>
      <c r="C398" s="264" t="str">
        <f>Basiszahlen!B70</f>
        <v>Anzahl ältere Menschen ab 65 Jahre</v>
      </c>
    </row>
    <row r="399" spans="1:3" s="264" customFormat="1" hidden="1" x14ac:dyDescent="0.2">
      <c r="A399" s="263">
        <v>60</v>
      </c>
      <c r="B399" s="264" t="str">
        <f>Basiszahlen!A71</f>
        <v>T 2</v>
      </c>
      <c r="C399" s="264" t="str">
        <f>Basiszahlen!B71</f>
        <v>Anzahl ältere Menschen ab 65 Jahre mit Mindestsicherungsleistungen</v>
      </c>
    </row>
    <row r="400" spans="1:3" s="264" customFormat="1" hidden="1" x14ac:dyDescent="0.2">
      <c r="A400" s="263">
        <v>61</v>
      </c>
      <c r="B400" s="264" t="str">
        <f>Basiszahlen!A72</f>
        <v>T 3.1</v>
      </c>
      <c r="C400" s="264" t="str">
        <f>Basiszahlen!B72</f>
        <v>Anzahl Haushalte älterer Menschen ab 75 Jahre</v>
      </c>
    </row>
    <row r="401" spans="1:3" s="264" customFormat="1" hidden="1" x14ac:dyDescent="0.2">
      <c r="A401" s="263">
        <v>62</v>
      </c>
      <c r="B401" s="264" t="str">
        <f>Basiszahlen!A73</f>
        <v>T 3.2</v>
      </c>
      <c r="C401" s="264" t="str">
        <f>Basiszahlen!B73</f>
        <v xml:space="preserve">Anzahl 1-Person-Haushalte ab 75 Jahre </v>
      </c>
    </row>
    <row r="402" spans="1:3" s="264" customFormat="1" hidden="1" x14ac:dyDescent="0.2">
      <c r="A402" s="263">
        <v>63</v>
      </c>
      <c r="B402" s="264" t="str">
        <f>Basiszahlen!A74</f>
        <v>T 3.3</v>
      </c>
      <c r="C402" s="264" t="str">
        <f>Basiszahlen!B74</f>
        <v>Anzahl 1-Person-Haushalte von Männern ab 75 Jahre</v>
      </c>
    </row>
    <row r="403" spans="1:3" s="264" customFormat="1" hidden="1" x14ac:dyDescent="0.2">
      <c r="A403" s="263">
        <v>64</v>
      </c>
      <c r="B403" s="264" t="str">
        <f>Basiszahlen!A75</f>
        <v>T 4.1</v>
      </c>
      <c r="C403" s="264" t="str">
        <f>Basiszahlen!B75</f>
        <v>Anzahl Leistungsbeziehende Pflegeversicherung ab 75 Jahre</v>
      </c>
    </row>
    <row r="404" spans="1:3" s="264" customFormat="1" hidden="1" x14ac:dyDescent="0.2">
      <c r="A404" s="263">
        <v>65</v>
      </c>
      <c r="B404" s="264" t="str">
        <f>Basiszahlen!A76</f>
        <v>T 4.2</v>
      </c>
      <c r="C404" s="264" t="str">
        <f>Basiszahlen!B76</f>
        <v>Anzahl ambulant versorgte Leistungsbeziehende der Pflegeversicherung</v>
      </c>
    </row>
    <row r="405" spans="1:3" s="264" customFormat="1" hidden="1" x14ac:dyDescent="0.2">
      <c r="A405" s="263">
        <v>66</v>
      </c>
      <c r="B405" s="264" t="str">
        <f>Basiszahlen!A77</f>
        <v>T 4.3</v>
      </c>
      <c r="C405" s="264" t="str">
        <f>Basiszahlen!B77</f>
        <v>Anzahl ältere Menschen ab 75 Jahre mit institutioneller ambulanter oder stationärer Pflege</v>
      </c>
    </row>
    <row r="406" spans="1:3" s="264" customFormat="1" hidden="1" x14ac:dyDescent="0.2">
      <c r="A406" s="263">
        <v>67</v>
      </c>
      <c r="B406" s="264" t="str">
        <f>Basiszahlen!A78</f>
        <v>T 4.4</v>
      </c>
      <c r="C406" s="264" t="str">
        <f>Basiszahlen!B78</f>
        <v>Anzahl Personen mit Leistungsbezug Hilfe zur Pflege</v>
      </c>
    </row>
    <row r="407" spans="1:3" s="264" customFormat="1" hidden="1" x14ac:dyDescent="0.2">
      <c r="A407" s="263"/>
      <c r="C407" s="264" t="s">
        <v>849</v>
      </c>
    </row>
    <row r="408" spans="1:3" s="264" customFormat="1" hidden="1" x14ac:dyDescent="0.2">
      <c r="A408" s="263">
        <v>68</v>
      </c>
      <c r="B408" s="264" t="str">
        <f>Basiszahlen!A80</f>
        <v>B 2.3</v>
      </c>
      <c r="C408" s="264" t="str">
        <f>Basiszahlen!B80</f>
        <v xml:space="preserve">Anzahl ausschließlich geringfügig Beschäftigte </v>
      </c>
    </row>
    <row r="409" spans="1:3" s="264" customFormat="1" hidden="1" x14ac:dyDescent="0.2">
      <c r="A409" s="263">
        <v>69</v>
      </c>
      <c r="B409" s="264" t="str">
        <f>Basiszahlen!A81</f>
        <v>A 1.1</v>
      </c>
      <c r="C409" s="264" t="str">
        <f>Basiszahlen!B81</f>
        <v xml:space="preserve">Anzahl Vollzeitbeschäftigte im Unteren Entgeltbereich </v>
      </c>
    </row>
    <row r="410" spans="1:3" s="264" customFormat="1" hidden="1" x14ac:dyDescent="0.2">
      <c r="A410" s="263">
        <v>70</v>
      </c>
      <c r="B410" s="264" t="str">
        <f>Basiszahlen!A82</f>
        <v>A 1.2</v>
      </c>
      <c r="C410" s="264" t="str">
        <f>Basiszahlen!B82</f>
        <v>Median des Brutto-Monatsentgeltes in Euro</v>
      </c>
    </row>
    <row r="411" spans="1:3" s="264" customFormat="1" hidden="1" x14ac:dyDescent="0.2">
      <c r="A411" s="263">
        <v>71</v>
      </c>
      <c r="B411" s="264" t="str">
        <f>Basiszahlen!A83</f>
        <v>A 2.1</v>
      </c>
      <c r="C411" s="264" t="str">
        <f>Basiszahlen!B83</f>
        <v>Anzahl Personen mit Mindestsicherungsleistungen</v>
      </c>
    </row>
    <row r="412" spans="1:3" s="264" customFormat="1" hidden="1" x14ac:dyDescent="0.2">
      <c r="A412" s="263">
        <v>72</v>
      </c>
      <c r="B412" s="264" t="str">
        <f>Basiszahlen!A84</f>
        <v>A 2.2</v>
      </c>
      <c r="C412" s="264" t="str">
        <f>Basiszahlen!B84</f>
        <v>Anzahl Personen mit Langzeitleistungsbezug im SGB II + Personen mit Grundsicherung nach SGB XII</v>
      </c>
    </row>
    <row r="413" spans="1:3" s="264" customFormat="1" hidden="1" x14ac:dyDescent="0.2">
      <c r="A413" s="263">
        <v>73</v>
      </c>
      <c r="B413" s="264" t="str">
        <f>Basiszahlen!A85</f>
        <v>A 2.3</v>
      </c>
      <c r="C413" s="264" t="str">
        <f>Basiszahlen!B85</f>
        <v xml:space="preserve">Anzahl Personen mit ergänzenden Leistungen nach SGB II </v>
      </c>
    </row>
    <row r="414" spans="1:3" s="264" customFormat="1" hidden="1" x14ac:dyDescent="0.2">
      <c r="A414" s="263">
        <v>74</v>
      </c>
      <c r="B414" s="264" t="str">
        <f>Basiszahlen!A86</f>
        <v>A 2.4</v>
      </c>
      <c r="C414" s="264" t="str">
        <f>Basiszahlen!B86</f>
        <v>Anzahl SGB II-Leistungsberziehende 0 bis unter 65 Jahre</v>
      </c>
    </row>
    <row r="415" spans="1:3" s="264" customFormat="1" hidden="1" x14ac:dyDescent="0.2">
      <c r="A415" s="263">
        <v>75</v>
      </c>
      <c r="B415" s="264" t="str">
        <f>Basiszahlen!A87</f>
        <v>A 2.5</v>
      </c>
      <c r="C415" s="264" t="str">
        <f>Basiszahlen!B87</f>
        <v>Anzahl Bedarfsgemeinschaften mit SGB II-Bezug</v>
      </c>
    </row>
    <row r="416" spans="1:3" s="264" customFormat="1" hidden="1" x14ac:dyDescent="0.2">
      <c r="A416" s="263">
        <v>76</v>
      </c>
      <c r="B416" s="264" t="str">
        <f>Basiszahlen!A88</f>
        <v>A 3.1</v>
      </c>
      <c r="C416" s="264" t="str">
        <f>Basiszahlen!B88</f>
        <v>Gesamtbetrag des zu versteuernden Jahreseinkommens aller Steuerpflichtigen in 1.000 Euro</v>
      </c>
    </row>
    <row r="417" spans="1:3" s="264" customFormat="1" hidden="1" x14ac:dyDescent="0.2">
      <c r="A417" s="263">
        <v>77</v>
      </c>
      <c r="B417" s="264" t="str">
        <f>Basiszahlen!A89</f>
        <v>A 3.2</v>
      </c>
      <c r="C417" s="264" t="str">
        <f>Basiszahlen!B89</f>
        <v>Nominale Kaufkraft in Mio. Euro (Jahreszahlen)</v>
      </c>
    </row>
    <row r="418" spans="1:3" s="264" customFormat="1" hidden="1" x14ac:dyDescent="0.2">
      <c r="A418" s="263"/>
      <c r="C418" s="264" t="s">
        <v>850</v>
      </c>
    </row>
    <row r="419" spans="1:3" s="264" customFormat="1" hidden="1" x14ac:dyDescent="0.2">
      <c r="A419" s="263">
        <v>78</v>
      </c>
      <c r="B419" s="264" t="str">
        <f>Basiszahlen!A91</f>
        <v>B 1</v>
      </c>
      <c r="C419" s="264" t="str">
        <f>Basiszahlen!B91</f>
        <v>Anzahl Bevölkerung 15 bis unter 65 Jahre</v>
      </c>
    </row>
    <row r="420" spans="1:3" s="264" customFormat="1" hidden="1" x14ac:dyDescent="0.2">
      <c r="A420" s="263">
        <v>79</v>
      </c>
      <c r="B420" s="264" t="str">
        <f>Basiszahlen!A92</f>
        <v>B 2.1</v>
      </c>
      <c r="C420" s="264" t="str">
        <f>Basiszahlen!B92</f>
        <v>Anzahl Beschäftigte gesamt (sozialversicherungspflichtig + ausschließlich geringfügig Beschäftigte)</v>
      </c>
    </row>
    <row r="421" spans="1:3" s="264" customFormat="1" hidden="1" x14ac:dyDescent="0.2">
      <c r="A421" s="263">
        <v>80</v>
      </c>
      <c r="B421" s="264" t="str">
        <f>Basiszahlen!A93</f>
        <v>B 2.2</v>
      </c>
      <c r="C421" s="264" t="str">
        <f>Basiszahlen!B93</f>
        <v>Anzahl sozialversicherungspflichtig Beschäftigte</v>
      </c>
    </row>
    <row r="422" spans="1:3" s="264" customFormat="1" hidden="1" x14ac:dyDescent="0.2">
      <c r="A422" s="263">
        <v>81</v>
      </c>
      <c r="B422" s="264" t="str">
        <f>Basiszahlen!A94</f>
        <v>B 2.3</v>
      </c>
      <c r="C422" s="264" t="str">
        <f>Basiszahlen!B94</f>
        <v>Anzahl ausschließlich geringfügig Beschäftigte</v>
      </c>
    </row>
    <row r="423" spans="1:3" s="264" customFormat="1" hidden="1" x14ac:dyDescent="0.2">
      <c r="A423" s="263">
        <v>82</v>
      </c>
      <c r="B423" s="264" t="str">
        <f>Basiszahlen!A95</f>
        <v>B 2.4</v>
      </c>
      <c r="C423" s="264" t="str">
        <f>Basiszahlen!B95</f>
        <v xml:space="preserve">Anzahl geringfügig Beschäftigte im Nebenerwerb </v>
      </c>
    </row>
    <row r="424" spans="1:3" s="264" customFormat="1" hidden="1" x14ac:dyDescent="0.2">
      <c r="A424" s="263">
        <v>83</v>
      </c>
      <c r="B424" s="264" t="str">
        <f>Basiszahlen!A96</f>
        <v>B 2.5</v>
      </c>
      <c r="C424" s="264" t="str">
        <f>Basiszahlen!B96</f>
        <v>Anzahl sozialversicherungspflichtig Vollzeitbeschäftigte</v>
      </c>
    </row>
    <row r="425" spans="1:3" s="264" customFormat="1" hidden="1" x14ac:dyDescent="0.2">
      <c r="A425" s="263">
        <v>84</v>
      </c>
      <c r="B425" s="264" t="str">
        <f>Basiszahlen!A97</f>
        <v>B 2.6</v>
      </c>
      <c r="C425" s="264" t="str">
        <f>Basiszahlen!B97</f>
        <v>Anzahl SGB III-Leistungsbeziehende mit aufstockendem SGB II-Bezug  (sog. Aufstockende)</v>
      </c>
    </row>
    <row r="426" spans="1:3" s="264" customFormat="1" hidden="1" x14ac:dyDescent="0.2">
      <c r="A426" s="263">
        <v>85</v>
      </c>
      <c r="B426" s="264" t="str">
        <f>Basiszahlen!A98</f>
        <v>B 3</v>
      </c>
      <c r="C426" s="264" t="str">
        <f>Basiszahlen!B98</f>
        <v>Einpendler*innen (am 30.6. d.J.)</v>
      </c>
    </row>
    <row r="427" spans="1:3" s="264" customFormat="1" hidden="1" x14ac:dyDescent="0.2">
      <c r="A427" s="263">
        <v>86</v>
      </c>
      <c r="B427" s="264" t="str">
        <f>Basiszahlen!A99</f>
        <v>B 4.1</v>
      </c>
      <c r="C427" s="264" t="str">
        <f>Basiszahlen!B99</f>
        <v>Anzahl Arbeitslose gesamt (SGB II + SGB III)</v>
      </c>
    </row>
    <row r="428" spans="1:3" s="264" customFormat="1" hidden="1" x14ac:dyDescent="0.2">
      <c r="A428" s="263">
        <v>87</v>
      </c>
      <c r="B428" s="264" t="str">
        <f>Basiszahlen!A100</f>
        <v>B 4.2</v>
      </c>
      <c r="C428" s="264" t="str">
        <f>Basiszahlen!B100</f>
        <v>Anzahl Arbeitslose mit SGB II-Leistungsbezug</v>
      </c>
    </row>
    <row r="429" spans="1:3" s="264" customFormat="1" hidden="1" x14ac:dyDescent="0.2">
      <c r="A429" s="263">
        <v>88</v>
      </c>
      <c r="B429" s="264" t="str">
        <f>Basiszahlen!A101</f>
        <v>B 4.3</v>
      </c>
      <c r="C429" s="264" t="str">
        <f>Basiszahlen!B101</f>
        <v xml:space="preserve">Anzahl Arbeitslose mit SGB III-Leistungsbezug </v>
      </c>
    </row>
    <row r="430" spans="1:3" s="264" customFormat="1" hidden="1" x14ac:dyDescent="0.2">
      <c r="A430" s="263">
        <v>89</v>
      </c>
      <c r="B430" s="264" t="str">
        <f>Basiszahlen!A102</f>
        <v>B 4.4</v>
      </c>
      <c r="C430" s="264" t="str">
        <f>Basiszahlen!B102</f>
        <v>Anzahl Langzeitarbeitslose</v>
      </c>
    </row>
    <row r="431" spans="1:3" s="264" customFormat="1" hidden="1" x14ac:dyDescent="0.2">
      <c r="A431" s="263">
        <v>90</v>
      </c>
      <c r="B431" s="264" t="str">
        <f>Basiszahlen!A103</f>
        <v>B 4.5</v>
      </c>
      <c r="C431" s="264" t="str">
        <f>Basiszahlen!B103</f>
        <v xml:space="preserve">Anzahl bei der Bundesagentur für Arbeit gemeldete Arbeitslose </v>
      </c>
    </row>
    <row r="432" spans="1:3" s="264" customFormat="1" hidden="1" x14ac:dyDescent="0.2">
      <c r="A432" s="263">
        <v>91</v>
      </c>
      <c r="B432" s="264" t="str">
        <f>Basiszahlen!A104</f>
        <v>B 4.6</v>
      </c>
      <c r="C432" s="264" t="str">
        <f>Basiszahlen!B104</f>
        <v>Anzahl Arbeitslose ohne abgeschlossene Berufsausbildung im SGB II und SGB III-Leistungsbezug</v>
      </c>
    </row>
    <row r="433" spans="1:3" s="264" customFormat="1" hidden="1" x14ac:dyDescent="0.2">
      <c r="A433" s="263">
        <v>92</v>
      </c>
      <c r="B433" s="264" t="str">
        <f>Basiszahlen!A105</f>
        <v>B 4.7</v>
      </c>
      <c r="C433" s="264" t="str">
        <f>Basiszahlen!B105</f>
        <v>Anzahl Personen mit ergänzenden Leistungen nach SGB II</v>
      </c>
    </row>
    <row r="434" spans="1:3" s="264" customFormat="1" hidden="1" x14ac:dyDescent="0.2">
      <c r="A434" s="263">
        <v>93</v>
      </c>
      <c r="B434" s="264" t="str">
        <f>Basiszahlen!A106</f>
        <v>B 5</v>
      </c>
      <c r="C434" s="264" t="str">
        <f>Basiszahlen!B106</f>
        <v>Anzahl Personen 18 bis unter 65 Jahre mit Mindestsicherungsleistungen</v>
      </c>
    </row>
    <row r="435" spans="1:3" s="264" customFormat="1" hidden="1" x14ac:dyDescent="0.2">
      <c r="C435" s="264" t="s">
        <v>851</v>
      </c>
    </row>
    <row r="436" spans="1:3" s="264" customFormat="1" hidden="1" x14ac:dyDescent="0.2">
      <c r="A436" s="263">
        <v>94</v>
      </c>
      <c r="B436" s="264" t="str">
        <f>Basiszahlen!A108</f>
        <v>W 1.1</v>
      </c>
      <c r="C436" s="264" t="str">
        <f>Basiszahlen!B108</f>
        <v>Wohnungsbestand des aktuellen Jahres</v>
      </c>
    </row>
    <row r="437" spans="1:3" s="264" customFormat="1" hidden="1" x14ac:dyDescent="0.2">
      <c r="A437" s="263">
        <v>95</v>
      </c>
      <c r="B437" s="264" t="str">
        <f>Basiszahlen!A109</f>
        <v>W 1.2</v>
      </c>
      <c r="C437" s="264" t="str">
        <f>Basiszahlen!B109</f>
        <v xml:space="preserve">Wohnungsbestand des aktuellen Jahres </v>
      </c>
    </row>
    <row r="438" spans="1:3" s="264" customFormat="1" hidden="1" x14ac:dyDescent="0.2">
      <c r="A438" s="263">
        <v>96</v>
      </c>
      <c r="B438" s="264" t="str">
        <f>Basiszahlen!A110</f>
        <v>W 1.3</v>
      </c>
      <c r="C438" s="264" t="str">
        <f>Basiszahlen!B110</f>
        <v xml:space="preserve">Wohnungsbestand des aktuellen Jahres </v>
      </c>
    </row>
    <row r="439" spans="1:3" s="264" customFormat="1" hidden="1" x14ac:dyDescent="0.2">
      <c r="A439" s="263">
        <v>97</v>
      </c>
      <c r="B439" s="264" t="str">
        <f>Basiszahlen!A111</f>
        <v>W 1.4</v>
      </c>
      <c r="C439" s="264" t="str">
        <f>Basiszahlen!B111</f>
        <v xml:space="preserve">Wohnungsbestand des aktuellen Jahres </v>
      </c>
    </row>
    <row r="440" spans="1:3" s="264" customFormat="1" hidden="1" x14ac:dyDescent="0.2">
      <c r="A440" s="263">
        <v>98</v>
      </c>
      <c r="B440" s="264" t="str">
        <f>Basiszahlen!A112</f>
        <v>W 2.1</v>
      </c>
      <c r="C440" s="264" t="str">
        <f>Basiszahlen!B112</f>
        <v>Wohnungen in Mehrfamilienhäusern des aktuellen Jahres</v>
      </c>
    </row>
    <row r="441" spans="1:3" s="264" customFormat="1" hidden="1" x14ac:dyDescent="0.2">
      <c r="A441" s="263">
        <v>99</v>
      </c>
      <c r="B441" s="264" t="str">
        <f>Basiszahlen!A113</f>
        <v>W 2.2</v>
      </c>
      <c r="C441" s="264" t="str">
        <f>Basiszahlen!B113</f>
        <v>Wohnungen in Mehrfamilienhäusern des aktuellen Jahres</v>
      </c>
    </row>
    <row r="442" spans="1:3" s="264" customFormat="1" hidden="1" x14ac:dyDescent="0.2">
      <c r="A442" s="263">
        <v>100</v>
      </c>
      <c r="B442" s="264" t="str">
        <f>Basiszahlen!A114</f>
        <v>W 3.1</v>
      </c>
      <c r="C442" s="264" t="str">
        <f>Basiszahlen!B114</f>
        <v>Wohnraumfläche in 100qm</v>
      </c>
    </row>
    <row r="443" spans="1:3" s="264" customFormat="1" hidden="1" x14ac:dyDescent="0.2">
      <c r="A443" s="263">
        <v>101</v>
      </c>
      <c r="B443" s="264" t="str">
        <f>Basiszahlen!A115</f>
        <v>W 3.2</v>
      </c>
      <c r="C443" s="264" t="str">
        <f>Basiszahlen!B115</f>
        <v>Wohnraumfläche in 100qm</v>
      </c>
    </row>
    <row r="444" spans="1:3" s="264" customFormat="1" hidden="1" x14ac:dyDescent="0.2">
      <c r="A444" s="263">
        <v>102</v>
      </c>
      <c r="B444" s="264" t="str">
        <f>Basiszahlen!A116</f>
        <v>W 3.3</v>
      </c>
      <c r="C444" s="264" t="str">
        <f>Basiszahlen!B116</f>
        <v>Gesamtbevölkerung</v>
      </c>
    </row>
    <row r="445" spans="1:3" s="264" customFormat="1" hidden="1" x14ac:dyDescent="0.2">
      <c r="A445" s="263">
        <v>103</v>
      </c>
      <c r="B445" s="264" t="str">
        <f>Basiszahlen!A117</f>
        <v>W 4.1</v>
      </c>
      <c r="C445" s="264" t="str">
        <f>Basiszahlen!B117</f>
        <v>Gesamtbevölkerung</v>
      </c>
    </row>
    <row r="446" spans="1:3" s="264" customFormat="1" hidden="1" x14ac:dyDescent="0.2">
      <c r="A446" s="263">
        <v>104</v>
      </c>
      <c r="B446" s="264" t="str">
        <f>Basiszahlen!A118</f>
        <v>W 4.2</v>
      </c>
      <c r="C446" s="264" t="str">
        <f>Basiszahlen!B118</f>
        <v>Gesamtbevölkerung</v>
      </c>
    </row>
    <row r="447" spans="1:3" s="264" customFormat="1" hidden="1" x14ac:dyDescent="0.2">
      <c r="A447" s="263">
        <v>105</v>
      </c>
      <c r="B447" s="264" t="str">
        <f>Basiszahlen!A119</f>
        <v>W 4.3</v>
      </c>
      <c r="C447" s="264" t="str">
        <f>Basiszahlen!B119</f>
        <v>Aktuelle durchschnittliche Bestandsmiete laut Mietspiegel in Euro</v>
      </c>
    </row>
    <row r="448" spans="1:3" s="264" customFormat="1" hidden="1" x14ac:dyDescent="0.2">
      <c r="C448" s="264" t="s">
        <v>852</v>
      </c>
    </row>
    <row r="449" spans="1:3" s="264" customFormat="1" hidden="1" x14ac:dyDescent="0.2">
      <c r="A449" s="263">
        <v>106</v>
      </c>
      <c r="B449" s="264" t="str">
        <f>Basiszahlen!A121</f>
        <v>S 1.1</v>
      </c>
      <c r="C449" s="264" t="str">
        <f>Basiszahlen!B121</f>
        <v>Anzahl  Schulabsolvent*innen mit Hauptschulabschluss</v>
      </c>
    </row>
    <row r="450" spans="1:3" s="264" customFormat="1" hidden="1" x14ac:dyDescent="0.2">
      <c r="A450" s="263">
        <v>107</v>
      </c>
      <c r="B450" s="264" t="str">
        <f>Basiszahlen!A122</f>
        <v>S 1.2</v>
      </c>
      <c r="C450" s="264" t="str">
        <f>Basiszahlen!B122</f>
        <v>Anzahl  Schulabsolvent*innen mit Realschulabschluss</v>
      </c>
    </row>
    <row r="451" spans="1:3" s="264" customFormat="1" hidden="1" x14ac:dyDescent="0.2">
      <c r="A451" s="263">
        <v>108</v>
      </c>
      <c r="B451" s="264" t="str">
        <f>Basiszahlen!A123</f>
        <v>S 1.3</v>
      </c>
      <c r="C451" s="264" t="str">
        <f>Basiszahlen!B123</f>
        <v>Anzahl  Schulabsolvent*innen mit (Fach-)Hochschulreife</v>
      </c>
    </row>
    <row r="452" spans="1:3" s="264" customFormat="1" hidden="1" x14ac:dyDescent="0.2">
      <c r="A452" s="263">
        <v>109</v>
      </c>
      <c r="B452" s="264" t="str">
        <f>Basiszahlen!A124</f>
        <v xml:space="preserve"> J 6</v>
      </c>
      <c r="C452" s="264" t="str">
        <f>Basiszahlen!B124</f>
        <v xml:space="preserve">Anzahl Schulabgänger*innen ohne Hauptschulabschluss </v>
      </c>
    </row>
    <row r="453" spans="1:3" s="264" customFormat="1" hidden="1" x14ac:dyDescent="0.2">
      <c r="A453" s="263">
        <v>110</v>
      </c>
      <c r="B453" s="264" t="str">
        <f>Basiszahlen!A125</f>
        <v>I 2.1</v>
      </c>
      <c r="C453" s="264" t="str">
        <f>Basiszahlen!B125</f>
        <v>Anzahl Schüler*innen mit Förderbedarf</v>
      </c>
    </row>
    <row r="454" spans="1:3" s="264" customFormat="1" hidden="1" x14ac:dyDescent="0.2">
      <c r="A454" s="263">
        <v>111</v>
      </c>
      <c r="B454" s="264" t="str">
        <f>Basiszahlen!A126</f>
        <v>I 2.2</v>
      </c>
      <c r="C454" s="264" t="str">
        <f>Basiszahlen!B126</f>
        <v xml:space="preserve">Anzahl inklusiv beschulte Schüler*innen mit Förderbedarf </v>
      </c>
    </row>
    <row r="455" spans="1:3" s="264" customFormat="1" hidden="1" x14ac:dyDescent="0.2">
      <c r="A455" s="263">
        <v>112</v>
      </c>
      <c r="B455" s="264" t="str">
        <f>Basiszahlen!A127</f>
        <v>I 2.3</v>
      </c>
      <c r="C455" s="264" t="str">
        <f>Basiszahlen!B127</f>
        <v>Anzahl Schüler*innen mit Förderbedarf in Primarstufe</v>
      </c>
    </row>
    <row r="456" spans="1:3" s="264" customFormat="1" hidden="1" x14ac:dyDescent="0.2">
      <c r="A456" s="263">
        <v>113</v>
      </c>
      <c r="B456" s="264" t="str">
        <f>Basiszahlen!A128</f>
        <v>I 2.4</v>
      </c>
      <c r="C456" s="264" t="str">
        <f>Basiszahlen!B128</f>
        <v>Anzahl inklusiv beschulte Schüler*innen in Primarstufe mit Förderbedarf</v>
      </c>
    </row>
    <row r="457" spans="1:3" s="264" customFormat="1" hidden="1" x14ac:dyDescent="0.2">
      <c r="C457" s="241"/>
    </row>
    <row r="458" spans="1:3" s="264" customFormat="1" hidden="1" x14ac:dyDescent="0.2">
      <c r="C458" s="241"/>
    </row>
    <row r="459" spans="1:3" s="264" customFormat="1" hidden="1" x14ac:dyDescent="0.2">
      <c r="C459" s="241"/>
    </row>
    <row r="460" spans="1:3" s="264" customFormat="1" hidden="1" x14ac:dyDescent="0.2">
      <c r="C460" s="241"/>
    </row>
    <row r="461" spans="1:3" s="264" customFormat="1" hidden="1" x14ac:dyDescent="0.2">
      <c r="C461" s="241"/>
    </row>
    <row r="462" spans="1:3" s="264" customFormat="1" hidden="1" x14ac:dyDescent="0.2">
      <c r="C462" s="241"/>
    </row>
    <row r="463" spans="1:3" s="264" customFormat="1" hidden="1" x14ac:dyDescent="0.2">
      <c r="C463" s="241"/>
    </row>
    <row r="464" spans="1:3" s="264" customFormat="1" hidden="1" x14ac:dyDescent="0.2">
      <c r="C464" s="241"/>
    </row>
    <row r="465" spans="1:113" s="264" customFormat="1" hidden="1" x14ac:dyDescent="0.2">
      <c r="C465" s="241"/>
    </row>
    <row r="466" spans="1:113" s="264" customFormat="1" hidden="1" x14ac:dyDescent="0.2">
      <c r="C466" s="241"/>
    </row>
    <row r="467" spans="1:113" s="264" customFormat="1" hidden="1" x14ac:dyDescent="0.2">
      <c r="C467" s="241"/>
    </row>
    <row r="468" spans="1:113" ht="15.75" hidden="1" x14ac:dyDescent="0.25">
      <c r="A468" s="255" t="s">
        <v>703</v>
      </c>
      <c r="B468" s="256"/>
      <c r="C468" s="257"/>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c r="AI468" s="256"/>
      <c r="AJ468" s="256"/>
      <c r="AK468" s="256"/>
      <c r="AL468" s="256"/>
      <c r="AM468" s="256"/>
      <c r="AN468" s="256"/>
      <c r="AO468" s="256"/>
      <c r="AP468" s="256"/>
      <c r="AQ468" s="256"/>
      <c r="AR468" s="256"/>
      <c r="AS468" s="256"/>
      <c r="AT468" s="256"/>
      <c r="AU468" s="256"/>
      <c r="AV468" s="256"/>
      <c r="AW468" s="256"/>
      <c r="AX468" s="256"/>
      <c r="AY468" s="256"/>
      <c r="AZ468" s="256"/>
      <c r="BA468" s="256"/>
      <c r="BB468" s="256"/>
      <c r="BC468" s="256"/>
      <c r="BD468" s="256"/>
      <c r="BE468" s="256"/>
      <c r="BF468" s="256"/>
      <c r="BG468" s="256"/>
      <c r="BH468" s="256"/>
      <c r="BI468" s="256"/>
      <c r="BJ468" s="256"/>
      <c r="BK468" s="256"/>
      <c r="BL468" s="256"/>
      <c r="BM468" s="256"/>
      <c r="BN468" s="256"/>
      <c r="BO468" s="256"/>
      <c r="BP468" s="256"/>
      <c r="BQ468" s="256"/>
      <c r="BR468" s="256"/>
      <c r="BS468" s="256"/>
      <c r="BT468" s="256"/>
      <c r="BU468" s="256"/>
      <c r="BV468" s="256"/>
      <c r="BW468" s="256"/>
      <c r="BX468" s="256"/>
      <c r="BY468" s="256"/>
      <c r="BZ468" s="256"/>
      <c r="CA468" s="256"/>
      <c r="CB468" s="256"/>
      <c r="CC468" s="256"/>
      <c r="CD468" s="256"/>
      <c r="CE468" s="256"/>
      <c r="CF468" s="256"/>
      <c r="CG468" s="256"/>
      <c r="CH468" s="256"/>
      <c r="CI468" s="256"/>
      <c r="CJ468" s="256"/>
      <c r="CK468" s="256"/>
      <c r="CL468" s="256"/>
      <c r="CM468" s="256"/>
      <c r="CN468" s="256"/>
      <c r="CO468" s="256"/>
      <c r="CP468" s="256"/>
      <c r="CQ468" s="256"/>
      <c r="CR468" s="256"/>
      <c r="CS468" s="256"/>
      <c r="CT468" s="256"/>
      <c r="CU468" s="256"/>
      <c r="CV468" s="256"/>
      <c r="CW468" s="256"/>
      <c r="CX468" s="256"/>
      <c r="CY468" s="256"/>
      <c r="CZ468" s="256"/>
      <c r="DA468" s="256"/>
      <c r="DB468" s="256"/>
      <c r="DC468" s="256"/>
      <c r="DD468" s="256"/>
      <c r="DE468" s="256"/>
      <c r="DF468" s="256"/>
      <c r="DG468" s="256"/>
      <c r="DH468" s="256"/>
      <c r="DI468" s="256"/>
    </row>
    <row r="469" spans="1:113" hidden="1" x14ac:dyDescent="0.2">
      <c r="C469" s="266" t="str">
        <f>Matrix3!C1</f>
        <v>Indikatorkennung</v>
      </c>
      <c r="D469" s="140" t="str">
        <f>Matrix3!D1</f>
        <v>G 1</v>
      </c>
      <c r="E469" s="140" t="str">
        <f>Matrix3!E1</f>
        <v>K 6</v>
      </c>
      <c r="F469" s="140" t="str">
        <f>Matrix3!F1</f>
        <v>G 2</v>
      </c>
      <c r="G469" s="140" t="str">
        <f>Matrix3!G1</f>
        <v>G 3</v>
      </c>
      <c r="H469" s="140" t="str">
        <f>Matrix3!H1</f>
        <v>M 1</v>
      </c>
      <c r="I469" s="140" t="str">
        <f>Matrix3!I1</f>
        <v>M 2.1</v>
      </c>
      <c r="J469" s="140" t="str">
        <f>Matrix3!J1</f>
        <v>M 2.2</v>
      </c>
      <c r="K469" s="140" t="str">
        <f>Matrix3!K1</f>
        <v>M 2.3</v>
      </c>
      <c r="L469" s="140" t="str">
        <f>Matrix3!L1</f>
        <v>M 2.4</v>
      </c>
      <c r="M469" s="140" t="str">
        <f>Matrix3!M1</f>
        <v>M 4</v>
      </c>
      <c r="N469" s="140" t="str">
        <f>Matrix3!N1</f>
        <v>M 5.1</v>
      </c>
      <c r="O469" s="140" t="str">
        <f>Matrix3!O1</f>
        <v>M 5.2</v>
      </c>
      <c r="P469" s="140" t="str">
        <f>Matrix3!P1</f>
        <v>M 6.1</v>
      </c>
      <c r="Q469" s="140" t="str">
        <f>Matrix3!Q1</f>
        <v>M 6.2</v>
      </c>
      <c r="R469" s="140" t="str">
        <f>Matrix3!R1</f>
        <v>M 7</v>
      </c>
      <c r="S469" s="140" t="str">
        <f>Matrix3!S1</f>
        <v>GB 1.1</v>
      </c>
      <c r="T469" s="140" t="str">
        <f>Matrix3!T1</f>
        <v>GB 1.2</v>
      </c>
      <c r="U469" s="140" t="str">
        <f>Matrix3!U1</f>
        <v>GB 1.3</v>
      </c>
      <c r="V469" s="140" t="str">
        <f>Matrix3!V1</f>
        <v>GB 1.4</v>
      </c>
      <c r="W469" s="140" t="str">
        <f>Matrix3!W1</f>
        <v>GB 1.5</v>
      </c>
      <c r="X469" s="140" t="str">
        <f>Matrix3!X1</f>
        <v>GB 1.6</v>
      </c>
      <c r="Y469" s="140" t="str">
        <f>Matrix3!Y1</f>
        <v>GB 2.1</v>
      </c>
      <c r="Z469" s="140" t="str">
        <f>Matrix3!Z1</f>
        <v>GB 2.2</v>
      </c>
      <c r="AA469" s="140" t="str">
        <f>Matrix3!AA1</f>
        <v>GB 2.3</v>
      </c>
      <c r="AB469" s="140" t="str">
        <f>Matrix3!AB1</f>
        <v>GB 3.1</v>
      </c>
      <c r="AC469" s="140" t="str">
        <f>Matrix3!AC1</f>
        <v>GB 3.2</v>
      </c>
      <c r="AD469" s="140" t="str">
        <f>Matrix3!AD1</f>
        <v>GB 4</v>
      </c>
      <c r="AE469" s="140" t="str">
        <f>Matrix3!AE1</f>
        <v>GB 5</v>
      </c>
      <c r="AF469" s="140" t="str">
        <f>Matrix3!AF1</f>
        <v>GB 6</v>
      </c>
      <c r="AG469" s="140" t="str">
        <f>Matrix3!AG1</f>
        <v>K 1</v>
      </c>
      <c r="AH469" s="140" t="str">
        <f>Matrix3!AH1</f>
        <v>K 2.1</v>
      </c>
      <c r="AI469" s="140" t="str">
        <f>Matrix3!AI1</f>
        <v>K 2.2</v>
      </c>
      <c r="AJ469" s="140" t="str">
        <f>Matrix3!AJ1</f>
        <v>K 2.3</v>
      </c>
      <c r="AK469" s="140" t="str">
        <f>Matrix3!AK1</f>
        <v>K 3.1</v>
      </c>
      <c r="AL469" s="140" t="str">
        <f>Matrix3!AL1</f>
        <v>K 3.2</v>
      </c>
      <c r="AM469" s="140" t="str">
        <f>Matrix3!AM1</f>
        <v>K 3.3</v>
      </c>
      <c r="AN469" s="140" t="str">
        <f>Matrix3!AN1</f>
        <v>K 4</v>
      </c>
      <c r="AO469" s="140" t="str">
        <f>Matrix3!AO1</f>
        <v>K 5</v>
      </c>
      <c r="AP469" s="140" t="str">
        <f>Matrix3!AP1</f>
        <v>K 6</v>
      </c>
      <c r="AQ469" s="140" t="str">
        <f>Matrix3!AQ1</f>
        <v>K 7</v>
      </c>
      <c r="AR469" s="140" t="str">
        <f>Matrix3!AR1</f>
        <v>J 1</v>
      </c>
      <c r="AS469" s="140" t="str">
        <f>Matrix3!AS1</f>
        <v>J 2.1</v>
      </c>
      <c r="AT469" s="140" t="str">
        <f>Matrix3!AT1</f>
        <v>J 2.2</v>
      </c>
      <c r="AU469" s="140" t="str">
        <f>Matrix3!AU1</f>
        <v>J 2.3</v>
      </c>
      <c r="AV469" s="140" t="str">
        <f>Matrix3!AV1</f>
        <v>J 3</v>
      </c>
      <c r="AW469" s="140" t="str">
        <f>Matrix3!AW1</f>
        <v>J 4.1</v>
      </c>
      <c r="AX469" s="140" t="str">
        <f>Matrix3!AX1</f>
        <v>J 4.2</v>
      </c>
      <c r="AY469" s="140" t="str">
        <f>Matrix3!AY1</f>
        <v>J 5</v>
      </c>
      <c r="AZ469" s="140" t="str">
        <f>Matrix3!AZ1</f>
        <v>J 6</v>
      </c>
      <c r="BA469" s="140" t="str">
        <f>Matrix3!BA1</f>
        <v>J 7</v>
      </c>
      <c r="BB469" s="140" t="str">
        <f>Matrix3!BB1</f>
        <v>I 1</v>
      </c>
      <c r="BC469" s="140" t="str">
        <f>Matrix3!BC1</f>
        <v>I 2.1</v>
      </c>
      <c r="BD469" s="140" t="str">
        <f>Matrix3!BD1</f>
        <v>I 2.2</v>
      </c>
      <c r="BE469" s="140" t="str">
        <f>Matrix3!BE1</f>
        <v>I 2.3</v>
      </c>
      <c r="BF469" s="140" t="str">
        <f>Matrix3!BF1</f>
        <v>I 2.4</v>
      </c>
      <c r="BG469" s="140" t="str">
        <f>Matrix3!BG1</f>
        <v>T 1</v>
      </c>
      <c r="BH469" s="140" t="str">
        <f>Matrix3!BH1</f>
        <v>T 2</v>
      </c>
      <c r="BI469" s="140" t="str">
        <f>Matrix3!BI1</f>
        <v>T 3.1</v>
      </c>
      <c r="BJ469" s="140" t="str">
        <f>Matrix3!BJ1</f>
        <v>T 3.2</v>
      </c>
      <c r="BK469" s="140" t="str">
        <f>Matrix3!BK1</f>
        <v>T 3.3</v>
      </c>
      <c r="BL469" s="140" t="str">
        <f>Matrix3!BL1</f>
        <v>T 4.1</v>
      </c>
      <c r="BM469" s="140" t="str">
        <f>Matrix3!BM1</f>
        <v>T 4.2</v>
      </c>
      <c r="BN469" s="140" t="str">
        <f>Matrix3!BN1</f>
        <v>T 4.3</v>
      </c>
      <c r="BO469" s="140" t="str">
        <f>Matrix3!BO1</f>
        <v>T 4.4</v>
      </c>
      <c r="BP469" s="140" t="str">
        <f>Matrix3!BP1</f>
        <v>B 2.3</v>
      </c>
      <c r="BQ469" s="140" t="str">
        <f>Matrix3!BQ1</f>
        <v>A 1.1</v>
      </c>
      <c r="BR469" s="140" t="str">
        <f>Matrix3!BR1</f>
        <v>A 1.2</v>
      </c>
      <c r="BS469" s="140" t="str">
        <f>Matrix3!BS1</f>
        <v>A 2.1</v>
      </c>
      <c r="BT469" s="140" t="str">
        <f>Matrix3!BT1</f>
        <v>A 2.2</v>
      </c>
      <c r="BU469" s="140" t="str">
        <f>Matrix3!BU1</f>
        <v>A 2.3</v>
      </c>
      <c r="BV469" s="140" t="str">
        <f>Matrix3!BV1</f>
        <v>A 2.4</v>
      </c>
      <c r="BW469" s="140" t="str">
        <f>Matrix3!BW1</f>
        <v>A 2.5</v>
      </c>
      <c r="BX469" s="140" t="str">
        <f>Matrix3!BX1</f>
        <v>A 3.1</v>
      </c>
      <c r="BY469" s="140" t="str">
        <f>Matrix3!BY1</f>
        <v>A 3.2</v>
      </c>
      <c r="BZ469" s="140" t="str">
        <f>Matrix3!BZ1</f>
        <v>B 1</v>
      </c>
      <c r="CA469" s="140" t="str">
        <f>Matrix3!CA1</f>
        <v>B 2.1</v>
      </c>
      <c r="CB469" s="140" t="str">
        <f>Matrix3!CB1</f>
        <v>B 2.2</v>
      </c>
      <c r="CC469" s="140" t="str">
        <f>Matrix3!CC1</f>
        <v>B 2.3</v>
      </c>
      <c r="CD469" s="140" t="str">
        <f>Matrix3!CD1</f>
        <v>B 2.4</v>
      </c>
      <c r="CE469" s="140" t="str">
        <f>Matrix3!CE1</f>
        <v>B 2.5</v>
      </c>
      <c r="CF469" s="140" t="str">
        <f>Matrix3!CF1</f>
        <v>B 2.6</v>
      </c>
      <c r="CG469" s="140" t="str">
        <f>Matrix3!CG1</f>
        <v>B 3</v>
      </c>
      <c r="CH469" s="140" t="str">
        <f>Matrix3!CH1</f>
        <v>B 4.1</v>
      </c>
      <c r="CI469" s="140" t="str">
        <f>Matrix3!CI1</f>
        <v>B 4.2</v>
      </c>
      <c r="CJ469" s="140" t="str">
        <f>Matrix3!CJ1</f>
        <v>B 4.3</v>
      </c>
      <c r="CK469" s="140" t="str">
        <f>Matrix3!CK1</f>
        <v>B 4.4</v>
      </c>
      <c r="CL469" s="140" t="str">
        <f>Matrix3!CL1</f>
        <v>B 4.5</v>
      </c>
      <c r="CM469" s="140" t="str">
        <f>Matrix3!CM1</f>
        <v>B 4.6</v>
      </c>
      <c r="CN469" s="140" t="str">
        <f>Matrix3!CN1</f>
        <v>B 4.7</v>
      </c>
      <c r="CO469" s="140" t="str">
        <f>Matrix3!CO1</f>
        <v>B 5</v>
      </c>
      <c r="CP469" s="140" t="str">
        <f>Matrix3!CP1</f>
        <v>W 1.1</v>
      </c>
      <c r="CQ469" s="140" t="str">
        <f>Matrix3!CQ1</f>
        <v>W 1.2</v>
      </c>
      <c r="CR469" s="140" t="str">
        <f>Matrix3!CR1</f>
        <v>W 1.3</v>
      </c>
      <c r="CS469" s="140" t="str">
        <f>Matrix3!CS1</f>
        <v>W 1.4</v>
      </c>
      <c r="CT469" s="140" t="str">
        <f>Matrix3!CT1</f>
        <v>W 2.1</v>
      </c>
      <c r="CU469" s="140" t="str">
        <f>Matrix3!CU1</f>
        <v>W 2.2</v>
      </c>
      <c r="CV469" s="140" t="str">
        <f>Matrix3!CV1</f>
        <v>W 3.1</v>
      </c>
      <c r="CW469" s="140" t="str">
        <f>Matrix3!CW1</f>
        <v>W 3.2</v>
      </c>
      <c r="CX469" s="140" t="str">
        <f>Matrix3!CX1</f>
        <v>W 3.3</v>
      </c>
      <c r="CY469" s="140" t="str">
        <f>Matrix3!CY1</f>
        <v>W 4.1</v>
      </c>
      <c r="CZ469" s="140" t="str">
        <f>Matrix3!CZ1</f>
        <v>W 4.2</v>
      </c>
      <c r="DA469" s="140" t="str">
        <f>Matrix3!DA1</f>
        <v>W 4.3</v>
      </c>
      <c r="DB469" s="140" t="str">
        <f>Matrix3!DB1</f>
        <v>S 1.1</v>
      </c>
      <c r="DC469" s="140" t="str">
        <f>Matrix3!DC1</f>
        <v>S 1.2</v>
      </c>
      <c r="DD469" s="140" t="str">
        <f>Matrix3!DD1</f>
        <v>S 1.3</v>
      </c>
      <c r="DE469" s="140" t="str">
        <f>Matrix3!DE1</f>
        <v xml:space="preserve"> J 6</v>
      </c>
      <c r="DF469" s="140" t="str">
        <f>Matrix3!DF1</f>
        <v>I 2.1</v>
      </c>
      <c r="DG469" s="140" t="str">
        <f>Matrix3!DG1</f>
        <v>I 2.2</v>
      </c>
      <c r="DH469" s="140" t="str">
        <f>Matrix3!DH1</f>
        <v>I 2.3</v>
      </c>
      <c r="DI469" s="140" t="str">
        <f>Matrix3!DI1</f>
        <v>I 2.4</v>
      </c>
    </row>
    <row r="470" spans="1:113" s="190" customFormat="1" ht="165" hidden="1" x14ac:dyDescent="0.2">
      <c r="C470" s="267" t="str">
        <f>Matrix3!C2</f>
        <v>Städte und Gemeinden der Region Hannover</v>
      </c>
      <c r="D470" s="190" t="str">
        <f>Matrix3!D2</f>
        <v>Alle untersuchten Kinder aus 3 Einschulungsjahrgängen mit gültigen Werten (Schuleingangsuntersuchung)</v>
      </c>
      <c r="E470" s="190" t="str">
        <f>Matrix3!E2</f>
        <v>Alle untersuchten Kinder aus 3 Einschulungsjahrgängen mit gültigen Werten (Schuleingangsuntersuchung)</v>
      </c>
      <c r="F470" s="190" t="str">
        <f>Matrix3!F2</f>
        <v>Gesamtbevölkerung</v>
      </c>
      <c r="G470" s="190" t="str">
        <f>Matrix3!G2</f>
        <v>Gesamtbevölkerung</v>
      </c>
      <c r="H470" s="190" t="str">
        <f>Matrix3!H2</f>
        <v>Gesamtbevölkerung</v>
      </c>
      <c r="I470" s="190" t="str">
        <f>Matrix3!I2</f>
        <v>Gesamtbevölkerung</v>
      </c>
      <c r="J470" s="190" t="str">
        <f>Matrix3!J2</f>
        <v>Bevölkerung 0 bis unter 18 Jahre</v>
      </c>
      <c r="K470" s="190" t="str">
        <f>Matrix3!K2</f>
        <v>Bevölkerung 18 bis unter 65 Jahre</v>
      </c>
      <c r="L470" s="190" t="str">
        <f>Matrix3!L2</f>
        <v>Bevölkerung 65 Jahre und älter</v>
      </c>
      <c r="M470" s="190" t="str">
        <f>Matrix3!M2</f>
        <v>Ausländische Schulabgänger*innen gesamt</v>
      </c>
      <c r="N470" s="190" t="str">
        <f>Matrix3!N2</f>
        <v>Zivile erwerbstätige Ausländer*innen + arbeitslose Ausländer*innen (SGB II+III) (von BA geheim gehalten)</v>
      </c>
      <c r="O470" s="190" t="str">
        <f>Matrix3!O2</f>
        <v>Summe aller Arbeitslosen nach SGB II+III</v>
      </c>
      <c r="P470" s="190" t="str">
        <f>Matrix3!P2</f>
        <v>Ausländische sozialversicherungspflichtig Beschäftigte in Vollzeit der Kerngruppe mit Angaben zum Entgelt</v>
      </c>
      <c r="Q470" s="190" t="str">
        <f>Matrix3!Q2</f>
        <v>Medianeinkommen der deutschen Beschäftigten in Euro</v>
      </c>
      <c r="R470" s="190" t="str">
        <f>Matrix3!R2</f>
        <v>Bevölkerung nicht deutsch</v>
      </c>
      <c r="S470" s="190" t="str">
        <f>Matrix3!S2</f>
        <v>Weibliche Bevölkerung 15 bis unter 65 Jahre</v>
      </c>
      <c r="T470" s="190" t="str">
        <f>Matrix3!T2</f>
        <v>Männliche Bevölkerung 15 bis unter 65 Jahre</v>
      </c>
      <c r="U470" s="190" t="str">
        <f>Matrix3!U2</f>
        <v>Sozialversicherungspflichtig Beschäftigte</v>
      </c>
      <c r="V470" s="190" t="str">
        <f>Matrix3!V2</f>
        <v>Ausschließlich geringfügig Beschäftigte</v>
      </c>
      <c r="W470" s="190" t="str">
        <f>Matrix3!W2</f>
        <v>Sozialversicherungspflichtig Beschäftigte weiblich</v>
      </c>
      <c r="X470" s="190" t="str">
        <f>Matrix3!X2</f>
        <v>Sozialversicherungspflichtig Beschäftigte männlich</v>
      </c>
      <c r="Y470" s="190" t="str">
        <f>Matrix3!Y2</f>
        <v>Sozialversicherungspflichtig Beschäftigte in Vollzeit der Kerngruppe mit Angaben zum Entgelt weiblich</v>
      </c>
      <c r="Z470" s="190" t="str">
        <f>Matrix3!Z2</f>
        <v>Sozialversicherungspflichtig Beschäftigte in Vollzeit der Kerngruppe mit Angaben zum Entgelt männlich</v>
      </c>
      <c r="AA470" s="190" t="str">
        <f>Matrix3!AA2</f>
        <v>Medianeinkommen der männlichen Beschäftigten in Euro</v>
      </c>
      <c r="AB470" s="190" t="str">
        <f>Matrix3!AB2</f>
        <v>Bevölkerung weiblich</v>
      </c>
      <c r="AC470" s="190" t="str">
        <f>Matrix3!AC2</f>
        <v>Bevölkerung männlich</v>
      </c>
      <c r="AD470" s="190" t="str">
        <f>Matrix3!AD2</f>
        <v>Alleinerziehenden-Haushalte mit Kindern unter 18 Jahren</v>
      </c>
      <c r="AE470" s="190" t="str">
        <f>Matrix3!AE2</f>
        <v>Bevölkerung 1 bis 6 Jahre (+Flexi-Kinder)</v>
      </c>
      <c r="AF470" s="190" t="str">
        <f>Matrix3!AF2</f>
        <v>Anzahl Grundschüler*innen</v>
      </c>
      <c r="AG470" s="190" t="str">
        <f>Matrix3!AG2</f>
        <v>Gesamtbevölkerung</v>
      </c>
      <c r="AH470" s="190" t="str">
        <f>Matrix3!AH2</f>
        <v>Bevölkerung 1 bis unter 3 Jahre</v>
      </c>
      <c r="AI470" s="190" t="str">
        <f>Matrix3!AI2</f>
        <v>Bevölkerung 3 bis unter 6 Jahre (+Flexi-Kinder)</v>
      </c>
      <c r="AJ470" s="190" t="str">
        <f>Matrix3!AJ2</f>
        <v>Anzahl Grundschüler*innen</v>
      </c>
      <c r="AK470" s="190" t="str">
        <f>Matrix3!AK2</f>
        <v>Haushalte mit Kindern 0 bis unter 18 Jahre</v>
      </c>
      <c r="AL470" s="190" t="str">
        <f>Matrix3!AL2</f>
        <v>Gesamtsumme Haushalte mit Kindern 0 bis unter 18 Jahre</v>
      </c>
      <c r="AM470" s="190" t="str">
        <f>Matrix3!AM2</f>
        <v>Alleinerziehenden-Haushalte mit Kindern 0 bis unter 18 Jahre</v>
      </c>
      <c r="AN470" s="190" t="str">
        <f>Matrix3!AN2</f>
        <v>Bevölkerung 0 bis unter 18 Jahre</v>
      </c>
      <c r="AO470" s="190" t="str">
        <f>Matrix3!AO2</f>
        <v>Bevölkerung 0 bis unter 18 Jahren</v>
      </c>
      <c r="AP470" s="190" t="str">
        <f>Matrix3!AP2</f>
        <v>Alle untersuchten Kinder aus 3 Einschulungsjahrgängen (Schuleingangsuntersuchung)</v>
      </c>
      <c r="AQ470" s="190" t="str">
        <f>Matrix3!AQ2</f>
        <v>Alle untersuchten Kinder aus 3 Einschulungsjahrgängen (Schuleingangsuntersuchung)</v>
      </c>
      <c r="AR470" s="190" t="str">
        <f>Matrix3!AR2</f>
        <v>Gesamtbevölkerung</v>
      </c>
      <c r="AS470" s="190" t="str">
        <f>Matrix3!AS2</f>
        <v>Bevölkerung 15 bis unter 25 Jahre</v>
      </c>
      <c r="AT470" s="190" t="str">
        <f>Matrix3!AT2</f>
        <v>Sozialversicherungspflichtig Beschäftigte 15 bis unter 25 Jahre am Wohnort</v>
      </c>
      <c r="AU470" s="190" t="str">
        <f>Matrix3!AU2</f>
        <v>Auszubildende 15 bis unter 25 Jahre am Wohnort</v>
      </c>
      <c r="AV470" s="190" t="str">
        <f>Matrix3!AV2</f>
        <v>Bevölkerung 15 bis unter 25 Jahre</v>
      </c>
      <c r="AW470" s="190" t="str">
        <f>Matrix3!AW2</f>
        <v>Bevölkerung 15 bis unter 25 Jahre</v>
      </c>
      <c r="AX470" s="190" t="str">
        <f>Matrix3!AX2</f>
        <v>Zivile Erwerbstätige 15 bis unter 25 Jahre + Arbeitslose 15 bis unter 25 Jahre (SGB II+III) (von BA geheim gehalten)</v>
      </c>
      <c r="AY470" s="190" t="str">
        <f>Matrix3!AY2</f>
        <v>Bevölkerung 15 bis unter 25 Jahre</v>
      </c>
      <c r="AZ470" s="190" t="str">
        <f>Matrix3!AZ2</f>
        <v>Alle Schulabgehenden des Jahrgangs</v>
      </c>
      <c r="BA470" s="190" t="str">
        <f>Matrix3!BA2</f>
        <v>Bevölkerung 18 bis unter 27 Jahre</v>
      </c>
      <c r="BB470" s="190" t="str">
        <f>Matrix3!BB2</f>
        <v>Gesamtbevölkerung</v>
      </c>
      <c r="BC470" s="190" t="str">
        <f>Matrix3!BC2</f>
        <v>Schüler*innen gesamt</v>
      </c>
      <c r="BD470" s="190" t="str">
        <f>Matrix3!BD2</f>
        <v xml:space="preserve">Schüler*innen mit Förderbedarf </v>
      </c>
      <c r="BE470" s="190" t="str">
        <f>Matrix3!BE2</f>
        <v>Schüler*innen in Primarstufe</v>
      </c>
      <c r="BF470" s="190" t="str">
        <f>Matrix3!BF2</f>
        <v xml:space="preserve">Schüler*nnen mit Förderbedarf im Primarbereich </v>
      </c>
      <c r="BG470" s="190" t="str">
        <f>Matrix3!BG2</f>
        <v>Gesamtbevölkerung</v>
      </c>
      <c r="BH470" s="190" t="str">
        <f>Matrix3!BH2</f>
        <v>Bevölkerung 65 Jahre und älter</v>
      </c>
      <c r="BI470" s="190" t="str">
        <f>Matrix3!BI2</f>
        <v>Gesamthaushalte</v>
      </c>
      <c r="BJ470" s="190" t="str">
        <f>Matrix3!BJ2</f>
        <v>Gesamthaushalte</v>
      </c>
      <c r="BK470" s="190" t="str">
        <f>Matrix3!BK2</f>
        <v>1-Personen-Haushalte ab 75 Jahre</v>
      </c>
      <c r="BL470" s="190" t="str">
        <f>Matrix3!BL2</f>
        <v>Bevölkerung 75 Jahre und älter</v>
      </c>
      <c r="BM470" s="190" t="str">
        <f>Matrix3!BM2</f>
        <v>Summe Leistungsbeziehende der Pflegeversicherung</v>
      </c>
      <c r="BN470" s="190" t="str">
        <f>Matrix3!BN2</f>
        <v>Bevölkerung 75 Jahre und älter</v>
      </c>
      <c r="BO470" s="190" t="str">
        <f>Matrix3!BO2</f>
        <v>Anzahl Leistungsbeziehende der Pflegeversicherung in institutioneller Pflege</v>
      </c>
      <c r="BP470" s="190" t="str">
        <f>Matrix3!BP2</f>
        <v>Beschäftigte gesamt (sozialversicherungspflichtig + ausschließlich geringfügig Beschäftigte)</v>
      </c>
      <c r="BQ470" s="190" t="str">
        <f>Matrix3!BQ2</f>
        <v>Sozialversicherungspflichtig Beschäftigte in Vollzeit der Kerngruppe mit Angaben zum Entgelt</v>
      </c>
      <c r="BR470" s="190" t="str">
        <f>Matrix3!BR2</f>
        <v>Bundeseinheitliche Schwelle des Unteren Entgeltbereichs in Euro</v>
      </c>
      <c r="BS470" s="190" t="str">
        <f>Matrix3!BS2</f>
        <v>Gesamtbevölkerung</v>
      </c>
      <c r="BT470" s="190" t="str">
        <f>Matrix3!BT2</f>
        <v>Gesamtbevölkerung</v>
      </c>
      <c r="BU470" s="190" t="str">
        <f>Matrix3!BU2</f>
        <v>Beschäftigte gesamt (sozialversicherungspflichtig + ausschließlich geringfügig Beschäftigte)</v>
      </c>
      <c r="BV470" s="190" t="str">
        <f>Matrix3!BV2</f>
        <v>Bevölkerung 0 bis unter 65 Jahre</v>
      </c>
      <c r="BW470" s="190" t="str">
        <f>Matrix3!BW2</f>
        <v>Summe Haushalte bis 65 Jahre</v>
      </c>
      <c r="BX470" s="190" t="str">
        <f>Matrix3!BX2</f>
        <v>Summe Steuerpflichtige</v>
      </c>
      <c r="BY470" s="190" t="str">
        <f>Matrix3!BY2</f>
        <v>Gesamtbevölkerung des Vorvorjahres (amtliche Statistik)</v>
      </c>
      <c r="BZ470" s="190" t="str">
        <f>Matrix3!BZ2</f>
        <v>Gesamtbevölkerung</v>
      </c>
      <c r="CA470" s="190" t="str">
        <f>Matrix3!CA2</f>
        <v>Bevölkerung 15 bis unter 65 Jahre (am 30.6. d.J.)</v>
      </c>
      <c r="CB470" s="190" t="str">
        <f>Matrix3!CB2</f>
        <v>Beschäftigte gesamt (sozialversicherungspflichtig + ausschließlich geringfügig Beschäftigte)</v>
      </c>
      <c r="CC470" s="190" t="str">
        <f>Matrix3!CC2</f>
        <v>Beschäftigte gesamt (sozialversicherungspflichtig + ausschließlich geringfügig Beschäftigte)</v>
      </c>
      <c r="CD470" s="190" t="str">
        <f>Matrix3!CD2</f>
        <v>Beschäftigte gesamt (sozialversicherungspflichtig + ausschließlich geringfügig Beschäftigte)</v>
      </c>
      <c r="CE470" s="190" t="str">
        <f>Matrix3!CE2</f>
        <v>Sozialversicherungspflichtig Beschäftigte am Wohnort</v>
      </c>
      <c r="CF470" s="190" t="str">
        <f>Matrix3!CF2</f>
        <v>Leistungsbeziehende SGB III</v>
      </c>
      <c r="CG470" s="190" t="str">
        <f>Matrix3!CG2</f>
        <v>Auspendler (am 30.6.d.J.)</v>
      </c>
      <c r="CH470" s="190" t="str">
        <f>Matrix3!CH2</f>
        <v xml:space="preserve">Bevölkerung 15 bis unter 65 Jahre </v>
      </c>
      <c r="CI470" s="190" t="str">
        <f>Matrix3!CI2</f>
        <v>Bevölkerung 15 bis unter 65 Jahre</v>
      </c>
      <c r="CJ470" s="190" t="str">
        <f>Matrix3!CJ2</f>
        <v>Bevölkerung 15 bis unter 65 Jahre</v>
      </c>
      <c r="CK470" s="190" t="str">
        <f>Matrix3!CK2</f>
        <v>Summe Arbeitslose nach SGB II+III</v>
      </c>
      <c r="CL470" s="190" t="str">
        <f>Matrix3!CL2</f>
        <v>Zivile Erwerbstätige + Arbeitslose (SGB II+III) (von BA geheim gehalten)</v>
      </c>
      <c r="CM470" s="190" t="str">
        <f>Matrix3!CM2</f>
        <v>Summe Arbeitslose nach SGB II + III</v>
      </c>
      <c r="CN470" s="190" t="str">
        <f>Matrix3!CN2</f>
        <v>Erwerbsfähige Leistungsbeziehende</v>
      </c>
      <c r="CO470" s="190" t="str">
        <f>Matrix3!CO2</f>
        <v>Bevölkerung 18 bis unter 65 Jahre</v>
      </c>
      <c r="CP470" s="190" t="str">
        <f>Matrix3!CP2</f>
        <v>Wohnungsbestand des Vorjahres</v>
      </c>
      <c r="CQ470" s="190" t="str">
        <f>Matrix3!CQ2</f>
        <v>Wohnungsbestand des Vorjahres</v>
      </c>
      <c r="CR470" s="190" t="str">
        <f>Matrix3!CR2</f>
        <v>Anzahl Haushalte</v>
      </c>
      <c r="CS470" s="190" t="str">
        <f>Matrix3!CS2</f>
        <v>Anzahl Haushalte</v>
      </c>
      <c r="CT470" s="190" t="str">
        <f>Matrix3!CT2</f>
        <v>Wohnungsbestand des aktuellen Jahres</v>
      </c>
      <c r="CU470" s="190" t="str">
        <f>Matrix3!CU2</f>
        <v>Anzahl Wohnungen in Mehrfamilienhäusern im Vorjahr</v>
      </c>
      <c r="CV470" s="190" t="str">
        <f>Matrix3!CV2</f>
        <v>Wohnungsbestand des aktuellen Jahres</v>
      </c>
      <c r="CW470" s="190" t="str">
        <f>Matrix3!CW2</f>
        <v>Gesamtbevölkerung</v>
      </c>
      <c r="CX470" s="190" t="str">
        <f>Matrix3!CX2</f>
        <v>Gesamthaushalte</v>
      </c>
      <c r="CY470" s="190" t="str">
        <f>Matrix3!CY2</f>
        <v>Gesamtfläche in Hektar</v>
      </c>
      <c r="CZ470" s="190" t="str">
        <f>Matrix3!CZ2</f>
        <v>Wohnbaufläche in Hektar</v>
      </c>
      <c r="DA470" s="190" t="str">
        <f>Matrix3!DA2</f>
        <v>Durchschnittliche Bestandsmiete laut Mietspiegel im Vorvorjahr in Euro</v>
      </c>
      <c r="DB470" s="190" t="str">
        <f>Matrix3!DB2</f>
        <v>Alle Schulabgänger*innen und -absolvent*innen des Jahrgangs</v>
      </c>
      <c r="DC470" s="190" t="str">
        <f>Matrix3!DC2</f>
        <v>Alle Schulabgänger*innen und -absolvent*innen des Jahrgangs</v>
      </c>
      <c r="DD470" s="190" t="str">
        <f>Matrix3!DD2</f>
        <v>Alle Schulabgänger*innen und -absolvent*innen des Jahrgangs</v>
      </c>
      <c r="DE470" s="190" t="str">
        <f>Matrix3!DE2</f>
        <v>Alle Schulabgänger*innen und -absolvent*innen des Jahrgangs</v>
      </c>
      <c r="DF470" s="190" t="str">
        <f>Matrix3!DF2</f>
        <v>Schüler*innen gesamt</v>
      </c>
      <c r="DG470" s="190" t="str">
        <f>Matrix3!DG2</f>
        <v>Schüler*innen mit Förderbedarf</v>
      </c>
      <c r="DH470" s="190" t="str">
        <f>Matrix3!DH2</f>
        <v>Schüler*innen in Primarstufe</v>
      </c>
      <c r="DI470" s="190" t="str">
        <f>Matrix3!DI2</f>
        <v>Schüler*innen mit Förderbedarf im Primarbereich</v>
      </c>
    </row>
    <row r="471" spans="1:113" s="264" customFormat="1" hidden="1" x14ac:dyDescent="0.2">
      <c r="C471" s="241"/>
    </row>
    <row r="472" spans="1:113" s="264" customFormat="1" hidden="1" x14ac:dyDescent="0.2">
      <c r="C472" s="241"/>
    </row>
    <row r="473" spans="1:113" s="264" customFormat="1" ht="15.75" hidden="1" x14ac:dyDescent="0.25">
      <c r="A473" s="268" t="s">
        <v>704</v>
      </c>
      <c r="C473" s="241"/>
    </row>
    <row r="474" spans="1:113" s="261" customFormat="1" ht="18" hidden="1" x14ac:dyDescent="0.25">
      <c r="A474" s="260" t="s">
        <v>688</v>
      </c>
      <c r="B474" s="260" t="s">
        <v>689</v>
      </c>
      <c r="C474" s="260" t="s">
        <v>690</v>
      </c>
      <c r="D474" s="260"/>
      <c r="J474" s="262" t="s">
        <v>693</v>
      </c>
    </row>
    <row r="475" spans="1:113" s="261" customFormat="1" ht="18" hidden="1" x14ac:dyDescent="0.25">
      <c r="A475" s="260"/>
      <c r="B475" s="260"/>
      <c r="C475" s="260" t="s">
        <v>842</v>
      </c>
      <c r="D475" s="260"/>
      <c r="J475" s="262"/>
    </row>
    <row r="476" spans="1:113" s="264" customFormat="1" hidden="1" x14ac:dyDescent="0.2">
      <c r="A476" s="269">
        <v>4</v>
      </c>
      <c r="B476" s="269" t="str">
        <f>Bezüge!A9</f>
        <v>G 1</v>
      </c>
      <c r="C476" s="269" t="str">
        <f>Bezüge!B9</f>
        <v>Alle untersuchten Kinder aus 3 Einschulungsjahrgängen mit gültigen Werten (Schuleingangsuntersuchung)</v>
      </c>
      <c r="D476" s="269"/>
      <c r="E476" s="269"/>
      <c r="F476" s="269"/>
      <c r="G476" s="269"/>
      <c r="J476" s="264" t="s">
        <v>691</v>
      </c>
    </row>
    <row r="477" spans="1:113" s="264" customFormat="1" hidden="1" x14ac:dyDescent="0.2">
      <c r="A477" s="269">
        <v>5</v>
      </c>
      <c r="B477" s="269" t="str">
        <f>Bezüge!A10</f>
        <v>K 6</v>
      </c>
      <c r="C477" s="269" t="str">
        <f>Bezüge!B10</f>
        <v>Alle untersuchten Kinder aus 3 Einschulungsjahrgängen mit gültigen Werten (Schuleingangsuntersuchung)</v>
      </c>
      <c r="D477" s="269"/>
      <c r="E477" s="269"/>
      <c r="F477" s="269"/>
      <c r="G477" s="269"/>
      <c r="J477" s="264" t="s">
        <v>691</v>
      </c>
    </row>
    <row r="478" spans="1:113" s="264" customFormat="1" hidden="1" x14ac:dyDescent="0.2">
      <c r="A478" s="269">
        <v>6</v>
      </c>
      <c r="B478" s="269" t="str">
        <f>Bezüge!A11</f>
        <v>G 2</v>
      </c>
      <c r="C478" s="269" t="str">
        <f>Bezüge!B11</f>
        <v>Gesamtbevölkerung</v>
      </c>
      <c r="D478" s="269"/>
      <c r="E478" s="269"/>
      <c r="F478" s="269"/>
      <c r="G478" s="269"/>
      <c r="J478" s="264" t="s">
        <v>691</v>
      </c>
    </row>
    <row r="479" spans="1:113" s="264" customFormat="1" hidden="1" x14ac:dyDescent="0.2">
      <c r="A479" s="269">
        <v>7</v>
      </c>
      <c r="B479" s="269" t="str">
        <f>Bezüge!A12</f>
        <v>G 3</v>
      </c>
      <c r="C479" s="269" t="str">
        <f>Bezüge!B12</f>
        <v>Gesamtbevölkerung</v>
      </c>
      <c r="D479" s="269"/>
      <c r="E479" s="269"/>
      <c r="F479" s="269"/>
      <c r="G479" s="269"/>
      <c r="J479" s="264" t="s">
        <v>691</v>
      </c>
    </row>
    <row r="480" spans="1:113" s="264" customFormat="1" hidden="1" x14ac:dyDescent="0.2">
      <c r="A480" s="269"/>
      <c r="B480" s="269"/>
      <c r="C480" s="269" t="s">
        <v>843</v>
      </c>
      <c r="D480" s="269"/>
      <c r="E480" s="269"/>
      <c r="F480" s="269"/>
      <c r="G480" s="269"/>
      <c r="J480" s="264" t="s">
        <v>691</v>
      </c>
    </row>
    <row r="481" spans="1:10" s="264" customFormat="1" hidden="1" x14ac:dyDescent="0.2">
      <c r="A481" s="269">
        <v>8</v>
      </c>
      <c r="B481" s="269" t="str">
        <f>Bezüge!A14</f>
        <v>M 1</v>
      </c>
      <c r="C481" s="269" t="str">
        <f>Bezüge!B14</f>
        <v>Gesamtbevölkerung</v>
      </c>
      <c r="D481" s="269"/>
      <c r="E481" s="269"/>
      <c r="F481" s="269"/>
      <c r="G481" s="269"/>
      <c r="J481" s="264" t="s">
        <v>691</v>
      </c>
    </row>
    <row r="482" spans="1:10" s="264" customFormat="1" hidden="1" x14ac:dyDescent="0.2">
      <c r="A482" s="269">
        <v>9</v>
      </c>
      <c r="B482" s="269" t="str">
        <f>Bezüge!A15</f>
        <v>M 2.1</v>
      </c>
      <c r="C482" s="269" t="str">
        <f>Bezüge!B15</f>
        <v>Gesamtbevölkerung</v>
      </c>
      <c r="D482" s="269"/>
      <c r="E482" s="269"/>
      <c r="F482" s="269"/>
      <c r="G482" s="269"/>
      <c r="J482" s="264" t="s">
        <v>691</v>
      </c>
    </row>
    <row r="483" spans="1:10" s="264" customFormat="1" hidden="1" x14ac:dyDescent="0.2">
      <c r="A483" s="269">
        <v>10</v>
      </c>
      <c r="B483" s="269" t="str">
        <f>Bezüge!A16</f>
        <v>M 2.2</v>
      </c>
      <c r="C483" s="269" t="str">
        <f>Bezüge!B16</f>
        <v>Bevölkerung 0 bis unter 18 Jahre</v>
      </c>
      <c r="D483" s="269"/>
      <c r="E483" s="269"/>
      <c r="F483" s="269"/>
      <c r="G483" s="269"/>
      <c r="J483" s="264" t="s">
        <v>691</v>
      </c>
    </row>
    <row r="484" spans="1:10" s="264" customFormat="1" hidden="1" x14ac:dyDescent="0.2">
      <c r="A484" s="269">
        <v>11</v>
      </c>
      <c r="B484" s="269" t="str">
        <f>Bezüge!A17</f>
        <v>M 2.3</v>
      </c>
      <c r="C484" s="269" t="str">
        <f>Bezüge!B17</f>
        <v>Bevölkerung 18 bis unter 65 Jahre</v>
      </c>
      <c r="D484" s="269"/>
      <c r="E484" s="269"/>
      <c r="F484" s="269"/>
      <c r="G484" s="269"/>
      <c r="J484" s="264" t="s">
        <v>691</v>
      </c>
    </row>
    <row r="485" spans="1:10" s="264" customFormat="1" hidden="1" x14ac:dyDescent="0.2">
      <c r="A485" s="269">
        <v>12</v>
      </c>
      <c r="B485" s="269" t="str">
        <f>Bezüge!A18</f>
        <v>M 2.4</v>
      </c>
      <c r="C485" s="269" t="str">
        <f>Bezüge!B18</f>
        <v>Bevölkerung 65 Jahre und älter</v>
      </c>
      <c r="D485" s="269"/>
      <c r="E485" s="269"/>
      <c r="F485" s="269"/>
      <c r="G485" s="269"/>
      <c r="J485" s="264" t="s">
        <v>692</v>
      </c>
    </row>
    <row r="486" spans="1:10" s="264" customFormat="1" hidden="1" x14ac:dyDescent="0.2">
      <c r="A486" s="269">
        <v>13</v>
      </c>
      <c r="B486" s="269" t="str">
        <f>Bezüge!A19</f>
        <v>M 4</v>
      </c>
      <c r="C486" s="269" t="str">
        <f>Bezüge!B19</f>
        <v>Ausländische Schulabgänger*innen gesamt</v>
      </c>
      <c r="D486" s="269"/>
      <c r="E486" s="269"/>
      <c r="F486" s="269"/>
      <c r="G486" s="269"/>
      <c r="J486" s="264" t="s">
        <v>705</v>
      </c>
    </row>
    <row r="487" spans="1:10" s="264" customFormat="1" hidden="1" x14ac:dyDescent="0.2">
      <c r="A487" s="269">
        <v>14</v>
      </c>
      <c r="B487" s="269" t="str">
        <f>Bezüge!A20</f>
        <v>M 5.1</v>
      </c>
      <c r="C487" s="269" t="str">
        <f>Bezüge!B20</f>
        <v>Zivile erwerbstätige Ausländer*innen + arbeitslose Ausländer*innen (SGB II+III) (von BA geheim gehalten)</v>
      </c>
      <c r="D487" s="269"/>
      <c r="E487" s="269"/>
      <c r="F487" s="269"/>
      <c r="G487" s="269"/>
      <c r="J487" s="264" t="s">
        <v>691</v>
      </c>
    </row>
    <row r="488" spans="1:10" s="264" customFormat="1" hidden="1" x14ac:dyDescent="0.2">
      <c r="A488" s="269">
        <v>15</v>
      </c>
      <c r="B488" s="269" t="str">
        <f>Bezüge!A21</f>
        <v>M 5.2</v>
      </c>
      <c r="C488" s="269" t="str">
        <f>Bezüge!B21</f>
        <v>Summe aller Arbeitslosen nach SGB II+III</v>
      </c>
      <c r="D488" s="269"/>
      <c r="E488" s="269"/>
      <c r="F488" s="269"/>
      <c r="G488" s="269"/>
      <c r="J488" s="264" t="s">
        <v>691</v>
      </c>
    </row>
    <row r="489" spans="1:10" s="264" customFormat="1" hidden="1" x14ac:dyDescent="0.2">
      <c r="A489" s="269">
        <v>16</v>
      </c>
      <c r="B489" s="269" t="str">
        <f>Bezüge!A22</f>
        <v>M 6.1</v>
      </c>
      <c r="C489" s="269" t="str">
        <f>Bezüge!B22</f>
        <v>Ausländische sozialversicherungspflichtig Beschäftigte in Vollzeit der Kerngruppe mit Angaben zum Entgelt</v>
      </c>
      <c r="D489" s="269"/>
      <c r="E489" s="269"/>
      <c r="F489" s="269"/>
      <c r="G489" s="269"/>
      <c r="J489" s="264" t="s">
        <v>691</v>
      </c>
    </row>
    <row r="490" spans="1:10" s="264" customFormat="1" hidden="1" x14ac:dyDescent="0.2">
      <c r="A490" s="269">
        <v>17</v>
      </c>
      <c r="B490" s="269" t="str">
        <f>Bezüge!A23</f>
        <v>M 6.2</v>
      </c>
      <c r="C490" s="269" t="str">
        <f>Bezüge!B23</f>
        <v>Medianeinkommen der deutschen Beschäftigten in Euro</v>
      </c>
      <c r="D490" s="269"/>
      <c r="E490" s="269"/>
      <c r="F490" s="269"/>
      <c r="G490" s="269"/>
      <c r="J490" s="264" t="s">
        <v>691</v>
      </c>
    </row>
    <row r="491" spans="1:10" s="264" customFormat="1" hidden="1" x14ac:dyDescent="0.2">
      <c r="A491" s="269">
        <v>18</v>
      </c>
      <c r="B491" s="269" t="str">
        <f>Bezüge!A24</f>
        <v>M 7</v>
      </c>
      <c r="C491" s="269" t="str">
        <f>Bezüge!B24</f>
        <v>Bevölkerung nicht deutsch</v>
      </c>
      <c r="D491" s="269"/>
      <c r="E491" s="269"/>
      <c r="F491" s="269"/>
      <c r="G491" s="269"/>
      <c r="J491" s="264" t="s">
        <v>691</v>
      </c>
    </row>
    <row r="492" spans="1:10" s="264" customFormat="1" hidden="1" x14ac:dyDescent="0.2">
      <c r="A492" s="269"/>
      <c r="B492" s="269"/>
      <c r="C492" s="269" t="s">
        <v>844</v>
      </c>
      <c r="D492" s="269"/>
      <c r="E492" s="269"/>
      <c r="F492" s="269"/>
      <c r="G492" s="269"/>
      <c r="J492" s="264" t="s">
        <v>691</v>
      </c>
    </row>
    <row r="493" spans="1:10" s="264" customFormat="1" hidden="1" x14ac:dyDescent="0.2">
      <c r="A493" s="269">
        <v>19</v>
      </c>
      <c r="B493" s="269" t="str">
        <f>Bezüge!A26</f>
        <v>GB 1.1</v>
      </c>
      <c r="C493" s="269" t="str">
        <f>Bezüge!B26</f>
        <v>Weibliche Bevölkerung 15 bis unter 65 Jahre</v>
      </c>
      <c r="D493" s="269"/>
      <c r="E493" s="269"/>
      <c r="F493" s="269"/>
      <c r="G493" s="269"/>
      <c r="J493" s="264" t="s">
        <v>691</v>
      </c>
    </row>
    <row r="494" spans="1:10" s="264" customFormat="1" hidden="1" x14ac:dyDescent="0.2">
      <c r="A494" s="269">
        <v>20</v>
      </c>
      <c r="B494" s="269" t="str">
        <f>Bezüge!A27</f>
        <v>GB 1.2</v>
      </c>
      <c r="C494" s="269" t="str">
        <f>Bezüge!B27</f>
        <v>Männliche Bevölkerung 15 bis unter 65 Jahre</v>
      </c>
      <c r="D494" s="269"/>
      <c r="E494" s="269"/>
      <c r="F494" s="269"/>
      <c r="G494" s="269"/>
      <c r="J494" s="264" t="s">
        <v>691</v>
      </c>
    </row>
    <row r="495" spans="1:10" s="264" customFormat="1" hidden="1" x14ac:dyDescent="0.2">
      <c r="A495" s="269">
        <v>21</v>
      </c>
      <c r="B495" s="269" t="str">
        <f>Bezüge!A28</f>
        <v>GB 1.3</v>
      </c>
      <c r="C495" s="269" t="str">
        <f>Bezüge!B28</f>
        <v>Sozialversicherungspflichtig Beschäftigte</v>
      </c>
      <c r="D495" s="269"/>
      <c r="E495" s="269"/>
      <c r="F495" s="269"/>
      <c r="G495" s="269"/>
      <c r="J495" s="264" t="s">
        <v>691</v>
      </c>
    </row>
    <row r="496" spans="1:10" s="264" customFormat="1" hidden="1" x14ac:dyDescent="0.2">
      <c r="A496" s="269">
        <v>22</v>
      </c>
      <c r="B496" s="269" t="str">
        <f>Bezüge!A29</f>
        <v>GB 1.4</v>
      </c>
      <c r="C496" s="269" t="str">
        <f>Bezüge!B29</f>
        <v>Ausschließlich geringfügig Beschäftigte</v>
      </c>
      <c r="D496" s="269"/>
      <c r="E496" s="269"/>
      <c r="F496" s="269"/>
      <c r="G496" s="269"/>
      <c r="J496" s="264" t="s">
        <v>691</v>
      </c>
    </row>
    <row r="497" spans="1:10" s="264" customFormat="1" hidden="1" x14ac:dyDescent="0.2">
      <c r="A497" s="269">
        <v>23</v>
      </c>
      <c r="B497" s="269" t="str">
        <f>Bezüge!A30</f>
        <v>GB 1.5</v>
      </c>
      <c r="C497" s="269" t="str">
        <f>Bezüge!B30</f>
        <v>Sozialversicherungspflichtig Beschäftigte weiblich</v>
      </c>
      <c r="D497" s="269"/>
      <c r="E497" s="269"/>
      <c r="F497" s="269"/>
      <c r="G497" s="269"/>
      <c r="J497" s="264" t="s">
        <v>691</v>
      </c>
    </row>
    <row r="498" spans="1:10" s="264" customFormat="1" hidden="1" x14ac:dyDescent="0.2">
      <c r="A498" s="269">
        <v>24</v>
      </c>
      <c r="B498" s="269" t="str">
        <f>Bezüge!A31</f>
        <v>GB 1.6</v>
      </c>
      <c r="C498" s="269" t="str">
        <f>Bezüge!B31</f>
        <v>Sozialversicherungspflichtig Beschäftigte männlich</v>
      </c>
      <c r="D498" s="269"/>
      <c r="E498" s="269"/>
      <c r="F498" s="269"/>
      <c r="G498" s="269"/>
      <c r="J498" s="264" t="s">
        <v>691</v>
      </c>
    </row>
    <row r="499" spans="1:10" s="264" customFormat="1" hidden="1" x14ac:dyDescent="0.2">
      <c r="A499" s="269">
        <v>25</v>
      </c>
      <c r="B499" s="269" t="str">
        <f>Bezüge!A32</f>
        <v>GB 2.1</v>
      </c>
      <c r="C499" s="269" t="str">
        <f>Bezüge!B32</f>
        <v>Sozialversicherungspflichtig Beschäftigte in Vollzeit der Kerngruppe mit Angaben zum Entgelt weiblich</v>
      </c>
      <c r="D499" s="269"/>
      <c r="E499" s="269"/>
      <c r="F499" s="269"/>
      <c r="G499" s="269"/>
      <c r="J499" s="264" t="s">
        <v>691</v>
      </c>
    </row>
    <row r="500" spans="1:10" s="264" customFormat="1" hidden="1" x14ac:dyDescent="0.2">
      <c r="A500" s="269">
        <v>26</v>
      </c>
      <c r="B500" s="269" t="str">
        <f>Bezüge!A33</f>
        <v>GB 2.2</v>
      </c>
      <c r="C500" s="269" t="str">
        <f>Bezüge!B33</f>
        <v>Sozialversicherungspflichtig Beschäftigte in Vollzeit der Kerngruppe mit Angaben zum Entgelt männlich</v>
      </c>
      <c r="D500" s="269"/>
      <c r="E500" s="269"/>
      <c r="F500" s="269"/>
      <c r="G500" s="269"/>
      <c r="J500" s="264" t="s">
        <v>691</v>
      </c>
    </row>
    <row r="501" spans="1:10" s="264" customFormat="1" hidden="1" x14ac:dyDescent="0.2">
      <c r="A501" s="269">
        <v>27</v>
      </c>
      <c r="B501" s="269" t="str">
        <f>Bezüge!A34</f>
        <v>GB 2.3</v>
      </c>
      <c r="C501" s="269" t="str">
        <f>Bezüge!B34</f>
        <v>Medianeinkommen der männlichen Beschäftigten in Euro</v>
      </c>
      <c r="D501" s="269"/>
      <c r="E501" s="269"/>
      <c r="F501" s="269"/>
      <c r="G501" s="269"/>
      <c r="J501" s="264" t="s">
        <v>692</v>
      </c>
    </row>
    <row r="502" spans="1:10" s="264" customFormat="1" hidden="1" x14ac:dyDescent="0.2">
      <c r="A502" s="269">
        <v>28</v>
      </c>
      <c r="B502" s="269" t="str">
        <f>Bezüge!A35</f>
        <v>GB 3.1</v>
      </c>
      <c r="C502" s="269" t="str">
        <f>Bezüge!B35</f>
        <v>Bevölkerung weiblich</v>
      </c>
      <c r="D502" s="269"/>
      <c r="E502" s="269"/>
      <c r="F502" s="269"/>
      <c r="G502" s="269"/>
      <c r="J502" s="264" t="s">
        <v>691</v>
      </c>
    </row>
    <row r="503" spans="1:10" s="264" customFormat="1" hidden="1" x14ac:dyDescent="0.2">
      <c r="A503" s="269">
        <v>29</v>
      </c>
      <c r="B503" s="269" t="str">
        <f>Bezüge!A36</f>
        <v>GB 3.2</v>
      </c>
      <c r="C503" s="269" t="str">
        <f>Bezüge!B36</f>
        <v>Bevölkerung männlich</v>
      </c>
      <c r="D503" s="269"/>
      <c r="E503" s="269"/>
      <c r="F503" s="269"/>
      <c r="G503" s="269"/>
      <c r="J503" s="264" t="s">
        <v>692</v>
      </c>
    </row>
    <row r="504" spans="1:10" s="264" customFormat="1" hidden="1" x14ac:dyDescent="0.2">
      <c r="A504" s="269">
        <v>30</v>
      </c>
      <c r="B504" s="269" t="str">
        <f>Bezüge!A37</f>
        <v>GB 4</v>
      </c>
      <c r="C504" s="269" t="str">
        <f>Bezüge!B37</f>
        <v>Alleinerziehenden-Haushalte mit Kindern unter 18 Jahren</v>
      </c>
      <c r="D504" s="269"/>
      <c r="E504" s="269"/>
      <c r="F504" s="269"/>
      <c r="G504" s="269"/>
      <c r="J504" s="264" t="s">
        <v>692</v>
      </c>
    </row>
    <row r="505" spans="1:10" s="264" customFormat="1" hidden="1" x14ac:dyDescent="0.2">
      <c r="A505" s="269">
        <v>31</v>
      </c>
      <c r="B505" s="269" t="str">
        <f>Bezüge!A38</f>
        <v>GB 5</v>
      </c>
      <c r="C505" s="269" t="str">
        <f>Bezüge!B38</f>
        <v>Bevölkerung 1 bis 6 Jahre (+Flexi-Kinder)</v>
      </c>
      <c r="D505" s="269"/>
      <c r="E505" s="269"/>
      <c r="F505" s="269"/>
      <c r="G505" s="269"/>
      <c r="J505" s="264" t="s">
        <v>691</v>
      </c>
    </row>
    <row r="506" spans="1:10" s="264" customFormat="1" hidden="1" x14ac:dyDescent="0.2">
      <c r="A506" s="269">
        <v>32</v>
      </c>
      <c r="B506" s="269" t="str">
        <f>Bezüge!A39</f>
        <v>GB 6</v>
      </c>
      <c r="C506" s="269" t="str">
        <f>Bezüge!B39</f>
        <v>Anzahl Grundschüler*innen</v>
      </c>
      <c r="D506" s="269"/>
      <c r="E506" s="269"/>
      <c r="F506" s="269"/>
      <c r="G506" s="269"/>
      <c r="J506" s="264" t="s">
        <v>691</v>
      </c>
    </row>
    <row r="507" spans="1:10" s="264" customFormat="1" hidden="1" x14ac:dyDescent="0.2">
      <c r="A507" s="269"/>
      <c r="B507" s="269"/>
      <c r="C507" s="269" t="s">
        <v>845</v>
      </c>
      <c r="D507" s="269"/>
      <c r="E507" s="269"/>
      <c r="F507" s="269"/>
      <c r="G507" s="269"/>
      <c r="J507" s="264" t="s">
        <v>691</v>
      </c>
    </row>
    <row r="508" spans="1:10" s="264" customFormat="1" hidden="1" x14ac:dyDescent="0.2">
      <c r="A508" s="269">
        <v>33</v>
      </c>
      <c r="B508" s="269" t="str">
        <f>Bezüge!A41</f>
        <v>K 1</v>
      </c>
      <c r="C508" s="269" t="str">
        <f>Bezüge!B41</f>
        <v>Gesamtbevölkerung</v>
      </c>
      <c r="D508" s="269"/>
      <c r="E508" s="269"/>
      <c r="F508" s="269"/>
      <c r="G508" s="269"/>
      <c r="J508" s="264" t="s">
        <v>691</v>
      </c>
    </row>
    <row r="509" spans="1:10" s="264" customFormat="1" hidden="1" x14ac:dyDescent="0.2">
      <c r="A509" s="269">
        <v>34</v>
      </c>
      <c r="B509" s="269" t="str">
        <f>Bezüge!A42</f>
        <v>K 2.1</v>
      </c>
      <c r="C509" s="269" t="str">
        <f>Bezüge!B42</f>
        <v>Bevölkerung 1 bis unter 3 Jahre</v>
      </c>
      <c r="D509" s="269"/>
      <c r="E509" s="269"/>
      <c r="F509" s="269"/>
      <c r="G509" s="269"/>
      <c r="J509" s="264" t="s">
        <v>692</v>
      </c>
    </row>
    <row r="510" spans="1:10" s="264" customFormat="1" hidden="1" x14ac:dyDescent="0.2">
      <c r="A510" s="269">
        <v>35</v>
      </c>
      <c r="B510" s="269" t="str">
        <f>Bezüge!A43</f>
        <v>K 2.2</v>
      </c>
      <c r="C510" s="269" t="str">
        <f>Bezüge!B43</f>
        <v>Bevölkerung 3 bis unter 6 Jahre (+Flexi-Kinder)</v>
      </c>
      <c r="D510" s="269"/>
      <c r="E510" s="269"/>
      <c r="F510" s="269"/>
      <c r="G510" s="269"/>
      <c r="J510" s="264" t="s">
        <v>691</v>
      </c>
    </row>
    <row r="511" spans="1:10" s="264" customFormat="1" hidden="1" x14ac:dyDescent="0.2">
      <c r="A511" s="269">
        <v>36</v>
      </c>
      <c r="B511" s="269" t="str">
        <f>Bezüge!A44</f>
        <v>K 2.3</v>
      </c>
      <c r="C511" s="269" t="str">
        <f>Bezüge!B44</f>
        <v>Anzahl Grundschüler*innen</v>
      </c>
      <c r="D511" s="269"/>
      <c r="E511" s="269"/>
      <c r="F511" s="269"/>
      <c r="G511" s="269"/>
      <c r="J511" s="264" t="s">
        <v>691</v>
      </c>
    </row>
    <row r="512" spans="1:10" s="264" customFormat="1" hidden="1" x14ac:dyDescent="0.2">
      <c r="A512" s="269">
        <v>37</v>
      </c>
      <c r="B512" s="269" t="str">
        <f>Bezüge!A45</f>
        <v>K 3.1</v>
      </c>
      <c r="C512" s="269" t="str">
        <f>Bezüge!B45</f>
        <v>Haushalte mit Kindern 0 bis unter 18 Jahre</v>
      </c>
      <c r="D512" s="269"/>
      <c r="E512" s="269"/>
      <c r="F512" s="269"/>
      <c r="G512" s="269"/>
      <c r="J512" s="264" t="s">
        <v>691</v>
      </c>
    </row>
    <row r="513" spans="1:10" s="264" customFormat="1" hidden="1" x14ac:dyDescent="0.2">
      <c r="A513" s="269">
        <v>38</v>
      </c>
      <c r="B513" s="269" t="str">
        <f>Bezüge!A46</f>
        <v>K 3.2</v>
      </c>
      <c r="C513" s="269" t="str">
        <f>Bezüge!B46</f>
        <v>Gesamtsumme Haushalte mit Kindern 0 bis unter 18 Jahre</v>
      </c>
      <c r="D513" s="269"/>
      <c r="E513" s="269"/>
      <c r="F513" s="269"/>
      <c r="G513" s="269"/>
      <c r="J513" s="264" t="s">
        <v>691</v>
      </c>
    </row>
    <row r="514" spans="1:10" s="264" customFormat="1" hidden="1" x14ac:dyDescent="0.2">
      <c r="A514" s="269">
        <v>39</v>
      </c>
      <c r="B514" s="269" t="str">
        <f>Bezüge!A47</f>
        <v>K 3.3</v>
      </c>
      <c r="C514" s="269" t="str">
        <f>Bezüge!B47</f>
        <v>Alleinerziehenden-Haushalte mit Kindern 0 bis unter 18 Jahre</v>
      </c>
      <c r="D514" s="269"/>
      <c r="E514" s="269"/>
      <c r="F514" s="269"/>
      <c r="G514" s="269"/>
      <c r="J514" s="264" t="s">
        <v>691</v>
      </c>
    </row>
    <row r="515" spans="1:10" s="264" customFormat="1" hidden="1" x14ac:dyDescent="0.2">
      <c r="A515" s="269">
        <v>40</v>
      </c>
      <c r="B515" s="269" t="str">
        <f>Bezüge!A48</f>
        <v>K 4</v>
      </c>
      <c r="C515" s="269" t="str">
        <f>Bezüge!B48</f>
        <v>Bevölkerung 0 bis unter 18 Jahre</v>
      </c>
      <c r="D515" s="269"/>
      <c r="E515" s="269"/>
      <c r="F515" s="269"/>
      <c r="G515" s="269"/>
      <c r="J515" s="264" t="s">
        <v>691</v>
      </c>
    </row>
    <row r="516" spans="1:10" s="264" customFormat="1" hidden="1" x14ac:dyDescent="0.2">
      <c r="A516" s="269">
        <v>41</v>
      </c>
      <c r="B516" s="269" t="str">
        <f>Bezüge!A49</f>
        <v>K 5</v>
      </c>
      <c r="C516" s="269" t="str">
        <f>Bezüge!B49</f>
        <v>Bevölkerung 0 bis unter 18 Jahren</v>
      </c>
      <c r="D516" s="269"/>
      <c r="E516" s="269"/>
      <c r="F516" s="269"/>
      <c r="G516" s="269"/>
      <c r="J516" s="264" t="s">
        <v>691</v>
      </c>
    </row>
    <row r="517" spans="1:10" s="264" customFormat="1" hidden="1" x14ac:dyDescent="0.2">
      <c r="A517" s="269">
        <v>42</v>
      </c>
      <c r="B517" s="269" t="str">
        <f>Bezüge!A50</f>
        <v>K 6</v>
      </c>
      <c r="C517" s="269" t="str">
        <f>Bezüge!B50</f>
        <v>Alle untersuchten Kinder aus 3 Einschulungsjahrgängen (Schuleingangsuntersuchung)</v>
      </c>
      <c r="D517" s="269"/>
      <c r="E517" s="269"/>
      <c r="F517" s="269"/>
      <c r="G517" s="269"/>
      <c r="J517" s="264" t="s">
        <v>691</v>
      </c>
    </row>
    <row r="518" spans="1:10" s="264" customFormat="1" hidden="1" x14ac:dyDescent="0.2">
      <c r="A518" s="269">
        <v>43</v>
      </c>
      <c r="B518" s="269" t="str">
        <f>Bezüge!A51</f>
        <v>K 7</v>
      </c>
      <c r="C518" s="269" t="str">
        <f>Bezüge!B51</f>
        <v>Alle untersuchten Kinder aus 3 Einschulungsjahrgängen (Schuleingangsuntersuchung)</v>
      </c>
      <c r="D518" s="269"/>
      <c r="E518" s="269"/>
      <c r="F518" s="269"/>
      <c r="G518" s="269"/>
      <c r="J518" s="264" t="s">
        <v>705</v>
      </c>
    </row>
    <row r="519" spans="1:10" s="264" customFormat="1" hidden="1" x14ac:dyDescent="0.2">
      <c r="A519" s="269"/>
      <c r="B519" s="269"/>
      <c r="C519" s="269" t="s">
        <v>846</v>
      </c>
      <c r="D519" s="269"/>
      <c r="E519" s="269"/>
      <c r="F519" s="269"/>
      <c r="G519" s="269"/>
      <c r="J519" s="264" t="s">
        <v>691</v>
      </c>
    </row>
    <row r="520" spans="1:10" s="264" customFormat="1" hidden="1" x14ac:dyDescent="0.2">
      <c r="A520" s="269">
        <v>44</v>
      </c>
      <c r="B520" s="269" t="str">
        <f>Bezüge!A53</f>
        <v>J 1</v>
      </c>
      <c r="C520" s="269" t="str">
        <f>Bezüge!B53</f>
        <v>Gesamtbevölkerung</v>
      </c>
      <c r="D520" s="269"/>
      <c r="E520" s="269"/>
      <c r="F520" s="269"/>
      <c r="G520" s="269"/>
      <c r="J520" s="264" t="s">
        <v>691</v>
      </c>
    </row>
    <row r="521" spans="1:10" s="264" customFormat="1" hidden="1" x14ac:dyDescent="0.2">
      <c r="A521" s="269">
        <v>45</v>
      </c>
      <c r="B521" s="269" t="str">
        <f>Bezüge!A54</f>
        <v>J 2.1</v>
      </c>
      <c r="C521" s="269" t="str">
        <f>Bezüge!B54</f>
        <v>Bevölkerung 15 bis unter 25 Jahre</v>
      </c>
      <c r="D521" s="269"/>
      <c r="E521" s="269"/>
      <c r="F521" s="269"/>
      <c r="G521" s="269"/>
      <c r="J521" s="264" t="s">
        <v>692</v>
      </c>
    </row>
    <row r="522" spans="1:10" s="264" customFormat="1" hidden="1" x14ac:dyDescent="0.2">
      <c r="A522" s="269">
        <v>46</v>
      </c>
      <c r="B522" s="269" t="str">
        <f>Bezüge!A55</f>
        <v>J 2.2</v>
      </c>
      <c r="C522" s="269" t="str">
        <f>Bezüge!B55</f>
        <v>Sozialversicherungspflichtig Beschäftigte 15 bis unter 25 Jahre am Wohnort</v>
      </c>
      <c r="D522" s="269"/>
      <c r="E522" s="269"/>
      <c r="F522" s="269"/>
      <c r="G522" s="269"/>
      <c r="J522" s="264" t="s">
        <v>692</v>
      </c>
    </row>
    <row r="523" spans="1:10" s="264" customFormat="1" hidden="1" x14ac:dyDescent="0.2">
      <c r="A523" s="269">
        <v>47</v>
      </c>
      <c r="B523" s="269" t="str">
        <f>Bezüge!A56</f>
        <v>J 2.3</v>
      </c>
      <c r="C523" s="269" t="str">
        <f>Bezüge!B56</f>
        <v>Auszubildende 15 bis unter 25 Jahre am Wohnort</v>
      </c>
      <c r="D523" s="269"/>
      <c r="E523" s="269"/>
      <c r="F523" s="269"/>
      <c r="G523" s="269"/>
      <c r="J523" s="264" t="s">
        <v>691</v>
      </c>
    </row>
    <row r="524" spans="1:10" s="264" customFormat="1" hidden="1" x14ac:dyDescent="0.2">
      <c r="A524" s="269">
        <v>48</v>
      </c>
      <c r="B524" s="269" t="str">
        <f>Bezüge!A57</f>
        <v>J 3</v>
      </c>
      <c r="C524" s="269" t="str">
        <f>Bezüge!B57</f>
        <v>Bevölkerung 15 bis unter 25 Jahre</v>
      </c>
      <c r="D524" s="269"/>
      <c r="E524" s="269"/>
      <c r="F524" s="269"/>
      <c r="G524" s="269"/>
      <c r="J524" s="264" t="s">
        <v>691</v>
      </c>
    </row>
    <row r="525" spans="1:10" s="264" customFormat="1" hidden="1" x14ac:dyDescent="0.2">
      <c r="A525" s="269">
        <v>49</v>
      </c>
      <c r="B525" s="269" t="str">
        <f>Bezüge!A58</f>
        <v>J 4.1</v>
      </c>
      <c r="C525" s="269" t="str">
        <f>Bezüge!B58</f>
        <v>Bevölkerung 15 bis unter 25 Jahre</v>
      </c>
      <c r="D525" s="269"/>
      <c r="E525" s="269"/>
      <c r="F525" s="269"/>
      <c r="G525" s="269"/>
      <c r="J525" s="264" t="s">
        <v>691</v>
      </c>
    </row>
    <row r="526" spans="1:10" s="264" customFormat="1" hidden="1" x14ac:dyDescent="0.2">
      <c r="A526" s="269">
        <v>50</v>
      </c>
      <c r="B526" s="269" t="str">
        <f>Bezüge!A59</f>
        <v>J 4.2</v>
      </c>
      <c r="C526" s="269" t="str">
        <f>Bezüge!B59</f>
        <v>Zivile Erwerbstätige 15 bis unter 25 Jahre + Arbeitslose 15 bis unter 25 Jahre (SGB II+III) (von BA geheim gehalten)</v>
      </c>
      <c r="D526" s="269"/>
      <c r="E526" s="269"/>
      <c r="F526" s="269"/>
      <c r="G526" s="269"/>
      <c r="J526" s="264" t="s">
        <v>691</v>
      </c>
    </row>
    <row r="527" spans="1:10" s="264" customFormat="1" hidden="1" x14ac:dyDescent="0.2">
      <c r="A527" s="269">
        <v>51</v>
      </c>
      <c r="B527" s="269" t="str">
        <f>Bezüge!A60</f>
        <v>J 5</v>
      </c>
      <c r="C527" s="269" t="str">
        <f>Bezüge!B60</f>
        <v>Bevölkerung 15 bis unter 25 Jahre</v>
      </c>
      <c r="D527" s="269"/>
      <c r="E527" s="269"/>
      <c r="F527" s="269"/>
      <c r="G527" s="269"/>
      <c r="J527" s="264" t="s">
        <v>691</v>
      </c>
    </row>
    <row r="528" spans="1:10" s="264" customFormat="1" hidden="1" x14ac:dyDescent="0.2">
      <c r="A528" s="269">
        <v>52</v>
      </c>
      <c r="B528" s="269" t="str">
        <f>Bezüge!A61</f>
        <v>J 6</v>
      </c>
      <c r="C528" s="269" t="str">
        <f>Bezüge!B61</f>
        <v>Alle Schulabgehenden des Jahrgangs</v>
      </c>
      <c r="D528" s="269"/>
      <c r="E528" s="269"/>
      <c r="F528" s="269"/>
      <c r="G528" s="269"/>
      <c r="J528" s="264" t="s">
        <v>691</v>
      </c>
    </row>
    <row r="529" spans="1:10" s="264" customFormat="1" hidden="1" x14ac:dyDescent="0.2">
      <c r="A529" s="269">
        <v>53</v>
      </c>
      <c r="B529" s="269" t="str">
        <f>Bezüge!A62</f>
        <v>J 7</v>
      </c>
      <c r="C529" s="269" t="str">
        <f>Bezüge!B62</f>
        <v>Bevölkerung 18 bis unter 27 Jahre</v>
      </c>
      <c r="D529" s="269"/>
      <c r="E529" s="269"/>
      <c r="F529" s="269"/>
      <c r="G529" s="269"/>
      <c r="J529" s="264" t="s">
        <v>691</v>
      </c>
    </row>
    <row r="530" spans="1:10" s="264" customFormat="1" hidden="1" x14ac:dyDescent="0.2">
      <c r="A530" s="269"/>
      <c r="B530" s="269"/>
      <c r="C530" s="269" t="s">
        <v>847</v>
      </c>
      <c r="D530" s="269"/>
      <c r="E530" s="269"/>
      <c r="F530" s="269"/>
      <c r="G530" s="269"/>
      <c r="J530" s="264" t="s">
        <v>691</v>
      </c>
    </row>
    <row r="531" spans="1:10" s="264" customFormat="1" hidden="1" x14ac:dyDescent="0.2">
      <c r="A531" s="269">
        <v>54</v>
      </c>
      <c r="B531" s="269" t="str">
        <f>Bezüge!A64</f>
        <v>I 1</v>
      </c>
      <c r="C531" s="269" t="str">
        <f>Bezüge!B64</f>
        <v>Gesamtbevölkerung</v>
      </c>
      <c r="D531" s="269"/>
      <c r="E531" s="269"/>
      <c r="F531" s="269"/>
      <c r="G531" s="269"/>
      <c r="J531" s="264" t="s">
        <v>691</v>
      </c>
    </row>
    <row r="532" spans="1:10" s="264" customFormat="1" hidden="1" x14ac:dyDescent="0.2">
      <c r="A532" s="269">
        <v>55</v>
      </c>
      <c r="B532" s="269" t="str">
        <f>Bezüge!A65</f>
        <v>I 2.1</v>
      </c>
      <c r="C532" s="269" t="str">
        <f>Bezüge!B65</f>
        <v>Schüler*innen gesamt</v>
      </c>
      <c r="D532" s="269"/>
      <c r="E532" s="269"/>
      <c r="F532" s="269"/>
      <c r="G532" s="269"/>
      <c r="J532" s="264" t="s">
        <v>691</v>
      </c>
    </row>
    <row r="533" spans="1:10" s="264" customFormat="1" hidden="1" x14ac:dyDescent="0.2">
      <c r="A533" s="269">
        <v>56</v>
      </c>
      <c r="B533" s="269" t="str">
        <f>Bezüge!A66</f>
        <v>I 2.2</v>
      </c>
      <c r="C533" s="269" t="str">
        <f>Bezüge!B66</f>
        <v xml:space="preserve">Schüler*innen mit Förderbedarf </v>
      </c>
      <c r="D533" s="269"/>
      <c r="E533" s="269"/>
      <c r="F533" s="269"/>
      <c r="G533" s="269"/>
      <c r="J533" s="264" t="s">
        <v>692</v>
      </c>
    </row>
    <row r="534" spans="1:10" s="264" customFormat="1" hidden="1" x14ac:dyDescent="0.2">
      <c r="A534" s="269">
        <v>57</v>
      </c>
      <c r="B534" s="269" t="str">
        <f>Bezüge!A67</f>
        <v>I 2.3</v>
      </c>
      <c r="C534" s="269" t="str">
        <f>Bezüge!B67</f>
        <v>Schüler*innen in Primarstufe</v>
      </c>
      <c r="D534" s="269"/>
      <c r="E534" s="269"/>
      <c r="F534" s="269"/>
      <c r="G534" s="269"/>
      <c r="J534" s="264" t="s">
        <v>691</v>
      </c>
    </row>
    <row r="535" spans="1:10" s="264" customFormat="1" hidden="1" x14ac:dyDescent="0.2">
      <c r="A535" s="269">
        <v>58</v>
      </c>
      <c r="B535" s="269" t="str">
        <f>Bezüge!A68</f>
        <v>I 2.4</v>
      </c>
      <c r="C535" s="269" t="str">
        <f>Bezüge!B68</f>
        <v xml:space="preserve">Schüler*nnen mit Förderbedarf im Primarbereich </v>
      </c>
      <c r="D535" s="269"/>
      <c r="E535" s="269"/>
      <c r="F535" s="269"/>
      <c r="G535" s="269"/>
      <c r="J535" s="264" t="s">
        <v>691</v>
      </c>
    </row>
    <row r="536" spans="1:10" s="264" customFormat="1" hidden="1" x14ac:dyDescent="0.2">
      <c r="A536" s="269"/>
      <c r="B536" s="269"/>
      <c r="C536" s="269" t="s">
        <v>848</v>
      </c>
      <c r="D536" s="269"/>
      <c r="E536" s="269"/>
      <c r="F536" s="269"/>
      <c r="G536" s="269"/>
      <c r="J536" s="264" t="s">
        <v>691</v>
      </c>
    </row>
    <row r="537" spans="1:10" s="264" customFormat="1" hidden="1" x14ac:dyDescent="0.2">
      <c r="A537" s="269">
        <v>59</v>
      </c>
      <c r="B537" s="269" t="str">
        <f>Bezüge!A70</f>
        <v>T 1</v>
      </c>
      <c r="C537" s="269" t="str">
        <f>Bezüge!B70</f>
        <v>Gesamtbevölkerung</v>
      </c>
      <c r="D537" s="269"/>
      <c r="E537" s="269"/>
      <c r="F537" s="269"/>
      <c r="G537" s="269"/>
      <c r="J537" s="264" t="s">
        <v>691</v>
      </c>
    </row>
    <row r="538" spans="1:10" s="264" customFormat="1" hidden="1" x14ac:dyDescent="0.2">
      <c r="A538" s="269">
        <v>60</v>
      </c>
      <c r="B538" s="269" t="str">
        <f>Bezüge!A71</f>
        <v>T 2</v>
      </c>
      <c r="C538" s="269" t="str">
        <f>Bezüge!B71</f>
        <v>Bevölkerung 65 Jahre und älter</v>
      </c>
      <c r="D538" s="269"/>
      <c r="E538" s="269"/>
      <c r="F538" s="269"/>
      <c r="G538" s="269"/>
      <c r="J538" s="264" t="s">
        <v>691</v>
      </c>
    </row>
    <row r="539" spans="1:10" s="264" customFormat="1" hidden="1" x14ac:dyDescent="0.2">
      <c r="A539" s="269">
        <v>61</v>
      </c>
      <c r="B539" s="269" t="str">
        <f>Bezüge!A72</f>
        <v>T 3.1</v>
      </c>
      <c r="C539" s="269" t="str">
        <f>Bezüge!B72</f>
        <v>Gesamthaushalte</v>
      </c>
      <c r="D539" s="269"/>
      <c r="E539" s="269"/>
      <c r="F539" s="269"/>
      <c r="G539" s="269"/>
      <c r="J539" s="264" t="s">
        <v>691</v>
      </c>
    </row>
    <row r="540" spans="1:10" s="264" customFormat="1" hidden="1" x14ac:dyDescent="0.2">
      <c r="A540" s="269">
        <v>62</v>
      </c>
      <c r="B540" s="269" t="str">
        <f>Bezüge!A73</f>
        <v>T 3.2</v>
      </c>
      <c r="C540" s="269" t="str">
        <f>Bezüge!B73</f>
        <v>Gesamthaushalte</v>
      </c>
      <c r="D540" s="269"/>
      <c r="E540" s="269"/>
      <c r="F540" s="269"/>
      <c r="G540" s="269"/>
      <c r="J540" s="264" t="s">
        <v>691</v>
      </c>
    </row>
    <row r="541" spans="1:10" s="264" customFormat="1" hidden="1" x14ac:dyDescent="0.2">
      <c r="A541" s="269">
        <v>63</v>
      </c>
      <c r="B541" s="269" t="str">
        <f>Bezüge!A74</f>
        <v>T 3.3</v>
      </c>
      <c r="C541" s="269" t="str">
        <f>Bezüge!B74</f>
        <v>1-Personen-Haushalte ab 75 Jahre</v>
      </c>
      <c r="D541" s="269"/>
      <c r="E541" s="269"/>
      <c r="F541" s="269"/>
      <c r="G541" s="269"/>
      <c r="J541" s="264" t="s">
        <v>691</v>
      </c>
    </row>
    <row r="542" spans="1:10" s="264" customFormat="1" hidden="1" x14ac:dyDescent="0.2">
      <c r="A542" s="269">
        <v>64</v>
      </c>
      <c r="B542" s="269" t="str">
        <f>Bezüge!A75</f>
        <v>T 4.1</v>
      </c>
      <c r="C542" s="269" t="str">
        <f>Bezüge!B75</f>
        <v>Bevölkerung 75 Jahre und älter</v>
      </c>
      <c r="D542" s="269"/>
      <c r="E542" s="269"/>
      <c r="F542" s="269"/>
      <c r="G542" s="269"/>
      <c r="J542" s="264" t="s">
        <v>691</v>
      </c>
    </row>
    <row r="543" spans="1:10" s="264" customFormat="1" hidden="1" x14ac:dyDescent="0.2">
      <c r="A543" s="269">
        <v>65</v>
      </c>
      <c r="B543" s="269" t="str">
        <f>Bezüge!A76</f>
        <v>T 4.2</v>
      </c>
      <c r="C543" s="269" t="str">
        <f>Bezüge!B76</f>
        <v>Summe Leistungsbeziehende der Pflegeversicherung</v>
      </c>
      <c r="D543" s="269"/>
      <c r="E543" s="269"/>
      <c r="F543" s="269"/>
      <c r="G543" s="269"/>
      <c r="J543" s="264" t="s">
        <v>691</v>
      </c>
    </row>
    <row r="544" spans="1:10" s="264" customFormat="1" hidden="1" x14ac:dyDescent="0.2">
      <c r="A544" s="269">
        <v>66</v>
      </c>
      <c r="B544" s="269" t="str">
        <f>Bezüge!A77</f>
        <v>T 4.3</v>
      </c>
      <c r="C544" s="269" t="str">
        <f>Bezüge!B77</f>
        <v>Bevölkerung 75 Jahre und älter</v>
      </c>
      <c r="D544" s="269"/>
      <c r="E544" s="269"/>
      <c r="F544" s="269"/>
      <c r="G544" s="269"/>
      <c r="J544" s="264" t="s">
        <v>691</v>
      </c>
    </row>
    <row r="545" spans="1:10" s="264" customFormat="1" hidden="1" x14ac:dyDescent="0.2">
      <c r="A545" s="269">
        <v>67</v>
      </c>
      <c r="B545" s="269" t="str">
        <f>Bezüge!A78</f>
        <v>T 4.4</v>
      </c>
      <c r="C545" s="269" t="str">
        <f>Bezüge!B78</f>
        <v>Anzahl Leistungsbeziehende der Pflegeversicherung in institutioneller Pflege</v>
      </c>
      <c r="D545" s="269"/>
      <c r="E545" s="269"/>
      <c r="F545" s="269"/>
      <c r="G545" s="269"/>
      <c r="J545" s="264" t="s">
        <v>691</v>
      </c>
    </row>
    <row r="546" spans="1:10" s="264" customFormat="1" hidden="1" x14ac:dyDescent="0.2">
      <c r="A546" s="269"/>
      <c r="B546" s="269"/>
      <c r="C546" s="269" t="s">
        <v>849</v>
      </c>
      <c r="D546" s="269"/>
      <c r="E546" s="269"/>
      <c r="F546" s="269"/>
      <c r="G546" s="269"/>
      <c r="J546" s="264" t="s">
        <v>691</v>
      </c>
    </row>
    <row r="547" spans="1:10" s="264" customFormat="1" hidden="1" x14ac:dyDescent="0.2">
      <c r="A547" s="269">
        <v>68</v>
      </c>
      <c r="B547" s="269" t="str">
        <f>Bezüge!A80</f>
        <v>B 2.3</v>
      </c>
      <c r="C547" s="269" t="str">
        <f>Bezüge!B80</f>
        <v>Beschäftigte gesamt (sozialversicherungspflichtig + ausschließlich geringfügig Beschäftigte)</v>
      </c>
      <c r="D547" s="269"/>
      <c r="E547" s="269"/>
      <c r="F547" s="269"/>
      <c r="G547" s="269"/>
      <c r="J547" s="264" t="s">
        <v>691</v>
      </c>
    </row>
    <row r="548" spans="1:10" s="264" customFormat="1" hidden="1" x14ac:dyDescent="0.2">
      <c r="A548" s="269">
        <v>69</v>
      </c>
      <c r="B548" s="269" t="str">
        <f>Bezüge!A81</f>
        <v>A 1.1</v>
      </c>
      <c r="C548" s="269" t="str">
        <f>Bezüge!B81</f>
        <v>Sozialversicherungspflichtig Beschäftigte in Vollzeit der Kerngruppe mit Angaben zum Entgelt</v>
      </c>
      <c r="D548" s="269"/>
      <c r="E548" s="269"/>
      <c r="F548" s="269"/>
      <c r="G548" s="269"/>
      <c r="J548" s="264" t="s">
        <v>691</v>
      </c>
    </row>
    <row r="549" spans="1:10" s="264" customFormat="1" hidden="1" x14ac:dyDescent="0.2">
      <c r="A549" s="269">
        <v>70</v>
      </c>
      <c r="B549" s="269" t="str">
        <f>Bezüge!A82</f>
        <v>A 1.2</v>
      </c>
      <c r="C549" s="269" t="str">
        <f>Bezüge!B82</f>
        <v>Bundeseinheitliche Schwelle des Unteren Entgeltbereichs in Euro</v>
      </c>
      <c r="D549" s="269"/>
      <c r="E549" s="269"/>
      <c r="F549" s="269"/>
      <c r="G549" s="269"/>
      <c r="J549" s="264" t="s">
        <v>691</v>
      </c>
    </row>
    <row r="550" spans="1:10" s="264" customFormat="1" hidden="1" x14ac:dyDescent="0.2">
      <c r="A550" s="269">
        <v>71</v>
      </c>
      <c r="B550" s="269" t="str">
        <f>Bezüge!A83</f>
        <v>A 2.1</v>
      </c>
      <c r="C550" s="269" t="str">
        <f>Bezüge!B83</f>
        <v>Gesamtbevölkerung</v>
      </c>
      <c r="D550" s="269"/>
      <c r="E550" s="269"/>
      <c r="F550" s="269"/>
      <c r="G550" s="269"/>
      <c r="J550" s="264" t="s">
        <v>691</v>
      </c>
    </row>
    <row r="551" spans="1:10" s="264" customFormat="1" hidden="1" x14ac:dyDescent="0.2">
      <c r="A551" s="269">
        <v>72</v>
      </c>
      <c r="B551" s="269" t="str">
        <f>Bezüge!A84</f>
        <v>A 2.2</v>
      </c>
      <c r="C551" s="269" t="str">
        <f>Bezüge!B84</f>
        <v>Gesamtbevölkerung</v>
      </c>
      <c r="D551" s="269"/>
      <c r="E551" s="269"/>
      <c r="F551" s="269"/>
      <c r="G551" s="269"/>
      <c r="J551" s="264" t="s">
        <v>691</v>
      </c>
    </row>
    <row r="552" spans="1:10" s="264" customFormat="1" hidden="1" x14ac:dyDescent="0.2">
      <c r="A552" s="269">
        <v>73</v>
      </c>
      <c r="B552" s="269" t="str">
        <f>Bezüge!A85</f>
        <v>A 2.3</v>
      </c>
      <c r="C552" s="269" t="str">
        <f>Bezüge!B85</f>
        <v>Beschäftigte gesamt (sozialversicherungspflichtig + ausschließlich geringfügig Beschäftigte)</v>
      </c>
      <c r="D552" s="269"/>
      <c r="E552" s="269"/>
      <c r="F552" s="269"/>
      <c r="G552" s="269"/>
      <c r="J552" s="264" t="s">
        <v>691</v>
      </c>
    </row>
    <row r="553" spans="1:10" s="264" customFormat="1" hidden="1" x14ac:dyDescent="0.2">
      <c r="A553" s="269">
        <v>74</v>
      </c>
      <c r="B553" s="269" t="str">
        <f>Bezüge!A86</f>
        <v>A 2.4</v>
      </c>
      <c r="C553" s="269" t="str">
        <f>Bezüge!B86</f>
        <v>Bevölkerung 0 bis unter 65 Jahre</v>
      </c>
      <c r="D553" s="269"/>
      <c r="E553" s="269"/>
      <c r="F553" s="269"/>
      <c r="G553" s="269"/>
      <c r="J553" s="264" t="s">
        <v>691</v>
      </c>
    </row>
    <row r="554" spans="1:10" s="264" customFormat="1" hidden="1" x14ac:dyDescent="0.2">
      <c r="A554" s="269">
        <v>75</v>
      </c>
      <c r="B554" s="269" t="str">
        <f>Bezüge!A87</f>
        <v>A 2.5</v>
      </c>
      <c r="C554" s="269" t="str">
        <f>Bezüge!B87</f>
        <v>Summe Haushalte bis 65 Jahre</v>
      </c>
      <c r="D554" s="269"/>
      <c r="E554" s="269"/>
      <c r="F554" s="269"/>
      <c r="G554" s="269"/>
      <c r="J554" s="264" t="s">
        <v>691</v>
      </c>
    </row>
    <row r="555" spans="1:10" s="264" customFormat="1" hidden="1" x14ac:dyDescent="0.2">
      <c r="A555" s="269">
        <v>76</v>
      </c>
      <c r="B555" s="269" t="str">
        <f>Bezüge!A88</f>
        <v>A 3.1</v>
      </c>
      <c r="C555" s="269" t="str">
        <f>Bezüge!B88</f>
        <v>Summe Steuerpflichtige</v>
      </c>
      <c r="D555" s="269"/>
      <c r="E555" s="269"/>
      <c r="F555" s="269"/>
      <c r="G555" s="269"/>
      <c r="J555" s="264" t="s">
        <v>691</v>
      </c>
    </row>
    <row r="556" spans="1:10" s="264" customFormat="1" hidden="1" x14ac:dyDescent="0.2">
      <c r="A556" s="269">
        <v>77</v>
      </c>
      <c r="B556" s="269" t="str">
        <f>Bezüge!A89</f>
        <v>A 3.2</v>
      </c>
      <c r="C556" s="269" t="str">
        <f>Bezüge!B89</f>
        <v>Gesamtbevölkerung des Vorvorjahres (amtliche Statistik)</v>
      </c>
      <c r="D556" s="269"/>
      <c r="E556" s="269"/>
      <c r="F556" s="269"/>
      <c r="G556" s="269"/>
      <c r="J556" s="264" t="s">
        <v>691</v>
      </c>
    </row>
    <row r="557" spans="1:10" s="264" customFormat="1" hidden="1" x14ac:dyDescent="0.2">
      <c r="A557" s="269"/>
      <c r="B557" s="269"/>
      <c r="C557" s="269" t="s">
        <v>850</v>
      </c>
      <c r="D557" s="269"/>
      <c r="E557" s="269"/>
      <c r="F557" s="269"/>
      <c r="G557" s="269"/>
      <c r="J557" s="264" t="s">
        <v>705</v>
      </c>
    </row>
    <row r="558" spans="1:10" s="264" customFormat="1" hidden="1" x14ac:dyDescent="0.2">
      <c r="A558" s="269">
        <v>78</v>
      </c>
      <c r="B558" s="269" t="str">
        <f>Bezüge!A91</f>
        <v>B 1</v>
      </c>
      <c r="C558" s="269" t="str">
        <f>Bezüge!B91</f>
        <v>Gesamtbevölkerung</v>
      </c>
      <c r="D558" s="269"/>
      <c r="E558" s="269"/>
      <c r="F558" s="269"/>
      <c r="G558" s="269"/>
      <c r="J558" s="264" t="s">
        <v>691</v>
      </c>
    </row>
    <row r="559" spans="1:10" s="264" customFormat="1" hidden="1" x14ac:dyDescent="0.2">
      <c r="A559" s="269">
        <v>79</v>
      </c>
      <c r="B559" s="269" t="str">
        <f>Bezüge!A92</f>
        <v>B 2.1</v>
      </c>
      <c r="C559" s="269" t="str">
        <f>Bezüge!B92</f>
        <v>Bevölkerung 15 bis unter 65 Jahre (am 30.6. d.J.)</v>
      </c>
      <c r="D559" s="269"/>
      <c r="E559" s="269"/>
      <c r="F559" s="269"/>
      <c r="G559" s="269"/>
      <c r="J559" s="264" t="s">
        <v>691</v>
      </c>
    </row>
    <row r="560" spans="1:10" s="264" customFormat="1" hidden="1" x14ac:dyDescent="0.2">
      <c r="A560" s="269">
        <v>80</v>
      </c>
      <c r="B560" s="269" t="str">
        <f>Bezüge!A93</f>
        <v>B 2.2</v>
      </c>
      <c r="C560" s="269" t="str">
        <f>Bezüge!B93</f>
        <v>Beschäftigte gesamt (sozialversicherungspflichtig + ausschließlich geringfügig Beschäftigte)</v>
      </c>
      <c r="D560" s="269"/>
      <c r="E560" s="269"/>
      <c r="F560" s="269"/>
      <c r="G560" s="269"/>
      <c r="J560" s="264" t="s">
        <v>691</v>
      </c>
    </row>
    <row r="561" spans="1:10" s="264" customFormat="1" hidden="1" x14ac:dyDescent="0.2">
      <c r="A561" s="269">
        <v>81</v>
      </c>
      <c r="B561" s="269" t="str">
        <f>Bezüge!A94</f>
        <v>B 2.3</v>
      </c>
      <c r="C561" s="269" t="str">
        <f>Bezüge!B94</f>
        <v>Beschäftigte gesamt (sozialversicherungspflichtig + ausschließlich geringfügig Beschäftigte)</v>
      </c>
      <c r="D561" s="269"/>
      <c r="E561" s="269"/>
      <c r="F561" s="269"/>
      <c r="G561" s="269"/>
      <c r="J561" s="264" t="s">
        <v>691</v>
      </c>
    </row>
    <row r="562" spans="1:10" s="264" customFormat="1" hidden="1" x14ac:dyDescent="0.2">
      <c r="A562" s="269">
        <v>82</v>
      </c>
      <c r="B562" s="269" t="str">
        <f>Bezüge!A95</f>
        <v>B 2.4</v>
      </c>
      <c r="C562" s="269" t="str">
        <f>Bezüge!B95</f>
        <v>Beschäftigte gesamt (sozialversicherungspflichtig + ausschließlich geringfügig Beschäftigte)</v>
      </c>
      <c r="D562" s="269"/>
      <c r="E562" s="269"/>
      <c r="F562" s="269"/>
      <c r="G562" s="269"/>
      <c r="J562" s="264" t="s">
        <v>691</v>
      </c>
    </row>
    <row r="563" spans="1:10" s="264" customFormat="1" hidden="1" x14ac:dyDescent="0.2">
      <c r="A563" s="269">
        <v>83</v>
      </c>
      <c r="B563" s="269" t="str">
        <f>Bezüge!A96</f>
        <v>B 2.5</v>
      </c>
      <c r="C563" s="269" t="str">
        <f>Bezüge!B96</f>
        <v>Sozialversicherungspflichtig Beschäftigte am Wohnort</v>
      </c>
      <c r="D563" s="269"/>
      <c r="E563" s="269"/>
      <c r="F563" s="269"/>
      <c r="G563" s="269"/>
      <c r="J563" s="264" t="s">
        <v>691</v>
      </c>
    </row>
    <row r="564" spans="1:10" s="264" customFormat="1" hidden="1" x14ac:dyDescent="0.2">
      <c r="A564" s="269">
        <v>84</v>
      </c>
      <c r="B564" s="269" t="str">
        <f>Bezüge!A97</f>
        <v>B 2.6</v>
      </c>
      <c r="C564" s="269" t="str">
        <f>Bezüge!B97</f>
        <v>Leistungsbeziehende SGB III</v>
      </c>
      <c r="D564" s="269"/>
      <c r="E564" s="269"/>
      <c r="F564" s="269"/>
      <c r="G564" s="269"/>
      <c r="J564" s="264" t="s">
        <v>691</v>
      </c>
    </row>
    <row r="565" spans="1:10" s="264" customFormat="1" hidden="1" x14ac:dyDescent="0.2">
      <c r="A565" s="269">
        <v>85</v>
      </c>
      <c r="B565" s="269" t="str">
        <f>Bezüge!A98</f>
        <v>B 3</v>
      </c>
      <c r="C565" s="269" t="str">
        <f>Bezüge!B98</f>
        <v>Auspendler (am 30.6.d.J.)</v>
      </c>
      <c r="D565" s="269"/>
      <c r="E565" s="269"/>
      <c r="F565" s="269"/>
      <c r="G565" s="269"/>
      <c r="J565" s="264" t="s">
        <v>691</v>
      </c>
    </row>
    <row r="566" spans="1:10" s="264" customFormat="1" hidden="1" x14ac:dyDescent="0.2">
      <c r="A566" s="269">
        <v>86</v>
      </c>
      <c r="B566" s="269" t="str">
        <f>Bezüge!A99</f>
        <v>B 4.1</v>
      </c>
      <c r="C566" s="269" t="str">
        <f>Bezüge!B99</f>
        <v xml:space="preserve">Bevölkerung 15 bis unter 65 Jahre </v>
      </c>
      <c r="D566" s="269"/>
      <c r="E566" s="269"/>
      <c r="F566" s="269"/>
      <c r="G566" s="269"/>
      <c r="J566" s="264" t="s">
        <v>691</v>
      </c>
    </row>
    <row r="567" spans="1:10" s="264" customFormat="1" hidden="1" x14ac:dyDescent="0.2">
      <c r="A567" s="269">
        <v>87</v>
      </c>
      <c r="B567" s="269" t="str">
        <f>Bezüge!A100</f>
        <v>B 4.2</v>
      </c>
      <c r="C567" s="269" t="str">
        <f>Bezüge!B100</f>
        <v>Bevölkerung 15 bis unter 65 Jahre</v>
      </c>
      <c r="D567" s="269"/>
      <c r="E567" s="269"/>
      <c r="F567" s="269"/>
      <c r="G567" s="269"/>
      <c r="J567" s="264" t="s">
        <v>691</v>
      </c>
    </row>
    <row r="568" spans="1:10" s="264" customFormat="1" hidden="1" x14ac:dyDescent="0.2">
      <c r="A568" s="269">
        <v>88</v>
      </c>
      <c r="B568" s="269" t="str">
        <f>Bezüge!A101</f>
        <v>B 4.3</v>
      </c>
      <c r="C568" s="269" t="str">
        <f>Bezüge!B101</f>
        <v>Bevölkerung 15 bis unter 65 Jahre</v>
      </c>
      <c r="D568" s="269"/>
      <c r="E568" s="269"/>
      <c r="F568" s="269"/>
      <c r="G568" s="269"/>
      <c r="J568" s="264" t="s">
        <v>691</v>
      </c>
    </row>
    <row r="569" spans="1:10" s="264" customFormat="1" hidden="1" x14ac:dyDescent="0.2">
      <c r="A569" s="269">
        <v>89</v>
      </c>
      <c r="B569" s="269" t="str">
        <f>Bezüge!A102</f>
        <v>B 4.4</v>
      </c>
      <c r="C569" s="269" t="str">
        <f>Bezüge!B102</f>
        <v>Summe Arbeitslose nach SGB II+III</v>
      </c>
      <c r="D569" s="269"/>
      <c r="E569" s="269"/>
      <c r="F569" s="269"/>
      <c r="G569" s="269"/>
      <c r="J569" s="264" t="s">
        <v>691</v>
      </c>
    </row>
    <row r="570" spans="1:10" s="264" customFormat="1" hidden="1" x14ac:dyDescent="0.2">
      <c r="A570" s="269">
        <v>90</v>
      </c>
      <c r="B570" s="269" t="str">
        <f>Bezüge!A103</f>
        <v>B 4.5</v>
      </c>
      <c r="C570" s="269" t="str">
        <f>Bezüge!B103</f>
        <v>Zivile Erwerbstätige + Arbeitslose (SGB II+III) (von BA geheim gehalten)</v>
      </c>
      <c r="D570" s="269"/>
      <c r="E570" s="269"/>
      <c r="F570" s="269"/>
      <c r="G570" s="269"/>
      <c r="J570" s="264" t="s">
        <v>691</v>
      </c>
    </row>
    <row r="571" spans="1:10" s="264" customFormat="1" hidden="1" x14ac:dyDescent="0.2">
      <c r="A571" s="269">
        <v>91</v>
      </c>
      <c r="B571" s="269" t="str">
        <f>Bezüge!A104</f>
        <v>B 4.6</v>
      </c>
      <c r="C571" s="269" t="str">
        <f>Bezüge!B104</f>
        <v>Summe Arbeitslose nach SGB II + III</v>
      </c>
      <c r="D571" s="269"/>
      <c r="E571" s="269"/>
      <c r="F571" s="269"/>
      <c r="G571" s="269"/>
      <c r="J571" s="264" t="s">
        <v>691</v>
      </c>
    </row>
    <row r="572" spans="1:10" s="264" customFormat="1" hidden="1" x14ac:dyDescent="0.2">
      <c r="A572" s="269">
        <v>92</v>
      </c>
      <c r="B572" s="269" t="str">
        <f>Bezüge!A105</f>
        <v>B 4.7</v>
      </c>
      <c r="C572" s="269" t="str">
        <f>Bezüge!B105</f>
        <v>Erwerbsfähige Leistungsbeziehende</v>
      </c>
      <c r="D572" s="269"/>
      <c r="E572" s="269"/>
      <c r="F572" s="269"/>
      <c r="G572" s="269"/>
      <c r="J572" s="264" t="s">
        <v>692</v>
      </c>
    </row>
    <row r="573" spans="1:10" s="264" customFormat="1" hidden="1" x14ac:dyDescent="0.2">
      <c r="A573" s="269">
        <v>93</v>
      </c>
      <c r="B573" s="269" t="str">
        <f>Bezüge!A106</f>
        <v>B 5</v>
      </c>
      <c r="C573" s="269" t="str">
        <f>Bezüge!B106</f>
        <v>Bevölkerung 18 bis unter 65 Jahre</v>
      </c>
      <c r="D573" s="269"/>
      <c r="E573" s="269"/>
      <c r="F573" s="269"/>
      <c r="G573" s="269"/>
      <c r="J573" s="264" t="s">
        <v>692</v>
      </c>
    </row>
    <row r="574" spans="1:10" s="264" customFormat="1" hidden="1" x14ac:dyDescent="0.2">
      <c r="A574" s="269"/>
      <c r="B574" s="269"/>
      <c r="C574" s="269" t="s">
        <v>851</v>
      </c>
      <c r="D574" s="269"/>
      <c r="E574" s="269"/>
      <c r="F574" s="269"/>
      <c r="G574" s="269"/>
      <c r="J574" s="264" t="s">
        <v>692</v>
      </c>
    </row>
    <row r="575" spans="1:10" s="264" customFormat="1" hidden="1" x14ac:dyDescent="0.2">
      <c r="A575" s="269">
        <v>94</v>
      </c>
      <c r="B575" s="269" t="str">
        <f>Bezüge!A108</f>
        <v>W 1.1</v>
      </c>
      <c r="C575" s="269" t="str">
        <f>Bezüge!B108</f>
        <v>Wohnungsbestand des Vorjahres</v>
      </c>
      <c r="D575" s="269"/>
      <c r="E575" s="269"/>
      <c r="F575" s="269"/>
      <c r="G575" s="269"/>
      <c r="J575" s="264" t="s">
        <v>692</v>
      </c>
    </row>
    <row r="576" spans="1:10" s="264" customFormat="1" hidden="1" x14ac:dyDescent="0.2">
      <c r="A576" s="269">
        <v>95</v>
      </c>
      <c r="B576" s="269" t="str">
        <f>Bezüge!A109</f>
        <v>W 1.2</v>
      </c>
      <c r="C576" s="269" t="str">
        <f>Bezüge!B109</f>
        <v>Wohnungsbestand des Vorjahres</v>
      </c>
      <c r="D576" s="269"/>
      <c r="E576" s="269"/>
      <c r="F576" s="269"/>
      <c r="G576" s="269"/>
      <c r="J576" s="264" t="s">
        <v>691</v>
      </c>
    </row>
    <row r="577" spans="1:10" s="264" customFormat="1" hidden="1" x14ac:dyDescent="0.2">
      <c r="A577" s="269">
        <v>96</v>
      </c>
      <c r="B577" s="269" t="str">
        <f>Bezüge!A110</f>
        <v>W 1.3</v>
      </c>
      <c r="C577" s="269" t="str">
        <f>Bezüge!B110</f>
        <v>Anzahl Haushalte</v>
      </c>
      <c r="D577" s="269"/>
      <c r="E577" s="269"/>
      <c r="F577" s="269"/>
      <c r="G577" s="269"/>
      <c r="J577" s="264" t="s">
        <v>691</v>
      </c>
    </row>
    <row r="578" spans="1:10" s="264" customFormat="1" hidden="1" x14ac:dyDescent="0.2">
      <c r="A578" s="269">
        <v>97</v>
      </c>
      <c r="B578" s="269" t="str">
        <f>Bezüge!A111</f>
        <v>W 1.4</v>
      </c>
      <c r="C578" s="269" t="str">
        <f>Bezüge!B111</f>
        <v>Anzahl Haushalte</v>
      </c>
      <c r="D578" s="269"/>
      <c r="E578" s="269"/>
      <c r="F578" s="269"/>
      <c r="G578" s="269"/>
      <c r="J578" s="264" t="s">
        <v>691</v>
      </c>
    </row>
    <row r="579" spans="1:10" s="264" customFormat="1" hidden="1" x14ac:dyDescent="0.2">
      <c r="A579" s="269">
        <v>98</v>
      </c>
      <c r="B579" s="269" t="str">
        <f>Bezüge!A112</f>
        <v>W 2.1</v>
      </c>
      <c r="C579" s="269" t="str">
        <f>Bezüge!B112</f>
        <v>Wohnungsbestand des aktuellen Jahres</v>
      </c>
      <c r="D579" s="269"/>
      <c r="E579" s="269"/>
      <c r="F579" s="269"/>
      <c r="G579" s="269"/>
      <c r="J579" s="264" t="s">
        <v>691</v>
      </c>
    </row>
    <row r="580" spans="1:10" s="264" customFormat="1" hidden="1" x14ac:dyDescent="0.2">
      <c r="A580" s="269">
        <v>99</v>
      </c>
      <c r="B580" s="264" t="str">
        <f>Bezüge!A113</f>
        <v>W 2.2</v>
      </c>
      <c r="C580" s="269" t="str">
        <f>Bezüge!B113</f>
        <v>Anzahl Wohnungen in Mehrfamilienhäusern im Vorjahr</v>
      </c>
    </row>
    <row r="581" spans="1:10" s="264" customFormat="1" hidden="1" x14ac:dyDescent="0.2">
      <c r="A581" s="269">
        <v>100</v>
      </c>
      <c r="B581" s="264" t="str">
        <f>Bezüge!A114</f>
        <v>W 3.1</v>
      </c>
      <c r="C581" s="269" t="str">
        <f>Bezüge!B114</f>
        <v>Wohnungsbestand des aktuellen Jahres</v>
      </c>
    </row>
    <row r="582" spans="1:10" s="264" customFormat="1" hidden="1" x14ac:dyDescent="0.2">
      <c r="A582" s="269">
        <v>101</v>
      </c>
      <c r="B582" s="264" t="str">
        <f>Bezüge!A115</f>
        <v>W 3.2</v>
      </c>
      <c r="C582" s="269" t="str">
        <f>Bezüge!B115</f>
        <v>Gesamtbevölkerung</v>
      </c>
    </row>
    <row r="583" spans="1:10" s="264" customFormat="1" hidden="1" x14ac:dyDescent="0.2">
      <c r="A583" s="269">
        <v>102</v>
      </c>
      <c r="B583" s="264" t="str">
        <f>Bezüge!A116</f>
        <v>W 3.3</v>
      </c>
      <c r="C583" s="269" t="str">
        <f>Bezüge!B116</f>
        <v>Gesamthaushalte</v>
      </c>
    </row>
    <row r="584" spans="1:10" s="264" customFormat="1" hidden="1" x14ac:dyDescent="0.2">
      <c r="A584" s="269">
        <v>103</v>
      </c>
      <c r="B584" s="264" t="str">
        <f>Bezüge!A117</f>
        <v>W 4.1</v>
      </c>
      <c r="C584" s="269" t="str">
        <f>Bezüge!B117</f>
        <v>Gesamtfläche in Hektar</v>
      </c>
    </row>
    <row r="585" spans="1:10" s="264" customFormat="1" hidden="1" x14ac:dyDescent="0.2">
      <c r="A585" s="269">
        <v>104</v>
      </c>
      <c r="B585" s="264" t="str">
        <f>Bezüge!A118</f>
        <v>W 4.2</v>
      </c>
      <c r="C585" s="269" t="str">
        <f>Bezüge!B118</f>
        <v>Wohnbaufläche in Hektar</v>
      </c>
    </row>
    <row r="586" spans="1:10" s="264" customFormat="1" hidden="1" x14ac:dyDescent="0.2">
      <c r="A586" s="269">
        <v>105</v>
      </c>
      <c r="B586" s="264" t="str">
        <f>Bezüge!A119</f>
        <v>W 4.3</v>
      </c>
      <c r="C586" s="269" t="str">
        <f>Bezüge!B119</f>
        <v>Durchschnittliche Bestandsmiete laut Mietspiegel im Vorvorjahr in Euro</v>
      </c>
    </row>
    <row r="587" spans="1:10" s="264" customFormat="1" hidden="1" x14ac:dyDescent="0.2">
      <c r="C587" s="269" t="s">
        <v>852</v>
      </c>
    </row>
    <row r="588" spans="1:10" s="264" customFormat="1" hidden="1" x14ac:dyDescent="0.2">
      <c r="A588" s="269">
        <v>106</v>
      </c>
      <c r="B588" s="264" t="str">
        <f>Bezüge!A121</f>
        <v>S 1.1</v>
      </c>
      <c r="C588" s="269" t="str">
        <f>Bezüge!B121</f>
        <v>Alle Schulabgänger*innen und -absolvent*innen des Jahrgangs</v>
      </c>
    </row>
    <row r="589" spans="1:10" s="264" customFormat="1" hidden="1" x14ac:dyDescent="0.2">
      <c r="A589" s="269">
        <v>107</v>
      </c>
      <c r="B589" s="264" t="str">
        <f>Bezüge!A122</f>
        <v>S 1.2</v>
      </c>
      <c r="C589" s="269" t="str">
        <f>Bezüge!B122</f>
        <v>Alle Schulabgänger*innen und -absolvent*innen des Jahrgangs</v>
      </c>
    </row>
    <row r="590" spans="1:10" s="264" customFormat="1" hidden="1" x14ac:dyDescent="0.2">
      <c r="A590" s="269">
        <v>108</v>
      </c>
      <c r="B590" s="264" t="str">
        <f>Bezüge!A123</f>
        <v>S 1.3</v>
      </c>
      <c r="C590" s="269" t="str">
        <f>Bezüge!B123</f>
        <v>Alle Schulabgänger*innen und -absolvent*innen des Jahrgangs</v>
      </c>
    </row>
    <row r="591" spans="1:10" s="264" customFormat="1" hidden="1" x14ac:dyDescent="0.2">
      <c r="A591" s="269">
        <v>109</v>
      </c>
      <c r="B591" s="264" t="str">
        <f>Bezüge!A124</f>
        <v xml:space="preserve"> J 6</v>
      </c>
      <c r="C591" s="269" t="str">
        <f>Bezüge!B124</f>
        <v>Alle Schulabgänger*innen und -absolvent*innen des Jahrgangs</v>
      </c>
    </row>
    <row r="592" spans="1:10" s="264" customFormat="1" hidden="1" x14ac:dyDescent="0.2">
      <c r="A592" s="269">
        <v>110</v>
      </c>
      <c r="B592" s="264" t="str">
        <f>Bezüge!A125</f>
        <v>I 2.1</v>
      </c>
      <c r="C592" s="269" t="str">
        <f>Bezüge!B125</f>
        <v>Schüler*innen gesamt</v>
      </c>
    </row>
    <row r="593" spans="1:3" s="264" customFormat="1" hidden="1" x14ac:dyDescent="0.2">
      <c r="A593" s="269">
        <v>111</v>
      </c>
      <c r="B593" s="264" t="str">
        <f>Bezüge!A126</f>
        <v>I 2.2</v>
      </c>
      <c r="C593" s="269" t="str">
        <f>Bezüge!B126</f>
        <v>Schüler*innen mit Förderbedarf</v>
      </c>
    </row>
    <row r="594" spans="1:3" s="264" customFormat="1" hidden="1" x14ac:dyDescent="0.2">
      <c r="A594" s="269">
        <v>112</v>
      </c>
      <c r="B594" s="264" t="str">
        <f>Bezüge!A127</f>
        <v>I 2.3</v>
      </c>
      <c r="C594" s="269" t="str">
        <f>Bezüge!B127</f>
        <v>Schüler*innen in Primarstufe</v>
      </c>
    </row>
    <row r="595" spans="1:3" s="264" customFormat="1" hidden="1" x14ac:dyDescent="0.2">
      <c r="A595" s="269">
        <v>113</v>
      </c>
      <c r="B595" s="264" t="str">
        <f>Bezüge!A128</f>
        <v>I 2.4</v>
      </c>
      <c r="C595" s="269" t="str">
        <f>Bezüge!B128</f>
        <v>Schüler*innen mit Förderbedarf im Primarbereich</v>
      </c>
    </row>
    <row r="596" spans="1:3" s="264" customFormat="1" hidden="1" x14ac:dyDescent="0.2">
      <c r="C596" s="241"/>
    </row>
    <row r="597" spans="1:3" s="264" customFormat="1" hidden="1" x14ac:dyDescent="0.2">
      <c r="C597" s="241"/>
    </row>
    <row r="598" spans="1:3" s="264" customFormat="1" hidden="1" x14ac:dyDescent="0.2">
      <c r="C598" s="241"/>
    </row>
    <row r="599" spans="1:3" s="264" customFormat="1" hidden="1" x14ac:dyDescent="0.2">
      <c r="C599" s="241"/>
    </row>
    <row r="600" spans="1:3" s="264" customFormat="1" hidden="1" x14ac:dyDescent="0.2">
      <c r="C600" s="241"/>
    </row>
    <row r="601" spans="1:3" s="264" customFormat="1" hidden="1" x14ac:dyDescent="0.2">
      <c r="C601" s="241"/>
    </row>
    <row r="602" spans="1:3" s="264" customFormat="1" hidden="1" x14ac:dyDescent="0.2">
      <c r="C602" s="241"/>
    </row>
    <row r="603" spans="1:3" s="264" customFormat="1" hidden="1" x14ac:dyDescent="0.2">
      <c r="C603" s="241"/>
    </row>
    <row r="604" spans="1:3" s="264" customFormat="1" hidden="1" x14ac:dyDescent="0.2">
      <c r="C604" s="241"/>
    </row>
    <row r="605" spans="1:3" s="264" customFormat="1" hidden="1" x14ac:dyDescent="0.2">
      <c r="C605" s="241"/>
    </row>
    <row r="606" spans="1:3" s="264" customFormat="1" hidden="1" x14ac:dyDescent="0.2">
      <c r="C606" s="241"/>
    </row>
    <row r="607" spans="1:3" s="264" customFormat="1" hidden="1" x14ac:dyDescent="0.2">
      <c r="C607" s="241"/>
    </row>
    <row r="608" spans="1:3" s="264" customFormat="1" hidden="1" x14ac:dyDescent="0.2">
      <c r="C608" s="241"/>
    </row>
    <row r="609" spans="3:3" s="264" customFormat="1" hidden="1" x14ac:dyDescent="0.2">
      <c r="C609" s="241"/>
    </row>
    <row r="610" spans="3:3" s="264" customFormat="1" hidden="1" x14ac:dyDescent="0.2">
      <c r="C610" s="241"/>
    </row>
    <row r="611" spans="3:3" s="264" customFormat="1" hidden="1" x14ac:dyDescent="0.2">
      <c r="C611" s="241"/>
    </row>
    <row r="612" spans="3:3" s="264" customFormat="1" hidden="1" x14ac:dyDescent="0.2">
      <c r="C612" s="241"/>
    </row>
    <row r="613" spans="3:3" s="264" customFormat="1" hidden="1" x14ac:dyDescent="0.2">
      <c r="C613" s="241"/>
    </row>
    <row r="614" spans="3:3" s="264" customFormat="1" hidden="1" x14ac:dyDescent="0.2">
      <c r="C614" s="241"/>
    </row>
    <row r="615" spans="3:3" s="264" customFormat="1" hidden="1" x14ac:dyDescent="0.2">
      <c r="C615" s="241"/>
    </row>
    <row r="616" spans="3:3" s="264" customFormat="1" x14ac:dyDescent="0.2">
      <c r="C616" s="241"/>
    </row>
    <row r="617" spans="3:3" s="264" customFormat="1" x14ac:dyDescent="0.2">
      <c r="C617" s="241"/>
    </row>
    <row r="618" spans="3:3" s="264" customFormat="1" x14ac:dyDescent="0.2">
      <c r="C618" s="241"/>
    </row>
    <row r="619" spans="3:3" s="264" customFormat="1" x14ac:dyDescent="0.2">
      <c r="C619" s="241"/>
    </row>
    <row r="620" spans="3:3" s="264" customFormat="1" x14ac:dyDescent="0.2">
      <c r="C620" s="241"/>
    </row>
    <row r="621" spans="3:3" s="264" customFormat="1" x14ac:dyDescent="0.2">
      <c r="C621" s="241"/>
    </row>
    <row r="622" spans="3:3" s="264" customFormat="1" x14ac:dyDescent="0.2">
      <c r="C622" s="241"/>
    </row>
    <row r="623" spans="3:3" s="264" customFormat="1" x14ac:dyDescent="0.2">
      <c r="C623" s="241"/>
    </row>
    <row r="624" spans="3:3" s="264" customFormat="1" x14ac:dyDescent="0.2">
      <c r="C624" s="241"/>
    </row>
    <row r="625" spans="3:3" s="264" customFormat="1" x14ac:dyDescent="0.2">
      <c r="C625" s="241"/>
    </row>
    <row r="626" spans="3:3" s="264" customFormat="1" x14ac:dyDescent="0.2">
      <c r="C626" s="241"/>
    </row>
    <row r="627" spans="3:3" s="264" customFormat="1" x14ac:dyDescent="0.2">
      <c r="C627" s="241"/>
    </row>
    <row r="628" spans="3:3" s="264" customFormat="1" x14ac:dyDescent="0.2">
      <c r="C628" s="241"/>
    </row>
    <row r="629" spans="3:3" s="264" customFormat="1" x14ac:dyDescent="0.2">
      <c r="C629" s="241"/>
    </row>
    <row r="630" spans="3:3" s="264" customFormat="1" x14ac:dyDescent="0.2">
      <c r="C630" s="241"/>
    </row>
    <row r="631" spans="3:3" s="264" customFormat="1" x14ac:dyDescent="0.2">
      <c r="C631" s="241"/>
    </row>
    <row r="632" spans="3:3" s="264" customFormat="1" x14ac:dyDescent="0.2">
      <c r="C632" s="241"/>
    </row>
    <row r="633" spans="3:3" s="264" customFormat="1" x14ac:dyDescent="0.2">
      <c r="C633" s="241"/>
    </row>
    <row r="634" spans="3:3" s="264" customFormat="1" x14ac:dyDescent="0.2">
      <c r="C634" s="241"/>
    </row>
    <row r="635" spans="3:3" s="264" customFormat="1" x14ac:dyDescent="0.2">
      <c r="C635" s="241"/>
    </row>
    <row r="636" spans="3:3" s="264" customFormat="1" x14ac:dyDescent="0.2">
      <c r="C636" s="241"/>
    </row>
    <row r="637" spans="3:3" s="264" customFormat="1" x14ac:dyDescent="0.2">
      <c r="C637" s="241"/>
    </row>
    <row r="638" spans="3:3" s="264" customFormat="1" x14ac:dyDescent="0.2">
      <c r="C638" s="241"/>
    </row>
    <row r="639" spans="3:3" s="264" customFormat="1" x14ac:dyDescent="0.2">
      <c r="C639" s="241"/>
    </row>
    <row r="640" spans="3:3" s="264" customFormat="1" x14ac:dyDescent="0.2">
      <c r="C640" s="241"/>
    </row>
    <row r="641" spans="3:3" s="264" customFormat="1" x14ac:dyDescent="0.2">
      <c r="C641" s="241"/>
    </row>
    <row r="642" spans="3:3" s="264" customFormat="1" x14ac:dyDescent="0.2">
      <c r="C642" s="241"/>
    </row>
    <row r="643" spans="3:3" s="264" customFormat="1" x14ac:dyDescent="0.2">
      <c r="C643" s="241"/>
    </row>
    <row r="644" spans="3:3" s="264" customFormat="1" x14ac:dyDescent="0.2">
      <c r="C644" s="241"/>
    </row>
    <row r="645" spans="3:3" s="264" customFormat="1" x14ac:dyDescent="0.2">
      <c r="C645" s="241"/>
    </row>
    <row r="646" spans="3:3" s="264" customFormat="1" x14ac:dyDescent="0.2">
      <c r="C646" s="241"/>
    </row>
    <row r="647" spans="3:3" s="264" customFormat="1" x14ac:dyDescent="0.2">
      <c r="C647" s="241"/>
    </row>
    <row r="648" spans="3:3" s="264" customFormat="1" x14ac:dyDescent="0.2">
      <c r="C648" s="241"/>
    </row>
    <row r="649" spans="3:3" s="264" customFormat="1" x14ac:dyDescent="0.2">
      <c r="C649" s="241"/>
    </row>
    <row r="650" spans="3:3" s="264" customFormat="1" x14ac:dyDescent="0.2">
      <c r="C650" s="241"/>
    </row>
    <row r="651" spans="3:3" s="264" customFormat="1" x14ac:dyDescent="0.2">
      <c r="C651" s="241"/>
    </row>
    <row r="652" spans="3:3" s="264" customFormat="1" x14ac:dyDescent="0.2">
      <c r="C652" s="241"/>
    </row>
    <row r="653" spans="3:3" s="264" customFormat="1" x14ac:dyDescent="0.2">
      <c r="C653" s="241"/>
    </row>
    <row r="654" spans="3:3" s="264" customFormat="1" x14ac:dyDescent="0.2">
      <c r="C654" s="241"/>
    </row>
    <row r="655" spans="3:3" s="264" customFormat="1" x14ac:dyDescent="0.2">
      <c r="C655" s="241"/>
    </row>
    <row r="656" spans="3:3" s="264" customFormat="1" x14ac:dyDescent="0.2">
      <c r="C656" s="241"/>
    </row>
    <row r="657" spans="3:3" s="264" customFormat="1" x14ac:dyDescent="0.2">
      <c r="C657" s="241"/>
    </row>
    <row r="658" spans="3:3" s="264" customFormat="1" x14ac:dyDescent="0.2">
      <c r="C658" s="241"/>
    </row>
    <row r="659" spans="3:3" s="264" customFormat="1" x14ac:dyDescent="0.2">
      <c r="C659" s="241"/>
    </row>
    <row r="660" spans="3:3" s="264" customFormat="1" x14ac:dyDescent="0.2">
      <c r="C660" s="241"/>
    </row>
    <row r="661" spans="3:3" s="264" customFormat="1" x14ac:dyDescent="0.2">
      <c r="C661" s="241"/>
    </row>
    <row r="662" spans="3:3" s="264" customFormat="1" x14ac:dyDescent="0.2">
      <c r="C662" s="241"/>
    </row>
    <row r="663" spans="3:3" s="264" customFormat="1" x14ac:dyDescent="0.2">
      <c r="C663" s="241"/>
    </row>
    <row r="664" spans="3:3" s="264" customFormat="1" x14ac:dyDescent="0.2">
      <c r="C664" s="241"/>
    </row>
    <row r="665" spans="3:3" s="264" customFormat="1" x14ac:dyDescent="0.2">
      <c r="C665" s="241"/>
    </row>
    <row r="666" spans="3:3" s="264" customFormat="1" x14ac:dyDescent="0.2">
      <c r="C666" s="241"/>
    </row>
    <row r="667" spans="3:3" s="264" customFormat="1" x14ac:dyDescent="0.2">
      <c r="C667" s="241"/>
    </row>
    <row r="668" spans="3:3" s="264" customFormat="1" x14ac:dyDescent="0.2">
      <c r="C668" s="241"/>
    </row>
    <row r="669" spans="3:3" s="264" customFormat="1" x14ac:dyDescent="0.2">
      <c r="C669" s="241"/>
    </row>
    <row r="670" spans="3:3" s="264" customFormat="1" x14ac:dyDescent="0.2">
      <c r="C670" s="241"/>
    </row>
    <row r="671" spans="3:3" s="264" customFormat="1" x14ac:dyDescent="0.2">
      <c r="C671" s="241"/>
    </row>
    <row r="672" spans="3:3" s="264" customFormat="1" x14ac:dyDescent="0.2">
      <c r="C672" s="241"/>
    </row>
    <row r="673" spans="3:3" s="264" customFormat="1" x14ac:dyDescent="0.2">
      <c r="C673" s="241"/>
    </row>
    <row r="674" spans="3:3" s="264" customFormat="1" x14ac:dyDescent="0.2">
      <c r="C674" s="241"/>
    </row>
    <row r="675" spans="3:3" s="264" customFormat="1" x14ac:dyDescent="0.2">
      <c r="C675" s="241"/>
    </row>
    <row r="676" spans="3:3" s="264" customFormat="1" x14ac:dyDescent="0.2">
      <c r="C676" s="241"/>
    </row>
    <row r="677" spans="3:3" s="264" customFormat="1" x14ac:dyDescent="0.2">
      <c r="C677" s="241"/>
    </row>
    <row r="678" spans="3:3" s="264" customFormat="1" x14ac:dyDescent="0.2">
      <c r="C678" s="241"/>
    </row>
    <row r="679" spans="3:3" s="264" customFormat="1" x14ac:dyDescent="0.2">
      <c r="C679" s="241"/>
    </row>
    <row r="680" spans="3:3" s="264" customFormat="1" x14ac:dyDescent="0.2">
      <c r="C680" s="241"/>
    </row>
    <row r="681" spans="3:3" s="264" customFormat="1" x14ac:dyDescent="0.2">
      <c r="C681" s="241"/>
    </row>
  </sheetData>
  <sheetProtection algorithmName="SHA-512" hashValue="yZYqG0Y51M4pRusGHepX18iMl1CGnhefVvJqhYvxOxLXZPr9j4dZFTyXMOANdW4+zYrbYpcmVxSiC6+r5xdvTw==" saltValue="B++37bKC2En+2HuhROpXqw==" spinCount="100000" sheet="1" scenarios="1"/>
  <sortState ref="D74:E95">
    <sortCondition descending="1" ref="E14:E35"/>
  </sortState>
  <mergeCells count="8">
    <mergeCell ref="B9:L9"/>
    <mergeCell ref="B50:L50"/>
    <mergeCell ref="B91:L91"/>
    <mergeCell ref="B132:L132"/>
    <mergeCell ref="B8:C8"/>
    <mergeCell ref="B49:C49"/>
    <mergeCell ref="B90:C90"/>
    <mergeCell ref="B131:C131"/>
  </mergeCells>
  <dataValidations xWindow="1000" yWindow="583" count="5">
    <dataValidation type="list" allowBlank="1" showInputMessage="1" showErrorMessage="1" promptTitle="Auswahlfeld" prompt="Wählen Sie hier über den Pfleil rechts aus der Liste eine Kennzahl für die Grafik aus." sqref="B50:L50">
      <formula1>$C$306:$C$311</formula1>
    </dataValidation>
    <dataValidation type="list" allowBlank="1" showInputMessage="1" showErrorMessage="1" promptTitle="Auswahlfeld" prompt="Wählen Sie hier über den Pfleil rechts aus der Liste eine Basiszahl für die Grafik aus." sqref="B91:L91">
      <formula1>$C$336:$C$456</formula1>
    </dataValidation>
    <dataValidation type="list" allowBlank="1" showInputMessage="1" showErrorMessage="1" promptTitle="Auswahlfeld" prompt="Wählen Sie hier über den Pfleil rechts aus der Liste eine Bezugszahl für die Grafik aus." sqref="B132:L132">
      <formula1>$C$475:$C$595</formula1>
    </dataValidation>
    <dataValidation type="list" allowBlank="1" showInputMessage="1" showErrorMessage="1" sqref="B8:C8 B49:C49 B90:C90 B131:C131">
      <formula1>"aufsteigend,absteigend,alphabetisch (GKZ)"</formula1>
    </dataValidation>
    <dataValidation type="list" allowBlank="1" showInputMessage="1" showErrorMessage="1" promptTitle="Auswahlfeld" prompt="Wählen Sie hier über den Pfleil rechts aus der Liste eine Kennzahl für die Grafik aus." sqref="B9:L9">
      <formula1>$C$186:$C$300</formula1>
    </dataValidation>
  </dataValidations>
  <pageMargins left="0.70866141732283472" right="0.70866141732283472" top="0.78740157480314965" bottom="0.78740157480314965"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ImageExpertBild" shapeId="50178" r:id="rId4">
          <objectPr defaultSize="0" autoPict="0" r:id="rId5">
            <anchor moveWithCells="1" sizeWithCells="1">
              <from>
                <xdr:col>9</xdr:col>
                <xdr:colOff>981075</xdr:colOff>
                <xdr:row>0</xdr:row>
                <xdr:rowOff>95250</xdr:rowOff>
              </from>
              <to>
                <xdr:col>11</xdr:col>
                <xdr:colOff>933450</xdr:colOff>
                <xdr:row>3</xdr:row>
                <xdr:rowOff>295275</xdr:rowOff>
              </to>
            </anchor>
          </objectPr>
        </oleObject>
      </mc:Choice>
      <mc:Fallback>
        <oleObject progId="ImageExpertBild" shapeId="50178" r:id="rId4"/>
      </mc:Fallback>
    </mc:AlternateContent>
  </oleObjects>
  <mc:AlternateContent xmlns:mc="http://schemas.openxmlformats.org/markup-compatibility/2006">
    <mc:Choice Requires="x14">
      <controls>
        <mc:AlternateContent xmlns:mc="http://schemas.openxmlformats.org/markup-compatibility/2006">
          <mc:Choice Requires="x14">
            <control shapeId="50179" r:id="rId6" name="Spinner 3">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mc:AlternateContent xmlns:mc="http://schemas.openxmlformats.org/markup-compatibility/2006">
          <mc:Choice Requires="x14">
            <control shapeId="50183" r:id="rId7" name="Spinner 7">
              <controlPr defaultSize="0" print="0" autoPict="0" altText="test">
                <anchor moveWithCells="1" sizeWithCells="1">
                  <from>
                    <xdr:col>1</xdr:col>
                    <xdr:colOff>790575</xdr:colOff>
                    <xdr:row>47</xdr:row>
                    <xdr:rowOff>19050</xdr:rowOff>
                  </from>
                  <to>
                    <xdr:col>1</xdr:col>
                    <xdr:colOff>981075</xdr:colOff>
                    <xdr:row>47</xdr:row>
                    <xdr:rowOff>323850</xdr:rowOff>
                  </to>
                </anchor>
              </controlPr>
            </control>
          </mc:Choice>
        </mc:AlternateContent>
        <mc:AlternateContent xmlns:mc="http://schemas.openxmlformats.org/markup-compatibility/2006">
          <mc:Choice Requires="x14">
            <control shapeId="50189" r:id="rId8" name="Spinner 13">
              <controlPr defaultSize="0" print="0" autoPict="0" altText="test">
                <anchor moveWithCells="1" sizeWithCells="1">
                  <from>
                    <xdr:col>1</xdr:col>
                    <xdr:colOff>790575</xdr:colOff>
                    <xdr:row>88</xdr:row>
                    <xdr:rowOff>19050</xdr:rowOff>
                  </from>
                  <to>
                    <xdr:col>1</xdr:col>
                    <xdr:colOff>981075</xdr:colOff>
                    <xdr:row>88</xdr:row>
                    <xdr:rowOff>323850</xdr:rowOff>
                  </to>
                </anchor>
              </controlPr>
            </control>
          </mc:Choice>
        </mc:AlternateContent>
        <mc:AlternateContent xmlns:mc="http://schemas.openxmlformats.org/markup-compatibility/2006">
          <mc:Choice Requires="x14">
            <control shapeId="50190" r:id="rId9" name="Spinner 14">
              <controlPr defaultSize="0" print="0" autoPict="0" altText="test">
                <anchor moveWithCells="1" sizeWithCells="1">
                  <from>
                    <xdr:col>1</xdr:col>
                    <xdr:colOff>790575</xdr:colOff>
                    <xdr:row>129</xdr:row>
                    <xdr:rowOff>19050</xdr:rowOff>
                  </from>
                  <to>
                    <xdr:col>1</xdr:col>
                    <xdr:colOff>981075</xdr:colOff>
                    <xdr:row>129</xdr:row>
                    <xdr:rowOff>323850</xdr:rowOff>
                  </to>
                </anchor>
              </controlPr>
            </control>
          </mc:Choice>
        </mc:AlternateContent>
        <mc:AlternateContent xmlns:mc="http://schemas.openxmlformats.org/markup-compatibility/2006">
          <mc:Choice Requires="x14">
            <control shapeId="50192" r:id="rId10" name="Spinner 16">
              <controlPr defaultSize="0" print="0" autoPict="0" altText="test">
                <anchor moveWithCells="1" sizeWithCells="1">
                  <from>
                    <xdr:col>1</xdr:col>
                    <xdr:colOff>790575</xdr:colOff>
                    <xdr:row>47</xdr:row>
                    <xdr:rowOff>19050</xdr:rowOff>
                  </from>
                  <to>
                    <xdr:col>1</xdr:col>
                    <xdr:colOff>981075</xdr:colOff>
                    <xdr:row>47</xdr:row>
                    <xdr:rowOff>323850</xdr:rowOff>
                  </to>
                </anchor>
              </controlPr>
            </control>
          </mc:Choice>
        </mc:AlternateContent>
        <mc:AlternateContent xmlns:mc="http://schemas.openxmlformats.org/markup-compatibility/2006">
          <mc:Choice Requires="x14">
            <control shapeId="50193" r:id="rId11" name="Spinner 17">
              <controlPr defaultSize="0" print="0" autoPict="0" altText="test">
                <anchor moveWithCells="1" sizeWithCells="1">
                  <from>
                    <xdr:col>1</xdr:col>
                    <xdr:colOff>790575</xdr:colOff>
                    <xdr:row>88</xdr:row>
                    <xdr:rowOff>19050</xdr:rowOff>
                  </from>
                  <to>
                    <xdr:col>1</xdr:col>
                    <xdr:colOff>981075</xdr:colOff>
                    <xdr:row>88</xdr:row>
                    <xdr:rowOff>323850</xdr:rowOff>
                  </to>
                </anchor>
              </controlPr>
            </control>
          </mc:Choice>
        </mc:AlternateContent>
        <mc:AlternateContent xmlns:mc="http://schemas.openxmlformats.org/markup-compatibility/2006">
          <mc:Choice Requires="x14">
            <control shapeId="50194" r:id="rId12" name="Spinner 18">
              <controlPr defaultSize="0" print="0" autoPict="0" altText="test">
                <anchor moveWithCells="1" sizeWithCells="1">
                  <from>
                    <xdr:col>1</xdr:col>
                    <xdr:colOff>790575</xdr:colOff>
                    <xdr:row>129</xdr:row>
                    <xdr:rowOff>19050</xdr:rowOff>
                  </from>
                  <to>
                    <xdr:col>1</xdr:col>
                    <xdr:colOff>981075</xdr:colOff>
                    <xdr:row>129</xdr:row>
                    <xdr:rowOff>323850</xdr:rowOff>
                  </to>
                </anchor>
              </controlPr>
            </control>
          </mc:Choice>
        </mc:AlternateContent>
        <mc:AlternateContent xmlns:mc="http://schemas.openxmlformats.org/markup-compatibility/2006">
          <mc:Choice Requires="x14">
            <control shapeId="50196" r:id="rId13" name="Spinner 20">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mc:AlternateContent xmlns:mc="http://schemas.openxmlformats.org/markup-compatibility/2006">
          <mc:Choice Requires="x14">
            <control shapeId="50197" r:id="rId14" name="Spinner 21">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95B6DA"/>
    <pageSetUpPr fitToPage="1"/>
  </sheetPr>
  <dimension ref="A1:N129"/>
  <sheetViews>
    <sheetView showGridLines="0" zoomScaleNormal="100" workbookViewId="0">
      <pane ySplit="7" topLeftCell="A8" activePane="bottomLeft" state="frozen"/>
      <selection activeCell="C101" sqref="C101"/>
      <selection pane="bottomLeft"/>
    </sheetView>
  </sheetViews>
  <sheetFormatPr baseColWidth="10" defaultColWidth="11.5546875" defaultRowHeight="15" x14ac:dyDescent="0.2"/>
  <cols>
    <col min="1" max="1" width="6.109375" style="184" customWidth="1"/>
    <col min="2" max="2" width="72.77734375" style="192" customWidth="1"/>
    <col min="3" max="3" width="8.77734375" style="339" customWidth="1"/>
    <col min="4" max="4" width="8.77734375" style="340" customWidth="1"/>
    <col min="5" max="5" width="8.77734375" style="341" customWidth="1"/>
    <col min="6" max="6" width="8.77734375" style="340" customWidth="1"/>
    <col min="7" max="7" width="8.77734375" style="341" customWidth="1"/>
    <col min="8" max="8" width="8.77734375" style="340" customWidth="1"/>
    <col min="9" max="9" width="8.77734375" style="341" customWidth="1"/>
    <col min="10" max="10" width="8.77734375" style="340" customWidth="1"/>
    <col min="11" max="11" width="8.77734375" style="341" customWidth="1"/>
    <col min="12" max="12" width="8.77734375" style="340" customWidth="1"/>
    <col min="13" max="16384" width="11.5546875" style="126"/>
  </cols>
  <sheetData>
    <row r="1" spans="1:14" s="125" customFormat="1" ht="24.75" customHeight="1" x14ac:dyDescent="0.35">
      <c r="A1" s="123" t="str">
        <f>'Deckblatt und Impressum'!A1</f>
        <v>Sozialmonitoring Region Hannover 2024 (1)</v>
      </c>
      <c r="B1" s="200"/>
      <c r="C1" s="270"/>
      <c r="D1" s="271"/>
      <c r="E1" s="272"/>
      <c r="F1" s="271"/>
      <c r="G1" s="273"/>
      <c r="H1" s="271"/>
      <c r="I1" s="273"/>
      <c r="K1" s="273"/>
      <c r="L1" s="271"/>
    </row>
    <row r="2" spans="1:14" s="125" customFormat="1" ht="18.75" customHeight="1" x14ac:dyDescent="0.3">
      <c r="A2" s="127" t="str">
        <f>'Deckblatt und Impressum'!A2</f>
        <v>Dezernat für Soziales, Teilhabe, Familie und Jugend - Stabsstelle Sozialplanung</v>
      </c>
      <c r="B2" s="200"/>
      <c r="C2" s="270"/>
      <c r="D2" s="271"/>
      <c r="F2" s="271"/>
      <c r="G2" s="273"/>
      <c r="H2" s="271"/>
      <c r="I2" s="273"/>
      <c r="K2" s="273"/>
      <c r="L2" s="271"/>
    </row>
    <row r="3" spans="1:14" s="125" customFormat="1" ht="15" customHeight="1" x14ac:dyDescent="0.2">
      <c r="A3" s="128" t="str">
        <f>'Deckblatt und Impressum'!A3</f>
        <v>Stand: 22.11.2024</v>
      </c>
      <c r="B3" s="200"/>
      <c r="C3" s="270"/>
      <c r="D3" s="271"/>
      <c r="F3" s="271"/>
      <c r="G3" s="273"/>
      <c r="H3" s="271"/>
      <c r="I3" s="273"/>
      <c r="K3" s="273"/>
      <c r="L3" s="271"/>
    </row>
    <row r="4" spans="1:14" s="125" customFormat="1" ht="15" customHeight="1" x14ac:dyDescent="0.2">
      <c r="A4" s="128"/>
      <c r="B4" s="200"/>
      <c r="C4" s="270"/>
      <c r="D4" s="271"/>
      <c r="F4" s="271"/>
      <c r="G4" s="273"/>
      <c r="H4" s="271"/>
      <c r="I4" s="273"/>
      <c r="K4" s="273"/>
      <c r="L4" s="271"/>
    </row>
    <row r="5" spans="1:14" s="125" customFormat="1" ht="18.75" customHeight="1" x14ac:dyDescent="0.2">
      <c r="A5" s="129" t="s">
        <v>639</v>
      </c>
      <c r="B5" s="200"/>
      <c r="D5" s="271"/>
      <c r="E5" s="273"/>
      <c r="F5" s="271"/>
      <c r="G5" s="273"/>
      <c r="H5" s="271"/>
      <c r="L5" s="271"/>
    </row>
    <row r="6" spans="1:14" s="131" customFormat="1" ht="25.15" customHeight="1" x14ac:dyDescent="0.2">
      <c r="A6" s="130"/>
      <c r="B6" s="487" t="s">
        <v>22</v>
      </c>
      <c r="C6" s="274" t="s">
        <v>625</v>
      </c>
      <c r="D6" s="275"/>
      <c r="E6" s="276" t="s">
        <v>633</v>
      </c>
      <c r="F6" s="277"/>
      <c r="G6" s="277"/>
      <c r="H6" s="278"/>
      <c r="I6" s="279" t="s">
        <v>624</v>
      </c>
      <c r="J6" s="280"/>
      <c r="K6" s="280"/>
      <c r="L6" s="281"/>
    </row>
    <row r="7" spans="1:14" s="135" customFormat="1" ht="25.15" customHeight="1" x14ac:dyDescent="0.2">
      <c r="A7" s="133"/>
      <c r="B7" s="134" t="s">
        <v>632</v>
      </c>
      <c r="C7" s="282" t="s">
        <v>630</v>
      </c>
      <c r="D7" s="283" t="s">
        <v>631</v>
      </c>
      <c r="E7" s="284" t="s">
        <v>626</v>
      </c>
      <c r="F7" s="284" t="s">
        <v>627</v>
      </c>
      <c r="G7" s="285" t="s">
        <v>628</v>
      </c>
      <c r="H7" s="283" t="s">
        <v>629</v>
      </c>
      <c r="I7" s="286" t="s">
        <v>623</v>
      </c>
      <c r="J7" s="284" t="s">
        <v>264</v>
      </c>
      <c r="K7" s="285" t="s">
        <v>628</v>
      </c>
      <c r="L7" s="283" t="s">
        <v>629</v>
      </c>
    </row>
    <row r="8" spans="1:14" ht="35.1" customHeight="1" x14ac:dyDescent="0.2">
      <c r="A8" s="287" t="s">
        <v>139</v>
      </c>
      <c r="B8" s="288" t="s">
        <v>263</v>
      </c>
      <c r="C8" s="289"/>
      <c r="D8" s="289"/>
      <c r="E8" s="289"/>
      <c r="F8" s="289"/>
      <c r="G8" s="289"/>
      <c r="H8" s="289"/>
      <c r="I8" s="289"/>
      <c r="J8" s="289"/>
      <c r="K8" s="289"/>
      <c r="L8" s="290"/>
    </row>
    <row r="9" spans="1:14" ht="25.5" customHeight="1" x14ac:dyDescent="0.2">
      <c r="A9" s="141" t="str">
        <f>Kennzahlen!A9</f>
        <v>G 1</v>
      </c>
      <c r="B9" s="142" t="str">
        <f>CONCATENATE("Basiszahl: ",Basiszahlen!B9," / Kennzahl: ",Kennzahlen!B9)</f>
        <v>Basiszahl: Anzahl übergewichtiger Kinder (3 Einschulungsjahrgänge) / Kennzahl: Anteil übergewichtige Kinder (3 Einschulungsjahrgänge)</v>
      </c>
      <c r="C9" s="488">
        <v>2019</v>
      </c>
      <c r="D9" s="489">
        <v>2023</v>
      </c>
      <c r="E9" s="291">
        <f>INDEX(Matrix2!$A:$EH,MATCH(Entwicklungen!$B$6,Matrix2!$C:$C,0)+MATCH(Entwicklungen!C$9,Matrix2!$B:$B)-24,4)</f>
        <v>3197</v>
      </c>
      <c r="F9" s="291">
        <f>INDEX(Matrix2!$A:$EH,MATCH(Entwicklungen!$B$6,Matrix2!$C:$C,0)+MATCH(Entwicklungen!D$9,Matrix2!$B:$B)-24,4)</f>
        <v>4219</v>
      </c>
      <c r="G9" s="292">
        <f>F9-E9</f>
        <v>1022</v>
      </c>
      <c r="H9" s="293">
        <f>G9/E9*100</f>
        <v>31.967469502658741</v>
      </c>
      <c r="I9" s="294">
        <f>INDEX(Matrix1!$A:$EH,MATCH(Entwicklungen!$B$6,Matrix1!$C:$C,0)+MATCH(Entwicklungen!C$9,Matrix1!$B:$B)-24,4)</f>
        <v>9.9285714285714288</v>
      </c>
      <c r="J9" s="295">
        <f>INDEX(Matrix1!$A:$EH,MATCH(Entwicklungen!$B$6,Matrix1!$C:$C,0)+MATCH(Entwicklungen!D$9,Matrix1!$B:$B)-24,4)</f>
        <v>11.902612424533093</v>
      </c>
      <c r="K9" s="296">
        <f t="shared" ref="K9:K24" si="0">J9-I9</f>
        <v>1.9740409959616638</v>
      </c>
      <c r="L9" s="293">
        <f>K9/I9*100</f>
        <v>19.882427297455607</v>
      </c>
      <c r="N9" s="297"/>
    </row>
    <row r="10" spans="1:14" ht="38.25" x14ac:dyDescent="0.2">
      <c r="A10" s="144" t="str">
        <f>Kennzahlen!A10</f>
        <v>K 6</v>
      </c>
      <c r="B10" s="145" t="str">
        <f>CONCATENATE("Basiszahl: ",Basiszahlen!B10," / Kennzahl: ",Kennzahlen!B10)</f>
        <v>Basiszahl: Anzahl der Kinder mit 3 und mehr Defiziten in schulrelevanten Vorläuferfähigkeiten (3 Einschulungsjahrgänge) / Kennzahl: Anteil der Kinder mit 3 und mehr Defiziten in schulrelevanten Vorläuferfähigkeiten (3 Einschulungsjahrgänge)</v>
      </c>
      <c r="C10" s="490">
        <v>2019</v>
      </c>
      <c r="D10" s="491">
        <v>2023</v>
      </c>
      <c r="E10" s="298">
        <f>INDEX(Matrix2!$A:$EH,MATCH(Entwicklungen!$B$6,Matrix2!$C:$C,0)+MATCH(Entwicklungen!C$10,Matrix2!$B:$B)-24,5)</f>
        <v>2468</v>
      </c>
      <c r="F10" s="298">
        <f>INDEX(Matrix2!$A:$EH,MATCH(Entwicklungen!$B$6,Matrix2!$C:$C,0)+MATCH(Entwicklungen!D$10,Matrix2!$B:$B)-24,5)</f>
        <v>4079</v>
      </c>
      <c r="G10" s="299">
        <f>F10-E10</f>
        <v>1611</v>
      </c>
      <c r="H10" s="300">
        <f>G10/E10*100</f>
        <v>65.275526742301466</v>
      </c>
      <c r="I10" s="301">
        <f>INDEX(Matrix1!$A:$EH,MATCH(Entwicklungen!$B$6,Matrix1!$C:$C,0)+MATCH(Entwicklungen!C$10,Matrix1!$B:$B)-24,5)</f>
        <v>8.5999024322252424</v>
      </c>
      <c r="J10" s="302">
        <f>INDEX(Matrix1!$A:$EH,MATCH(Entwicklungen!$B$6,Matrix1!$C:$C,0)+MATCH(Entwicklungen!D$10,Matrix1!$B:$B)-24,5)</f>
        <v>12.970205729911921</v>
      </c>
      <c r="K10" s="303">
        <f t="shared" si="0"/>
        <v>4.3703032976866787</v>
      </c>
      <c r="L10" s="300">
        <f>K10/I10*100</f>
        <v>50.818056741090892</v>
      </c>
      <c r="M10" s="297"/>
      <c r="N10" s="297"/>
    </row>
    <row r="11" spans="1:14" ht="25.5" customHeight="1" x14ac:dyDescent="0.2">
      <c r="A11" s="147" t="str">
        <f>Kennzahlen!A11</f>
        <v>G 2</v>
      </c>
      <c r="B11" s="142" t="str">
        <f>CONCATENATE("Basiszahl: ",Basiszahlen!B11," / Kennzahl: ",Kennzahlen!B11)</f>
        <v>Basiszahl: Anzahl Inanspruchnahme des Sozialpsychiatrischen Dienstes / Kennzahl: Inanspruchnahme des Sozialpsychiatrischen Dienstes pro 100.000 Einwohner*innen</v>
      </c>
      <c r="C11" s="488">
        <v>2020</v>
      </c>
      <c r="D11" s="489">
        <v>2023</v>
      </c>
      <c r="E11" s="291">
        <f>INDEX(Matrix2!$A:$EH,MATCH(Entwicklungen!$B$6,Matrix2!$C:$C,0)+MATCH(Entwicklungen!C$11,Matrix2!$B:$B)-24,6)</f>
        <v>9330</v>
      </c>
      <c r="F11" s="291">
        <f>INDEX(Matrix2!$A:$EH,MATCH(Entwicklungen!$B$6,Matrix2!$C:$C,0)+MATCH(Entwicklungen!D$11,Matrix2!$B:$B)-24,6)</f>
        <v>6111</v>
      </c>
      <c r="G11" s="292">
        <f>F11-E11</f>
        <v>-3219</v>
      </c>
      <c r="H11" s="293">
        <f>G11/E11*100</f>
        <v>-34.5016077170418</v>
      </c>
      <c r="I11" s="294">
        <f>INDEX(Matrix1!$A:$EH,MATCH(Entwicklungen!$B$6,Matrix1!$C:$C,0)+MATCH(Entwicklungen!C$11,Matrix1!$B:$B)-24,6)</f>
        <v>791.14863249153314</v>
      </c>
      <c r="J11" s="295">
        <f>INDEX(Matrix1!$A:$EH,MATCH(Entwicklungen!$B$6,Matrix1!$C:$C,0)+MATCH(Entwicklungen!D$11,Matrix1!$B:$B)-24,6)</f>
        <v>508.56259289526992</v>
      </c>
      <c r="K11" s="296">
        <f t="shared" si="0"/>
        <v>-282.58603959626322</v>
      </c>
      <c r="L11" s="293">
        <f>K11/I11*100</f>
        <v>-35.718451374468813</v>
      </c>
      <c r="M11" s="297"/>
    </row>
    <row r="12" spans="1:14" ht="25.5" customHeight="1" x14ac:dyDescent="0.2">
      <c r="A12" s="148" t="str">
        <f>Kennzahlen!A12</f>
        <v>G 3</v>
      </c>
      <c r="B12" s="149" t="str">
        <f>CONCATENATE("Basiszahl: ",Basiszahlen!B12," / Kennzahl: ",Kennzahlen!B12)</f>
        <v>Basiszahl: Anzahl Leistungsbeziehende der Pflegeversicherung in institutioneller Pflege / Kennzahl: Anteil Leistungsbeziehende der Pflegeversicherung (SGB XI) in institutioneller Pflege</v>
      </c>
      <c r="C12" s="490">
        <v>2011</v>
      </c>
      <c r="D12" s="491">
        <v>2021</v>
      </c>
      <c r="E12" s="298">
        <f>INDEX(Matrix2!$A:$EH,MATCH(Entwicklungen!$B$6,Matrix2!$C:$C,0)+MATCH(Entwicklungen!C$12,Matrix2!$B:$B)-24,7)</f>
        <v>21397</v>
      </c>
      <c r="F12" s="298">
        <f>INDEX(Matrix2!$A:$EH,MATCH(Entwicklungen!$B$6,Matrix2!$C:$C,0)+MATCH(Entwicklungen!D$12,Matrix2!$B:$B)-24,7)</f>
        <v>32148</v>
      </c>
      <c r="G12" s="299">
        <f>F12-E12</f>
        <v>10751</v>
      </c>
      <c r="H12" s="300">
        <f>G12/E12*100</f>
        <v>50.245361499275596</v>
      </c>
      <c r="I12" s="301">
        <f>INDEX(Matrix1!$A:$EH,MATCH(Entwicklungen!$B$6,Matrix1!$C:$C,0)+MATCH(Entwicklungen!C$12,Matrix1!$B:$B)-24,7)</f>
        <v>1.9016242503528273</v>
      </c>
      <c r="J12" s="302">
        <f>INDEX(Matrix1!$A:$EH,MATCH(Entwicklungen!$B$6,Matrix1!$C:$C,0)+MATCH(Entwicklungen!D$12,Matrix1!$B:$B)-24,7)</f>
        <v>2.72235578449795</v>
      </c>
      <c r="K12" s="303">
        <f t="shared" si="0"/>
        <v>0.82073153414512268</v>
      </c>
      <c r="L12" s="300">
        <f>K12/I12*100</f>
        <v>43.159500831609826</v>
      </c>
      <c r="M12" s="297"/>
    </row>
    <row r="13" spans="1:14" ht="35.1" customHeight="1" x14ac:dyDescent="0.2">
      <c r="A13" s="136" t="s">
        <v>143</v>
      </c>
      <c r="B13" s="288" t="s">
        <v>315</v>
      </c>
      <c r="C13" s="289"/>
      <c r="D13" s="289"/>
      <c r="E13" s="289"/>
      <c r="F13" s="289"/>
      <c r="G13" s="289"/>
      <c r="H13" s="289"/>
      <c r="I13" s="289"/>
      <c r="J13" s="289"/>
      <c r="K13" s="289"/>
      <c r="L13" s="290"/>
      <c r="M13" s="297"/>
    </row>
    <row r="14" spans="1:14" ht="25.5" customHeight="1" x14ac:dyDescent="0.2">
      <c r="A14" s="150" t="str">
        <f>Kennzahlen!A14</f>
        <v>M 1</v>
      </c>
      <c r="B14" s="151" t="str">
        <f>CONCATENATE("Basiszahl: ",Basiszahlen!B14," / Kennzahl: ",Kennzahlen!B14)</f>
        <v>Basiszahl: Anzahl Ausländer*innen / Kennzahl: Ausländer*innenanteil</v>
      </c>
      <c r="C14" s="488">
        <v>2010</v>
      </c>
      <c r="D14" s="489">
        <v>2023</v>
      </c>
      <c r="E14" s="291">
        <f>INDEX(Matrix2!$A:$EH,MATCH(Entwicklungen!$B$6,Matrix2!$C:$C,0)+MATCH(Entwicklungen!C$14,Matrix2!$B:$B)-24,8)</f>
        <v>110512</v>
      </c>
      <c r="F14" s="291">
        <f>INDEX(Matrix2!$A:$EH,MATCH(Entwicklungen!$B$6,Matrix2!$C:$C,0)+MATCH(Entwicklungen!D$14,Matrix2!$B:$B)-24,8)</f>
        <v>212831</v>
      </c>
      <c r="G14" s="292">
        <f t="shared" ref="G14:G24" si="1">F14-E14</f>
        <v>102319</v>
      </c>
      <c r="H14" s="293">
        <f t="shared" ref="H14:H24" si="2">G14/E14*100</f>
        <v>92.586325466917614</v>
      </c>
      <c r="I14" s="294">
        <f>INDEX(Matrix1!$A:$EH,MATCH(Entwicklungen!$B$6,Matrix1!$C:$C,0)+MATCH(Entwicklungen!C$14,Matrix1!$B:$B)-24,8)</f>
        <v>9.8541828470235124</v>
      </c>
      <c r="J14" s="295">
        <f>INDEX(Matrix1!$A:$EH,MATCH(Entwicklungen!$B$6,Matrix1!$C:$C,0)+MATCH(Entwicklungen!D$14,Matrix1!$B:$B)-24,8)</f>
        <v>17.71197597913487</v>
      </c>
      <c r="K14" s="296">
        <f t="shared" si="0"/>
        <v>7.8577931321113574</v>
      </c>
      <c r="L14" s="293">
        <f t="shared" ref="L14:L24" si="3">K14/I14*100</f>
        <v>79.740687321271182</v>
      </c>
      <c r="M14" s="297"/>
    </row>
    <row r="15" spans="1:14" ht="25.5" customHeight="1" x14ac:dyDescent="0.2">
      <c r="A15" s="144" t="str">
        <f>Kennzahlen!A15</f>
        <v>M 2.1</v>
      </c>
      <c r="B15" s="149" t="str">
        <f>CONCATENATE("Basiszahl: ",Basiszahlen!B15," / Kennzahl: ",Kennzahlen!B15)</f>
        <v>Basiszahl: Anzahl Personen mit Migrationshintergrund / Kennzahl: Anteil Personen mit Migrationshintergrund</v>
      </c>
      <c r="C15" s="490">
        <v>2016</v>
      </c>
      <c r="D15" s="491">
        <v>2023</v>
      </c>
      <c r="E15" s="298">
        <f>INDEX(Matrix2!$A:$EH,MATCH(Entwicklungen!$B$6,Matrix2!$C:$C,0)+MATCH(Entwicklungen!C$15,Matrix2!$B:$B)-24,9)</f>
        <v>339907</v>
      </c>
      <c r="F15" s="298">
        <f>INDEX(Matrix2!$A:$EH,MATCH(Entwicklungen!$B$6,Matrix2!$C:$C,0)+MATCH(Entwicklungen!D$15,Matrix2!$B:$B)-24,9)</f>
        <v>424013</v>
      </c>
      <c r="G15" s="299">
        <f t="shared" si="1"/>
        <v>84106</v>
      </c>
      <c r="H15" s="300">
        <f t="shared" si="2"/>
        <v>24.743826987970237</v>
      </c>
      <c r="I15" s="301">
        <f>INDEX(Matrix1!$A:$EH,MATCH(Entwicklungen!$B$6,Matrix1!$C:$C,0)+MATCH(Entwicklungen!C$15,Matrix1!$B:$B)-24,9)</f>
        <v>29.025781946489136</v>
      </c>
      <c r="J15" s="302">
        <f>INDEX(Matrix1!$A:$EH,MATCH(Entwicklungen!$B$6,Matrix1!$C:$C,0)+MATCH(Entwicklungen!D$15,Matrix1!$B:$B)-24,9)</f>
        <v>35.286720782409105</v>
      </c>
      <c r="K15" s="303">
        <f t="shared" si="0"/>
        <v>6.2609388359199691</v>
      </c>
      <c r="L15" s="300">
        <f t="shared" si="3"/>
        <v>21.570267589904745</v>
      </c>
      <c r="M15" s="297"/>
    </row>
    <row r="16" spans="1:14" ht="25.5" customHeight="1" x14ac:dyDescent="0.2">
      <c r="A16" s="152" t="str">
        <f>Kennzahlen!A16</f>
        <v>M 2.2</v>
      </c>
      <c r="B16" s="142" t="str">
        <f>CONCATENATE("Basiszahl: ",Basiszahlen!B16," / Kennzahl: ",Kennzahlen!B16)</f>
        <v>Basiszahl: Anzahl Personen mit Migrationshintergrund 0 bis unter 18 Jahre / Kennzahl: Anteil Personen mit Migrationshintergrund 0 bis unter 18 Jahre</v>
      </c>
      <c r="C16" s="488">
        <v>2016</v>
      </c>
      <c r="D16" s="489">
        <v>2023</v>
      </c>
      <c r="E16" s="291">
        <f>INDEX(Matrix2!$A:$EH,MATCH(Entwicklungen!$B$6,Matrix2!$C:$C,0)+MATCH(Entwicklungen!C$16,Matrix2!$B:$B)-24,10)</f>
        <v>85798</v>
      </c>
      <c r="F16" s="291">
        <f>INDEX(Matrix2!$A:$EH,MATCH(Entwicklungen!$B$6,Matrix2!$C:$C,0)+MATCH(Entwicklungen!D$16,Matrix2!$B:$B)-24,10)</f>
        <v>107311</v>
      </c>
      <c r="G16" s="292">
        <f t="shared" si="1"/>
        <v>21513</v>
      </c>
      <c r="H16" s="293">
        <f t="shared" si="2"/>
        <v>25.074011049208604</v>
      </c>
      <c r="I16" s="294">
        <f>INDEX(Matrix1!$A:$EH,MATCH(Entwicklungen!$B$6,Matrix1!$C:$C,0)+MATCH(Entwicklungen!C$16,Matrix1!$B:$B)-24,10)</f>
        <v>45.41859664910934</v>
      </c>
      <c r="J16" s="295">
        <f>INDEX(Matrix1!$A:$EH,MATCH(Entwicklungen!$B$6,Matrix1!$C:$C,0)+MATCH(Entwicklungen!D$16,Matrix1!$B:$B)-24,10)</f>
        <v>53.890733049762204</v>
      </c>
      <c r="K16" s="296">
        <f t="shared" si="0"/>
        <v>8.4721364006528646</v>
      </c>
      <c r="L16" s="293">
        <f t="shared" si="3"/>
        <v>18.653452606882787</v>
      </c>
      <c r="M16" s="297"/>
    </row>
    <row r="17" spans="1:13" ht="25.5" customHeight="1" x14ac:dyDescent="0.2">
      <c r="A17" s="144" t="str">
        <f>Kennzahlen!A17</f>
        <v>M 2.3</v>
      </c>
      <c r="B17" s="149" t="str">
        <f>CONCATENATE("Basiszahl: ",Basiszahlen!B17," / Kennzahl: ",Kennzahlen!B17)</f>
        <v>Basiszahl: Anzahl Personen mit Migrationshintergrund 18 bis unter 65 Jahren / Kennzahl: Anteil Personen mit Migrationshintergrund 18 bis unter 65 Jahren</v>
      </c>
      <c r="C17" s="490">
        <v>2016</v>
      </c>
      <c r="D17" s="491">
        <v>2023</v>
      </c>
      <c r="E17" s="298">
        <f>INDEX(Matrix2!$A:$EH,MATCH(Entwicklungen!$B$6,Matrix2!$C:$C,0)+MATCH(Entwicklungen!C$17,Matrix2!$B:$B)-24,11)</f>
        <v>219632</v>
      </c>
      <c r="F17" s="298">
        <f>INDEX(Matrix2!$A:$EH,MATCH(Entwicklungen!$B$6,Matrix2!$C:$C,0)+MATCH(Entwicklungen!D$17,Matrix2!$B:$B)-24,11)</f>
        <v>273107</v>
      </c>
      <c r="G17" s="299">
        <f t="shared" si="1"/>
        <v>53475</v>
      </c>
      <c r="H17" s="300">
        <f t="shared" si="2"/>
        <v>24.347544984337439</v>
      </c>
      <c r="I17" s="301">
        <f>INDEX(Matrix1!$A:$EH,MATCH(Entwicklungen!$B$6,Matrix1!$C:$C,0)+MATCH(Entwicklungen!C$17,Matrix1!$B:$B)-24,11)</f>
        <v>29.74926755133913</v>
      </c>
      <c r="J17" s="302">
        <f>INDEX(Matrix1!$A:$EH,MATCH(Entwicklungen!$B$6,Matrix1!$C:$C,0)+MATCH(Entwicklungen!D$17,Matrix1!$B:$B)-24,11)</f>
        <v>36.627978713131554</v>
      </c>
      <c r="K17" s="303">
        <f t="shared" si="0"/>
        <v>6.8787111617924239</v>
      </c>
      <c r="L17" s="300">
        <f t="shared" si="3"/>
        <v>23.122287464461579</v>
      </c>
      <c r="M17" s="297"/>
    </row>
    <row r="18" spans="1:13" ht="25.5" customHeight="1" x14ac:dyDescent="0.2">
      <c r="A18" s="141" t="str">
        <f>Kennzahlen!A18</f>
        <v>M 2.4</v>
      </c>
      <c r="B18" s="142" t="str">
        <f>CONCATENATE("Basiszahl: ",Basiszahlen!B18," / Kennzahl: ",Kennzahlen!B18)</f>
        <v>Basiszahl: Anzahl Personen mit Migrationshintergrund ab 65 Jahren / Kennzahl: Anteil Personen mit Migrationshintergrund ab 65 Jahren</v>
      </c>
      <c r="C18" s="488">
        <v>2016</v>
      </c>
      <c r="D18" s="489">
        <v>2023</v>
      </c>
      <c r="E18" s="291">
        <f>INDEX(Matrix2!$A:$EH,MATCH(Entwicklungen!$B$6,Matrix2!$C:$C,0)+MATCH(Entwicklungen!C$18,Matrix2!$B:$B)-24,12)</f>
        <v>34477</v>
      </c>
      <c r="F18" s="291">
        <f>INDEX(Matrix2!$A:$EH,MATCH(Entwicklungen!$B$6,Matrix2!$C:$C,0)+MATCH(Entwicklungen!D$18,Matrix2!$B:$B)-24,12)</f>
        <v>43595</v>
      </c>
      <c r="G18" s="292">
        <f t="shared" si="1"/>
        <v>9118</v>
      </c>
      <c r="H18" s="293">
        <f t="shared" si="2"/>
        <v>26.446616584969689</v>
      </c>
      <c r="I18" s="294">
        <f>INDEX(Matrix1!$A:$EH,MATCH(Entwicklungen!$B$6,Matrix1!$C:$C,0)+MATCH(Entwicklungen!C$18,Matrix1!$B:$B)-24,12)</f>
        <v>14.137450280887359</v>
      </c>
      <c r="J18" s="295">
        <f>INDEX(Matrix1!$A:$EH,MATCH(Entwicklungen!$B$6,Matrix1!$C:$C,0)+MATCH(Entwicklungen!D$18,Matrix1!$B:$B)-24,12)</f>
        <v>16.971553814949917</v>
      </c>
      <c r="K18" s="296">
        <f t="shared" si="0"/>
        <v>2.8341035340625584</v>
      </c>
      <c r="L18" s="293">
        <f t="shared" si="3"/>
        <v>20.046779848938019</v>
      </c>
      <c r="M18" s="297"/>
    </row>
    <row r="19" spans="1:13" ht="25.5" customHeight="1" x14ac:dyDescent="0.2">
      <c r="A19" s="144" t="str">
        <f>Kennzahlen!A19</f>
        <v>M 4</v>
      </c>
      <c r="B19" s="149" t="str">
        <f>CONCATENATE("Basiszahl: ",Basiszahlen!B19," / Kennzahl: ",Kennzahlen!B19)</f>
        <v>Basiszahl: Anzahl ausländischer Schulabgänger*innen ohne Hauptschulabschluss / Kennzahl: Anteil ausländische Schulabgänger*innen ohne Hauptschulabschluss</v>
      </c>
      <c r="C19" s="490">
        <v>2010</v>
      </c>
      <c r="D19" s="491">
        <v>2023</v>
      </c>
      <c r="E19" s="298">
        <f>INDEX(Matrix2!$A:$EH,MATCH(Entwicklungen!$B$6,Matrix2!$C:$C,0)+MATCH(Entwicklungen!C$19,Matrix2!$B:$B)-24,13)</f>
        <v>235</v>
      </c>
      <c r="F19" s="298">
        <f>INDEX(Matrix2!$A:$EH,MATCH(Entwicklungen!$B$6,Matrix2!$C:$C,0)+MATCH(Entwicklungen!D$19,Matrix2!$B:$B)-24,13)</f>
        <v>309</v>
      </c>
      <c r="G19" s="299">
        <f t="shared" si="1"/>
        <v>74</v>
      </c>
      <c r="H19" s="300">
        <f t="shared" si="2"/>
        <v>31.48936170212766</v>
      </c>
      <c r="I19" s="301">
        <f>INDEX(Matrix1!$A:$EH,MATCH(Entwicklungen!$B$6,Matrix1!$C:$C,0)+MATCH(Entwicklungen!C$19,Matrix1!$B:$B)-24,13)</f>
        <v>16.285516285516284</v>
      </c>
      <c r="J19" s="302">
        <f>INDEX(Matrix1!$A:$EH,MATCH(Entwicklungen!$B$6,Matrix1!$C:$C,0)+MATCH(Entwicklungen!D$19,Matrix1!$B:$B)-24,13)</f>
        <v>20</v>
      </c>
      <c r="K19" s="303">
        <f t="shared" si="0"/>
        <v>3.7144837144837162</v>
      </c>
      <c r="L19" s="300">
        <f t="shared" si="3"/>
        <v>22.808510638297886</v>
      </c>
      <c r="M19" s="297"/>
    </row>
    <row r="20" spans="1:13" ht="25.5" customHeight="1" x14ac:dyDescent="0.2">
      <c r="A20" s="141" t="str">
        <f>Kennzahlen!A20</f>
        <v>M 5.1</v>
      </c>
      <c r="B20" s="142" t="str">
        <f>CONCATENATE("Basiszahl: ",Basiszahlen!B20," / Kennzahl: ",Kennzahlen!B20)</f>
        <v>Basiszahl: Anzahl bei der Bundesagentur für Arbeit gemeldete arbeitslose Ausländer*innen / Kennzahl: Arbeitslosenquote Ausländer*innen (BA)</v>
      </c>
      <c r="C20" s="488">
        <v>2012</v>
      </c>
      <c r="D20" s="489">
        <v>2023</v>
      </c>
      <c r="E20" s="291">
        <f>INDEX(Matrix2!$A:$EH,MATCH(Entwicklungen!$B$6,Matrix2!$C:$C,0)+MATCH(Entwicklungen!C$20,Matrix2!$B:$B)-24,14)</f>
        <v>11350</v>
      </c>
      <c r="F20" s="291">
        <f>INDEX(Matrix2!$A:$EH,MATCH(Entwicklungen!$B$6,Matrix2!$C:$C,0)+MATCH(Entwicklungen!D$20,Matrix2!$B:$B)-24,14)</f>
        <v>21646</v>
      </c>
      <c r="G20" s="292">
        <f t="shared" si="1"/>
        <v>10296</v>
      </c>
      <c r="H20" s="293">
        <f t="shared" si="2"/>
        <v>90.713656387665196</v>
      </c>
      <c r="I20" s="294">
        <f>INDEX(Matrix1!$A:$EH,MATCH(Entwicklungen!$B$6,Matrix1!$C:$C,0)+MATCH(Entwicklungen!C$20,Matrix1!$B:$B)-24,14)</f>
        <v>20.399999999999999</v>
      </c>
      <c r="J20" s="295">
        <f>INDEX(Matrix1!$A:$EH,MATCH(Entwicklungen!$B$6,Matrix1!$C:$C,0)+MATCH(Entwicklungen!D$20,Matrix1!$B:$B)-24,14)</f>
        <v>21.4</v>
      </c>
      <c r="K20" s="296">
        <f t="shared" si="0"/>
        <v>1</v>
      </c>
      <c r="L20" s="293">
        <f t="shared" si="3"/>
        <v>4.9019607843137258</v>
      </c>
      <c r="M20" s="297"/>
    </row>
    <row r="21" spans="1:13" ht="25.5" customHeight="1" x14ac:dyDescent="0.2">
      <c r="A21" s="144" t="str">
        <f>Kennzahlen!A21</f>
        <v>M 5.2</v>
      </c>
      <c r="B21" s="149" t="str">
        <f>CONCATENATE("Basiszahl: ",Basiszahlen!B21," / Kennzahl: ",Kennzahlen!B21)</f>
        <v>Basiszahl: Anzahl bei der Bundesagentur für Arbeit gemeldete arbeitslose Ausländer*innen / Kennzahl: Anteil arbeitslose Ausländer*innen an allen Arbeitslosen</v>
      </c>
      <c r="C21" s="490">
        <v>2013</v>
      </c>
      <c r="D21" s="491">
        <v>2023</v>
      </c>
      <c r="E21" s="298">
        <f>INDEX(Matrix2!$A:$EH,MATCH(Entwicklungen!$B$6,Matrix2!$C:$C,0)+MATCH(Entwicklungen!C$21,Matrix2!$B:$B)-24,15)</f>
        <v>11959</v>
      </c>
      <c r="F21" s="298">
        <f>INDEX(Matrix2!$A:$EH,MATCH(Entwicklungen!$B$6,Matrix2!$C:$C,0)+MATCH(Entwicklungen!D$21,Matrix2!$B:$B)-24,15)</f>
        <v>21646</v>
      </c>
      <c r="G21" s="299">
        <f t="shared" si="1"/>
        <v>9687</v>
      </c>
      <c r="H21" s="300">
        <f t="shared" si="2"/>
        <v>81.001755999665519</v>
      </c>
      <c r="I21" s="301">
        <f>INDEX(Matrix1!$A:$EH,MATCH(Entwicklungen!$B$6,Matrix1!$C:$C,0)+MATCH(Entwicklungen!C$21,Matrix1!$B:$B)-24,15)</f>
        <v>25.753170962809829</v>
      </c>
      <c r="J21" s="302">
        <f>INDEX(Matrix1!$A:$EH,MATCH(Entwicklungen!$B$6,Matrix1!$C:$C,0)+MATCH(Entwicklungen!D$21,Matrix1!$B:$B)-24,15)</f>
        <v>45.297785962415773</v>
      </c>
      <c r="K21" s="303">
        <f t="shared" si="0"/>
        <v>19.544614999605944</v>
      </c>
      <c r="L21" s="300">
        <f t="shared" si="3"/>
        <v>75.892071806731437</v>
      </c>
      <c r="M21" s="297"/>
    </row>
    <row r="22" spans="1:13" ht="25.5" customHeight="1" x14ac:dyDescent="0.2">
      <c r="A22" s="141" t="str">
        <f>Kennzahlen!A22</f>
        <v>M 6.1</v>
      </c>
      <c r="B22" s="142" t="str">
        <f>CONCATENATE("Basiszahl: ",Basiszahlen!B22," / Kennzahl: ",Kennzahlen!B22)</f>
        <v>Basiszahl: Anzahl ausländische Vollzeitbeschäftigte im Unteren Entgeltbereich / Kennzahl: Anteil ausländische Vollzeitbeschäftigte im Unteren Entgeltbereich</v>
      </c>
      <c r="C22" s="488">
        <v>2010</v>
      </c>
      <c r="D22" s="489">
        <v>2023</v>
      </c>
      <c r="E22" s="291">
        <f>INDEX(Matrix2!$A:$EH,MATCH(Entwicklungen!$B$6,Matrix2!$C:$C,0)+MATCH(Entwicklungen!C$22,Matrix2!$B:$B)-24,16)</f>
        <v>6182.4184720238154</v>
      </c>
      <c r="F22" s="291">
        <f>INDEX(Matrix2!$A:$EH,MATCH(Entwicklungen!$B$6,Matrix2!$C:$C,0)+MATCH(Entwicklungen!D$22,Matrix2!$B:$B)-24,16)</f>
        <v>14549.281446952213</v>
      </c>
      <c r="G22" s="292">
        <f t="shared" si="1"/>
        <v>8366.8629749283973</v>
      </c>
      <c r="H22" s="293">
        <f t="shared" si="2"/>
        <v>135.33317119812344</v>
      </c>
      <c r="I22" s="294">
        <f>INDEX(Matrix1!$A:$EH,MATCH(Entwicklungen!$B$6,Matrix1!$C:$C,0)+MATCH(Entwicklungen!C$22,Matrix1!$B:$B)-24,16)</f>
        <v>35.93384755608146</v>
      </c>
      <c r="J22" s="295">
        <f>INDEX(Matrix1!$A:$EH,MATCH(Entwicklungen!$B$6,Matrix1!$C:$C,0)+MATCH(Entwicklungen!D$22,Matrix1!$B:$B)-24,16)</f>
        <v>31.96801161661147</v>
      </c>
      <c r="K22" s="296">
        <f t="shared" si="0"/>
        <v>-3.96583593946999</v>
      </c>
      <c r="L22" s="293">
        <f t="shared" si="3"/>
        <v>-11.036491244864788</v>
      </c>
      <c r="M22" s="297"/>
    </row>
    <row r="23" spans="1:13" ht="25.5" customHeight="1" x14ac:dyDescent="0.2">
      <c r="A23" s="153" t="str">
        <f>Kennzahlen!A23</f>
        <v>M 6.2</v>
      </c>
      <c r="B23" s="154" t="str">
        <f>CONCATENATE("Basiszahl: ",Basiszahlen!B23," / Kennzahl: ",Kennzahlen!B23)</f>
        <v>Basiszahl: Medianeinkommen der nicht-deutschen Beschäftigten in Euro / Kennzahl: Differenz Medianeinkommen zwischen nicht-deutschen und deutschen Beschäftigten in Prozent</v>
      </c>
      <c r="C23" s="492">
        <v>2010</v>
      </c>
      <c r="D23" s="493">
        <v>2023</v>
      </c>
      <c r="E23" s="304">
        <f>INDEX(Matrix2!$A:$EH,MATCH(Entwicklungen!$B$6,Matrix2!$C:$C,0)+MATCH(Entwicklungen!C$23,Matrix2!$B:$B)-24,17)</f>
        <v>2275.101593625498</v>
      </c>
      <c r="F23" s="304">
        <f>INDEX(Matrix2!$A:$EH,MATCH(Entwicklungen!$B$6,Matrix2!$C:$C,0)+MATCH(Entwicklungen!D$23,Matrix2!$B:$B)-24,17)</f>
        <v>2986.4356376638857</v>
      </c>
      <c r="G23" s="305">
        <f t="shared" ref="G23" si="4">F23-E23</f>
        <v>711.33404403838767</v>
      </c>
      <c r="H23" s="306">
        <f t="shared" ref="H23" si="5">G23/E23*100</f>
        <v>31.266034274312922</v>
      </c>
      <c r="I23" s="307">
        <f>INDEX(Matrix1!$A:$EH,MATCH(Entwicklungen!$B$6,Matrix1!$C:$C,0)+MATCH(Entwicklungen!C$23,Matrix1!$B:$B)-24,17)</f>
        <v>27.057724182146625</v>
      </c>
      <c r="J23" s="308">
        <f>INDEX(Matrix1!$A:$EH,MATCH(Entwicklungen!$B$6,Matrix1!$C:$C,0)+MATCH(Entwicklungen!D$23,Matrix1!$B:$B)-24,17)</f>
        <v>37.20451845648774</v>
      </c>
      <c r="K23" s="309">
        <f t="shared" ref="K23" si="6">J23-I23</f>
        <v>10.146794274341115</v>
      </c>
      <c r="L23" s="306">
        <f t="shared" ref="L23" si="7">K23/I23*100</f>
        <v>37.500545892312061</v>
      </c>
      <c r="M23" s="297"/>
    </row>
    <row r="24" spans="1:13" ht="25.5" customHeight="1" x14ac:dyDescent="0.2">
      <c r="A24" s="156" t="str">
        <f>Kennzahlen!A24</f>
        <v>M 7</v>
      </c>
      <c r="B24" s="142" t="str">
        <f>CONCATENATE("Basiszahl: ",Basiszahlen!B24," / Kennzahl: ",Kennzahlen!B24)</f>
        <v>Basiszahl: Anzahl Ausländer*innen mit Mindestsicherungsleistungen / Kennzahl: Anteil Ausländer*innen mit Mindestsicherungsleistungen</v>
      </c>
      <c r="C24" s="494">
        <v>2020</v>
      </c>
      <c r="D24" s="495">
        <v>2023</v>
      </c>
      <c r="E24" s="310">
        <f>INDEX(Matrix2!$A:$EH,MATCH(Entwicklungen!$B$6,Matrix2!$C:$C,0)+MATCH(Entwicklungen!C$24,Matrix2!$B:$B)-24,18)</f>
        <v>61547</v>
      </c>
      <c r="F24" s="310">
        <f>INDEX(Matrix2!$A:$EH,MATCH(Entwicklungen!$B$6,Matrix2!$C:$C,0)+MATCH(Entwicklungen!D$24,Matrix2!$B:$B)-24,18)</f>
        <v>73695</v>
      </c>
      <c r="G24" s="311">
        <f t="shared" si="1"/>
        <v>12148</v>
      </c>
      <c r="H24" s="312">
        <f t="shared" si="2"/>
        <v>19.737761385607747</v>
      </c>
      <c r="I24" s="313">
        <f>INDEX(Matrix1!$A:$EH,MATCH(Entwicklungen!$B$6,Matrix1!$C:$C,0)+MATCH(Entwicklungen!C$24,Matrix1!$B:$B)-24,18)</f>
        <v>34.937529447159733</v>
      </c>
      <c r="J24" s="314">
        <f>INDEX(Matrix1!$A:$EH,MATCH(Entwicklungen!$B$6,Matrix1!$C:$C,0)+MATCH(Entwicklungen!D$24,Matrix1!$B:$B)-24,18)</f>
        <v>34.626064811986971</v>
      </c>
      <c r="K24" s="315">
        <f t="shared" si="0"/>
        <v>-0.31146463517276146</v>
      </c>
      <c r="L24" s="312">
        <f t="shared" si="3"/>
        <v>-0.89149015428760425</v>
      </c>
      <c r="M24" s="297"/>
    </row>
    <row r="25" spans="1:13" ht="35.1" customHeight="1" x14ac:dyDescent="0.2">
      <c r="A25" s="136" t="s">
        <v>157</v>
      </c>
      <c r="B25" s="316" t="s">
        <v>316</v>
      </c>
      <c r="C25" s="317"/>
      <c r="D25" s="317"/>
      <c r="E25" s="317"/>
      <c r="F25" s="317"/>
      <c r="G25" s="317"/>
      <c r="H25" s="317"/>
      <c r="I25" s="317"/>
      <c r="J25" s="317"/>
      <c r="K25" s="317"/>
      <c r="L25" s="318"/>
    </row>
    <row r="26" spans="1:13" ht="25.5" customHeight="1" x14ac:dyDescent="0.2">
      <c r="A26" s="141" t="str">
        <f>Kennzahlen!A26</f>
        <v>GB 1.1</v>
      </c>
      <c r="B26" s="142" t="str">
        <f>CONCATENATE("Basiszahl: ",Basiszahlen!B26," / Kennzahl: ",Kennzahlen!B26)</f>
        <v>Basiszahl: Anzahl beschäftigte Frauen   / Kennzahl: Beschäftigungsquote Frauen</v>
      </c>
      <c r="C26" s="488">
        <v>2011</v>
      </c>
      <c r="D26" s="489">
        <v>2023</v>
      </c>
      <c r="E26" s="292">
        <f>INDEX(Matrix2!$A:$EH,MATCH(Entwicklungen!$B$6,Matrix2!$C:$C,0)+MATCH(Entwicklungen!C$26,Matrix2!$B:$B)-24,19)</f>
        <v>223798</v>
      </c>
      <c r="F26" s="292">
        <f>INDEX(Matrix2!$A:$EH,MATCH(Entwicklungen!$B$6,Matrix2!$C:$C,0)+MATCH(Entwicklungen!D$26,Matrix2!$B:$B)-24,19)</f>
        <v>253731</v>
      </c>
      <c r="G26" s="292">
        <f t="shared" ref="G26:G39" si="8">F26-E26</f>
        <v>29933</v>
      </c>
      <c r="H26" s="293">
        <f t="shared" ref="H26:H39" si="9">G26/E26*100</f>
        <v>13.375007819551559</v>
      </c>
      <c r="I26" s="294">
        <f>INDEX(Matrix1!$A:$EH,MATCH(Entwicklungen!$B$6,Matrix1!$C:$C,0)+MATCH(Entwicklungen!C$26,Matrix1!$B:$B)-24,19)</f>
        <v>60.331529841190246</v>
      </c>
      <c r="J26" s="295">
        <f>INDEX(Matrix1!$A:$EH,MATCH(Entwicklungen!$B$6,Matrix1!$C:$C,0)+MATCH(Entwicklungen!D$26,Matrix1!$B:$B)-24,19)</f>
        <v>64.549291367428083</v>
      </c>
      <c r="K26" s="296">
        <f t="shared" ref="K26:K39" si="10">J26-I26</f>
        <v>4.2177615262378367</v>
      </c>
      <c r="L26" s="293">
        <f t="shared" ref="L26:L39" si="11">K26/I26*100</f>
        <v>6.9909739357516463</v>
      </c>
    </row>
    <row r="27" spans="1:13" ht="25.5" customHeight="1" x14ac:dyDescent="0.2">
      <c r="A27" s="144" t="str">
        <f>Kennzahlen!A27</f>
        <v>GB 1.2</v>
      </c>
      <c r="B27" s="149" t="str">
        <f>CONCATENATE("Basiszahl: ",Basiszahlen!B27," / Kennzahl: ",Kennzahlen!B27)</f>
        <v>Basiszahl: Anzahl beschäftigte Männer  / Kennzahl: Beschäftigungsquote Männer</v>
      </c>
      <c r="C27" s="490">
        <v>2011</v>
      </c>
      <c r="D27" s="491">
        <v>2023</v>
      </c>
      <c r="E27" s="299">
        <f>INDEX(Matrix2!$A:$EH,MATCH(Entwicklungen!$B$6,Matrix2!$C:$C,0)+MATCH(Entwicklungen!C$27,Matrix2!$B:$B)-24,20)</f>
        <v>227359</v>
      </c>
      <c r="F27" s="299">
        <f>INDEX(Matrix2!$A:$EH,MATCH(Entwicklungen!$B$6,Matrix2!$C:$C,0)+MATCH(Entwicklungen!D$27,Matrix2!$B:$B)-24,20)</f>
        <v>277344</v>
      </c>
      <c r="G27" s="299">
        <f t="shared" si="8"/>
        <v>49985</v>
      </c>
      <c r="H27" s="300">
        <f t="shared" si="9"/>
        <v>21.985054473321927</v>
      </c>
      <c r="I27" s="301">
        <f>INDEX(Matrix1!$A:$EH,MATCH(Entwicklungen!$B$6,Matrix1!$C:$C,0)+MATCH(Entwicklungen!C$27,Matrix1!$B:$B)-24,20)</f>
        <v>61.49657839928593</v>
      </c>
      <c r="J27" s="302">
        <f>INDEX(Matrix1!$A:$EH,MATCH(Entwicklungen!$B$6,Matrix1!$C:$C,0)+MATCH(Entwicklungen!D$27,Matrix1!$B:$B)-24,20)</f>
        <v>72.293528240311133</v>
      </c>
      <c r="K27" s="303">
        <f t="shared" si="10"/>
        <v>10.796949841025203</v>
      </c>
      <c r="L27" s="300">
        <f t="shared" si="11"/>
        <v>17.556992798725485</v>
      </c>
    </row>
    <row r="28" spans="1:13" ht="25.5" customHeight="1" x14ac:dyDescent="0.2">
      <c r="A28" s="141" t="str">
        <f>Kennzahlen!A28</f>
        <v>GB 1.3</v>
      </c>
      <c r="B28" s="142" t="str">
        <f>CONCATENATE("Basiszahl: ",Basiszahlen!B28," / Kennzahl: ",Kennzahlen!B28)</f>
        <v>Basiszahl: Anzahl Frauen mit sozialversicherungspflichtiger Beschäftigung / Kennzahl: Anteil Frauen mit sozialversicherungspflichtiger Beschäftigung</v>
      </c>
      <c r="C28" s="488">
        <v>2011</v>
      </c>
      <c r="D28" s="489">
        <v>2023</v>
      </c>
      <c r="E28" s="292">
        <f>INDEX(Matrix2!$A:$EH,MATCH(Entwicklungen!$B$6,Matrix2!$C:$C,0)+MATCH(Entwicklungen!C$28,Matrix2!$B:$B)-24,21)</f>
        <v>182633</v>
      </c>
      <c r="F28" s="292">
        <f>INDEX(Matrix2!$A:$EH,MATCH(Entwicklungen!$B$6,Matrix2!$C:$C,0)+MATCH(Entwicklungen!D$28,Matrix2!$B:$B)-24,21)</f>
        <v>220127</v>
      </c>
      <c r="G28" s="292">
        <f t="shared" si="8"/>
        <v>37494</v>
      </c>
      <c r="H28" s="293">
        <f t="shared" si="9"/>
        <v>20.52969616662925</v>
      </c>
      <c r="I28" s="294">
        <f>INDEX(Matrix1!$A:$EH,MATCH(Entwicklungen!$B$6,Matrix1!$C:$C,0)+MATCH(Entwicklungen!C$28,Matrix1!$B:$B)-24,21)</f>
        <v>47.523054665056833</v>
      </c>
      <c r="J28" s="295">
        <f>INDEX(Matrix1!$A:$EH,MATCH(Entwicklungen!$B$6,Matrix1!$C:$C,0)+MATCH(Entwicklungen!D$28,Matrix1!$B:$B)-24,21)</f>
        <v>46.695940857648942</v>
      </c>
      <c r="K28" s="296">
        <f t="shared" si="10"/>
        <v>-0.82711380740789053</v>
      </c>
      <c r="L28" s="293">
        <f t="shared" si="11"/>
        <v>-1.7404474801491623</v>
      </c>
    </row>
    <row r="29" spans="1:13" ht="25.5" customHeight="1" x14ac:dyDescent="0.2">
      <c r="A29" s="144" t="str">
        <f>Kennzahlen!A29</f>
        <v>GB 1.4</v>
      </c>
      <c r="B29" s="149" t="str">
        <f>CONCATENATE("Basiszahl: ",Basiszahlen!B29," / Kennzahl: ",Kennzahlen!B29)</f>
        <v>Basiszahl: Anzahl Frauen mit ausschließlich geringfügiger Beschäftigung  / Kennzahl: Anteil Frauen mit ausschließlich geringfügiger Beschäftigung</v>
      </c>
      <c r="C29" s="490">
        <v>2011</v>
      </c>
      <c r="D29" s="491">
        <v>2023</v>
      </c>
      <c r="E29" s="299">
        <f>INDEX(Matrix2!$A:$EH,MATCH(Entwicklungen!$B$6,Matrix2!$C:$C,0)+MATCH(Entwicklungen!C$29,Matrix2!$B:$B)-24,22)</f>
        <v>41165</v>
      </c>
      <c r="F29" s="299">
        <f>INDEX(Matrix2!$A:$EH,MATCH(Entwicklungen!$B$6,Matrix2!$C:$C,0)+MATCH(Entwicklungen!D$29,Matrix2!$B:$B)-24,22)</f>
        <v>33604</v>
      </c>
      <c r="G29" s="299">
        <f t="shared" si="8"/>
        <v>-7561</v>
      </c>
      <c r="H29" s="300">
        <f t="shared" si="9"/>
        <v>-18.367545244746751</v>
      </c>
      <c r="I29" s="301">
        <f>INDEX(Matrix1!$A:$EH,MATCH(Entwicklungen!$B$6,Matrix1!$C:$C,0)+MATCH(Entwicklungen!C$29,Matrix1!$B:$B)-24,22)</f>
        <v>61.575396766038928</v>
      </c>
      <c r="J29" s="302">
        <f>INDEX(Matrix1!$A:$EH,MATCH(Entwicklungen!$B$6,Matrix1!$C:$C,0)+MATCH(Entwicklungen!D$29,Matrix1!$B:$B)-24,22)</f>
        <v>56.3164069046422</v>
      </c>
      <c r="K29" s="303">
        <f t="shared" si="10"/>
        <v>-5.2589898613967279</v>
      </c>
      <c r="L29" s="300">
        <f t="shared" si="11"/>
        <v>-8.5407323989786335</v>
      </c>
    </row>
    <row r="30" spans="1:13" ht="25.5" customHeight="1" x14ac:dyDescent="0.2">
      <c r="A30" s="141" t="str">
        <f>Kennzahlen!A30</f>
        <v>GB 1.5</v>
      </c>
      <c r="B30" s="142" t="str">
        <f>CONCATENATE("Basiszahl: ",Basiszahlen!B30," / Kennzahl: ",Kennzahlen!B30)</f>
        <v>Basiszahl: Anzahl Frauen in Teilzeit  / Kennzahl: Anteil Frauen in Teilzeit</v>
      </c>
      <c r="C30" s="488">
        <v>2011</v>
      </c>
      <c r="D30" s="489">
        <v>2023</v>
      </c>
      <c r="E30" s="292">
        <f>INDEX(Matrix2!$A:$EH,MATCH(Entwicklungen!$B$6,Matrix2!$C:$C,0)+MATCH(Entwicklungen!C$30,Matrix2!$B:$B)-24,23)</f>
        <v>78937</v>
      </c>
      <c r="F30" s="292">
        <f>INDEX(Matrix2!$A:$EH,MATCH(Entwicklungen!$B$6,Matrix2!$C:$C,0)+MATCH(Entwicklungen!D$30,Matrix2!$B:$B)-24,23)</f>
        <v>107970</v>
      </c>
      <c r="G30" s="292">
        <f t="shared" si="8"/>
        <v>29033</v>
      </c>
      <c r="H30" s="293">
        <f t="shared" si="9"/>
        <v>36.779963768574945</v>
      </c>
      <c r="I30" s="294">
        <f>INDEX(Matrix1!$A:$EH,MATCH(Entwicklungen!$B$6,Matrix1!$C:$C,0)+MATCH(Entwicklungen!C$30,Matrix1!$B:$B)-24,23)</f>
        <v>43.221652165818881</v>
      </c>
      <c r="J30" s="295">
        <f>INDEX(Matrix1!$A:$EH,MATCH(Entwicklungen!$B$6,Matrix1!$C:$C,0)+MATCH(Entwicklungen!D$30,Matrix1!$B:$B)-24,23)</f>
        <v>49.048958101459611</v>
      </c>
      <c r="K30" s="296">
        <f t="shared" si="10"/>
        <v>5.8273059356407302</v>
      </c>
      <c r="L30" s="293">
        <f t="shared" si="11"/>
        <v>13.482376641421304</v>
      </c>
    </row>
    <row r="31" spans="1:13" ht="25.5" customHeight="1" x14ac:dyDescent="0.2">
      <c r="A31" s="144" t="str">
        <f>Kennzahlen!A31</f>
        <v>GB 1.6</v>
      </c>
      <c r="B31" s="149" t="str">
        <f>CONCATENATE("Basiszahl: ",Basiszahlen!B31," / Kennzahl: ",Kennzahlen!B31)</f>
        <v>Basiszahl: Anzahl Männer in Teilzeit / Kennzahl: Anteil Männer in Teilzeit</v>
      </c>
      <c r="C31" s="490">
        <v>2011</v>
      </c>
      <c r="D31" s="491">
        <v>2023</v>
      </c>
      <c r="E31" s="299">
        <f>INDEX(Matrix2!$A:$EH,MATCH(Entwicklungen!$B$6,Matrix2!$C:$C,0)+MATCH(Entwicklungen!C$31,Matrix2!$B:$B)-24,24)</f>
        <v>19855</v>
      </c>
      <c r="F31" s="299">
        <f>INDEX(Matrix2!$A:$EH,MATCH(Entwicklungen!$B$6,Matrix2!$C:$C,0)+MATCH(Entwicklungen!D$31,Matrix2!$B:$B)-24,24)</f>
        <v>39024</v>
      </c>
      <c r="G31" s="299">
        <f t="shared" si="8"/>
        <v>19169</v>
      </c>
      <c r="H31" s="300">
        <f t="shared" si="9"/>
        <v>96.544950893981365</v>
      </c>
      <c r="I31" s="301">
        <f>INDEX(Matrix1!$A:$EH,MATCH(Entwicklungen!$B$6,Matrix1!$C:$C,0)+MATCH(Entwicklungen!C$31,Matrix1!$B:$B)-24,24)</f>
        <v>9.8452429947786246</v>
      </c>
      <c r="J31" s="302">
        <f>INDEX(Matrix1!$A:$EH,MATCH(Entwicklungen!$B$6,Matrix1!$C:$C,0)+MATCH(Entwicklungen!D$31,Matrix1!$B:$B)-24,24)</f>
        <v>15.530209568684883</v>
      </c>
      <c r="K31" s="303">
        <f t="shared" si="10"/>
        <v>5.6849665739062587</v>
      </c>
      <c r="L31" s="300">
        <f t="shared" si="11"/>
        <v>57.743283501699786</v>
      </c>
    </row>
    <row r="32" spans="1:13" ht="25.5" customHeight="1" x14ac:dyDescent="0.2">
      <c r="A32" s="141" t="str">
        <f>Kennzahlen!A32</f>
        <v>GB 2.1</v>
      </c>
      <c r="B32" s="142" t="str">
        <f>CONCATENATE("Basiszahl: ",Basiszahlen!B32," / Kennzahl: ",Kennzahlen!B32)</f>
        <v>Basiszahl: Anzahl vollzeitbeschäftigte Frauen im Unteren Entgeltbereich / Kennzahl: Anteil vollzeitbeschäftigte Frauen im Unteren Entgeltbereich</v>
      </c>
      <c r="C32" s="488">
        <v>2011</v>
      </c>
      <c r="D32" s="489">
        <v>2023</v>
      </c>
      <c r="E32" s="292">
        <f>INDEX(Matrix2!$A:$EH,MATCH(Entwicklungen!$B$6,Matrix2!$C:$C,0)+MATCH(Entwicklungen!C$32,Matrix2!$B:$B)-24,25)</f>
        <v>23881.153578441998</v>
      </c>
      <c r="F32" s="292">
        <f>INDEX(Matrix2!$A:$EH,MATCH(Entwicklungen!$B$6,Matrix2!$C:$C,0)+MATCH(Entwicklungen!D$32,Matrix2!$B:$B)-24,25)</f>
        <v>16917.749842979829</v>
      </c>
      <c r="G32" s="292">
        <f t="shared" si="8"/>
        <v>-6963.4037354621687</v>
      </c>
      <c r="H32" s="293">
        <f t="shared" si="9"/>
        <v>-29.158573569696294</v>
      </c>
      <c r="I32" s="294">
        <f>INDEX(Matrix1!$A:$EH,MATCH(Entwicklungen!$B$6,Matrix1!$C:$C,0)+MATCH(Entwicklungen!C$32,Matrix1!$B:$B)-24,25)</f>
        <v>25.742046090310549</v>
      </c>
      <c r="J32" s="295">
        <f>INDEX(Matrix1!$A:$EH,MATCH(Entwicklungen!$B$6,Matrix1!$C:$C,0)+MATCH(Entwicklungen!D$32,Matrix1!$B:$B)-24,25)</f>
        <v>16.729873365089869</v>
      </c>
      <c r="K32" s="296">
        <f t="shared" si="10"/>
        <v>-9.0121727252206796</v>
      </c>
      <c r="L32" s="293">
        <f t="shared" si="11"/>
        <v>-35.009543117137497</v>
      </c>
    </row>
    <row r="33" spans="1:12" ht="25.5" customHeight="1" x14ac:dyDescent="0.2">
      <c r="A33" s="144" t="str">
        <f>Kennzahlen!A33</f>
        <v>GB 2.2</v>
      </c>
      <c r="B33" s="149" t="str">
        <f>CONCATENATE("Basiszahl: ",Basiszahlen!B33," / Kennzahl: ",Kennzahlen!B33)</f>
        <v>Basiszahl: Anzahl vollzeitbeschäftige Männer im Unteren Entgeltbereich / Kennzahl: Anteil vollzeitbeschäftigte Männer im Unteren Entgeltbereich</v>
      </c>
      <c r="C33" s="490">
        <v>2011</v>
      </c>
      <c r="D33" s="491">
        <v>2022</v>
      </c>
      <c r="E33" s="299">
        <f>INDEX(Matrix2!$A:$EH,MATCH(Entwicklungen!$B$6,Matrix2!$C:$C,0)+MATCH(Entwicklungen!C$33,Matrix2!$B:$B)-24,26)</f>
        <v>24855.361262621511</v>
      </c>
      <c r="F33" s="299">
        <f>INDEX(Matrix2!$A:$EH,MATCH(Entwicklungen!$B$6,Matrix2!$C:$C,0)+MATCH(Entwicklungen!D$33,Matrix2!$B:$B)-24,26)</f>
        <v>26490</v>
      </c>
      <c r="G33" s="299">
        <f t="shared" si="8"/>
        <v>1634.6387373784892</v>
      </c>
      <c r="H33" s="300">
        <f t="shared" si="9"/>
        <v>6.5766042187313705</v>
      </c>
      <c r="I33" s="301">
        <f>INDEX(Matrix1!$A:$EH,MATCH(Entwicklungen!$B$6,Matrix1!$C:$C,0)+MATCH(Entwicklungen!C$33,Matrix1!$B:$B)-24,26)</f>
        <v>14.890047843128999</v>
      </c>
      <c r="J33" s="302">
        <f>INDEX(Matrix1!$A:$EH,MATCH(Entwicklungen!$B$6,Matrix1!$C:$C,0)+MATCH(Entwicklungen!D$33,Matrix1!$B:$B)-24,26)</f>
        <v>13.5818293683347</v>
      </c>
      <c r="K33" s="303">
        <f t="shared" si="10"/>
        <v>-1.3082184747942982</v>
      </c>
      <c r="L33" s="300">
        <f t="shared" si="11"/>
        <v>-8.7858581018460242</v>
      </c>
    </row>
    <row r="34" spans="1:12" ht="25.5" customHeight="1" x14ac:dyDescent="0.2">
      <c r="A34" s="156" t="str">
        <f>Kennzahlen!A34</f>
        <v>GB 2.3</v>
      </c>
      <c r="B34" s="142" t="str">
        <f>CONCATENATE("Basiszahl: ",Basiszahlen!B34," / Kennzahl: ",Kennzahlen!B34)</f>
        <v>Basiszahl: Medianeinkommen der weiblichen Beschäftigten in Euro / Kennzahl: Differenz Medianeinkommen zwischen weiblichen und männlichen Beschäftigten in Prozent</v>
      </c>
      <c r="C34" s="494">
        <v>2010</v>
      </c>
      <c r="D34" s="495">
        <v>2023</v>
      </c>
      <c r="E34" s="311">
        <f>INDEX(Matrix2!$A:$EH,MATCH(Entwicklungen!$B$6,Matrix2!$C:$C,0)+MATCH(Entwicklungen!C$34,Matrix2!$B:$B)-24,27)</f>
        <v>2501.78125</v>
      </c>
      <c r="F34" s="311">
        <f>INDEX(Matrix2!$A:$EH,MATCH(Entwicklungen!$B$6,Matrix2!$C:$C,0)+MATCH(Entwicklungen!D$34,Matrix2!$B:$B)-24,27)</f>
        <v>3716.0821917808221</v>
      </c>
      <c r="G34" s="311">
        <f t="shared" ref="G34" si="12">F34-E34</f>
        <v>1214.3009417808221</v>
      </c>
      <c r="H34" s="312">
        <f t="shared" ref="H34" si="13">G34/E34*100</f>
        <v>48.537454734734389</v>
      </c>
      <c r="I34" s="313">
        <f>INDEX(Matrix1!$A:$EH,MATCH(Entwicklungen!$B$6,Matrix1!$C:$C,0)+MATCH(Entwicklungen!C$34,Matrix1!$B:$B)-24,27)</f>
        <v>24.063049573231098</v>
      </c>
      <c r="J34" s="314">
        <f>INDEX(Matrix1!$A:$EH,MATCH(Entwicklungen!$B$6,Matrix1!$C:$C,0)+MATCH(Entwicklungen!D$34,Matrix1!$B:$B)-24,27)</f>
        <v>10.264639590925096</v>
      </c>
      <c r="K34" s="315">
        <f t="shared" ref="K34" si="14">J34-I34</f>
        <v>-13.798409982306001</v>
      </c>
      <c r="L34" s="312">
        <f t="shared" ref="L34" si="15">K34/I34*100</f>
        <v>-57.342731810917357</v>
      </c>
    </row>
    <row r="35" spans="1:12" ht="25.5" customHeight="1" x14ac:dyDescent="0.2">
      <c r="A35" s="153" t="str">
        <f>Kennzahlen!A35</f>
        <v>GB 3.1</v>
      </c>
      <c r="B35" s="154" t="str">
        <f>CONCATENATE("Basiszahl: ",Basiszahlen!B35," / Kennzahl: ",Kennzahlen!B35)</f>
        <v>Basiszahl: Anzahl Frauen mit Mindestsicherungsleistungen / Kennzahl: Anteil Frauen mit Mindestsicherungsleistungen</v>
      </c>
      <c r="C35" s="492">
        <v>2020</v>
      </c>
      <c r="D35" s="493">
        <v>2023</v>
      </c>
      <c r="E35" s="305">
        <f>INDEX(Matrix2!$A:$EH,MATCH(Entwicklungen!$B$6,Matrix2!$C:$C,0)+MATCH(Entwicklungen!C$35,Matrix2!$B:$B)-24,28)</f>
        <v>69550</v>
      </c>
      <c r="F35" s="305">
        <f>INDEX(Matrix2!$A:$EH,MATCH(Entwicklungen!$B$6,Matrix2!$C:$C,0)+MATCH(Entwicklungen!D$35,Matrix2!$B:$B)-24,28)</f>
        <v>72036</v>
      </c>
      <c r="G35" s="305">
        <f t="shared" si="8"/>
        <v>2486</v>
      </c>
      <c r="H35" s="306">
        <f t="shared" si="9"/>
        <v>3.5744069015097053</v>
      </c>
      <c r="I35" s="307">
        <f>INDEX(Matrix1!$A:$EH,MATCH(Entwicklungen!$B$6,Matrix1!$C:$C,0)+MATCH(Entwicklungen!C$35,Matrix1!$B:$B)-24,28)</f>
        <v>11.609952341604695</v>
      </c>
      <c r="J35" s="308">
        <f>INDEX(Matrix1!$A:$EH,MATCH(Entwicklungen!$B$6,Matrix1!$C:$C,0)+MATCH(Entwicklungen!D$35,Matrix1!$B:$B)-24,28)</f>
        <v>11.806799612537144</v>
      </c>
      <c r="K35" s="309">
        <f t="shared" si="10"/>
        <v>0.1968472709324498</v>
      </c>
      <c r="L35" s="306">
        <f t="shared" si="11"/>
        <v>1.69550455626799</v>
      </c>
    </row>
    <row r="36" spans="1:12" ht="25.5" customHeight="1" x14ac:dyDescent="0.2">
      <c r="A36" s="156" t="str">
        <f>Kennzahlen!A36</f>
        <v>GB 3.2</v>
      </c>
      <c r="B36" s="142" t="str">
        <f>CONCATENATE("Basiszahl: ",Basiszahlen!B36," / Kennzahl: ",Kennzahlen!B36)</f>
        <v>Basiszahl: Anzahl Männer mit Mindestsicherungsleistungen / Kennzahl: Anteil Männer mit Mindestsicherungsleistungen</v>
      </c>
      <c r="C36" s="494">
        <v>2020</v>
      </c>
      <c r="D36" s="495">
        <v>2023</v>
      </c>
      <c r="E36" s="311">
        <f>INDEX(Matrix2!$A:$EH,MATCH(Entwicklungen!$B$6,Matrix2!$C:$C,0)+MATCH(Entwicklungen!C$36,Matrix2!$B:$B)-24,29)</f>
        <v>71849</v>
      </c>
      <c r="F36" s="311">
        <f>INDEX(Matrix2!$A:$EH,MATCH(Entwicklungen!$B$6,Matrix2!$C:$C,0)+MATCH(Entwicklungen!D$36,Matrix2!$B:$B)-24,29)</f>
        <v>70913</v>
      </c>
      <c r="G36" s="311">
        <f t="shared" si="8"/>
        <v>-936</v>
      </c>
      <c r="H36" s="312">
        <f t="shared" si="9"/>
        <v>-1.302732118749043</v>
      </c>
      <c r="I36" s="313">
        <f>INDEX(Matrix1!$A:$EH,MATCH(Entwicklungen!$B$6,Matrix1!$C:$C,0)+MATCH(Entwicklungen!C$36,Matrix1!$B:$B)-24,29)</f>
        <v>12.38257075053038</v>
      </c>
      <c r="J36" s="314">
        <f>INDEX(Matrix1!$A:$EH,MATCH(Entwicklungen!$B$6,Matrix1!$C:$C,0)+MATCH(Entwicklungen!D$36,Matrix1!$B:$B)-24,29)</f>
        <v>11.988693133885263</v>
      </c>
      <c r="K36" s="315">
        <f t="shared" si="10"/>
        <v>-0.393877616645117</v>
      </c>
      <c r="L36" s="312">
        <f t="shared" si="11"/>
        <v>-3.1809034212725664</v>
      </c>
    </row>
    <row r="37" spans="1:12" ht="25.5" customHeight="1" x14ac:dyDescent="0.2">
      <c r="A37" s="161" t="str">
        <f>Kennzahlen!A37</f>
        <v>GB 4</v>
      </c>
      <c r="B37" s="154" t="str">
        <f>CONCATENATE("Basiszahl: ",Basiszahlen!B37," / Kennzahl: ",Kennzahlen!B37)</f>
        <v>Basiszahl: Anzahl Haushalte alleinerziehender Frauen mit Kindern 0 bis unter 18 Jahre / Kennzahl: Anteil Haushalte alleinerziehender Frauen mit Kindern 0 bis unter 18 Jahre</v>
      </c>
      <c r="C37" s="492">
        <v>2011</v>
      </c>
      <c r="D37" s="493">
        <v>2022</v>
      </c>
      <c r="E37" s="305">
        <f>INDEX(Matrix2!$A:$EH,MATCH(Entwicklungen!$B$6,Matrix2!$C:$C,0)+MATCH(Entwicklungen!C$37,Matrix2!$B:$B)-24,30)</f>
        <v>23586</v>
      </c>
      <c r="F37" s="305">
        <f>INDEX(Matrix2!$A:$EH,MATCH(Entwicklungen!$B$6,Matrix2!$C:$C,0)+MATCH(Entwicklungen!D$37,Matrix2!$B:$B)-24,30)</f>
        <v>24154</v>
      </c>
      <c r="G37" s="305">
        <f t="shared" si="8"/>
        <v>568</v>
      </c>
      <c r="H37" s="306">
        <f t="shared" si="9"/>
        <v>2.4082082591367762</v>
      </c>
      <c r="I37" s="307">
        <f>INDEX(Matrix1!$A:$EH,MATCH(Entwicklungen!$B$6,Matrix1!$C:$C,0)+MATCH(Entwicklungen!C$37,Matrix1!$B:$B)-24,30)</f>
        <v>89.865122304351146</v>
      </c>
      <c r="J37" s="308">
        <f>INDEX(Matrix1!$A:$EH,MATCH(Entwicklungen!$B$6,Matrix1!$C:$C,0)+MATCH(Entwicklungen!D$37,Matrix1!$B:$B)-24,30)</f>
        <v>88.518342067651261</v>
      </c>
      <c r="K37" s="309">
        <f t="shared" si="10"/>
        <v>-1.3467802366998853</v>
      </c>
      <c r="L37" s="306">
        <f t="shared" si="11"/>
        <v>-1.4986684513026876</v>
      </c>
    </row>
    <row r="38" spans="1:12" ht="25.5" customHeight="1" x14ac:dyDescent="0.2">
      <c r="A38" s="150" t="str">
        <f>Kennzahlen!A38</f>
        <v>GB 5</v>
      </c>
      <c r="B38" s="142" t="str">
        <f>CONCATENATE("Basiszahl: ",Basiszahlen!B38," / Kennzahl: ",Kennzahlen!B38)</f>
        <v>Basiszahl: Anzahl ganztags betreute Kinder 1 bis 6 Jahre (+Flexi-Kinder) in Krippe, Kita und Kindertagespflege (Info) / Kennzahl: Ganztagsbetreuungsquote für Kinder 1 bis 6 Jahre (+ Flexikinder)</v>
      </c>
      <c r="C38" s="488">
        <v>2013</v>
      </c>
      <c r="D38" s="489">
        <v>2023</v>
      </c>
      <c r="E38" s="292">
        <f>INDEX(Matrix2!$A:$EH,MATCH(Entwicklungen!$B$6,Matrix2!$C:$C,0)+MATCH(Entwicklungen!C$38,Matrix2!$B:$B)-24,31)</f>
        <v>6524</v>
      </c>
      <c r="F38" s="292">
        <f>INDEX(Matrix2!$A:$EH,MATCH(Entwicklungen!$B$6,Matrix2!$C:$C,0)+MATCH(Entwicklungen!D$38,Matrix2!$B:$B)-24,31)</f>
        <v>35939</v>
      </c>
      <c r="G38" s="292">
        <f t="shared" ref="G38" si="16">F38-E38</f>
        <v>29415</v>
      </c>
      <c r="H38" s="293">
        <f t="shared" ref="H38" si="17">G38/E38*100</f>
        <v>450.8736971183323</v>
      </c>
      <c r="I38" s="294">
        <f>INDEX(Matrix1!$A:$EH,MATCH(Entwicklungen!$B$6,Matrix1!$C:$C,0)+MATCH(Entwicklungen!C$38,Matrix1!$B:$B)-24,31)</f>
        <v>35.514425694066418</v>
      </c>
      <c r="J38" s="295">
        <f>INDEX(Matrix1!$A:$EH,MATCH(Entwicklungen!$B$6,Matrix1!$C:$C,0)+MATCH(Entwicklungen!D$38,Matrix1!$B:$B)-24,31)</f>
        <v>59.395451841078859</v>
      </c>
      <c r="K38" s="296">
        <f t="shared" ref="K38" si="18">J38-I38</f>
        <v>23.881026147012442</v>
      </c>
      <c r="L38" s="293">
        <f t="shared" ref="L38" si="19">K38/I38*100</f>
        <v>67.243171416403811</v>
      </c>
    </row>
    <row r="39" spans="1:12" ht="25.5" customHeight="1" x14ac:dyDescent="0.2">
      <c r="A39" s="148" t="str">
        <f>Kennzahlen!A39</f>
        <v>GB 6</v>
      </c>
      <c r="B39" s="149" t="str">
        <f>CONCATENATE("Basiszahl: ",Basiszahlen!B39," / Kennzahl: ",Kennzahlen!B39)</f>
        <v>Basiszahl: Anzahl der Grundschüler*innen mit Ganztagsangebot / Kennzahl: Anteil der Grundschüler*innen mit schulischem Ganztagsangebot</v>
      </c>
      <c r="C39" s="490">
        <v>2014</v>
      </c>
      <c r="D39" s="491">
        <v>2023</v>
      </c>
      <c r="E39" s="299">
        <f>INDEX(Matrix2!$A:$EH,MATCH(Entwicklungen!$B$6,Matrix2!$C:$C,0)+MATCH(Entwicklungen!C$39,Matrix2!$B:$B)-24,32)</f>
        <v>16205</v>
      </c>
      <c r="F39" s="299">
        <f>INDEX(Matrix2!$A:$EH,MATCH(Entwicklungen!$B$6,Matrix2!$C:$C,0)+MATCH(Entwicklungen!D$39,Matrix2!$B:$B)-24,32)</f>
        <v>29330</v>
      </c>
      <c r="G39" s="299">
        <f t="shared" si="8"/>
        <v>13125</v>
      </c>
      <c r="H39" s="300">
        <f t="shared" si="9"/>
        <v>80.993520518358537</v>
      </c>
      <c r="I39" s="301">
        <f>INDEX(Matrix1!$A:$EH,MATCH(Entwicklungen!$B$6,Matrix1!$C:$C,0)+MATCH(Entwicklungen!C$39,Matrix1!$B:$B)-24,32)</f>
        <v>41.23514593246648</v>
      </c>
      <c r="J39" s="302">
        <f>INDEX(Matrix1!$A:$EH,MATCH(Entwicklungen!$B$6,Matrix1!$C:$C,0)+MATCH(Entwicklungen!D$39,Matrix1!$B:$B)-24,32)</f>
        <v>66.806368585290301</v>
      </c>
      <c r="K39" s="303">
        <f t="shared" si="10"/>
        <v>25.57122265282382</v>
      </c>
      <c r="L39" s="300">
        <f t="shared" si="11"/>
        <v>62.01317365216434</v>
      </c>
    </row>
    <row r="40" spans="1:12" ht="35.1" customHeight="1" x14ac:dyDescent="0.2">
      <c r="A40" s="136" t="s">
        <v>47</v>
      </c>
      <c r="B40" s="288" t="s">
        <v>317</v>
      </c>
      <c r="C40" s="289"/>
      <c r="D40" s="289"/>
      <c r="E40" s="289"/>
      <c r="F40" s="289"/>
      <c r="G40" s="289"/>
      <c r="H40" s="289"/>
      <c r="I40" s="289"/>
      <c r="J40" s="289"/>
      <c r="K40" s="289"/>
      <c r="L40" s="290"/>
    </row>
    <row r="41" spans="1:12" ht="25.5" customHeight="1" x14ac:dyDescent="0.2">
      <c r="A41" s="150" t="str">
        <f>Kennzahlen!A41</f>
        <v>K 1</v>
      </c>
      <c r="B41" s="142" t="str">
        <f>CONCATENATE("Basiszahl: ",Basiszahlen!B41," / Kennzahl: ",Kennzahlen!B41)</f>
        <v>Basiszahl: Anzahl Kinder und Jugendliche 0 bis unter 18 Jahre / Kennzahl: Anteil Kinder und Jugendliche 0 bis unter 18 Jahre</v>
      </c>
      <c r="C41" s="488">
        <v>2010</v>
      </c>
      <c r="D41" s="489">
        <v>2023</v>
      </c>
      <c r="E41" s="292">
        <f>INDEX(Matrix2!$A:$EH,MATCH(Entwicklungen!$B$6,Matrix2!$C:$C,0)+MATCH(Entwicklungen!C$41,Matrix2!$B:$B)-24,33)</f>
        <v>182659</v>
      </c>
      <c r="F41" s="292">
        <f>INDEX(Matrix2!$A:$EH,MATCH(Entwicklungen!$B$6,Matrix2!$C:$C,0)+MATCH(Entwicklungen!D$41,Matrix2!$B:$B)-24,33)</f>
        <v>199127</v>
      </c>
      <c r="G41" s="292">
        <f t="shared" ref="G41:G51" si="20">F41-E41</f>
        <v>16468</v>
      </c>
      <c r="H41" s="293">
        <f t="shared" ref="H41:H51" si="21">G41/E41*100</f>
        <v>9.015706863609239</v>
      </c>
      <c r="I41" s="319">
        <f>INDEX(Matrix1!$A:$EH,MATCH(Entwicklungen!$B$6,Matrix1!$C:$C,0)+MATCH(Entwicklungen!C$41,Matrix1!$B:$B)-24,33)</f>
        <v>16.287418422021751</v>
      </c>
      <c r="J41" s="320">
        <f>INDEX(Matrix1!$A:$EH,MATCH(Entwicklungen!$B$6,Matrix1!$C:$C,0)+MATCH(Entwicklungen!D$41,Matrix1!$B:$B)-24,33)</f>
        <v>16.571517498847392</v>
      </c>
      <c r="K41" s="320">
        <f t="shared" ref="K41:K51" si="22">J41-I41</f>
        <v>0.2840990768256404</v>
      </c>
      <c r="L41" s="293">
        <f t="shared" ref="L41:L51" si="23">K41/I41*100</f>
        <v>1.7442854936514567</v>
      </c>
    </row>
    <row r="42" spans="1:12" ht="25.5" customHeight="1" x14ac:dyDescent="0.2">
      <c r="A42" s="144" t="str">
        <f>Kennzahlen!A42</f>
        <v>K 2.1</v>
      </c>
      <c r="B42" s="149" t="str">
        <f>CONCATENATE("Basiszahl: ",Basiszahlen!B42," / Kennzahl: ",Kennzahlen!B42)</f>
        <v>Basiszahl: Platzangebot gemäß Betriebserlaubnis in Krippe + AüG + Kindertagespflege 1 bis unter 3 Jahre / Kennzahl: Versorgungsquote mit Krippen-Plätzen</v>
      </c>
      <c r="C42" s="490">
        <v>2013</v>
      </c>
      <c r="D42" s="491">
        <v>2023</v>
      </c>
      <c r="E42" s="299">
        <f>INDEX(Matrix2!$A:$EH,MATCH(Entwicklungen!$B$6,Matrix2!$C:$C,0)+MATCH(Entwicklungen!C$42,Matrix2!$B:$B)-24,34)</f>
        <v>3132</v>
      </c>
      <c r="F42" s="299">
        <f>INDEX(Matrix2!$A:$EH,MATCH(Entwicklungen!$B$6,Matrix2!$C:$C,0)+MATCH(Entwicklungen!D$42,Matrix2!$B:$B)-24,34)</f>
        <v>14368</v>
      </c>
      <c r="G42" s="299">
        <f t="shared" si="20"/>
        <v>11236</v>
      </c>
      <c r="H42" s="300">
        <f t="shared" si="21"/>
        <v>358.74840357598981</v>
      </c>
      <c r="I42" s="321">
        <f>INDEX(Matrix1!$A:$EH,MATCH(Entwicklungen!$B$6,Matrix1!$C:$C,0)+MATCH(Entwicklungen!C$42,Matrix1!$B:$B)-24,34)</f>
        <v>46.393126944156421</v>
      </c>
      <c r="J42" s="322">
        <f>INDEX(Matrix1!$A:$EH,MATCH(Entwicklungen!$B$6,Matrix1!$C:$C,0)+MATCH(Entwicklungen!D$42,Matrix1!$B:$B)-24,34)</f>
        <v>64.969477730047473</v>
      </c>
      <c r="K42" s="322">
        <f t="shared" si="22"/>
        <v>18.576350785891051</v>
      </c>
      <c r="L42" s="300">
        <f t="shared" si="23"/>
        <v>40.041169909179594</v>
      </c>
    </row>
    <row r="43" spans="1:12" ht="25.5" customHeight="1" x14ac:dyDescent="0.2">
      <c r="A43" s="141" t="str">
        <f>Kennzahlen!A43</f>
        <v>K 2.2</v>
      </c>
      <c r="B43" s="142" t="str">
        <f>CONCATENATE("Basiszahl: ",Basiszahlen!B43," / Kennzahl: ",Kennzahlen!B43)</f>
        <v>Basiszahl: Platzangebot gemäß Betriebserlaubnis in KiGa + tatsächlich belegte Plätze in  Tagesbetreuung 3 bis unter 6 Jahre + Flexikinder / Kennzahl: Versorgungsquote mit KiTa-Plätzen</v>
      </c>
      <c r="C43" s="488">
        <v>2013</v>
      </c>
      <c r="D43" s="489">
        <v>2023</v>
      </c>
      <c r="E43" s="292">
        <f>INDEX(Matrix2!$A:$EH,MATCH(Entwicklungen!$B$6,Matrix2!$C:$C,0)+MATCH(Entwicklungen!C$43,Matrix2!$B:$B)-24,35)</f>
        <v>11931</v>
      </c>
      <c r="F43" s="292">
        <f>INDEX(Matrix2!$A:$EH,MATCH(Entwicklungen!$B$6,Matrix2!$C:$C,0)+MATCH(Entwicklungen!D$43,Matrix2!$B:$B)-24,35)</f>
        <v>36868</v>
      </c>
      <c r="G43" s="292">
        <f t="shared" si="20"/>
        <v>24937</v>
      </c>
      <c r="H43" s="293">
        <f t="shared" si="21"/>
        <v>209.01014164780824</v>
      </c>
      <c r="I43" s="319">
        <f>INDEX(Matrix1!$A:$EH,MATCH(Entwicklungen!$B$6,Matrix1!$C:$C,0)+MATCH(Entwicklungen!C$43,Matrix1!$B:$B)-24,35)</f>
        <v>102.6852569067906</v>
      </c>
      <c r="J43" s="320">
        <f>INDEX(Matrix1!$A:$EH,MATCH(Entwicklungen!$B$6,Matrix1!$C:$C,0)+MATCH(Entwicklungen!D$43,Matrix1!$B:$B)-24,35)</f>
        <v>96.027921756570208</v>
      </c>
      <c r="K43" s="320">
        <f t="shared" si="22"/>
        <v>-6.6573351502203906</v>
      </c>
      <c r="L43" s="293">
        <f t="shared" si="23"/>
        <v>-6.4832434088015019</v>
      </c>
    </row>
    <row r="44" spans="1:12" ht="25.5" customHeight="1" x14ac:dyDescent="0.2">
      <c r="A44" s="153" t="str">
        <f>Kennzahlen!A44</f>
        <v>K 2.3</v>
      </c>
      <c r="B44" s="154" t="str">
        <f>CONCATENATE("Basiszahl: ",Basiszahlen!B44," / Kennzahl: ",Kennzahlen!B44)</f>
        <v>Basiszahl: Platzangebot gemäß Betriebserlaubnis in Hortgruppen + altersübergreifenden Gruppen (AüG) / Kennzahl: Versorgungsquote mit Hortplätzen</v>
      </c>
      <c r="C44" s="492">
        <v>2014</v>
      </c>
      <c r="D44" s="493">
        <v>2023</v>
      </c>
      <c r="E44" s="305">
        <f>INDEX(Matrix2!$A:$EH,MATCH(Entwicklungen!$B$6,Matrix2!$C:$C,0)+MATCH(Entwicklungen!C$44,Matrix2!$B:$B)-24,36)</f>
        <v>3589</v>
      </c>
      <c r="F44" s="305">
        <f>INDEX(Matrix2!$A:$EH,MATCH(Entwicklungen!$B$6,Matrix2!$C:$C,0)+MATCH(Entwicklungen!D$44,Matrix2!$B:$B)-24,36)</f>
        <v>7368</v>
      </c>
      <c r="G44" s="305">
        <f t="shared" ref="G44" si="24">F44-E44</f>
        <v>3779</v>
      </c>
      <c r="H44" s="306">
        <f t="shared" ref="H44" si="25">G44/E44*100</f>
        <v>105.29395374756199</v>
      </c>
      <c r="I44" s="323">
        <f>INDEX(Matrix1!$A:$EH,MATCH(Entwicklungen!$B$6,Matrix1!$C:$C,0)+MATCH(Entwicklungen!C$44,Matrix1!$B:$B)-24,36)</f>
        <v>22.778624016247779</v>
      </c>
      <c r="J44" s="324">
        <f>INDEX(Matrix1!$A:$EH,MATCH(Entwicklungen!$B$6,Matrix1!$C:$C,0)+MATCH(Entwicklungen!D$44,Matrix1!$B:$B)-24,36)</f>
        <v>16.782452224221579</v>
      </c>
      <c r="K44" s="324">
        <f t="shared" ref="K44" si="26">J44-I44</f>
        <v>-5.9961717920261997</v>
      </c>
      <c r="L44" s="306">
        <f t="shared" ref="L44" si="27">K44/I44*100</f>
        <v>-26.323678672378044</v>
      </c>
    </row>
    <row r="45" spans="1:12" ht="25.5" customHeight="1" x14ac:dyDescent="0.2">
      <c r="A45" s="156" t="str">
        <f>Kennzahlen!A45</f>
        <v>K 3.1</v>
      </c>
      <c r="B45" s="142" t="str">
        <f>CONCATENATE("Basiszahl: ",Basiszahlen!B45," / Kennzahl: ",Kennzahlen!B45)</f>
        <v>Basiszahl: Anzahl Alleinerziehenden-Haushalte  / Kennzahl: Anteil Alleinerziehenden-Haushalte</v>
      </c>
      <c r="C45" s="494">
        <v>2011</v>
      </c>
      <c r="D45" s="495">
        <v>2022</v>
      </c>
      <c r="E45" s="311">
        <f>INDEX(Matrix2!$A:$EH,MATCH(Entwicklungen!$B$6,Matrix2!$C:$C,0)+MATCH(Entwicklungen!C$45,Matrix2!$B:$B)-24,37)</f>
        <v>26246</v>
      </c>
      <c r="F45" s="311">
        <f>INDEX(Matrix2!$A:$EH,MATCH(Entwicklungen!$B$6,Matrix2!$C:$C,0)+MATCH(Entwicklungen!D$45,Matrix2!$B:$B)-24,37)</f>
        <v>27287</v>
      </c>
      <c r="G45" s="311">
        <f t="shared" si="20"/>
        <v>1041</v>
      </c>
      <c r="H45" s="312">
        <f t="shared" si="21"/>
        <v>3.9663186771317536</v>
      </c>
      <c r="I45" s="325">
        <f>INDEX(Matrix1!$A:$EH,MATCH(Entwicklungen!$B$6,Matrix1!$C:$C,0)+MATCH(Entwicklungen!C$45,Matrix1!$B:$B)-24,37)</f>
        <v>23.286929826896287</v>
      </c>
      <c r="J45" s="326">
        <f>INDEX(Matrix1!$A:$EH,MATCH(Entwicklungen!$B$6,Matrix1!$C:$C,0)+MATCH(Entwicklungen!D$45,Matrix1!$B:$B)-24,37)</f>
        <v>23.362757605075473</v>
      </c>
      <c r="K45" s="326">
        <f t="shared" si="22"/>
        <v>7.5827778179185401E-2</v>
      </c>
      <c r="L45" s="312">
        <f t="shared" si="23"/>
        <v>0.32562376724992187</v>
      </c>
    </row>
    <row r="46" spans="1:12" ht="25.5" customHeight="1" x14ac:dyDescent="0.2">
      <c r="A46" s="153" t="str">
        <f>Kennzahlen!A46</f>
        <v>K 3.2</v>
      </c>
      <c r="B46" s="154" t="str">
        <f>CONCATENATE("Basiszahl: ",Basiszahlen!B46," / Kennzahl: ",Kennzahlen!B46)</f>
        <v>Basiszahl: Anzahl Bedarfsgemeinschaften im SGB II-Bezug mit Kindern 0 bis unter 18 Jahre / Kennzahl: Anteil Bedarfsgemeinschaften im SGB II-Bezug mit Kindern 0 bis unter 18 Jahre</v>
      </c>
      <c r="C46" s="492">
        <v>2011</v>
      </c>
      <c r="D46" s="493">
        <v>2022</v>
      </c>
      <c r="E46" s="305">
        <f>INDEX(Matrix2!$A:$EH,MATCH(Entwicklungen!$B$6,Matrix2!$C:$C,0)+MATCH(Entwicklungen!C$46,Matrix2!$B:$B)-24,38)</f>
        <v>20645</v>
      </c>
      <c r="F46" s="305">
        <f>INDEX(Matrix2!$A:$EH,MATCH(Entwicklungen!$B$6,Matrix2!$C:$C,0)+MATCH(Entwicklungen!D$46,Matrix2!$B:$B)-24,38)</f>
        <v>20237</v>
      </c>
      <c r="G46" s="305">
        <f t="shared" si="20"/>
        <v>-408</v>
      </c>
      <c r="H46" s="306">
        <f t="shared" si="21"/>
        <v>-1.9762654395737469</v>
      </c>
      <c r="I46" s="323">
        <f>INDEX(Matrix1!$A:$EH,MATCH(Entwicklungen!$B$6,Matrix1!$C:$C,0)+MATCH(Entwicklungen!C$46,Matrix1!$B:$B)-24,38)</f>
        <v>18.317407082080084</v>
      </c>
      <c r="J46" s="324">
        <f>INDEX(Matrix1!$A:$EH,MATCH(Entwicklungen!$B$6,Matrix1!$C:$C,0)+MATCH(Entwicklungen!D$46,Matrix1!$B:$B)-24,38)</f>
        <v>17.326643663792733</v>
      </c>
      <c r="K46" s="324">
        <f t="shared" si="22"/>
        <v>-0.99076341828735082</v>
      </c>
      <c r="L46" s="306">
        <f t="shared" si="23"/>
        <v>-5.4088628038223519</v>
      </c>
    </row>
    <row r="47" spans="1:12" ht="25.5" customHeight="1" x14ac:dyDescent="0.2">
      <c r="A47" s="156" t="str">
        <f>Kennzahlen!A47</f>
        <v>K 3.3</v>
      </c>
      <c r="B47" s="142" t="str">
        <f>CONCATENATE("Basiszahl: ",Basiszahlen!B47," / Kennzahl: ",Kennzahlen!B47)</f>
        <v>Basiszahl: Anzahl Alleinerziehenden-Bedarfsgemeinschaften im SGB II-Bezug mit Kindern 0 bis unter 18 Jahre / Kennzahl: Anteil Alleinerziehenden-Bedarfsgemeinschaften im SGB II-Bezug mit Kindern 0 bis unter 18 Jahre</v>
      </c>
      <c r="C47" s="494">
        <v>2012</v>
      </c>
      <c r="D47" s="495">
        <v>2022</v>
      </c>
      <c r="E47" s="311">
        <f>INDEX(Matrix2!$A:$EH,MATCH(Entwicklungen!$B$6,Matrix2!$C:$C,0)+MATCH(Entwicklungen!C$47,Matrix2!$B:$B)-24,39)</f>
        <v>11001</v>
      </c>
      <c r="F47" s="311">
        <f>INDEX(Matrix2!$A:$EH,MATCH(Entwicklungen!$B$6,Matrix2!$C:$C,0)+MATCH(Entwicklungen!D$47,Matrix2!$B:$B)-24,39)</f>
        <v>10538</v>
      </c>
      <c r="G47" s="311">
        <f t="shared" si="20"/>
        <v>-463</v>
      </c>
      <c r="H47" s="312">
        <f t="shared" si="21"/>
        <v>-4.2087082992455231</v>
      </c>
      <c r="I47" s="325">
        <f>INDEX(Matrix1!$A:$EH,MATCH(Entwicklungen!$B$6,Matrix1!$C:$C,0)+MATCH(Entwicklungen!C$47,Matrix1!$B:$B)-24,39)</f>
        <v>41.442832925221325</v>
      </c>
      <c r="J47" s="326">
        <f>INDEX(Matrix1!$A:$EH,MATCH(Entwicklungen!$B$6,Matrix1!$C:$C,0)+MATCH(Entwicklungen!D$47,Matrix1!$B:$B)-24,39)</f>
        <v>38.619122659141716</v>
      </c>
      <c r="K47" s="326">
        <f t="shared" si="22"/>
        <v>-2.8237102660796083</v>
      </c>
      <c r="L47" s="312">
        <f t="shared" si="23"/>
        <v>-6.8135068642017265</v>
      </c>
    </row>
    <row r="48" spans="1:12" ht="25.5" customHeight="1" x14ac:dyDescent="0.2">
      <c r="A48" s="153" t="str">
        <f>Kennzahlen!A48</f>
        <v>K 4</v>
      </c>
      <c r="B48" s="154" t="str">
        <f>CONCATENATE("Basiszahl: ",Basiszahlen!B48," / Kennzahl: ",Kennzahlen!B48)</f>
        <v>Basiszahl: Anzahl Kinder und Jugendliche mit Mindestsicherungsleistungen / Kennzahl: Anteil Kinder und Jugendliche mit Mindestsicherungsleistungen</v>
      </c>
      <c r="C48" s="492">
        <v>2010</v>
      </c>
      <c r="D48" s="493">
        <v>2023</v>
      </c>
      <c r="E48" s="305">
        <f>INDEX(Matrix2!$A:$EH,MATCH(Entwicklungen!$B$6,Matrix2!$C:$C,0)+MATCH(Entwicklungen!C$48,Matrix2!$B:$B)-24,40)</f>
        <v>35317</v>
      </c>
      <c r="F48" s="305">
        <f>INDEX(Matrix2!$A:$EH,MATCH(Entwicklungen!$B$6,Matrix2!$C:$C,0)+MATCH(Entwicklungen!D$48,Matrix2!$B:$B)-24,40)</f>
        <v>40570</v>
      </c>
      <c r="G48" s="305">
        <f t="shared" si="20"/>
        <v>5253</v>
      </c>
      <c r="H48" s="306">
        <f t="shared" si="21"/>
        <v>14.873856782852451</v>
      </c>
      <c r="I48" s="323">
        <f>INDEX(Matrix1!$A:$EH,MATCH(Entwicklungen!$B$6,Matrix1!$C:$C,0)+MATCH(Entwicklungen!C$48,Matrix1!$B:$B)-24,40)</f>
        <v>19.33493559036237</v>
      </c>
      <c r="J48" s="324">
        <f>INDEX(Matrix1!$A:$EH,MATCH(Entwicklungen!$B$6,Matrix1!$C:$C,0)+MATCH(Entwicklungen!D$48,Matrix1!$B:$B)-24,40)</f>
        <v>20.37393221411461</v>
      </c>
      <c r="K48" s="324">
        <f t="shared" si="22"/>
        <v>1.0389966237522401</v>
      </c>
      <c r="L48" s="306">
        <f t="shared" si="23"/>
        <v>5.3736751224045198</v>
      </c>
    </row>
    <row r="49" spans="1:13" ht="25.5" customHeight="1" x14ac:dyDescent="0.2">
      <c r="A49" s="156" t="str">
        <f>Kennzahlen!A49</f>
        <v>K 5</v>
      </c>
      <c r="B49" s="142" t="str">
        <f>CONCATENATE("Basiszahl: ",Basiszahlen!B49," / Kennzahl: ",Kennzahlen!B49)</f>
        <v>Basiszahl: Anzahl in Anspruch genommene HzE-Leistungen + FEB-Beratungen 0 bis unter 18 Jahre / Kennzahl: Inanspruchnahme von Hilfen zur Erziehung pro 1.000 Kinder und Jugendliche 0 bis unter 18 Jahre</v>
      </c>
      <c r="C49" s="494">
        <v>2015</v>
      </c>
      <c r="D49" s="495">
        <v>2022</v>
      </c>
      <c r="E49" s="311">
        <f>INDEX(Matrix2!$A:$EH,MATCH(Entwicklungen!$B$6,Matrix2!$C:$C,0)+MATCH(Entwicklungen!C$49,Matrix2!$B:$B)-24,41)</f>
        <v>4629</v>
      </c>
      <c r="F49" s="311">
        <f>INDEX(Matrix2!$A:$EH,MATCH(Entwicklungen!$B$6,Matrix2!$C:$C,0)+MATCH(Entwicklungen!D$49,Matrix2!$B:$B)-24,41)</f>
        <v>11844</v>
      </c>
      <c r="G49" s="311">
        <f t="shared" si="20"/>
        <v>7215</v>
      </c>
      <c r="H49" s="312">
        <f t="shared" si="21"/>
        <v>155.86519766688269</v>
      </c>
      <c r="I49" s="325">
        <f>INDEX(Matrix1!$A:$EH,MATCH(Entwicklungen!$B$6,Matrix1!$C:$C,0)+MATCH(Entwicklungen!C$49,Matrix1!$B:$B)-24,41)</f>
        <v>60.498732258148834</v>
      </c>
      <c r="J49" s="326">
        <f>INDEX(Matrix1!$A:$EH,MATCH(Entwicklungen!$B$6,Matrix1!$C:$C,0)+MATCH(Entwicklungen!D$49,Matrix1!$B:$B)-24,41)</f>
        <v>59.354735249015263</v>
      </c>
      <c r="K49" s="326">
        <f t="shared" si="22"/>
        <v>-1.1439970091335709</v>
      </c>
      <c r="L49" s="312">
        <f t="shared" si="23"/>
        <v>-1.8909437709407224</v>
      </c>
    </row>
    <row r="50" spans="1:13" ht="38.25" x14ac:dyDescent="0.2">
      <c r="A50" s="153" t="str">
        <f>Kennzahlen!A50</f>
        <v>K 6</v>
      </c>
      <c r="B50" s="154" t="str">
        <f>CONCATENATE("Basiszahl: ",Basiszahlen!B50," / Kennzahl: ",Kennzahlen!B50)</f>
        <v>Basiszahl: Anzahl der Kinder mit 3 und mehr Defiziten in schulrelevanten Vorläuferfähigkeiten (3 Einschulungsjahrgänge) / Kennzahl: Anteil der Kinder mit 3 und mehr Defiziten in schulrelevanten Vorläuferfähigkeiten (3 Einschulungsjahrgänge)</v>
      </c>
      <c r="C50" s="492">
        <v>2019</v>
      </c>
      <c r="D50" s="493">
        <v>2023</v>
      </c>
      <c r="E50" s="305">
        <f>INDEX(Matrix2!$A:$EH,MATCH(Entwicklungen!$B$6,Matrix2!$C:$C,0)+MATCH(Entwicklungen!C$50,Matrix2!$B:$B)-24,42)</f>
        <v>2468</v>
      </c>
      <c r="F50" s="305">
        <f>INDEX(Matrix2!$A:$EH,MATCH(Entwicklungen!$B$6,Matrix2!$C:$C,0)+MATCH(Entwicklungen!D$50,Matrix2!$B:$B)-24,42)</f>
        <v>4079</v>
      </c>
      <c r="G50" s="305">
        <f t="shared" si="20"/>
        <v>1611</v>
      </c>
      <c r="H50" s="306">
        <f t="shared" si="21"/>
        <v>65.275526742301466</v>
      </c>
      <c r="I50" s="323">
        <f>INDEX(Matrix1!$A:$EH,MATCH(Entwicklungen!$B$6,Matrix1!$C:$C,0)+MATCH(Entwicklungen!C$50,Matrix1!$B:$B)-24,42)</f>
        <v>8.5999024322252424</v>
      </c>
      <c r="J50" s="324">
        <f>INDEX(Matrix1!$A:$EH,MATCH(Entwicklungen!$B$6,Matrix1!$C:$C,0)+MATCH(Entwicklungen!D$50,Matrix1!$B:$B)-24,42)</f>
        <v>12.970205729911921</v>
      </c>
      <c r="K50" s="324">
        <f t="shared" si="22"/>
        <v>4.3703032976866787</v>
      </c>
      <c r="L50" s="306">
        <f t="shared" si="23"/>
        <v>50.818056741090892</v>
      </c>
    </row>
    <row r="51" spans="1:13" ht="25.5" customHeight="1" x14ac:dyDescent="0.2">
      <c r="A51" s="156" t="str">
        <f>Kennzahlen!A51</f>
        <v>K 7</v>
      </c>
      <c r="B51" s="142" t="str">
        <f>CONCATENATE("Basiszahl: ",Basiszahlen!B51," / Kennzahl: ",Kennzahlen!B51)</f>
        <v>Basiszahl: Anzahl der Kinder mit Defiziten in der Sprachkompetenz in Deutsch (3 Einschulungsjahrgänge) / Kennzahl: Anteil der Kinder mit Defiziten in der Sprachkompetenz in Deutsch (3 Einschulungsjahrgänge)</v>
      </c>
      <c r="C51" s="494">
        <v>2019</v>
      </c>
      <c r="D51" s="495">
        <v>2023</v>
      </c>
      <c r="E51" s="311">
        <f>INDEX(Matrix2!$A:$EH,MATCH(Entwicklungen!$B$6,Matrix2!$C:$C,0)+MATCH(Entwicklungen!C$51,Matrix2!$B:$B)-24,43)</f>
        <v>2157</v>
      </c>
      <c r="F51" s="311">
        <f>INDEX(Matrix2!$A:$EH,MATCH(Entwicklungen!$B$6,Matrix2!$C:$C,0)+MATCH(Entwicklungen!D$51,Matrix2!$B:$B)-24,43)</f>
        <v>5545</v>
      </c>
      <c r="G51" s="311">
        <f t="shared" si="20"/>
        <v>3388</v>
      </c>
      <c r="H51" s="312">
        <f t="shared" si="21"/>
        <v>157.0700046360686</v>
      </c>
      <c r="I51" s="325">
        <f>INDEX(Matrix1!$A:$EH,MATCH(Entwicklungen!$B$6,Matrix1!$C:$C,0)+MATCH(Entwicklungen!C$51,Matrix1!$B:$B)-24,43)</f>
        <v>10.457167789790081</v>
      </c>
      <c r="J51" s="326">
        <f>INDEX(Matrix1!$A:$EH,MATCH(Entwicklungen!$B$6,Matrix1!$C:$C,0)+MATCH(Entwicklungen!D$51,Matrix1!$B:$B)-24,43)</f>
        <v>16.685222519784553</v>
      </c>
      <c r="K51" s="326">
        <f t="shared" si="22"/>
        <v>6.2280547299944722</v>
      </c>
      <c r="L51" s="312">
        <f t="shared" si="23"/>
        <v>59.557758421694942</v>
      </c>
    </row>
    <row r="52" spans="1:13" ht="35.1" customHeight="1" x14ac:dyDescent="0.2">
      <c r="A52" s="136" t="s">
        <v>59</v>
      </c>
      <c r="B52" s="316" t="s">
        <v>329</v>
      </c>
      <c r="C52" s="317"/>
      <c r="D52" s="317"/>
      <c r="E52" s="317"/>
      <c r="F52" s="317"/>
      <c r="G52" s="317"/>
      <c r="H52" s="317"/>
      <c r="I52" s="317"/>
      <c r="J52" s="317"/>
      <c r="K52" s="317"/>
      <c r="L52" s="318"/>
    </row>
    <row r="53" spans="1:13" ht="25.5" customHeight="1" x14ac:dyDescent="0.2">
      <c r="A53" s="150" t="str">
        <f>Kennzahlen!A53</f>
        <v>J 1</v>
      </c>
      <c r="B53" s="142" t="str">
        <f>CONCATENATE("Basiszahl: ",Basiszahlen!B53," / Kennzahl: ",Kennzahlen!B53)</f>
        <v>Basiszahl: Anzahl Jugendliche und junge Erwachsene 15 bis unter 25 Jahre / Kennzahl: Anteil Jugendliche und junge Erwachsene 15 bis unter 25 Jahre</v>
      </c>
      <c r="C53" s="488">
        <v>2010</v>
      </c>
      <c r="D53" s="489">
        <v>2023</v>
      </c>
      <c r="E53" s="292">
        <f>INDEX(Matrix2!$A:$EH,MATCH(Entwicklungen!$B$6,Matrix2!$C:$C,0)+MATCH(Entwicklungen!C$53,Matrix2!$B:$B)-24,44)</f>
        <v>121084</v>
      </c>
      <c r="F53" s="292">
        <f>INDEX(Matrix2!$A:$EH,MATCH(Entwicklungen!$B$6,Matrix2!$C:$C,0)+MATCH(Entwicklungen!D$53,Matrix2!$B:$B)-24,44)</f>
        <v>124913</v>
      </c>
      <c r="G53" s="292">
        <f t="shared" ref="G53:G62" si="28">F53-E53</f>
        <v>3829</v>
      </c>
      <c r="H53" s="293">
        <f t="shared" ref="H53:H62" si="29">G53/E53*100</f>
        <v>3.1622675167652208</v>
      </c>
      <c r="I53" s="319">
        <f>INDEX(Matrix1!$A:$EH,MATCH(Entwicklungen!$B$6,Matrix1!$C:$C,0)+MATCH(Entwicklungen!C$53,Matrix1!$B:$B)-24,44)</f>
        <v>10.796871614385722</v>
      </c>
      <c r="J53" s="320">
        <f>INDEX(Matrix1!$A:$EH,MATCH(Entwicklungen!$B$6,Matrix1!$C:$C,0)+MATCH(Entwicklungen!D$53,Matrix1!$B:$B)-24,44)</f>
        <v>10.39536559750071</v>
      </c>
      <c r="K53" s="320">
        <f t="shared" ref="K53:K62" si="30">J53-I53</f>
        <v>-0.40150601688501197</v>
      </c>
      <c r="L53" s="293">
        <f t="shared" ref="L53:L62" si="31">K53/I53*100</f>
        <v>-3.7187254903545068</v>
      </c>
    </row>
    <row r="54" spans="1:13" ht="25.5" customHeight="1" x14ac:dyDescent="0.2">
      <c r="A54" s="144" t="str">
        <f>Kennzahlen!A54</f>
        <v>J 2.1</v>
      </c>
      <c r="B54" s="149" t="str">
        <f>CONCATENATE("Basiszahl: ",Basiszahlen!B54," / Kennzahl: ",Kennzahlen!B54)</f>
        <v>Basiszahl: Anzahl junge Beschäftigte 15 bis unter 25 Jahre  / Kennzahl: Anteil junge Beschäftigte 15 bis unter 25 Jahre</v>
      </c>
      <c r="C54" s="490">
        <v>2012</v>
      </c>
      <c r="D54" s="491">
        <v>2023</v>
      </c>
      <c r="E54" s="299">
        <f>INDEX(Matrix2!$A:$EH,MATCH(Entwicklungen!$B$6,Matrix2!$C:$C,0)+MATCH(Entwicklungen!C$54,Matrix2!$B:$B)-24,45)</f>
        <v>38755</v>
      </c>
      <c r="F54" s="299">
        <f>INDEX(Matrix2!$A:$EH,MATCH(Entwicklungen!$B$6,Matrix2!$C:$C,0)+MATCH(Entwicklungen!D$54,Matrix2!$B:$B)-24,45)</f>
        <v>41705</v>
      </c>
      <c r="G54" s="299">
        <f t="shared" si="28"/>
        <v>2950</v>
      </c>
      <c r="H54" s="300">
        <f t="shared" si="29"/>
        <v>7.6119210424461361</v>
      </c>
      <c r="I54" s="321">
        <f>INDEX(Matrix1!$A:$EH,MATCH(Entwicklungen!$B$6,Matrix1!$C:$C,0)+MATCH(Entwicklungen!C$54,Matrix1!$B:$B)-24,45)</f>
        <v>31.66387515829895</v>
      </c>
      <c r="J54" s="322">
        <f>INDEX(Matrix1!$A:$EH,MATCH(Entwicklungen!$B$6,Matrix1!$C:$C,0)+MATCH(Entwicklungen!D$54,Matrix1!$B:$B)-24,45)</f>
        <v>33.387237517312052</v>
      </c>
      <c r="K54" s="322">
        <f t="shared" si="30"/>
        <v>1.7233623590131018</v>
      </c>
      <c r="L54" s="300">
        <f t="shared" si="31"/>
        <v>5.4426767109123624</v>
      </c>
    </row>
    <row r="55" spans="1:13" ht="25.5" customHeight="1" x14ac:dyDescent="0.2">
      <c r="A55" s="141" t="str">
        <f>Kennzahlen!A55</f>
        <v>J 2.2</v>
      </c>
      <c r="B55" s="142" t="str">
        <f>CONCATENATE("Basiszahl: ",Basiszahlen!B55," / Kennzahl: ",Kennzahlen!B55)</f>
        <v>Basiszahl: Anzahl junge Auszubildende 15 bis unter 25 Jahre  / Kennzahl: Anteil junge Auszubildende 15 bis unter 25 Jahre</v>
      </c>
      <c r="C55" s="488">
        <v>2012</v>
      </c>
      <c r="D55" s="489">
        <v>2023</v>
      </c>
      <c r="E55" s="292">
        <f>INDEX(Matrix2!$A:$EH,MATCH(Entwicklungen!$B$6,Matrix2!$C:$C,0)+MATCH(Entwicklungen!C$55,Matrix2!$B:$B)-24,46)</f>
        <v>16055</v>
      </c>
      <c r="F55" s="292">
        <f>INDEX(Matrix2!$A:$EH,MATCH(Entwicklungen!$B$6,Matrix2!$C:$C,0)+MATCH(Entwicklungen!D$55,Matrix2!$B:$B)-24,46)</f>
        <v>12962</v>
      </c>
      <c r="G55" s="292">
        <f t="shared" si="28"/>
        <v>-3093</v>
      </c>
      <c r="H55" s="293">
        <f t="shared" si="29"/>
        <v>-19.265026471504203</v>
      </c>
      <c r="I55" s="319">
        <f>INDEX(Matrix1!$A:$EH,MATCH(Entwicklungen!$B$6,Matrix1!$C:$C,0)+MATCH(Entwicklungen!C$55,Matrix1!$B:$B)-24,46)</f>
        <v>41.426912656431433</v>
      </c>
      <c r="J55" s="320">
        <f>INDEX(Matrix1!$A:$EH,MATCH(Entwicklungen!$B$6,Matrix1!$C:$C,0)+MATCH(Entwicklungen!D$55,Matrix1!$B:$B)-24,46)</f>
        <v>31.080206210286537</v>
      </c>
      <c r="K55" s="320">
        <f t="shared" si="30"/>
        <v>-10.346706446144896</v>
      </c>
      <c r="L55" s="293">
        <f t="shared" si="31"/>
        <v>-24.975808677692022</v>
      </c>
    </row>
    <row r="56" spans="1:13" ht="25.5" customHeight="1" x14ac:dyDescent="0.2">
      <c r="A56" s="144" t="str">
        <f>Kennzahlen!A56</f>
        <v>J 2.3</v>
      </c>
      <c r="B56" s="149" t="str">
        <f>CONCATENATE("Basiszahl: ",Basiszahlen!B56," / Kennzahl: ",Kennzahlen!B56)</f>
        <v>Basiszahl: Anzahl junge weibliche Auszubildende 15 bis unter 25 Jahre  / Kennzahl: Anteil junge weibliche Auszubildende 15 bis unter 25 Jahre</v>
      </c>
      <c r="C56" s="490">
        <v>2012</v>
      </c>
      <c r="D56" s="491">
        <v>2023</v>
      </c>
      <c r="E56" s="299">
        <f>INDEX(Matrix2!$A:$EH,MATCH(Entwicklungen!$B$6,Matrix2!$C:$C,0)+MATCH(Entwicklungen!C$56,Matrix2!$B:$B)-24,47)</f>
        <v>7496</v>
      </c>
      <c r="F56" s="299">
        <f>INDEX(Matrix2!$A:$EH,MATCH(Entwicklungen!$B$6,Matrix2!$C:$C,0)+MATCH(Entwicklungen!D$56,Matrix2!$B:$B)-24,47)</f>
        <v>5590</v>
      </c>
      <c r="G56" s="299">
        <f t="shared" si="28"/>
        <v>-1906</v>
      </c>
      <c r="H56" s="300">
        <f t="shared" si="29"/>
        <v>-25.426894343649948</v>
      </c>
      <c r="I56" s="321">
        <f>INDEX(Matrix1!$A:$EH,MATCH(Entwicklungen!$B$6,Matrix1!$C:$C,0)+MATCH(Entwicklungen!C$56,Matrix1!$B:$B)-24,47)</f>
        <v>46.689504827156647</v>
      </c>
      <c r="J56" s="322">
        <f>INDEX(Matrix1!$A:$EH,MATCH(Entwicklungen!$B$6,Matrix1!$C:$C,0)+MATCH(Entwicklungen!D$56,Matrix1!$B:$B)-24,47)</f>
        <v>43.126060793087483</v>
      </c>
      <c r="K56" s="322">
        <f t="shared" si="30"/>
        <v>-3.563444034069164</v>
      </c>
      <c r="L56" s="300">
        <f t="shared" si="31"/>
        <v>-7.632216377665479</v>
      </c>
    </row>
    <row r="57" spans="1:13" ht="25.5" customHeight="1" x14ac:dyDescent="0.2">
      <c r="A57" s="150" t="str">
        <f>Kennzahlen!A57</f>
        <v>J 3</v>
      </c>
      <c r="B57" s="142" t="str">
        <f>CONCATENATE("Basiszahl: ",Basiszahlen!B57," / Kennzahl: ",Kennzahlen!B57)</f>
        <v>Basiszahl: Anzahl junge SGB II-Leistungsbeziehende 15 bis unter 25 Jahre  / Kennzahl: Anteil junge SGB II-Leistungsbeziehende 15 bis unter 25 Jahren</v>
      </c>
      <c r="C57" s="488">
        <v>2010</v>
      </c>
      <c r="D57" s="489">
        <v>2023</v>
      </c>
      <c r="E57" s="292">
        <f>INDEX(Matrix2!$A:$EH,MATCH(Entwicklungen!$B$6,Matrix2!$C:$C,0)+MATCH(Entwicklungen!C$57,Matrix2!$B:$B)-24,48)</f>
        <v>16613</v>
      </c>
      <c r="F57" s="292">
        <f>INDEX(Matrix2!$A:$EH,MATCH(Entwicklungen!$B$6,Matrix2!$C:$C,0)+MATCH(Entwicklungen!D$57,Matrix2!$B:$B)-24,48)</f>
        <v>15791</v>
      </c>
      <c r="G57" s="292">
        <f t="shared" si="28"/>
        <v>-822</v>
      </c>
      <c r="H57" s="293">
        <f t="shared" si="29"/>
        <v>-4.9479323421416961</v>
      </c>
      <c r="I57" s="319">
        <f>INDEX(Matrix1!$A:$EH,MATCH(Entwicklungen!$B$6,Matrix1!$C:$C,0)+MATCH(Entwicklungen!C$57,Matrix1!$B:$B)-24,48)</f>
        <v>13.720227280235209</v>
      </c>
      <c r="J57" s="320">
        <f>INDEX(Matrix1!$A:$EH,MATCH(Entwicklungen!$B$6,Matrix1!$C:$C,0)+MATCH(Entwicklungen!D$57,Matrix1!$B:$B)-24,48)</f>
        <v>12.641598552592603</v>
      </c>
      <c r="K57" s="320">
        <f t="shared" si="30"/>
        <v>-1.0786287276426059</v>
      </c>
      <c r="L57" s="293">
        <f t="shared" si="31"/>
        <v>-7.8615951879779269</v>
      </c>
    </row>
    <row r="58" spans="1:13" ht="25.5" customHeight="1" x14ac:dyDescent="0.2">
      <c r="A58" s="144" t="str">
        <f>Kennzahlen!A58</f>
        <v>J 4.1</v>
      </c>
      <c r="B58" s="149" t="str">
        <f>CONCATENATE("Basiszahl: ",Basiszahlen!B58," / Kennzahl: ",Kennzahlen!B58)</f>
        <v>Basiszahl: Anzahl junge Arbeitslose 15 bis unter 25 Jahren / Kennzahl: Anteil junge Arbeitslose 15 bis unter 25 Jahren</v>
      </c>
      <c r="C58" s="490">
        <v>2012</v>
      </c>
      <c r="D58" s="491">
        <v>2023</v>
      </c>
      <c r="E58" s="299">
        <f>INDEX(Matrix2!$A:$EH,MATCH(Entwicklungen!$B$6,Matrix2!$C:$C,0)+MATCH(Entwicklungen!C$58,Matrix2!$B:$B)-24,49)</f>
        <v>4143</v>
      </c>
      <c r="F58" s="299">
        <f>INDEX(Matrix2!$A:$EH,MATCH(Entwicklungen!$B$6,Matrix2!$C:$C,0)+MATCH(Entwicklungen!D$58,Matrix2!$B:$B)-24,49)</f>
        <v>3977</v>
      </c>
      <c r="G58" s="299">
        <f t="shared" si="28"/>
        <v>-166</v>
      </c>
      <c r="H58" s="300">
        <f t="shared" si="29"/>
        <v>-4.0067583876418054</v>
      </c>
      <c r="I58" s="321">
        <f>INDEX(Matrix1!$A:$EH,MATCH(Entwicklungen!$B$6,Matrix1!$C:$C,0)+MATCH(Entwicklungen!C$58,Matrix1!$B:$B)-24,49)</f>
        <v>3.3849421953511172</v>
      </c>
      <c r="J58" s="322">
        <f>INDEX(Matrix1!$A:$EH,MATCH(Entwicklungen!$B$6,Matrix1!$C:$C,0)+MATCH(Entwicklungen!D$58,Matrix1!$B:$B)-24,49)</f>
        <v>3.1838159358913805</v>
      </c>
      <c r="K58" s="322">
        <f t="shared" si="30"/>
        <v>-0.20112625945973672</v>
      </c>
      <c r="L58" s="300">
        <f t="shared" si="31"/>
        <v>-5.9417930307927778</v>
      </c>
    </row>
    <row r="59" spans="1:13" ht="25.5" customHeight="1" x14ac:dyDescent="0.2">
      <c r="A59" s="141" t="str">
        <f>Kennzahlen!A59</f>
        <v>J 4.2</v>
      </c>
      <c r="B59" s="142" t="str">
        <f>CONCATENATE("Basiszahl: ",Basiszahlen!B59," / Kennzahl: ",Kennzahlen!B59)</f>
        <v>Basiszahl: Anzahl junge Arbeitslose 15 bis unter 25 Jahren / Kennzahl: Jugendarbeitslosenquote 15 bis unter 25 Jahre (BA)</v>
      </c>
      <c r="C59" s="488">
        <v>2012</v>
      </c>
      <c r="D59" s="489">
        <v>2023</v>
      </c>
      <c r="E59" s="292">
        <f>INDEX(Matrix2!$A:$EH,MATCH(Entwicklungen!$B$6,Matrix2!$C:$C,0)+MATCH(Entwicklungen!C$59,Matrix2!$B:$B)-24,50)</f>
        <v>4143</v>
      </c>
      <c r="F59" s="292">
        <f>INDEX(Matrix2!$A:$EH,MATCH(Entwicklungen!$B$6,Matrix2!$C:$C,0)+MATCH(Entwicklungen!D$59,Matrix2!$B:$B)-24,50)</f>
        <v>3977</v>
      </c>
      <c r="G59" s="292">
        <f t="shared" si="28"/>
        <v>-166</v>
      </c>
      <c r="H59" s="293">
        <f t="shared" si="29"/>
        <v>-4.0067583876418054</v>
      </c>
      <c r="I59" s="319">
        <f>INDEX(Matrix1!$A:$EH,MATCH(Entwicklungen!$B$6,Matrix1!$C:$C,0)+MATCH(Entwicklungen!C$59,Matrix1!$B:$B)-24,50)</f>
        <v>7</v>
      </c>
      <c r="J59" s="320">
        <f>INDEX(Matrix1!$A:$EH,MATCH(Entwicklungen!$B$6,Matrix1!$C:$C,0)+MATCH(Entwicklungen!D$59,Matrix1!$B:$B)-24,50)</f>
        <v>6.1</v>
      </c>
      <c r="K59" s="320">
        <f t="shared" si="30"/>
        <v>-0.90000000000000036</v>
      </c>
      <c r="L59" s="293">
        <f t="shared" si="31"/>
        <v>-12.857142857142861</v>
      </c>
      <c r="M59" s="327"/>
    </row>
    <row r="60" spans="1:13" ht="25.5" customHeight="1" x14ac:dyDescent="0.2">
      <c r="A60" s="148" t="str">
        <f>Kennzahlen!A60</f>
        <v>J 5</v>
      </c>
      <c r="B60" s="149" t="str">
        <f>CONCATENATE("Basiszahl: ",Basiszahlen!B60," / Kennzahl: ",Kennzahlen!B60)</f>
        <v>Basiszahl: Anzahl Jugendliche und jungen Erwachsene 15 bis unter 25 Jahren im Übergangssystem Schule-Beruf / Kennzahl: Anteil Jugendliche und junge Erwachsene 15 bis unter 25 Jahren im Übergangssystem Schule-Beruf</v>
      </c>
      <c r="C60" s="490">
        <v>2013</v>
      </c>
      <c r="D60" s="491">
        <v>2023</v>
      </c>
      <c r="E60" s="299">
        <f>INDEX(Matrix2!$A:$EH,MATCH(Entwicklungen!$B$6,Matrix2!$C:$C,0)+MATCH(Entwicklungen!C$60,Matrix2!$B:$B)-24,51)</f>
        <v>4508</v>
      </c>
      <c r="F60" s="299">
        <f>INDEX(Matrix2!$A:$EH,MATCH(Entwicklungen!$B$6,Matrix2!$C:$C,0)+MATCH(Entwicklungen!D$60,Matrix2!$B:$B)-24,51)</f>
        <v>4012</v>
      </c>
      <c r="G60" s="299">
        <f t="shared" si="28"/>
        <v>-496</v>
      </c>
      <c r="H60" s="300">
        <f t="shared" si="29"/>
        <v>-11.002661934338953</v>
      </c>
      <c r="I60" s="321">
        <f>INDEX(Matrix1!$A:$EH,MATCH(Entwicklungen!$B$6,Matrix1!$C:$C,0)+MATCH(Entwicklungen!C$60,Matrix1!$B:$B)-24,51)</f>
        <v>3.6695156695156697</v>
      </c>
      <c r="J60" s="322">
        <f>INDEX(Matrix1!$A:$EH,MATCH(Entwicklungen!$B$6,Matrix1!$C:$C,0)+MATCH(Entwicklungen!D$60,Matrix1!$B:$B)-24,51)</f>
        <v>3.2118354374644755</v>
      </c>
      <c r="K60" s="322">
        <f t="shared" si="30"/>
        <v>-0.45768023205119412</v>
      </c>
      <c r="L60" s="300">
        <f t="shared" si="31"/>
        <v>-12.472497006985181</v>
      </c>
    </row>
    <row r="61" spans="1:13" ht="25.5" customHeight="1" x14ac:dyDescent="0.2">
      <c r="A61" s="150" t="str">
        <f>Kennzahlen!A61</f>
        <v>J 6</v>
      </c>
      <c r="B61" s="142" t="str">
        <f>CONCATENATE("Basiszahl: ",Basiszahlen!B61," / Kennzahl: ",Kennzahlen!B61)</f>
        <v>Basiszahl: Anzahl Schulabgänger*innen ohne Schulabschluss  / Kennzahl: Anteil Schulabgänger*innen ohne Schulabschluss</v>
      </c>
      <c r="C61" s="488">
        <v>2010</v>
      </c>
      <c r="D61" s="489">
        <v>2023</v>
      </c>
      <c r="E61" s="292">
        <f>INDEX(Matrix2!$A:$EH,MATCH(Entwicklungen!$B$6,Matrix2!$C:$C,0)+MATCH(Entwicklungen!C$61,Matrix2!$B:$B)-24,52)</f>
        <v>678</v>
      </c>
      <c r="F61" s="292">
        <f>INDEX(Matrix2!$A:$EH,MATCH(Entwicklungen!$B$6,Matrix2!$C:$C,0)+MATCH(Entwicklungen!D$61,Matrix2!$B:$B)-24,52)</f>
        <v>783</v>
      </c>
      <c r="G61" s="292">
        <f t="shared" si="28"/>
        <v>105</v>
      </c>
      <c r="H61" s="293">
        <f t="shared" si="29"/>
        <v>15.486725663716813</v>
      </c>
      <c r="I61" s="319">
        <f>INDEX(Matrix1!$A:$EH,MATCH(Entwicklungen!$B$6,Matrix1!$C:$C,0)+MATCH(Entwicklungen!C$61,Matrix1!$B:$B)-24,52)</f>
        <v>6.1759883403169979</v>
      </c>
      <c r="J61" s="320">
        <f>INDEX(Matrix1!$A:$EH,MATCH(Entwicklungen!$B$6,Matrix1!$C:$C,0)+MATCH(Entwicklungen!D$61,Matrix1!$B:$B)-24,52)</f>
        <v>7.2762754390855875</v>
      </c>
      <c r="K61" s="320">
        <f t="shared" si="30"/>
        <v>1.1002870987685895</v>
      </c>
      <c r="L61" s="293">
        <f t="shared" si="31"/>
        <v>17.815563083011174</v>
      </c>
    </row>
    <row r="62" spans="1:13" ht="25.5" customHeight="1" x14ac:dyDescent="0.2">
      <c r="A62" s="148" t="str">
        <f>Kennzahlen!A62</f>
        <v>J 7</v>
      </c>
      <c r="B62" s="149" t="str">
        <f>CONCATENATE("Basiszahl: ",Basiszahlen!B62," / Kennzahl: ",Kennzahlen!B62)</f>
        <v>Basiszahl: Anzahl in Anspruch genommene HzE-Leistungen + FEB-Beratungen 18 bis unter 27 Jahre / Kennzahl: Inanspruchnahme von Jugendhilfeleistungen pro 1.000 junge Erwachsene 18 bis unter 27 Jahre</v>
      </c>
      <c r="C62" s="490">
        <v>2015</v>
      </c>
      <c r="D62" s="491">
        <v>2022</v>
      </c>
      <c r="E62" s="299">
        <f>INDEX(Matrix2!$A:$EH,MATCH(Entwicklungen!$B$6,Matrix2!$C:$C,0)+MATCH(Entwicklungen!C$62,Matrix2!$B:$B)-24,53)</f>
        <v>487</v>
      </c>
      <c r="F62" s="299">
        <f>INDEX(Matrix2!$A:$EH,MATCH(Entwicklungen!$B$6,Matrix2!$C:$C,0)+MATCH(Entwicklungen!D$62,Matrix2!$B:$B)-24,53)</f>
        <v>2062</v>
      </c>
      <c r="G62" s="299">
        <f t="shared" si="28"/>
        <v>1575</v>
      </c>
      <c r="H62" s="300">
        <f t="shared" si="29"/>
        <v>323.40862422997947</v>
      </c>
      <c r="I62" s="321">
        <f>INDEX(Matrix1!$A:$EH,MATCH(Entwicklungen!$B$6,Matrix1!$C:$C,0)+MATCH(Entwicklungen!C$62,Matrix1!$B:$B)-24,53)</f>
        <v>11.699137578975185</v>
      </c>
      <c r="J62" s="322">
        <f>INDEX(Matrix1!$A:$EH,MATCH(Entwicklungen!$B$6,Matrix1!$C:$C,0)+MATCH(Entwicklungen!D$62,Matrix1!$B:$B)-24,53)</f>
        <v>16.628361759606467</v>
      </c>
      <c r="K62" s="322">
        <f t="shared" si="30"/>
        <v>4.929224180631282</v>
      </c>
      <c r="L62" s="300">
        <f t="shared" si="31"/>
        <v>42.133226892636216</v>
      </c>
    </row>
    <row r="63" spans="1:13" ht="35.1" customHeight="1" x14ac:dyDescent="0.2">
      <c r="A63" s="136" t="s">
        <v>72</v>
      </c>
      <c r="B63" s="316" t="s">
        <v>330</v>
      </c>
      <c r="C63" s="317"/>
      <c r="D63" s="317"/>
      <c r="E63" s="317"/>
      <c r="F63" s="317"/>
      <c r="G63" s="317"/>
      <c r="H63" s="317"/>
      <c r="I63" s="317"/>
      <c r="J63" s="317"/>
      <c r="K63" s="317"/>
      <c r="L63" s="318"/>
    </row>
    <row r="64" spans="1:13" ht="25.5" customHeight="1" x14ac:dyDescent="0.2">
      <c r="A64" s="150" t="str">
        <f>Kennzahlen!A64</f>
        <v>I 1</v>
      </c>
      <c r="B64" s="142" t="str">
        <f>CONCATENATE("Basiszahl: ",Basiszahlen!B64," / Kennzahl: ",Kennzahlen!B64)</f>
        <v>Basiszahl: Anzahl schwerbehinderte Menschen  / Kennzahl: Anteil schwerbehinderte Menschen</v>
      </c>
      <c r="C64" s="488">
        <v>2011</v>
      </c>
      <c r="D64" s="489">
        <v>2021</v>
      </c>
      <c r="E64" s="292">
        <f>INDEX(Matrix2!$A:$EH,MATCH(Entwicklungen!$B$6,Matrix2!$C:$C,0)+MATCH(Entwicklungen!C$64,Matrix2!$B:$B)-24,54)</f>
        <v>103549</v>
      </c>
      <c r="F64" s="292">
        <f>INDEX(Matrix2!$A:$EH,MATCH(Entwicklungen!$B$6,Matrix2!$C:$C,0)+MATCH(Entwicklungen!D$64,Matrix2!$B:$B)-24,54)</f>
        <v>101985</v>
      </c>
      <c r="G64" s="292">
        <f t="shared" ref="G64:G68" si="32">F64-E64</f>
        <v>-1564</v>
      </c>
      <c r="H64" s="293">
        <f t="shared" ref="H64:H68" si="33">G64/E64*100</f>
        <v>-1.5103960443847839</v>
      </c>
      <c r="I64" s="319">
        <f>INDEX(Matrix1!$A:$EH,MATCH(Entwicklungen!$B$6,Matrix1!$C:$C,0)+MATCH(Entwicklungen!C$64,Matrix1!$B:$B)-24,54)</f>
        <v>9.2027522316112034</v>
      </c>
      <c r="J64" s="320">
        <f>INDEX(Matrix1!$A:$EH,MATCH(Entwicklungen!$B$6,Matrix1!$C:$C,0)+MATCH(Entwicklungen!D$64,Matrix1!$B:$B)-24,54)</f>
        <v>8.636290117022007</v>
      </c>
      <c r="K64" s="320">
        <f t="shared" ref="K64:K68" si="34">J64-I64</f>
        <v>-0.56646211458919637</v>
      </c>
      <c r="L64" s="293">
        <f t="shared" ref="L64:L68" si="35">K64/I64*100</f>
        <v>-6.1553554885832353</v>
      </c>
    </row>
    <row r="65" spans="1:13" ht="25.5" customHeight="1" x14ac:dyDescent="0.2">
      <c r="A65" s="144" t="str">
        <f>Kennzahlen!A65</f>
        <v>I 2.1</v>
      </c>
      <c r="B65" s="149" t="str">
        <f>CONCATENATE("Basiszahl: ",Basiszahlen!B65," / Kennzahl: ",Kennzahlen!B65)</f>
        <v>Basiszahl: Anzahl Schüler*innen mit Förderbedarf gesamt  / Kennzahl: Anteil Schüler*innen mit Förderbedarf gesamt</v>
      </c>
      <c r="C65" s="490">
        <v>2013</v>
      </c>
      <c r="D65" s="491">
        <v>2023</v>
      </c>
      <c r="E65" s="299">
        <f>INDEX(Matrix2!$A:$EH,MATCH(Entwicklungen!$B$6,Matrix2!$C:$C,0)+MATCH(Entwicklungen!C$65,Matrix2!$B:$B)-24,55)</f>
        <v>5237</v>
      </c>
      <c r="F65" s="299">
        <f>INDEX(Matrix2!$A:$EH,MATCH(Entwicklungen!$B$6,Matrix2!$C:$C,0)+MATCH(Entwicklungen!D$65,Matrix2!$B:$B)-24,55)</f>
        <v>8778</v>
      </c>
      <c r="G65" s="299">
        <f t="shared" si="32"/>
        <v>3541</v>
      </c>
      <c r="H65" s="300">
        <f t="shared" si="33"/>
        <v>67.615046782509069</v>
      </c>
      <c r="I65" s="321">
        <f>INDEX(Matrix1!$A:$EH,MATCH(Entwicklungen!$B$6,Matrix1!$C:$C,0)+MATCH(Entwicklungen!C$65,Matrix1!$B:$B)-24,55)</f>
        <v>4.4226936459142658</v>
      </c>
      <c r="J65" s="322">
        <f>INDEX(Matrix1!$A:$EH,MATCH(Entwicklungen!$B$6,Matrix1!$C:$C,0)+MATCH(Entwicklungen!D$65,Matrix1!$B:$B)-24,55)</f>
        <v>6.7454584575661638</v>
      </c>
      <c r="K65" s="322">
        <f t="shared" si="34"/>
        <v>2.322764811651898</v>
      </c>
      <c r="L65" s="300">
        <f t="shared" si="35"/>
        <v>52.519233698171575</v>
      </c>
      <c r="M65" s="327"/>
    </row>
    <row r="66" spans="1:13" ht="25.5" customHeight="1" x14ac:dyDescent="0.2">
      <c r="A66" s="141" t="str">
        <f>Kennzahlen!A66</f>
        <v>I 2.2</v>
      </c>
      <c r="B66" s="151" t="str">
        <f>CONCATENATE("Basiszahl: ",Basiszahlen!B66," / Kennzahl: ",Kennzahlen!B66)</f>
        <v>Basiszahl: Anzahl inklusiv beschulte Schüler*innen mit Förderbedarf  / Kennzahl: Anteil inklusiv beschulte Schüler*innen mit Förderbedarf</v>
      </c>
      <c r="C66" s="488">
        <v>2013</v>
      </c>
      <c r="D66" s="489">
        <v>2023</v>
      </c>
      <c r="E66" s="292">
        <f>INDEX(Matrix2!$A:$EH,MATCH(Entwicklungen!$B$6,Matrix2!$C:$C,0)+MATCH(Entwicklungen!C$66,Matrix2!$B:$B)-24,56)</f>
        <v>1349</v>
      </c>
      <c r="F66" s="292">
        <f>INDEX(Matrix2!$A:$EH,MATCH(Entwicklungen!$B$6,Matrix2!$C:$C,0)+MATCH(Entwicklungen!D$66,Matrix2!$B:$B)-24,56)</f>
        <v>5370</v>
      </c>
      <c r="G66" s="292">
        <f t="shared" si="32"/>
        <v>4021</v>
      </c>
      <c r="H66" s="293">
        <f t="shared" si="33"/>
        <v>298.07264640474426</v>
      </c>
      <c r="I66" s="319">
        <f>INDEX(Matrix1!$A:$EH,MATCH(Entwicklungen!$B$6,Matrix1!$C:$C,0)+MATCH(Entwicklungen!C$66,Matrix1!$B:$B)-24,56)</f>
        <v>25.759022341034942</v>
      </c>
      <c r="J66" s="320">
        <f>INDEX(Matrix1!$A:$EH,MATCH(Entwicklungen!$B$6,Matrix1!$C:$C,0)+MATCH(Entwicklungen!D$66,Matrix1!$B:$B)-24,56)</f>
        <v>61.175666438824337</v>
      </c>
      <c r="K66" s="320">
        <f t="shared" si="34"/>
        <v>35.416644097789394</v>
      </c>
      <c r="L66" s="293">
        <f t="shared" si="35"/>
        <v>137.49219061536181</v>
      </c>
    </row>
    <row r="67" spans="1:13" ht="25.5" customHeight="1" x14ac:dyDescent="0.2">
      <c r="A67" s="144" t="str">
        <f>Kennzahlen!A67</f>
        <v>I 2.3</v>
      </c>
      <c r="B67" s="149" t="str">
        <f>CONCATENATE("Basiszahl: ",Basiszahlen!B67," / Kennzahl: ",Kennzahlen!B67)</f>
        <v>Basiszahl: Anzahl Schüler*innen mit Förderbedarf in Primarstufe / Kennzahl: Anteil Schüler*innen mit Förderbedarf in Primarstufe</v>
      </c>
      <c r="C67" s="490">
        <v>2013</v>
      </c>
      <c r="D67" s="491">
        <v>2023</v>
      </c>
      <c r="E67" s="299">
        <f>INDEX(Matrix2!$A:$EH,MATCH(Entwicklungen!$B$6,Matrix2!$C:$C,0)+MATCH(Entwicklungen!C$67,Matrix2!$B:$B)-24,57)</f>
        <v>1994</v>
      </c>
      <c r="F67" s="299">
        <f>INDEX(Matrix2!$A:$EH,MATCH(Entwicklungen!$B$6,Matrix2!$C:$C,0)+MATCH(Entwicklungen!D$67,Matrix2!$B:$B)-24,57)</f>
        <v>2910</v>
      </c>
      <c r="G67" s="299">
        <f t="shared" si="32"/>
        <v>916</v>
      </c>
      <c r="H67" s="300">
        <f t="shared" si="33"/>
        <v>45.937813440320966</v>
      </c>
      <c r="I67" s="321">
        <f>INDEX(Matrix1!$A:$EH,MATCH(Entwicklungen!$B$6,Matrix1!$C:$C,0)+MATCH(Entwicklungen!C$67,Matrix1!$B:$B)-24,57)</f>
        <v>4.7828068408049695</v>
      </c>
      <c r="J67" s="322">
        <f>INDEX(Matrix1!$A:$EH,MATCH(Entwicklungen!$B$6,Matrix1!$C:$C,0)+MATCH(Entwicklungen!D$67,Matrix1!$B:$B)-24,57)</f>
        <v>6.1945207229069545</v>
      </c>
      <c r="K67" s="322">
        <f t="shared" si="34"/>
        <v>1.411713882101985</v>
      </c>
      <c r="L67" s="300">
        <f t="shared" si="35"/>
        <v>29.516431022424207</v>
      </c>
      <c r="M67" s="327"/>
    </row>
    <row r="68" spans="1:13" ht="25.5" x14ac:dyDescent="0.2">
      <c r="A68" s="141" t="str">
        <f>Kennzahlen!A68</f>
        <v>I 2.4</v>
      </c>
      <c r="B68" s="142" t="str">
        <f>CONCATENATE("Basiszahl: ",Basiszahlen!B68," / Kennzahl: ",Kennzahlen!B68)</f>
        <v>Basiszahl: Anzahl inklusiv beschulte Schüler*innen in Primarstufe mit Förderbedarf  / Kennzahl: Anteil inklusiv beschulte Schüler*innen in Grundschulen mit Förderbedarf</v>
      </c>
      <c r="C68" s="488">
        <v>2013</v>
      </c>
      <c r="D68" s="489">
        <v>2023</v>
      </c>
      <c r="E68" s="292">
        <f>INDEX(Matrix2!$A:$EH,MATCH(Entwicklungen!$B$6,Matrix2!$C:$C,0)+MATCH(Entwicklungen!C$68,Matrix2!$B:$B)-24,58)</f>
        <v>660</v>
      </c>
      <c r="F68" s="292">
        <f>INDEX(Matrix2!$A:$EH,MATCH(Entwicklungen!$B$6,Matrix2!$C:$C,0)+MATCH(Entwicklungen!D$68,Matrix2!$B:$B)-24,58)</f>
        <v>1465</v>
      </c>
      <c r="G68" s="292">
        <f t="shared" si="32"/>
        <v>805</v>
      </c>
      <c r="H68" s="293">
        <f t="shared" si="33"/>
        <v>121.96969696969697</v>
      </c>
      <c r="I68" s="319">
        <f>INDEX(Matrix1!$A:$EH,MATCH(Entwicklungen!$B$6,Matrix1!$C:$C,0)+MATCH(Entwicklungen!C$68,Matrix1!$B:$B)-24,58)</f>
        <v>33.099297893681047</v>
      </c>
      <c r="J68" s="320">
        <f>INDEX(Matrix1!$A:$EH,MATCH(Entwicklungen!$B$6,Matrix1!$C:$C,0)+MATCH(Entwicklungen!D$68,Matrix1!$B:$B)-24,58)</f>
        <v>50.343642611683848</v>
      </c>
      <c r="K68" s="320">
        <f t="shared" si="34"/>
        <v>17.2443447180028</v>
      </c>
      <c r="L68" s="293">
        <f t="shared" si="35"/>
        <v>52.098823284390271</v>
      </c>
    </row>
    <row r="69" spans="1:13" ht="35.1" customHeight="1" x14ac:dyDescent="0.2">
      <c r="A69" s="136" t="s">
        <v>78</v>
      </c>
      <c r="B69" s="316" t="s">
        <v>334</v>
      </c>
      <c r="C69" s="317"/>
      <c r="D69" s="317"/>
      <c r="E69" s="317"/>
      <c r="F69" s="317"/>
      <c r="G69" s="317"/>
      <c r="H69" s="317"/>
      <c r="I69" s="317"/>
      <c r="J69" s="317"/>
      <c r="K69" s="317"/>
      <c r="L69" s="318"/>
    </row>
    <row r="70" spans="1:13" ht="25.5" customHeight="1" x14ac:dyDescent="0.2">
      <c r="A70" s="150" t="str">
        <f>Kennzahlen!A70</f>
        <v>T 1</v>
      </c>
      <c r="B70" s="168" t="str">
        <f>CONCATENATE("Basiszahl: ",Basiszahlen!B70," / Kennzahl: ",Kennzahlen!B70)</f>
        <v>Basiszahl: Anzahl ältere Menschen ab 65 Jahre / Kennzahl: Anteil ältere Menschen ab 65 Jahre</v>
      </c>
      <c r="C70" s="488">
        <v>2010</v>
      </c>
      <c r="D70" s="489">
        <v>2023</v>
      </c>
      <c r="E70" s="292">
        <f>INDEX(Matrix2!$A:$EH,MATCH(Entwicklungen!$B$6,Matrix2!$C:$C,0)+MATCH(Entwicklungen!C$70,Matrix2!$B:$B)-24,59)</f>
        <v>234267</v>
      </c>
      <c r="F70" s="292">
        <f>INDEX(Matrix2!$A:$EH,MATCH(Entwicklungen!$B$6,Matrix2!$C:$C,0)+MATCH(Entwicklungen!D$70,Matrix2!$B:$B)-24,59)</f>
        <v>256871</v>
      </c>
      <c r="G70" s="292">
        <f t="shared" ref="G70:G78" si="36">F70-E70</f>
        <v>22604</v>
      </c>
      <c r="H70" s="293">
        <f t="shared" ref="H70:H78" si="37">G70/E70*100</f>
        <v>9.6488195093632481</v>
      </c>
      <c r="I70" s="319">
        <f>INDEX(Matrix1!$A:$EH,MATCH(Entwicklungen!$B$6,Matrix1!$C:$C,0)+MATCH(Entwicklungen!C$70,Matrix1!$B:$B)-24,59)</f>
        <v>20.889223369621917</v>
      </c>
      <c r="J70" s="320">
        <f>INDEX(Matrix1!$A:$EH,MATCH(Entwicklungen!$B$6,Matrix1!$C:$C,0)+MATCH(Entwicklungen!D$70,Matrix1!$B:$B)-24,59)</f>
        <v>21.377022058517568</v>
      </c>
      <c r="K70" s="320">
        <f t="shared" ref="K70:K78" si="38">J70-I70</f>
        <v>0.48779868889565137</v>
      </c>
      <c r="L70" s="293">
        <f t="shared" ref="L70:L78" si="39">K70/I70*100</f>
        <v>2.3351690977895858</v>
      </c>
    </row>
    <row r="71" spans="1:13" ht="25.5" customHeight="1" x14ac:dyDescent="0.2">
      <c r="A71" s="148" t="str">
        <f>Kennzahlen!A71</f>
        <v>T 2</v>
      </c>
      <c r="B71" s="169" t="str">
        <f>CONCATENATE("Basiszahl: ",Basiszahlen!B71," / Kennzahl: ",Kennzahlen!B71)</f>
        <v>Basiszahl: Anzahl ältere Menschen ab 65 Jahre mit Mindestsicherungsleistungen / Kennzahl: Anteil ältere Menschen ab 65 Jahre mit Mindestsicherungsleistungen</v>
      </c>
      <c r="C71" s="490">
        <v>2010</v>
      </c>
      <c r="D71" s="491">
        <v>2023</v>
      </c>
      <c r="E71" s="299">
        <f>INDEX(Matrix2!$A:$EH,MATCH(Entwicklungen!$B$6,Matrix2!$C:$C,0)+MATCH(Entwicklungen!C$71,Matrix2!$B:$B)-24,60)</f>
        <v>8467</v>
      </c>
      <c r="F71" s="299">
        <f>INDEX(Matrix2!$A:$EH,MATCH(Entwicklungen!$B$6,Matrix2!$C:$C,0)+MATCH(Entwicklungen!D$71,Matrix2!$B:$B)-24,60)</f>
        <v>16330</v>
      </c>
      <c r="G71" s="299">
        <f t="shared" si="36"/>
        <v>7863</v>
      </c>
      <c r="H71" s="300">
        <f t="shared" si="37"/>
        <v>92.866422581788129</v>
      </c>
      <c r="I71" s="321">
        <f>INDEX(Matrix1!$A:$EH,MATCH(Entwicklungen!$B$6,Matrix1!$C:$C,0)+MATCH(Entwicklungen!C$71,Matrix1!$B:$B)-24,60)</f>
        <v>3.6142521140408168</v>
      </c>
      <c r="J71" s="322">
        <f>INDEX(Matrix1!$A:$EH,MATCH(Entwicklungen!$B$6,Matrix1!$C:$C,0)+MATCH(Entwicklungen!D$71,Matrix1!$B:$B)-24,60)</f>
        <v>6.3572766096601026</v>
      </c>
      <c r="K71" s="322">
        <f t="shared" si="38"/>
        <v>2.7430244956192857</v>
      </c>
      <c r="L71" s="300">
        <f t="shared" si="39"/>
        <v>75.89466393235422</v>
      </c>
    </row>
    <row r="72" spans="1:13" ht="25.5" customHeight="1" x14ac:dyDescent="0.2">
      <c r="A72" s="141" t="str">
        <f>Kennzahlen!A72</f>
        <v>T 3.1</v>
      </c>
      <c r="B72" s="170" t="str">
        <f>CONCATENATE("Basiszahl: ",Basiszahlen!B72," / Kennzahl: ",Kennzahlen!B72)</f>
        <v>Basiszahl: Anzahl Haushalte älterer Menschen ab 75 Jahre / Kennzahl: Anteil Haushalte älterer Menschen ab 75 Jahre</v>
      </c>
      <c r="C72" s="488">
        <v>2011</v>
      </c>
      <c r="D72" s="489">
        <v>2022</v>
      </c>
      <c r="E72" s="292">
        <f>INDEX(Matrix2!$A:$EH,MATCH(Entwicklungen!$B$6,Matrix2!$C:$C,0)+MATCH(Entwicklungen!C$72,Matrix2!$B:$B)-24,61)</f>
        <v>74237</v>
      </c>
      <c r="F72" s="292">
        <f>INDEX(Matrix2!$A:$EH,MATCH(Entwicklungen!$B$6,Matrix2!$C:$C,0)+MATCH(Entwicklungen!D$72,Matrix2!$B:$B)-24,61)</f>
        <v>92737</v>
      </c>
      <c r="G72" s="292">
        <f t="shared" si="36"/>
        <v>18500</v>
      </c>
      <c r="H72" s="293">
        <f t="shared" si="37"/>
        <v>24.92018804639196</v>
      </c>
      <c r="I72" s="319">
        <f>INDEX(Matrix1!$A:$EH,MATCH(Entwicklungen!$B$6,Matrix1!$C:$C,0)+MATCH(Entwicklungen!C$72,Matrix1!$B:$B)-24,61)</f>
        <v>13.109175734330689</v>
      </c>
      <c r="J72" s="320">
        <f>INDEX(Matrix1!$A:$EH,MATCH(Entwicklungen!$B$6,Matrix1!$C:$C,0)+MATCH(Entwicklungen!D$72,Matrix1!$B:$B)-24,61)</f>
        <v>15.189688891218392</v>
      </c>
      <c r="K72" s="320">
        <f t="shared" si="38"/>
        <v>2.0805131568877027</v>
      </c>
      <c r="L72" s="293">
        <f t="shared" si="39"/>
        <v>15.870663412034325</v>
      </c>
    </row>
    <row r="73" spans="1:13" ht="25.5" customHeight="1" x14ac:dyDescent="0.2">
      <c r="A73" s="144" t="str">
        <f>Kennzahlen!A73</f>
        <v>T 3.2</v>
      </c>
      <c r="B73" s="169" t="str">
        <f>CONCATENATE("Basiszahl: ",Basiszahlen!B73," / Kennzahl: ",Kennzahlen!B73)</f>
        <v>Basiszahl: Anzahl 1-Person-Haushalte ab 75 Jahre  / Kennzahl: Anteil 1-Person-Haushalte ab 75 Jahre</v>
      </c>
      <c r="C73" s="490">
        <v>2011</v>
      </c>
      <c r="D73" s="491">
        <v>2022</v>
      </c>
      <c r="E73" s="299">
        <f>INDEX(Matrix2!$A:$EH,MATCH(Entwicklungen!$B$6,Matrix2!$C:$C,0)+MATCH(Entwicklungen!C$73,Matrix2!$B:$B)-24,62)</f>
        <v>38828</v>
      </c>
      <c r="F73" s="299">
        <f>INDEX(Matrix2!$A:$EH,MATCH(Entwicklungen!$B$6,Matrix2!$C:$C,0)+MATCH(Entwicklungen!D$73,Matrix2!$B:$B)-24,62)</f>
        <v>48475</v>
      </c>
      <c r="G73" s="299">
        <f t="shared" si="36"/>
        <v>9647</v>
      </c>
      <c r="H73" s="300">
        <f t="shared" si="37"/>
        <v>24.845472339548781</v>
      </c>
      <c r="I73" s="321">
        <f>INDEX(Matrix1!$A:$EH,MATCH(Entwicklungen!$B$6,Matrix1!$C:$C,0)+MATCH(Entwicklungen!C$73,Matrix1!$B:$B)-24,62)</f>
        <v>6.8564607326884435</v>
      </c>
      <c r="J73" s="322">
        <f>INDEX(Matrix1!$A:$EH,MATCH(Entwicklungen!$B$6,Matrix1!$C:$C,0)+MATCH(Entwicklungen!D$73,Matrix1!$B:$B)-24,62)</f>
        <v>7.9398747964869631</v>
      </c>
      <c r="K73" s="322">
        <f t="shared" si="38"/>
        <v>1.0834140637985197</v>
      </c>
      <c r="L73" s="300">
        <f t="shared" si="39"/>
        <v>15.801360294142732</v>
      </c>
    </row>
    <row r="74" spans="1:13" ht="25.5" customHeight="1" x14ac:dyDescent="0.2">
      <c r="A74" s="141" t="str">
        <f>Kennzahlen!A74</f>
        <v>T 3.3</v>
      </c>
      <c r="B74" s="170" t="str">
        <f>CONCATENATE("Basiszahl: ",Basiszahlen!B74," / Kennzahl: ",Kennzahlen!B74)</f>
        <v>Basiszahl: Anzahl 1-Person-Haushalte von Männern ab 75 Jahre / Kennzahl: Anteil 1-Person-Haushalte von Männern ab 75 Jahre</v>
      </c>
      <c r="C74" s="488">
        <v>2011</v>
      </c>
      <c r="D74" s="489">
        <v>2022</v>
      </c>
      <c r="E74" s="292">
        <f>INDEX(Matrix2!$A:$EH,MATCH(Entwicklungen!$B$6,Matrix2!$C:$C,0)+MATCH(Entwicklungen!C$74,Matrix2!$B:$B)-24,63)</f>
        <v>8132</v>
      </c>
      <c r="F74" s="292">
        <f>INDEX(Matrix2!$A:$EH,MATCH(Entwicklungen!$B$6,Matrix2!$C:$C,0)+MATCH(Entwicklungen!D$74,Matrix2!$B:$B)-24,63)</f>
        <v>12810</v>
      </c>
      <c r="G74" s="292">
        <f t="shared" si="36"/>
        <v>4678</v>
      </c>
      <c r="H74" s="293">
        <f t="shared" si="37"/>
        <v>57.525823905558291</v>
      </c>
      <c r="I74" s="319">
        <f>INDEX(Matrix1!$A:$EH,MATCH(Entwicklungen!$B$6,Matrix1!$C:$C,0)+MATCH(Entwicklungen!C$74,Matrix1!$B:$B)-24,63)</f>
        <v>20.943648913155457</v>
      </c>
      <c r="J74" s="320">
        <f>INDEX(Matrix1!$A:$EH,MATCH(Entwicklungen!$B$6,Matrix1!$C:$C,0)+MATCH(Entwicklungen!D$74,Matrix1!$B:$B)-24,63)</f>
        <v>26.425992779783392</v>
      </c>
      <c r="K74" s="320">
        <f t="shared" si="38"/>
        <v>5.4823438666279358</v>
      </c>
      <c r="L74" s="293">
        <f t="shared" si="39"/>
        <v>26.176641374007559</v>
      </c>
    </row>
    <row r="75" spans="1:13" ht="25.5" customHeight="1" x14ac:dyDescent="0.2">
      <c r="A75" s="144" t="str">
        <f>Kennzahlen!A75</f>
        <v>T 4.1</v>
      </c>
      <c r="B75" s="149" t="str">
        <f>CONCATENATE("Basiszahl: ",Basiszahlen!B75," / Kennzahl: ",Kennzahlen!B75)</f>
        <v>Basiszahl: Anzahl Leistungsbeziehende Pflegeversicherung ab 75 Jahre / Kennzahl: Anteil Leistungsbeziehende Pflegeversicherung ab 75 Jahre</v>
      </c>
      <c r="C75" s="490">
        <v>2011</v>
      </c>
      <c r="D75" s="491">
        <v>2021</v>
      </c>
      <c r="E75" s="299">
        <f>INDEX(Matrix2!$A:$EH,MATCH(Entwicklungen!$B$6,Matrix2!$C:$C,0)+MATCH(Entwicklungen!C$75,Matrix2!$B:$B)-24,64)</f>
        <v>24492</v>
      </c>
      <c r="F75" s="299">
        <f>INDEX(Matrix2!$A:$EH,MATCH(Entwicklungen!$B$6,Matrix2!$C:$C,0)+MATCH(Entwicklungen!D$75,Matrix2!$B:$B)-24,64)</f>
        <v>44271</v>
      </c>
      <c r="G75" s="299">
        <f t="shared" si="36"/>
        <v>19779</v>
      </c>
      <c r="H75" s="300">
        <f t="shared" si="37"/>
        <v>80.756981871631552</v>
      </c>
      <c r="I75" s="321">
        <f>INDEX(Matrix1!$A:$EH,MATCH(Entwicklungen!$B$6,Matrix1!$C:$C,0)+MATCH(Entwicklungen!C$75,Matrix1!$B:$B)-24,64)</f>
        <v>22.599516489194826</v>
      </c>
      <c r="J75" s="322">
        <f>INDEX(Matrix1!$A:$EH,MATCH(Entwicklungen!$B$6,Matrix1!$C:$C,0)+MATCH(Entwicklungen!D$75,Matrix1!$B:$B)-24,64)</f>
        <v>33.222519061055408</v>
      </c>
      <c r="K75" s="322">
        <f t="shared" si="38"/>
        <v>10.623002571860582</v>
      </c>
      <c r="L75" s="300">
        <f t="shared" si="39"/>
        <v>47.005441806419185</v>
      </c>
    </row>
    <row r="76" spans="1:13" ht="25.5" customHeight="1" x14ac:dyDescent="0.2">
      <c r="A76" s="141" t="str">
        <f>Kennzahlen!A76</f>
        <v>T 4.2</v>
      </c>
      <c r="B76" s="142" t="str">
        <f>CONCATENATE("Basiszahl: ",Basiszahlen!B76," / Kennzahl: ",Kennzahlen!B76)</f>
        <v>Basiszahl: Anzahl ambulant versorgte Leistungsbeziehende der Pflegeversicherung / Kennzahl: Anteil ambulant versorgte Leistungsbeziehende der Pflegeversicherung</v>
      </c>
      <c r="C76" s="488">
        <v>2011</v>
      </c>
      <c r="D76" s="489">
        <v>2021</v>
      </c>
      <c r="E76" s="292">
        <f>INDEX(Matrix2!$A:$EH,MATCH(Entwicklungen!$B$6,Matrix2!$C:$C,0)+MATCH(Entwicklungen!C$76,Matrix2!$B:$B)-24,65)</f>
        <v>23274</v>
      </c>
      <c r="F76" s="292">
        <f>INDEX(Matrix2!$A:$EH,MATCH(Entwicklungen!$B$6,Matrix2!$C:$C,0)+MATCH(Entwicklungen!D$76,Matrix2!$B:$B)-24,65)</f>
        <v>52951</v>
      </c>
      <c r="G76" s="292">
        <f t="shared" si="36"/>
        <v>29677</v>
      </c>
      <c r="H76" s="293">
        <f t="shared" si="37"/>
        <v>127.51138609607287</v>
      </c>
      <c r="I76" s="319">
        <f>INDEX(Matrix1!$A:$EH,MATCH(Entwicklungen!$B$6,Matrix1!$C:$C,0)+MATCH(Entwicklungen!C$76,Matrix1!$B:$B)-24,65)</f>
        <v>65.409476701703113</v>
      </c>
      <c r="J76" s="320">
        <f>INDEX(Matrix1!$A:$EH,MATCH(Entwicklungen!$B$6,Matrix1!$C:$C,0)+MATCH(Entwicklungen!D$76,Matrix1!$B:$B)-24,65)</f>
        <v>79.559762602358958</v>
      </c>
      <c r="K76" s="320">
        <f t="shared" si="38"/>
        <v>14.150285900655845</v>
      </c>
      <c r="L76" s="293">
        <f t="shared" si="39"/>
        <v>21.633388026000528</v>
      </c>
    </row>
    <row r="77" spans="1:13" ht="25.5" customHeight="1" x14ac:dyDescent="0.2">
      <c r="A77" s="144" t="str">
        <f>Kennzahlen!A77</f>
        <v>T 4.3</v>
      </c>
      <c r="B77" s="149" t="str">
        <f>CONCATENATE("Basiszahl: ",Basiszahlen!B77," / Kennzahl: ",Kennzahlen!B77)</f>
        <v>Basiszahl: Anzahl ältere Menschen ab 75 Jahre mit institutioneller ambulanter oder stationärer Pflege / Kennzahl: Anteil ältere Menschen ab 75 Jahre mit institutioneller ambulanter oder stationärer Pflege</v>
      </c>
      <c r="C77" s="490">
        <v>2011</v>
      </c>
      <c r="D77" s="491">
        <v>2019</v>
      </c>
      <c r="E77" s="299">
        <f>INDEX(Matrix2!$A:$EH,MATCH(Entwicklungen!$B$6,Matrix2!$C:$C,0)+MATCH(Entwicklungen!C$77,Matrix2!$B:$B)-24,66)</f>
        <v>17004</v>
      </c>
      <c r="F77" s="299">
        <f>INDEX(Matrix2!$A:$EH,MATCH(Entwicklungen!$B$6,Matrix2!$C:$C,0)+MATCH(Entwicklungen!D$77,Matrix2!$B:$B)-24,66)</f>
        <v>24244</v>
      </c>
      <c r="G77" s="299">
        <f t="shared" si="36"/>
        <v>7240</v>
      </c>
      <c r="H77" s="300">
        <f t="shared" si="37"/>
        <v>42.578216890143494</v>
      </c>
      <c r="I77" s="321">
        <f>INDEX(Matrix1!$A:$EH,MATCH(Entwicklungen!$B$6,Matrix1!$C:$C,0)+MATCH(Entwicklungen!C$77,Matrix1!$B:$B)-24,66)</f>
        <v>15.69011017402698</v>
      </c>
      <c r="J77" s="322">
        <f>INDEX(Matrix1!$A:$EH,MATCH(Entwicklungen!$B$6,Matrix1!$C:$C,0)+MATCH(Entwicklungen!D$77,Matrix1!$B:$B)-24,66)</f>
        <v>17.814026966457256</v>
      </c>
      <c r="K77" s="322">
        <f t="shared" si="38"/>
        <v>2.1239167924302755</v>
      </c>
      <c r="L77" s="300">
        <f t="shared" si="39"/>
        <v>13.536659519103663</v>
      </c>
    </row>
    <row r="78" spans="1:13" ht="25.5" customHeight="1" x14ac:dyDescent="0.2">
      <c r="A78" s="141" t="str">
        <f>Kennzahlen!A78</f>
        <v>T 4.4</v>
      </c>
      <c r="B78" s="171" t="str">
        <f>CONCATENATE("Basiszahl: ",Basiszahlen!B78," / Kennzahl: ",Kennzahlen!B78)</f>
        <v>Basiszahl: Anzahl Personen mit Leistungsbezug Hilfe zur Pflege / Kennzahl: Anteil Pflegebedürftige*r in institutioneller Pflege mit Leistungsbezug Hilfe zur Pflege</v>
      </c>
      <c r="C78" s="488">
        <v>2011</v>
      </c>
      <c r="D78" s="489">
        <v>2021</v>
      </c>
      <c r="E78" s="292">
        <f>INDEX(Matrix2!$A:$EH,MATCH(Entwicklungen!$B$6,Matrix2!$C:$C,0)+MATCH(Entwicklungen!C$78,Matrix2!$B:$B)-24,67)</f>
        <v>5556</v>
      </c>
      <c r="F78" s="292">
        <f>INDEX(Matrix2!$A:$EH,MATCH(Entwicklungen!$B$6,Matrix2!$C:$C,0)+MATCH(Entwicklungen!D$78,Matrix2!$B:$B)-24,67)</f>
        <v>6006</v>
      </c>
      <c r="G78" s="292">
        <f t="shared" si="36"/>
        <v>450</v>
      </c>
      <c r="H78" s="293">
        <f t="shared" si="37"/>
        <v>8.0993520518358544</v>
      </c>
      <c r="I78" s="319">
        <f>INDEX(Matrix1!$A:$EH,MATCH(Entwicklungen!$B$6,Matrix1!$C:$C,0)+MATCH(Entwicklungen!C$78,Matrix1!$B:$B)-24,67)</f>
        <v>25.966256951909145</v>
      </c>
      <c r="J78" s="320">
        <f>INDEX(Matrix1!$A:$EH,MATCH(Entwicklungen!$B$6,Matrix1!$C:$C,0)+MATCH(Entwicklungen!D$78,Matrix1!$B:$B)-24,67)</f>
        <v>18.682344158268009</v>
      </c>
      <c r="K78" s="320">
        <f t="shared" si="38"/>
        <v>-7.2839127936411359</v>
      </c>
      <c r="L78" s="293">
        <f t="shared" si="39"/>
        <v>-28.05145465182494</v>
      </c>
    </row>
    <row r="79" spans="1:13" ht="35.1" customHeight="1" x14ac:dyDescent="0.2">
      <c r="A79" s="136" t="s">
        <v>91</v>
      </c>
      <c r="B79" s="316" t="s">
        <v>331</v>
      </c>
      <c r="C79" s="317"/>
      <c r="D79" s="317"/>
      <c r="E79" s="317"/>
      <c r="F79" s="317"/>
      <c r="G79" s="317"/>
      <c r="H79" s="317"/>
      <c r="I79" s="317"/>
      <c r="J79" s="317"/>
      <c r="K79" s="317"/>
      <c r="L79" s="318"/>
    </row>
    <row r="80" spans="1:13" s="172" customFormat="1" ht="25.5" customHeight="1" x14ac:dyDescent="0.2">
      <c r="A80" s="156" t="str">
        <f>Kennzahlen!A80</f>
        <v>B 2.3</v>
      </c>
      <c r="B80" s="142" t="str">
        <f>CONCATENATE("Basiszahl: ",Basiszahlen!B80," / Kennzahl: ",Kennzahlen!B80)</f>
        <v>Basiszahl: Anzahl ausschließlich geringfügig Beschäftigte  / Kennzahl: Anteil ausschließlich geringfügig Beschäftigte an Beschäftigten gesamt</v>
      </c>
      <c r="C80" s="488">
        <v>2011</v>
      </c>
      <c r="D80" s="489">
        <v>2023</v>
      </c>
      <c r="E80" s="292">
        <f>INDEX(Matrix2!$A:$EH,MATCH(Entwicklungen!$B$6,Matrix2!$C:$C,0)+MATCH(Entwicklungen!C$80,Matrix2!$B:$B)-24,68)</f>
        <v>66853</v>
      </c>
      <c r="F80" s="292">
        <f>INDEX(Matrix2!$A:$EH,MATCH(Entwicklungen!$B$6,Matrix2!$C:$C,0)+MATCH(Entwicklungen!D$80,Matrix2!$B:$B)-24,68)</f>
        <v>59670</v>
      </c>
      <c r="G80" s="292">
        <f t="shared" ref="G80:G89" si="40">F80-E80</f>
        <v>-7183</v>
      </c>
      <c r="H80" s="293">
        <f t="shared" ref="H80:H89" si="41">G80/E80*100</f>
        <v>-10.744469208562069</v>
      </c>
      <c r="I80" s="319">
        <f>INDEX(Matrix1!$A:$EH,MATCH(Entwicklungen!$B$6,Matrix1!$C:$C,0)+MATCH(Entwicklungen!C$80,Matrix1!$B:$B)-24,68)</f>
        <v>14.818123181065571</v>
      </c>
      <c r="J80" s="320">
        <f>INDEX(Matrix1!$A:$EH,MATCH(Entwicklungen!$B$6,Matrix1!$C:$C,0)+MATCH(Entwicklungen!D$80,Matrix1!$B:$B)-24,68)</f>
        <v>11.235701172150826</v>
      </c>
      <c r="K80" s="320">
        <f t="shared" ref="K80:K89" si="42">J80-I80</f>
        <v>-3.5824220089147456</v>
      </c>
      <c r="L80" s="293">
        <f t="shared" ref="L80:L89" si="43">K80/I80*100</f>
        <v>-24.175949714686698</v>
      </c>
    </row>
    <row r="81" spans="1:12" ht="25.5" customHeight="1" x14ac:dyDescent="0.2">
      <c r="A81" s="144" t="str">
        <f>Kennzahlen!A81</f>
        <v>A 1.1</v>
      </c>
      <c r="B81" s="149" t="str">
        <f>CONCATENATE("Basiszahl: ",Basiszahlen!B81," / Kennzahl: ",Kennzahlen!B81)</f>
        <v>Basiszahl: Anzahl Vollzeitbeschäftigte im Unteren Entgeltbereich  / Kennzahl: Anteil Vollzeitbeschäftigte im Unteren Entgeltbereich</v>
      </c>
      <c r="C81" s="490">
        <v>2011</v>
      </c>
      <c r="D81" s="491">
        <v>2023</v>
      </c>
      <c r="E81" s="299">
        <f>INDEX(Matrix2!$A:$EH,MATCH(Entwicklungen!$B$6,Matrix2!$C:$C,0)+MATCH(Entwicklungen!C$81,Matrix2!$B:$B)-24,69)</f>
        <v>48736.514841063508</v>
      </c>
      <c r="F81" s="299">
        <f>INDEX(Matrix2!$A:$EH,MATCH(Entwicklungen!$B$6,Matrix2!$C:$C,0)+MATCH(Entwicklungen!D$81,Matrix2!$B:$B)-24,69)</f>
        <v>41665.323884906487</v>
      </c>
      <c r="G81" s="299">
        <f t="shared" si="40"/>
        <v>-7071.190956157021</v>
      </c>
      <c r="H81" s="300">
        <f t="shared" si="41"/>
        <v>-14.509020555156948</v>
      </c>
      <c r="I81" s="321">
        <f>INDEX(Matrix1!$A:$EH,MATCH(Entwicklungen!$B$6,Matrix1!$C:$C,0)+MATCH(Entwicklungen!C$81,Matrix1!$B:$B)-24,69)</f>
        <v>18.766683804997172</v>
      </c>
      <c r="J81" s="322">
        <f>INDEX(Matrix1!$A:$EH,MATCH(Entwicklungen!$B$6,Matrix1!$C:$C,0)+MATCH(Entwicklungen!D$81,Matrix1!$B:$B)-24,69)</f>
        <v>13.990149683165443</v>
      </c>
      <c r="K81" s="322">
        <f t="shared" si="42"/>
        <v>-4.7765341218317285</v>
      </c>
      <c r="L81" s="300">
        <f t="shared" si="43"/>
        <v>-25.452201206479742</v>
      </c>
    </row>
    <row r="82" spans="1:12" ht="25.5" customHeight="1" x14ac:dyDescent="0.2">
      <c r="A82" s="156" t="str">
        <f>Kennzahlen!A82</f>
        <v>A 1.2</v>
      </c>
      <c r="B82" s="142" t="str">
        <f>CONCATENATE("Basiszahl: ",Basiszahlen!B82," / Kennzahl: ",Kennzahlen!B82)</f>
        <v>Basiszahl: Median des Brutto-Monatsentgeltes in Euro / Kennzahl: Differenz Medianeinkommen zur Schwelle des Unteren Entgeltbereichs in Prozent</v>
      </c>
      <c r="C82" s="494">
        <v>2010</v>
      </c>
      <c r="D82" s="495">
        <v>2023</v>
      </c>
      <c r="E82" s="311">
        <f>INDEX(Matrix2!$A:$EH,MATCH(Entwicklungen!$B$6,Matrix2!$C:$C,0)+MATCH(Entwicklungen!C$82,Matrix2!$B:$B)-24,70)</f>
        <v>2853.4027270171491</v>
      </c>
      <c r="F82" s="311">
        <f>INDEX(Matrix2!$A:$EH,MATCH(Entwicklungen!$B$6,Matrix2!$C:$C,0)+MATCH(Entwicklungen!D$82,Matrix2!$B:$B)-24,70)</f>
        <v>3921.0938697318006</v>
      </c>
      <c r="G82" s="311">
        <f t="shared" ref="G82" si="44">F82-E82</f>
        <v>1067.6911427146515</v>
      </c>
      <c r="H82" s="312">
        <f t="shared" ref="H82" si="45">G82/E82*100</f>
        <v>37.418172086447107</v>
      </c>
      <c r="I82" s="325">
        <f>INDEX(Matrix1!$A:$EH,MATCH(Entwicklungen!$B$6,Matrix1!$C:$C,0)+MATCH(Entwicklungen!C$82,Matrix1!$B:$B)-24,70)</f>
        <v>58.276621339194733</v>
      </c>
      <c r="J82" s="326">
        <f>INDEX(Matrix1!$A:$EH,MATCH(Entwicklungen!$B$6,Matrix1!$C:$C,0)+MATCH(Entwicklungen!D$82,Matrix1!$B:$B)-24,70)</f>
        <v>54.983947420229271</v>
      </c>
      <c r="K82" s="326">
        <f t="shared" ref="K82" si="46">J82-I82</f>
        <v>-3.2926739189654626</v>
      </c>
      <c r="L82" s="312">
        <f t="shared" ref="L82" si="47">K82/I82*100</f>
        <v>-5.6500768975618874</v>
      </c>
    </row>
    <row r="83" spans="1:12" ht="25.5" customHeight="1" x14ac:dyDescent="0.2">
      <c r="A83" s="153" t="str">
        <f>Kennzahlen!A83</f>
        <v>A 2.1</v>
      </c>
      <c r="B83" s="154" t="str">
        <f>CONCATENATE("Basiszahl: ",Basiszahlen!B83," / Kennzahl: ",Kennzahlen!B83)</f>
        <v>Basiszahl: Anzahl Personen mit Mindestsicherungsleistungen / Kennzahl: Anteil Personen mit Mindestsicherungsleistungen</v>
      </c>
      <c r="C83" s="492">
        <v>2010</v>
      </c>
      <c r="D83" s="493">
        <v>2023</v>
      </c>
      <c r="E83" s="305">
        <f>INDEX(Matrix2!$A:$EH,MATCH(Entwicklungen!$B$6,Matrix2!$C:$C,0)+MATCH(Entwicklungen!C$83,Matrix2!$B:$B)-24,71)</f>
        <v>132574</v>
      </c>
      <c r="F83" s="305">
        <f>INDEX(Matrix2!$A:$EH,MATCH(Entwicklungen!$B$6,Matrix2!$C:$C,0)+MATCH(Entwicklungen!D$83,Matrix2!$B:$B)-24,71)</f>
        <v>142949</v>
      </c>
      <c r="G83" s="305">
        <f t="shared" si="40"/>
        <v>10375</v>
      </c>
      <c r="H83" s="306">
        <f t="shared" si="41"/>
        <v>7.8258180337019327</v>
      </c>
      <c r="I83" s="323">
        <f>INDEX(Matrix1!$A:$EH,MATCH(Entwicklungen!$B$6,Matrix1!$C:$C,0)+MATCH(Entwicklungen!C$83,Matrix1!$B:$B)-24,71)</f>
        <v>11.821417011377001</v>
      </c>
      <c r="J83" s="324">
        <f>INDEX(Matrix1!$A:$EH,MATCH(Entwicklungen!$B$6,Matrix1!$C:$C,0)+MATCH(Entwicklungen!D$83,Matrix1!$B:$B)-24,71)</f>
        <v>11.896336784779241</v>
      </c>
      <c r="K83" s="324">
        <f t="shared" si="42"/>
        <v>7.4919773402239542E-2</v>
      </c>
      <c r="L83" s="306">
        <f t="shared" si="43"/>
        <v>0.63376305336438366</v>
      </c>
    </row>
    <row r="84" spans="1:12" ht="25.5" customHeight="1" x14ac:dyDescent="0.2">
      <c r="A84" s="141" t="str">
        <f>Kennzahlen!A84</f>
        <v>A 2.2</v>
      </c>
      <c r="B84" s="142" t="str">
        <f>CONCATENATE("Basiszahl: ",Basiszahlen!B84," / Kennzahl: ",Kennzahlen!B84)</f>
        <v>Basiszahl: Anzahl Personen mit Langzeitleistungsbezug im SGB II + Personen mit Grundsicherung nach SGB XII / Kennzahl: Anteil Personen in verfestigter Armut</v>
      </c>
      <c r="C84" s="488">
        <v>2010</v>
      </c>
      <c r="D84" s="489">
        <v>2023</v>
      </c>
      <c r="E84" s="292">
        <f>INDEX(Matrix2!$A:$EH,MATCH(Entwicklungen!$B$6,Matrix2!$C:$C,0)+MATCH(Entwicklungen!C$84,Matrix2!$B:$B)-24,72)</f>
        <v>58192</v>
      </c>
      <c r="F84" s="292">
        <f>INDEX(Matrix2!$A:$EH,MATCH(Entwicklungen!$B$6,Matrix2!$C:$C,0)+MATCH(Entwicklungen!D$84,Matrix2!$B:$B)-24,72)</f>
        <v>71966</v>
      </c>
      <c r="G84" s="292">
        <f t="shared" ref="G84" si="48">F84-E84</f>
        <v>13774</v>
      </c>
      <c r="H84" s="293">
        <f t="shared" ref="H84" si="49">G84/E84*100</f>
        <v>23.669920263953809</v>
      </c>
      <c r="I84" s="319">
        <f>INDEX(Matrix1!$A:$EH,MATCH(Entwicklungen!$B$6,Matrix1!$C:$C,0)+MATCH(Entwicklungen!C$84,Matrix1!$B:$B)-24,72)</f>
        <v>5.1888899688177963</v>
      </c>
      <c r="J84" s="320">
        <f>INDEX(Matrix1!$A:$EH,MATCH(Entwicklungen!$B$6,Matrix1!$C:$C,0)+MATCH(Entwicklungen!D$84,Matrix1!$B:$B)-24,72)</f>
        <v>5.9890714384390433</v>
      </c>
      <c r="K84" s="320">
        <f t="shared" ref="K84" si="50">J84-I84</f>
        <v>0.80018146962124703</v>
      </c>
      <c r="L84" s="293">
        <f t="shared" ref="L84" si="51">K84/I84*100</f>
        <v>15.421052950243139</v>
      </c>
    </row>
    <row r="85" spans="1:12" ht="25.5" customHeight="1" x14ac:dyDescent="0.2">
      <c r="A85" s="144" t="str">
        <f>Kennzahlen!A85</f>
        <v>A 2.3</v>
      </c>
      <c r="B85" s="173" t="str">
        <f>CONCATENATE("Basiszahl: ",Basiszahlen!B85," / Kennzahl: ",Kennzahlen!B85)</f>
        <v>Basiszahl: Anzahl Personen mit ergänzenden Leistungen nach SGB II  / Kennzahl: Anteil Personen mit ergänzenden Leistungen nach SGB II an Beschäftigten gesamt (sog. Working poor)</v>
      </c>
      <c r="C85" s="490">
        <v>2011</v>
      </c>
      <c r="D85" s="491">
        <v>2023</v>
      </c>
      <c r="E85" s="299">
        <f>INDEX(Matrix2!$A:$EH,MATCH(Entwicklungen!$B$6,Matrix2!$C:$C,0)+MATCH(Entwicklungen!C$85,Matrix2!$B:$B)-24,73)</f>
        <v>23301</v>
      </c>
      <c r="F85" s="299">
        <f>INDEX(Matrix2!$A:$EH,MATCH(Entwicklungen!$B$6,Matrix2!$C:$C,0)+MATCH(Entwicklungen!D$85,Matrix2!$B:$B)-24,73)</f>
        <v>16807</v>
      </c>
      <c r="G85" s="299">
        <f t="shared" si="40"/>
        <v>-6494</v>
      </c>
      <c r="H85" s="300">
        <f t="shared" si="41"/>
        <v>-27.870048495772714</v>
      </c>
      <c r="I85" s="321">
        <f>INDEX(Matrix1!$A:$EH,MATCH(Entwicklungen!$B$6,Matrix1!$C:$C,0)+MATCH(Entwicklungen!C$85,Matrix1!$B:$B)-24,73)</f>
        <v>5.1647209286345994</v>
      </c>
      <c r="J85" s="322">
        <f>INDEX(Matrix1!$A:$EH,MATCH(Entwicklungen!$B$6,Matrix1!$C:$C,0)+MATCH(Entwicklungen!D$85,Matrix1!$B:$B)-24,73)</f>
        <v>3.1647130819564091</v>
      </c>
      <c r="K85" s="322">
        <f t="shared" si="42"/>
        <v>-2.0000078466781903</v>
      </c>
      <c r="L85" s="300">
        <f t="shared" si="43"/>
        <v>-38.724412689746892</v>
      </c>
    </row>
    <row r="86" spans="1:12" s="125" customFormat="1" ht="25.5" customHeight="1" x14ac:dyDescent="0.2">
      <c r="A86" s="174" t="str">
        <f>Kennzahlen!A86</f>
        <v>A 2.4</v>
      </c>
      <c r="B86" s="168" t="str">
        <f>CONCATENATE("Basiszahl: ",Basiszahlen!B86," / Kennzahl: ",Kennzahlen!B86)</f>
        <v>Basiszahl: Anzahl SGB II-Leistungsberziehende 0 bis unter 65 Jahre / Kennzahl: Anteil SGB II-Leistungsbeziehende 0 bis unter 65 Jahre</v>
      </c>
      <c r="C86" s="488">
        <v>2010</v>
      </c>
      <c r="D86" s="489">
        <v>2023</v>
      </c>
      <c r="E86" s="292">
        <f>INDEX(Matrix2!$A:$EH,MATCH(Entwicklungen!$B$6,Matrix2!$C:$C,0)+MATCH(Entwicklungen!C$86,Matrix2!$B:$B)-24,74)</f>
        <v>113397</v>
      </c>
      <c r="F86" s="292">
        <f>INDEX(Matrix2!$A:$EH,MATCH(Entwicklungen!$B$6,Matrix2!$C:$C,0)+MATCH(Entwicklungen!D$86,Matrix2!$B:$B)-24,74)</f>
        <v>112867</v>
      </c>
      <c r="G86" s="292">
        <f t="shared" si="40"/>
        <v>-530</v>
      </c>
      <c r="H86" s="293">
        <f t="shared" si="41"/>
        <v>-0.46738449870807869</v>
      </c>
      <c r="I86" s="319">
        <f>INDEX(Matrix1!$A:$EH,MATCH(Entwicklungen!$B$6,Matrix1!$C:$C,0)+MATCH(Entwicklungen!C$86,Matrix1!$B:$B)-24,74)</f>
        <v>12.781360811356098</v>
      </c>
      <c r="J86" s="320">
        <f>INDEX(Matrix1!$A:$EH,MATCH(Entwicklungen!$B$6,Matrix1!$C:$C,0)+MATCH(Entwicklungen!D$86,Matrix1!$B:$B)-24,74)</f>
        <v>11.946745756289223</v>
      </c>
      <c r="K86" s="320">
        <f t="shared" si="42"/>
        <v>-0.83461505506687494</v>
      </c>
      <c r="L86" s="293">
        <f t="shared" si="43"/>
        <v>-6.5299389273584127</v>
      </c>
    </row>
    <row r="87" spans="1:12" ht="25.5" customHeight="1" x14ac:dyDescent="0.2">
      <c r="A87" s="175" t="str">
        <f>Kennzahlen!A87</f>
        <v>A 2.5</v>
      </c>
      <c r="B87" s="169" t="str">
        <f>CONCATENATE("Basiszahl: ",Basiszahlen!B87," / Kennzahl: ",Kennzahlen!B87)</f>
        <v>Basiszahl: Anzahl Bedarfsgemeinschaften mit SGB II-Bezug / Kennzahl: Anteil Bedarfsgemeinschaften mit SGB II-Bezug</v>
      </c>
      <c r="C87" s="490">
        <v>2011</v>
      </c>
      <c r="D87" s="491">
        <v>2022</v>
      </c>
      <c r="E87" s="299">
        <f>INDEX(Matrix2!$A:$EH,MATCH(Entwicklungen!$B$6,Matrix2!$C:$C,0)+MATCH(Entwicklungen!C$87,Matrix2!$B:$B)-24,75)</f>
        <v>61203</v>
      </c>
      <c r="F87" s="299">
        <f>INDEX(Matrix2!$A:$EH,MATCH(Entwicklungen!$B$6,Matrix2!$C:$C,0)+MATCH(Entwicklungen!D$87,Matrix2!$B:$B)-24,75)</f>
        <v>57046</v>
      </c>
      <c r="G87" s="299">
        <f t="shared" si="40"/>
        <v>-4157</v>
      </c>
      <c r="H87" s="300">
        <f t="shared" si="41"/>
        <v>-6.7921507115664266</v>
      </c>
      <c r="I87" s="321">
        <f>INDEX(Matrix1!$A:$EH,MATCH(Entwicklungen!$B$6,Matrix1!$C:$C,0)+MATCH(Entwicklungen!C$87,Matrix1!$B:$B)-24,75)</f>
        <v>15.220197106812197</v>
      </c>
      <c r="J87" s="322">
        <f>INDEX(Matrix1!$A:$EH,MATCH(Entwicklungen!$B$6,Matrix1!$C:$C,0)+MATCH(Entwicklungen!D$87,Matrix1!$B:$B)-24,75)</f>
        <v>13.074648758909948</v>
      </c>
      <c r="K87" s="322">
        <f t="shared" si="42"/>
        <v>-2.145548347902249</v>
      </c>
      <c r="L87" s="300">
        <f t="shared" si="43"/>
        <v>-14.09671854342775</v>
      </c>
    </row>
    <row r="88" spans="1:12" ht="25.5" customHeight="1" x14ac:dyDescent="0.2">
      <c r="A88" s="141" t="str">
        <f>Kennzahlen!A88</f>
        <v>A 3.1</v>
      </c>
      <c r="B88" s="142" t="str">
        <f>CONCATENATE("Basiszahl: ",Basiszahlen!B88," / Kennzahl: ",Kennzahlen!B88)</f>
        <v>Basiszahl: Gesamtbetrag des zu versteuernden Jahreseinkommens aller Steuerpflichtigen in 1.000 Euro / Kennzahl: Durchschnittliche Jahreseinkünfte pro Steuerpflichtigem in Euro</v>
      </c>
      <c r="C88" s="488">
        <v>2010</v>
      </c>
      <c r="D88" s="489">
        <v>2020</v>
      </c>
      <c r="E88" s="292">
        <f>INDEX(Matrix2!$A:$EH,MATCH(Entwicklungen!$B$6,Matrix2!$C:$C,0)+MATCH(Entwicklungen!C$88,Matrix2!$B:$B)-24,76)</f>
        <v>17858851</v>
      </c>
      <c r="F88" s="292">
        <f>INDEX(Matrix2!$A:$EH,MATCH(Entwicklungen!$B$6,Matrix2!$C:$C,0)+MATCH(Entwicklungen!D$88,Matrix2!$B:$B)-24,76)</f>
        <v>26030200</v>
      </c>
      <c r="G88" s="292">
        <f t="shared" si="40"/>
        <v>8171349</v>
      </c>
      <c r="H88" s="293">
        <f t="shared" si="41"/>
        <v>45.755177642727404</v>
      </c>
      <c r="I88" s="328">
        <f>INDEX(Matrix1!$A:$EH,MATCH(Entwicklungen!$B$6,Matrix1!$C:$C,0)+MATCH(Entwicklungen!C$88,Matrix1!$B:$B)-24,76)</f>
        <v>32290.749352696977</v>
      </c>
      <c r="J88" s="292">
        <f>INDEX(Matrix1!$A:$EH,MATCH(Entwicklungen!$B$6,Matrix1!$C:$C,0)+MATCH(Entwicklungen!D$88,Matrix1!$B:$B)-24,76)</f>
        <v>43423.761272908647</v>
      </c>
      <c r="K88" s="292">
        <f t="shared" si="42"/>
        <v>11133.011920211669</v>
      </c>
      <c r="L88" s="293">
        <f t="shared" si="43"/>
        <v>34.477403415482591</v>
      </c>
    </row>
    <row r="89" spans="1:12" ht="25.5" customHeight="1" x14ac:dyDescent="0.2">
      <c r="A89" s="153" t="str">
        <f>Kennzahlen!A89</f>
        <v>A 3.2</v>
      </c>
      <c r="B89" s="154" t="str">
        <f>CONCATENATE("Basiszahl: ",Basiszahlen!B89," / Kennzahl: ",Kennzahlen!B89)</f>
        <v>Basiszahl: Nominale Kaufkraft in Mio. Euro (Jahreszahlen) / Kennzahl: Nominale Kaufkraft pro Einwohner*in in Euro (Jahreszahlen)</v>
      </c>
      <c r="C89" s="492">
        <v>2017</v>
      </c>
      <c r="D89" s="493">
        <v>2023</v>
      </c>
      <c r="E89" s="329">
        <f>INDEX(Matrix2!$A:$EH,MATCH(Entwicklungen!$B$6,Matrix2!$C:$C,0)+MATCH(Entwicklungen!C$89,Matrix2!$B:$B)-24,77)</f>
        <v>26329.79367128</v>
      </c>
      <c r="F89" s="329">
        <f>INDEX(Matrix2!$A:$EH,MATCH(Entwicklungen!$B$6,Matrix2!$C:$C,0)+MATCH(Entwicklungen!D$89,Matrix2!$B:$B)-24,77)</f>
        <v>30982.10237307</v>
      </c>
      <c r="G89" s="329">
        <f t="shared" si="40"/>
        <v>4652.3087017899998</v>
      </c>
      <c r="H89" s="306">
        <f t="shared" si="41"/>
        <v>17.66937014346847</v>
      </c>
      <c r="I89" s="330">
        <f>INDEX(Matrix1!$A:$EH,MATCH(Entwicklungen!$B$6,Matrix1!$C:$C,0)+MATCH(Entwicklungen!C$89,Matrix1!$B:$B)-24,77)</f>
        <v>23005.880981230795</v>
      </c>
      <c r="J89" s="305">
        <f>INDEX(Matrix1!$A:$EH,MATCH(Entwicklungen!$B$6,Matrix1!$C:$C,0)+MATCH(Entwicklungen!D$89,Matrix1!$B:$B)-24,77)</f>
        <v>26765.447075369255</v>
      </c>
      <c r="K89" s="305">
        <f t="shared" si="42"/>
        <v>3759.5660941384594</v>
      </c>
      <c r="L89" s="306">
        <f t="shared" si="43"/>
        <v>16.34176103582244</v>
      </c>
    </row>
    <row r="90" spans="1:12" ht="35.1" customHeight="1" x14ac:dyDescent="0.2">
      <c r="A90" s="136" t="s">
        <v>97</v>
      </c>
      <c r="B90" s="316" t="s">
        <v>332</v>
      </c>
      <c r="C90" s="317"/>
      <c r="D90" s="317"/>
      <c r="E90" s="317"/>
      <c r="F90" s="317"/>
      <c r="G90" s="317"/>
      <c r="H90" s="317"/>
      <c r="I90" s="317"/>
      <c r="J90" s="317"/>
      <c r="K90" s="317"/>
      <c r="L90" s="318"/>
    </row>
    <row r="91" spans="1:12" ht="25.5" customHeight="1" x14ac:dyDescent="0.2">
      <c r="A91" s="178" t="str">
        <f>Kennzahlen!A91</f>
        <v>B 1</v>
      </c>
      <c r="B91" s="168" t="str">
        <f>CONCATENATE("Basiszahl: ",Basiszahlen!B91," / Kennzahl: ",Kennzahlen!B91)</f>
        <v>Basiszahl: Anzahl Bevölkerung 15 bis unter 65 Jahre / Kennzahl: Anteil Bevölkerung 15 bis unter 65 Jahre</v>
      </c>
      <c r="C91" s="488">
        <v>2010</v>
      </c>
      <c r="D91" s="489">
        <v>2023</v>
      </c>
      <c r="E91" s="292">
        <f>INDEX(Matrix2!$A:$EH,MATCH(Entwicklungen!$B$6,Matrix2!$C:$C,0)+MATCH(Entwicklungen!C$91,Matrix2!$B:$B)-24,78)</f>
        <v>737110</v>
      </c>
      <c r="F91" s="292">
        <f>INDEX(Matrix2!$A:$EH,MATCH(Entwicklungen!$B$6,Matrix2!$C:$C,0)+MATCH(Entwicklungen!D$91,Matrix2!$B:$B)-24,78)</f>
        <v>779122</v>
      </c>
      <c r="G91" s="292">
        <f t="shared" ref="G91:G106" si="52">F91-E91</f>
        <v>42012</v>
      </c>
      <c r="H91" s="293">
        <f t="shared" ref="H91:H106" si="53">G91/E91*100</f>
        <v>5.6995563755748799</v>
      </c>
      <c r="I91" s="319">
        <f>INDEX(Matrix1!$A:$EH,MATCH(Entwicklungen!$B$6,Matrix1!$C:$C,0)+MATCH(Entwicklungen!C$91,Matrix1!$B:$B)-24,78)</f>
        <v>65.726950180699845</v>
      </c>
      <c r="J91" s="320">
        <f>INDEX(Matrix1!$A:$EH,MATCH(Entwicklungen!$B$6,Matrix1!$C:$C,0)+MATCH(Entwicklungen!D$91,Matrix1!$B:$B)-24,78)</f>
        <v>64.839192358328987</v>
      </c>
      <c r="K91" s="320">
        <f t="shared" ref="K91:K106" si="54">J91-I91</f>
        <v>-0.88775782237085821</v>
      </c>
      <c r="L91" s="293">
        <f t="shared" ref="L91:L106" si="55">K91/I91*100</f>
        <v>-1.3506755142756353</v>
      </c>
    </row>
    <row r="92" spans="1:12" ht="25.5" customHeight="1" x14ac:dyDescent="0.2">
      <c r="A92" s="145" t="str">
        <f>Kennzahlen!A92</f>
        <v>B 2.1</v>
      </c>
      <c r="B92" s="169" t="str">
        <f>CONCATENATE("Basiszahl: ",Basiszahlen!B92," / Kennzahl: ",Kennzahlen!B92)</f>
        <v>Basiszahl: Anzahl Beschäftigte gesamt (sozialversicherungspflichtig + ausschließlich geringfügig Beschäftigte) / Kennzahl: Beschäftigungsquote</v>
      </c>
      <c r="C92" s="490">
        <v>2011</v>
      </c>
      <c r="D92" s="491">
        <v>2023</v>
      </c>
      <c r="E92" s="299">
        <f>INDEX(Matrix2!$A:$EH,MATCH(Entwicklungen!$B$6,Matrix2!$C:$C,0)+MATCH(Entwicklungen!C$92,Matrix2!$B:$B)-24,79)</f>
        <v>451157</v>
      </c>
      <c r="F92" s="299">
        <f>INDEX(Matrix2!$A:$EH,MATCH(Entwicklungen!$B$6,Matrix2!$C:$C,0)+MATCH(Entwicklungen!D$92,Matrix2!$B:$B)-24,79)</f>
        <v>531075</v>
      </c>
      <c r="G92" s="299">
        <f t="shared" si="52"/>
        <v>79918</v>
      </c>
      <c r="H92" s="300">
        <f t="shared" si="53"/>
        <v>17.714010865397189</v>
      </c>
      <c r="I92" s="321">
        <f>INDEX(Matrix1!$A:$EH,MATCH(Entwicklungen!$B$6,Matrix1!$C:$C,0)+MATCH(Entwicklungen!C$92,Matrix1!$B:$B)-24,79)</f>
        <v>61.081235496562499</v>
      </c>
      <c r="J92" s="322">
        <f>INDEX(Matrix1!$A:$EH,MATCH(Entwicklungen!$B$6,Matrix1!$C:$C,0)+MATCH(Entwicklungen!D$92,Matrix1!$B:$B)-24,79)</f>
        <v>68.374324239072919</v>
      </c>
      <c r="K92" s="322">
        <f t="shared" si="54"/>
        <v>7.2930887425104203</v>
      </c>
      <c r="L92" s="300">
        <f t="shared" si="55"/>
        <v>11.939982358282286</v>
      </c>
    </row>
    <row r="93" spans="1:12" ht="25.5" customHeight="1" x14ac:dyDescent="0.2">
      <c r="A93" s="141" t="str">
        <f>Kennzahlen!A93</f>
        <v>B 2.2</v>
      </c>
      <c r="B93" s="142" t="str">
        <f>CONCATENATE("Basiszahl: ",Basiszahlen!B93," / Kennzahl: ",Kennzahlen!B93)</f>
        <v>Basiszahl: Anzahl sozialversicherungspflichtig Beschäftigte / Kennzahl: Anteil sozialversicherungspflichtig Beschäftigte an Beschäftigten gesamt</v>
      </c>
      <c r="C93" s="488">
        <v>2011</v>
      </c>
      <c r="D93" s="489">
        <v>2023</v>
      </c>
      <c r="E93" s="292">
        <f>INDEX(Matrix2!$A:$EH,MATCH(Entwicklungen!$B$6,Matrix2!$C:$C,0)+MATCH(Entwicklungen!C$93,Matrix2!$B:$B)-24,80)</f>
        <v>384304</v>
      </c>
      <c r="F93" s="292">
        <f>INDEX(Matrix2!$A:$EH,MATCH(Entwicklungen!$B$6,Matrix2!$C:$C,0)+MATCH(Entwicklungen!D$93,Matrix2!$B:$B)-24,80)</f>
        <v>471405</v>
      </c>
      <c r="G93" s="292">
        <f t="shared" si="52"/>
        <v>87101</v>
      </c>
      <c r="H93" s="293">
        <f t="shared" si="53"/>
        <v>22.664609267663099</v>
      </c>
      <c r="I93" s="319">
        <f>INDEX(Matrix1!$A:$EH,MATCH(Entwicklungen!$B$6,Matrix1!$C:$C,0)+MATCH(Entwicklungen!C$93,Matrix1!$B:$B)-24,80)</f>
        <v>85.181876818934427</v>
      </c>
      <c r="J93" s="320">
        <f>INDEX(Matrix1!$A:$EH,MATCH(Entwicklungen!$B$6,Matrix1!$C:$C,0)+MATCH(Entwicklungen!D$93,Matrix1!$B:$B)-24,80)</f>
        <v>88.764298827849174</v>
      </c>
      <c r="K93" s="320">
        <f t="shared" si="54"/>
        <v>3.5824220089147474</v>
      </c>
      <c r="L93" s="293">
        <f t="shared" si="55"/>
        <v>4.2056152584306972</v>
      </c>
    </row>
    <row r="94" spans="1:12" ht="25.5" customHeight="1" x14ac:dyDescent="0.2">
      <c r="A94" s="144" t="str">
        <f>Kennzahlen!A94</f>
        <v>B 2.3</v>
      </c>
      <c r="B94" s="149" t="str">
        <f>CONCATENATE("Basiszahl: ",Basiszahlen!B94," / Kennzahl: ",Kennzahlen!B94)</f>
        <v>Basiszahl: Anzahl ausschließlich geringfügig Beschäftigte / Kennzahl: Anteil ausschließlich geringfügig Beschäftigte an Beschäftigten gesamt</v>
      </c>
      <c r="C94" s="490">
        <v>2011</v>
      </c>
      <c r="D94" s="491">
        <v>2023</v>
      </c>
      <c r="E94" s="299">
        <f>INDEX(Matrix2!$A:$EH,MATCH(Entwicklungen!$B$6,Matrix2!$C:$C,0)+MATCH(Entwicklungen!C$94,Matrix2!$B:$B)-24,81)</f>
        <v>66853</v>
      </c>
      <c r="F94" s="299">
        <f>INDEX(Matrix2!$A:$EH,MATCH(Entwicklungen!$B$6,Matrix2!$C:$C,0)+MATCH(Entwicklungen!D$94,Matrix2!$B:$B)-24,81)</f>
        <v>59670</v>
      </c>
      <c r="G94" s="299">
        <f t="shared" si="52"/>
        <v>-7183</v>
      </c>
      <c r="H94" s="300">
        <f t="shared" si="53"/>
        <v>-10.744469208562069</v>
      </c>
      <c r="I94" s="321">
        <f>INDEX(Matrix1!$A:$EH,MATCH(Entwicklungen!$B$6,Matrix1!$C:$C,0)+MATCH(Entwicklungen!C$94,Matrix1!$B:$B)-24,81)</f>
        <v>14.818123181065571</v>
      </c>
      <c r="J94" s="322">
        <f>INDEX(Matrix1!$A:$EH,MATCH(Entwicklungen!$B$6,Matrix1!$C:$C,0)+MATCH(Entwicklungen!D$94,Matrix1!$B:$B)-24,81)</f>
        <v>11.235701172150826</v>
      </c>
      <c r="K94" s="322">
        <f t="shared" si="54"/>
        <v>-3.5824220089147456</v>
      </c>
      <c r="L94" s="300">
        <f t="shared" si="55"/>
        <v>-24.175949714686698</v>
      </c>
    </row>
    <row r="95" spans="1:12" ht="25.5" customHeight="1" x14ac:dyDescent="0.2">
      <c r="A95" s="141" t="str">
        <f>Kennzahlen!A95</f>
        <v>B 2.4</v>
      </c>
      <c r="B95" s="142" t="str">
        <f>CONCATENATE("Basiszahl: ",Basiszahlen!B95," / Kennzahl: ",Kennzahlen!B95)</f>
        <v>Basiszahl: Anzahl geringfügig Beschäftigte im Nebenerwerb  / Kennzahl: Anteil geringfügig Beschäftigte im Nebenerwerb an Beschäftigten gesamt</v>
      </c>
      <c r="C95" s="488">
        <v>2011</v>
      </c>
      <c r="D95" s="489">
        <v>2023</v>
      </c>
      <c r="E95" s="292">
        <f>INDEX(Matrix2!$A:$EH,MATCH(Entwicklungen!$B$6,Matrix2!$C:$C,0)+MATCH(Entwicklungen!C$95,Matrix2!$B:$B)-24,82)</f>
        <v>28008</v>
      </c>
      <c r="F95" s="292">
        <f>INDEX(Matrix2!$A:$EH,MATCH(Entwicklungen!$B$6,Matrix2!$C:$C,0)+MATCH(Entwicklungen!D$95,Matrix2!$B:$B)-24,82)</f>
        <v>45441</v>
      </c>
      <c r="G95" s="292">
        <f t="shared" si="52"/>
        <v>17433</v>
      </c>
      <c r="H95" s="293">
        <f t="shared" si="53"/>
        <v>62.242930591259636</v>
      </c>
      <c r="I95" s="319">
        <f>INDEX(Matrix1!$A:$EH,MATCH(Entwicklungen!$B$6,Matrix1!$C:$C,0)+MATCH(Entwicklungen!C$95,Matrix1!$B:$B)-24,82)</f>
        <v>6.2080384433800209</v>
      </c>
      <c r="J95" s="320">
        <f>INDEX(Matrix1!$A:$EH,MATCH(Entwicklungen!$B$6,Matrix1!$C:$C,0)+MATCH(Entwicklungen!D$95,Matrix1!$B:$B)-24,82)</f>
        <v>8.5564185849456305</v>
      </c>
      <c r="K95" s="320">
        <f t="shared" si="54"/>
        <v>2.3483801415656096</v>
      </c>
      <c r="L95" s="293">
        <f t="shared" si="55"/>
        <v>37.828054110551115</v>
      </c>
    </row>
    <row r="96" spans="1:12" ht="25.5" customHeight="1" x14ac:dyDescent="0.2">
      <c r="A96" s="144" t="str">
        <f>Kennzahlen!A96</f>
        <v>B 2.5</v>
      </c>
      <c r="B96" s="149" t="str">
        <f>CONCATENATE("Basiszahl: ",Basiszahlen!B96," / Kennzahl: ",Kennzahlen!B96)</f>
        <v>Basiszahl: Anzahl sozialversicherungspflichtig Vollzeitbeschäftigte / Kennzahl: Anteil Vollzeitbeschäftigte an sozialversicherungspflichtig Beschäftigten gesamt</v>
      </c>
      <c r="C96" s="490">
        <v>2011</v>
      </c>
      <c r="D96" s="491">
        <v>2023</v>
      </c>
      <c r="E96" s="299">
        <f>INDEX(Matrix2!$A:$EH,MATCH(Entwicklungen!$B$6,Matrix2!$C:$C,0)+MATCH(Entwicklungen!C$96,Matrix2!$B:$B)-24,83)</f>
        <v>282802</v>
      </c>
      <c r="F96" s="299">
        <f>INDEX(Matrix2!$A:$EH,MATCH(Entwicklungen!$B$6,Matrix2!$C:$C,0)+MATCH(Entwicklungen!D$96,Matrix2!$B:$B)-24,83)</f>
        <v>324411</v>
      </c>
      <c r="G96" s="299">
        <f t="shared" si="52"/>
        <v>41609</v>
      </c>
      <c r="H96" s="300">
        <f t="shared" si="53"/>
        <v>14.713120840729557</v>
      </c>
      <c r="I96" s="321">
        <f>INDEX(Matrix1!$A:$EH,MATCH(Entwicklungen!$B$6,Matrix1!$C:$C,0)+MATCH(Entwicklungen!C$96,Matrix1!$B:$B)-24,83)</f>
        <v>73.588096923269077</v>
      </c>
      <c r="J96" s="322">
        <f>INDEX(Matrix1!$A:$EH,MATCH(Entwicklungen!$B$6,Matrix1!$C:$C,0)+MATCH(Entwicklungen!D$96,Matrix1!$B:$B)-24,83)</f>
        <v>68.817895440226565</v>
      </c>
      <c r="K96" s="322">
        <f t="shared" si="54"/>
        <v>-4.7702014830425128</v>
      </c>
      <c r="L96" s="300">
        <f t="shared" si="55"/>
        <v>-6.4823003753126569</v>
      </c>
    </row>
    <row r="97" spans="1:13" ht="25.5" customHeight="1" x14ac:dyDescent="0.2">
      <c r="A97" s="141" t="str">
        <f>Kennzahlen!A97</f>
        <v>B 2.6</v>
      </c>
      <c r="B97" s="142" t="str">
        <f>CONCATENATE("Basiszahl: ",Basiszahlen!B97," / Kennzahl: ",Kennzahlen!B97)</f>
        <v>Basiszahl: Anzahl SGB III-Leistungsbeziehende mit aufstockendem SGB II-Bezug  (sog. Aufstockende) / Kennzahl: Anteil SGB III-Leistungsbeziehende mit aufstockendem SGB II-Bezug (sog. Aufstockende)</v>
      </c>
      <c r="C97" s="488">
        <v>2012</v>
      </c>
      <c r="D97" s="489">
        <v>2023</v>
      </c>
      <c r="E97" s="292">
        <f>INDEX(Matrix2!$A:$EH,MATCH(Entwicklungen!$B$6,Matrix2!$C:$C,0)+MATCH(Entwicklungen!C$97,Matrix2!$B:$B)-24,84)</f>
        <v>1491</v>
      </c>
      <c r="F97" s="292">
        <f>INDEX(Matrix2!$A:$EH,MATCH(Entwicklungen!$B$6,Matrix2!$C:$C,0)+MATCH(Entwicklungen!D$97,Matrix2!$B:$B)-24,84)</f>
        <v>1241</v>
      </c>
      <c r="G97" s="292">
        <f t="shared" si="52"/>
        <v>-250</v>
      </c>
      <c r="H97" s="293">
        <f t="shared" si="53"/>
        <v>-16.76727028839705</v>
      </c>
      <c r="I97" s="319">
        <f>INDEX(Matrix1!$A:$EH,MATCH(Entwicklungen!$B$6,Matrix1!$C:$C,0)+MATCH(Entwicklungen!C$97,Matrix1!$B:$B)-24,84)</f>
        <v>13.62763915547025</v>
      </c>
      <c r="J97" s="320">
        <f>INDEX(Matrix1!$A:$EH,MATCH(Entwicklungen!$B$6,Matrix1!$C:$C,0)+MATCH(Entwicklungen!D$97,Matrix1!$B:$B)-24,84)</f>
        <v>11.215544509715318</v>
      </c>
      <c r="K97" s="320">
        <f t="shared" si="54"/>
        <v>-2.4120946457549319</v>
      </c>
      <c r="L97" s="293">
        <f t="shared" si="55"/>
        <v>-17.700018456877739</v>
      </c>
    </row>
    <row r="98" spans="1:13" ht="25.5" customHeight="1" x14ac:dyDescent="0.2">
      <c r="A98" s="148" t="str">
        <f>Kennzahlen!A98</f>
        <v>B 3</v>
      </c>
      <c r="B98" s="149" t="str">
        <f>CONCATENATE("Basiszahl: ",Basiszahlen!B98," / Kennzahl: ",Kennzahlen!B98)</f>
        <v>Basiszahl: Einpendler*innen (am 30.6. d.J.) / Kennzahl: Pendlersaldo absolut</v>
      </c>
      <c r="C98" s="490">
        <v>2013</v>
      </c>
      <c r="D98" s="491">
        <v>2023</v>
      </c>
      <c r="E98" s="299">
        <f>INDEX(Matrix2!$A:$EH,MATCH(Entwicklungen!$B$6,Matrix2!$C:$C,0)+MATCH(Entwicklungen!C$98,Matrix2!$B:$B)-24,85)</f>
        <v>112143</v>
      </c>
      <c r="F98" s="299">
        <f>INDEX(Matrix2!$A:$EH,MATCH(Entwicklungen!$B$6,Matrix2!$C:$C,0)+MATCH(Entwicklungen!D$98,Matrix2!$B:$B)-24,85)</f>
        <v>139553</v>
      </c>
      <c r="G98" s="299">
        <f t="shared" si="52"/>
        <v>27410</v>
      </c>
      <c r="H98" s="300">
        <f t="shared" si="53"/>
        <v>24.442007080245759</v>
      </c>
      <c r="I98" s="331">
        <f>INDEX(Matrix1!$A:$EH,MATCH(Entwicklungen!$B$6,Matrix1!$C:$C,0)+MATCH(Entwicklungen!C$98,Matrix1!$B:$B)-24,85)</f>
        <v>58051</v>
      </c>
      <c r="J98" s="299">
        <f>INDEX(Matrix1!$A:$EH,MATCH(Entwicklungen!$B$6,Matrix1!$C:$C,0)+MATCH(Entwicklungen!D$98,Matrix1!$B:$B)-24,85)</f>
        <v>69157</v>
      </c>
      <c r="K98" s="299">
        <f t="shared" si="54"/>
        <v>11106</v>
      </c>
      <c r="L98" s="300">
        <f t="shared" si="55"/>
        <v>19.131453377202803</v>
      </c>
    </row>
    <row r="99" spans="1:13" ht="25.5" customHeight="1" x14ac:dyDescent="0.2">
      <c r="A99" s="141" t="str">
        <f>Kennzahlen!A99</f>
        <v>B 4.1</v>
      </c>
      <c r="B99" s="168" t="str">
        <f>CONCATENATE("Basiszahl: ",Basiszahlen!B99," / Kennzahl: ",Kennzahlen!B99)</f>
        <v>Basiszahl: Anzahl Arbeitslose gesamt (SGB II + SGB III) / Kennzahl: Arbeitslosenanteil gesamt</v>
      </c>
      <c r="C99" s="488">
        <v>2012</v>
      </c>
      <c r="D99" s="489">
        <v>2023</v>
      </c>
      <c r="E99" s="292">
        <f>INDEX(Matrix2!$A:$EH,MATCH(Entwicklungen!$B$6,Matrix2!$C:$C,0)+MATCH(Entwicklungen!C$99,Matrix2!$B:$B)-24,86)</f>
        <v>46696</v>
      </c>
      <c r="F99" s="292">
        <f>INDEX(Matrix2!$A:$EH,MATCH(Entwicklungen!$B$6,Matrix2!$C:$C,0)+MATCH(Entwicklungen!D$99,Matrix2!$B:$B)-24,86)</f>
        <v>47786</v>
      </c>
      <c r="G99" s="292">
        <f t="shared" si="52"/>
        <v>1090</v>
      </c>
      <c r="H99" s="293">
        <f t="shared" si="53"/>
        <v>2.3342470447147505</v>
      </c>
      <c r="I99" s="319">
        <f>INDEX(Matrix1!$A:$EH,MATCH(Entwicklungen!$B$6,Matrix1!$C:$C,0)+MATCH(Entwicklungen!C$99,Matrix1!$B:$B)-24,86)</f>
        <v>6.2588378473650979</v>
      </c>
      <c r="J99" s="320">
        <f>INDEX(Matrix1!$A:$EH,MATCH(Entwicklungen!$B$6,Matrix1!$C:$C,0)+MATCH(Entwicklungen!D$99,Matrix1!$B:$B)-24,86)</f>
        <v>6.1333141664591677</v>
      </c>
      <c r="K99" s="320">
        <f t="shared" si="54"/>
        <v>-0.12552368090593014</v>
      </c>
      <c r="L99" s="293">
        <f t="shared" si="55"/>
        <v>-2.0055429453053208</v>
      </c>
    </row>
    <row r="100" spans="1:13" ht="25.5" customHeight="1" x14ac:dyDescent="0.2">
      <c r="A100" s="144" t="str">
        <f>Kennzahlen!A100</f>
        <v>B 4.2</v>
      </c>
      <c r="B100" s="149" t="str">
        <f>CONCATENATE("Basiszahl: ",Basiszahlen!B100," / Kennzahl: ",Kennzahlen!B100)</f>
        <v>Basiszahl: Anzahl Arbeitslose mit SGB II-Leistungsbezug / Kennzahl: Anteil Arbeitslose mit SGB II-Leistungsbezug an Bevölkerung 15 bis unter 65 Jahre</v>
      </c>
      <c r="C100" s="490">
        <v>2012</v>
      </c>
      <c r="D100" s="491">
        <v>2023</v>
      </c>
      <c r="E100" s="299">
        <f>INDEX(Matrix2!$A:$EH,MATCH(Entwicklungen!$B$6,Matrix2!$C:$C,0)+MATCH(Entwicklungen!C$100,Matrix2!$B:$B)-24,87)</f>
        <v>35755</v>
      </c>
      <c r="F100" s="299">
        <f>INDEX(Matrix2!$A:$EH,MATCH(Entwicklungen!$B$6,Matrix2!$C:$C,0)+MATCH(Entwicklungen!D$100,Matrix2!$B:$B)-24,87)</f>
        <v>36721</v>
      </c>
      <c r="G100" s="299">
        <f t="shared" si="52"/>
        <v>966</v>
      </c>
      <c r="H100" s="300">
        <f t="shared" si="53"/>
        <v>2.7017200391553629</v>
      </c>
      <c r="I100" s="321">
        <f>INDEX(Matrix1!$A:$EH,MATCH(Entwicklungen!$B$6,Matrix1!$C:$C,0)+MATCH(Entwicklungen!C$100,Matrix1!$B:$B)-24,87)</f>
        <v>4.7923750906402924</v>
      </c>
      <c r="J100" s="322">
        <f>INDEX(Matrix1!$A:$EH,MATCH(Entwicklungen!$B$6,Matrix1!$C:$C,0)+MATCH(Entwicklungen!D$100,Matrix1!$B:$B)-24,87)</f>
        <v>4.713125800580654</v>
      </c>
      <c r="K100" s="322">
        <f t="shared" si="54"/>
        <v>-7.9249290059638433E-2</v>
      </c>
      <c r="L100" s="300">
        <f t="shared" si="55"/>
        <v>-1.6536537428886899</v>
      </c>
    </row>
    <row r="101" spans="1:13" ht="25.5" customHeight="1" x14ac:dyDescent="0.2">
      <c r="A101" s="141" t="str">
        <f>Kennzahlen!A101</f>
        <v>B 4.3</v>
      </c>
      <c r="B101" s="142" t="str">
        <f>CONCATENATE("Basiszahl: ",Basiszahlen!B101," / Kennzahl: ",Kennzahlen!B101)</f>
        <v>Basiszahl: Anzahl Arbeitslose mit SGB III-Leistungsbezug  / Kennzahl: Anteil Arbeitslose mit SGB III-Leistungsbezug an Bevölkerung 15 bis unter 65 Jahre</v>
      </c>
      <c r="C101" s="488">
        <v>2012</v>
      </c>
      <c r="D101" s="489">
        <v>2023</v>
      </c>
      <c r="E101" s="292">
        <f>INDEX(Matrix2!$A:$EH,MATCH(Entwicklungen!$B$6,Matrix2!$C:$C,0)+MATCH(Entwicklungen!C$101,Matrix2!$B:$B)-24,88)</f>
        <v>10941</v>
      </c>
      <c r="F101" s="292">
        <f>INDEX(Matrix2!$A:$EH,MATCH(Entwicklungen!$B$6,Matrix2!$C:$C,0)+MATCH(Entwicklungen!D$101,Matrix2!$B:$B)-24,88)</f>
        <v>11065</v>
      </c>
      <c r="G101" s="292">
        <f t="shared" si="52"/>
        <v>124</v>
      </c>
      <c r="H101" s="293">
        <f t="shared" si="53"/>
        <v>1.1333516131980623</v>
      </c>
      <c r="I101" s="319">
        <f>INDEX(Matrix1!$A:$EH,MATCH(Entwicklungen!$B$6,Matrix1!$C:$C,0)+MATCH(Entwicklungen!C$101,Matrix1!$B:$B)-24,88)</f>
        <v>1.4664627567248061</v>
      </c>
      <c r="J101" s="320">
        <f>INDEX(Matrix1!$A:$EH,MATCH(Entwicklungen!$B$6,Matrix1!$C:$C,0)+MATCH(Entwicklungen!D$101,Matrix1!$B:$B)-24,88)</f>
        <v>1.4201883658785144</v>
      </c>
      <c r="K101" s="320">
        <f t="shared" si="54"/>
        <v>-4.6274390846291702E-2</v>
      </c>
      <c r="L101" s="293">
        <f t="shared" si="55"/>
        <v>-3.1555108122650721</v>
      </c>
    </row>
    <row r="102" spans="1:13" ht="25.5" customHeight="1" x14ac:dyDescent="0.2">
      <c r="A102" s="144" t="str">
        <f>Kennzahlen!A102</f>
        <v>B 4.4</v>
      </c>
      <c r="B102" s="149" t="str">
        <f>CONCATENATE("Basiszahl: ",Basiszahlen!B102," / Kennzahl: ",Kennzahlen!B102)</f>
        <v>Basiszahl: Anzahl Langzeitarbeitslose / Kennzahl: Anteil Langzeitarbeitslose an allen Arbeitslosen</v>
      </c>
      <c r="C102" s="490">
        <v>2012</v>
      </c>
      <c r="D102" s="491">
        <v>2023</v>
      </c>
      <c r="E102" s="299">
        <f>INDEX(Matrix2!$A:$EH,MATCH(Entwicklungen!$B$6,Matrix2!$C:$C,0)+MATCH(Entwicklungen!C$102,Matrix2!$B:$B)-24,89)</f>
        <v>19202</v>
      </c>
      <c r="F102" s="299">
        <f>INDEX(Matrix2!$A:$EH,MATCH(Entwicklungen!$B$6,Matrix2!$C:$C,0)+MATCH(Entwicklungen!D$102,Matrix2!$B:$B)-24,89)</f>
        <v>20502</v>
      </c>
      <c r="G102" s="299">
        <f t="shared" si="52"/>
        <v>1300</v>
      </c>
      <c r="H102" s="300">
        <f t="shared" si="53"/>
        <v>6.7701281116550351</v>
      </c>
      <c r="I102" s="321">
        <f>INDEX(Matrix1!$A:$EH,MATCH(Entwicklungen!$B$6,Matrix1!$C:$C,0)+MATCH(Entwicklungen!C$102,Matrix1!$B:$B)-24,89)</f>
        <v>41.121295185883163</v>
      </c>
      <c r="J102" s="322">
        <f>INDEX(Matrix1!$A:$EH,MATCH(Entwicklungen!$B$6,Matrix1!$C:$C,0)+MATCH(Entwicklungen!D$102,Matrix1!$B:$B)-24,89)</f>
        <v>42.903779349600299</v>
      </c>
      <c r="K102" s="322">
        <f t="shared" si="54"/>
        <v>1.782484163717136</v>
      </c>
      <c r="L102" s="300">
        <f t="shared" si="55"/>
        <v>4.3346984954137788</v>
      </c>
    </row>
    <row r="103" spans="1:13" ht="25.5" customHeight="1" x14ac:dyDescent="0.2">
      <c r="A103" s="141" t="str">
        <f>Kennzahlen!A103</f>
        <v>B 4.5</v>
      </c>
      <c r="B103" s="142" t="str">
        <f>CONCATENATE("Basiszahl: ",Basiszahlen!B103," / Kennzahl: ",Kennzahlen!B103)</f>
        <v>Basiszahl: Anzahl bei der Bundesagentur für Arbeit gemeldete Arbeitslose  / Kennzahl: Arbeitslosenquote (Bundesagentur für Arbeit)</v>
      </c>
      <c r="C103" s="488">
        <v>2012</v>
      </c>
      <c r="D103" s="489">
        <v>2023</v>
      </c>
      <c r="E103" s="292">
        <f>INDEX(Matrix2!$A:$EH,MATCH(Entwicklungen!$B$6,Matrix2!$C:$C,0)+MATCH(Entwicklungen!C$103,Matrix2!$B:$B)-24,90)</f>
        <v>46696</v>
      </c>
      <c r="F103" s="292">
        <f>INDEX(Matrix2!$A:$EH,MATCH(Entwicklungen!$B$6,Matrix2!$C:$C,0)+MATCH(Entwicklungen!D$103,Matrix2!$B:$B)-24,90)</f>
        <v>47786</v>
      </c>
      <c r="G103" s="292">
        <f t="shared" si="52"/>
        <v>1090</v>
      </c>
      <c r="H103" s="293">
        <f t="shared" si="53"/>
        <v>2.3342470447147505</v>
      </c>
      <c r="I103" s="319">
        <f>INDEX(Matrix1!$A:$EH,MATCH(Entwicklungen!$B$6,Matrix1!$C:$C,0)+MATCH(Entwicklungen!C$103,Matrix1!$B:$B)-24,90)</f>
        <v>8</v>
      </c>
      <c r="J103" s="320">
        <f>INDEX(Matrix1!$A:$EH,MATCH(Entwicklungen!$B$6,Matrix1!$C:$C,0)+MATCH(Entwicklungen!D$103,Matrix1!$B:$B)-24,90)</f>
        <v>7.4</v>
      </c>
      <c r="K103" s="320">
        <f t="shared" si="54"/>
        <v>-0.59999999999999964</v>
      </c>
      <c r="L103" s="293">
        <f t="shared" si="55"/>
        <v>-7.4999999999999956</v>
      </c>
      <c r="M103" s="327"/>
    </row>
    <row r="104" spans="1:13" ht="25.5" customHeight="1" x14ac:dyDescent="0.2">
      <c r="A104" s="144" t="str">
        <f>Kennzahlen!A104</f>
        <v>B 4.6</v>
      </c>
      <c r="B104" s="180" t="str">
        <f>CONCATENATE("Basiszahl: ",Basiszahlen!B104," / Kennzahl: ",Kennzahlen!B104)</f>
        <v>Basiszahl: Anzahl Arbeitslose ohne abgeschlossene Berufsausbildung im SGB II und SGB III-Leistungsbezug / Kennzahl: Anteil Arbeitslose ohne abgeschlossene Berufsausbildung im SGB II und SGB III-Leistungsbezug</v>
      </c>
      <c r="C104" s="490">
        <v>2012</v>
      </c>
      <c r="D104" s="491">
        <v>2023</v>
      </c>
      <c r="E104" s="299">
        <f>INDEX(Matrix2!$A:$EH,MATCH(Entwicklungen!$B$6,Matrix2!$C:$C,0)+MATCH(Entwicklungen!C$104,Matrix2!$B:$B)-24,91)</f>
        <v>25071</v>
      </c>
      <c r="F104" s="299">
        <f>INDEX(Matrix2!$A:$EH,MATCH(Entwicklungen!$B$6,Matrix2!$C:$C,0)+MATCH(Entwicklungen!D$104,Matrix2!$B:$B)-24,91)</f>
        <v>29808</v>
      </c>
      <c r="G104" s="299">
        <f t="shared" si="52"/>
        <v>4737</v>
      </c>
      <c r="H104" s="300">
        <f t="shared" si="53"/>
        <v>18.894340074189302</v>
      </c>
      <c r="I104" s="321">
        <f>INDEX(Matrix1!$A:$EH,MATCH(Entwicklungen!$B$6,Matrix1!$C:$C,0)+MATCH(Entwicklungen!C$104,Matrix1!$B:$B)-24,91)</f>
        <v>53.689823539489467</v>
      </c>
      <c r="J104" s="322">
        <f>INDEX(Matrix1!$A:$EH,MATCH(Entwicklungen!$B$6,Matrix1!$C:$C,0)+MATCH(Entwicklungen!D$104,Matrix1!$B:$B)-24,91)</f>
        <v>62.378102373079983</v>
      </c>
      <c r="K104" s="322">
        <f t="shared" si="54"/>
        <v>8.6882788335905161</v>
      </c>
      <c r="L104" s="300">
        <f t="shared" si="55"/>
        <v>16.182356843099306</v>
      </c>
    </row>
    <row r="105" spans="1:13" ht="25.5" customHeight="1" x14ac:dyDescent="0.2">
      <c r="A105" s="141" t="str">
        <f>Kennzahlen!A105</f>
        <v>B 4.7</v>
      </c>
      <c r="B105" s="168" t="str">
        <f>CONCATENATE("Basiszahl: ",Basiszahlen!B105," / Kennzahl: ",Kennzahlen!B105)</f>
        <v>Basiszahl: Anzahl Personen mit ergänzenden Leistungen nach SGB II / Kennzahl: Anteil Personen mit ergänzenden Leistungen nach SGB II an den erwerbsfähigen Leistungsberechtigten (sog. Ergänzende)</v>
      </c>
      <c r="C105" s="488">
        <v>2010</v>
      </c>
      <c r="D105" s="489">
        <v>2023</v>
      </c>
      <c r="E105" s="292">
        <f>INDEX(Matrix2!$A:$EH,MATCH(Entwicklungen!$B$6,Matrix2!$C:$C,0)+MATCH(Entwicklungen!C$105,Matrix2!$B:$B)-24,92)</f>
        <v>23152</v>
      </c>
      <c r="F105" s="292">
        <f>INDEX(Matrix2!$A:$EH,MATCH(Entwicklungen!$B$6,Matrix2!$C:$C,0)+MATCH(Entwicklungen!D$105,Matrix2!$B:$B)-24,92)</f>
        <v>16807</v>
      </c>
      <c r="G105" s="292">
        <f t="shared" si="52"/>
        <v>-6345</v>
      </c>
      <c r="H105" s="293">
        <f t="shared" si="53"/>
        <v>-27.405839668279196</v>
      </c>
      <c r="I105" s="319">
        <f>INDEX(Matrix1!$A:$EH,MATCH(Entwicklungen!$B$6,Matrix1!$C:$C,0)+MATCH(Entwicklungen!C$105,Matrix1!$B:$B)-24,92)</f>
        <v>27.200206774204915</v>
      </c>
      <c r="J105" s="320">
        <f>INDEX(Matrix1!$A:$EH,MATCH(Entwicklungen!$B$6,Matrix1!$C:$C,0)+MATCH(Entwicklungen!D$105,Matrix1!$B:$B)-24,92)</f>
        <v>21.146466362183723</v>
      </c>
      <c r="K105" s="320">
        <f t="shared" si="54"/>
        <v>-6.0537404120211917</v>
      </c>
      <c r="L105" s="293">
        <f t="shared" si="55"/>
        <v>-22.25622938191119</v>
      </c>
    </row>
    <row r="106" spans="1:13" ht="25.5" customHeight="1" x14ac:dyDescent="0.2">
      <c r="A106" s="148" t="str">
        <f>Kennzahlen!A106</f>
        <v>B 5</v>
      </c>
      <c r="B106" s="149" t="str">
        <f>CONCATENATE("Basiszahl: ",Basiszahlen!B106," / Kennzahl: ",Kennzahlen!B106)</f>
        <v>Basiszahl: Anzahl Personen 18 bis unter 65 Jahre mit Mindestsicherungsleistungen / Kennzahl: Anteil Personen 18 bis unter 65 Jahre mit Mindestsicherungsleistungen</v>
      </c>
      <c r="C106" s="490">
        <v>2010</v>
      </c>
      <c r="D106" s="491">
        <v>2023</v>
      </c>
      <c r="E106" s="299">
        <f>INDEX(Matrix2!$A:$EH,MATCH(Entwicklungen!$B$6,Matrix2!$C:$C,0)+MATCH(Entwicklungen!C$106,Matrix2!$B:$B)-24,93)</f>
        <v>88790</v>
      </c>
      <c r="F106" s="299">
        <f>INDEX(Matrix2!$A:$EH,MATCH(Entwicklungen!$B$6,Matrix2!$C:$C,0)+MATCH(Entwicklungen!D$106,Matrix2!$B:$B)-24,93)</f>
        <v>86049</v>
      </c>
      <c r="G106" s="299">
        <f t="shared" si="52"/>
        <v>-2741</v>
      </c>
      <c r="H106" s="300">
        <f t="shared" si="53"/>
        <v>-3.0870593535308029</v>
      </c>
      <c r="I106" s="321">
        <f>INDEX(Matrix1!$A:$EH,MATCH(Entwicklungen!$B$6,Matrix1!$C:$C,0)+MATCH(Entwicklungen!C$106,Matrix1!$B:$B)-24,93)</f>
        <v>12.602423968876456</v>
      </c>
      <c r="J106" s="322">
        <f>INDEX(Matrix1!$A:$EH,MATCH(Entwicklungen!$B$6,Matrix1!$C:$C,0)+MATCH(Entwicklungen!D$106,Matrix1!$B:$B)-24,93)</f>
        <v>11.540535175906355</v>
      </c>
      <c r="K106" s="322">
        <f t="shared" si="54"/>
        <v>-1.0618887929701017</v>
      </c>
      <c r="L106" s="300">
        <f t="shared" si="55"/>
        <v>-8.4260678389537809</v>
      </c>
    </row>
    <row r="107" spans="1:13" ht="35.1" customHeight="1" x14ac:dyDescent="0.2">
      <c r="A107" s="136" t="s">
        <v>119</v>
      </c>
      <c r="B107" s="316" t="s">
        <v>318</v>
      </c>
      <c r="C107" s="317"/>
      <c r="D107" s="317"/>
      <c r="E107" s="317"/>
      <c r="F107" s="317"/>
      <c r="G107" s="317"/>
      <c r="H107" s="317"/>
      <c r="I107" s="317"/>
      <c r="J107" s="317"/>
      <c r="K107" s="317"/>
      <c r="L107" s="318"/>
    </row>
    <row r="108" spans="1:13" ht="25.5" customHeight="1" x14ac:dyDescent="0.2">
      <c r="A108" s="141" t="str">
        <f>Kennzahlen!A108</f>
        <v>W 1.1</v>
      </c>
      <c r="B108" s="142" t="str">
        <f>CONCATENATE("Basiszahl: ",Basiszahlen!B108," / Kennzahl: ",Kennzahlen!B108)</f>
        <v>Basiszahl: Wohnungsbestand des aktuellen Jahres / Kennzahl: Veränderung des Wohnungsbestandes zum Vorjahr absolut</v>
      </c>
      <c r="C108" s="488">
        <v>2012</v>
      </c>
      <c r="D108" s="489">
        <v>2023</v>
      </c>
      <c r="E108" s="292">
        <f>INDEX(Matrix2!$A:$EH,MATCH(Entwicklungen!$B$6,Matrix2!$C:$C,0)+MATCH(Entwicklungen!C$108,Matrix2!$B:$B)-24,94)</f>
        <v>583514</v>
      </c>
      <c r="F108" s="292">
        <f>INDEX(Matrix2!$A:$EH,MATCH(Entwicklungen!$B$6,Matrix2!$C:$C,0)+MATCH(Entwicklungen!D$108,Matrix2!$B:$B)-24,94)</f>
        <v>619129</v>
      </c>
      <c r="G108" s="292">
        <f t="shared" ref="G108:G119" si="56">F108-E108</f>
        <v>35615</v>
      </c>
      <c r="H108" s="293">
        <f t="shared" ref="H108:H119" si="57">G108/E108*100</f>
        <v>6.1035382184489144</v>
      </c>
      <c r="I108" s="328">
        <f>INDEX(Matrix1!$A:$EH,MATCH(Entwicklungen!$B$6,Matrix1!$C:$C,0)+MATCH(Entwicklungen!C$108,Matrix1!$B:$B)-24,94)</f>
        <v>2506</v>
      </c>
      <c r="J108" s="292">
        <f>INDEX(Matrix1!$A:$EH,MATCH(Entwicklungen!$B$6,Matrix1!$C:$C,0)+MATCH(Entwicklungen!D$108,Matrix1!$B:$B)-24,94)</f>
        <v>5674</v>
      </c>
      <c r="K108" s="292">
        <f t="shared" ref="K108:K119" si="58">J108-I108</f>
        <v>3168</v>
      </c>
      <c r="L108" s="293">
        <f t="shared" ref="L108:L119" si="59">K108/I108*100</f>
        <v>126.41660015961691</v>
      </c>
    </row>
    <row r="109" spans="1:13" ht="25.5" customHeight="1" x14ac:dyDescent="0.2">
      <c r="A109" s="144" t="str">
        <f>Kennzahlen!A109</f>
        <v>W 1.2</v>
      </c>
      <c r="B109" s="145" t="str">
        <f>CONCATENATE("Basiszahl: ",Basiszahlen!B109," / Kennzahl: ",Kennzahlen!B109)</f>
        <v>Basiszahl: Wohnungsbestand des aktuellen Jahres  / Kennzahl: Veränderung des Wohnungsbestandes zum Vorjahr in Prozent</v>
      </c>
      <c r="C109" s="490">
        <v>2012</v>
      </c>
      <c r="D109" s="491">
        <v>2023</v>
      </c>
      <c r="E109" s="299">
        <f>INDEX(Matrix2!$A:$EH,MATCH(Entwicklungen!$B$6,Matrix2!$C:$C,0)+MATCH(Entwicklungen!C$109,Matrix2!$B:$B)-24,95)</f>
        <v>583514</v>
      </c>
      <c r="F109" s="299">
        <f>INDEX(Matrix2!$A:$EH,MATCH(Entwicklungen!$B$6,Matrix2!$C:$C,0)+MATCH(Entwicklungen!D$109,Matrix2!$B:$B)-24,95)</f>
        <v>619129</v>
      </c>
      <c r="G109" s="299">
        <f t="shared" si="56"/>
        <v>35615</v>
      </c>
      <c r="H109" s="300">
        <f t="shared" si="57"/>
        <v>6.1035382184489144</v>
      </c>
      <c r="I109" s="332">
        <f>INDEX(Matrix1!$A:$EH,MATCH(Entwicklungen!$B$6,Matrix1!$C:$C,0)+MATCH(Entwicklungen!C$109,Matrix1!$B:$B)-24,95)</f>
        <v>0.43131936221188028</v>
      </c>
      <c r="J109" s="333">
        <f>INDEX(Matrix1!$A:$EH,MATCH(Entwicklungen!$B$6,Matrix1!$C:$C,0)+MATCH(Entwicklungen!D$109,Matrix1!$B:$B)-24,95)</f>
        <v>0.92492521863869115</v>
      </c>
      <c r="K109" s="333">
        <f t="shared" si="58"/>
        <v>0.49360585642681087</v>
      </c>
      <c r="L109" s="300">
        <f t="shared" si="59"/>
        <v>114.44092235867053</v>
      </c>
    </row>
    <row r="110" spans="1:13" ht="25.5" customHeight="1" x14ac:dyDescent="0.2">
      <c r="A110" s="141" t="str">
        <f>Kennzahlen!A110</f>
        <v>W 1.3</v>
      </c>
      <c r="B110" s="142" t="str">
        <f>CONCATENATE("Basiszahl: ",Basiszahlen!B110," / Kennzahl: ",Kennzahlen!B110)</f>
        <v>Basiszahl: Wohnungsbestand des aktuellen Jahres  / Kennzahl: Rechnerische Wohnungsreserve absolut</v>
      </c>
      <c r="C110" s="488">
        <v>2011</v>
      </c>
      <c r="D110" s="489">
        <v>2022</v>
      </c>
      <c r="E110" s="292">
        <f>INDEX(Matrix2!$A:$EH,MATCH(Entwicklungen!$B$6,Matrix2!$C:$C,0)+MATCH(Entwicklungen!C$110,Matrix2!$B:$B)-24,96)</f>
        <v>581008</v>
      </c>
      <c r="F110" s="292">
        <f>INDEX(Matrix2!$A:$EH,MATCH(Entwicklungen!$B$6,Matrix2!$C:$C,0)+MATCH(Entwicklungen!D$110,Matrix2!$B:$B)-24,96)</f>
        <v>613455</v>
      </c>
      <c r="G110" s="292">
        <f t="shared" si="56"/>
        <v>32447</v>
      </c>
      <c r="H110" s="293">
        <f t="shared" si="57"/>
        <v>5.584604687026685</v>
      </c>
      <c r="I110" s="328">
        <f>INDEX(Matrix1!$A:$EH,MATCH(Entwicklungen!$B$6,Matrix1!$C:$C,0)+MATCH(Entwicklungen!C$110,Matrix1!$B:$B)-24,96)</f>
        <v>14710</v>
      </c>
      <c r="J110" s="292">
        <f>INDEX(Matrix1!$A:$EH,MATCH(Entwicklungen!$B$6,Matrix1!$C:$C,0)+MATCH(Entwicklungen!D$110,Matrix1!$B:$B)-24,96)</f>
        <v>2929</v>
      </c>
      <c r="K110" s="292">
        <f t="shared" si="58"/>
        <v>-11781</v>
      </c>
      <c r="L110" s="293">
        <f t="shared" si="59"/>
        <v>-80.088375254928621</v>
      </c>
    </row>
    <row r="111" spans="1:13" ht="25.5" customHeight="1" x14ac:dyDescent="0.2">
      <c r="A111" s="144" t="str">
        <f>Kennzahlen!A111</f>
        <v>W 1.4</v>
      </c>
      <c r="B111" s="149" t="str">
        <f>CONCATENATE("Basiszahl: ",Basiszahlen!B111," / Kennzahl: ",Kennzahlen!B111)</f>
        <v>Basiszahl: Wohnungsbestand des aktuellen Jahres  / Kennzahl: Rechnerische Wohnungsreserve in Prozent</v>
      </c>
      <c r="C111" s="490">
        <v>2011</v>
      </c>
      <c r="D111" s="491">
        <v>2022</v>
      </c>
      <c r="E111" s="299">
        <f>INDEX(Matrix2!$A:$EH,MATCH(Entwicklungen!$B$6,Matrix2!$C:$C,0)+MATCH(Entwicklungen!C$111,Matrix2!$B:$B)-24,97)</f>
        <v>581008</v>
      </c>
      <c r="F111" s="299">
        <f>INDEX(Matrix2!$A:$EH,MATCH(Entwicklungen!$B$6,Matrix2!$C:$C,0)+MATCH(Entwicklungen!D$111,Matrix2!$B:$B)-24,97)</f>
        <v>613455</v>
      </c>
      <c r="G111" s="299">
        <f t="shared" si="56"/>
        <v>32447</v>
      </c>
      <c r="H111" s="300">
        <f t="shared" si="57"/>
        <v>5.584604687026685</v>
      </c>
      <c r="I111" s="332">
        <f>INDEX(Matrix1!$A:$EH,MATCH(Entwicklungen!$B$6,Matrix1!$C:$C,0)+MATCH(Entwicklungen!C$111,Matrix1!$B:$B)-24,97)</f>
        <v>2.5975723029217903</v>
      </c>
      <c r="J111" s="333">
        <f>INDEX(Matrix1!$A:$EH,MATCH(Entwicklungen!$B$6,Matrix1!$C:$C,0)+MATCH(Entwicklungen!D$111,Matrix1!$B:$B)-24,97)</f>
        <v>0.47975024814668643</v>
      </c>
      <c r="K111" s="333">
        <f t="shared" si="58"/>
        <v>-2.1178220547751039</v>
      </c>
      <c r="L111" s="300">
        <f t="shared" si="59"/>
        <v>-81.530822160097117</v>
      </c>
    </row>
    <row r="112" spans="1:13" ht="25.5" customHeight="1" x14ac:dyDescent="0.2">
      <c r="A112" s="141" t="str">
        <f>Kennzahlen!A112</f>
        <v>W 2.1</v>
      </c>
      <c r="B112" s="142" t="str">
        <f>CONCATENATE("Basiszahl: ",Basiszahlen!B112," / Kennzahl: ",Kennzahlen!B112)</f>
        <v>Basiszahl: Wohnungen in Mehrfamilienhäusern des aktuellen Jahres / Kennzahl: Anteil Wohnungen in Mehrfamilienhäusern</v>
      </c>
      <c r="C112" s="488">
        <v>2011</v>
      </c>
      <c r="D112" s="489">
        <v>2023</v>
      </c>
      <c r="E112" s="292">
        <f>INDEX(Matrix2!$A:$EH,MATCH(Entwicklungen!$B$6,Matrix2!$C:$C,0)+MATCH(Entwicklungen!C$112,Matrix2!$B:$B)-24,98)</f>
        <v>377841</v>
      </c>
      <c r="F112" s="292">
        <f>INDEX(Matrix2!$A:$EH,MATCH(Entwicklungen!$B$6,Matrix2!$C:$C,0)+MATCH(Entwicklungen!D$112,Matrix2!$B:$B)-24,98)</f>
        <v>402987</v>
      </c>
      <c r="G112" s="292">
        <f t="shared" si="56"/>
        <v>25146</v>
      </c>
      <c r="H112" s="293">
        <f t="shared" si="57"/>
        <v>6.6551803536408176</v>
      </c>
      <c r="I112" s="319">
        <f>INDEX(Matrix1!$A:$EH,MATCH(Entwicklungen!$B$6,Matrix1!$C:$C,0)+MATCH(Entwicklungen!C$112,Matrix1!$B:$B)-24,98)</f>
        <v>65.03197890562609</v>
      </c>
      <c r="J112" s="320">
        <f>INDEX(Matrix1!$A:$EH,MATCH(Entwicklungen!$B$6,Matrix1!$C:$C,0)+MATCH(Entwicklungen!D$112,Matrix1!$B:$B)-24,98)</f>
        <v>65.089343254798266</v>
      </c>
      <c r="K112" s="320">
        <f t="shared" si="58"/>
        <v>5.7364349172175366E-2</v>
      </c>
      <c r="L112" s="293">
        <f t="shared" si="59"/>
        <v>8.8209447317329936E-2</v>
      </c>
    </row>
    <row r="113" spans="1:12" ht="25.5" customHeight="1" x14ac:dyDescent="0.2">
      <c r="A113" s="144" t="str">
        <f>Kennzahlen!A113</f>
        <v>W 2.2</v>
      </c>
      <c r="B113" s="149" t="str">
        <f>CONCATENATE("Basiszahl: ",Basiszahlen!B113," / Kennzahl: ",Kennzahlen!B113)</f>
        <v>Basiszahl: Wohnungen in Mehrfamilienhäusern des aktuellen Jahres / Kennzahl: Veränderung des Wohnungsbestandes in Mehrfamilienhäusern zum Vorjahr absolut</v>
      </c>
      <c r="C113" s="490">
        <v>2021</v>
      </c>
      <c r="D113" s="491">
        <v>2023</v>
      </c>
      <c r="E113" s="299">
        <f>INDEX(Matrix2!$A:$EH,MATCH(Entwicklungen!$B$6,Matrix2!$C:$C,0)+MATCH(Entwicklungen!C$113,Matrix2!$B:$B)-24,99)</f>
        <v>394620</v>
      </c>
      <c r="F113" s="299">
        <f>INDEX(Matrix2!$A:$EH,MATCH(Entwicklungen!$B$6,Matrix2!$C:$C,0)+MATCH(Entwicklungen!D$113,Matrix2!$B:$B)-24,99)</f>
        <v>402987</v>
      </c>
      <c r="G113" s="299">
        <f t="shared" si="56"/>
        <v>8367</v>
      </c>
      <c r="H113" s="300">
        <f t="shared" si="57"/>
        <v>2.1202675992093662</v>
      </c>
      <c r="I113" s="331">
        <f>INDEX(Matrix1!$A:$EH,MATCH(Entwicklungen!$B$6,Matrix1!$C:$C,0)+MATCH(Entwicklungen!C$113,Matrix1!$B:$B)-24,99)</f>
        <v>2125</v>
      </c>
      <c r="J113" s="299">
        <f>INDEX(Matrix1!$A:$EH,MATCH(Entwicklungen!$B$6,Matrix1!$C:$C,0)+MATCH(Entwicklungen!D$113,Matrix1!$B:$B)-24,99)</f>
        <v>4793</v>
      </c>
      <c r="K113" s="299">
        <f t="shared" si="58"/>
        <v>2668</v>
      </c>
      <c r="L113" s="300">
        <f t="shared" si="59"/>
        <v>125.55294117647058</v>
      </c>
    </row>
    <row r="114" spans="1:12" ht="25.5" customHeight="1" x14ac:dyDescent="0.2">
      <c r="A114" s="141" t="str">
        <f>Kennzahlen!A114</f>
        <v>W 3.1</v>
      </c>
      <c r="B114" s="142" t="str">
        <f>CONCATENATE("Basiszahl: ",Basiszahlen!B114," / Kennzahl: ",Kennzahlen!B114)</f>
        <v>Basiszahl: Wohnraumfläche in 100qm / Kennzahl: Durchschnittliche Wohnungsgröße in qm</v>
      </c>
      <c r="C114" s="488">
        <v>2011</v>
      </c>
      <c r="D114" s="489">
        <v>2023</v>
      </c>
      <c r="E114" s="292">
        <f>INDEX(Matrix2!$A:$EH,MATCH(Entwicklungen!$B$6,Matrix2!$C:$C,0)+MATCH(Entwicklungen!C$114,Matrix2!$B:$B)-24,100)</f>
        <v>514757.39999999997</v>
      </c>
      <c r="F114" s="292">
        <f>INDEX(Matrix2!$A:$EH,MATCH(Entwicklungen!$B$6,Matrix2!$C:$C,0)+MATCH(Entwicklungen!D$114,Matrix2!$B:$B)-24,100)</f>
        <v>554225.69999999995</v>
      </c>
      <c r="G114" s="292">
        <f t="shared" si="56"/>
        <v>39468.299999999988</v>
      </c>
      <c r="H114" s="293">
        <f t="shared" si="57"/>
        <v>7.667359420185119</v>
      </c>
      <c r="I114" s="319">
        <f>INDEX(Matrix1!$A:$EH,MATCH(Entwicklungen!$B$6,Matrix1!$C:$C,0)+MATCH(Entwicklungen!C$114,Matrix1!$B:$B)-24,100)</f>
        <v>88.597299865062098</v>
      </c>
      <c r="J114" s="320">
        <f>INDEX(Matrix1!$A:$EH,MATCH(Entwicklungen!$B$6,Matrix1!$C:$C,0)+MATCH(Entwicklungen!D$114,Matrix1!$B:$B)-24,100)</f>
        <v>89.516998880685605</v>
      </c>
      <c r="K114" s="320">
        <f t="shared" si="58"/>
        <v>0.91969901562350742</v>
      </c>
      <c r="L114" s="293">
        <f t="shared" si="59"/>
        <v>1.038066642013078</v>
      </c>
    </row>
    <row r="115" spans="1:12" ht="25.5" customHeight="1" x14ac:dyDescent="0.2">
      <c r="A115" s="144" t="str">
        <f>Kennzahlen!A115</f>
        <v>W 3.2</v>
      </c>
      <c r="B115" s="149" t="str">
        <f>CONCATENATE("Basiszahl: ",Basiszahlen!B115," / Kennzahl: ",Kennzahlen!B115)</f>
        <v>Basiszahl: Wohnraumfläche in 100qm / Kennzahl: Wohnfläche pro Person in qm</v>
      </c>
      <c r="C115" s="490">
        <v>2011</v>
      </c>
      <c r="D115" s="491">
        <v>2023</v>
      </c>
      <c r="E115" s="299">
        <f>INDEX(Matrix2!$A:$EH,MATCH(Entwicklungen!$B$6,Matrix2!$C:$C,0)+MATCH(Entwicklungen!C$115,Matrix2!$B:$B)-24,101)</f>
        <v>514757.39999999997</v>
      </c>
      <c r="F115" s="299">
        <f>INDEX(Matrix2!$A:$EH,MATCH(Entwicklungen!$B$6,Matrix2!$C:$C,0)+MATCH(Entwicklungen!D$115,Matrix2!$B:$B)-24,101)</f>
        <v>554225.69999999995</v>
      </c>
      <c r="G115" s="299">
        <f t="shared" si="56"/>
        <v>39468.299999999988</v>
      </c>
      <c r="H115" s="300">
        <f t="shared" si="57"/>
        <v>7.667359420185119</v>
      </c>
      <c r="I115" s="321">
        <f>INDEX(Matrix1!$A:$EH,MATCH(Entwicklungen!$B$6,Matrix1!$C:$C,0)+MATCH(Entwicklungen!C$115,Matrix1!$B:$B)-24,101)</f>
        <v>45.748242972779849</v>
      </c>
      <c r="J115" s="322">
        <f>INDEX(Matrix1!$A:$EH,MATCH(Entwicklungen!$B$6,Matrix1!$C:$C,0)+MATCH(Entwicklungen!D$115,Matrix1!$B:$B)-24,101)</f>
        <v>46.123131900048428</v>
      </c>
      <c r="K115" s="322">
        <f t="shared" si="58"/>
        <v>0.3748889272685787</v>
      </c>
      <c r="L115" s="300">
        <f t="shared" si="59"/>
        <v>0.81946082058634939</v>
      </c>
    </row>
    <row r="116" spans="1:12" ht="25.5" customHeight="1" x14ac:dyDescent="0.2">
      <c r="A116" s="141" t="str">
        <f>Kennzahlen!A116</f>
        <v>W 3.3</v>
      </c>
      <c r="B116" s="142" t="str">
        <f>CONCATENATE("Basiszahl: ",Basiszahlen!B116," / Kennzahl: ",Kennzahlen!B116)</f>
        <v>Basiszahl: Gesamtbevölkerung / Kennzahl: Durchschnittliche Haushaltsgröße</v>
      </c>
      <c r="C116" s="488">
        <v>2011</v>
      </c>
      <c r="D116" s="489">
        <v>2023</v>
      </c>
      <c r="E116" s="292">
        <f>INDEX(Matrix2!$A:$EH,MATCH(Entwicklungen!$B$6,Matrix2!$C:$C,0)+MATCH(Entwicklungen!C$116,Matrix2!$B:$B)-24,102)</f>
        <v>1125196</v>
      </c>
      <c r="F116" s="292">
        <f>INDEX(Matrix2!$A:$EH,MATCH(Entwicklungen!$B$6,Matrix2!$C:$C,0)+MATCH(Entwicklungen!D$116,Matrix2!$B:$B)-24,102)</f>
        <v>1201622</v>
      </c>
      <c r="G116" s="292">
        <f t="shared" si="56"/>
        <v>76426</v>
      </c>
      <c r="H116" s="293">
        <f t="shared" si="57"/>
        <v>6.7922388632735986</v>
      </c>
      <c r="I116" s="319">
        <f>INDEX(Matrix1!$A:$EH,MATCH(Entwicklungen!$B$6,Matrix1!$C:$C,0)+MATCH(Entwicklungen!C$116,Matrix1!$B:$B)-24,102)</f>
        <v>1.9869326750226912</v>
      </c>
      <c r="J116" s="320">
        <f>INDEX(Matrix1!$A:$EH,MATCH(Entwicklungen!$B$6,Matrix1!$C:$C,0)+MATCH(Entwicklungen!D$116,Matrix1!$B:$B)-24,102)</f>
        <v>1.9573801949199616</v>
      </c>
      <c r="K116" s="320">
        <f t="shared" si="58"/>
        <v>-2.9552480102729595E-2</v>
      </c>
      <c r="L116" s="293">
        <f t="shared" si="59"/>
        <v>-1.4873417944265321</v>
      </c>
    </row>
    <row r="117" spans="1:12" ht="25.5" customHeight="1" x14ac:dyDescent="0.2">
      <c r="A117" s="144" t="str">
        <f>Kennzahlen!A117</f>
        <v>W 4.1</v>
      </c>
      <c r="B117" s="149" t="str">
        <f>CONCATENATE("Basiszahl: ",Basiszahlen!B117," / Kennzahl: ",Kennzahlen!B117)</f>
        <v>Basiszahl: Gesamtbevölkerung / Kennzahl: Bevölkerungsdichte pro Hektar Gesamtfläche</v>
      </c>
      <c r="C117" s="490">
        <v>2011</v>
      </c>
      <c r="D117" s="491">
        <v>2023</v>
      </c>
      <c r="E117" s="299">
        <f>INDEX(Matrix2!$A:$EH,MATCH(Entwicklungen!$B$6,Matrix2!$C:$C,0)+MATCH(Entwicklungen!C$117,Matrix2!$B:$B)-24,103)</f>
        <v>1125196</v>
      </c>
      <c r="F117" s="299">
        <f>INDEX(Matrix2!$A:$EH,MATCH(Entwicklungen!$B$6,Matrix2!$C:$C,0)+MATCH(Entwicklungen!D$117,Matrix2!$B:$B)-24,103)</f>
        <v>1201622</v>
      </c>
      <c r="G117" s="299">
        <f t="shared" si="56"/>
        <v>76426</v>
      </c>
      <c r="H117" s="300">
        <f t="shared" si="57"/>
        <v>6.7922388632735986</v>
      </c>
      <c r="I117" s="321">
        <f>INDEX(Matrix1!$A:$EH,MATCH(Entwicklungen!$B$6,Matrix1!$C:$C,0)+MATCH(Entwicklungen!C$117,Matrix1!$B:$B)-24,103)</f>
        <v>4.9018536670369643</v>
      </c>
      <c r="J117" s="322">
        <f>INDEX(Matrix1!$A:$EH,MATCH(Entwicklungen!$B$6,Matrix1!$C:$C,0)+MATCH(Entwicklungen!D$117,Matrix1!$B:$B)-24,103)</f>
        <v>5.2309708201103113</v>
      </c>
      <c r="K117" s="322">
        <f t="shared" si="58"/>
        <v>0.32911715307334699</v>
      </c>
      <c r="L117" s="300">
        <f t="shared" si="59"/>
        <v>6.714136639502934</v>
      </c>
    </row>
    <row r="118" spans="1:12" ht="25.5" customHeight="1" x14ac:dyDescent="0.2">
      <c r="A118" s="156" t="str">
        <f>Kennzahlen!A118</f>
        <v>W 4.2</v>
      </c>
      <c r="B118" s="142" t="str">
        <f>CONCATENATE("Basiszahl: ",Basiszahlen!B118," / Kennzahl: ",Kennzahlen!B118)</f>
        <v>Basiszahl: Gesamtbevölkerung / Kennzahl: Bevölkerungsdichte pro Hektar Wohnbaufläche</v>
      </c>
      <c r="C118" s="494">
        <v>2011</v>
      </c>
      <c r="D118" s="495">
        <v>2023</v>
      </c>
      <c r="E118" s="311">
        <f>INDEX(Matrix2!$A:$EH,MATCH(Entwicklungen!$B$6,Matrix2!$C:$C,0)+MATCH(Entwicklungen!C$118,Matrix2!$B:$B)-24,104)</f>
        <v>1125196</v>
      </c>
      <c r="F118" s="311">
        <f>INDEX(Matrix2!$A:$EH,MATCH(Entwicklungen!$B$6,Matrix2!$C:$C,0)+MATCH(Entwicklungen!D$118,Matrix2!$B:$B)-24,104)</f>
        <v>1201622</v>
      </c>
      <c r="G118" s="311">
        <f t="shared" ref="G118" si="60">F118-E118</f>
        <v>76426</v>
      </c>
      <c r="H118" s="312">
        <f t="shared" ref="H118" si="61">G118/E118*100</f>
        <v>6.7922388632735986</v>
      </c>
      <c r="I118" s="325">
        <f>INDEX(Matrix1!$A:$EH,MATCH(Entwicklungen!$B$6,Matrix1!$C:$C,0)+MATCH(Entwicklungen!C$118,Matrix1!$B:$B)-24,104)</f>
        <v>71.705072648483309</v>
      </c>
      <c r="J118" s="326">
        <f>INDEX(Matrix1!$A:$EH,MATCH(Entwicklungen!$B$6,Matrix1!$C:$C,0)+MATCH(Entwicklungen!D$118,Matrix1!$B:$B)-24,104)</f>
        <v>72.847650803273723</v>
      </c>
      <c r="K118" s="326">
        <f t="shared" ref="K118" si="62">J118-I118</f>
        <v>1.1425781547904137</v>
      </c>
      <c r="L118" s="312">
        <f t="shared" ref="L118" si="63">K118/I118*100</f>
        <v>1.593441178689861</v>
      </c>
    </row>
    <row r="119" spans="1:12" ht="25.5" customHeight="1" x14ac:dyDescent="0.2">
      <c r="A119" s="153" t="str">
        <f>Kennzahlen!A119</f>
        <v>W 4.3</v>
      </c>
      <c r="B119" s="154" t="str">
        <f>CONCATENATE("Basiszahl: ",Basiszahlen!B119," / Kennzahl: ",Kennzahlen!B119)</f>
        <v>Basiszahl: Aktuelle durchschnittliche Bestandsmiete laut Mietspiegel in Euro / Kennzahl: Veränderung der durchschnittlichen Bestandsmiete laut Mietspiegel gegenüber dem Vorvorjahr in Prozent</v>
      </c>
      <c r="C119" s="492">
        <v>2013</v>
      </c>
      <c r="D119" s="493">
        <v>2023</v>
      </c>
      <c r="E119" s="334" t="str">
        <f>INDEX(Matrix2!$A:$EH,MATCH(Entwicklungen!$B$6,Matrix2!$C:$C,0)+MATCH(Entwicklungen!C$119,Matrix2!$B:$B)-24,105)</f>
        <v>nv</v>
      </c>
      <c r="F119" s="334" t="str">
        <f>INDEX(Matrix2!$A:$EH,MATCH(Entwicklungen!$B$6,Matrix2!$C:$C,0)+MATCH(Entwicklungen!D$119,Matrix2!$B:$B)-24,105)</f>
        <v>nv</v>
      </c>
      <c r="G119" s="334" t="e">
        <f t="shared" si="56"/>
        <v>#VALUE!</v>
      </c>
      <c r="H119" s="306" t="e">
        <f t="shared" si="57"/>
        <v>#VALUE!</v>
      </c>
      <c r="I119" s="323" t="str">
        <f>INDEX(Matrix1!$A:$EH,MATCH(Entwicklungen!$B$6,Matrix1!$C:$C,0)+MATCH(Entwicklungen!C$119,Matrix1!$B:$B)-24,105)</f>
        <v>nv</v>
      </c>
      <c r="J119" s="324" t="str">
        <f>INDEX(Matrix1!$A:$EH,MATCH(Entwicklungen!$B$6,Matrix1!$C:$C,0)+MATCH(Entwicklungen!D$119,Matrix1!$B:$B)-24,105)</f>
        <v>nv</v>
      </c>
      <c r="K119" s="324" t="e">
        <f t="shared" si="58"/>
        <v>#VALUE!</v>
      </c>
      <c r="L119" s="306" t="e">
        <f t="shared" si="59"/>
        <v>#VALUE!</v>
      </c>
    </row>
    <row r="120" spans="1:12" ht="35.1" customHeight="1" x14ac:dyDescent="0.2">
      <c r="A120" s="136" t="s">
        <v>134</v>
      </c>
      <c r="B120" s="316" t="s">
        <v>333</v>
      </c>
      <c r="C120" s="317"/>
      <c r="D120" s="317"/>
      <c r="E120" s="317"/>
      <c r="F120" s="317"/>
      <c r="G120" s="317"/>
      <c r="H120" s="317"/>
      <c r="I120" s="317"/>
      <c r="J120" s="317"/>
      <c r="K120" s="317"/>
      <c r="L120" s="318"/>
    </row>
    <row r="121" spans="1:12" ht="25.5" customHeight="1" x14ac:dyDescent="0.2">
      <c r="A121" s="156" t="str">
        <f>Kennzahlen!A121</f>
        <v>S 1.1</v>
      </c>
      <c r="B121" s="142" t="str">
        <f>CONCATENATE("Basiszahl: ",Basiszahlen!B121," / Kennzahl: ",Kennzahlen!B121)</f>
        <v>Basiszahl: Anzahl  Schulabsolvent*innen mit Hauptschulabschluss / Kennzahl: Anteil Schulabsolvent*innen mit Hauptschulabschluss</v>
      </c>
      <c r="C121" s="488">
        <v>2010</v>
      </c>
      <c r="D121" s="489">
        <v>2023</v>
      </c>
      <c r="E121" s="292">
        <f>INDEX(Matrix2!$A:$EH,MATCH(Entwicklungen!$B$6,Matrix2!$C:$C,0)+MATCH(Entwicklungen!C$121,Matrix2!$B:$B)-24,106)</f>
        <v>1515</v>
      </c>
      <c r="F121" s="292">
        <f>INDEX(Matrix2!$A:$EH,MATCH(Entwicklungen!$B$6,Matrix2!$C:$C,0)+MATCH(Entwicklungen!D$121,Matrix2!$B:$B)-24,106)</f>
        <v>1339</v>
      </c>
      <c r="G121" s="292">
        <f t="shared" ref="G121:G128" si="64">F121-E121</f>
        <v>-176</v>
      </c>
      <c r="H121" s="293">
        <f t="shared" ref="H121:H128" si="65">G121/E121*100</f>
        <v>-11.617161716171617</v>
      </c>
      <c r="I121" s="294">
        <f>INDEX(Matrix1!$A:$EH,MATCH(Entwicklungen!$B$6,Matrix1!$C:$C,0)+MATCH(Entwicklungen!C$121,Matrix1!$B:$B)-24,106)</f>
        <v>13.800327928584441</v>
      </c>
      <c r="J121" s="295">
        <f>INDEX(Matrix1!$A:$EH,MATCH(Entwicklungen!$B$6,Matrix1!$C:$C,0)+MATCH(Entwicklungen!D$121,Matrix1!$B:$B)-24,106)</f>
        <v>12.443081498002044</v>
      </c>
      <c r="K121" s="295">
        <f t="shared" ref="K121:K128" si="66">J121-I121</f>
        <v>-1.3572464305823964</v>
      </c>
      <c r="L121" s="293">
        <f t="shared" ref="L121:L128" si="67">K121/I121*100</f>
        <v>-9.8348853563917817</v>
      </c>
    </row>
    <row r="122" spans="1:12" ht="25.5" customHeight="1" x14ac:dyDescent="0.2">
      <c r="A122" s="144" t="str">
        <f>Kennzahlen!A122</f>
        <v>S 1.2</v>
      </c>
      <c r="B122" s="149" t="str">
        <f>CONCATENATE("Basiszahl: ",Basiszahlen!B122," / Kennzahl: ",Kennzahlen!B122)</f>
        <v>Basiszahl: Anzahl  Schulabsolvent*innen mit Realschulabschluss / Kennzahl: Anteil  Schulabsolvent*innen mit Realschulabschluss</v>
      </c>
      <c r="C122" s="490">
        <v>2010</v>
      </c>
      <c r="D122" s="491">
        <v>2023</v>
      </c>
      <c r="E122" s="299">
        <f>INDEX(Matrix2!$A:$EH,MATCH(Entwicklungen!$B$6,Matrix2!$C:$C,0)+MATCH(Entwicklungen!C$122,Matrix2!$B:$B)-24,107)</f>
        <v>4317</v>
      </c>
      <c r="F122" s="299">
        <f>INDEX(Matrix2!$A:$EH,MATCH(Entwicklungen!$B$6,Matrix2!$C:$C,0)+MATCH(Entwicklungen!D$122,Matrix2!$B:$B)-24,107)</f>
        <v>3702</v>
      </c>
      <c r="G122" s="299">
        <f t="shared" si="64"/>
        <v>-615</v>
      </c>
      <c r="H122" s="300">
        <f t="shared" si="65"/>
        <v>-14.246004169562196</v>
      </c>
      <c r="I122" s="301">
        <f>INDEX(Matrix1!$A:$EH,MATCH(Entwicklungen!$B$6,Matrix1!$C:$C,0)+MATCH(Entwicklungen!C$122,Matrix1!$B:$B)-24,107)</f>
        <v>39.324102750956456</v>
      </c>
      <c r="J122" s="302">
        <f>INDEX(Matrix1!$A:$EH,MATCH(Entwicklungen!$B$6,Matrix1!$C:$C,0)+MATCH(Entwicklungen!D$122,Matrix1!$B:$B)-24,107)</f>
        <v>34.402007248396984</v>
      </c>
      <c r="K122" s="302">
        <f t="shared" si="66"/>
        <v>-4.9220955025594719</v>
      </c>
      <c r="L122" s="300">
        <f t="shared" si="67"/>
        <v>-12.516739501296708</v>
      </c>
    </row>
    <row r="123" spans="1:12" ht="25.5" customHeight="1" x14ac:dyDescent="0.2">
      <c r="A123" s="156" t="str">
        <f>Kennzahlen!A123</f>
        <v>S 1.3</v>
      </c>
      <c r="B123" s="142" t="str">
        <f>CONCATENATE("Basiszahl: ",Basiszahlen!B123," / Kennzahl: ",Kennzahlen!B123)</f>
        <v>Basiszahl: Anzahl  Schulabsolvent*innen mit (Fach-)Hochschulreife / Kennzahl: Anteil  Schulabsolvent*innen mit (Fach-)Hochschulreife</v>
      </c>
      <c r="C123" s="488">
        <v>2010</v>
      </c>
      <c r="D123" s="489">
        <v>2023</v>
      </c>
      <c r="E123" s="292">
        <f>INDEX(Matrix2!$A:$EH,MATCH(Entwicklungen!$B$6,Matrix2!$C:$C,0)+MATCH(Entwicklungen!C$123,Matrix2!$B:$B)-24,108)</f>
        <v>4468</v>
      </c>
      <c r="F123" s="292">
        <f>INDEX(Matrix2!$A:$EH,MATCH(Entwicklungen!$B$6,Matrix2!$C:$C,0)+MATCH(Entwicklungen!D$123,Matrix2!$B:$B)-24,108)</f>
        <v>4937</v>
      </c>
      <c r="G123" s="292">
        <f t="shared" si="64"/>
        <v>469</v>
      </c>
      <c r="H123" s="293">
        <f t="shared" si="65"/>
        <v>10.496866606982991</v>
      </c>
      <c r="I123" s="294">
        <f>INDEX(Matrix1!$A:$EH,MATCH(Entwicklungen!$B$6,Matrix1!$C:$C,0)+MATCH(Entwicklungen!C$123,Matrix1!$B:$B)-24,108)</f>
        <v>40.699580980142102</v>
      </c>
      <c r="J123" s="295">
        <f>INDEX(Matrix1!$A:$EH,MATCH(Entwicklungen!$B$6,Matrix1!$C:$C,0)+MATCH(Entwicklungen!D$123,Matrix1!$B:$B)-24,108)</f>
        <v>45.878635814515377</v>
      </c>
      <c r="K123" s="295">
        <f t="shared" si="66"/>
        <v>5.1790548343732752</v>
      </c>
      <c r="L123" s="293">
        <f t="shared" si="67"/>
        <v>12.725081461895662</v>
      </c>
    </row>
    <row r="124" spans="1:12" ht="25.5" customHeight="1" x14ac:dyDescent="0.2">
      <c r="A124" s="175" t="str">
        <f>Kennzahlen!A124</f>
        <v>J 6</v>
      </c>
      <c r="B124" s="149" t="str">
        <f>CONCATENATE("Basiszahl: ",Basiszahlen!B124," / Kennzahl: ",Kennzahlen!B124)</f>
        <v xml:space="preserve">Basiszahl: Anzahl Schulabgänger*innen ohne Hauptschulabschluss  / Kennzahl: Anteil Schulabgänger*innen ohne Hauptschulabschluss </v>
      </c>
      <c r="C124" s="490">
        <v>2010</v>
      </c>
      <c r="D124" s="491">
        <v>2023</v>
      </c>
      <c r="E124" s="299">
        <f>INDEX(Matrix2!$A:$EH,MATCH(Entwicklungen!$B$6,Matrix2!$C:$C,0)+MATCH(Entwicklungen!C$124,Matrix2!$B:$B)-24,109)</f>
        <v>678</v>
      </c>
      <c r="F124" s="299">
        <f>INDEX(Matrix2!$A:$EH,MATCH(Entwicklungen!$B$6,Matrix2!$C:$C,0)+MATCH(Entwicklungen!D$124,Matrix2!$B:$B)-24,109)</f>
        <v>783</v>
      </c>
      <c r="G124" s="299">
        <f t="shared" si="64"/>
        <v>105</v>
      </c>
      <c r="H124" s="300">
        <f t="shared" si="65"/>
        <v>15.486725663716813</v>
      </c>
      <c r="I124" s="301">
        <f>INDEX(Matrix1!$A:$EH,MATCH(Entwicklungen!$B$6,Matrix1!$C:$C,0)+MATCH(Entwicklungen!C$124,Matrix1!$B:$B)-24,109)</f>
        <v>6.1759883403169979</v>
      </c>
      <c r="J124" s="302">
        <f>INDEX(Matrix1!$A:$EH,MATCH(Entwicklungen!$B$6,Matrix1!$C:$C,0)+MATCH(Entwicklungen!D$124,Matrix1!$B:$B)-24,109)</f>
        <v>7.2762754390855875</v>
      </c>
      <c r="K124" s="302">
        <f t="shared" si="66"/>
        <v>1.1002870987685895</v>
      </c>
      <c r="L124" s="300">
        <f t="shared" si="67"/>
        <v>17.815563083011174</v>
      </c>
    </row>
    <row r="125" spans="1:12" ht="25.5" customHeight="1" x14ac:dyDescent="0.2">
      <c r="A125" s="174" t="str">
        <f>Kennzahlen!A125</f>
        <v>I 2.1</v>
      </c>
      <c r="B125" s="142" t="str">
        <f>CONCATENATE("Basiszahl: ",Basiszahlen!B125," / Kennzahl: ",Kennzahlen!B125)</f>
        <v>Basiszahl: Anzahl Schüler*innen mit Förderbedarf / Kennzahl: Anteil Schüler*innen mit Förderbedarf gesamt</v>
      </c>
      <c r="C125" s="488">
        <v>2013</v>
      </c>
      <c r="D125" s="489">
        <v>2023</v>
      </c>
      <c r="E125" s="292">
        <f>INDEX(Matrix2!$A:$EH,MATCH(Entwicklungen!$B$6,Matrix2!$C:$C,0)+MATCH(Entwicklungen!C$125,Matrix2!$B:$B)-24,110)</f>
        <v>5237</v>
      </c>
      <c r="F125" s="292">
        <f>INDEX(Matrix2!$A:$EH,MATCH(Entwicklungen!$B$6,Matrix2!$C:$C,0)+MATCH(Entwicklungen!D$125,Matrix2!$B:$B)-24,110)</f>
        <v>8778</v>
      </c>
      <c r="G125" s="292">
        <f t="shared" si="64"/>
        <v>3541</v>
      </c>
      <c r="H125" s="293">
        <f t="shared" si="65"/>
        <v>67.615046782509069</v>
      </c>
      <c r="I125" s="294">
        <f>INDEX(Matrix1!$A:$EH,MATCH(Entwicklungen!$B$6,Matrix1!$C:$C,0)+MATCH(Entwicklungen!C$125,Matrix1!$B:$B)-24,110)</f>
        <v>4.4226936459142658</v>
      </c>
      <c r="J125" s="295">
        <f>INDEX(Matrix1!$A:$EH,MATCH(Entwicklungen!$B$6,Matrix1!$C:$C,0)+MATCH(Entwicklungen!D$125,Matrix1!$B:$B)-24,110)</f>
        <v>6.7454584575661638</v>
      </c>
      <c r="K125" s="295">
        <f t="shared" si="66"/>
        <v>2.322764811651898</v>
      </c>
      <c r="L125" s="293">
        <f t="shared" si="67"/>
        <v>52.519233698171575</v>
      </c>
    </row>
    <row r="126" spans="1:12" ht="25.5" customHeight="1" x14ac:dyDescent="0.2">
      <c r="A126" s="175" t="str">
        <f>Kennzahlen!A126</f>
        <v>I 2.2</v>
      </c>
      <c r="B126" s="149" t="str">
        <f>CONCATENATE("Basiszahl: ",Basiszahlen!B126," / Kennzahl: ",Kennzahlen!B126)</f>
        <v>Basiszahl: Anzahl inklusiv beschulte Schüler*innen mit Förderbedarf  / Kennzahl: Anteil inklusiv beschulte Schüler*innen mit Förderbedarf</v>
      </c>
      <c r="C126" s="490">
        <v>2013</v>
      </c>
      <c r="D126" s="491">
        <v>2023</v>
      </c>
      <c r="E126" s="299">
        <f>INDEX(Matrix2!$A:$EH,MATCH(Entwicklungen!$B$6,Matrix2!$C:$C,0)+MATCH(Entwicklungen!C$126,Matrix2!$B:$B)-24,111)</f>
        <v>1349</v>
      </c>
      <c r="F126" s="299">
        <f>INDEX(Matrix2!$A:$EH,MATCH(Entwicklungen!$B$6,Matrix2!$C:$C,0)+MATCH(Entwicklungen!D$126,Matrix2!$B:$B)-24,111)</f>
        <v>5370</v>
      </c>
      <c r="G126" s="299">
        <f t="shared" si="64"/>
        <v>4021</v>
      </c>
      <c r="H126" s="300">
        <f t="shared" si="65"/>
        <v>298.07264640474426</v>
      </c>
      <c r="I126" s="301">
        <f>INDEX(Matrix1!$A:$EH,MATCH(Entwicklungen!$B$6,Matrix1!$C:$C,0)+MATCH(Entwicklungen!C$126,Matrix1!$B:$B)-24,111)</f>
        <v>25.759022341034942</v>
      </c>
      <c r="J126" s="302">
        <f>INDEX(Matrix1!$A:$EH,MATCH(Entwicklungen!$B$6,Matrix1!$C:$C,0)+MATCH(Entwicklungen!D$126,Matrix1!$B:$B)-24,111)</f>
        <v>61.175666438824337</v>
      </c>
      <c r="K126" s="302">
        <f t="shared" si="66"/>
        <v>35.416644097789394</v>
      </c>
      <c r="L126" s="300">
        <f t="shared" si="67"/>
        <v>137.49219061536181</v>
      </c>
    </row>
    <row r="127" spans="1:12" ht="25.5" customHeight="1" x14ac:dyDescent="0.2">
      <c r="A127" s="174" t="str">
        <f>Kennzahlen!A127</f>
        <v>I 2.3</v>
      </c>
      <c r="B127" s="142" t="str">
        <f>CONCATENATE("Basiszahl: ",Basiszahlen!B127," / Kennzahl: ",Kennzahlen!B127)</f>
        <v>Basiszahl: Anzahl Schüler*innen mit Förderbedarf in Primarstufe / Kennzahl: Anteil Schüler*innen mit Förderbedarf in Primarstufe</v>
      </c>
      <c r="C127" s="488">
        <v>2013</v>
      </c>
      <c r="D127" s="489">
        <v>2023</v>
      </c>
      <c r="E127" s="292">
        <f>INDEX(Matrix2!$A:$EH,MATCH(Entwicklungen!$B$6,Matrix2!$C:$C,0)+MATCH(Entwicklungen!C$127,Matrix2!$B:$B)-24,112)</f>
        <v>1994</v>
      </c>
      <c r="F127" s="292">
        <f>INDEX(Matrix2!$A:$EH,MATCH(Entwicklungen!$B$6,Matrix2!$C:$C,0)+MATCH(Entwicklungen!D$127,Matrix2!$B:$B)-24,112)</f>
        <v>2910</v>
      </c>
      <c r="G127" s="292">
        <f t="shared" si="64"/>
        <v>916</v>
      </c>
      <c r="H127" s="293">
        <f t="shared" si="65"/>
        <v>45.937813440320966</v>
      </c>
      <c r="I127" s="294">
        <f>INDEX(Matrix1!$A:$EH,MATCH(Entwicklungen!$B$6,Matrix1!$C:$C,0)+MATCH(Entwicklungen!C$127,Matrix1!$B:$B)-24,112)</f>
        <v>4.7828068408049695</v>
      </c>
      <c r="J127" s="295">
        <f>INDEX(Matrix1!$A:$EH,MATCH(Entwicklungen!$B$6,Matrix1!$C:$C,0)+MATCH(Entwicklungen!D$127,Matrix1!$B:$B)-24,112)</f>
        <v>6.1945207229069545</v>
      </c>
      <c r="K127" s="295">
        <f t="shared" si="66"/>
        <v>1.411713882101985</v>
      </c>
      <c r="L127" s="293">
        <f t="shared" si="67"/>
        <v>29.516431022424207</v>
      </c>
    </row>
    <row r="128" spans="1:12" ht="25.5" x14ac:dyDescent="0.2">
      <c r="A128" s="175" t="str">
        <f>Kennzahlen!A128</f>
        <v>I 2.4</v>
      </c>
      <c r="B128" s="149" t="str">
        <f>CONCATENATE("Basiszahl: ",Basiszahlen!B128," / Kennzahl: ",Kennzahlen!B128)</f>
        <v>Basiszahl: Anzahl inklusiv beschulte Schüler*innen in Primarstufe mit Förderbedarf / Kennzahl: Anteil inklusiv beschulte Schüler*innen in Grundschulen mit Förderbedarf</v>
      </c>
      <c r="C128" s="496">
        <v>2013</v>
      </c>
      <c r="D128" s="497">
        <v>2023</v>
      </c>
      <c r="E128" s="335">
        <f>INDEX(Matrix2!$A:$EH,MATCH(Entwicklungen!$B$6,Matrix2!$C:$C,0)+MATCH(Entwicklungen!C$128,Matrix2!$B:$B)-24,113)</f>
        <v>660</v>
      </c>
      <c r="F128" s="335">
        <f>INDEX(Matrix2!$A:$EH,MATCH(Entwicklungen!$B$6,Matrix2!$C:$C,0)+MATCH(Entwicklungen!D$128,Matrix2!$B:$B)-24,113)</f>
        <v>1465</v>
      </c>
      <c r="G128" s="335">
        <f t="shared" si="64"/>
        <v>805</v>
      </c>
      <c r="H128" s="336">
        <f t="shared" si="65"/>
        <v>121.96969696969697</v>
      </c>
      <c r="I128" s="337">
        <f>INDEX(Matrix1!$A:$EH,MATCH(Entwicklungen!$B$6,Matrix1!$C:$C,0)+MATCH(Entwicklungen!C$128,Matrix1!$B:$B)-24,113)</f>
        <v>33.099297893681047</v>
      </c>
      <c r="J128" s="338">
        <f>INDEX(Matrix1!$A:$EH,MATCH(Entwicklungen!$B$6,Matrix1!$C:$C,0)+MATCH(Entwicklungen!D$128,Matrix1!$B:$B)-24,113)</f>
        <v>50.343642611683848</v>
      </c>
      <c r="K128" s="338">
        <f t="shared" si="66"/>
        <v>17.2443447180028</v>
      </c>
      <c r="L128" s="336">
        <f t="shared" si="67"/>
        <v>52.098823284390271</v>
      </c>
    </row>
    <row r="129" spans="2:2" x14ac:dyDescent="0.2">
      <c r="B129" s="185"/>
    </row>
  </sheetData>
  <sheetProtection algorithmName="SHA-512" hashValue="gnC+i+oT61Q3XLMI9+oHT/dlA2d+Ui72D7aCPccfT6Mn+EL+/A1slnXRXNpGOOrnQU+UE2BdDwiUwdGuT5GnLg==" saltValue="Bg1lnOe3R0r8jZCjJea4BQ==" spinCount="100000" sheet="1" objects="1" scenarios="1"/>
  <mergeCells count="14">
    <mergeCell ref="B79:L79"/>
    <mergeCell ref="B90:L90"/>
    <mergeCell ref="B107:L107"/>
    <mergeCell ref="B120:L120"/>
    <mergeCell ref="B25:L25"/>
    <mergeCell ref="B40:L40"/>
    <mergeCell ref="B52:L52"/>
    <mergeCell ref="B63:L63"/>
    <mergeCell ref="B69:L69"/>
    <mergeCell ref="E6:H6"/>
    <mergeCell ref="C6:D6"/>
    <mergeCell ref="I6:L6"/>
    <mergeCell ref="B8:L8"/>
    <mergeCell ref="B13:L13"/>
  </mergeCells>
  <conditionalFormatting sqref="L9:L12">
    <cfRule type="iconSet" priority="22">
      <iconSet iconSet="5Arrows">
        <cfvo type="percent" val="0"/>
        <cfvo type="num" val="-10"/>
        <cfvo type="num" val="-3"/>
        <cfvo type="num" val="3"/>
        <cfvo type="num" val="10"/>
      </iconSet>
    </cfRule>
  </conditionalFormatting>
  <conditionalFormatting sqref="L14:L24">
    <cfRule type="iconSet" priority="21">
      <iconSet iconSet="5Arrows">
        <cfvo type="percent" val="0"/>
        <cfvo type="num" val="-10"/>
        <cfvo type="num" val="-3"/>
        <cfvo type="num" val="3"/>
        <cfvo type="num" val="10"/>
      </iconSet>
    </cfRule>
  </conditionalFormatting>
  <conditionalFormatting sqref="H9:H12">
    <cfRule type="iconSet" priority="20">
      <iconSet iconSet="5Arrows">
        <cfvo type="percent" val="0"/>
        <cfvo type="num" val="-10"/>
        <cfvo type="num" val="-3"/>
        <cfvo type="num" val="3"/>
        <cfvo type="num" val="10"/>
      </iconSet>
    </cfRule>
  </conditionalFormatting>
  <conditionalFormatting sqref="H14:H24">
    <cfRule type="iconSet" priority="19">
      <iconSet iconSet="5Arrows">
        <cfvo type="percent" val="0"/>
        <cfvo type="num" val="-10"/>
        <cfvo type="num" val="-3"/>
        <cfvo type="num" val="3"/>
        <cfvo type="num" val="10"/>
      </iconSet>
    </cfRule>
  </conditionalFormatting>
  <conditionalFormatting sqref="H26:H39">
    <cfRule type="iconSet" priority="18">
      <iconSet iconSet="5Arrows">
        <cfvo type="percent" val="0"/>
        <cfvo type="num" val="-10"/>
        <cfvo type="num" val="-3"/>
        <cfvo type="num" val="3"/>
        <cfvo type="num" val="10"/>
      </iconSet>
    </cfRule>
  </conditionalFormatting>
  <conditionalFormatting sqref="L26:L39">
    <cfRule type="iconSet" priority="17">
      <iconSet iconSet="5Arrows">
        <cfvo type="percent" val="0"/>
        <cfvo type="num" val="-10"/>
        <cfvo type="num" val="-3"/>
        <cfvo type="num" val="3"/>
        <cfvo type="num" val="10"/>
      </iconSet>
    </cfRule>
  </conditionalFormatting>
  <conditionalFormatting sqref="L41:L51">
    <cfRule type="iconSet" priority="16">
      <iconSet iconSet="5Arrows">
        <cfvo type="percent" val="0"/>
        <cfvo type="num" val="-10"/>
        <cfvo type="num" val="-3"/>
        <cfvo type="num" val="3"/>
        <cfvo type="num" val="10"/>
      </iconSet>
    </cfRule>
  </conditionalFormatting>
  <conditionalFormatting sqref="H41:H51">
    <cfRule type="iconSet" priority="15">
      <iconSet iconSet="5Arrows">
        <cfvo type="percent" val="0"/>
        <cfvo type="num" val="-10"/>
        <cfvo type="num" val="-3"/>
        <cfvo type="num" val="3"/>
        <cfvo type="num" val="10"/>
      </iconSet>
    </cfRule>
  </conditionalFormatting>
  <conditionalFormatting sqref="H53:H62">
    <cfRule type="iconSet" priority="14">
      <iconSet iconSet="5Arrows">
        <cfvo type="percent" val="0"/>
        <cfvo type="num" val="-10"/>
        <cfvo type="num" val="-3"/>
        <cfvo type="num" val="3"/>
        <cfvo type="num" val="10"/>
      </iconSet>
    </cfRule>
  </conditionalFormatting>
  <conditionalFormatting sqref="L53:L62">
    <cfRule type="iconSet" priority="13">
      <iconSet iconSet="5Arrows">
        <cfvo type="percent" val="0"/>
        <cfvo type="num" val="-10"/>
        <cfvo type="num" val="-3"/>
        <cfvo type="num" val="3"/>
        <cfvo type="num" val="10"/>
      </iconSet>
    </cfRule>
  </conditionalFormatting>
  <conditionalFormatting sqref="H64:H68">
    <cfRule type="iconSet" priority="12">
      <iconSet iconSet="5Arrows">
        <cfvo type="percent" val="0"/>
        <cfvo type="num" val="-10"/>
        <cfvo type="num" val="-3"/>
        <cfvo type="num" val="3"/>
        <cfvo type="num" val="10"/>
      </iconSet>
    </cfRule>
  </conditionalFormatting>
  <conditionalFormatting sqref="L64:L68">
    <cfRule type="iconSet" priority="11">
      <iconSet iconSet="5Arrows">
        <cfvo type="percent" val="0"/>
        <cfvo type="num" val="-10"/>
        <cfvo type="num" val="-3"/>
        <cfvo type="num" val="3"/>
        <cfvo type="num" val="10"/>
      </iconSet>
    </cfRule>
  </conditionalFormatting>
  <conditionalFormatting sqref="H70:H78">
    <cfRule type="iconSet" priority="10">
      <iconSet iconSet="5Arrows">
        <cfvo type="percent" val="0"/>
        <cfvo type="num" val="-10"/>
        <cfvo type="num" val="-3"/>
        <cfvo type="num" val="3"/>
        <cfvo type="num" val="10"/>
      </iconSet>
    </cfRule>
  </conditionalFormatting>
  <conditionalFormatting sqref="L70:L78">
    <cfRule type="iconSet" priority="9">
      <iconSet iconSet="5Arrows">
        <cfvo type="percent" val="0"/>
        <cfvo type="num" val="-10"/>
        <cfvo type="num" val="-3"/>
        <cfvo type="num" val="3"/>
        <cfvo type="num" val="10"/>
      </iconSet>
    </cfRule>
  </conditionalFormatting>
  <conditionalFormatting sqref="L91:L106">
    <cfRule type="iconSet" priority="6">
      <iconSet iconSet="5Arrows">
        <cfvo type="percent" val="0"/>
        <cfvo type="num" val="-10"/>
        <cfvo type="num" val="-3"/>
        <cfvo type="num" val="3"/>
        <cfvo type="num" val="10"/>
      </iconSet>
    </cfRule>
  </conditionalFormatting>
  <conditionalFormatting sqref="H91:H106">
    <cfRule type="iconSet" priority="5">
      <iconSet iconSet="5Arrows">
        <cfvo type="percent" val="0"/>
        <cfvo type="num" val="-10"/>
        <cfvo type="num" val="-3"/>
        <cfvo type="num" val="3"/>
        <cfvo type="num" val="10"/>
      </iconSet>
    </cfRule>
  </conditionalFormatting>
  <conditionalFormatting sqref="L108:L119">
    <cfRule type="iconSet" priority="4">
      <iconSet iconSet="5Arrows">
        <cfvo type="percent" val="0"/>
        <cfvo type="num" val="-10"/>
        <cfvo type="num" val="-3"/>
        <cfvo type="num" val="3"/>
        <cfvo type="num" val="10"/>
      </iconSet>
    </cfRule>
  </conditionalFormatting>
  <conditionalFormatting sqref="H108:H119">
    <cfRule type="iconSet" priority="3">
      <iconSet iconSet="5Arrows">
        <cfvo type="percent" val="0"/>
        <cfvo type="num" val="-10"/>
        <cfvo type="num" val="-3"/>
        <cfvo type="num" val="3"/>
        <cfvo type="num" val="10"/>
      </iconSet>
    </cfRule>
  </conditionalFormatting>
  <conditionalFormatting sqref="H121:H128">
    <cfRule type="iconSet" priority="2">
      <iconSet iconSet="5Arrows">
        <cfvo type="percent" val="0"/>
        <cfvo type="num" val="-10"/>
        <cfvo type="num" val="-3"/>
        <cfvo type="num" val="3"/>
        <cfvo type="num" val="10"/>
      </iconSet>
    </cfRule>
  </conditionalFormatting>
  <conditionalFormatting sqref="L121:L128">
    <cfRule type="iconSet" priority="1">
      <iconSet iconSet="5Arrows">
        <cfvo type="percent" val="0"/>
        <cfvo type="num" val="-10"/>
        <cfvo type="num" val="-3"/>
        <cfvo type="num" val="3"/>
        <cfvo type="num" val="10"/>
      </iconSet>
    </cfRule>
  </conditionalFormatting>
  <conditionalFormatting sqref="H80:H89">
    <cfRule type="iconSet" priority="23">
      <iconSet iconSet="5Arrows">
        <cfvo type="percent" val="0"/>
        <cfvo type="num" val="-10"/>
        <cfvo type="num" val="-3"/>
        <cfvo type="num" val="3"/>
        <cfvo type="num" val="10"/>
      </iconSet>
    </cfRule>
  </conditionalFormatting>
  <conditionalFormatting sqref="L80:L89">
    <cfRule type="iconSet" priority="25">
      <iconSet iconSet="5Arrows">
        <cfvo type="percent" val="0"/>
        <cfvo type="num" val="-10"/>
        <cfvo type="num" val="-3"/>
        <cfvo type="num" val="3"/>
        <cfvo type="num" val="10"/>
      </iconSet>
    </cfRule>
  </conditionalFormatting>
  <pageMargins left="0.70866141732283472" right="0.70866141732283472" top="0.74803149606299213" bottom="0.74803149606299213" header="0.31496062992125984" footer="0.31496062992125984"/>
  <pageSetup paperSize="8" scale="96" fitToHeight="0" orientation="landscape" r:id="rId1"/>
  <drawing r:id="rId2"/>
  <legacyDrawing r:id="rId3"/>
  <oleObjects>
    <mc:AlternateContent xmlns:mc="http://schemas.openxmlformats.org/markup-compatibility/2006">
      <mc:Choice Requires="x14">
        <oleObject progId="ImageExpertBild" shapeId="32779" r:id="rId4">
          <objectPr defaultSize="0" autoPict="0" r:id="rId5">
            <anchor moveWithCells="1" sizeWithCells="1">
              <from>
                <xdr:col>9</xdr:col>
                <xdr:colOff>304800</xdr:colOff>
                <xdr:row>0</xdr:row>
                <xdr:rowOff>133350</xdr:rowOff>
              </from>
              <to>
                <xdr:col>11</xdr:col>
                <xdr:colOff>723900</xdr:colOff>
                <xdr:row>4</xdr:row>
                <xdr:rowOff>142875</xdr:rowOff>
              </to>
            </anchor>
          </objectPr>
        </oleObject>
      </mc:Choice>
      <mc:Fallback>
        <oleObject progId="ImageExpertBild" shapeId="32779" r:id="rId4"/>
      </mc:Fallback>
    </mc:AlternateContent>
  </oleObjects>
  <mc:AlternateContent xmlns:mc="http://schemas.openxmlformats.org/markup-compatibility/2006">
    <mc:Choice Requires="x14">
      <controls>
        <mc:AlternateContent xmlns:mc="http://schemas.openxmlformats.org/markup-compatibility/2006">
          <mc:Choice Requires="x14">
            <control shapeId="33237" r:id="rId6" name="Spinner 469">
              <controlPr defaultSize="0" print="0" autoPict="0" altText="test">
                <anchor moveWithCells="1" sizeWithCells="1">
                  <from>
                    <xdr:col>2</xdr:col>
                    <xdr:colOff>561975</xdr:colOff>
                    <xdr:row>8</xdr:row>
                    <xdr:rowOff>19050</xdr:rowOff>
                  </from>
                  <to>
                    <xdr:col>3</xdr:col>
                    <xdr:colOff>0</xdr:colOff>
                    <xdr:row>8</xdr:row>
                    <xdr:rowOff>323850</xdr:rowOff>
                  </to>
                </anchor>
              </controlPr>
            </control>
          </mc:Choice>
        </mc:AlternateContent>
        <mc:AlternateContent xmlns:mc="http://schemas.openxmlformats.org/markup-compatibility/2006">
          <mc:Choice Requires="x14">
            <control shapeId="33238" r:id="rId7" name="Spinner 470">
              <controlPr defaultSize="0" print="0" autoPict="0" altText="test">
                <anchor moveWithCells="1" sizeWithCells="1">
                  <from>
                    <xdr:col>2</xdr:col>
                    <xdr:colOff>561975</xdr:colOff>
                    <xdr:row>9</xdr:row>
                    <xdr:rowOff>19050</xdr:rowOff>
                  </from>
                  <to>
                    <xdr:col>3</xdr:col>
                    <xdr:colOff>0</xdr:colOff>
                    <xdr:row>9</xdr:row>
                    <xdr:rowOff>323850</xdr:rowOff>
                  </to>
                </anchor>
              </controlPr>
            </control>
          </mc:Choice>
        </mc:AlternateContent>
        <mc:AlternateContent xmlns:mc="http://schemas.openxmlformats.org/markup-compatibility/2006">
          <mc:Choice Requires="x14">
            <control shapeId="33239" r:id="rId8" name="Spinner 471">
              <controlPr defaultSize="0" print="0" autoPict="0" altText="test">
                <anchor moveWithCells="1" sizeWithCells="1">
                  <from>
                    <xdr:col>2</xdr:col>
                    <xdr:colOff>561975</xdr:colOff>
                    <xdr:row>10</xdr:row>
                    <xdr:rowOff>19050</xdr:rowOff>
                  </from>
                  <to>
                    <xdr:col>3</xdr:col>
                    <xdr:colOff>0</xdr:colOff>
                    <xdr:row>10</xdr:row>
                    <xdr:rowOff>323850</xdr:rowOff>
                  </to>
                </anchor>
              </controlPr>
            </control>
          </mc:Choice>
        </mc:AlternateContent>
        <mc:AlternateContent xmlns:mc="http://schemas.openxmlformats.org/markup-compatibility/2006">
          <mc:Choice Requires="x14">
            <control shapeId="33240" r:id="rId9" name="Spinner 472">
              <controlPr defaultSize="0" print="0" autoPict="0" altText="test">
                <anchor moveWithCells="1" sizeWithCells="1">
                  <from>
                    <xdr:col>2</xdr:col>
                    <xdr:colOff>561975</xdr:colOff>
                    <xdr:row>11</xdr:row>
                    <xdr:rowOff>19050</xdr:rowOff>
                  </from>
                  <to>
                    <xdr:col>3</xdr:col>
                    <xdr:colOff>0</xdr:colOff>
                    <xdr:row>11</xdr:row>
                    <xdr:rowOff>323850</xdr:rowOff>
                  </to>
                </anchor>
              </controlPr>
            </control>
          </mc:Choice>
        </mc:AlternateContent>
        <mc:AlternateContent xmlns:mc="http://schemas.openxmlformats.org/markup-compatibility/2006">
          <mc:Choice Requires="x14">
            <control shapeId="33241" r:id="rId10" name="Spinner 473">
              <controlPr defaultSize="0" print="0" autoPict="0" altText="test">
                <anchor moveWithCells="1" sizeWithCells="1">
                  <from>
                    <xdr:col>2</xdr:col>
                    <xdr:colOff>561975</xdr:colOff>
                    <xdr:row>13</xdr:row>
                    <xdr:rowOff>19050</xdr:rowOff>
                  </from>
                  <to>
                    <xdr:col>3</xdr:col>
                    <xdr:colOff>0</xdr:colOff>
                    <xdr:row>13</xdr:row>
                    <xdr:rowOff>323850</xdr:rowOff>
                  </to>
                </anchor>
              </controlPr>
            </control>
          </mc:Choice>
        </mc:AlternateContent>
        <mc:AlternateContent xmlns:mc="http://schemas.openxmlformats.org/markup-compatibility/2006">
          <mc:Choice Requires="x14">
            <control shapeId="33242" r:id="rId11" name="Spinner 474">
              <controlPr defaultSize="0" print="0" autoPict="0" altText="test">
                <anchor moveWithCells="1" sizeWithCells="1">
                  <from>
                    <xdr:col>2</xdr:col>
                    <xdr:colOff>561975</xdr:colOff>
                    <xdr:row>14</xdr:row>
                    <xdr:rowOff>19050</xdr:rowOff>
                  </from>
                  <to>
                    <xdr:col>3</xdr:col>
                    <xdr:colOff>0</xdr:colOff>
                    <xdr:row>14</xdr:row>
                    <xdr:rowOff>323850</xdr:rowOff>
                  </to>
                </anchor>
              </controlPr>
            </control>
          </mc:Choice>
        </mc:AlternateContent>
        <mc:AlternateContent xmlns:mc="http://schemas.openxmlformats.org/markup-compatibility/2006">
          <mc:Choice Requires="x14">
            <control shapeId="33243" r:id="rId12" name="Spinner 475">
              <controlPr defaultSize="0" print="0" autoPict="0" altText="test">
                <anchor moveWithCells="1" sizeWithCells="1">
                  <from>
                    <xdr:col>2</xdr:col>
                    <xdr:colOff>561975</xdr:colOff>
                    <xdr:row>15</xdr:row>
                    <xdr:rowOff>19050</xdr:rowOff>
                  </from>
                  <to>
                    <xdr:col>3</xdr:col>
                    <xdr:colOff>0</xdr:colOff>
                    <xdr:row>15</xdr:row>
                    <xdr:rowOff>323850</xdr:rowOff>
                  </to>
                </anchor>
              </controlPr>
            </control>
          </mc:Choice>
        </mc:AlternateContent>
        <mc:AlternateContent xmlns:mc="http://schemas.openxmlformats.org/markup-compatibility/2006">
          <mc:Choice Requires="x14">
            <control shapeId="33244" r:id="rId13" name="Spinner 476">
              <controlPr defaultSize="0" print="0" autoPict="0" altText="test">
                <anchor moveWithCells="1" sizeWithCells="1">
                  <from>
                    <xdr:col>2</xdr:col>
                    <xdr:colOff>561975</xdr:colOff>
                    <xdr:row>16</xdr:row>
                    <xdr:rowOff>19050</xdr:rowOff>
                  </from>
                  <to>
                    <xdr:col>3</xdr:col>
                    <xdr:colOff>0</xdr:colOff>
                    <xdr:row>16</xdr:row>
                    <xdr:rowOff>323850</xdr:rowOff>
                  </to>
                </anchor>
              </controlPr>
            </control>
          </mc:Choice>
        </mc:AlternateContent>
        <mc:AlternateContent xmlns:mc="http://schemas.openxmlformats.org/markup-compatibility/2006">
          <mc:Choice Requires="x14">
            <control shapeId="33245" r:id="rId14" name="Spinner 477">
              <controlPr defaultSize="0" print="0" autoPict="0" altText="test">
                <anchor moveWithCells="1" sizeWithCells="1">
                  <from>
                    <xdr:col>2</xdr:col>
                    <xdr:colOff>561975</xdr:colOff>
                    <xdr:row>17</xdr:row>
                    <xdr:rowOff>19050</xdr:rowOff>
                  </from>
                  <to>
                    <xdr:col>3</xdr:col>
                    <xdr:colOff>0</xdr:colOff>
                    <xdr:row>17</xdr:row>
                    <xdr:rowOff>323850</xdr:rowOff>
                  </to>
                </anchor>
              </controlPr>
            </control>
          </mc:Choice>
        </mc:AlternateContent>
        <mc:AlternateContent xmlns:mc="http://schemas.openxmlformats.org/markup-compatibility/2006">
          <mc:Choice Requires="x14">
            <control shapeId="33246" r:id="rId15" name="Spinner 478">
              <controlPr defaultSize="0" print="0" autoPict="0" altText="test">
                <anchor moveWithCells="1" sizeWithCells="1">
                  <from>
                    <xdr:col>2</xdr:col>
                    <xdr:colOff>561975</xdr:colOff>
                    <xdr:row>18</xdr:row>
                    <xdr:rowOff>19050</xdr:rowOff>
                  </from>
                  <to>
                    <xdr:col>3</xdr:col>
                    <xdr:colOff>0</xdr:colOff>
                    <xdr:row>18</xdr:row>
                    <xdr:rowOff>323850</xdr:rowOff>
                  </to>
                </anchor>
              </controlPr>
            </control>
          </mc:Choice>
        </mc:AlternateContent>
        <mc:AlternateContent xmlns:mc="http://schemas.openxmlformats.org/markup-compatibility/2006">
          <mc:Choice Requires="x14">
            <control shapeId="33247" r:id="rId16" name="Spinner 479">
              <controlPr defaultSize="0" print="0" autoPict="0" altText="test">
                <anchor moveWithCells="1" sizeWithCells="1">
                  <from>
                    <xdr:col>2</xdr:col>
                    <xdr:colOff>561975</xdr:colOff>
                    <xdr:row>19</xdr:row>
                    <xdr:rowOff>19050</xdr:rowOff>
                  </from>
                  <to>
                    <xdr:col>3</xdr:col>
                    <xdr:colOff>0</xdr:colOff>
                    <xdr:row>19</xdr:row>
                    <xdr:rowOff>323850</xdr:rowOff>
                  </to>
                </anchor>
              </controlPr>
            </control>
          </mc:Choice>
        </mc:AlternateContent>
        <mc:AlternateContent xmlns:mc="http://schemas.openxmlformats.org/markup-compatibility/2006">
          <mc:Choice Requires="x14">
            <control shapeId="33248" r:id="rId17" name="Spinner 480">
              <controlPr defaultSize="0" print="0" autoPict="0" altText="test">
                <anchor moveWithCells="1" sizeWithCells="1">
                  <from>
                    <xdr:col>2</xdr:col>
                    <xdr:colOff>561975</xdr:colOff>
                    <xdr:row>20</xdr:row>
                    <xdr:rowOff>19050</xdr:rowOff>
                  </from>
                  <to>
                    <xdr:col>3</xdr:col>
                    <xdr:colOff>0</xdr:colOff>
                    <xdr:row>20</xdr:row>
                    <xdr:rowOff>323850</xdr:rowOff>
                  </to>
                </anchor>
              </controlPr>
            </control>
          </mc:Choice>
        </mc:AlternateContent>
        <mc:AlternateContent xmlns:mc="http://schemas.openxmlformats.org/markup-compatibility/2006">
          <mc:Choice Requires="x14">
            <control shapeId="33249" r:id="rId18" name="Spinner 481">
              <controlPr defaultSize="0" print="0" autoPict="0" altText="test">
                <anchor moveWithCells="1" sizeWithCells="1">
                  <from>
                    <xdr:col>2</xdr:col>
                    <xdr:colOff>561975</xdr:colOff>
                    <xdr:row>21</xdr:row>
                    <xdr:rowOff>19050</xdr:rowOff>
                  </from>
                  <to>
                    <xdr:col>3</xdr:col>
                    <xdr:colOff>0</xdr:colOff>
                    <xdr:row>21</xdr:row>
                    <xdr:rowOff>323850</xdr:rowOff>
                  </to>
                </anchor>
              </controlPr>
            </control>
          </mc:Choice>
        </mc:AlternateContent>
        <mc:AlternateContent xmlns:mc="http://schemas.openxmlformats.org/markup-compatibility/2006">
          <mc:Choice Requires="x14">
            <control shapeId="33250" r:id="rId19" name="Spinner 482">
              <controlPr defaultSize="0" print="0" autoPict="0" altText="test">
                <anchor moveWithCells="1" sizeWithCells="1">
                  <from>
                    <xdr:col>2</xdr:col>
                    <xdr:colOff>561975</xdr:colOff>
                    <xdr:row>23</xdr:row>
                    <xdr:rowOff>19050</xdr:rowOff>
                  </from>
                  <to>
                    <xdr:col>3</xdr:col>
                    <xdr:colOff>0</xdr:colOff>
                    <xdr:row>23</xdr:row>
                    <xdr:rowOff>323850</xdr:rowOff>
                  </to>
                </anchor>
              </controlPr>
            </control>
          </mc:Choice>
        </mc:AlternateContent>
        <mc:AlternateContent xmlns:mc="http://schemas.openxmlformats.org/markup-compatibility/2006">
          <mc:Choice Requires="x14">
            <control shapeId="33251" r:id="rId20" name="Spinner 483">
              <controlPr defaultSize="0" print="0" autoPict="0" altText="test">
                <anchor moveWithCells="1" sizeWithCells="1">
                  <from>
                    <xdr:col>2</xdr:col>
                    <xdr:colOff>561975</xdr:colOff>
                    <xdr:row>13</xdr:row>
                    <xdr:rowOff>19050</xdr:rowOff>
                  </from>
                  <to>
                    <xdr:col>3</xdr:col>
                    <xdr:colOff>0</xdr:colOff>
                    <xdr:row>13</xdr:row>
                    <xdr:rowOff>323850</xdr:rowOff>
                  </to>
                </anchor>
              </controlPr>
            </control>
          </mc:Choice>
        </mc:AlternateContent>
        <mc:AlternateContent xmlns:mc="http://schemas.openxmlformats.org/markup-compatibility/2006">
          <mc:Choice Requires="x14">
            <control shapeId="33252" r:id="rId21" name="Spinner 484">
              <controlPr defaultSize="0" print="0" autoPict="0" altText="test">
                <anchor moveWithCells="1" sizeWithCells="1">
                  <from>
                    <xdr:col>2</xdr:col>
                    <xdr:colOff>561975</xdr:colOff>
                    <xdr:row>14</xdr:row>
                    <xdr:rowOff>19050</xdr:rowOff>
                  </from>
                  <to>
                    <xdr:col>3</xdr:col>
                    <xdr:colOff>0</xdr:colOff>
                    <xdr:row>14</xdr:row>
                    <xdr:rowOff>323850</xdr:rowOff>
                  </to>
                </anchor>
              </controlPr>
            </control>
          </mc:Choice>
        </mc:AlternateContent>
        <mc:AlternateContent xmlns:mc="http://schemas.openxmlformats.org/markup-compatibility/2006">
          <mc:Choice Requires="x14">
            <control shapeId="33253" r:id="rId22" name="Spinner 485">
              <controlPr defaultSize="0" print="0" autoPict="0" altText="test">
                <anchor moveWithCells="1" sizeWithCells="1">
                  <from>
                    <xdr:col>2</xdr:col>
                    <xdr:colOff>561975</xdr:colOff>
                    <xdr:row>15</xdr:row>
                    <xdr:rowOff>19050</xdr:rowOff>
                  </from>
                  <to>
                    <xdr:col>3</xdr:col>
                    <xdr:colOff>0</xdr:colOff>
                    <xdr:row>15</xdr:row>
                    <xdr:rowOff>323850</xdr:rowOff>
                  </to>
                </anchor>
              </controlPr>
            </control>
          </mc:Choice>
        </mc:AlternateContent>
        <mc:AlternateContent xmlns:mc="http://schemas.openxmlformats.org/markup-compatibility/2006">
          <mc:Choice Requires="x14">
            <control shapeId="33254" r:id="rId23" name="Spinner 486">
              <controlPr defaultSize="0" print="0" autoPict="0" altText="test">
                <anchor moveWithCells="1" sizeWithCells="1">
                  <from>
                    <xdr:col>2</xdr:col>
                    <xdr:colOff>561975</xdr:colOff>
                    <xdr:row>16</xdr:row>
                    <xdr:rowOff>19050</xdr:rowOff>
                  </from>
                  <to>
                    <xdr:col>3</xdr:col>
                    <xdr:colOff>0</xdr:colOff>
                    <xdr:row>16</xdr:row>
                    <xdr:rowOff>323850</xdr:rowOff>
                  </to>
                </anchor>
              </controlPr>
            </control>
          </mc:Choice>
        </mc:AlternateContent>
        <mc:AlternateContent xmlns:mc="http://schemas.openxmlformats.org/markup-compatibility/2006">
          <mc:Choice Requires="x14">
            <control shapeId="33255" r:id="rId24" name="Spinner 487">
              <controlPr defaultSize="0" print="0" autoPict="0" altText="test">
                <anchor moveWithCells="1" sizeWithCells="1">
                  <from>
                    <xdr:col>2</xdr:col>
                    <xdr:colOff>561975</xdr:colOff>
                    <xdr:row>17</xdr:row>
                    <xdr:rowOff>19050</xdr:rowOff>
                  </from>
                  <to>
                    <xdr:col>3</xdr:col>
                    <xdr:colOff>0</xdr:colOff>
                    <xdr:row>17</xdr:row>
                    <xdr:rowOff>323850</xdr:rowOff>
                  </to>
                </anchor>
              </controlPr>
            </control>
          </mc:Choice>
        </mc:AlternateContent>
        <mc:AlternateContent xmlns:mc="http://schemas.openxmlformats.org/markup-compatibility/2006">
          <mc:Choice Requires="x14">
            <control shapeId="33256" r:id="rId25" name="Spinner 488">
              <controlPr defaultSize="0" print="0" autoPict="0" altText="test">
                <anchor moveWithCells="1" sizeWithCells="1">
                  <from>
                    <xdr:col>2</xdr:col>
                    <xdr:colOff>561975</xdr:colOff>
                    <xdr:row>18</xdr:row>
                    <xdr:rowOff>19050</xdr:rowOff>
                  </from>
                  <to>
                    <xdr:col>3</xdr:col>
                    <xdr:colOff>0</xdr:colOff>
                    <xdr:row>18</xdr:row>
                    <xdr:rowOff>323850</xdr:rowOff>
                  </to>
                </anchor>
              </controlPr>
            </control>
          </mc:Choice>
        </mc:AlternateContent>
        <mc:AlternateContent xmlns:mc="http://schemas.openxmlformats.org/markup-compatibility/2006">
          <mc:Choice Requires="x14">
            <control shapeId="33257" r:id="rId26" name="Spinner 489">
              <controlPr defaultSize="0" print="0" autoPict="0" altText="test">
                <anchor moveWithCells="1" sizeWithCells="1">
                  <from>
                    <xdr:col>2</xdr:col>
                    <xdr:colOff>561975</xdr:colOff>
                    <xdr:row>19</xdr:row>
                    <xdr:rowOff>19050</xdr:rowOff>
                  </from>
                  <to>
                    <xdr:col>3</xdr:col>
                    <xdr:colOff>0</xdr:colOff>
                    <xdr:row>19</xdr:row>
                    <xdr:rowOff>323850</xdr:rowOff>
                  </to>
                </anchor>
              </controlPr>
            </control>
          </mc:Choice>
        </mc:AlternateContent>
        <mc:AlternateContent xmlns:mc="http://schemas.openxmlformats.org/markup-compatibility/2006">
          <mc:Choice Requires="x14">
            <control shapeId="33258" r:id="rId27" name="Spinner 490">
              <controlPr defaultSize="0" print="0" autoPict="0" altText="test">
                <anchor moveWithCells="1" sizeWithCells="1">
                  <from>
                    <xdr:col>2</xdr:col>
                    <xdr:colOff>561975</xdr:colOff>
                    <xdr:row>20</xdr:row>
                    <xdr:rowOff>19050</xdr:rowOff>
                  </from>
                  <to>
                    <xdr:col>3</xdr:col>
                    <xdr:colOff>0</xdr:colOff>
                    <xdr:row>20</xdr:row>
                    <xdr:rowOff>323850</xdr:rowOff>
                  </to>
                </anchor>
              </controlPr>
            </control>
          </mc:Choice>
        </mc:AlternateContent>
        <mc:AlternateContent xmlns:mc="http://schemas.openxmlformats.org/markup-compatibility/2006">
          <mc:Choice Requires="x14">
            <control shapeId="33259" r:id="rId28" name="Spinner 491">
              <controlPr defaultSize="0" print="0" autoPict="0" altText="test">
                <anchor moveWithCells="1" sizeWithCells="1">
                  <from>
                    <xdr:col>2</xdr:col>
                    <xdr:colOff>561975</xdr:colOff>
                    <xdr:row>21</xdr:row>
                    <xdr:rowOff>19050</xdr:rowOff>
                  </from>
                  <to>
                    <xdr:col>3</xdr:col>
                    <xdr:colOff>0</xdr:colOff>
                    <xdr:row>21</xdr:row>
                    <xdr:rowOff>323850</xdr:rowOff>
                  </to>
                </anchor>
              </controlPr>
            </control>
          </mc:Choice>
        </mc:AlternateContent>
        <mc:AlternateContent xmlns:mc="http://schemas.openxmlformats.org/markup-compatibility/2006">
          <mc:Choice Requires="x14">
            <control shapeId="33260" r:id="rId29" name="Spinner 492">
              <controlPr defaultSize="0" print="0" autoPict="0" altText="test">
                <anchor moveWithCells="1" sizeWithCells="1">
                  <from>
                    <xdr:col>2</xdr:col>
                    <xdr:colOff>561975</xdr:colOff>
                    <xdr:row>23</xdr:row>
                    <xdr:rowOff>19050</xdr:rowOff>
                  </from>
                  <to>
                    <xdr:col>3</xdr:col>
                    <xdr:colOff>0</xdr:colOff>
                    <xdr:row>23</xdr:row>
                    <xdr:rowOff>323850</xdr:rowOff>
                  </to>
                </anchor>
              </controlPr>
            </control>
          </mc:Choice>
        </mc:AlternateContent>
        <mc:AlternateContent xmlns:mc="http://schemas.openxmlformats.org/markup-compatibility/2006">
          <mc:Choice Requires="x14">
            <control shapeId="33261" r:id="rId30" name="Spinner 493">
              <controlPr defaultSize="0" print="0" autoPict="0" altText="test">
                <anchor moveWithCells="1" sizeWithCells="1">
                  <from>
                    <xdr:col>2</xdr:col>
                    <xdr:colOff>561975</xdr:colOff>
                    <xdr:row>25</xdr:row>
                    <xdr:rowOff>19050</xdr:rowOff>
                  </from>
                  <to>
                    <xdr:col>3</xdr:col>
                    <xdr:colOff>0</xdr:colOff>
                    <xdr:row>25</xdr:row>
                    <xdr:rowOff>323850</xdr:rowOff>
                  </to>
                </anchor>
              </controlPr>
            </control>
          </mc:Choice>
        </mc:AlternateContent>
        <mc:AlternateContent xmlns:mc="http://schemas.openxmlformats.org/markup-compatibility/2006">
          <mc:Choice Requires="x14">
            <control shapeId="33262" r:id="rId31" name="Spinner 494">
              <controlPr defaultSize="0" print="0" autoPict="0" altText="test">
                <anchor moveWithCells="1" sizeWithCells="1">
                  <from>
                    <xdr:col>2</xdr:col>
                    <xdr:colOff>561975</xdr:colOff>
                    <xdr:row>26</xdr:row>
                    <xdr:rowOff>19050</xdr:rowOff>
                  </from>
                  <to>
                    <xdr:col>3</xdr:col>
                    <xdr:colOff>0</xdr:colOff>
                    <xdr:row>26</xdr:row>
                    <xdr:rowOff>323850</xdr:rowOff>
                  </to>
                </anchor>
              </controlPr>
            </control>
          </mc:Choice>
        </mc:AlternateContent>
        <mc:AlternateContent xmlns:mc="http://schemas.openxmlformats.org/markup-compatibility/2006">
          <mc:Choice Requires="x14">
            <control shapeId="33263" r:id="rId32" name="Spinner 495">
              <controlPr defaultSize="0" print="0" autoPict="0" altText="test">
                <anchor moveWithCells="1" sizeWithCells="1">
                  <from>
                    <xdr:col>2</xdr:col>
                    <xdr:colOff>561975</xdr:colOff>
                    <xdr:row>27</xdr:row>
                    <xdr:rowOff>19050</xdr:rowOff>
                  </from>
                  <to>
                    <xdr:col>3</xdr:col>
                    <xdr:colOff>0</xdr:colOff>
                    <xdr:row>27</xdr:row>
                    <xdr:rowOff>323850</xdr:rowOff>
                  </to>
                </anchor>
              </controlPr>
            </control>
          </mc:Choice>
        </mc:AlternateContent>
        <mc:AlternateContent xmlns:mc="http://schemas.openxmlformats.org/markup-compatibility/2006">
          <mc:Choice Requires="x14">
            <control shapeId="33264" r:id="rId33" name="Spinner 496">
              <controlPr defaultSize="0" print="0" autoPict="0" altText="test">
                <anchor moveWithCells="1" sizeWithCells="1">
                  <from>
                    <xdr:col>2</xdr:col>
                    <xdr:colOff>561975</xdr:colOff>
                    <xdr:row>28</xdr:row>
                    <xdr:rowOff>19050</xdr:rowOff>
                  </from>
                  <to>
                    <xdr:col>3</xdr:col>
                    <xdr:colOff>0</xdr:colOff>
                    <xdr:row>28</xdr:row>
                    <xdr:rowOff>323850</xdr:rowOff>
                  </to>
                </anchor>
              </controlPr>
            </control>
          </mc:Choice>
        </mc:AlternateContent>
        <mc:AlternateContent xmlns:mc="http://schemas.openxmlformats.org/markup-compatibility/2006">
          <mc:Choice Requires="x14">
            <control shapeId="33265" r:id="rId34" name="Spinner 497">
              <controlPr defaultSize="0" print="0" autoPict="0" altText="test">
                <anchor moveWithCells="1" sizeWithCells="1">
                  <from>
                    <xdr:col>2</xdr:col>
                    <xdr:colOff>561975</xdr:colOff>
                    <xdr:row>29</xdr:row>
                    <xdr:rowOff>19050</xdr:rowOff>
                  </from>
                  <to>
                    <xdr:col>3</xdr:col>
                    <xdr:colOff>0</xdr:colOff>
                    <xdr:row>29</xdr:row>
                    <xdr:rowOff>323850</xdr:rowOff>
                  </to>
                </anchor>
              </controlPr>
            </control>
          </mc:Choice>
        </mc:AlternateContent>
        <mc:AlternateContent xmlns:mc="http://schemas.openxmlformats.org/markup-compatibility/2006">
          <mc:Choice Requires="x14">
            <control shapeId="33266" r:id="rId35" name="Spinner 498">
              <controlPr defaultSize="0" print="0" autoPict="0" altText="test">
                <anchor moveWithCells="1" sizeWithCells="1">
                  <from>
                    <xdr:col>2</xdr:col>
                    <xdr:colOff>561975</xdr:colOff>
                    <xdr:row>30</xdr:row>
                    <xdr:rowOff>19050</xdr:rowOff>
                  </from>
                  <to>
                    <xdr:col>3</xdr:col>
                    <xdr:colOff>0</xdr:colOff>
                    <xdr:row>30</xdr:row>
                    <xdr:rowOff>323850</xdr:rowOff>
                  </to>
                </anchor>
              </controlPr>
            </control>
          </mc:Choice>
        </mc:AlternateContent>
        <mc:AlternateContent xmlns:mc="http://schemas.openxmlformats.org/markup-compatibility/2006">
          <mc:Choice Requires="x14">
            <control shapeId="33267" r:id="rId36" name="Spinner 499">
              <controlPr defaultSize="0" print="0" autoPict="0" altText="test">
                <anchor moveWithCells="1" sizeWithCells="1">
                  <from>
                    <xdr:col>2</xdr:col>
                    <xdr:colOff>561975</xdr:colOff>
                    <xdr:row>31</xdr:row>
                    <xdr:rowOff>19050</xdr:rowOff>
                  </from>
                  <to>
                    <xdr:col>3</xdr:col>
                    <xdr:colOff>0</xdr:colOff>
                    <xdr:row>31</xdr:row>
                    <xdr:rowOff>323850</xdr:rowOff>
                  </to>
                </anchor>
              </controlPr>
            </control>
          </mc:Choice>
        </mc:AlternateContent>
        <mc:AlternateContent xmlns:mc="http://schemas.openxmlformats.org/markup-compatibility/2006">
          <mc:Choice Requires="x14">
            <control shapeId="33268" r:id="rId37" name="Spinner 500">
              <controlPr defaultSize="0" print="0" autoPict="0" altText="test">
                <anchor moveWithCells="1" sizeWithCells="1">
                  <from>
                    <xdr:col>2</xdr:col>
                    <xdr:colOff>561975</xdr:colOff>
                    <xdr:row>32</xdr:row>
                    <xdr:rowOff>19050</xdr:rowOff>
                  </from>
                  <to>
                    <xdr:col>3</xdr:col>
                    <xdr:colOff>0</xdr:colOff>
                    <xdr:row>32</xdr:row>
                    <xdr:rowOff>323850</xdr:rowOff>
                  </to>
                </anchor>
              </controlPr>
            </control>
          </mc:Choice>
        </mc:AlternateContent>
        <mc:AlternateContent xmlns:mc="http://schemas.openxmlformats.org/markup-compatibility/2006">
          <mc:Choice Requires="x14">
            <control shapeId="33269" r:id="rId38" name="Spinner 501">
              <controlPr defaultSize="0" print="0" autoPict="0" altText="test">
                <anchor moveWithCells="1" sizeWithCells="1">
                  <from>
                    <xdr:col>2</xdr:col>
                    <xdr:colOff>561975</xdr:colOff>
                    <xdr:row>34</xdr:row>
                    <xdr:rowOff>19050</xdr:rowOff>
                  </from>
                  <to>
                    <xdr:col>3</xdr:col>
                    <xdr:colOff>0</xdr:colOff>
                    <xdr:row>34</xdr:row>
                    <xdr:rowOff>323850</xdr:rowOff>
                  </to>
                </anchor>
              </controlPr>
            </control>
          </mc:Choice>
        </mc:AlternateContent>
        <mc:AlternateContent xmlns:mc="http://schemas.openxmlformats.org/markup-compatibility/2006">
          <mc:Choice Requires="x14">
            <control shapeId="33270" r:id="rId39" name="Spinner 502">
              <controlPr defaultSize="0" print="0" autoPict="0" altText="test">
                <anchor moveWithCells="1" sizeWithCells="1">
                  <from>
                    <xdr:col>2</xdr:col>
                    <xdr:colOff>561975</xdr:colOff>
                    <xdr:row>35</xdr:row>
                    <xdr:rowOff>19050</xdr:rowOff>
                  </from>
                  <to>
                    <xdr:col>3</xdr:col>
                    <xdr:colOff>0</xdr:colOff>
                    <xdr:row>35</xdr:row>
                    <xdr:rowOff>323850</xdr:rowOff>
                  </to>
                </anchor>
              </controlPr>
            </control>
          </mc:Choice>
        </mc:AlternateContent>
        <mc:AlternateContent xmlns:mc="http://schemas.openxmlformats.org/markup-compatibility/2006">
          <mc:Choice Requires="x14">
            <control shapeId="33271" r:id="rId40" name="Spinner 503">
              <controlPr defaultSize="0" print="0" autoPict="0" altText="test">
                <anchor moveWithCells="1" sizeWithCells="1">
                  <from>
                    <xdr:col>2</xdr:col>
                    <xdr:colOff>561975</xdr:colOff>
                    <xdr:row>36</xdr:row>
                    <xdr:rowOff>19050</xdr:rowOff>
                  </from>
                  <to>
                    <xdr:col>3</xdr:col>
                    <xdr:colOff>0</xdr:colOff>
                    <xdr:row>36</xdr:row>
                    <xdr:rowOff>323850</xdr:rowOff>
                  </to>
                </anchor>
              </controlPr>
            </control>
          </mc:Choice>
        </mc:AlternateContent>
        <mc:AlternateContent xmlns:mc="http://schemas.openxmlformats.org/markup-compatibility/2006">
          <mc:Choice Requires="x14">
            <control shapeId="33272" r:id="rId41" name="Spinner 504">
              <controlPr defaultSize="0" print="0" autoPict="0" altText="test">
                <anchor moveWithCells="1" sizeWithCells="1">
                  <from>
                    <xdr:col>2</xdr:col>
                    <xdr:colOff>561975</xdr:colOff>
                    <xdr:row>38</xdr:row>
                    <xdr:rowOff>19050</xdr:rowOff>
                  </from>
                  <to>
                    <xdr:col>3</xdr:col>
                    <xdr:colOff>0</xdr:colOff>
                    <xdr:row>38</xdr:row>
                    <xdr:rowOff>323850</xdr:rowOff>
                  </to>
                </anchor>
              </controlPr>
            </control>
          </mc:Choice>
        </mc:AlternateContent>
        <mc:AlternateContent xmlns:mc="http://schemas.openxmlformats.org/markup-compatibility/2006">
          <mc:Choice Requires="x14">
            <control shapeId="33273" r:id="rId42" name="Spinner 505">
              <controlPr defaultSize="0" print="0" autoPict="0" altText="test">
                <anchor moveWithCells="1" sizeWithCells="1">
                  <from>
                    <xdr:col>2</xdr:col>
                    <xdr:colOff>561975</xdr:colOff>
                    <xdr:row>40</xdr:row>
                    <xdr:rowOff>19050</xdr:rowOff>
                  </from>
                  <to>
                    <xdr:col>3</xdr:col>
                    <xdr:colOff>0</xdr:colOff>
                    <xdr:row>40</xdr:row>
                    <xdr:rowOff>323850</xdr:rowOff>
                  </to>
                </anchor>
              </controlPr>
            </control>
          </mc:Choice>
        </mc:AlternateContent>
        <mc:AlternateContent xmlns:mc="http://schemas.openxmlformats.org/markup-compatibility/2006">
          <mc:Choice Requires="x14">
            <control shapeId="33274" r:id="rId43" name="Spinner 506">
              <controlPr defaultSize="0" print="0" autoPict="0" altText="test">
                <anchor moveWithCells="1" sizeWithCells="1">
                  <from>
                    <xdr:col>2</xdr:col>
                    <xdr:colOff>561975</xdr:colOff>
                    <xdr:row>41</xdr:row>
                    <xdr:rowOff>19050</xdr:rowOff>
                  </from>
                  <to>
                    <xdr:col>3</xdr:col>
                    <xdr:colOff>0</xdr:colOff>
                    <xdr:row>41</xdr:row>
                    <xdr:rowOff>323850</xdr:rowOff>
                  </to>
                </anchor>
              </controlPr>
            </control>
          </mc:Choice>
        </mc:AlternateContent>
        <mc:AlternateContent xmlns:mc="http://schemas.openxmlformats.org/markup-compatibility/2006">
          <mc:Choice Requires="x14">
            <control shapeId="33275" r:id="rId44" name="Spinner 507">
              <controlPr defaultSize="0" print="0" autoPict="0" altText="test">
                <anchor moveWithCells="1" sizeWithCells="1">
                  <from>
                    <xdr:col>2</xdr:col>
                    <xdr:colOff>561975</xdr:colOff>
                    <xdr:row>42</xdr:row>
                    <xdr:rowOff>19050</xdr:rowOff>
                  </from>
                  <to>
                    <xdr:col>3</xdr:col>
                    <xdr:colOff>0</xdr:colOff>
                    <xdr:row>42</xdr:row>
                    <xdr:rowOff>323850</xdr:rowOff>
                  </to>
                </anchor>
              </controlPr>
            </control>
          </mc:Choice>
        </mc:AlternateContent>
        <mc:AlternateContent xmlns:mc="http://schemas.openxmlformats.org/markup-compatibility/2006">
          <mc:Choice Requires="x14">
            <control shapeId="33276" r:id="rId45" name="Spinner 508">
              <controlPr defaultSize="0" print="0" autoPict="0" altText="test">
                <anchor moveWithCells="1" sizeWithCells="1">
                  <from>
                    <xdr:col>2</xdr:col>
                    <xdr:colOff>561975</xdr:colOff>
                    <xdr:row>44</xdr:row>
                    <xdr:rowOff>19050</xdr:rowOff>
                  </from>
                  <to>
                    <xdr:col>3</xdr:col>
                    <xdr:colOff>0</xdr:colOff>
                    <xdr:row>44</xdr:row>
                    <xdr:rowOff>323850</xdr:rowOff>
                  </to>
                </anchor>
              </controlPr>
            </control>
          </mc:Choice>
        </mc:AlternateContent>
        <mc:AlternateContent xmlns:mc="http://schemas.openxmlformats.org/markup-compatibility/2006">
          <mc:Choice Requires="x14">
            <control shapeId="33277" r:id="rId46" name="Spinner 509">
              <controlPr defaultSize="0" print="0" autoPict="0" altText="test">
                <anchor moveWithCells="1" sizeWithCells="1">
                  <from>
                    <xdr:col>2</xdr:col>
                    <xdr:colOff>561975</xdr:colOff>
                    <xdr:row>45</xdr:row>
                    <xdr:rowOff>19050</xdr:rowOff>
                  </from>
                  <to>
                    <xdr:col>3</xdr:col>
                    <xdr:colOff>0</xdr:colOff>
                    <xdr:row>45</xdr:row>
                    <xdr:rowOff>323850</xdr:rowOff>
                  </to>
                </anchor>
              </controlPr>
            </control>
          </mc:Choice>
        </mc:AlternateContent>
        <mc:AlternateContent xmlns:mc="http://schemas.openxmlformats.org/markup-compatibility/2006">
          <mc:Choice Requires="x14">
            <control shapeId="33278" r:id="rId47" name="Spinner 510">
              <controlPr defaultSize="0" print="0" autoPict="0" altText="test">
                <anchor moveWithCells="1" sizeWithCells="1">
                  <from>
                    <xdr:col>2</xdr:col>
                    <xdr:colOff>561975</xdr:colOff>
                    <xdr:row>46</xdr:row>
                    <xdr:rowOff>19050</xdr:rowOff>
                  </from>
                  <to>
                    <xdr:col>3</xdr:col>
                    <xdr:colOff>0</xdr:colOff>
                    <xdr:row>46</xdr:row>
                    <xdr:rowOff>323850</xdr:rowOff>
                  </to>
                </anchor>
              </controlPr>
            </control>
          </mc:Choice>
        </mc:AlternateContent>
        <mc:AlternateContent xmlns:mc="http://schemas.openxmlformats.org/markup-compatibility/2006">
          <mc:Choice Requires="x14">
            <control shapeId="33279" r:id="rId48" name="Spinner 511">
              <controlPr defaultSize="0" print="0" autoPict="0" altText="test">
                <anchor moveWithCells="1" sizeWithCells="1">
                  <from>
                    <xdr:col>2</xdr:col>
                    <xdr:colOff>561975</xdr:colOff>
                    <xdr:row>47</xdr:row>
                    <xdr:rowOff>19050</xdr:rowOff>
                  </from>
                  <to>
                    <xdr:col>3</xdr:col>
                    <xdr:colOff>0</xdr:colOff>
                    <xdr:row>47</xdr:row>
                    <xdr:rowOff>323850</xdr:rowOff>
                  </to>
                </anchor>
              </controlPr>
            </control>
          </mc:Choice>
        </mc:AlternateContent>
        <mc:AlternateContent xmlns:mc="http://schemas.openxmlformats.org/markup-compatibility/2006">
          <mc:Choice Requires="x14">
            <control shapeId="33280" r:id="rId49" name="Spinner 512">
              <controlPr defaultSize="0" print="0" autoPict="0" altText="test">
                <anchor moveWithCells="1" sizeWithCells="1">
                  <from>
                    <xdr:col>2</xdr:col>
                    <xdr:colOff>561975</xdr:colOff>
                    <xdr:row>48</xdr:row>
                    <xdr:rowOff>19050</xdr:rowOff>
                  </from>
                  <to>
                    <xdr:col>3</xdr:col>
                    <xdr:colOff>0</xdr:colOff>
                    <xdr:row>48</xdr:row>
                    <xdr:rowOff>323850</xdr:rowOff>
                  </to>
                </anchor>
              </controlPr>
            </control>
          </mc:Choice>
        </mc:AlternateContent>
        <mc:AlternateContent xmlns:mc="http://schemas.openxmlformats.org/markup-compatibility/2006">
          <mc:Choice Requires="x14">
            <control shapeId="33281" r:id="rId50" name="Spinner 513">
              <controlPr defaultSize="0" print="0" autoPict="0" altText="test">
                <anchor moveWithCells="1" sizeWithCells="1">
                  <from>
                    <xdr:col>2</xdr:col>
                    <xdr:colOff>561975</xdr:colOff>
                    <xdr:row>49</xdr:row>
                    <xdr:rowOff>19050</xdr:rowOff>
                  </from>
                  <to>
                    <xdr:col>3</xdr:col>
                    <xdr:colOff>0</xdr:colOff>
                    <xdr:row>49</xdr:row>
                    <xdr:rowOff>323850</xdr:rowOff>
                  </to>
                </anchor>
              </controlPr>
            </control>
          </mc:Choice>
        </mc:AlternateContent>
        <mc:AlternateContent xmlns:mc="http://schemas.openxmlformats.org/markup-compatibility/2006">
          <mc:Choice Requires="x14">
            <control shapeId="33282" r:id="rId51" name="Spinner 514">
              <controlPr defaultSize="0" print="0" autoPict="0" altText="test">
                <anchor moveWithCells="1" sizeWithCells="1">
                  <from>
                    <xdr:col>2</xdr:col>
                    <xdr:colOff>561975</xdr:colOff>
                    <xdr:row>50</xdr:row>
                    <xdr:rowOff>19050</xdr:rowOff>
                  </from>
                  <to>
                    <xdr:col>3</xdr:col>
                    <xdr:colOff>0</xdr:colOff>
                    <xdr:row>50</xdr:row>
                    <xdr:rowOff>323850</xdr:rowOff>
                  </to>
                </anchor>
              </controlPr>
            </control>
          </mc:Choice>
        </mc:AlternateContent>
        <mc:AlternateContent xmlns:mc="http://schemas.openxmlformats.org/markup-compatibility/2006">
          <mc:Choice Requires="x14">
            <control shapeId="33283" r:id="rId52" name="Spinner 515">
              <controlPr defaultSize="0" print="0" autoPict="0" altText="test">
                <anchor moveWithCells="1" sizeWithCells="1">
                  <from>
                    <xdr:col>2</xdr:col>
                    <xdr:colOff>561975</xdr:colOff>
                    <xdr:row>52</xdr:row>
                    <xdr:rowOff>19050</xdr:rowOff>
                  </from>
                  <to>
                    <xdr:col>3</xdr:col>
                    <xdr:colOff>0</xdr:colOff>
                    <xdr:row>52</xdr:row>
                    <xdr:rowOff>323850</xdr:rowOff>
                  </to>
                </anchor>
              </controlPr>
            </control>
          </mc:Choice>
        </mc:AlternateContent>
        <mc:AlternateContent xmlns:mc="http://schemas.openxmlformats.org/markup-compatibility/2006">
          <mc:Choice Requires="x14">
            <control shapeId="33284" r:id="rId53" name="Spinner 516">
              <controlPr defaultSize="0" print="0" autoPict="0" altText="test">
                <anchor moveWithCells="1" sizeWithCells="1">
                  <from>
                    <xdr:col>2</xdr:col>
                    <xdr:colOff>561975</xdr:colOff>
                    <xdr:row>53</xdr:row>
                    <xdr:rowOff>19050</xdr:rowOff>
                  </from>
                  <to>
                    <xdr:col>3</xdr:col>
                    <xdr:colOff>0</xdr:colOff>
                    <xdr:row>53</xdr:row>
                    <xdr:rowOff>323850</xdr:rowOff>
                  </to>
                </anchor>
              </controlPr>
            </control>
          </mc:Choice>
        </mc:AlternateContent>
        <mc:AlternateContent xmlns:mc="http://schemas.openxmlformats.org/markup-compatibility/2006">
          <mc:Choice Requires="x14">
            <control shapeId="33285" r:id="rId54" name="Spinner 517">
              <controlPr defaultSize="0" print="0" autoPict="0" altText="test">
                <anchor moveWithCells="1" sizeWithCells="1">
                  <from>
                    <xdr:col>2</xdr:col>
                    <xdr:colOff>561975</xdr:colOff>
                    <xdr:row>54</xdr:row>
                    <xdr:rowOff>19050</xdr:rowOff>
                  </from>
                  <to>
                    <xdr:col>3</xdr:col>
                    <xdr:colOff>0</xdr:colOff>
                    <xdr:row>54</xdr:row>
                    <xdr:rowOff>323850</xdr:rowOff>
                  </to>
                </anchor>
              </controlPr>
            </control>
          </mc:Choice>
        </mc:AlternateContent>
        <mc:AlternateContent xmlns:mc="http://schemas.openxmlformats.org/markup-compatibility/2006">
          <mc:Choice Requires="x14">
            <control shapeId="33286" r:id="rId55" name="Spinner 518">
              <controlPr defaultSize="0" print="0" autoPict="0" altText="test">
                <anchor moveWithCells="1" sizeWithCells="1">
                  <from>
                    <xdr:col>2</xdr:col>
                    <xdr:colOff>561975</xdr:colOff>
                    <xdr:row>55</xdr:row>
                    <xdr:rowOff>19050</xdr:rowOff>
                  </from>
                  <to>
                    <xdr:col>3</xdr:col>
                    <xdr:colOff>0</xdr:colOff>
                    <xdr:row>55</xdr:row>
                    <xdr:rowOff>323850</xdr:rowOff>
                  </to>
                </anchor>
              </controlPr>
            </control>
          </mc:Choice>
        </mc:AlternateContent>
        <mc:AlternateContent xmlns:mc="http://schemas.openxmlformats.org/markup-compatibility/2006">
          <mc:Choice Requires="x14">
            <control shapeId="33287" r:id="rId56" name="Spinner 519">
              <controlPr defaultSize="0" print="0" autoPict="0" altText="test">
                <anchor moveWithCells="1" sizeWithCells="1">
                  <from>
                    <xdr:col>2</xdr:col>
                    <xdr:colOff>561975</xdr:colOff>
                    <xdr:row>56</xdr:row>
                    <xdr:rowOff>19050</xdr:rowOff>
                  </from>
                  <to>
                    <xdr:col>3</xdr:col>
                    <xdr:colOff>0</xdr:colOff>
                    <xdr:row>56</xdr:row>
                    <xdr:rowOff>323850</xdr:rowOff>
                  </to>
                </anchor>
              </controlPr>
            </control>
          </mc:Choice>
        </mc:AlternateContent>
        <mc:AlternateContent xmlns:mc="http://schemas.openxmlformats.org/markup-compatibility/2006">
          <mc:Choice Requires="x14">
            <control shapeId="33288" r:id="rId57" name="Spinner 520">
              <controlPr defaultSize="0" print="0" autoPict="0" altText="test">
                <anchor moveWithCells="1" sizeWithCells="1">
                  <from>
                    <xdr:col>2</xdr:col>
                    <xdr:colOff>561975</xdr:colOff>
                    <xdr:row>57</xdr:row>
                    <xdr:rowOff>19050</xdr:rowOff>
                  </from>
                  <to>
                    <xdr:col>3</xdr:col>
                    <xdr:colOff>0</xdr:colOff>
                    <xdr:row>57</xdr:row>
                    <xdr:rowOff>323850</xdr:rowOff>
                  </to>
                </anchor>
              </controlPr>
            </control>
          </mc:Choice>
        </mc:AlternateContent>
        <mc:AlternateContent xmlns:mc="http://schemas.openxmlformats.org/markup-compatibility/2006">
          <mc:Choice Requires="x14">
            <control shapeId="33289" r:id="rId58" name="Spinner 521">
              <controlPr defaultSize="0" print="0" autoPict="0" altText="test">
                <anchor moveWithCells="1" sizeWithCells="1">
                  <from>
                    <xdr:col>2</xdr:col>
                    <xdr:colOff>561975</xdr:colOff>
                    <xdr:row>58</xdr:row>
                    <xdr:rowOff>19050</xdr:rowOff>
                  </from>
                  <to>
                    <xdr:col>3</xdr:col>
                    <xdr:colOff>0</xdr:colOff>
                    <xdr:row>58</xdr:row>
                    <xdr:rowOff>323850</xdr:rowOff>
                  </to>
                </anchor>
              </controlPr>
            </control>
          </mc:Choice>
        </mc:AlternateContent>
        <mc:AlternateContent xmlns:mc="http://schemas.openxmlformats.org/markup-compatibility/2006">
          <mc:Choice Requires="x14">
            <control shapeId="33290" r:id="rId59" name="Spinner 522">
              <controlPr defaultSize="0" print="0" autoPict="0" altText="test">
                <anchor moveWithCells="1" sizeWithCells="1">
                  <from>
                    <xdr:col>2</xdr:col>
                    <xdr:colOff>561975</xdr:colOff>
                    <xdr:row>59</xdr:row>
                    <xdr:rowOff>19050</xdr:rowOff>
                  </from>
                  <to>
                    <xdr:col>3</xdr:col>
                    <xdr:colOff>0</xdr:colOff>
                    <xdr:row>59</xdr:row>
                    <xdr:rowOff>323850</xdr:rowOff>
                  </to>
                </anchor>
              </controlPr>
            </control>
          </mc:Choice>
        </mc:AlternateContent>
        <mc:AlternateContent xmlns:mc="http://schemas.openxmlformats.org/markup-compatibility/2006">
          <mc:Choice Requires="x14">
            <control shapeId="33291" r:id="rId60" name="Spinner 523">
              <controlPr defaultSize="0" print="0" autoPict="0" altText="test">
                <anchor moveWithCells="1" sizeWithCells="1">
                  <from>
                    <xdr:col>2</xdr:col>
                    <xdr:colOff>561975</xdr:colOff>
                    <xdr:row>60</xdr:row>
                    <xdr:rowOff>19050</xdr:rowOff>
                  </from>
                  <to>
                    <xdr:col>3</xdr:col>
                    <xdr:colOff>0</xdr:colOff>
                    <xdr:row>60</xdr:row>
                    <xdr:rowOff>323850</xdr:rowOff>
                  </to>
                </anchor>
              </controlPr>
            </control>
          </mc:Choice>
        </mc:AlternateContent>
        <mc:AlternateContent xmlns:mc="http://schemas.openxmlformats.org/markup-compatibility/2006">
          <mc:Choice Requires="x14">
            <control shapeId="33292" r:id="rId61" name="Spinner 524">
              <controlPr defaultSize="0" print="0" autoPict="0" altText="test">
                <anchor moveWithCells="1" sizeWithCells="1">
                  <from>
                    <xdr:col>2</xdr:col>
                    <xdr:colOff>561975</xdr:colOff>
                    <xdr:row>61</xdr:row>
                    <xdr:rowOff>19050</xdr:rowOff>
                  </from>
                  <to>
                    <xdr:col>3</xdr:col>
                    <xdr:colOff>0</xdr:colOff>
                    <xdr:row>61</xdr:row>
                    <xdr:rowOff>323850</xdr:rowOff>
                  </to>
                </anchor>
              </controlPr>
            </control>
          </mc:Choice>
        </mc:AlternateContent>
        <mc:AlternateContent xmlns:mc="http://schemas.openxmlformats.org/markup-compatibility/2006">
          <mc:Choice Requires="x14">
            <control shapeId="33293" r:id="rId62" name="Spinner 525">
              <controlPr defaultSize="0" print="0" autoPict="0" altText="test">
                <anchor moveWithCells="1" sizeWithCells="1">
                  <from>
                    <xdr:col>2</xdr:col>
                    <xdr:colOff>561975</xdr:colOff>
                    <xdr:row>63</xdr:row>
                    <xdr:rowOff>19050</xdr:rowOff>
                  </from>
                  <to>
                    <xdr:col>3</xdr:col>
                    <xdr:colOff>0</xdr:colOff>
                    <xdr:row>63</xdr:row>
                    <xdr:rowOff>323850</xdr:rowOff>
                  </to>
                </anchor>
              </controlPr>
            </control>
          </mc:Choice>
        </mc:AlternateContent>
        <mc:AlternateContent xmlns:mc="http://schemas.openxmlformats.org/markup-compatibility/2006">
          <mc:Choice Requires="x14">
            <control shapeId="33294" r:id="rId63" name="Spinner 526">
              <controlPr defaultSize="0" print="0" autoPict="0" altText="test">
                <anchor moveWithCells="1" sizeWithCells="1">
                  <from>
                    <xdr:col>2</xdr:col>
                    <xdr:colOff>561975</xdr:colOff>
                    <xdr:row>64</xdr:row>
                    <xdr:rowOff>19050</xdr:rowOff>
                  </from>
                  <to>
                    <xdr:col>3</xdr:col>
                    <xdr:colOff>0</xdr:colOff>
                    <xdr:row>64</xdr:row>
                    <xdr:rowOff>323850</xdr:rowOff>
                  </to>
                </anchor>
              </controlPr>
            </control>
          </mc:Choice>
        </mc:AlternateContent>
        <mc:AlternateContent xmlns:mc="http://schemas.openxmlformats.org/markup-compatibility/2006">
          <mc:Choice Requires="x14">
            <control shapeId="33295" r:id="rId64" name="Spinner 527">
              <controlPr defaultSize="0" print="0" autoPict="0" altText="test">
                <anchor moveWithCells="1" sizeWithCells="1">
                  <from>
                    <xdr:col>2</xdr:col>
                    <xdr:colOff>561975</xdr:colOff>
                    <xdr:row>65</xdr:row>
                    <xdr:rowOff>19050</xdr:rowOff>
                  </from>
                  <to>
                    <xdr:col>3</xdr:col>
                    <xdr:colOff>0</xdr:colOff>
                    <xdr:row>65</xdr:row>
                    <xdr:rowOff>323850</xdr:rowOff>
                  </to>
                </anchor>
              </controlPr>
            </control>
          </mc:Choice>
        </mc:AlternateContent>
        <mc:AlternateContent xmlns:mc="http://schemas.openxmlformats.org/markup-compatibility/2006">
          <mc:Choice Requires="x14">
            <control shapeId="33296" r:id="rId65" name="Spinner 528">
              <controlPr defaultSize="0" print="0" autoPict="0" altText="test">
                <anchor moveWithCells="1" sizeWithCells="1">
                  <from>
                    <xdr:col>2</xdr:col>
                    <xdr:colOff>561975</xdr:colOff>
                    <xdr:row>66</xdr:row>
                    <xdr:rowOff>19050</xdr:rowOff>
                  </from>
                  <to>
                    <xdr:col>3</xdr:col>
                    <xdr:colOff>0</xdr:colOff>
                    <xdr:row>66</xdr:row>
                    <xdr:rowOff>323850</xdr:rowOff>
                  </to>
                </anchor>
              </controlPr>
            </control>
          </mc:Choice>
        </mc:AlternateContent>
        <mc:AlternateContent xmlns:mc="http://schemas.openxmlformats.org/markup-compatibility/2006">
          <mc:Choice Requires="x14">
            <control shapeId="33297" r:id="rId66" name="Spinner 529">
              <controlPr defaultSize="0" print="0" autoPict="0" altText="test">
                <anchor moveWithCells="1" sizeWithCells="1">
                  <from>
                    <xdr:col>2</xdr:col>
                    <xdr:colOff>561975</xdr:colOff>
                    <xdr:row>67</xdr:row>
                    <xdr:rowOff>19050</xdr:rowOff>
                  </from>
                  <to>
                    <xdr:col>3</xdr:col>
                    <xdr:colOff>0</xdr:colOff>
                    <xdr:row>67</xdr:row>
                    <xdr:rowOff>323850</xdr:rowOff>
                  </to>
                </anchor>
              </controlPr>
            </control>
          </mc:Choice>
        </mc:AlternateContent>
        <mc:AlternateContent xmlns:mc="http://schemas.openxmlformats.org/markup-compatibility/2006">
          <mc:Choice Requires="x14">
            <control shapeId="33298" r:id="rId67" name="Spinner 530">
              <controlPr defaultSize="0" print="0" autoPict="0" altText="test">
                <anchor moveWithCells="1" sizeWithCells="1">
                  <from>
                    <xdr:col>2</xdr:col>
                    <xdr:colOff>561975</xdr:colOff>
                    <xdr:row>69</xdr:row>
                    <xdr:rowOff>19050</xdr:rowOff>
                  </from>
                  <to>
                    <xdr:col>3</xdr:col>
                    <xdr:colOff>0</xdr:colOff>
                    <xdr:row>69</xdr:row>
                    <xdr:rowOff>323850</xdr:rowOff>
                  </to>
                </anchor>
              </controlPr>
            </control>
          </mc:Choice>
        </mc:AlternateContent>
        <mc:AlternateContent xmlns:mc="http://schemas.openxmlformats.org/markup-compatibility/2006">
          <mc:Choice Requires="x14">
            <control shapeId="33299" r:id="rId68" name="Spinner 531">
              <controlPr defaultSize="0" print="0" autoPict="0" altText="test">
                <anchor moveWithCells="1" sizeWithCells="1">
                  <from>
                    <xdr:col>2</xdr:col>
                    <xdr:colOff>561975</xdr:colOff>
                    <xdr:row>70</xdr:row>
                    <xdr:rowOff>19050</xdr:rowOff>
                  </from>
                  <to>
                    <xdr:col>3</xdr:col>
                    <xdr:colOff>0</xdr:colOff>
                    <xdr:row>70</xdr:row>
                    <xdr:rowOff>323850</xdr:rowOff>
                  </to>
                </anchor>
              </controlPr>
            </control>
          </mc:Choice>
        </mc:AlternateContent>
        <mc:AlternateContent xmlns:mc="http://schemas.openxmlformats.org/markup-compatibility/2006">
          <mc:Choice Requires="x14">
            <control shapeId="33300" r:id="rId69" name="Spinner 532">
              <controlPr defaultSize="0" print="0" autoPict="0" altText="test">
                <anchor moveWithCells="1" sizeWithCells="1">
                  <from>
                    <xdr:col>2</xdr:col>
                    <xdr:colOff>561975</xdr:colOff>
                    <xdr:row>71</xdr:row>
                    <xdr:rowOff>19050</xdr:rowOff>
                  </from>
                  <to>
                    <xdr:col>3</xdr:col>
                    <xdr:colOff>0</xdr:colOff>
                    <xdr:row>71</xdr:row>
                    <xdr:rowOff>323850</xdr:rowOff>
                  </to>
                </anchor>
              </controlPr>
            </control>
          </mc:Choice>
        </mc:AlternateContent>
        <mc:AlternateContent xmlns:mc="http://schemas.openxmlformats.org/markup-compatibility/2006">
          <mc:Choice Requires="x14">
            <control shapeId="33301" r:id="rId70" name="Spinner 533">
              <controlPr defaultSize="0" print="0" autoPict="0" altText="test">
                <anchor moveWithCells="1" sizeWithCells="1">
                  <from>
                    <xdr:col>2</xdr:col>
                    <xdr:colOff>561975</xdr:colOff>
                    <xdr:row>72</xdr:row>
                    <xdr:rowOff>19050</xdr:rowOff>
                  </from>
                  <to>
                    <xdr:col>3</xdr:col>
                    <xdr:colOff>0</xdr:colOff>
                    <xdr:row>72</xdr:row>
                    <xdr:rowOff>323850</xdr:rowOff>
                  </to>
                </anchor>
              </controlPr>
            </control>
          </mc:Choice>
        </mc:AlternateContent>
        <mc:AlternateContent xmlns:mc="http://schemas.openxmlformats.org/markup-compatibility/2006">
          <mc:Choice Requires="x14">
            <control shapeId="33302" r:id="rId71" name="Spinner 534">
              <controlPr defaultSize="0" print="0" autoPict="0" altText="test">
                <anchor moveWithCells="1" sizeWithCells="1">
                  <from>
                    <xdr:col>2</xdr:col>
                    <xdr:colOff>561975</xdr:colOff>
                    <xdr:row>73</xdr:row>
                    <xdr:rowOff>19050</xdr:rowOff>
                  </from>
                  <to>
                    <xdr:col>3</xdr:col>
                    <xdr:colOff>0</xdr:colOff>
                    <xdr:row>73</xdr:row>
                    <xdr:rowOff>323850</xdr:rowOff>
                  </to>
                </anchor>
              </controlPr>
            </control>
          </mc:Choice>
        </mc:AlternateContent>
        <mc:AlternateContent xmlns:mc="http://schemas.openxmlformats.org/markup-compatibility/2006">
          <mc:Choice Requires="x14">
            <control shapeId="33303" r:id="rId72" name="Spinner 535">
              <controlPr defaultSize="0" print="0" autoPict="0" altText="test">
                <anchor moveWithCells="1" sizeWithCells="1">
                  <from>
                    <xdr:col>2</xdr:col>
                    <xdr:colOff>561975</xdr:colOff>
                    <xdr:row>74</xdr:row>
                    <xdr:rowOff>19050</xdr:rowOff>
                  </from>
                  <to>
                    <xdr:col>3</xdr:col>
                    <xdr:colOff>0</xdr:colOff>
                    <xdr:row>74</xdr:row>
                    <xdr:rowOff>323850</xdr:rowOff>
                  </to>
                </anchor>
              </controlPr>
            </control>
          </mc:Choice>
        </mc:AlternateContent>
        <mc:AlternateContent xmlns:mc="http://schemas.openxmlformats.org/markup-compatibility/2006">
          <mc:Choice Requires="x14">
            <control shapeId="33304" r:id="rId73" name="Spinner 536">
              <controlPr defaultSize="0" print="0" autoPict="0" altText="test">
                <anchor moveWithCells="1" sizeWithCells="1">
                  <from>
                    <xdr:col>2</xdr:col>
                    <xdr:colOff>561975</xdr:colOff>
                    <xdr:row>75</xdr:row>
                    <xdr:rowOff>19050</xdr:rowOff>
                  </from>
                  <to>
                    <xdr:col>3</xdr:col>
                    <xdr:colOff>0</xdr:colOff>
                    <xdr:row>75</xdr:row>
                    <xdr:rowOff>323850</xdr:rowOff>
                  </to>
                </anchor>
              </controlPr>
            </control>
          </mc:Choice>
        </mc:AlternateContent>
        <mc:AlternateContent xmlns:mc="http://schemas.openxmlformats.org/markup-compatibility/2006">
          <mc:Choice Requires="x14">
            <control shapeId="33305" r:id="rId74" name="Spinner 537">
              <controlPr defaultSize="0" print="0" autoPict="0" altText="test">
                <anchor moveWithCells="1" sizeWithCells="1">
                  <from>
                    <xdr:col>2</xdr:col>
                    <xdr:colOff>561975</xdr:colOff>
                    <xdr:row>76</xdr:row>
                    <xdr:rowOff>19050</xdr:rowOff>
                  </from>
                  <to>
                    <xdr:col>3</xdr:col>
                    <xdr:colOff>0</xdr:colOff>
                    <xdr:row>76</xdr:row>
                    <xdr:rowOff>323850</xdr:rowOff>
                  </to>
                </anchor>
              </controlPr>
            </control>
          </mc:Choice>
        </mc:AlternateContent>
        <mc:AlternateContent xmlns:mc="http://schemas.openxmlformats.org/markup-compatibility/2006">
          <mc:Choice Requires="x14">
            <control shapeId="33306" r:id="rId75" name="Spinner 538">
              <controlPr defaultSize="0" print="0" autoPict="0" altText="test">
                <anchor moveWithCells="1" sizeWithCells="1">
                  <from>
                    <xdr:col>2</xdr:col>
                    <xdr:colOff>561975</xdr:colOff>
                    <xdr:row>77</xdr:row>
                    <xdr:rowOff>19050</xdr:rowOff>
                  </from>
                  <to>
                    <xdr:col>3</xdr:col>
                    <xdr:colOff>0</xdr:colOff>
                    <xdr:row>77</xdr:row>
                    <xdr:rowOff>323850</xdr:rowOff>
                  </to>
                </anchor>
              </controlPr>
            </control>
          </mc:Choice>
        </mc:AlternateContent>
        <mc:AlternateContent xmlns:mc="http://schemas.openxmlformats.org/markup-compatibility/2006">
          <mc:Choice Requires="x14">
            <control shapeId="33307" r:id="rId76" name="Spinner 539">
              <controlPr defaultSize="0" print="0" autoPict="0" altText="test">
                <anchor moveWithCells="1" sizeWithCells="1">
                  <from>
                    <xdr:col>2</xdr:col>
                    <xdr:colOff>561975</xdr:colOff>
                    <xdr:row>79</xdr:row>
                    <xdr:rowOff>19050</xdr:rowOff>
                  </from>
                  <to>
                    <xdr:col>3</xdr:col>
                    <xdr:colOff>0</xdr:colOff>
                    <xdr:row>79</xdr:row>
                    <xdr:rowOff>323850</xdr:rowOff>
                  </to>
                </anchor>
              </controlPr>
            </control>
          </mc:Choice>
        </mc:AlternateContent>
        <mc:AlternateContent xmlns:mc="http://schemas.openxmlformats.org/markup-compatibility/2006">
          <mc:Choice Requires="x14">
            <control shapeId="33308" r:id="rId77" name="Spinner 540">
              <controlPr defaultSize="0" print="0" autoPict="0" altText="test">
                <anchor moveWithCells="1" sizeWithCells="1">
                  <from>
                    <xdr:col>2</xdr:col>
                    <xdr:colOff>561975</xdr:colOff>
                    <xdr:row>80</xdr:row>
                    <xdr:rowOff>19050</xdr:rowOff>
                  </from>
                  <to>
                    <xdr:col>3</xdr:col>
                    <xdr:colOff>0</xdr:colOff>
                    <xdr:row>80</xdr:row>
                    <xdr:rowOff>323850</xdr:rowOff>
                  </to>
                </anchor>
              </controlPr>
            </control>
          </mc:Choice>
        </mc:AlternateContent>
        <mc:AlternateContent xmlns:mc="http://schemas.openxmlformats.org/markup-compatibility/2006">
          <mc:Choice Requires="x14">
            <control shapeId="33309" r:id="rId78" name="Spinner 541">
              <controlPr defaultSize="0" print="0" autoPict="0" altText="test">
                <anchor moveWithCells="1" sizeWithCells="1">
                  <from>
                    <xdr:col>2</xdr:col>
                    <xdr:colOff>561975</xdr:colOff>
                    <xdr:row>82</xdr:row>
                    <xdr:rowOff>19050</xdr:rowOff>
                  </from>
                  <to>
                    <xdr:col>3</xdr:col>
                    <xdr:colOff>0</xdr:colOff>
                    <xdr:row>82</xdr:row>
                    <xdr:rowOff>323850</xdr:rowOff>
                  </to>
                </anchor>
              </controlPr>
            </control>
          </mc:Choice>
        </mc:AlternateContent>
        <mc:AlternateContent xmlns:mc="http://schemas.openxmlformats.org/markup-compatibility/2006">
          <mc:Choice Requires="x14">
            <control shapeId="33310" r:id="rId79" name="Spinner 542">
              <controlPr defaultSize="0" print="0" autoPict="0" altText="test">
                <anchor moveWithCells="1" sizeWithCells="1">
                  <from>
                    <xdr:col>2</xdr:col>
                    <xdr:colOff>561975</xdr:colOff>
                    <xdr:row>84</xdr:row>
                    <xdr:rowOff>19050</xdr:rowOff>
                  </from>
                  <to>
                    <xdr:col>3</xdr:col>
                    <xdr:colOff>0</xdr:colOff>
                    <xdr:row>84</xdr:row>
                    <xdr:rowOff>323850</xdr:rowOff>
                  </to>
                </anchor>
              </controlPr>
            </control>
          </mc:Choice>
        </mc:AlternateContent>
        <mc:AlternateContent xmlns:mc="http://schemas.openxmlformats.org/markup-compatibility/2006">
          <mc:Choice Requires="x14">
            <control shapeId="33311" r:id="rId80" name="Spinner 543">
              <controlPr defaultSize="0" print="0" autoPict="0" altText="test">
                <anchor moveWithCells="1" sizeWithCells="1">
                  <from>
                    <xdr:col>2</xdr:col>
                    <xdr:colOff>561975</xdr:colOff>
                    <xdr:row>85</xdr:row>
                    <xdr:rowOff>19050</xdr:rowOff>
                  </from>
                  <to>
                    <xdr:col>3</xdr:col>
                    <xdr:colOff>0</xdr:colOff>
                    <xdr:row>85</xdr:row>
                    <xdr:rowOff>323850</xdr:rowOff>
                  </to>
                </anchor>
              </controlPr>
            </control>
          </mc:Choice>
        </mc:AlternateContent>
        <mc:AlternateContent xmlns:mc="http://schemas.openxmlformats.org/markup-compatibility/2006">
          <mc:Choice Requires="x14">
            <control shapeId="33312" r:id="rId81" name="Spinner 544">
              <controlPr defaultSize="0" print="0" autoPict="0" altText="test">
                <anchor moveWithCells="1" sizeWithCells="1">
                  <from>
                    <xdr:col>2</xdr:col>
                    <xdr:colOff>561975</xdr:colOff>
                    <xdr:row>86</xdr:row>
                    <xdr:rowOff>19050</xdr:rowOff>
                  </from>
                  <to>
                    <xdr:col>3</xdr:col>
                    <xdr:colOff>0</xdr:colOff>
                    <xdr:row>86</xdr:row>
                    <xdr:rowOff>323850</xdr:rowOff>
                  </to>
                </anchor>
              </controlPr>
            </control>
          </mc:Choice>
        </mc:AlternateContent>
        <mc:AlternateContent xmlns:mc="http://schemas.openxmlformats.org/markup-compatibility/2006">
          <mc:Choice Requires="x14">
            <control shapeId="33313" r:id="rId82" name="Spinner 545">
              <controlPr defaultSize="0" print="0" autoPict="0" altText="test">
                <anchor moveWithCells="1" sizeWithCells="1">
                  <from>
                    <xdr:col>2</xdr:col>
                    <xdr:colOff>561975</xdr:colOff>
                    <xdr:row>87</xdr:row>
                    <xdr:rowOff>19050</xdr:rowOff>
                  </from>
                  <to>
                    <xdr:col>3</xdr:col>
                    <xdr:colOff>0</xdr:colOff>
                    <xdr:row>87</xdr:row>
                    <xdr:rowOff>323850</xdr:rowOff>
                  </to>
                </anchor>
              </controlPr>
            </control>
          </mc:Choice>
        </mc:AlternateContent>
        <mc:AlternateContent xmlns:mc="http://schemas.openxmlformats.org/markup-compatibility/2006">
          <mc:Choice Requires="x14">
            <control shapeId="33315" r:id="rId83" name="Spinner 547">
              <controlPr defaultSize="0" print="0" autoPict="0" altText="test">
                <anchor moveWithCells="1" sizeWithCells="1">
                  <from>
                    <xdr:col>2</xdr:col>
                    <xdr:colOff>561975</xdr:colOff>
                    <xdr:row>88</xdr:row>
                    <xdr:rowOff>19050</xdr:rowOff>
                  </from>
                  <to>
                    <xdr:col>3</xdr:col>
                    <xdr:colOff>0</xdr:colOff>
                    <xdr:row>88</xdr:row>
                    <xdr:rowOff>323850</xdr:rowOff>
                  </to>
                </anchor>
              </controlPr>
            </control>
          </mc:Choice>
        </mc:AlternateContent>
        <mc:AlternateContent xmlns:mc="http://schemas.openxmlformats.org/markup-compatibility/2006">
          <mc:Choice Requires="x14">
            <control shapeId="33316" r:id="rId84" name="Spinner 548">
              <controlPr defaultSize="0" print="0" autoPict="0" altText="test">
                <anchor moveWithCells="1" sizeWithCells="1">
                  <from>
                    <xdr:col>2</xdr:col>
                    <xdr:colOff>561975</xdr:colOff>
                    <xdr:row>90</xdr:row>
                    <xdr:rowOff>19050</xdr:rowOff>
                  </from>
                  <to>
                    <xdr:col>3</xdr:col>
                    <xdr:colOff>0</xdr:colOff>
                    <xdr:row>90</xdr:row>
                    <xdr:rowOff>323850</xdr:rowOff>
                  </to>
                </anchor>
              </controlPr>
            </control>
          </mc:Choice>
        </mc:AlternateContent>
        <mc:AlternateContent xmlns:mc="http://schemas.openxmlformats.org/markup-compatibility/2006">
          <mc:Choice Requires="x14">
            <control shapeId="33317" r:id="rId85" name="Spinner 549">
              <controlPr defaultSize="0" print="0" autoPict="0" altText="test">
                <anchor moveWithCells="1" sizeWithCells="1">
                  <from>
                    <xdr:col>2</xdr:col>
                    <xdr:colOff>561975</xdr:colOff>
                    <xdr:row>91</xdr:row>
                    <xdr:rowOff>19050</xdr:rowOff>
                  </from>
                  <to>
                    <xdr:col>3</xdr:col>
                    <xdr:colOff>0</xdr:colOff>
                    <xdr:row>91</xdr:row>
                    <xdr:rowOff>323850</xdr:rowOff>
                  </to>
                </anchor>
              </controlPr>
            </control>
          </mc:Choice>
        </mc:AlternateContent>
        <mc:AlternateContent xmlns:mc="http://schemas.openxmlformats.org/markup-compatibility/2006">
          <mc:Choice Requires="x14">
            <control shapeId="33318" r:id="rId86" name="Spinner 550">
              <controlPr defaultSize="0" print="0" autoPict="0" altText="test">
                <anchor moveWithCells="1" sizeWithCells="1">
                  <from>
                    <xdr:col>2</xdr:col>
                    <xdr:colOff>561975</xdr:colOff>
                    <xdr:row>92</xdr:row>
                    <xdr:rowOff>19050</xdr:rowOff>
                  </from>
                  <to>
                    <xdr:col>3</xdr:col>
                    <xdr:colOff>0</xdr:colOff>
                    <xdr:row>92</xdr:row>
                    <xdr:rowOff>323850</xdr:rowOff>
                  </to>
                </anchor>
              </controlPr>
            </control>
          </mc:Choice>
        </mc:AlternateContent>
        <mc:AlternateContent xmlns:mc="http://schemas.openxmlformats.org/markup-compatibility/2006">
          <mc:Choice Requires="x14">
            <control shapeId="33319" r:id="rId87" name="Spinner 551">
              <controlPr defaultSize="0" print="0" autoPict="0" altText="test">
                <anchor moveWithCells="1" sizeWithCells="1">
                  <from>
                    <xdr:col>2</xdr:col>
                    <xdr:colOff>561975</xdr:colOff>
                    <xdr:row>93</xdr:row>
                    <xdr:rowOff>19050</xdr:rowOff>
                  </from>
                  <to>
                    <xdr:col>3</xdr:col>
                    <xdr:colOff>0</xdr:colOff>
                    <xdr:row>93</xdr:row>
                    <xdr:rowOff>323850</xdr:rowOff>
                  </to>
                </anchor>
              </controlPr>
            </control>
          </mc:Choice>
        </mc:AlternateContent>
        <mc:AlternateContent xmlns:mc="http://schemas.openxmlformats.org/markup-compatibility/2006">
          <mc:Choice Requires="x14">
            <control shapeId="33320" r:id="rId88" name="Spinner 552">
              <controlPr defaultSize="0" print="0" autoPict="0" altText="test">
                <anchor moveWithCells="1" sizeWithCells="1">
                  <from>
                    <xdr:col>2</xdr:col>
                    <xdr:colOff>561975</xdr:colOff>
                    <xdr:row>94</xdr:row>
                    <xdr:rowOff>19050</xdr:rowOff>
                  </from>
                  <to>
                    <xdr:col>3</xdr:col>
                    <xdr:colOff>0</xdr:colOff>
                    <xdr:row>94</xdr:row>
                    <xdr:rowOff>323850</xdr:rowOff>
                  </to>
                </anchor>
              </controlPr>
            </control>
          </mc:Choice>
        </mc:AlternateContent>
        <mc:AlternateContent xmlns:mc="http://schemas.openxmlformats.org/markup-compatibility/2006">
          <mc:Choice Requires="x14">
            <control shapeId="33321" r:id="rId89" name="Spinner 553">
              <controlPr defaultSize="0" print="0" autoPict="0" altText="test">
                <anchor moveWithCells="1" sizeWithCells="1">
                  <from>
                    <xdr:col>2</xdr:col>
                    <xdr:colOff>561975</xdr:colOff>
                    <xdr:row>95</xdr:row>
                    <xdr:rowOff>19050</xdr:rowOff>
                  </from>
                  <to>
                    <xdr:col>3</xdr:col>
                    <xdr:colOff>0</xdr:colOff>
                    <xdr:row>95</xdr:row>
                    <xdr:rowOff>323850</xdr:rowOff>
                  </to>
                </anchor>
              </controlPr>
            </control>
          </mc:Choice>
        </mc:AlternateContent>
        <mc:AlternateContent xmlns:mc="http://schemas.openxmlformats.org/markup-compatibility/2006">
          <mc:Choice Requires="x14">
            <control shapeId="33322" r:id="rId90" name="Spinner 554">
              <controlPr defaultSize="0" print="0" autoPict="0" altText="test">
                <anchor moveWithCells="1" sizeWithCells="1">
                  <from>
                    <xdr:col>2</xdr:col>
                    <xdr:colOff>561975</xdr:colOff>
                    <xdr:row>96</xdr:row>
                    <xdr:rowOff>19050</xdr:rowOff>
                  </from>
                  <to>
                    <xdr:col>3</xdr:col>
                    <xdr:colOff>0</xdr:colOff>
                    <xdr:row>96</xdr:row>
                    <xdr:rowOff>323850</xdr:rowOff>
                  </to>
                </anchor>
              </controlPr>
            </control>
          </mc:Choice>
        </mc:AlternateContent>
        <mc:AlternateContent xmlns:mc="http://schemas.openxmlformats.org/markup-compatibility/2006">
          <mc:Choice Requires="x14">
            <control shapeId="33323" r:id="rId91" name="Spinner 555">
              <controlPr defaultSize="0" print="0" autoPict="0" altText="test">
                <anchor moveWithCells="1" sizeWithCells="1">
                  <from>
                    <xdr:col>2</xdr:col>
                    <xdr:colOff>561975</xdr:colOff>
                    <xdr:row>97</xdr:row>
                    <xdr:rowOff>19050</xdr:rowOff>
                  </from>
                  <to>
                    <xdr:col>3</xdr:col>
                    <xdr:colOff>0</xdr:colOff>
                    <xdr:row>97</xdr:row>
                    <xdr:rowOff>323850</xdr:rowOff>
                  </to>
                </anchor>
              </controlPr>
            </control>
          </mc:Choice>
        </mc:AlternateContent>
        <mc:AlternateContent xmlns:mc="http://schemas.openxmlformats.org/markup-compatibility/2006">
          <mc:Choice Requires="x14">
            <control shapeId="33324" r:id="rId92" name="Spinner 556">
              <controlPr defaultSize="0" print="0" autoPict="0" altText="test">
                <anchor moveWithCells="1" sizeWithCells="1">
                  <from>
                    <xdr:col>2</xdr:col>
                    <xdr:colOff>561975</xdr:colOff>
                    <xdr:row>98</xdr:row>
                    <xdr:rowOff>19050</xdr:rowOff>
                  </from>
                  <to>
                    <xdr:col>3</xdr:col>
                    <xdr:colOff>0</xdr:colOff>
                    <xdr:row>98</xdr:row>
                    <xdr:rowOff>323850</xdr:rowOff>
                  </to>
                </anchor>
              </controlPr>
            </control>
          </mc:Choice>
        </mc:AlternateContent>
        <mc:AlternateContent xmlns:mc="http://schemas.openxmlformats.org/markup-compatibility/2006">
          <mc:Choice Requires="x14">
            <control shapeId="33325" r:id="rId93" name="Spinner 557">
              <controlPr defaultSize="0" print="0" autoPict="0" altText="test">
                <anchor moveWithCells="1" sizeWithCells="1">
                  <from>
                    <xdr:col>2</xdr:col>
                    <xdr:colOff>561975</xdr:colOff>
                    <xdr:row>99</xdr:row>
                    <xdr:rowOff>19050</xdr:rowOff>
                  </from>
                  <to>
                    <xdr:col>3</xdr:col>
                    <xdr:colOff>0</xdr:colOff>
                    <xdr:row>99</xdr:row>
                    <xdr:rowOff>323850</xdr:rowOff>
                  </to>
                </anchor>
              </controlPr>
            </control>
          </mc:Choice>
        </mc:AlternateContent>
        <mc:AlternateContent xmlns:mc="http://schemas.openxmlformats.org/markup-compatibility/2006">
          <mc:Choice Requires="x14">
            <control shapeId="33326" r:id="rId94" name="Spinner 558">
              <controlPr defaultSize="0" print="0" autoPict="0" altText="test">
                <anchor moveWithCells="1" sizeWithCells="1">
                  <from>
                    <xdr:col>2</xdr:col>
                    <xdr:colOff>561975</xdr:colOff>
                    <xdr:row>100</xdr:row>
                    <xdr:rowOff>19050</xdr:rowOff>
                  </from>
                  <to>
                    <xdr:col>3</xdr:col>
                    <xdr:colOff>0</xdr:colOff>
                    <xdr:row>100</xdr:row>
                    <xdr:rowOff>323850</xdr:rowOff>
                  </to>
                </anchor>
              </controlPr>
            </control>
          </mc:Choice>
        </mc:AlternateContent>
        <mc:AlternateContent xmlns:mc="http://schemas.openxmlformats.org/markup-compatibility/2006">
          <mc:Choice Requires="x14">
            <control shapeId="33327" r:id="rId95" name="Spinner 559">
              <controlPr defaultSize="0" print="0" autoPict="0" altText="test">
                <anchor moveWithCells="1" sizeWithCells="1">
                  <from>
                    <xdr:col>2</xdr:col>
                    <xdr:colOff>561975</xdr:colOff>
                    <xdr:row>101</xdr:row>
                    <xdr:rowOff>19050</xdr:rowOff>
                  </from>
                  <to>
                    <xdr:col>3</xdr:col>
                    <xdr:colOff>0</xdr:colOff>
                    <xdr:row>101</xdr:row>
                    <xdr:rowOff>323850</xdr:rowOff>
                  </to>
                </anchor>
              </controlPr>
            </control>
          </mc:Choice>
        </mc:AlternateContent>
        <mc:AlternateContent xmlns:mc="http://schemas.openxmlformats.org/markup-compatibility/2006">
          <mc:Choice Requires="x14">
            <control shapeId="33328" r:id="rId96" name="Spinner 560">
              <controlPr defaultSize="0" print="0" autoPict="0" altText="test">
                <anchor moveWithCells="1" sizeWithCells="1">
                  <from>
                    <xdr:col>2</xdr:col>
                    <xdr:colOff>561975</xdr:colOff>
                    <xdr:row>102</xdr:row>
                    <xdr:rowOff>19050</xdr:rowOff>
                  </from>
                  <to>
                    <xdr:col>3</xdr:col>
                    <xdr:colOff>0</xdr:colOff>
                    <xdr:row>102</xdr:row>
                    <xdr:rowOff>323850</xdr:rowOff>
                  </to>
                </anchor>
              </controlPr>
            </control>
          </mc:Choice>
        </mc:AlternateContent>
        <mc:AlternateContent xmlns:mc="http://schemas.openxmlformats.org/markup-compatibility/2006">
          <mc:Choice Requires="x14">
            <control shapeId="33329" r:id="rId97" name="Spinner 561">
              <controlPr defaultSize="0" print="0" autoPict="0" altText="test">
                <anchor moveWithCells="1" sizeWithCells="1">
                  <from>
                    <xdr:col>2</xdr:col>
                    <xdr:colOff>561975</xdr:colOff>
                    <xdr:row>103</xdr:row>
                    <xdr:rowOff>19050</xdr:rowOff>
                  </from>
                  <to>
                    <xdr:col>3</xdr:col>
                    <xdr:colOff>0</xdr:colOff>
                    <xdr:row>103</xdr:row>
                    <xdr:rowOff>323850</xdr:rowOff>
                  </to>
                </anchor>
              </controlPr>
            </control>
          </mc:Choice>
        </mc:AlternateContent>
        <mc:AlternateContent xmlns:mc="http://schemas.openxmlformats.org/markup-compatibility/2006">
          <mc:Choice Requires="x14">
            <control shapeId="33330" r:id="rId98" name="Spinner 562">
              <controlPr defaultSize="0" print="0" autoPict="0" altText="test">
                <anchor moveWithCells="1" sizeWithCells="1">
                  <from>
                    <xdr:col>2</xdr:col>
                    <xdr:colOff>561975</xdr:colOff>
                    <xdr:row>104</xdr:row>
                    <xdr:rowOff>19050</xdr:rowOff>
                  </from>
                  <to>
                    <xdr:col>3</xdr:col>
                    <xdr:colOff>0</xdr:colOff>
                    <xdr:row>104</xdr:row>
                    <xdr:rowOff>323850</xdr:rowOff>
                  </to>
                </anchor>
              </controlPr>
            </control>
          </mc:Choice>
        </mc:AlternateContent>
        <mc:AlternateContent xmlns:mc="http://schemas.openxmlformats.org/markup-compatibility/2006">
          <mc:Choice Requires="x14">
            <control shapeId="33331" r:id="rId99" name="Spinner 563">
              <controlPr defaultSize="0" print="0" autoPict="0" altText="test">
                <anchor moveWithCells="1" sizeWithCells="1">
                  <from>
                    <xdr:col>2</xdr:col>
                    <xdr:colOff>561975</xdr:colOff>
                    <xdr:row>105</xdr:row>
                    <xdr:rowOff>19050</xdr:rowOff>
                  </from>
                  <to>
                    <xdr:col>3</xdr:col>
                    <xdr:colOff>0</xdr:colOff>
                    <xdr:row>105</xdr:row>
                    <xdr:rowOff>323850</xdr:rowOff>
                  </to>
                </anchor>
              </controlPr>
            </control>
          </mc:Choice>
        </mc:AlternateContent>
        <mc:AlternateContent xmlns:mc="http://schemas.openxmlformats.org/markup-compatibility/2006">
          <mc:Choice Requires="x14">
            <control shapeId="33332" r:id="rId100" name="Spinner 564">
              <controlPr defaultSize="0" print="0" autoPict="0" altText="test">
                <anchor moveWithCells="1" sizeWithCells="1">
                  <from>
                    <xdr:col>2</xdr:col>
                    <xdr:colOff>561975</xdr:colOff>
                    <xdr:row>107</xdr:row>
                    <xdr:rowOff>19050</xdr:rowOff>
                  </from>
                  <to>
                    <xdr:col>3</xdr:col>
                    <xdr:colOff>0</xdr:colOff>
                    <xdr:row>107</xdr:row>
                    <xdr:rowOff>323850</xdr:rowOff>
                  </to>
                </anchor>
              </controlPr>
            </control>
          </mc:Choice>
        </mc:AlternateContent>
        <mc:AlternateContent xmlns:mc="http://schemas.openxmlformats.org/markup-compatibility/2006">
          <mc:Choice Requires="x14">
            <control shapeId="33333" r:id="rId101" name="Spinner 565">
              <controlPr defaultSize="0" print="0" autoPict="0" altText="test">
                <anchor moveWithCells="1" sizeWithCells="1">
                  <from>
                    <xdr:col>2</xdr:col>
                    <xdr:colOff>561975</xdr:colOff>
                    <xdr:row>108</xdr:row>
                    <xdr:rowOff>19050</xdr:rowOff>
                  </from>
                  <to>
                    <xdr:col>3</xdr:col>
                    <xdr:colOff>0</xdr:colOff>
                    <xdr:row>108</xdr:row>
                    <xdr:rowOff>323850</xdr:rowOff>
                  </to>
                </anchor>
              </controlPr>
            </control>
          </mc:Choice>
        </mc:AlternateContent>
        <mc:AlternateContent xmlns:mc="http://schemas.openxmlformats.org/markup-compatibility/2006">
          <mc:Choice Requires="x14">
            <control shapeId="33334" r:id="rId102" name="Spinner 566">
              <controlPr defaultSize="0" print="0" autoPict="0" altText="test">
                <anchor moveWithCells="1" sizeWithCells="1">
                  <from>
                    <xdr:col>2</xdr:col>
                    <xdr:colOff>561975</xdr:colOff>
                    <xdr:row>109</xdr:row>
                    <xdr:rowOff>19050</xdr:rowOff>
                  </from>
                  <to>
                    <xdr:col>3</xdr:col>
                    <xdr:colOff>0</xdr:colOff>
                    <xdr:row>109</xdr:row>
                    <xdr:rowOff>323850</xdr:rowOff>
                  </to>
                </anchor>
              </controlPr>
            </control>
          </mc:Choice>
        </mc:AlternateContent>
        <mc:AlternateContent xmlns:mc="http://schemas.openxmlformats.org/markup-compatibility/2006">
          <mc:Choice Requires="x14">
            <control shapeId="33335" r:id="rId103" name="Spinner 567">
              <controlPr defaultSize="0" print="0" autoPict="0" altText="test">
                <anchor moveWithCells="1" sizeWithCells="1">
                  <from>
                    <xdr:col>2</xdr:col>
                    <xdr:colOff>561975</xdr:colOff>
                    <xdr:row>110</xdr:row>
                    <xdr:rowOff>19050</xdr:rowOff>
                  </from>
                  <to>
                    <xdr:col>3</xdr:col>
                    <xdr:colOff>0</xdr:colOff>
                    <xdr:row>110</xdr:row>
                    <xdr:rowOff>323850</xdr:rowOff>
                  </to>
                </anchor>
              </controlPr>
            </control>
          </mc:Choice>
        </mc:AlternateContent>
        <mc:AlternateContent xmlns:mc="http://schemas.openxmlformats.org/markup-compatibility/2006">
          <mc:Choice Requires="x14">
            <control shapeId="33336" r:id="rId104" name="Spinner 568">
              <controlPr defaultSize="0" print="0" autoPict="0" altText="test">
                <anchor moveWithCells="1" sizeWithCells="1">
                  <from>
                    <xdr:col>2</xdr:col>
                    <xdr:colOff>561975</xdr:colOff>
                    <xdr:row>111</xdr:row>
                    <xdr:rowOff>19050</xdr:rowOff>
                  </from>
                  <to>
                    <xdr:col>3</xdr:col>
                    <xdr:colOff>0</xdr:colOff>
                    <xdr:row>111</xdr:row>
                    <xdr:rowOff>323850</xdr:rowOff>
                  </to>
                </anchor>
              </controlPr>
            </control>
          </mc:Choice>
        </mc:AlternateContent>
        <mc:AlternateContent xmlns:mc="http://schemas.openxmlformats.org/markup-compatibility/2006">
          <mc:Choice Requires="x14">
            <control shapeId="33337" r:id="rId105" name="Spinner 569">
              <controlPr defaultSize="0" print="0" autoPict="0" altText="test">
                <anchor moveWithCells="1" sizeWithCells="1">
                  <from>
                    <xdr:col>2</xdr:col>
                    <xdr:colOff>561975</xdr:colOff>
                    <xdr:row>112</xdr:row>
                    <xdr:rowOff>19050</xdr:rowOff>
                  </from>
                  <to>
                    <xdr:col>3</xdr:col>
                    <xdr:colOff>0</xdr:colOff>
                    <xdr:row>112</xdr:row>
                    <xdr:rowOff>323850</xdr:rowOff>
                  </to>
                </anchor>
              </controlPr>
            </control>
          </mc:Choice>
        </mc:AlternateContent>
        <mc:AlternateContent xmlns:mc="http://schemas.openxmlformats.org/markup-compatibility/2006">
          <mc:Choice Requires="x14">
            <control shapeId="33338" r:id="rId106" name="Spinner 570">
              <controlPr defaultSize="0" print="0" autoPict="0" altText="test">
                <anchor moveWithCells="1" sizeWithCells="1">
                  <from>
                    <xdr:col>2</xdr:col>
                    <xdr:colOff>561975</xdr:colOff>
                    <xdr:row>113</xdr:row>
                    <xdr:rowOff>19050</xdr:rowOff>
                  </from>
                  <to>
                    <xdr:col>3</xdr:col>
                    <xdr:colOff>0</xdr:colOff>
                    <xdr:row>113</xdr:row>
                    <xdr:rowOff>323850</xdr:rowOff>
                  </to>
                </anchor>
              </controlPr>
            </control>
          </mc:Choice>
        </mc:AlternateContent>
        <mc:AlternateContent xmlns:mc="http://schemas.openxmlformats.org/markup-compatibility/2006">
          <mc:Choice Requires="x14">
            <control shapeId="33339" r:id="rId107" name="Spinner 571">
              <controlPr defaultSize="0" print="0" autoPict="0" altText="test">
                <anchor moveWithCells="1" sizeWithCells="1">
                  <from>
                    <xdr:col>2</xdr:col>
                    <xdr:colOff>561975</xdr:colOff>
                    <xdr:row>114</xdr:row>
                    <xdr:rowOff>19050</xdr:rowOff>
                  </from>
                  <to>
                    <xdr:col>3</xdr:col>
                    <xdr:colOff>0</xdr:colOff>
                    <xdr:row>114</xdr:row>
                    <xdr:rowOff>323850</xdr:rowOff>
                  </to>
                </anchor>
              </controlPr>
            </control>
          </mc:Choice>
        </mc:AlternateContent>
        <mc:AlternateContent xmlns:mc="http://schemas.openxmlformats.org/markup-compatibility/2006">
          <mc:Choice Requires="x14">
            <control shapeId="33340" r:id="rId108" name="Spinner 572">
              <controlPr defaultSize="0" print="0" autoPict="0" altText="test">
                <anchor moveWithCells="1" sizeWithCells="1">
                  <from>
                    <xdr:col>2</xdr:col>
                    <xdr:colOff>561975</xdr:colOff>
                    <xdr:row>115</xdr:row>
                    <xdr:rowOff>19050</xdr:rowOff>
                  </from>
                  <to>
                    <xdr:col>3</xdr:col>
                    <xdr:colOff>0</xdr:colOff>
                    <xdr:row>115</xdr:row>
                    <xdr:rowOff>323850</xdr:rowOff>
                  </to>
                </anchor>
              </controlPr>
            </control>
          </mc:Choice>
        </mc:AlternateContent>
        <mc:AlternateContent xmlns:mc="http://schemas.openxmlformats.org/markup-compatibility/2006">
          <mc:Choice Requires="x14">
            <control shapeId="33341" r:id="rId109" name="Spinner 573">
              <controlPr defaultSize="0" print="0" autoPict="0" altText="test">
                <anchor moveWithCells="1" sizeWithCells="1">
                  <from>
                    <xdr:col>2</xdr:col>
                    <xdr:colOff>561975</xdr:colOff>
                    <xdr:row>116</xdr:row>
                    <xdr:rowOff>19050</xdr:rowOff>
                  </from>
                  <to>
                    <xdr:col>3</xdr:col>
                    <xdr:colOff>0</xdr:colOff>
                    <xdr:row>116</xdr:row>
                    <xdr:rowOff>323850</xdr:rowOff>
                  </to>
                </anchor>
              </controlPr>
            </control>
          </mc:Choice>
        </mc:AlternateContent>
        <mc:AlternateContent xmlns:mc="http://schemas.openxmlformats.org/markup-compatibility/2006">
          <mc:Choice Requires="x14">
            <control shapeId="33342" r:id="rId110" name="Spinner 574">
              <controlPr defaultSize="0" print="0" autoPict="0" altText="test">
                <anchor moveWithCells="1" sizeWithCells="1">
                  <from>
                    <xdr:col>2</xdr:col>
                    <xdr:colOff>561975</xdr:colOff>
                    <xdr:row>118</xdr:row>
                    <xdr:rowOff>19050</xdr:rowOff>
                  </from>
                  <to>
                    <xdr:col>3</xdr:col>
                    <xdr:colOff>0</xdr:colOff>
                    <xdr:row>118</xdr:row>
                    <xdr:rowOff>323850</xdr:rowOff>
                  </to>
                </anchor>
              </controlPr>
            </control>
          </mc:Choice>
        </mc:AlternateContent>
        <mc:AlternateContent xmlns:mc="http://schemas.openxmlformats.org/markup-compatibility/2006">
          <mc:Choice Requires="x14">
            <control shapeId="33343" r:id="rId111" name="Spinner 575">
              <controlPr defaultSize="0" print="0" autoPict="0" altText="test">
                <anchor moveWithCells="1" sizeWithCells="1">
                  <from>
                    <xdr:col>2</xdr:col>
                    <xdr:colOff>561975</xdr:colOff>
                    <xdr:row>120</xdr:row>
                    <xdr:rowOff>19050</xdr:rowOff>
                  </from>
                  <to>
                    <xdr:col>3</xdr:col>
                    <xdr:colOff>0</xdr:colOff>
                    <xdr:row>120</xdr:row>
                    <xdr:rowOff>323850</xdr:rowOff>
                  </to>
                </anchor>
              </controlPr>
            </control>
          </mc:Choice>
        </mc:AlternateContent>
        <mc:AlternateContent xmlns:mc="http://schemas.openxmlformats.org/markup-compatibility/2006">
          <mc:Choice Requires="x14">
            <control shapeId="33344" r:id="rId112" name="Spinner 576">
              <controlPr defaultSize="0" print="0" autoPict="0" altText="test">
                <anchor moveWithCells="1" sizeWithCells="1">
                  <from>
                    <xdr:col>2</xdr:col>
                    <xdr:colOff>561975</xdr:colOff>
                    <xdr:row>121</xdr:row>
                    <xdr:rowOff>19050</xdr:rowOff>
                  </from>
                  <to>
                    <xdr:col>3</xdr:col>
                    <xdr:colOff>0</xdr:colOff>
                    <xdr:row>121</xdr:row>
                    <xdr:rowOff>323850</xdr:rowOff>
                  </to>
                </anchor>
              </controlPr>
            </control>
          </mc:Choice>
        </mc:AlternateContent>
        <mc:AlternateContent xmlns:mc="http://schemas.openxmlformats.org/markup-compatibility/2006">
          <mc:Choice Requires="x14">
            <control shapeId="33345" r:id="rId113" name="Spinner 577">
              <controlPr defaultSize="0" print="0" autoPict="0" altText="test">
                <anchor moveWithCells="1" sizeWithCells="1">
                  <from>
                    <xdr:col>2</xdr:col>
                    <xdr:colOff>561975</xdr:colOff>
                    <xdr:row>122</xdr:row>
                    <xdr:rowOff>19050</xdr:rowOff>
                  </from>
                  <to>
                    <xdr:col>3</xdr:col>
                    <xdr:colOff>0</xdr:colOff>
                    <xdr:row>122</xdr:row>
                    <xdr:rowOff>323850</xdr:rowOff>
                  </to>
                </anchor>
              </controlPr>
            </control>
          </mc:Choice>
        </mc:AlternateContent>
        <mc:AlternateContent xmlns:mc="http://schemas.openxmlformats.org/markup-compatibility/2006">
          <mc:Choice Requires="x14">
            <control shapeId="33346" r:id="rId114" name="Spinner 578">
              <controlPr defaultSize="0" print="0" autoPict="0" altText="test">
                <anchor moveWithCells="1" sizeWithCells="1">
                  <from>
                    <xdr:col>2</xdr:col>
                    <xdr:colOff>561975</xdr:colOff>
                    <xdr:row>123</xdr:row>
                    <xdr:rowOff>19050</xdr:rowOff>
                  </from>
                  <to>
                    <xdr:col>3</xdr:col>
                    <xdr:colOff>0</xdr:colOff>
                    <xdr:row>123</xdr:row>
                    <xdr:rowOff>323850</xdr:rowOff>
                  </to>
                </anchor>
              </controlPr>
            </control>
          </mc:Choice>
        </mc:AlternateContent>
        <mc:AlternateContent xmlns:mc="http://schemas.openxmlformats.org/markup-compatibility/2006">
          <mc:Choice Requires="x14">
            <control shapeId="33347" r:id="rId115" name="Spinner 579">
              <controlPr defaultSize="0" print="0" autoPict="0" altText="test">
                <anchor moveWithCells="1" sizeWithCells="1">
                  <from>
                    <xdr:col>2</xdr:col>
                    <xdr:colOff>561975</xdr:colOff>
                    <xdr:row>124</xdr:row>
                    <xdr:rowOff>19050</xdr:rowOff>
                  </from>
                  <to>
                    <xdr:col>3</xdr:col>
                    <xdr:colOff>0</xdr:colOff>
                    <xdr:row>124</xdr:row>
                    <xdr:rowOff>323850</xdr:rowOff>
                  </to>
                </anchor>
              </controlPr>
            </control>
          </mc:Choice>
        </mc:AlternateContent>
        <mc:AlternateContent xmlns:mc="http://schemas.openxmlformats.org/markup-compatibility/2006">
          <mc:Choice Requires="x14">
            <control shapeId="33348" r:id="rId116" name="Spinner 580">
              <controlPr defaultSize="0" print="0" autoPict="0" altText="test">
                <anchor moveWithCells="1" sizeWithCells="1">
                  <from>
                    <xdr:col>2</xdr:col>
                    <xdr:colOff>561975</xdr:colOff>
                    <xdr:row>125</xdr:row>
                    <xdr:rowOff>19050</xdr:rowOff>
                  </from>
                  <to>
                    <xdr:col>3</xdr:col>
                    <xdr:colOff>0</xdr:colOff>
                    <xdr:row>125</xdr:row>
                    <xdr:rowOff>323850</xdr:rowOff>
                  </to>
                </anchor>
              </controlPr>
            </control>
          </mc:Choice>
        </mc:AlternateContent>
        <mc:AlternateContent xmlns:mc="http://schemas.openxmlformats.org/markup-compatibility/2006">
          <mc:Choice Requires="x14">
            <control shapeId="33349" r:id="rId117" name="Spinner 581">
              <controlPr defaultSize="0" print="0" autoPict="0" altText="test">
                <anchor moveWithCells="1" sizeWithCells="1">
                  <from>
                    <xdr:col>2</xdr:col>
                    <xdr:colOff>561975</xdr:colOff>
                    <xdr:row>126</xdr:row>
                    <xdr:rowOff>19050</xdr:rowOff>
                  </from>
                  <to>
                    <xdr:col>3</xdr:col>
                    <xdr:colOff>0</xdr:colOff>
                    <xdr:row>126</xdr:row>
                    <xdr:rowOff>323850</xdr:rowOff>
                  </to>
                </anchor>
              </controlPr>
            </control>
          </mc:Choice>
        </mc:AlternateContent>
        <mc:AlternateContent xmlns:mc="http://schemas.openxmlformats.org/markup-compatibility/2006">
          <mc:Choice Requires="x14">
            <control shapeId="33350" r:id="rId118" name="Spinner 582">
              <controlPr defaultSize="0" print="0" autoPict="0" altText="test">
                <anchor moveWithCells="1" sizeWithCells="1">
                  <from>
                    <xdr:col>2</xdr:col>
                    <xdr:colOff>561975</xdr:colOff>
                    <xdr:row>127</xdr:row>
                    <xdr:rowOff>19050</xdr:rowOff>
                  </from>
                  <to>
                    <xdr:col>3</xdr:col>
                    <xdr:colOff>0</xdr:colOff>
                    <xdr:row>127</xdr:row>
                    <xdr:rowOff>323850</xdr:rowOff>
                  </to>
                </anchor>
              </controlPr>
            </control>
          </mc:Choice>
        </mc:AlternateContent>
        <mc:AlternateContent xmlns:mc="http://schemas.openxmlformats.org/markup-compatibility/2006">
          <mc:Choice Requires="x14">
            <control shapeId="33351" r:id="rId119" name="Spinner 583">
              <controlPr defaultSize="0" print="0" autoPict="0" altText="test">
                <anchor moveWithCells="1" sizeWithCells="1">
                  <from>
                    <xdr:col>3</xdr:col>
                    <xdr:colOff>561975</xdr:colOff>
                    <xdr:row>8</xdr:row>
                    <xdr:rowOff>19050</xdr:rowOff>
                  </from>
                  <to>
                    <xdr:col>4</xdr:col>
                    <xdr:colOff>0</xdr:colOff>
                    <xdr:row>8</xdr:row>
                    <xdr:rowOff>323850</xdr:rowOff>
                  </to>
                </anchor>
              </controlPr>
            </control>
          </mc:Choice>
        </mc:AlternateContent>
        <mc:AlternateContent xmlns:mc="http://schemas.openxmlformats.org/markup-compatibility/2006">
          <mc:Choice Requires="x14">
            <control shapeId="33352" r:id="rId120" name="Spinner 584">
              <controlPr defaultSize="0" print="0" autoPict="0" altText="test">
                <anchor moveWithCells="1" sizeWithCells="1">
                  <from>
                    <xdr:col>3</xdr:col>
                    <xdr:colOff>561975</xdr:colOff>
                    <xdr:row>9</xdr:row>
                    <xdr:rowOff>19050</xdr:rowOff>
                  </from>
                  <to>
                    <xdr:col>4</xdr:col>
                    <xdr:colOff>0</xdr:colOff>
                    <xdr:row>9</xdr:row>
                    <xdr:rowOff>323850</xdr:rowOff>
                  </to>
                </anchor>
              </controlPr>
            </control>
          </mc:Choice>
        </mc:AlternateContent>
        <mc:AlternateContent xmlns:mc="http://schemas.openxmlformats.org/markup-compatibility/2006">
          <mc:Choice Requires="x14">
            <control shapeId="33353" r:id="rId121" name="Spinner 585">
              <controlPr defaultSize="0" print="0" autoPict="0" altText="test">
                <anchor moveWithCells="1" sizeWithCells="1">
                  <from>
                    <xdr:col>3</xdr:col>
                    <xdr:colOff>561975</xdr:colOff>
                    <xdr:row>10</xdr:row>
                    <xdr:rowOff>19050</xdr:rowOff>
                  </from>
                  <to>
                    <xdr:col>4</xdr:col>
                    <xdr:colOff>0</xdr:colOff>
                    <xdr:row>10</xdr:row>
                    <xdr:rowOff>323850</xdr:rowOff>
                  </to>
                </anchor>
              </controlPr>
            </control>
          </mc:Choice>
        </mc:AlternateContent>
        <mc:AlternateContent xmlns:mc="http://schemas.openxmlformats.org/markup-compatibility/2006">
          <mc:Choice Requires="x14">
            <control shapeId="33354" r:id="rId122" name="Spinner 586">
              <controlPr defaultSize="0" print="0" autoPict="0" altText="test">
                <anchor moveWithCells="1" sizeWithCells="1">
                  <from>
                    <xdr:col>3</xdr:col>
                    <xdr:colOff>561975</xdr:colOff>
                    <xdr:row>11</xdr:row>
                    <xdr:rowOff>19050</xdr:rowOff>
                  </from>
                  <to>
                    <xdr:col>4</xdr:col>
                    <xdr:colOff>0</xdr:colOff>
                    <xdr:row>11</xdr:row>
                    <xdr:rowOff>323850</xdr:rowOff>
                  </to>
                </anchor>
              </controlPr>
            </control>
          </mc:Choice>
        </mc:AlternateContent>
        <mc:AlternateContent xmlns:mc="http://schemas.openxmlformats.org/markup-compatibility/2006">
          <mc:Choice Requires="x14">
            <control shapeId="33355" r:id="rId123" name="Spinner 587">
              <controlPr defaultSize="0" print="0" autoPict="0" altText="test">
                <anchor moveWithCells="1" sizeWithCells="1">
                  <from>
                    <xdr:col>3</xdr:col>
                    <xdr:colOff>561975</xdr:colOff>
                    <xdr:row>13</xdr:row>
                    <xdr:rowOff>19050</xdr:rowOff>
                  </from>
                  <to>
                    <xdr:col>4</xdr:col>
                    <xdr:colOff>0</xdr:colOff>
                    <xdr:row>13</xdr:row>
                    <xdr:rowOff>323850</xdr:rowOff>
                  </to>
                </anchor>
              </controlPr>
            </control>
          </mc:Choice>
        </mc:AlternateContent>
        <mc:AlternateContent xmlns:mc="http://schemas.openxmlformats.org/markup-compatibility/2006">
          <mc:Choice Requires="x14">
            <control shapeId="33356" r:id="rId124" name="Spinner 588">
              <controlPr defaultSize="0" print="0" autoPict="0" altText="test">
                <anchor moveWithCells="1" sizeWithCells="1">
                  <from>
                    <xdr:col>3</xdr:col>
                    <xdr:colOff>561975</xdr:colOff>
                    <xdr:row>14</xdr:row>
                    <xdr:rowOff>19050</xdr:rowOff>
                  </from>
                  <to>
                    <xdr:col>4</xdr:col>
                    <xdr:colOff>0</xdr:colOff>
                    <xdr:row>14</xdr:row>
                    <xdr:rowOff>323850</xdr:rowOff>
                  </to>
                </anchor>
              </controlPr>
            </control>
          </mc:Choice>
        </mc:AlternateContent>
        <mc:AlternateContent xmlns:mc="http://schemas.openxmlformats.org/markup-compatibility/2006">
          <mc:Choice Requires="x14">
            <control shapeId="33357" r:id="rId125" name="Spinner 589">
              <controlPr defaultSize="0" print="0" autoPict="0" altText="test">
                <anchor moveWithCells="1" sizeWithCells="1">
                  <from>
                    <xdr:col>3</xdr:col>
                    <xdr:colOff>561975</xdr:colOff>
                    <xdr:row>15</xdr:row>
                    <xdr:rowOff>19050</xdr:rowOff>
                  </from>
                  <to>
                    <xdr:col>4</xdr:col>
                    <xdr:colOff>0</xdr:colOff>
                    <xdr:row>15</xdr:row>
                    <xdr:rowOff>323850</xdr:rowOff>
                  </to>
                </anchor>
              </controlPr>
            </control>
          </mc:Choice>
        </mc:AlternateContent>
        <mc:AlternateContent xmlns:mc="http://schemas.openxmlformats.org/markup-compatibility/2006">
          <mc:Choice Requires="x14">
            <control shapeId="33358" r:id="rId126" name="Spinner 590">
              <controlPr defaultSize="0" print="0" autoPict="0" altText="test">
                <anchor moveWithCells="1" sizeWithCells="1">
                  <from>
                    <xdr:col>3</xdr:col>
                    <xdr:colOff>561975</xdr:colOff>
                    <xdr:row>16</xdr:row>
                    <xdr:rowOff>19050</xdr:rowOff>
                  </from>
                  <to>
                    <xdr:col>4</xdr:col>
                    <xdr:colOff>0</xdr:colOff>
                    <xdr:row>16</xdr:row>
                    <xdr:rowOff>323850</xdr:rowOff>
                  </to>
                </anchor>
              </controlPr>
            </control>
          </mc:Choice>
        </mc:AlternateContent>
        <mc:AlternateContent xmlns:mc="http://schemas.openxmlformats.org/markup-compatibility/2006">
          <mc:Choice Requires="x14">
            <control shapeId="33359" r:id="rId127" name="Spinner 591">
              <controlPr defaultSize="0" print="0" autoPict="0" altText="test">
                <anchor moveWithCells="1" sizeWithCells="1">
                  <from>
                    <xdr:col>3</xdr:col>
                    <xdr:colOff>561975</xdr:colOff>
                    <xdr:row>17</xdr:row>
                    <xdr:rowOff>19050</xdr:rowOff>
                  </from>
                  <to>
                    <xdr:col>4</xdr:col>
                    <xdr:colOff>0</xdr:colOff>
                    <xdr:row>17</xdr:row>
                    <xdr:rowOff>323850</xdr:rowOff>
                  </to>
                </anchor>
              </controlPr>
            </control>
          </mc:Choice>
        </mc:AlternateContent>
        <mc:AlternateContent xmlns:mc="http://schemas.openxmlformats.org/markup-compatibility/2006">
          <mc:Choice Requires="x14">
            <control shapeId="33360" r:id="rId128" name="Spinner 592">
              <controlPr defaultSize="0" print="0" autoPict="0" altText="test">
                <anchor moveWithCells="1" sizeWithCells="1">
                  <from>
                    <xdr:col>3</xdr:col>
                    <xdr:colOff>561975</xdr:colOff>
                    <xdr:row>18</xdr:row>
                    <xdr:rowOff>19050</xdr:rowOff>
                  </from>
                  <to>
                    <xdr:col>4</xdr:col>
                    <xdr:colOff>0</xdr:colOff>
                    <xdr:row>18</xdr:row>
                    <xdr:rowOff>323850</xdr:rowOff>
                  </to>
                </anchor>
              </controlPr>
            </control>
          </mc:Choice>
        </mc:AlternateContent>
        <mc:AlternateContent xmlns:mc="http://schemas.openxmlformats.org/markup-compatibility/2006">
          <mc:Choice Requires="x14">
            <control shapeId="33361" r:id="rId129" name="Spinner 593">
              <controlPr defaultSize="0" print="0" autoPict="0" altText="test">
                <anchor moveWithCells="1" sizeWithCells="1">
                  <from>
                    <xdr:col>3</xdr:col>
                    <xdr:colOff>561975</xdr:colOff>
                    <xdr:row>19</xdr:row>
                    <xdr:rowOff>19050</xdr:rowOff>
                  </from>
                  <to>
                    <xdr:col>4</xdr:col>
                    <xdr:colOff>0</xdr:colOff>
                    <xdr:row>19</xdr:row>
                    <xdr:rowOff>323850</xdr:rowOff>
                  </to>
                </anchor>
              </controlPr>
            </control>
          </mc:Choice>
        </mc:AlternateContent>
        <mc:AlternateContent xmlns:mc="http://schemas.openxmlformats.org/markup-compatibility/2006">
          <mc:Choice Requires="x14">
            <control shapeId="33362" r:id="rId130" name="Spinner 594">
              <controlPr defaultSize="0" print="0" autoPict="0" altText="test">
                <anchor moveWithCells="1" sizeWithCells="1">
                  <from>
                    <xdr:col>3</xdr:col>
                    <xdr:colOff>561975</xdr:colOff>
                    <xdr:row>20</xdr:row>
                    <xdr:rowOff>19050</xdr:rowOff>
                  </from>
                  <to>
                    <xdr:col>4</xdr:col>
                    <xdr:colOff>0</xdr:colOff>
                    <xdr:row>20</xdr:row>
                    <xdr:rowOff>323850</xdr:rowOff>
                  </to>
                </anchor>
              </controlPr>
            </control>
          </mc:Choice>
        </mc:AlternateContent>
        <mc:AlternateContent xmlns:mc="http://schemas.openxmlformats.org/markup-compatibility/2006">
          <mc:Choice Requires="x14">
            <control shapeId="33363" r:id="rId131" name="Spinner 595">
              <controlPr defaultSize="0" print="0" autoPict="0" altText="test">
                <anchor moveWithCells="1" sizeWithCells="1">
                  <from>
                    <xdr:col>3</xdr:col>
                    <xdr:colOff>561975</xdr:colOff>
                    <xdr:row>21</xdr:row>
                    <xdr:rowOff>19050</xdr:rowOff>
                  </from>
                  <to>
                    <xdr:col>4</xdr:col>
                    <xdr:colOff>0</xdr:colOff>
                    <xdr:row>21</xdr:row>
                    <xdr:rowOff>323850</xdr:rowOff>
                  </to>
                </anchor>
              </controlPr>
            </control>
          </mc:Choice>
        </mc:AlternateContent>
        <mc:AlternateContent xmlns:mc="http://schemas.openxmlformats.org/markup-compatibility/2006">
          <mc:Choice Requires="x14">
            <control shapeId="33364" r:id="rId132" name="Spinner 596">
              <controlPr defaultSize="0" print="0" autoPict="0" altText="test">
                <anchor moveWithCells="1" sizeWithCells="1">
                  <from>
                    <xdr:col>3</xdr:col>
                    <xdr:colOff>561975</xdr:colOff>
                    <xdr:row>23</xdr:row>
                    <xdr:rowOff>19050</xdr:rowOff>
                  </from>
                  <to>
                    <xdr:col>4</xdr:col>
                    <xdr:colOff>0</xdr:colOff>
                    <xdr:row>23</xdr:row>
                    <xdr:rowOff>323850</xdr:rowOff>
                  </to>
                </anchor>
              </controlPr>
            </control>
          </mc:Choice>
        </mc:AlternateContent>
        <mc:AlternateContent xmlns:mc="http://schemas.openxmlformats.org/markup-compatibility/2006">
          <mc:Choice Requires="x14">
            <control shapeId="33365" r:id="rId133" name="Spinner 597">
              <controlPr defaultSize="0" print="0" autoPict="0" altText="test">
                <anchor moveWithCells="1" sizeWithCells="1">
                  <from>
                    <xdr:col>3</xdr:col>
                    <xdr:colOff>561975</xdr:colOff>
                    <xdr:row>13</xdr:row>
                    <xdr:rowOff>19050</xdr:rowOff>
                  </from>
                  <to>
                    <xdr:col>4</xdr:col>
                    <xdr:colOff>0</xdr:colOff>
                    <xdr:row>13</xdr:row>
                    <xdr:rowOff>323850</xdr:rowOff>
                  </to>
                </anchor>
              </controlPr>
            </control>
          </mc:Choice>
        </mc:AlternateContent>
        <mc:AlternateContent xmlns:mc="http://schemas.openxmlformats.org/markup-compatibility/2006">
          <mc:Choice Requires="x14">
            <control shapeId="33366" r:id="rId134" name="Spinner 598">
              <controlPr defaultSize="0" print="0" autoPict="0" altText="test">
                <anchor moveWithCells="1" sizeWithCells="1">
                  <from>
                    <xdr:col>3</xdr:col>
                    <xdr:colOff>561975</xdr:colOff>
                    <xdr:row>14</xdr:row>
                    <xdr:rowOff>19050</xdr:rowOff>
                  </from>
                  <to>
                    <xdr:col>4</xdr:col>
                    <xdr:colOff>0</xdr:colOff>
                    <xdr:row>14</xdr:row>
                    <xdr:rowOff>323850</xdr:rowOff>
                  </to>
                </anchor>
              </controlPr>
            </control>
          </mc:Choice>
        </mc:AlternateContent>
        <mc:AlternateContent xmlns:mc="http://schemas.openxmlformats.org/markup-compatibility/2006">
          <mc:Choice Requires="x14">
            <control shapeId="33367" r:id="rId135" name="Spinner 599">
              <controlPr defaultSize="0" print="0" autoPict="0" altText="test">
                <anchor moveWithCells="1" sizeWithCells="1">
                  <from>
                    <xdr:col>3</xdr:col>
                    <xdr:colOff>561975</xdr:colOff>
                    <xdr:row>15</xdr:row>
                    <xdr:rowOff>19050</xdr:rowOff>
                  </from>
                  <to>
                    <xdr:col>4</xdr:col>
                    <xdr:colOff>0</xdr:colOff>
                    <xdr:row>15</xdr:row>
                    <xdr:rowOff>323850</xdr:rowOff>
                  </to>
                </anchor>
              </controlPr>
            </control>
          </mc:Choice>
        </mc:AlternateContent>
        <mc:AlternateContent xmlns:mc="http://schemas.openxmlformats.org/markup-compatibility/2006">
          <mc:Choice Requires="x14">
            <control shapeId="33368" r:id="rId136" name="Spinner 600">
              <controlPr defaultSize="0" print="0" autoPict="0" altText="test">
                <anchor moveWithCells="1" sizeWithCells="1">
                  <from>
                    <xdr:col>3</xdr:col>
                    <xdr:colOff>561975</xdr:colOff>
                    <xdr:row>16</xdr:row>
                    <xdr:rowOff>19050</xdr:rowOff>
                  </from>
                  <to>
                    <xdr:col>4</xdr:col>
                    <xdr:colOff>0</xdr:colOff>
                    <xdr:row>16</xdr:row>
                    <xdr:rowOff>323850</xdr:rowOff>
                  </to>
                </anchor>
              </controlPr>
            </control>
          </mc:Choice>
        </mc:AlternateContent>
        <mc:AlternateContent xmlns:mc="http://schemas.openxmlformats.org/markup-compatibility/2006">
          <mc:Choice Requires="x14">
            <control shapeId="33369" r:id="rId137" name="Spinner 601">
              <controlPr defaultSize="0" print="0" autoPict="0" altText="test">
                <anchor moveWithCells="1" sizeWithCells="1">
                  <from>
                    <xdr:col>3</xdr:col>
                    <xdr:colOff>561975</xdr:colOff>
                    <xdr:row>17</xdr:row>
                    <xdr:rowOff>19050</xdr:rowOff>
                  </from>
                  <to>
                    <xdr:col>4</xdr:col>
                    <xdr:colOff>0</xdr:colOff>
                    <xdr:row>17</xdr:row>
                    <xdr:rowOff>323850</xdr:rowOff>
                  </to>
                </anchor>
              </controlPr>
            </control>
          </mc:Choice>
        </mc:AlternateContent>
        <mc:AlternateContent xmlns:mc="http://schemas.openxmlformats.org/markup-compatibility/2006">
          <mc:Choice Requires="x14">
            <control shapeId="33370" r:id="rId138" name="Spinner 602">
              <controlPr defaultSize="0" print="0" autoPict="0" altText="test">
                <anchor moveWithCells="1" sizeWithCells="1">
                  <from>
                    <xdr:col>3</xdr:col>
                    <xdr:colOff>561975</xdr:colOff>
                    <xdr:row>18</xdr:row>
                    <xdr:rowOff>19050</xdr:rowOff>
                  </from>
                  <to>
                    <xdr:col>4</xdr:col>
                    <xdr:colOff>0</xdr:colOff>
                    <xdr:row>18</xdr:row>
                    <xdr:rowOff>323850</xdr:rowOff>
                  </to>
                </anchor>
              </controlPr>
            </control>
          </mc:Choice>
        </mc:AlternateContent>
        <mc:AlternateContent xmlns:mc="http://schemas.openxmlformats.org/markup-compatibility/2006">
          <mc:Choice Requires="x14">
            <control shapeId="33371" r:id="rId139" name="Spinner 603">
              <controlPr defaultSize="0" print="0" autoPict="0" altText="test">
                <anchor moveWithCells="1" sizeWithCells="1">
                  <from>
                    <xdr:col>3</xdr:col>
                    <xdr:colOff>561975</xdr:colOff>
                    <xdr:row>19</xdr:row>
                    <xdr:rowOff>19050</xdr:rowOff>
                  </from>
                  <to>
                    <xdr:col>4</xdr:col>
                    <xdr:colOff>0</xdr:colOff>
                    <xdr:row>19</xdr:row>
                    <xdr:rowOff>323850</xdr:rowOff>
                  </to>
                </anchor>
              </controlPr>
            </control>
          </mc:Choice>
        </mc:AlternateContent>
        <mc:AlternateContent xmlns:mc="http://schemas.openxmlformats.org/markup-compatibility/2006">
          <mc:Choice Requires="x14">
            <control shapeId="33372" r:id="rId140" name="Spinner 604">
              <controlPr defaultSize="0" print="0" autoPict="0" altText="test">
                <anchor moveWithCells="1" sizeWithCells="1">
                  <from>
                    <xdr:col>3</xdr:col>
                    <xdr:colOff>561975</xdr:colOff>
                    <xdr:row>20</xdr:row>
                    <xdr:rowOff>19050</xdr:rowOff>
                  </from>
                  <to>
                    <xdr:col>4</xdr:col>
                    <xdr:colOff>0</xdr:colOff>
                    <xdr:row>20</xdr:row>
                    <xdr:rowOff>323850</xdr:rowOff>
                  </to>
                </anchor>
              </controlPr>
            </control>
          </mc:Choice>
        </mc:AlternateContent>
        <mc:AlternateContent xmlns:mc="http://schemas.openxmlformats.org/markup-compatibility/2006">
          <mc:Choice Requires="x14">
            <control shapeId="33373" r:id="rId141" name="Spinner 605">
              <controlPr defaultSize="0" print="0" autoPict="0" altText="test">
                <anchor moveWithCells="1" sizeWithCells="1">
                  <from>
                    <xdr:col>3</xdr:col>
                    <xdr:colOff>561975</xdr:colOff>
                    <xdr:row>21</xdr:row>
                    <xdr:rowOff>19050</xdr:rowOff>
                  </from>
                  <to>
                    <xdr:col>4</xdr:col>
                    <xdr:colOff>0</xdr:colOff>
                    <xdr:row>21</xdr:row>
                    <xdr:rowOff>323850</xdr:rowOff>
                  </to>
                </anchor>
              </controlPr>
            </control>
          </mc:Choice>
        </mc:AlternateContent>
        <mc:AlternateContent xmlns:mc="http://schemas.openxmlformats.org/markup-compatibility/2006">
          <mc:Choice Requires="x14">
            <control shapeId="33374" r:id="rId142" name="Spinner 606">
              <controlPr defaultSize="0" print="0" autoPict="0" altText="test">
                <anchor moveWithCells="1" sizeWithCells="1">
                  <from>
                    <xdr:col>3</xdr:col>
                    <xdr:colOff>561975</xdr:colOff>
                    <xdr:row>23</xdr:row>
                    <xdr:rowOff>19050</xdr:rowOff>
                  </from>
                  <to>
                    <xdr:col>4</xdr:col>
                    <xdr:colOff>0</xdr:colOff>
                    <xdr:row>23</xdr:row>
                    <xdr:rowOff>323850</xdr:rowOff>
                  </to>
                </anchor>
              </controlPr>
            </control>
          </mc:Choice>
        </mc:AlternateContent>
        <mc:AlternateContent xmlns:mc="http://schemas.openxmlformats.org/markup-compatibility/2006">
          <mc:Choice Requires="x14">
            <control shapeId="33375" r:id="rId143" name="Spinner 607">
              <controlPr defaultSize="0" print="0" autoPict="0" altText="test">
                <anchor moveWithCells="1" sizeWithCells="1">
                  <from>
                    <xdr:col>3</xdr:col>
                    <xdr:colOff>561975</xdr:colOff>
                    <xdr:row>25</xdr:row>
                    <xdr:rowOff>19050</xdr:rowOff>
                  </from>
                  <to>
                    <xdr:col>4</xdr:col>
                    <xdr:colOff>0</xdr:colOff>
                    <xdr:row>25</xdr:row>
                    <xdr:rowOff>323850</xdr:rowOff>
                  </to>
                </anchor>
              </controlPr>
            </control>
          </mc:Choice>
        </mc:AlternateContent>
        <mc:AlternateContent xmlns:mc="http://schemas.openxmlformats.org/markup-compatibility/2006">
          <mc:Choice Requires="x14">
            <control shapeId="33376" r:id="rId144" name="Spinner 608">
              <controlPr defaultSize="0" print="0" autoPict="0" altText="test">
                <anchor moveWithCells="1" sizeWithCells="1">
                  <from>
                    <xdr:col>3</xdr:col>
                    <xdr:colOff>561975</xdr:colOff>
                    <xdr:row>26</xdr:row>
                    <xdr:rowOff>19050</xdr:rowOff>
                  </from>
                  <to>
                    <xdr:col>4</xdr:col>
                    <xdr:colOff>0</xdr:colOff>
                    <xdr:row>26</xdr:row>
                    <xdr:rowOff>323850</xdr:rowOff>
                  </to>
                </anchor>
              </controlPr>
            </control>
          </mc:Choice>
        </mc:AlternateContent>
        <mc:AlternateContent xmlns:mc="http://schemas.openxmlformats.org/markup-compatibility/2006">
          <mc:Choice Requires="x14">
            <control shapeId="33377" r:id="rId145" name="Spinner 609">
              <controlPr defaultSize="0" print="0" autoPict="0" altText="test">
                <anchor moveWithCells="1" sizeWithCells="1">
                  <from>
                    <xdr:col>3</xdr:col>
                    <xdr:colOff>561975</xdr:colOff>
                    <xdr:row>27</xdr:row>
                    <xdr:rowOff>19050</xdr:rowOff>
                  </from>
                  <to>
                    <xdr:col>4</xdr:col>
                    <xdr:colOff>0</xdr:colOff>
                    <xdr:row>27</xdr:row>
                    <xdr:rowOff>323850</xdr:rowOff>
                  </to>
                </anchor>
              </controlPr>
            </control>
          </mc:Choice>
        </mc:AlternateContent>
        <mc:AlternateContent xmlns:mc="http://schemas.openxmlformats.org/markup-compatibility/2006">
          <mc:Choice Requires="x14">
            <control shapeId="33378" r:id="rId146" name="Spinner 610">
              <controlPr defaultSize="0" print="0" autoPict="0" altText="test">
                <anchor moveWithCells="1" sizeWithCells="1">
                  <from>
                    <xdr:col>3</xdr:col>
                    <xdr:colOff>561975</xdr:colOff>
                    <xdr:row>28</xdr:row>
                    <xdr:rowOff>19050</xdr:rowOff>
                  </from>
                  <to>
                    <xdr:col>4</xdr:col>
                    <xdr:colOff>0</xdr:colOff>
                    <xdr:row>28</xdr:row>
                    <xdr:rowOff>323850</xdr:rowOff>
                  </to>
                </anchor>
              </controlPr>
            </control>
          </mc:Choice>
        </mc:AlternateContent>
        <mc:AlternateContent xmlns:mc="http://schemas.openxmlformats.org/markup-compatibility/2006">
          <mc:Choice Requires="x14">
            <control shapeId="33379" r:id="rId147" name="Spinner 611">
              <controlPr defaultSize="0" print="0" autoPict="0" altText="test">
                <anchor moveWithCells="1" sizeWithCells="1">
                  <from>
                    <xdr:col>3</xdr:col>
                    <xdr:colOff>561975</xdr:colOff>
                    <xdr:row>29</xdr:row>
                    <xdr:rowOff>19050</xdr:rowOff>
                  </from>
                  <to>
                    <xdr:col>4</xdr:col>
                    <xdr:colOff>0</xdr:colOff>
                    <xdr:row>29</xdr:row>
                    <xdr:rowOff>323850</xdr:rowOff>
                  </to>
                </anchor>
              </controlPr>
            </control>
          </mc:Choice>
        </mc:AlternateContent>
        <mc:AlternateContent xmlns:mc="http://schemas.openxmlformats.org/markup-compatibility/2006">
          <mc:Choice Requires="x14">
            <control shapeId="33380" r:id="rId148" name="Spinner 612">
              <controlPr defaultSize="0" print="0" autoPict="0" altText="test">
                <anchor moveWithCells="1" sizeWithCells="1">
                  <from>
                    <xdr:col>3</xdr:col>
                    <xdr:colOff>561975</xdr:colOff>
                    <xdr:row>30</xdr:row>
                    <xdr:rowOff>19050</xdr:rowOff>
                  </from>
                  <to>
                    <xdr:col>4</xdr:col>
                    <xdr:colOff>0</xdr:colOff>
                    <xdr:row>30</xdr:row>
                    <xdr:rowOff>323850</xdr:rowOff>
                  </to>
                </anchor>
              </controlPr>
            </control>
          </mc:Choice>
        </mc:AlternateContent>
        <mc:AlternateContent xmlns:mc="http://schemas.openxmlformats.org/markup-compatibility/2006">
          <mc:Choice Requires="x14">
            <control shapeId="33381" r:id="rId149" name="Spinner 613">
              <controlPr defaultSize="0" print="0" autoPict="0" altText="test">
                <anchor moveWithCells="1" sizeWithCells="1">
                  <from>
                    <xdr:col>3</xdr:col>
                    <xdr:colOff>561975</xdr:colOff>
                    <xdr:row>31</xdr:row>
                    <xdr:rowOff>19050</xdr:rowOff>
                  </from>
                  <to>
                    <xdr:col>4</xdr:col>
                    <xdr:colOff>0</xdr:colOff>
                    <xdr:row>31</xdr:row>
                    <xdr:rowOff>323850</xdr:rowOff>
                  </to>
                </anchor>
              </controlPr>
            </control>
          </mc:Choice>
        </mc:AlternateContent>
        <mc:AlternateContent xmlns:mc="http://schemas.openxmlformats.org/markup-compatibility/2006">
          <mc:Choice Requires="x14">
            <control shapeId="33382" r:id="rId150" name="Spinner 614">
              <controlPr defaultSize="0" print="0" autoPict="0" altText="test">
                <anchor moveWithCells="1" sizeWithCells="1">
                  <from>
                    <xdr:col>3</xdr:col>
                    <xdr:colOff>561975</xdr:colOff>
                    <xdr:row>32</xdr:row>
                    <xdr:rowOff>19050</xdr:rowOff>
                  </from>
                  <to>
                    <xdr:col>4</xdr:col>
                    <xdr:colOff>0</xdr:colOff>
                    <xdr:row>32</xdr:row>
                    <xdr:rowOff>323850</xdr:rowOff>
                  </to>
                </anchor>
              </controlPr>
            </control>
          </mc:Choice>
        </mc:AlternateContent>
        <mc:AlternateContent xmlns:mc="http://schemas.openxmlformats.org/markup-compatibility/2006">
          <mc:Choice Requires="x14">
            <control shapeId="33383" r:id="rId151" name="Spinner 615">
              <controlPr defaultSize="0" print="0" autoPict="0" altText="test">
                <anchor moveWithCells="1" sizeWithCells="1">
                  <from>
                    <xdr:col>3</xdr:col>
                    <xdr:colOff>561975</xdr:colOff>
                    <xdr:row>34</xdr:row>
                    <xdr:rowOff>19050</xdr:rowOff>
                  </from>
                  <to>
                    <xdr:col>4</xdr:col>
                    <xdr:colOff>0</xdr:colOff>
                    <xdr:row>34</xdr:row>
                    <xdr:rowOff>323850</xdr:rowOff>
                  </to>
                </anchor>
              </controlPr>
            </control>
          </mc:Choice>
        </mc:AlternateContent>
        <mc:AlternateContent xmlns:mc="http://schemas.openxmlformats.org/markup-compatibility/2006">
          <mc:Choice Requires="x14">
            <control shapeId="33384" r:id="rId152" name="Spinner 616">
              <controlPr defaultSize="0" print="0" autoPict="0" altText="test">
                <anchor moveWithCells="1" sizeWithCells="1">
                  <from>
                    <xdr:col>3</xdr:col>
                    <xdr:colOff>561975</xdr:colOff>
                    <xdr:row>35</xdr:row>
                    <xdr:rowOff>19050</xdr:rowOff>
                  </from>
                  <to>
                    <xdr:col>4</xdr:col>
                    <xdr:colOff>0</xdr:colOff>
                    <xdr:row>35</xdr:row>
                    <xdr:rowOff>323850</xdr:rowOff>
                  </to>
                </anchor>
              </controlPr>
            </control>
          </mc:Choice>
        </mc:AlternateContent>
        <mc:AlternateContent xmlns:mc="http://schemas.openxmlformats.org/markup-compatibility/2006">
          <mc:Choice Requires="x14">
            <control shapeId="33385" r:id="rId153" name="Spinner 617">
              <controlPr defaultSize="0" print="0" autoPict="0" altText="test">
                <anchor moveWithCells="1" sizeWithCells="1">
                  <from>
                    <xdr:col>3</xdr:col>
                    <xdr:colOff>561975</xdr:colOff>
                    <xdr:row>36</xdr:row>
                    <xdr:rowOff>19050</xdr:rowOff>
                  </from>
                  <to>
                    <xdr:col>4</xdr:col>
                    <xdr:colOff>0</xdr:colOff>
                    <xdr:row>36</xdr:row>
                    <xdr:rowOff>323850</xdr:rowOff>
                  </to>
                </anchor>
              </controlPr>
            </control>
          </mc:Choice>
        </mc:AlternateContent>
        <mc:AlternateContent xmlns:mc="http://schemas.openxmlformats.org/markup-compatibility/2006">
          <mc:Choice Requires="x14">
            <control shapeId="33386" r:id="rId154" name="Spinner 618">
              <controlPr defaultSize="0" print="0" autoPict="0" altText="test">
                <anchor moveWithCells="1" sizeWithCells="1">
                  <from>
                    <xdr:col>3</xdr:col>
                    <xdr:colOff>561975</xdr:colOff>
                    <xdr:row>38</xdr:row>
                    <xdr:rowOff>19050</xdr:rowOff>
                  </from>
                  <to>
                    <xdr:col>4</xdr:col>
                    <xdr:colOff>0</xdr:colOff>
                    <xdr:row>38</xdr:row>
                    <xdr:rowOff>323850</xdr:rowOff>
                  </to>
                </anchor>
              </controlPr>
            </control>
          </mc:Choice>
        </mc:AlternateContent>
        <mc:AlternateContent xmlns:mc="http://schemas.openxmlformats.org/markup-compatibility/2006">
          <mc:Choice Requires="x14">
            <control shapeId="33387" r:id="rId155" name="Spinner 619">
              <controlPr defaultSize="0" print="0" autoPict="0" altText="test">
                <anchor moveWithCells="1" sizeWithCells="1">
                  <from>
                    <xdr:col>3</xdr:col>
                    <xdr:colOff>561975</xdr:colOff>
                    <xdr:row>40</xdr:row>
                    <xdr:rowOff>19050</xdr:rowOff>
                  </from>
                  <to>
                    <xdr:col>4</xdr:col>
                    <xdr:colOff>0</xdr:colOff>
                    <xdr:row>40</xdr:row>
                    <xdr:rowOff>323850</xdr:rowOff>
                  </to>
                </anchor>
              </controlPr>
            </control>
          </mc:Choice>
        </mc:AlternateContent>
        <mc:AlternateContent xmlns:mc="http://schemas.openxmlformats.org/markup-compatibility/2006">
          <mc:Choice Requires="x14">
            <control shapeId="33388" r:id="rId156" name="Spinner 620">
              <controlPr defaultSize="0" print="0" autoPict="0" altText="test">
                <anchor moveWithCells="1" sizeWithCells="1">
                  <from>
                    <xdr:col>3</xdr:col>
                    <xdr:colOff>561975</xdr:colOff>
                    <xdr:row>41</xdr:row>
                    <xdr:rowOff>19050</xdr:rowOff>
                  </from>
                  <to>
                    <xdr:col>4</xdr:col>
                    <xdr:colOff>0</xdr:colOff>
                    <xdr:row>41</xdr:row>
                    <xdr:rowOff>323850</xdr:rowOff>
                  </to>
                </anchor>
              </controlPr>
            </control>
          </mc:Choice>
        </mc:AlternateContent>
        <mc:AlternateContent xmlns:mc="http://schemas.openxmlformats.org/markup-compatibility/2006">
          <mc:Choice Requires="x14">
            <control shapeId="33389" r:id="rId157" name="Spinner 621">
              <controlPr defaultSize="0" print="0" autoPict="0" altText="test">
                <anchor moveWithCells="1" sizeWithCells="1">
                  <from>
                    <xdr:col>3</xdr:col>
                    <xdr:colOff>561975</xdr:colOff>
                    <xdr:row>42</xdr:row>
                    <xdr:rowOff>19050</xdr:rowOff>
                  </from>
                  <to>
                    <xdr:col>4</xdr:col>
                    <xdr:colOff>0</xdr:colOff>
                    <xdr:row>42</xdr:row>
                    <xdr:rowOff>323850</xdr:rowOff>
                  </to>
                </anchor>
              </controlPr>
            </control>
          </mc:Choice>
        </mc:AlternateContent>
        <mc:AlternateContent xmlns:mc="http://schemas.openxmlformats.org/markup-compatibility/2006">
          <mc:Choice Requires="x14">
            <control shapeId="33390" r:id="rId158" name="Spinner 622">
              <controlPr defaultSize="0" print="0" autoPict="0" altText="test">
                <anchor moveWithCells="1" sizeWithCells="1">
                  <from>
                    <xdr:col>3</xdr:col>
                    <xdr:colOff>561975</xdr:colOff>
                    <xdr:row>44</xdr:row>
                    <xdr:rowOff>19050</xdr:rowOff>
                  </from>
                  <to>
                    <xdr:col>4</xdr:col>
                    <xdr:colOff>0</xdr:colOff>
                    <xdr:row>44</xdr:row>
                    <xdr:rowOff>323850</xdr:rowOff>
                  </to>
                </anchor>
              </controlPr>
            </control>
          </mc:Choice>
        </mc:AlternateContent>
        <mc:AlternateContent xmlns:mc="http://schemas.openxmlformats.org/markup-compatibility/2006">
          <mc:Choice Requires="x14">
            <control shapeId="33391" r:id="rId159" name="Spinner 623">
              <controlPr defaultSize="0" print="0" autoPict="0" altText="test">
                <anchor moveWithCells="1" sizeWithCells="1">
                  <from>
                    <xdr:col>3</xdr:col>
                    <xdr:colOff>561975</xdr:colOff>
                    <xdr:row>45</xdr:row>
                    <xdr:rowOff>19050</xdr:rowOff>
                  </from>
                  <to>
                    <xdr:col>4</xdr:col>
                    <xdr:colOff>0</xdr:colOff>
                    <xdr:row>45</xdr:row>
                    <xdr:rowOff>323850</xdr:rowOff>
                  </to>
                </anchor>
              </controlPr>
            </control>
          </mc:Choice>
        </mc:AlternateContent>
        <mc:AlternateContent xmlns:mc="http://schemas.openxmlformats.org/markup-compatibility/2006">
          <mc:Choice Requires="x14">
            <control shapeId="33392" r:id="rId160" name="Spinner 624">
              <controlPr defaultSize="0" print="0" autoPict="0" altText="test">
                <anchor moveWithCells="1" sizeWithCells="1">
                  <from>
                    <xdr:col>3</xdr:col>
                    <xdr:colOff>561975</xdr:colOff>
                    <xdr:row>46</xdr:row>
                    <xdr:rowOff>19050</xdr:rowOff>
                  </from>
                  <to>
                    <xdr:col>4</xdr:col>
                    <xdr:colOff>0</xdr:colOff>
                    <xdr:row>46</xdr:row>
                    <xdr:rowOff>323850</xdr:rowOff>
                  </to>
                </anchor>
              </controlPr>
            </control>
          </mc:Choice>
        </mc:AlternateContent>
        <mc:AlternateContent xmlns:mc="http://schemas.openxmlformats.org/markup-compatibility/2006">
          <mc:Choice Requires="x14">
            <control shapeId="33393" r:id="rId161" name="Spinner 625">
              <controlPr defaultSize="0" print="0" autoPict="0" altText="test">
                <anchor moveWithCells="1" sizeWithCells="1">
                  <from>
                    <xdr:col>3</xdr:col>
                    <xdr:colOff>561975</xdr:colOff>
                    <xdr:row>47</xdr:row>
                    <xdr:rowOff>19050</xdr:rowOff>
                  </from>
                  <to>
                    <xdr:col>4</xdr:col>
                    <xdr:colOff>0</xdr:colOff>
                    <xdr:row>47</xdr:row>
                    <xdr:rowOff>323850</xdr:rowOff>
                  </to>
                </anchor>
              </controlPr>
            </control>
          </mc:Choice>
        </mc:AlternateContent>
        <mc:AlternateContent xmlns:mc="http://schemas.openxmlformats.org/markup-compatibility/2006">
          <mc:Choice Requires="x14">
            <control shapeId="33394" r:id="rId162" name="Spinner 626">
              <controlPr defaultSize="0" print="0" autoPict="0" altText="test">
                <anchor moveWithCells="1" sizeWithCells="1">
                  <from>
                    <xdr:col>3</xdr:col>
                    <xdr:colOff>561975</xdr:colOff>
                    <xdr:row>48</xdr:row>
                    <xdr:rowOff>19050</xdr:rowOff>
                  </from>
                  <to>
                    <xdr:col>4</xdr:col>
                    <xdr:colOff>0</xdr:colOff>
                    <xdr:row>48</xdr:row>
                    <xdr:rowOff>323850</xdr:rowOff>
                  </to>
                </anchor>
              </controlPr>
            </control>
          </mc:Choice>
        </mc:AlternateContent>
        <mc:AlternateContent xmlns:mc="http://schemas.openxmlformats.org/markup-compatibility/2006">
          <mc:Choice Requires="x14">
            <control shapeId="33395" r:id="rId163" name="Spinner 627">
              <controlPr defaultSize="0" print="0" autoPict="0" altText="test">
                <anchor moveWithCells="1" sizeWithCells="1">
                  <from>
                    <xdr:col>3</xdr:col>
                    <xdr:colOff>561975</xdr:colOff>
                    <xdr:row>49</xdr:row>
                    <xdr:rowOff>19050</xdr:rowOff>
                  </from>
                  <to>
                    <xdr:col>4</xdr:col>
                    <xdr:colOff>0</xdr:colOff>
                    <xdr:row>49</xdr:row>
                    <xdr:rowOff>323850</xdr:rowOff>
                  </to>
                </anchor>
              </controlPr>
            </control>
          </mc:Choice>
        </mc:AlternateContent>
        <mc:AlternateContent xmlns:mc="http://schemas.openxmlformats.org/markup-compatibility/2006">
          <mc:Choice Requires="x14">
            <control shapeId="33396" r:id="rId164" name="Spinner 628">
              <controlPr defaultSize="0" print="0" autoPict="0" altText="test">
                <anchor moveWithCells="1" sizeWithCells="1">
                  <from>
                    <xdr:col>3</xdr:col>
                    <xdr:colOff>561975</xdr:colOff>
                    <xdr:row>50</xdr:row>
                    <xdr:rowOff>19050</xdr:rowOff>
                  </from>
                  <to>
                    <xdr:col>4</xdr:col>
                    <xdr:colOff>0</xdr:colOff>
                    <xdr:row>50</xdr:row>
                    <xdr:rowOff>323850</xdr:rowOff>
                  </to>
                </anchor>
              </controlPr>
            </control>
          </mc:Choice>
        </mc:AlternateContent>
        <mc:AlternateContent xmlns:mc="http://schemas.openxmlformats.org/markup-compatibility/2006">
          <mc:Choice Requires="x14">
            <control shapeId="33397" r:id="rId165" name="Spinner 629">
              <controlPr defaultSize="0" print="0" autoPict="0" altText="test">
                <anchor moveWithCells="1" sizeWithCells="1">
                  <from>
                    <xdr:col>3</xdr:col>
                    <xdr:colOff>561975</xdr:colOff>
                    <xdr:row>52</xdr:row>
                    <xdr:rowOff>19050</xdr:rowOff>
                  </from>
                  <to>
                    <xdr:col>4</xdr:col>
                    <xdr:colOff>0</xdr:colOff>
                    <xdr:row>52</xdr:row>
                    <xdr:rowOff>323850</xdr:rowOff>
                  </to>
                </anchor>
              </controlPr>
            </control>
          </mc:Choice>
        </mc:AlternateContent>
        <mc:AlternateContent xmlns:mc="http://schemas.openxmlformats.org/markup-compatibility/2006">
          <mc:Choice Requires="x14">
            <control shapeId="33398" r:id="rId166" name="Spinner 630">
              <controlPr defaultSize="0" print="0" autoPict="0" altText="test">
                <anchor moveWithCells="1" sizeWithCells="1">
                  <from>
                    <xdr:col>3</xdr:col>
                    <xdr:colOff>561975</xdr:colOff>
                    <xdr:row>53</xdr:row>
                    <xdr:rowOff>19050</xdr:rowOff>
                  </from>
                  <to>
                    <xdr:col>4</xdr:col>
                    <xdr:colOff>0</xdr:colOff>
                    <xdr:row>53</xdr:row>
                    <xdr:rowOff>323850</xdr:rowOff>
                  </to>
                </anchor>
              </controlPr>
            </control>
          </mc:Choice>
        </mc:AlternateContent>
        <mc:AlternateContent xmlns:mc="http://schemas.openxmlformats.org/markup-compatibility/2006">
          <mc:Choice Requires="x14">
            <control shapeId="33399" r:id="rId167" name="Spinner 631">
              <controlPr defaultSize="0" print="0" autoPict="0" altText="test">
                <anchor moveWithCells="1" sizeWithCells="1">
                  <from>
                    <xdr:col>3</xdr:col>
                    <xdr:colOff>561975</xdr:colOff>
                    <xdr:row>54</xdr:row>
                    <xdr:rowOff>19050</xdr:rowOff>
                  </from>
                  <to>
                    <xdr:col>4</xdr:col>
                    <xdr:colOff>0</xdr:colOff>
                    <xdr:row>54</xdr:row>
                    <xdr:rowOff>323850</xdr:rowOff>
                  </to>
                </anchor>
              </controlPr>
            </control>
          </mc:Choice>
        </mc:AlternateContent>
        <mc:AlternateContent xmlns:mc="http://schemas.openxmlformats.org/markup-compatibility/2006">
          <mc:Choice Requires="x14">
            <control shapeId="33400" r:id="rId168" name="Spinner 632">
              <controlPr defaultSize="0" print="0" autoPict="0" altText="test">
                <anchor moveWithCells="1" sizeWithCells="1">
                  <from>
                    <xdr:col>3</xdr:col>
                    <xdr:colOff>561975</xdr:colOff>
                    <xdr:row>55</xdr:row>
                    <xdr:rowOff>19050</xdr:rowOff>
                  </from>
                  <to>
                    <xdr:col>4</xdr:col>
                    <xdr:colOff>0</xdr:colOff>
                    <xdr:row>55</xdr:row>
                    <xdr:rowOff>323850</xdr:rowOff>
                  </to>
                </anchor>
              </controlPr>
            </control>
          </mc:Choice>
        </mc:AlternateContent>
        <mc:AlternateContent xmlns:mc="http://schemas.openxmlformats.org/markup-compatibility/2006">
          <mc:Choice Requires="x14">
            <control shapeId="33401" r:id="rId169" name="Spinner 633">
              <controlPr defaultSize="0" print="0" autoPict="0" altText="test">
                <anchor moveWithCells="1" sizeWithCells="1">
                  <from>
                    <xdr:col>3</xdr:col>
                    <xdr:colOff>561975</xdr:colOff>
                    <xdr:row>56</xdr:row>
                    <xdr:rowOff>19050</xdr:rowOff>
                  </from>
                  <to>
                    <xdr:col>4</xdr:col>
                    <xdr:colOff>0</xdr:colOff>
                    <xdr:row>56</xdr:row>
                    <xdr:rowOff>323850</xdr:rowOff>
                  </to>
                </anchor>
              </controlPr>
            </control>
          </mc:Choice>
        </mc:AlternateContent>
        <mc:AlternateContent xmlns:mc="http://schemas.openxmlformats.org/markup-compatibility/2006">
          <mc:Choice Requires="x14">
            <control shapeId="33402" r:id="rId170" name="Spinner 634">
              <controlPr defaultSize="0" print="0" autoPict="0" altText="test">
                <anchor moveWithCells="1" sizeWithCells="1">
                  <from>
                    <xdr:col>3</xdr:col>
                    <xdr:colOff>561975</xdr:colOff>
                    <xdr:row>57</xdr:row>
                    <xdr:rowOff>19050</xdr:rowOff>
                  </from>
                  <to>
                    <xdr:col>4</xdr:col>
                    <xdr:colOff>0</xdr:colOff>
                    <xdr:row>57</xdr:row>
                    <xdr:rowOff>323850</xdr:rowOff>
                  </to>
                </anchor>
              </controlPr>
            </control>
          </mc:Choice>
        </mc:AlternateContent>
        <mc:AlternateContent xmlns:mc="http://schemas.openxmlformats.org/markup-compatibility/2006">
          <mc:Choice Requires="x14">
            <control shapeId="33403" r:id="rId171" name="Spinner 635">
              <controlPr defaultSize="0" print="0" autoPict="0" altText="test">
                <anchor moveWithCells="1" sizeWithCells="1">
                  <from>
                    <xdr:col>3</xdr:col>
                    <xdr:colOff>561975</xdr:colOff>
                    <xdr:row>58</xdr:row>
                    <xdr:rowOff>19050</xdr:rowOff>
                  </from>
                  <to>
                    <xdr:col>4</xdr:col>
                    <xdr:colOff>0</xdr:colOff>
                    <xdr:row>58</xdr:row>
                    <xdr:rowOff>323850</xdr:rowOff>
                  </to>
                </anchor>
              </controlPr>
            </control>
          </mc:Choice>
        </mc:AlternateContent>
        <mc:AlternateContent xmlns:mc="http://schemas.openxmlformats.org/markup-compatibility/2006">
          <mc:Choice Requires="x14">
            <control shapeId="33404" r:id="rId172" name="Spinner 636">
              <controlPr defaultSize="0" print="0" autoPict="0" altText="test">
                <anchor moveWithCells="1" sizeWithCells="1">
                  <from>
                    <xdr:col>3</xdr:col>
                    <xdr:colOff>561975</xdr:colOff>
                    <xdr:row>59</xdr:row>
                    <xdr:rowOff>19050</xdr:rowOff>
                  </from>
                  <to>
                    <xdr:col>4</xdr:col>
                    <xdr:colOff>0</xdr:colOff>
                    <xdr:row>59</xdr:row>
                    <xdr:rowOff>323850</xdr:rowOff>
                  </to>
                </anchor>
              </controlPr>
            </control>
          </mc:Choice>
        </mc:AlternateContent>
        <mc:AlternateContent xmlns:mc="http://schemas.openxmlformats.org/markup-compatibility/2006">
          <mc:Choice Requires="x14">
            <control shapeId="33405" r:id="rId173" name="Spinner 637">
              <controlPr defaultSize="0" print="0" autoPict="0" altText="test">
                <anchor moveWithCells="1" sizeWithCells="1">
                  <from>
                    <xdr:col>3</xdr:col>
                    <xdr:colOff>561975</xdr:colOff>
                    <xdr:row>60</xdr:row>
                    <xdr:rowOff>19050</xdr:rowOff>
                  </from>
                  <to>
                    <xdr:col>4</xdr:col>
                    <xdr:colOff>0</xdr:colOff>
                    <xdr:row>60</xdr:row>
                    <xdr:rowOff>323850</xdr:rowOff>
                  </to>
                </anchor>
              </controlPr>
            </control>
          </mc:Choice>
        </mc:AlternateContent>
        <mc:AlternateContent xmlns:mc="http://schemas.openxmlformats.org/markup-compatibility/2006">
          <mc:Choice Requires="x14">
            <control shapeId="33406" r:id="rId174" name="Spinner 638">
              <controlPr defaultSize="0" print="0" autoPict="0" altText="test">
                <anchor moveWithCells="1" sizeWithCells="1">
                  <from>
                    <xdr:col>3</xdr:col>
                    <xdr:colOff>561975</xdr:colOff>
                    <xdr:row>61</xdr:row>
                    <xdr:rowOff>19050</xdr:rowOff>
                  </from>
                  <to>
                    <xdr:col>4</xdr:col>
                    <xdr:colOff>0</xdr:colOff>
                    <xdr:row>61</xdr:row>
                    <xdr:rowOff>323850</xdr:rowOff>
                  </to>
                </anchor>
              </controlPr>
            </control>
          </mc:Choice>
        </mc:AlternateContent>
        <mc:AlternateContent xmlns:mc="http://schemas.openxmlformats.org/markup-compatibility/2006">
          <mc:Choice Requires="x14">
            <control shapeId="33407" r:id="rId175" name="Spinner 639">
              <controlPr defaultSize="0" print="0" autoPict="0" altText="test">
                <anchor moveWithCells="1" sizeWithCells="1">
                  <from>
                    <xdr:col>3</xdr:col>
                    <xdr:colOff>561975</xdr:colOff>
                    <xdr:row>63</xdr:row>
                    <xdr:rowOff>19050</xdr:rowOff>
                  </from>
                  <to>
                    <xdr:col>4</xdr:col>
                    <xdr:colOff>0</xdr:colOff>
                    <xdr:row>63</xdr:row>
                    <xdr:rowOff>323850</xdr:rowOff>
                  </to>
                </anchor>
              </controlPr>
            </control>
          </mc:Choice>
        </mc:AlternateContent>
        <mc:AlternateContent xmlns:mc="http://schemas.openxmlformats.org/markup-compatibility/2006">
          <mc:Choice Requires="x14">
            <control shapeId="33408" r:id="rId176" name="Spinner 640">
              <controlPr defaultSize="0" print="0" autoPict="0" altText="test">
                <anchor moveWithCells="1" sizeWithCells="1">
                  <from>
                    <xdr:col>3</xdr:col>
                    <xdr:colOff>561975</xdr:colOff>
                    <xdr:row>64</xdr:row>
                    <xdr:rowOff>19050</xdr:rowOff>
                  </from>
                  <to>
                    <xdr:col>4</xdr:col>
                    <xdr:colOff>0</xdr:colOff>
                    <xdr:row>64</xdr:row>
                    <xdr:rowOff>323850</xdr:rowOff>
                  </to>
                </anchor>
              </controlPr>
            </control>
          </mc:Choice>
        </mc:AlternateContent>
        <mc:AlternateContent xmlns:mc="http://schemas.openxmlformats.org/markup-compatibility/2006">
          <mc:Choice Requires="x14">
            <control shapeId="33409" r:id="rId177" name="Spinner 641">
              <controlPr defaultSize="0" print="0" autoPict="0" altText="test">
                <anchor moveWithCells="1" sizeWithCells="1">
                  <from>
                    <xdr:col>3</xdr:col>
                    <xdr:colOff>561975</xdr:colOff>
                    <xdr:row>65</xdr:row>
                    <xdr:rowOff>19050</xdr:rowOff>
                  </from>
                  <to>
                    <xdr:col>4</xdr:col>
                    <xdr:colOff>0</xdr:colOff>
                    <xdr:row>65</xdr:row>
                    <xdr:rowOff>323850</xdr:rowOff>
                  </to>
                </anchor>
              </controlPr>
            </control>
          </mc:Choice>
        </mc:AlternateContent>
        <mc:AlternateContent xmlns:mc="http://schemas.openxmlformats.org/markup-compatibility/2006">
          <mc:Choice Requires="x14">
            <control shapeId="33410" r:id="rId178" name="Spinner 642">
              <controlPr defaultSize="0" print="0" autoPict="0" altText="test">
                <anchor moveWithCells="1" sizeWithCells="1">
                  <from>
                    <xdr:col>3</xdr:col>
                    <xdr:colOff>561975</xdr:colOff>
                    <xdr:row>66</xdr:row>
                    <xdr:rowOff>19050</xdr:rowOff>
                  </from>
                  <to>
                    <xdr:col>4</xdr:col>
                    <xdr:colOff>0</xdr:colOff>
                    <xdr:row>66</xdr:row>
                    <xdr:rowOff>323850</xdr:rowOff>
                  </to>
                </anchor>
              </controlPr>
            </control>
          </mc:Choice>
        </mc:AlternateContent>
        <mc:AlternateContent xmlns:mc="http://schemas.openxmlformats.org/markup-compatibility/2006">
          <mc:Choice Requires="x14">
            <control shapeId="33411" r:id="rId179" name="Spinner 643">
              <controlPr defaultSize="0" print="0" autoPict="0" altText="test">
                <anchor moveWithCells="1" sizeWithCells="1">
                  <from>
                    <xdr:col>3</xdr:col>
                    <xdr:colOff>561975</xdr:colOff>
                    <xdr:row>67</xdr:row>
                    <xdr:rowOff>19050</xdr:rowOff>
                  </from>
                  <to>
                    <xdr:col>4</xdr:col>
                    <xdr:colOff>0</xdr:colOff>
                    <xdr:row>67</xdr:row>
                    <xdr:rowOff>323850</xdr:rowOff>
                  </to>
                </anchor>
              </controlPr>
            </control>
          </mc:Choice>
        </mc:AlternateContent>
        <mc:AlternateContent xmlns:mc="http://schemas.openxmlformats.org/markup-compatibility/2006">
          <mc:Choice Requires="x14">
            <control shapeId="33412" r:id="rId180" name="Spinner 644">
              <controlPr defaultSize="0" print="0" autoPict="0" altText="test">
                <anchor moveWithCells="1" sizeWithCells="1">
                  <from>
                    <xdr:col>3</xdr:col>
                    <xdr:colOff>561975</xdr:colOff>
                    <xdr:row>69</xdr:row>
                    <xdr:rowOff>19050</xdr:rowOff>
                  </from>
                  <to>
                    <xdr:col>4</xdr:col>
                    <xdr:colOff>0</xdr:colOff>
                    <xdr:row>69</xdr:row>
                    <xdr:rowOff>323850</xdr:rowOff>
                  </to>
                </anchor>
              </controlPr>
            </control>
          </mc:Choice>
        </mc:AlternateContent>
        <mc:AlternateContent xmlns:mc="http://schemas.openxmlformats.org/markup-compatibility/2006">
          <mc:Choice Requires="x14">
            <control shapeId="33413" r:id="rId181" name="Spinner 645">
              <controlPr defaultSize="0" print="0" autoPict="0" altText="test">
                <anchor moveWithCells="1" sizeWithCells="1">
                  <from>
                    <xdr:col>3</xdr:col>
                    <xdr:colOff>561975</xdr:colOff>
                    <xdr:row>70</xdr:row>
                    <xdr:rowOff>19050</xdr:rowOff>
                  </from>
                  <to>
                    <xdr:col>4</xdr:col>
                    <xdr:colOff>0</xdr:colOff>
                    <xdr:row>70</xdr:row>
                    <xdr:rowOff>323850</xdr:rowOff>
                  </to>
                </anchor>
              </controlPr>
            </control>
          </mc:Choice>
        </mc:AlternateContent>
        <mc:AlternateContent xmlns:mc="http://schemas.openxmlformats.org/markup-compatibility/2006">
          <mc:Choice Requires="x14">
            <control shapeId="33414" r:id="rId182" name="Spinner 646">
              <controlPr defaultSize="0" print="0" autoPict="0" altText="test">
                <anchor moveWithCells="1" sizeWithCells="1">
                  <from>
                    <xdr:col>3</xdr:col>
                    <xdr:colOff>561975</xdr:colOff>
                    <xdr:row>71</xdr:row>
                    <xdr:rowOff>19050</xdr:rowOff>
                  </from>
                  <to>
                    <xdr:col>4</xdr:col>
                    <xdr:colOff>0</xdr:colOff>
                    <xdr:row>71</xdr:row>
                    <xdr:rowOff>323850</xdr:rowOff>
                  </to>
                </anchor>
              </controlPr>
            </control>
          </mc:Choice>
        </mc:AlternateContent>
        <mc:AlternateContent xmlns:mc="http://schemas.openxmlformats.org/markup-compatibility/2006">
          <mc:Choice Requires="x14">
            <control shapeId="33415" r:id="rId183" name="Spinner 647">
              <controlPr defaultSize="0" print="0" autoPict="0" altText="test">
                <anchor moveWithCells="1" sizeWithCells="1">
                  <from>
                    <xdr:col>3</xdr:col>
                    <xdr:colOff>561975</xdr:colOff>
                    <xdr:row>72</xdr:row>
                    <xdr:rowOff>19050</xdr:rowOff>
                  </from>
                  <to>
                    <xdr:col>4</xdr:col>
                    <xdr:colOff>0</xdr:colOff>
                    <xdr:row>72</xdr:row>
                    <xdr:rowOff>323850</xdr:rowOff>
                  </to>
                </anchor>
              </controlPr>
            </control>
          </mc:Choice>
        </mc:AlternateContent>
        <mc:AlternateContent xmlns:mc="http://schemas.openxmlformats.org/markup-compatibility/2006">
          <mc:Choice Requires="x14">
            <control shapeId="33416" r:id="rId184" name="Spinner 648">
              <controlPr defaultSize="0" print="0" autoPict="0" altText="test">
                <anchor moveWithCells="1" sizeWithCells="1">
                  <from>
                    <xdr:col>3</xdr:col>
                    <xdr:colOff>561975</xdr:colOff>
                    <xdr:row>73</xdr:row>
                    <xdr:rowOff>19050</xdr:rowOff>
                  </from>
                  <to>
                    <xdr:col>4</xdr:col>
                    <xdr:colOff>0</xdr:colOff>
                    <xdr:row>73</xdr:row>
                    <xdr:rowOff>323850</xdr:rowOff>
                  </to>
                </anchor>
              </controlPr>
            </control>
          </mc:Choice>
        </mc:AlternateContent>
        <mc:AlternateContent xmlns:mc="http://schemas.openxmlformats.org/markup-compatibility/2006">
          <mc:Choice Requires="x14">
            <control shapeId="33417" r:id="rId185" name="Spinner 649">
              <controlPr defaultSize="0" print="0" autoPict="0" altText="test">
                <anchor moveWithCells="1" sizeWithCells="1">
                  <from>
                    <xdr:col>3</xdr:col>
                    <xdr:colOff>561975</xdr:colOff>
                    <xdr:row>74</xdr:row>
                    <xdr:rowOff>19050</xdr:rowOff>
                  </from>
                  <to>
                    <xdr:col>4</xdr:col>
                    <xdr:colOff>0</xdr:colOff>
                    <xdr:row>74</xdr:row>
                    <xdr:rowOff>323850</xdr:rowOff>
                  </to>
                </anchor>
              </controlPr>
            </control>
          </mc:Choice>
        </mc:AlternateContent>
        <mc:AlternateContent xmlns:mc="http://schemas.openxmlformats.org/markup-compatibility/2006">
          <mc:Choice Requires="x14">
            <control shapeId="33418" r:id="rId186" name="Spinner 650">
              <controlPr defaultSize="0" print="0" autoPict="0" altText="test">
                <anchor moveWithCells="1" sizeWithCells="1">
                  <from>
                    <xdr:col>3</xdr:col>
                    <xdr:colOff>561975</xdr:colOff>
                    <xdr:row>75</xdr:row>
                    <xdr:rowOff>19050</xdr:rowOff>
                  </from>
                  <to>
                    <xdr:col>4</xdr:col>
                    <xdr:colOff>0</xdr:colOff>
                    <xdr:row>75</xdr:row>
                    <xdr:rowOff>323850</xdr:rowOff>
                  </to>
                </anchor>
              </controlPr>
            </control>
          </mc:Choice>
        </mc:AlternateContent>
        <mc:AlternateContent xmlns:mc="http://schemas.openxmlformats.org/markup-compatibility/2006">
          <mc:Choice Requires="x14">
            <control shapeId="33419" r:id="rId187" name="Spinner 651">
              <controlPr defaultSize="0" print="0" autoPict="0" altText="test">
                <anchor moveWithCells="1" sizeWithCells="1">
                  <from>
                    <xdr:col>3</xdr:col>
                    <xdr:colOff>561975</xdr:colOff>
                    <xdr:row>76</xdr:row>
                    <xdr:rowOff>19050</xdr:rowOff>
                  </from>
                  <to>
                    <xdr:col>4</xdr:col>
                    <xdr:colOff>0</xdr:colOff>
                    <xdr:row>76</xdr:row>
                    <xdr:rowOff>323850</xdr:rowOff>
                  </to>
                </anchor>
              </controlPr>
            </control>
          </mc:Choice>
        </mc:AlternateContent>
        <mc:AlternateContent xmlns:mc="http://schemas.openxmlformats.org/markup-compatibility/2006">
          <mc:Choice Requires="x14">
            <control shapeId="33420" r:id="rId188" name="Spinner 652">
              <controlPr defaultSize="0" print="0" autoPict="0" altText="test">
                <anchor moveWithCells="1" sizeWithCells="1">
                  <from>
                    <xdr:col>3</xdr:col>
                    <xdr:colOff>561975</xdr:colOff>
                    <xdr:row>77</xdr:row>
                    <xdr:rowOff>19050</xdr:rowOff>
                  </from>
                  <to>
                    <xdr:col>4</xdr:col>
                    <xdr:colOff>0</xdr:colOff>
                    <xdr:row>77</xdr:row>
                    <xdr:rowOff>323850</xdr:rowOff>
                  </to>
                </anchor>
              </controlPr>
            </control>
          </mc:Choice>
        </mc:AlternateContent>
        <mc:AlternateContent xmlns:mc="http://schemas.openxmlformats.org/markup-compatibility/2006">
          <mc:Choice Requires="x14">
            <control shapeId="33421" r:id="rId189" name="Spinner 653">
              <controlPr defaultSize="0" print="0" autoPict="0" altText="test">
                <anchor moveWithCells="1" sizeWithCells="1">
                  <from>
                    <xdr:col>3</xdr:col>
                    <xdr:colOff>561975</xdr:colOff>
                    <xdr:row>79</xdr:row>
                    <xdr:rowOff>19050</xdr:rowOff>
                  </from>
                  <to>
                    <xdr:col>4</xdr:col>
                    <xdr:colOff>0</xdr:colOff>
                    <xdr:row>79</xdr:row>
                    <xdr:rowOff>323850</xdr:rowOff>
                  </to>
                </anchor>
              </controlPr>
            </control>
          </mc:Choice>
        </mc:AlternateContent>
        <mc:AlternateContent xmlns:mc="http://schemas.openxmlformats.org/markup-compatibility/2006">
          <mc:Choice Requires="x14">
            <control shapeId="33422" r:id="rId190" name="Spinner 654">
              <controlPr defaultSize="0" print="0" autoPict="0" altText="test">
                <anchor moveWithCells="1" sizeWithCells="1">
                  <from>
                    <xdr:col>3</xdr:col>
                    <xdr:colOff>561975</xdr:colOff>
                    <xdr:row>80</xdr:row>
                    <xdr:rowOff>19050</xdr:rowOff>
                  </from>
                  <to>
                    <xdr:col>4</xdr:col>
                    <xdr:colOff>0</xdr:colOff>
                    <xdr:row>80</xdr:row>
                    <xdr:rowOff>323850</xdr:rowOff>
                  </to>
                </anchor>
              </controlPr>
            </control>
          </mc:Choice>
        </mc:AlternateContent>
        <mc:AlternateContent xmlns:mc="http://schemas.openxmlformats.org/markup-compatibility/2006">
          <mc:Choice Requires="x14">
            <control shapeId="33423" r:id="rId191" name="Spinner 655">
              <controlPr defaultSize="0" print="0" autoPict="0" altText="test">
                <anchor moveWithCells="1" sizeWithCells="1">
                  <from>
                    <xdr:col>3</xdr:col>
                    <xdr:colOff>561975</xdr:colOff>
                    <xdr:row>82</xdr:row>
                    <xdr:rowOff>19050</xdr:rowOff>
                  </from>
                  <to>
                    <xdr:col>4</xdr:col>
                    <xdr:colOff>0</xdr:colOff>
                    <xdr:row>82</xdr:row>
                    <xdr:rowOff>323850</xdr:rowOff>
                  </to>
                </anchor>
              </controlPr>
            </control>
          </mc:Choice>
        </mc:AlternateContent>
        <mc:AlternateContent xmlns:mc="http://schemas.openxmlformats.org/markup-compatibility/2006">
          <mc:Choice Requires="x14">
            <control shapeId="33424" r:id="rId192" name="Spinner 656">
              <controlPr defaultSize="0" print="0" autoPict="0" altText="test">
                <anchor moveWithCells="1" sizeWithCells="1">
                  <from>
                    <xdr:col>3</xdr:col>
                    <xdr:colOff>561975</xdr:colOff>
                    <xdr:row>84</xdr:row>
                    <xdr:rowOff>19050</xdr:rowOff>
                  </from>
                  <to>
                    <xdr:col>4</xdr:col>
                    <xdr:colOff>0</xdr:colOff>
                    <xdr:row>84</xdr:row>
                    <xdr:rowOff>323850</xdr:rowOff>
                  </to>
                </anchor>
              </controlPr>
            </control>
          </mc:Choice>
        </mc:AlternateContent>
        <mc:AlternateContent xmlns:mc="http://schemas.openxmlformats.org/markup-compatibility/2006">
          <mc:Choice Requires="x14">
            <control shapeId="33425" r:id="rId193" name="Spinner 657">
              <controlPr defaultSize="0" print="0" autoPict="0" altText="test">
                <anchor moveWithCells="1" sizeWithCells="1">
                  <from>
                    <xdr:col>3</xdr:col>
                    <xdr:colOff>561975</xdr:colOff>
                    <xdr:row>85</xdr:row>
                    <xdr:rowOff>19050</xdr:rowOff>
                  </from>
                  <to>
                    <xdr:col>4</xdr:col>
                    <xdr:colOff>0</xdr:colOff>
                    <xdr:row>85</xdr:row>
                    <xdr:rowOff>323850</xdr:rowOff>
                  </to>
                </anchor>
              </controlPr>
            </control>
          </mc:Choice>
        </mc:AlternateContent>
        <mc:AlternateContent xmlns:mc="http://schemas.openxmlformats.org/markup-compatibility/2006">
          <mc:Choice Requires="x14">
            <control shapeId="33426" r:id="rId194" name="Spinner 658">
              <controlPr defaultSize="0" print="0" autoPict="0" altText="test">
                <anchor moveWithCells="1" sizeWithCells="1">
                  <from>
                    <xdr:col>3</xdr:col>
                    <xdr:colOff>561975</xdr:colOff>
                    <xdr:row>86</xdr:row>
                    <xdr:rowOff>19050</xdr:rowOff>
                  </from>
                  <to>
                    <xdr:col>4</xdr:col>
                    <xdr:colOff>0</xdr:colOff>
                    <xdr:row>86</xdr:row>
                    <xdr:rowOff>323850</xdr:rowOff>
                  </to>
                </anchor>
              </controlPr>
            </control>
          </mc:Choice>
        </mc:AlternateContent>
        <mc:AlternateContent xmlns:mc="http://schemas.openxmlformats.org/markup-compatibility/2006">
          <mc:Choice Requires="x14">
            <control shapeId="33427" r:id="rId195" name="Spinner 659">
              <controlPr defaultSize="0" print="0" autoPict="0" altText="test">
                <anchor moveWithCells="1" sizeWithCells="1">
                  <from>
                    <xdr:col>3</xdr:col>
                    <xdr:colOff>561975</xdr:colOff>
                    <xdr:row>87</xdr:row>
                    <xdr:rowOff>19050</xdr:rowOff>
                  </from>
                  <to>
                    <xdr:col>4</xdr:col>
                    <xdr:colOff>0</xdr:colOff>
                    <xdr:row>87</xdr:row>
                    <xdr:rowOff>323850</xdr:rowOff>
                  </to>
                </anchor>
              </controlPr>
            </control>
          </mc:Choice>
        </mc:AlternateContent>
        <mc:AlternateContent xmlns:mc="http://schemas.openxmlformats.org/markup-compatibility/2006">
          <mc:Choice Requires="x14">
            <control shapeId="33429" r:id="rId196" name="Spinner 661">
              <controlPr defaultSize="0" print="0" autoPict="0" altText="test">
                <anchor moveWithCells="1" sizeWithCells="1">
                  <from>
                    <xdr:col>3</xdr:col>
                    <xdr:colOff>561975</xdr:colOff>
                    <xdr:row>88</xdr:row>
                    <xdr:rowOff>19050</xdr:rowOff>
                  </from>
                  <to>
                    <xdr:col>4</xdr:col>
                    <xdr:colOff>0</xdr:colOff>
                    <xdr:row>88</xdr:row>
                    <xdr:rowOff>323850</xdr:rowOff>
                  </to>
                </anchor>
              </controlPr>
            </control>
          </mc:Choice>
        </mc:AlternateContent>
        <mc:AlternateContent xmlns:mc="http://schemas.openxmlformats.org/markup-compatibility/2006">
          <mc:Choice Requires="x14">
            <control shapeId="33430" r:id="rId197" name="Spinner 662">
              <controlPr defaultSize="0" print="0" autoPict="0" altText="test">
                <anchor moveWithCells="1" sizeWithCells="1">
                  <from>
                    <xdr:col>3</xdr:col>
                    <xdr:colOff>561975</xdr:colOff>
                    <xdr:row>90</xdr:row>
                    <xdr:rowOff>19050</xdr:rowOff>
                  </from>
                  <to>
                    <xdr:col>4</xdr:col>
                    <xdr:colOff>0</xdr:colOff>
                    <xdr:row>90</xdr:row>
                    <xdr:rowOff>323850</xdr:rowOff>
                  </to>
                </anchor>
              </controlPr>
            </control>
          </mc:Choice>
        </mc:AlternateContent>
        <mc:AlternateContent xmlns:mc="http://schemas.openxmlformats.org/markup-compatibility/2006">
          <mc:Choice Requires="x14">
            <control shapeId="33431" r:id="rId198" name="Spinner 663">
              <controlPr defaultSize="0" print="0" autoPict="0" altText="test">
                <anchor moveWithCells="1" sizeWithCells="1">
                  <from>
                    <xdr:col>3</xdr:col>
                    <xdr:colOff>561975</xdr:colOff>
                    <xdr:row>91</xdr:row>
                    <xdr:rowOff>19050</xdr:rowOff>
                  </from>
                  <to>
                    <xdr:col>4</xdr:col>
                    <xdr:colOff>0</xdr:colOff>
                    <xdr:row>91</xdr:row>
                    <xdr:rowOff>323850</xdr:rowOff>
                  </to>
                </anchor>
              </controlPr>
            </control>
          </mc:Choice>
        </mc:AlternateContent>
        <mc:AlternateContent xmlns:mc="http://schemas.openxmlformats.org/markup-compatibility/2006">
          <mc:Choice Requires="x14">
            <control shapeId="33432" r:id="rId199" name="Spinner 664">
              <controlPr defaultSize="0" print="0" autoPict="0" altText="test">
                <anchor moveWithCells="1" sizeWithCells="1">
                  <from>
                    <xdr:col>3</xdr:col>
                    <xdr:colOff>561975</xdr:colOff>
                    <xdr:row>92</xdr:row>
                    <xdr:rowOff>19050</xdr:rowOff>
                  </from>
                  <to>
                    <xdr:col>4</xdr:col>
                    <xdr:colOff>0</xdr:colOff>
                    <xdr:row>92</xdr:row>
                    <xdr:rowOff>323850</xdr:rowOff>
                  </to>
                </anchor>
              </controlPr>
            </control>
          </mc:Choice>
        </mc:AlternateContent>
        <mc:AlternateContent xmlns:mc="http://schemas.openxmlformats.org/markup-compatibility/2006">
          <mc:Choice Requires="x14">
            <control shapeId="33433" r:id="rId200" name="Spinner 665">
              <controlPr defaultSize="0" print="0" autoPict="0" altText="test">
                <anchor moveWithCells="1" sizeWithCells="1">
                  <from>
                    <xdr:col>3</xdr:col>
                    <xdr:colOff>561975</xdr:colOff>
                    <xdr:row>93</xdr:row>
                    <xdr:rowOff>19050</xdr:rowOff>
                  </from>
                  <to>
                    <xdr:col>4</xdr:col>
                    <xdr:colOff>0</xdr:colOff>
                    <xdr:row>93</xdr:row>
                    <xdr:rowOff>323850</xdr:rowOff>
                  </to>
                </anchor>
              </controlPr>
            </control>
          </mc:Choice>
        </mc:AlternateContent>
        <mc:AlternateContent xmlns:mc="http://schemas.openxmlformats.org/markup-compatibility/2006">
          <mc:Choice Requires="x14">
            <control shapeId="33434" r:id="rId201" name="Spinner 666">
              <controlPr defaultSize="0" print="0" autoPict="0" altText="test">
                <anchor moveWithCells="1" sizeWithCells="1">
                  <from>
                    <xdr:col>3</xdr:col>
                    <xdr:colOff>561975</xdr:colOff>
                    <xdr:row>94</xdr:row>
                    <xdr:rowOff>19050</xdr:rowOff>
                  </from>
                  <to>
                    <xdr:col>4</xdr:col>
                    <xdr:colOff>0</xdr:colOff>
                    <xdr:row>94</xdr:row>
                    <xdr:rowOff>323850</xdr:rowOff>
                  </to>
                </anchor>
              </controlPr>
            </control>
          </mc:Choice>
        </mc:AlternateContent>
        <mc:AlternateContent xmlns:mc="http://schemas.openxmlformats.org/markup-compatibility/2006">
          <mc:Choice Requires="x14">
            <control shapeId="33435" r:id="rId202" name="Spinner 667">
              <controlPr defaultSize="0" print="0" autoPict="0" altText="test">
                <anchor moveWithCells="1" sizeWithCells="1">
                  <from>
                    <xdr:col>3</xdr:col>
                    <xdr:colOff>561975</xdr:colOff>
                    <xdr:row>95</xdr:row>
                    <xdr:rowOff>19050</xdr:rowOff>
                  </from>
                  <to>
                    <xdr:col>4</xdr:col>
                    <xdr:colOff>0</xdr:colOff>
                    <xdr:row>95</xdr:row>
                    <xdr:rowOff>323850</xdr:rowOff>
                  </to>
                </anchor>
              </controlPr>
            </control>
          </mc:Choice>
        </mc:AlternateContent>
        <mc:AlternateContent xmlns:mc="http://schemas.openxmlformats.org/markup-compatibility/2006">
          <mc:Choice Requires="x14">
            <control shapeId="33436" r:id="rId203" name="Spinner 668">
              <controlPr defaultSize="0" print="0" autoPict="0" altText="test">
                <anchor moveWithCells="1" sizeWithCells="1">
                  <from>
                    <xdr:col>3</xdr:col>
                    <xdr:colOff>561975</xdr:colOff>
                    <xdr:row>96</xdr:row>
                    <xdr:rowOff>19050</xdr:rowOff>
                  </from>
                  <to>
                    <xdr:col>4</xdr:col>
                    <xdr:colOff>0</xdr:colOff>
                    <xdr:row>96</xdr:row>
                    <xdr:rowOff>323850</xdr:rowOff>
                  </to>
                </anchor>
              </controlPr>
            </control>
          </mc:Choice>
        </mc:AlternateContent>
        <mc:AlternateContent xmlns:mc="http://schemas.openxmlformats.org/markup-compatibility/2006">
          <mc:Choice Requires="x14">
            <control shapeId="33437" r:id="rId204" name="Spinner 669">
              <controlPr defaultSize="0" print="0" autoPict="0" altText="test">
                <anchor moveWithCells="1" sizeWithCells="1">
                  <from>
                    <xdr:col>3</xdr:col>
                    <xdr:colOff>561975</xdr:colOff>
                    <xdr:row>97</xdr:row>
                    <xdr:rowOff>19050</xdr:rowOff>
                  </from>
                  <to>
                    <xdr:col>4</xdr:col>
                    <xdr:colOff>0</xdr:colOff>
                    <xdr:row>97</xdr:row>
                    <xdr:rowOff>323850</xdr:rowOff>
                  </to>
                </anchor>
              </controlPr>
            </control>
          </mc:Choice>
        </mc:AlternateContent>
        <mc:AlternateContent xmlns:mc="http://schemas.openxmlformats.org/markup-compatibility/2006">
          <mc:Choice Requires="x14">
            <control shapeId="33438" r:id="rId205" name="Spinner 670">
              <controlPr defaultSize="0" print="0" autoPict="0" altText="test">
                <anchor moveWithCells="1" sizeWithCells="1">
                  <from>
                    <xdr:col>3</xdr:col>
                    <xdr:colOff>561975</xdr:colOff>
                    <xdr:row>98</xdr:row>
                    <xdr:rowOff>19050</xdr:rowOff>
                  </from>
                  <to>
                    <xdr:col>4</xdr:col>
                    <xdr:colOff>0</xdr:colOff>
                    <xdr:row>98</xdr:row>
                    <xdr:rowOff>323850</xdr:rowOff>
                  </to>
                </anchor>
              </controlPr>
            </control>
          </mc:Choice>
        </mc:AlternateContent>
        <mc:AlternateContent xmlns:mc="http://schemas.openxmlformats.org/markup-compatibility/2006">
          <mc:Choice Requires="x14">
            <control shapeId="33439" r:id="rId206" name="Spinner 671">
              <controlPr defaultSize="0" print="0" autoPict="0" altText="test">
                <anchor moveWithCells="1" sizeWithCells="1">
                  <from>
                    <xdr:col>3</xdr:col>
                    <xdr:colOff>561975</xdr:colOff>
                    <xdr:row>99</xdr:row>
                    <xdr:rowOff>19050</xdr:rowOff>
                  </from>
                  <to>
                    <xdr:col>4</xdr:col>
                    <xdr:colOff>0</xdr:colOff>
                    <xdr:row>99</xdr:row>
                    <xdr:rowOff>323850</xdr:rowOff>
                  </to>
                </anchor>
              </controlPr>
            </control>
          </mc:Choice>
        </mc:AlternateContent>
        <mc:AlternateContent xmlns:mc="http://schemas.openxmlformats.org/markup-compatibility/2006">
          <mc:Choice Requires="x14">
            <control shapeId="33440" r:id="rId207" name="Spinner 672">
              <controlPr defaultSize="0" print="0" autoPict="0" altText="test">
                <anchor moveWithCells="1" sizeWithCells="1">
                  <from>
                    <xdr:col>3</xdr:col>
                    <xdr:colOff>561975</xdr:colOff>
                    <xdr:row>100</xdr:row>
                    <xdr:rowOff>19050</xdr:rowOff>
                  </from>
                  <to>
                    <xdr:col>4</xdr:col>
                    <xdr:colOff>0</xdr:colOff>
                    <xdr:row>100</xdr:row>
                    <xdr:rowOff>323850</xdr:rowOff>
                  </to>
                </anchor>
              </controlPr>
            </control>
          </mc:Choice>
        </mc:AlternateContent>
        <mc:AlternateContent xmlns:mc="http://schemas.openxmlformats.org/markup-compatibility/2006">
          <mc:Choice Requires="x14">
            <control shapeId="33441" r:id="rId208" name="Spinner 673">
              <controlPr defaultSize="0" print="0" autoPict="0" altText="test">
                <anchor moveWithCells="1" sizeWithCells="1">
                  <from>
                    <xdr:col>3</xdr:col>
                    <xdr:colOff>561975</xdr:colOff>
                    <xdr:row>101</xdr:row>
                    <xdr:rowOff>19050</xdr:rowOff>
                  </from>
                  <to>
                    <xdr:col>4</xdr:col>
                    <xdr:colOff>0</xdr:colOff>
                    <xdr:row>101</xdr:row>
                    <xdr:rowOff>323850</xdr:rowOff>
                  </to>
                </anchor>
              </controlPr>
            </control>
          </mc:Choice>
        </mc:AlternateContent>
        <mc:AlternateContent xmlns:mc="http://schemas.openxmlformats.org/markup-compatibility/2006">
          <mc:Choice Requires="x14">
            <control shapeId="33442" r:id="rId209" name="Spinner 674">
              <controlPr defaultSize="0" print="0" autoPict="0" altText="test">
                <anchor moveWithCells="1" sizeWithCells="1">
                  <from>
                    <xdr:col>3</xdr:col>
                    <xdr:colOff>561975</xdr:colOff>
                    <xdr:row>102</xdr:row>
                    <xdr:rowOff>19050</xdr:rowOff>
                  </from>
                  <to>
                    <xdr:col>4</xdr:col>
                    <xdr:colOff>0</xdr:colOff>
                    <xdr:row>102</xdr:row>
                    <xdr:rowOff>323850</xdr:rowOff>
                  </to>
                </anchor>
              </controlPr>
            </control>
          </mc:Choice>
        </mc:AlternateContent>
        <mc:AlternateContent xmlns:mc="http://schemas.openxmlformats.org/markup-compatibility/2006">
          <mc:Choice Requires="x14">
            <control shapeId="33443" r:id="rId210" name="Spinner 675">
              <controlPr defaultSize="0" print="0" autoPict="0" altText="test">
                <anchor moveWithCells="1" sizeWithCells="1">
                  <from>
                    <xdr:col>3</xdr:col>
                    <xdr:colOff>561975</xdr:colOff>
                    <xdr:row>103</xdr:row>
                    <xdr:rowOff>19050</xdr:rowOff>
                  </from>
                  <to>
                    <xdr:col>4</xdr:col>
                    <xdr:colOff>0</xdr:colOff>
                    <xdr:row>103</xdr:row>
                    <xdr:rowOff>323850</xdr:rowOff>
                  </to>
                </anchor>
              </controlPr>
            </control>
          </mc:Choice>
        </mc:AlternateContent>
        <mc:AlternateContent xmlns:mc="http://schemas.openxmlformats.org/markup-compatibility/2006">
          <mc:Choice Requires="x14">
            <control shapeId="33444" r:id="rId211" name="Spinner 676">
              <controlPr defaultSize="0" print="0" autoPict="0" altText="test">
                <anchor moveWithCells="1" sizeWithCells="1">
                  <from>
                    <xdr:col>3</xdr:col>
                    <xdr:colOff>561975</xdr:colOff>
                    <xdr:row>104</xdr:row>
                    <xdr:rowOff>19050</xdr:rowOff>
                  </from>
                  <to>
                    <xdr:col>4</xdr:col>
                    <xdr:colOff>0</xdr:colOff>
                    <xdr:row>104</xdr:row>
                    <xdr:rowOff>323850</xdr:rowOff>
                  </to>
                </anchor>
              </controlPr>
            </control>
          </mc:Choice>
        </mc:AlternateContent>
        <mc:AlternateContent xmlns:mc="http://schemas.openxmlformats.org/markup-compatibility/2006">
          <mc:Choice Requires="x14">
            <control shapeId="33445" r:id="rId212" name="Spinner 677">
              <controlPr defaultSize="0" print="0" autoPict="0" altText="test">
                <anchor moveWithCells="1" sizeWithCells="1">
                  <from>
                    <xdr:col>3</xdr:col>
                    <xdr:colOff>561975</xdr:colOff>
                    <xdr:row>105</xdr:row>
                    <xdr:rowOff>19050</xdr:rowOff>
                  </from>
                  <to>
                    <xdr:col>4</xdr:col>
                    <xdr:colOff>0</xdr:colOff>
                    <xdr:row>105</xdr:row>
                    <xdr:rowOff>323850</xdr:rowOff>
                  </to>
                </anchor>
              </controlPr>
            </control>
          </mc:Choice>
        </mc:AlternateContent>
        <mc:AlternateContent xmlns:mc="http://schemas.openxmlformats.org/markup-compatibility/2006">
          <mc:Choice Requires="x14">
            <control shapeId="33446" r:id="rId213" name="Spinner 678">
              <controlPr defaultSize="0" print="0" autoPict="0" altText="test">
                <anchor moveWithCells="1" sizeWithCells="1">
                  <from>
                    <xdr:col>3</xdr:col>
                    <xdr:colOff>561975</xdr:colOff>
                    <xdr:row>107</xdr:row>
                    <xdr:rowOff>19050</xdr:rowOff>
                  </from>
                  <to>
                    <xdr:col>4</xdr:col>
                    <xdr:colOff>0</xdr:colOff>
                    <xdr:row>107</xdr:row>
                    <xdr:rowOff>323850</xdr:rowOff>
                  </to>
                </anchor>
              </controlPr>
            </control>
          </mc:Choice>
        </mc:AlternateContent>
        <mc:AlternateContent xmlns:mc="http://schemas.openxmlformats.org/markup-compatibility/2006">
          <mc:Choice Requires="x14">
            <control shapeId="33447" r:id="rId214" name="Spinner 679">
              <controlPr defaultSize="0" print="0" autoPict="0" altText="test">
                <anchor moveWithCells="1" sizeWithCells="1">
                  <from>
                    <xdr:col>3</xdr:col>
                    <xdr:colOff>561975</xdr:colOff>
                    <xdr:row>108</xdr:row>
                    <xdr:rowOff>19050</xdr:rowOff>
                  </from>
                  <to>
                    <xdr:col>4</xdr:col>
                    <xdr:colOff>0</xdr:colOff>
                    <xdr:row>108</xdr:row>
                    <xdr:rowOff>323850</xdr:rowOff>
                  </to>
                </anchor>
              </controlPr>
            </control>
          </mc:Choice>
        </mc:AlternateContent>
        <mc:AlternateContent xmlns:mc="http://schemas.openxmlformats.org/markup-compatibility/2006">
          <mc:Choice Requires="x14">
            <control shapeId="33448" r:id="rId215" name="Spinner 680">
              <controlPr defaultSize="0" print="0" autoPict="0" altText="test">
                <anchor moveWithCells="1" sizeWithCells="1">
                  <from>
                    <xdr:col>3</xdr:col>
                    <xdr:colOff>561975</xdr:colOff>
                    <xdr:row>109</xdr:row>
                    <xdr:rowOff>19050</xdr:rowOff>
                  </from>
                  <to>
                    <xdr:col>4</xdr:col>
                    <xdr:colOff>0</xdr:colOff>
                    <xdr:row>109</xdr:row>
                    <xdr:rowOff>323850</xdr:rowOff>
                  </to>
                </anchor>
              </controlPr>
            </control>
          </mc:Choice>
        </mc:AlternateContent>
        <mc:AlternateContent xmlns:mc="http://schemas.openxmlformats.org/markup-compatibility/2006">
          <mc:Choice Requires="x14">
            <control shapeId="33449" r:id="rId216" name="Spinner 681">
              <controlPr defaultSize="0" print="0" autoPict="0" altText="test">
                <anchor moveWithCells="1" sizeWithCells="1">
                  <from>
                    <xdr:col>3</xdr:col>
                    <xdr:colOff>561975</xdr:colOff>
                    <xdr:row>110</xdr:row>
                    <xdr:rowOff>19050</xdr:rowOff>
                  </from>
                  <to>
                    <xdr:col>4</xdr:col>
                    <xdr:colOff>0</xdr:colOff>
                    <xdr:row>110</xdr:row>
                    <xdr:rowOff>323850</xdr:rowOff>
                  </to>
                </anchor>
              </controlPr>
            </control>
          </mc:Choice>
        </mc:AlternateContent>
        <mc:AlternateContent xmlns:mc="http://schemas.openxmlformats.org/markup-compatibility/2006">
          <mc:Choice Requires="x14">
            <control shapeId="33450" r:id="rId217" name="Spinner 682">
              <controlPr defaultSize="0" print="0" autoPict="0" altText="test">
                <anchor moveWithCells="1" sizeWithCells="1">
                  <from>
                    <xdr:col>3</xdr:col>
                    <xdr:colOff>561975</xdr:colOff>
                    <xdr:row>111</xdr:row>
                    <xdr:rowOff>19050</xdr:rowOff>
                  </from>
                  <to>
                    <xdr:col>4</xdr:col>
                    <xdr:colOff>0</xdr:colOff>
                    <xdr:row>111</xdr:row>
                    <xdr:rowOff>323850</xdr:rowOff>
                  </to>
                </anchor>
              </controlPr>
            </control>
          </mc:Choice>
        </mc:AlternateContent>
        <mc:AlternateContent xmlns:mc="http://schemas.openxmlformats.org/markup-compatibility/2006">
          <mc:Choice Requires="x14">
            <control shapeId="33451" r:id="rId218" name="Spinner 683">
              <controlPr defaultSize="0" print="0" autoPict="0" altText="test">
                <anchor moveWithCells="1" sizeWithCells="1">
                  <from>
                    <xdr:col>3</xdr:col>
                    <xdr:colOff>561975</xdr:colOff>
                    <xdr:row>112</xdr:row>
                    <xdr:rowOff>19050</xdr:rowOff>
                  </from>
                  <to>
                    <xdr:col>4</xdr:col>
                    <xdr:colOff>0</xdr:colOff>
                    <xdr:row>112</xdr:row>
                    <xdr:rowOff>323850</xdr:rowOff>
                  </to>
                </anchor>
              </controlPr>
            </control>
          </mc:Choice>
        </mc:AlternateContent>
        <mc:AlternateContent xmlns:mc="http://schemas.openxmlformats.org/markup-compatibility/2006">
          <mc:Choice Requires="x14">
            <control shapeId="33452" r:id="rId219" name="Spinner 684">
              <controlPr defaultSize="0" print="0" autoPict="0" altText="test">
                <anchor moveWithCells="1" sizeWithCells="1">
                  <from>
                    <xdr:col>3</xdr:col>
                    <xdr:colOff>561975</xdr:colOff>
                    <xdr:row>113</xdr:row>
                    <xdr:rowOff>19050</xdr:rowOff>
                  </from>
                  <to>
                    <xdr:col>4</xdr:col>
                    <xdr:colOff>0</xdr:colOff>
                    <xdr:row>113</xdr:row>
                    <xdr:rowOff>323850</xdr:rowOff>
                  </to>
                </anchor>
              </controlPr>
            </control>
          </mc:Choice>
        </mc:AlternateContent>
        <mc:AlternateContent xmlns:mc="http://schemas.openxmlformats.org/markup-compatibility/2006">
          <mc:Choice Requires="x14">
            <control shapeId="33453" r:id="rId220" name="Spinner 685">
              <controlPr defaultSize="0" print="0" autoPict="0" altText="test">
                <anchor moveWithCells="1" sizeWithCells="1">
                  <from>
                    <xdr:col>3</xdr:col>
                    <xdr:colOff>561975</xdr:colOff>
                    <xdr:row>114</xdr:row>
                    <xdr:rowOff>19050</xdr:rowOff>
                  </from>
                  <to>
                    <xdr:col>4</xdr:col>
                    <xdr:colOff>0</xdr:colOff>
                    <xdr:row>114</xdr:row>
                    <xdr:rowOff>323850</xdr:rowOff>
                  </to>
                </anchor>
              </controlPr>
            </control>
          </mc:Choice>
        </mc:AlternateContent>
        <mc:AlternateContent xmlns:mc="http://schemas.openxmlformats.org/markup-compatibility/2006">
          <mc:Choice Requires="x14">
            <control shapeId="33454" r:id="rId221" name="Spinner 686">
              <controlPr defaultSize="0" print="0" autoPict="0" altText="test">
                <anchor moveWithCells="1" sizeWithCells="1">
                  <from>
                    <xdr:col>3</xdr:col>
                    <xdr:colOff>561975</xdr:colOff>
                    <xdr:row>115</xdr:row>
                    <xdr:rowOff>19050</xdr:rowOff>
                  </from>
                  <to>
                    <xdr:col>4</xdr:col>
                    <xdr:colOff>0</xdr:colOff>
                    <xdr:row>115</xdr:row>
                    <xdr:rowOff>323850</xdr:rowOff>
                  </to>
                </anchor>
              </controlPr>
            </control>
          </mc:Choice>
        </mc:AlternateContent>
        <mc:AlternateContent xmlns:mc="http://schemas.openxmlformats.org/markup-compatibility/2006">
          <mc:Choice Requires="x14">
            <control shapeId="33455" r:id="rId222" name="Spinner 687">
              <controlPr defaultSize="0" print="0" autoPict="0" altText="test">
                <anchor moveWithCells="1" sizeWithCells="1">
                  <from>
                    <xdr:col>3</xdr:col>
                    <xdr:colOff>561975</xdr:colOff>
                    <xdr:row>116</xdr:row>
                    <xdr:rowOff>19050</xdr:rowOff>
                  </from>
                  <to>
                    <xdr:col>4</xdr:col>
                    <xdr:colOff>0</xdr:colOff>
                    <xdr:row>116</xdr:row>
                    <xdr:rowOff>323850</xdr:rowOff>
                  </to>
                </anchor>
              </controlPr>
            </control>
          </mc:Choice>
        </mc:AlternateContent>
        <mc:AlternateContent xmlns:mc="http://schemas.openxmlformats.org/markup-compatibility/2006">
          <mc:Choice Requires="x14">
            <control shapeId="33456" r:id="rId223" name="Spinner 688">
              <controlPr defaultSize="0" print="0" autoPict="0" altText="test">
                <anchor moveWithCells="1" sizeWithCells="1">
                  <from>
                    <xdr:col>3</xdr:col>
                    <xdr:colOff>561975</xdr:colOff>
                    <xdr:row>118</xdr:row>
                    <xdr:rowOff>19050</xdr:rowOff>
                  </from>
                  <to>
                    <xdr:col>4</xdr:col>
                    <xdr:colOff>0</xdr:colOff>
                    <xdr:row>118</xdr:row>
                    <xdr:rowOff>323850</xdr:rowOff>
                  </to>
                </anchor>
              </controlPr>
            </control>
          </mc:Choice>
        </mc:AlternateContent>
        <mc:AlternateContent xmlns:mc="http://schemas.openxmlformats.org/markup-compatibility/2006">
          <mc:Choice Requires="x14">
            <control shapeId="33457" r:id="rId224" name="Spinner 689">
              <controlPr defaultSize="0" print="0" autoPict="0" altText="test">
                <anchor moveWithCells="1" sizeWithCells="1">
                  <from>
                    <xdr:col>3</xdr:col>
                    <xdr:colOff>561975</xdr:colOff>
                    <xdr:row>120</xdr:row>
                    <xdr:rowOff>19050</xdr:rowOff>
                  </from>
                  <to>
                    <xdr:col>4</xdr:col>
                    <xdr:colOff>0</xdr:colOff>
                    <xdr:row>120</xdr:row>
                    <xdr:rowOff>323850</xdr:rowOff>
                  </to>
                </anchor>
              </controlPr>
            </control>
          </mc:Choice>
        </mc:AlternateContent>
        <mc:AlternateContent xmlns:mc="http://schemas.openxmlformats.org/markup-compatibility/2006">
          <mc:Choice Requires="x14">
            <control shapeId="33458" r:id="rId225" name="Spinner 690">
              <controlPr defaultSize="0" print="0" autoPict="0" altText="test">
                <anchor moveWithCells="1" sizeWithCells="1">
                  <from>
                    <xdr:col>3</xdr:col>
                    <xdr:colOff>561975</xdr:colOff>
                    <xdr:row>121</xdr:row>
                    <xdr:rowOff>19050</xdr:rowOff>
                  </from>
                  <to>
                    <xdr:col>4</xdr:col>
                    <xdr:colOff>0</xdr:colOff>
                    <xdr:row>121</xdr:row>
                    <xdr:rowOff>323850</xdr:rowOff>
                  </to>
                </anchor>
              </controlPr>
            </control>
          </mc:Choice>
        </mc:AlternateContent>
        <mc:AlternateContent xmlns:mc="http://schemas.openxmlformats.org/markup-compatibility/2006">
          <mc:Choice Requires="x14">
            <control shapeId="33459" r:id="rId226" name="Spinner 691">
              <controlPr defaultSize="0" print="0" autoPict="0" altText="test">
                <anchor moveWithCells="1" sizeWithCells="1">
                  <from>
                    <xdr:col>3</xdr:col>
                    <xdr:colOff>561975</xdr:colOff>
                    <xdr:row>122</xdr:row>
                    <xdr:rowOff>19050</xdr:rowOff>
                  </from>
                  <to>
                    <xdr:col>4</xdr:col>
                    <xdr:colOff>0</xdr:colOff>
                    <xdr:row>122</xdr:row>
                    <xdr:rowOff>323850</xdr:rowOff>
                  </to>
                </anchor>
              </controlPr>
            </control>
          </mc:Choice>
        </mc:AlternateContent>
        <mc:AlternateContent xmlns:mc="http://schemas.openxmlformats.org/markup-compatibility/2006">
          <mc:Choice Requires="x14">
            <control shapeId="33460" r:id="rId227" name="Spinner 692">
              <controlPr defaultSize="0" print="0" autoPict="0" altText="test">
                <anchor moveWithCells="1" sizeWithCells="1">
                  <from>
                    <xdr:col>3</xdr:col>
                    <xdr:colOff>561975</xdr:colOff>
                    <xdr:row>123</xdr:row>
                    <xdr:rowOff>19050</xdr:rowOff>
                  </from>
                  <to>
                    <xdr:col>4</xdr:col>
                    <xdr:colOff>0</xdr:colOff>
                    <xdr:row>123</xdr:row>
                    <xdr:rowOff>323850</xdr:rowOff>
                  </to>
                </anchor>
              </controlPr>
            </control>
          </mc:Choice>
        </mc:AlternateContent>
        <mc:AlternateContent xmlns:mc="http://schemas.openxmlformats.org/markup-compatibility/2006">
          <mc:Choice Requires="x14">
            <control shapeId="33461" r:id="rId228" name="Spinner 693">
              <controlPr defaultSize="0" print="0" autoPict="0" altText="test">
                <anchor moveWithCells="1" sizeWithCells="1">
                  <from>
                    <xdr:col>3</xdr:col>
                    <xdr:colOff>561975</xdr:colOff>
                    <xdr:row>124</xdr:row>
                    <xdr:rowOff>19050</xdr:rowOff>
                  </from>
                  <to>
                    <xdr:col>4</xdr:col>
                    <xdr:colOff>0</xdr:colOff>
                    <xdr:row>124</xdr:row>
                    <xdr:rowOff>323850</xdr:rowOff>
                  </to>
                </anchor>
              </controlPr>
            </control>
          </mc:Choice>
        </mc:AlternateContent>
        <mc:AlternateContent xmlns:mc="http://schemas.openxmlformats.org/markup-compatibility/2006">
          <mc:Choice Requires="x14">
            <control shapeId="33462" r:id="rId229" name="Spinner 694">
              <controlPr defaultSize="0" print="0" autoPict="0" altText="test">
                <anchor moveWithCells="1" sizeWithCells="1">
                  <from>
                    <xdr:col>3</xdr:col>
                    <xdr:colOff>561975</xdr:colOff>
                    <xdr:row>125</xdr:row>
                    <xdr:rowOff>19050</xdr:rowOff>
                  </from>
                  <to>
                    <xdr:col>4</xdr:col>
                    <xdr:colOff>0</xdr:colOff>
                    <xdr:row>125</xdr:row>
                    <xdr:rowOff>323850</xdr:rowOff>
                  </to>
                </anchor>
              </controlPr>
            </control>
          </mc:Choice>
        </mc:AlternateContent>
        <mc:AlternateContent xmlns:mc="http://schemas.openxmlformats.org/markup-compatibility/2006">
          <mc:Choice Requires="x14">
            <control shapeId="33463" r:id="rId230" name="Spinner 695">
              <controlPr defaultSize="0" print="0" autoPict="0" altText="test">
                <anchor moveWithCells="1" sizeWithCells="1">
                  <from>
                    <xdr:col>3</xdr:col>
                    <xdr:colOff>561975</xdr:colOff>
                    <xdr:row>126</xdr:row>
                    <xdr:rowOff>19050</xdr:rowOff>
                  </from>
                  <to>
                    <xdr:col>4</xdr:col>
                    <xdr:colOff>0</xdr:colOff>
                    <xdr:row>126</xdr:row>
                    <xdr:rowOff>323850</xdr:rowOff>
                  </to>
                </anchor>
              </controlPr>
            </control>
          </mc:Choice>
        </mc:AlternateContent>
        <mc:AlternateContent xmlns:mc="http://schemas.openxmlformats.org/markup-compatibility/2006">
          <mc:Choice Requires="x14">
            <control shapeId="33464" r:id="rId231" name="Spinner 696">
              <controlPr defaultSize="0" print="0" autoPict="0" altText="test">
                <anchor moveWithCells="1" sizeWithCells="1">
                  <from>
                    <xdr:col>3</xdr:col>
                    <xdr:colOff>561975</xdr:colOff>
                    <xdr:row>127</xdr:row>
                    <xdr:rowOff>19050</xdr:rowOff>
                  </from>
                  <to>
                    <xdr:col>4</xdr:col>
                    <xdr:colOff>0</xdr:colOff>
                    <xdr:row>127</xdr:row>
                    <xdr:rowOff>323850</xdr:rowOff>
                  </to>
                </anchor>
              </controlPr>
            </control>
          </mc:Choice>
        </mc:AlternateContent>
        <mc:AlternateContent xmlns:mc="http://schemas.openxmlformats.org/markup-compatibility/2006">
          <mc:Choice Requires="x14">
            <control shapeId="33468" r:id="rId232" name="Spinner 700">
              <controlPr defaultSize="0" print="0" autoPict="0" altText="test">
                <anchor moveWithCells="1" sizeWithCells="1">
                  <from>
                    <xdr:col>2</xdr:col>
                    <xdr:colOff>561975</xdr:colOff>
                    <xdr:row>53</xdr:row>
                    <xdr:rowOff>19050</xdr:rowOff>
                  </from>
                  <to>
                    <xdr:col>3</xdr:col>
                    <xdr:colOff>0</xdr:colOff>
                    <xdr:row>53</xdr:row>
                    <xdr:rowOff>323850</xdr:rowOff>
                  </to>
                </anchor>
              </controlPr>
            </control>
          </mc:Choice>
        </mc:AlternateContent>
        <mc:AlternateContent xmlns:mc="http://schemas.openxmlformats.org/markup-compatibility/2006">
          <mc:Choice Requires="x14">
            <control shapeId="33469" r:id="rId233" name="Spinner 701">
              <controlPr defaultSize="0" print="0" autoPict="0" altText="test">
                <anchor moveWithCells="1" sizeWithCells="1">
                  <from>
                    <xdr:col>2</xdr:col>
                    <xdr:colOff>561975</xdr:colOff>
                    <xdr:row>22</xdr:row>
                    <xdr:rowOff>19050</xdr:rowOff>
                  </from>
                  <to>
                    <xdr:col>3</xdr:col>
                    <xdr:colOff>0</xdr:colOff>
                    <xdr:row>22</xdr:row>
                    <xdr:rowOff>323850</xdr:rowOff>
                  </to>
                </anchor>
              </controlPr>
            </control>
          </mc:Choice>
        </mc:AlternateContent>
        <mc:AlternateContent xmlns:mc="http://schemas.openxmlformats.org/markup-compatibility/2006">
          <mc:Choice Requires="x14">
            <control shapeId="33470" r:id="rId234" name="Spinner 702">
              <controlPr defaultSize="0" print="0" autoPict="0" altText="test">
                <anchor moveWithCells="1" sizeWithCells="1">
                  <from>
                    <xdr:col>2</xdr:col>
                    <xdr:colOff>561975</xdr:colOff>
                    <xdr:row>22</xdr:row>
                    <xdr:rowOff>19050</xdr:rowOff>
                  </from>
                  <to>
                    <xdr:col>3</xdr:col>
                    <xdr:colOff>0</xdr:colOff>
                    <xdr:row>22</xdr:row>
                    <xdr:rowOff>323850</xdr:rowOff>
                  </to>
                </anchor>
              </controlPr>
            </control>
          </mc:Choice>
        </mc:AlternateContent>
        <mc:AlternateContent xmlns:mc="http://schemas.openxmlformats.org/markup-compatibility/2006">
          <mc:Choice Requires="x14">
            <control shapeId="33471" r:id="rId235" name="Spinner 703">
              <controlPr defaultSize="0" print="0" autoPict="0" altText="test">
                <anchor moveWithCells="1" sizeWithCells="1">
                  <from>
                    <xdr:col>3</xdr:col>
                    <xdr:colOff>561975</xdr:colOff>
                    <xdr:row>22</xdr:row>
                    <xdr:rowOff>19050</xdr:rowOff>
                  </from>
                  <to>
                    <xdr:col>4</xdr:col>
                    <xdr:colOff>0</xdr:colOff>
                    <xdr:row>22</xdr:row>
                    <xdr:rowOff>323850</xdr:rowOff>
                  </to>
                </anchor>
              </controlPr>
            </control>
          </mc:Choice>
        </mc:AlternateContent>
        <mc:AlternateContent xmlns:mc="http://schemas.openxmlformats.org/markup-compatibility/2006">
          <mc:Choice Requires="x14">
            <control shapeId="33472" r:id="rId236" name="Spinner 704">
              <controlPr defaultSize="0" print="0" autoPict="0" altText="test">
                <anchor moveWithCells="1" sizeWithCells="1">
                  <from>
                    <xdr:col>3</xdr:col>
                    <xdr:colOff>561975</xdr:colOff>
                    <xdr:row>22</xdr:row>
                    <xdr:rowOff>19050</xdr:rowOff>
                  </from>
                  <to>
                    <xdr:col>4</xdr:col>
                    <xdr:colOff>0</xdr:colOff>
                    <xdr:row>22</xdr:row>
                    <xdr:rowOff>323850</xdr:rowOff>
                  </to>
                </anchor>
              </controlPr>
            </control>
          </mc:Choice>
        </mc:AlternateContent>
        <mc:AlternateContent xmlns:mc="http://schemas.openxmlformats.org/markup-compatibility/2006">
          <mc:Choice Requires="x14">
            <control shapeId="33473" r:id="rId237" name="Spinner 705">
              <controlPr defaultSize="0" print="0" autoPict="0" altText="test">
                <anchor moveWithCells="1" sizeWithCells="1">
                  <from>
                    <xdr:col>2</xdr:col>
                    <xdr:colOff>561975</xdr:colOff>
                    <xdr:row>33</xdr:row>
                    <xdr:rowOff>19050</xdr:rowOff>
                  </from>
                  <to>
                    <xdr:col>3</xdr:col>
                    <xdr:colOff>0</xdr:colOff>
                    <xdr:row>33</xdr:row>
                    <xdr:rowOff>323850</xdr:rowOff>
                  </to>
                </anchor>
              </controlPr>
            </control>
          </mc:Choice>
        </mc:AlternateContent>
        <mc:AlternateContent xmlns:mc="http://schemas.openxmlformats.org/markup-compatibility/2006">
          <mc:Choice Requires="x14">
            <control shapeId="33474" r:id="rId238" name="Spinner 706">
              <controlPr defaultSize="0" print="0" autoPict="0" altText="test">
                <anchor moveWithCells="1" sizeWithCells="1">
                  <from>
                    <xdr:col>3</xdr:col>
                    <xdr:colOff>561975</xdr:colOff>
                    <xdr:row>33</xdr:row>
                    <xdr:rowOff>19050</xdr:rowOff>
                  </from>
                  <to>
                    <xdr:col>4</xdr:col>
                    <xdr:colOff>0</xdr:colOff>
                    <xdr:row>33</xdr:row>
                    <xdr:rowOff>323850</xdr:rowOff>
                  </to>
                </anchor>
              </controlPr>
            </control>
          </mc:Choice>
        </mc:AlternateContent>
        <mc:AlternateContent xmlns:mc="http://schemas.openxmlformats.org/markup-compatibility/2006">
          <mc:Choice Requires="x14">
            <control shapeId="33475" r:id="rId239" name="Spinner 707">
              <controlPr defaultSize="0" print="0" autoPict="0" altText="test">
                <anchor moveWithCells="1" sizeWithCells="1">
                  <from>
                    <xdr:col>2</xdr:col>
                    <xdr:colOff>561975</xdr:colOff>
                    <xdr:row>37</xdr:row>
                    <xdr:rowOff>19050</xdr:rowOff>
                  </from>
                  <to>
                    <xdr:col>3</xdr:col>
                    <xdr:colOff>0</xdr:colOff>
                    <xdr:row>37</xdr:row>
                    <xdr:rowOff>323850</xdr:rowOff>
                  </to>
                </anchor>
              </controlPr>
            </control>
          </mc:Choice>
        </mc:AlternateContent>
        <mc:AlternateContent xmlns:mc="http://schemas.openxmlformats.org/markup-compatibility/2006">
          <mc:Choice Requires="x14">
            <control shapeId="33476" r:id="rId240" name="Spinner 708">
              <controlPr defaultSize="0" print="0" autoPict="0" altText="test">
                <anchor moveWithCells="1" sizeWithCells="1">
                  <from>
                    <xdr:col>3</xdr:col>
                    <xdr:colOff>561975</xdr:colOff>
                    <xdr:row>37</xdr:row>
                    <xdr:rowOff>19050</xdr:rowOff>
                  </from>
                  <to>
                    <xdr:col>4</xdr:col>
                    <xdr:colOff>0</xdr:colOff>
                    <xdr:row>37</xdr:row>
                    <xdr:rowOff>323850</xdr:rowOff>
                  </to>
                </anchor>
              </controlPr>
            </control>
          </mc:Choice>
        </mc:AlternateContent>
        <mc:AlternateContent xmlns:mc="http://schemas.openxmlformats.org/markup-compatibility/2006">
          <mc:Choice Requires="x14">
            <control shapeId="33477" r:id="rId241" name="Spinner 709">
              <controlPr defaultSize="0" print="0" autoPict="0" altText="test">
                <anchor moveWithCells="1" sizeWithCells="1">
                  <from>
                    <xdr:col>2</xdr:col>
                    <xdr:colOff>561975</xdr:colOff>
                    <xdr:row>43</xdr:row>
                    <xdr:rowOff>19050</xdr:rowOff>
                  </from>
                  <to>
                    <xdr:col>3</xdr:col>
                    <xdr:colOff>0</xdr:colOff>
                    <xdr:row>43</xdr:row>
                    <xdr:rowOff>323850</xdr:rowOff>
                  </to>
                </anchor>
              </controlPr>
            </control>
          </mc:Choice>
        </mc:AlternateContent>
        <mc:AlternateContent xmlns:mc="http://schemas.openxmlformats.org/markup-compatibility/2006">
          <mc:Choice Requires="x14">
            <control shapeId="33478" r:id="rId242" name="Spinner 710">
              <controlPr defaultSize="0" print="0" autoPict="0" altText="test">
                <anchor moveWithCells="1" sizeWithCells="1">
                  <from>
                    <xdr:col>3</xdr:col>
                    <xdr:colOff>561975</xdr:colOff>
                    <xdr:row>43</xdr:row>
                    <xdr:rowOff>19050</xdr:rowOff>
                  </from>
                  <to>
                    <xdr:col>4</xdr:col>
                    <xdr:colOff>0</xdr:colOff>
                    <xdr:row>43</xdr:row>
                    <xdr:rowOff>323850</xdr:rowOff>
                  </to>
                </anchor>
              </controlPr>
            </control>
          </mc:Choice>
        </mc:AlternateContent>
        <mc:AlternateContent xmlns:mc="http://schemas.openxmlformats.org/markup-compatibility/2006">
          <mc:Choice Requires="x14">
            <control shapeId="33479" r:id="rId243" name="Spinner 711">
              <controlPr defaultSize="0" print="0" autoPict="0" altText="test">
                <anchor moveWithCells="1" sizeWithCells="1">
                  <from>
                    <xdr:col>2</xdr:col>
                    <xdr:colOff>561975</xdr:colOff>
                    <xdr:row>81</xdr:row>
                    <xdr:rowOff>19050</xdr:rowOff>
                  </from>
                  <to>
                    <xdr:col>3</xdr:col>
                    <xdr:colOff>0</xdr:colOff>
                    <xdr:row>81</xdr:row>
                    <xdr:rowOff>323850</xdr:rowOff>
                  </to>
                </anchor>
              </controlPr>
            </control>
          </mc:Choice>
        </mc:AlternateContent>
        <mc:AlternateContent xmlns:mc="http://schemas.openxmlformats.org/markup-compatibility/2006">
          <mc:Choice Requires="x14">
            <control shapeId="33480" r:id="rId244" name="Spinner 712">
              <controlPr defaultSize="0" print="0" autoPict="0" altText="test">
                <anchor moveWithCells="1" sizeWithCells="1">
                  <from>
                    <xdr:col>3</xdr:col>
                    <xdr:colOff>561975</xdr:colOff>
                    <xdr:row>81</xdr:row>
                    <xdr:rowOff>19050</xdr:rowOff>
                  </from>
                  <to>
                    <xdr:col>4</xdr:col>
                    <xdr:colOff>0</xdr:colOff>
                    <xdr:row>81</xdr:row>
                    <xdr:rowOff>323850</xdr:rowOff>
                  </to>
                </anchor>
              </controlPr>
            </control>
          </mc:Choice>
        </mc:AlternateContent>
        <mc:AlternateContent xmlns:mc="http://schemas.openxmlformats.org/markup-compatibility/2006">
          <mc:Choice Requires="x14">
            <control shapeId="33481" r:id="rId245" name="Spinner 713">
              <controlPr defaultSize="0" print="0" autoPict="0" altText="test">
                <anchor moveWithCells="1" sizeWithCells="1">
                  <from>
                    <xdr:col>2</xdr:col>
                    <xdr:colOff>561975</xdr:colOff>
                    <xdr:row>83</xdr:row>
                    <xdr:rowOff>19050</xdr:rowOff>
                  </from>
                  <to>
                    <xdr:col>3</xdr:col>
                    <xdr:colOff>0</xdr:colOff>
                    <xdr:row>83</xdr:row>
                    <xdr:rowOff>323850</xdr:rowOff>
                  </to>
                </anchor>
              </controlPr>
            </control>
          </mc:Choice>
        </mc:AlternateContent>
        <mc:AlternateContent xmlns:mc="http://schemas.openxmlformats.org/markup-compatibility/2006">
          <mc:Choice Requires="x14">
            <control shapeId="33482" r:id="rId246" name="Spinner 714">
              <controlPr defaultSize="0" print="0" autoPict="0" altText="test">
                <anchor moveWithCells="1" sizeWithCells="1">
                  <from>
                    <xdr:col>3</xdr:col>
                    <xdr:colOff>561975</xdr:colOff>
                    <xdr:row>83</xdr:row>
                    <xdr:rowOff>19050</xdr:rowOff>
                  </from>
                  <to>
                    <xdr:col>4</xdr:col>
                    <xdr:colOff>0</xdr:colOff>
                    <xdr:row>83</xdr:row>
                    <xdr:rowOff>323850</xdr:rowOff>
                  </to>
                </anchor>
              </controlPr>
            </control>
          </mc:Choice>
        </mc:AlternateContent>
        <mc:AlternateContent xmlns:mc="http://schemas.openxmlformats.org/markup-compatibility/2006">
          <mc:Choice Requires="x14">
            <control shapeId="33483" r:id="rId247" name="Spinner 715">
              <controlPr defaultSize="0" print="0" autoPict="0" altText="test">
                <anchor moveWithCells="1" sizeWithCells="1">
                  <from>
                    <xdr:col>2</xdr:col>
                    <xdr:colOff>561975</xdr:colOff>
                    <xdr:row>117</xdr:row>
                    <xdr:rowOff>19050</xdr:rowOff>
                  </from>
                  <to>
                    <xdr:col>3</xdr:col>
                    <xdr:colOff>0</xdr:colOff>
                    <xdr:row>117</xdr:row>
                    <xdr:rowOff>323850</xdr:rowOff>
                  </to>
                </anchor>
              </controlPr>
            </control>
          </mc:Choice>
        </mc:AlternateContent>
        <mc:AlternateContent xmlns:mc="http://schemas.openxmlformats.org/markup-compatibility/2006">
          <mc:Choice Requires="x14">
            <control shapeId="33484" r:id="rId248" name="Spinner 716">
              <controlPr defaultSize="0" print="0" autoPict="0" altText="test">
                <anchor moveWithCells="1" sizeWithCells="1">
                  <from>
                    <xdr:col>3</xdr:col>
                    <xdr:colOff>561975</xdr:colOff>
                    <xdr:row>117</xdr:row>
                    <xdr:rowOff>19050</xdr:rowOff>
                  </from>
                  <to>
                    <xdr:col>4</xdr:col>
                    <xdr:colOff>0</xdr:colOff>
                    <xdr:row>117</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Auswahlfeld" prompt="wählen Sie eine Kommune aus">
          <x14:formula1>
            <xm:f>Matrix1!$C$3:$C$24</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F6AE38"/>
    <pageSetUpPr fitToPage="1"/>
  </sheetPr>
  <dimension ref="A1:P136"/>
  <sheetViews>
    <sheetView showGridLines="0" zoomScaleNormal="100" workbookViewId="0">
      <pane ySplit="8" topLeftCell="A9" activePane="bottomLeft" state="frozen"/>
      <selection pane="bottomLeft"/>
    </sheetView>
  </sheetViews>
  <sheetFormatPr baseColWidth="10" defaultRowHeight="25.5" x14ac:dyDescent="0.35"/>
  <cols>
    <col min="1" max="1" width="6" style="186" customWidth="1"/>
    <col min="2" max="2" width="23" style="192" customWidth="1"/>
    <col min="3" max="3" width="17" style="188" customWidth="1"/>
    <col min="4" max="4" width="17" style="189" hidden="1" customWidth="1"/>
    <col min="5" max="5" width="9.77734375" style="189" hidden="1" customWidth="1"/>
    <col min="6" max="6" width="17.109375" style="189" customWidth="1"/>
    <col min="7" max="7" width="43.109375" style="190" customWidth="1"/>
    <col min="8" max="8" width="61.77734375" style="190" customWidth="1"/>
    <col min="9" max="9" width="11.5546875" style="353"/>
    <col min="10" max="16384" width="11.5546875" style="140"/>
  </cols>
  <sheetData>
    <row r="1" spans="1:16" s="98" customFormat="1" ht="24.75" customHeight="1" x14ac:dyDescent="0.35">
      <c r="A1" s="199" t="str">
        <f>'Deckblatt und Impressum'!A1</f>
        <v>Sozialmonitoring Region Hannover 2024 (1)</v>
      </c>
      <c r="B1" s="342"/>
      <c r="C1" s="343"/>
      <c r="D1" s="344"/>
      <c r="E1" s="344"/>
      <c r="F1" s="344"/>
      <c r="G1" s="197"/>
      <c r="H1" s="197"/>
      <c r="I1" s="345"/>
      <c r="P1" s="140"/>
    </row>
    <row r="2" spans="1:16" s="98" customFormat="1" ht="18.75" customHeight="1" x14ac:dyDescent="0.35">
      <c r="A2" s="201" t="str">
        <f>'Deckblatt und Impressum'!A2</f>
        <v>Dezernat für Soziales, Teilhabe, Familie und Jugend - Stabsstelle Sozialplanung</v>
      </c>
      <c r="B2" s="342"/>
      <c r="C2" s="343"/>
      <c r="D2" s="344"/>
      <c r="E2" s="344"/>
      <c r="F2" s="344"/>
      <c r="G2" s="346"/>
      <c r="H2" s="197"/>
      <c r="I2" s="345"/>
    </row>
    <row r="3" spans="1:16" s="98" customFormat="1" ht="15" customHeight="1" x14ac:dyDescent="0.35">
      <c r="A3" s="202" t="str">
        <f>'Deckblatt und Impressum'!A3</f>
        <v>Stand: 22.11.2024</v>
      </c>
      <c r="B3" s="342"/>
      <c r="C3" s="343"/>
      <c r="D3" s="344"/>
      <c r="E3" s="344"/>
      <c r="F3" s="344"/>
      <c r="G3" s="347"/>
      <c r="H3" s="197"/>
      <c r="I3" s="345"/>
    </row>
    <row r="4" spans="1:16" s="98" customFormat="1" ht="15" customHeight="1" x14ac:dyDescent="0.35">
      <c r="A4" s="202"/>
      <c r="B4" s="342"/>
      <c r="C4" s="343"/>
      <c r="D4" s="344"/>
      <c r="E4" s="344"/>
      <c r="F4" s="344"/>
      <c r="G4" s="348"/>
      <c r="H4" s="197"/>
      <c r="I4" s="345"/>
    </row>
    <row r="5" spans="1:16" s="98" customFormat="1" ht="18.75" customHeight="1" x14ac:dyDescent="0.35">
      <c r="A5" s="203" t="s">
        <v>242</v>
      </c>
      <c r="B5" s="342"/>
      <c r="C5" s="343"/>
      <c r="D5" s="344"/>
      <c r="E5" s="344"/>
      <c r="F5" s="344"/>
      <c r="G5" s="197"/>
      <c r="H5" s="197"/>
      <c r="I5" s="345"/>
    </row>
    <row r="6" spans="1:16" s="98" customFormat="1" ht="15" customHeight="1" x14ac:dyDescent="0.35">
      <c r="B6" s="349"/>
      <c r="C6" s="343"/>
      <c r="D6" s="344"/>
      <c r="E6" s="344"/>
      <c r="F6" s="344"/>
      <c r="G6" s="197"/>
      <c r="H6" s="197"/>
      <c r="I6" s="345"/>
    </row>
    <row r="7" spans="1:16" s="135" customFormat="1" ht="34.5" customHeight="1" x14ac:dyDescent="0.35">
      <c r="B7" s="208" t="s">
        <v>236</v>
      </c>
      <c r="C7" s="208" t="s">
        <v>0</v>
      </c>
      <c r="D7" s="208" t="s">
        <v>272</v>
      </c>
      <c r="E7" s="208" t="s">
        <v>291</v>
      </c>
      <c r="F7" s="208" t="s">
        <v>611</v>
      </c>
      <c r="G7" s="208" t="s">
        <v>178</v>
      </c>
      <c r="H7" s="208" t="s">
        <v>179</v>
      </c>
      <c r="I7" s="350"/>
    </row>
    <row r="8" spans="1:16" ht="66" customHeight="1" x14ac:dyDescent="0.35">
      <c r="A8" s="136" t="s">
        <v>139</v>
      </c>
      <c r="B8" s="137" t="s">
        <v>833</v>
      </c>
      <c r="C8" s="351"/>
      <c r="D8" s="351"/>
      <c r="E8" s="351"/>
      <c r="F8" s="351"/>
      <c r="G8" s="351"/>
      <c r="H8" s="352"/>
    </row>
    <row r="9" spans="1:16" ht="300" x14ac:dyDescent="0.35">
      <c r="A9" s="141" t="str">
        <f>Kennzahlen!A9</f>
        <v>G 1</v>
      </c>
      <c r="B9" s="168" t="str">
        <f>Kennzahlen!B9</f>
        <v>Anteil übergewichtige Kinder (3 Einschulungsjahrgänge)</v>
      </c>
      <c r="C9" s="354" t="s">
        <v>905</v>
      </c>
      <c r="D9" s="355" t="s">
        <v>267</v>
      </c>
      <c r="E9" s="356" t="s">
        <v>404</v>
      </c>
      <c r="F9" s="355" t="s">
        <v>274</v>
      </c>
      <c r="G9" s="357" t="s">
        <v>414</v>
      </c>
      <c r="H9" s="355" t="s">
        <v>906</v>
      </c>
    </row>
    <row r="10" spans="1:16" ht="168" x14ac:dyDescent="0.35">
      <c r="A10" s="144" t="str">
        <f>Kennzahlen!A10</f>
        <v>K 6</v>
      </c>
      <c r="B10" s="145" t="str">
        <f>Kennzahlen!B10</f>
        <v>Anteil der Kinder mit 3 und mehr Defiziten in schulrelevanten Vorläuferfähigkeiten (3 Einschulungsjahrgänge)</v>
      </c>
      <c r="C10" s="358" t="s">
        <v>907</v>
      </c>
      <c r="D10" s="359" t="s">
        <v>267</v>
      </c>
      <c r="E10" s="359" t="s">
        <v>507</v>
      </c>
      <c r="F10" s="359" t="s">
        <v>274</v>
      </c>
      <c r="G10" s="360" t="s">
        <v>550</v>
      </c>
      <c r="H10" s="359" t="s">
        <v>943</v>
      </c>
    </row>
    <row r="11" spans="1:16" ht="156" x14ac:dyDescent="0.2">
      <c r="A11" s="147" t="str">
        <f>Kennzahlen!A11</f>
        <v>G 2</v>
      </c>
      <c r="B11" s="168" t="str">
        <f>Kennzahlen!B11</f>
        <v>Inanspruchnahme des Sozialpsychiatrischen Dienstes pro 100.000 Einwohner*innen</v>
      </c>
      <c r="C11" s="361" t="s">
        <v>888</v>
      </c>
      <c r="D11" s="355" t="s">
        <v>268</v>
      </c>
      <c r="E11" s="362" t="s">
        <v>889</v>
      </c>
      <c r="F11" s="355" t="s">
        <v>275</v>
      </c>
      <c r="G11" s="357" t="s">
        <v>946</v>
      </c>
      <c r="H11" s="355" t="s">
        <v>1030</v>
      </c>
      <c r="I11" s="363"/>
      <c r="J11" s="364"/>
    </row>
    <row r="12" spans="1:16" ht="156" x14ac:dyDescent="0.35">
      <c r="A12" s="148" t="str">
        <f>Kennzahlen!A12</f>
        <v>G 3</v>
      </c>
      <c r="B12" s="169" t="str">
        <f>Kennzahlen!B12</f>
        <v>Anteil Leistungsbeziehende der Pflegeversicherung (SGB XI) in institutioneller Pflege</v>
      </c>
      <c r="C12" s="365" t="s">
        <v>908</v>
      </c>
      <c r="D12" s="359" t="s">
        <v>292</v>
      </c>
      <c r="E12" s="359" t="s">
        <v>405</v>
      </c>
      <c r="F12" s="359" t="s">
        <v>303</v>
      </c>
      <c r="G12" s="360" t="s">
        <v>909</v>
      </c>
      <c r="H12" s="359" t="s">
        <v>683</v>
      </c>
    </row>
    <row r="13" spans="1:16" ht="77.25" customHeight="1" x14ac:dyDescent="0.35">
      <c r="A13" s="136" t="s">
        <v>143</v>
      </c>
      <c r="B13" s="137" t="s">
        <v>315</v>
      </c>
      <c r="C13" s="138"/>
      <c r="D13" s="138"/>
      <c r="E13" s="138"/>
      <c r="F13" s="138"/>
      <c r="G13" s="138"/>
      <c r="H13" s="139"/>
    </row>
    <row r="14" spans="1:16" ht="204" x14ac:dyDescent="0.35">
      <c r="A14" s="150" t="str">
        <f>Kennzahlen!A14</f>
        <v>M 1</v>
      </c>
      <c r="B14" s="215" t="str">
        <f>Kennzahlen!B14</f>
        <v>Ausländer*innenanteil</v>
      </c>
      <c r="C14" s="366" t="s">
        <v>910</v>
      </c>
      <c r="D14" s="355" t="s">
        <v>293</v>
      </c>
      <c r="E14" s="355" t="s">
        <v>406</v>
      </c>
      <c r="F14" s="355" t="s">
        <v>294</v>
      </c>
      <c r="G14" s="357" t="s">
        <v>947</v>
      </c>
      <c r="H14" s="355" t="s">
        <v>712</v>
      </c>
    </row>
    <row r="15" spans="1:16" ht="144" x14ac:dyDescent="0.35">
      <c r="A15" s="144" t="str">
        <f>Kennzahlen!A15</f>
        <v>M 2.1</v>
      </c>
      <c r="B15" s="149" t="str">
        <f>Kennzahlen!B15</f>
        <v>Anteil Personen mit Migrationshintergrund</v>
      </c>
      <c r="C15" s="359" t="s">
        <v>540</v>
      </c>
      <c r="D15" s="359" t="s">
        <v>293</v>
      </c>
      <c r="E15" s="359" t="s">
        <v>407</v>
      </c>
      <c r="F15" s="359" t="s">
        <v>294</v>
      </c>
      <c r="G15" s="360" t="s">
        <v>948</v>
      </c>
      <c r="H15" s="359" t="s">
        <v>713</v>
      </c>
    </row>
    <row r="16" spans="1:16" ht="204" x14ac:dyDescent="0.35">
      <c r="A16" s="152" t="str">
        <f>Kennzahlen!A16</f>
        <v>M 2.2</v>
      </c>
      <c r="B16" s="142" t="str">
        <f>Kennzahlen!B16</f>
        <v>Anteil Personen mit Migrationshintergrund 0 bis unter 18 Jahre</v>
      </c>
      <c r="C16" s="355" t="s">
        <v>174</v>
      </c>
      <c r="D16" s="355" t="s">
        <v>295</v>
      </c>
      <c r="E16" s="355" t="s">
        <v>408</v>
      </c>
      <c r="F16" s="355" t="s">
        <v>294</v>
      </c>
      <c r="G16" s="357" t="s">
        <v>949</v>
      </c>
      <c r="H16" s="355" t="s">
        <v>605</v>
      </c>
    </row>
    <row r="17" spans="1:8" ht="180" x14ac:dyDescent="0.35">
      <c r="A17" s="144" t="str">
        <f>Kennzahlen!A17</f>
        <v>M 2.3</v>
      </c>
      <c r="B17" s="149" t="str">
        <f>Kennzahlen!B17</f>
        <v>Anteil Personen mit Migrationshintergrund 18 bis unter 65 Jahren</v>
      </c>
      <c r="C17" s="365" t="s">
        <v>175</v>
      </c>
      <c r="D17" s="359" t="s">
        <v>293</v>
      </c>
      <c r="E17" s="359" t="s">
        <v>408</v>
      </c>
      <c r="F17" s="359" t="s">
        <v>294</v>
      </c>
      <c r="G17" s="360" t="s">
        <v>950</v>
      </c>
      <c r="H17" s="359"/>
    </row>
    <row r="18" spans="1:8" ht="312" x14ac:dyDescent="0.35">
      <c r="A18" s="141" t="str">
        <f>Kennzahlen!A18</f>
        <v>M 2.4</v>
      </c>
      <c r="B18" s="142" t="str">
        <f>Kennzahlen!B18</f>
        <v>Anteil Personen mit Migrationshintergrund ab 65 Jahren</v>
      </c>
      <c r="C18" s="366" t="s">
        <v>176</v>
      </c>
      <c r="D18" s="355" t="s">
        <v>293</v>
      </c>
      <c r="E18" s="355" t="s">
        <v>409</v>
      </c>
      <c r="F18" s="355" t="s">
        <v>294</v>
      </c>
      <c r="G18" s="357" t="s">
        <v>951</v>
      </c>
      <c r="H18" s="355"/>
    </row>
    <row r="19" spans="1:8" ht="84" x14ac:dyDescent="0.35">
      <c r="A19" s="367" t="str">
        <f>Kennzahlen!A19</f>
        <v>M 4</v>
      </c>
      <c r="B19" s="368" t="str">
        <f>Kennzahlen!B19</f>
        <v>Anteil ausländische Schulabgänger*innen ohne Hauptschulabschluss</v>
      </c>
      <c r="C19" s="369" t="s">
        <v>934</v>
      </c>
      <c r="D19" s="370" t="s">
        <v>270</v>
      </c>
      <c r="E19" s="370" t="s">
        <v>433</v>
      </c>
      <c r="F19" s="370" t="s">
        <v>269</v>
      </c>
      <c r="G19" s="360" t="s">
        <v>952</v>
      </c>
      <c r="H19" s="359" t="s">
        <v>953</v>
      </c>
    </row>
    <row r="20" spans="1:8" ht="216" x14ac:dyDescent="0.35">
      <c r="A20" s="156" t="str">
        <f>Kennzahlen!A20</f>
        <v>M 5.1</v>
      </c>
      <c r="B20" s="142" t="str">
        <f>Kennzahlen!B20</f>
        <v>Arbeitslosenquote Ausländer*innen (BA)</v>
      </c>
      <c r="C20" s="361" t="s">
        <v>714</v>
      </c>
      <c r="D20" s="371" t="s">
        <v>245</v>
      </c>
      <c r="E20" s="371" t="s">
        <v>410</v>
      </c>
      <c r="F20" s="355" t="s">
        <v>271</v>
      </c>
      <c r="G20" s="357" t="s">
        <v>715</v>
      </c>
      <c r="H20" s="371" t="s">
        <v>551</v>
      </c>
    </row>
    <row r="21" spans="1:8" ht="168" x14ac:dyDescent="0.35">
      <c r="A21" s="372" t="str">
        <f>Kennzahlen!A21</f>
        <v>M 5.2</v>
      </c>
      <c r="B21" s="368" t="str">
        <f>Kennzahlen!B21</f>
        <v>Anteil arbeitslose Ausländer*innen an allen Arbeitslosen</v>
      </c>
      <c r="C21" s="369" t="s">
        <v>716</v>
      </c>
      <c r="D21" s="359" t="s">
        <v>293</v>
      </c>
      <c r="E21" s="359" t="s">
        <v>410</v>
      </c>
      <c r="F21" s="359" t="s">
        <v>294</v>
      </c>
      <c r="G21" s="373" t="s">
        <v>935</v>
      </c>
      <c r="H21" s="370" t="s">
        <v>415</v>
      </c>
    </row>
    <row r="22" spans="1:8" ht="108" x14ac:dyDescent="0.35">
      <c r="A22" s="147" t="str">
        <f>Kennzahlen!A22</f>
        <v>M 6.1</v>
      </c>
      <c r="B22" s="142" t="str">
        <f>Kennzahlen!B22</f>
        <v>Anteil ausländische Vollzeitbeschäftigte im Unteren Entgeltbereich</v>
      </c>
      <c r="C22" s="371" t="s">
        <v>541</v>
      </c>
      <c r="D22" s="371" t="s">
        <v>273</v>
      </c>
      <c r="E22" s="371" t="s">
        <v>513</v>
      </c>
      <c r="F22" s="371" t="s">
        <v>271</v>
      </c>
      <c r="G22" s="374" t="s">
        <v>954</v>
      </c>
      <c r="H22" s="361" t="s">
        <v>955</v>
      </c>
    </row>
    <row r="23" spans="1:8" ht="324" x14ac:dyDescent="0.35">
      <c r="A23" s="375" t="str">
        <f>Kennzahlen!A23</f>
        <v>M 6.2</v>
      </c>
      <c r="B23" s="375" t="str">
        <f>Kennzahlen!B23</f>
        <v>Differenz Medianeinkommen zwischen nicht-deutschen und deutschen Beschäftigten in Prozent</v>
      </c>
      <c r="C23" s="369" t="s">
        <v>912</v>
      </c>
      <c r="D23" s="369" t="s">
        <v>884</v>
      </c>
      <c r="E23" s="369"/>
      <c r="F23" s="369" t="s">
        <v>271</v>
      </c>
      <c r="G23" s="369" t="s">
        <v>956</v>
      </c>
      <c r="H23" s="369" t="s">
        <v>936</v>
      </c>
    </row>
    <row r="24" spans="1:8" ht="144" x14ac:dyDescent="0.35">
      <c r="A24" s="376" t="str">
        <f>Kennzahlen!A24</f>
        <v>M 7</v>
      </c>
      <c r="B24" s="376" t="str">
        <f>Kennzahlen!B24</f>
        <v>Anteil Ausländer*innen mit Mindestsicherungsleistungen</v>
      </c>
      <c r="C24" s="371" t="s">
        <v>552</v>
      </c>
      <c r="D24" s="371" t="s">
        <v>296</v>
      </c>
      <c r="E24" s="371" t="s">
        <v>520</v>
      </c>
      <c r="F24" s="371" t="s">
        <v>348</v>
      </c>
      <c r="G24" s="371" t="s">
        <v>957</v>
      </c>
      <c r="H24" s="371" t="s">
        <v>392</v>
      </c>
    </row>
    <row r="25" spans="1:8" ht="80.099999999999994" customHeight="1" x14ac:dyDescent="0.35">
      <c r="A25" s="136" t="s">
        <v>157</v>
      </c>
      <c r="B25" s="137" t="s">
        <v>316</v>
      </c>
      <c r="C25" s="138"/>
      <c r="D25" s="138"/>
      <c r="E25" s="138"/>
      <c r="F25" s="138"/>
      <c r="G25" s="138"/>
      <c r="H25" s="139"/>
    </row>
    <row r="26" spans="1:8" ht="180" x14ac:dyDescent="0.35">
      <c r="A26" s="141" t="s">
        <v>158</v>
      </c>
      <c r="B26" s="142" t="str">
        <f>Kennzahlen!B26</f>
        <v>Beschäftigungsquote Frauen</v>
      </c>
      <c r="C26" s="371" t="s">
        <v>542</v>
      </c>
      <c r="D26" s="355" t="s">
        <v>938</v>
      </c>
      <c r="E26" s="355" t="s">
        <v>411</v>
      </c>
      <c r="F26" s="355" t="s">
        <v>297</v>
      </c>
      <c r="G26" s="377" t="s">
        <v>958</v>
      </c>
      <c r="H26" s="378" t="s">
        <v>416</v>
      </c>
    </row>
    <row r="27" spans="1:8" ht="180" x14ac:dyDescent="0.35">
      <c r="A27" s="144" t="str">
        <f>Kennzahlen!A27</f>
        <v>GB 1.2</v>
      </c>
      <c r="B27" s="149" t="str">
        <f>Kennzahlen!B27</f>
        <v>Beschäftigungsquote Männer</v>
      </c>
      <c r="C27" s="359" t="s">
        <v>543</v>
      </c>
      <c r="D27" s="359" t="s">
        <v>938</v>
      </c>
      <c r="E27" s="359" t="s">
        <v>411</v>
      </c>
      <c r="F27" s="359" t="s">
        <v>298</v>
      </c>
      <c r="G27" s="379" t="s">
        <v>959</v>
      </c>
      <c r="H27" s="380" t="s">
        <v>416</v>
      </c>
    </row>
    <row r="28" spans="1:8" ht="96" x14ac:dyDescent="0.35">
      <c r="A28" s="141" t="str">
        <f>Kennzahlen!A28</f>
        <v>GB 1.3</v>
      </c>
      <c r="B28" s="142" t="str">
        <f>Kennzahlen!B28</f>
        <v>Anteil Frauen mit sozialversicherungspflichtiger Beschäftigung</v>
      </c>
      <c r="C28" s="355" t="s">
        <v>544</v>
      </c>
      <c r="D28" s="355" t="s">
        <v>939</v>
      </c>
      <c r="E28" s="355" t="s">
        <v>411</v>
      </c>
      <c r="F28" s="355" t="s">
        <v>299</v>
      </c>
      <c r="G28" s="357" t="s">
        <v>960</v>
      </c>
      <c r="H28" s="355" t="s">
        <v>401</v>
      </c>
    </row>
    <row r="29" spans="1:8" ht="108" x14ac:dyDescent="0.35">
      <c r="A29" s="144" t="str">
        <f>Kennzahlen!A29</f>
        <v>GB 1.4</v>
      </c>
      <c r="B29" s="149" t="str">
        <f>Kennzahlen!B29</f>
        <v>Anteil Frauen mit ausschließlich geringfügiger Beschäftigung</v>
      </c>
      <c r="C29" s="359" t="s">
        <v>545</v>
      </c>
      <c r="D29" s="359" t="s">
        <v>276</v>
      </c>
      <c r="E29" s="359" t="s">
        <v>411</v>
      </c>
      <c r="F29" s="359" t="s">
        <v>271</v>
      </c>
      <c r="G29" s="381" t="s">
        <v>961</v>
      </c>
      <c r="H29" s="359" t="s">
        <v>401</v>
      </c>
    </row>
    <row r="30" spans="1:8" ht="120" x14ac:dyDescent="0.35">
      <c r="A30" s="141" t="str">
        <f>Kennzahlen!A30</f>
        <v>GB 1.5</v>
      </c>
      <c r="B30" s="142" t="str">
        <f>Kennzahlen!B30</f>
        <v>Anteil Frauen in Teilzeit</v>
      </c>
      <c r="C30" s="355" t="s">
        <v>553</v>
      </c>
      <c r="D30" s="355" t="s">
        <v>939</v>
      </c>
      <c r="E30" s="355" t="s">
        <v>412</v>
      </c>
      <c r="F30" s="355" t="s">
        <v>299</v>
      </c>
      <c r="G30" s="374" t="s">
        <v>962</v>
      </c>
      <c r="H30" s="355" t="s">
        <v>749</v>
      </c>
    </row>
    <row r="31" spans="1:8" ht="120" x14ac:dyDescent="0.35">
      <c r="A31" s="144" t="str">
        <f>Kennzahlen!A31</f>
        <v>GB 1.6</v>
      </c>
      <c r="B31" s="149" t="str">
        <f>Kennzahlen!B31</f>
        <v>Anteil Männer in Teilzeit</v>
      </c>
      <c r="C31" s="359" t="s">
        <v>554</v>
      </c>
      <c r="D31" s="359" t="s">
        <v>940</v>
      </c>
      <c r="E31" s="359" t="s">
        <v>412</v>
      </c>
      <c r="F31" s="359" t="s">
        <v>299</v>
      </c>
      <c r="G31" s="360" t="s">
        <v>963</v>
      </c>
      <c r="H31" s="359" t="s">
        <v>401</v>
      </c>
    </row>
    <row r="32" spans="1:8" ht="108" x14ac:dyDescent="0.35">
      <c r="A32" s="141" t="str">
        <f>Kennzahlen!A32</f>
        <v>GB 2.1</v>
      </c>
      <c r="B32" s="142" t="str">
        <f>Kennzahlen!B32</f>
        <v>Anteil vollzeitbeschäftigte Frauen im Unteren Entgeltbereich</v>
      </c>
      <c r="C32" s="371" t="s">
        <v>546</v>
      </c>
      <c r="D32" s="371" t="s">
        <v>273</v>
      </c>
      <c r="E32" s="371" t="s">
        <v>513</v>
      </c>
      <c r="F32" s="371" t="s">
        <v>271</v>
      </c>
      <c r="G32" s="374" t="s">
        <v>964</v>
      </c>
      <c r="H32" s="355" t="s">
        <v>555</v>
      </c>
    </row>
    <row r="33" spans="1:8" ht="108" x14ac:dyDescent="0.35">
      <c r="A33" s="144" t="str">
        <f>Kennzahlen!A33</f>
        <v>GB 2.2</v>
      </c>
      <c r="B33" s="149" t="str">
        <f>Kennzahlen!B33</f>
        <v>Anteil vollzeitbeschäftigte Männer im Unteren Entgeltbereich</v>
      </c>
      <c r="C33" s="359" t="s">
        <v>547</v>
      </c>
      <c r="D33" s="359" t="s">
        <v>273</v>
      </c>
      <c r="E33" s="359" t="s">
        <v>513</v>
      </c>
      <c r="F33" s="359" t="s">
        <v>271</v>
      </c>
      <c r="G33" s="360" t="s">
        <v>965</v>
      </c>
      <c r="H33" s="359" t="s">
        <v>556</v>
      </c>
    </row>
    <row r="34" spans="1:8" ht="240" x14ac:dyDescent="0.35">
      <c r="A34" s="156" t="str">
        <f>Kennzahlen!A34</f>
        <v>GB 2.3</v>
      </c>
      <c r="B34" s="142" t="str">
        <f>Kennzahlen!B34</f>
        <v>Differenz Medianeinkommen zwischen weiblichen und männlichen Beschäftigten in Prozent</v>
      </c>
      <c r="C34" s="371" t="s">
        <v>885</v>
      </c>
      <c r="D34" s="371" t="s">
        <v>884</v>
      </c>
      <c r="E34" s="371"/>
      <c r="F34" s="371" t="s">
        <v>271</v>
      </c>
      <c r="G34" s="374" t="s">
        <v>966</v>
      </c>
      <c r="H34" s="371" t="s">
        <v>967</v>
      </c>
    </row>
    <row r="35" spans="1:8" ht="180" x14ac:dyDescent="0.35">
      <c r="A35" s="382" t="str">
        <f>Kennzahlen!A35</f>
        <v>GB 3.1</v>
      </c>
      <c r="B35" s="382" t="str">
        <f>Kennzahlen!B35</f>
        <v>Anteil Frauen mit Mindestsicherungsleistungen</v>
      </c>
      <c r="C35" s="359" t="s">
        <v>445</v>
      </c>
      <c r="D35" s="359" t="s">
        <v>296</v>
      </c>
      <c r="E35" s="359" t="s">
        <v>521</v>
      </c>
      <c r="F35" s="359" t="s">
        <v>348</v>
      </c>
      <c r="G35" s="359" t="s">
        <v>968</v>
      </c>
      <c r="H35" s="359" t="s">
        <v>397</v>
      </c>
    </row>
    <row r="36" spans="1:8" ht="180" x14ac:dyDescent="0.35">
      <c r="A36" s="156" t="str">
        <f>Kennzahlen!A36</f>
        <v>GB 3.2</v>
      </c>
      <c r="B36" s="142" t="str">
        <f>Kennzahlen!B36</f>
        <v>Anteil Männer mit Mindestsicherungsleistungen</v>
      </c>
      <c r="C36" s="371" t="s">
        <v>446</v>
      </c>
      <c r="D36" s="371" t="s">
        <v>296</v>
      </c>
      <c r="E36" s="371" t="s">
        <v>521</v>
      </c>
      <c r="F36" s="371" t="s">
        <v>348</v>
      </c>
      <c r="G36" s="374" t="s">
        <v>969</v>
      </c>
      <c r="H36" s="371" t="s">
        <v>397</v>
      </c>
    </row>
    <row r="37" spans="1:8" ht="144" x14ac:dyDescent="0.35">
      <c r="A37" s="382" t="str">
        <f>Kennzahlen!A37</f>
        <v>GB 4</v>
      </c>
      <c r="B37" s="382" t="str">
        <f>Kennzahlen!B37</f>
        <v>Anteil Haushalte alleinerziehender Frauen mit Kindern 0 bis unter 18 Jahre</v>
      </c>
      <c r="C37" s="359" t="s">
        <v>447</v>
      </c>
      <c r="D37" s="359" t="s">
        <v>293</v>
      </c>
      <c r="E37" s="359" t="s">
        <v>559</v>
      </c>
      <c r="F37" s="359" t="s">
        <v>294</v>
      </c>
      <c r="G37" s="359" t="s">
        <v>970</v>
      </c>
      <c r="H37" s="359"/>
    </row>
    <row r="38" spans="1:8" ht="409.5" x14ac:dyDescent="0.35">
      <c r="A38" s="383" t="str">
        <f>Kennzahlen!A38</f>
        <v>GB 5</v>
      </c>
      <c r="B38" s="151" t="str">
        <f>Kennzahlen!B38</f>
        <v>Ganztagsbetreuungsquote für Kinder 1 bis 6 Jahre (+ Flexikinder)</v>
      </c>
      <c r="C38" s="142" t="s">
        <v>913</v>
      </c>
      <c r="D38" s="371" t="s">
        <v>897</v>
      </c>
      <c r="E38" s="371"/>
      <c r="F38" s="371" t="s">
        <v>898</v>
      </c>
      <c r="G38" s="371" t="s">
        <v>971</v>
      </c>
      <c r="H38" s="374" t="s">
        <v>1034</v>
      </c>
    </row>
    <row r="39" spans="1:8" ht="216" x14ac:dyDescent="0.35">
      <c r="A39" s="149" t="str">
        <f>Kennzahlen!A39</f>
        <v>GB 6</v>
      </c>
      <c r="B39" s="149" t="str">
        <f>Kennzahlen!B39</f>
        <v>Anteil der Grundschüler*innen mit schulischem Ganztagsangebot</v>
      </c>
      <c r="C39" s="365" t="s">
        <v>914</v>
      </c>
      <c r="D39" s="359" t="s">
        <v>269</v>
      </c>
      <c r="E39" s="359"/>
      <c r="F39" s="359" t="s">
        <v>899</v>
      </c>
      <c r="G39" s="360" t="s">
        <v>972</v>
      </c>
      <c r="H39" s="359" t="s">
        <v>941</v>
      </c>
    </row>
    <row r="40" spans="1:8" ht="90" customHeight="1" x14ac:dyDescent="0.35">
      <c r="A40" s="136" t="s">
        <v>47</v>
      </c>
      <c r="B40" s="137" t="s">
        <v>317</v>
      </c>
      <c r="C40" s="138"/>
      <c r="D40" s="138"/>
      <c r="E40" s="138"/>
      <c r="F40" s="138"/>
      <c r="G40" s="138"/>
      <c r="H40" s="139"/>
    </row>
    <row r="41" spans="1:8" ht="72" x14ac:dyDescent="0.35">
      <c r="A41" s="150" t="str">
        <f>Kennzahlen!A41</f>
        <v>K 1</v>
      </c>
      <c r="B41" s="142" t="str">
        <f>Kennzahlen!B41</f>
        <v>Anteil Kinder und Jugendliche 0 bis unter 18 Jahre</v>
      </c>
      <c r="C41" s="355" t="s">
        <v>448</v>
      </c>
      <c r="D41" s="355" t="s">
        <v>293</v>
      </c>
      <c r="E41" s="355" t="s">
        <v>314</v>
      </c>
      <c r="F41" s="355" t="s">
        <v>294</v>
      </c>
      <c r="G41" s="355" t="s">
        <v>973</v>
      </c>
      <c r="H41" s="355" t="s">
        <v>605</v>
      </c>
    </row>
    <row r="42" spans="1:8" ht="276" x14ac:dyDescent="0.35">
      <c r="A42" s="149" t="str">
        <f>Kennzahlen!A42</f>
        <v>K 2.1</v>
      </c>
      <c r="B42" s="149" t="str">
        <f>Kennzahlen!B42</f>
        <v>Versorgungsquote mit Krippen-Plätzen</v>
      </c>
      <c r="C42" s="359" t="s">
        <v>915</v>
      </c>
      <c r="D42" s="365" t="s">
        <v>897</v>
      </c>
      <c r="E42" s="365"/>
      <c r="F42" s="365" t="s">
        <v>898</v>
      </c>
      <c r="G42" s="381" t="s">
        <v>622</v>
      </c>
      <c r="H42" s="381" t="s">
        <v>1031</v>
      </c>
    </row>
    <row r="43" spans="1:8" ht="409.5" x14ac:dyDescent="0.35">
      <c r="A43" s="156" t="str">
        <f>Kennzahlen!A43</f>
        <v>K 2.2</v>
      </c>
      <c r="B43" s="168" t="str">
        <f>Kennzahlen!B43</f>
        <v>Versorgungsquote mit KiTa-Plätzen</v>
      </c>
      <c r="C43" s="384" t="s">
        <v>916</v>
      </c>
      <c r="D43" s="361" t="s">
        <v>897</v>
      </c>
      <c r="E43" s="361"/>
      <c r="F43" s="361" t="s">
        <v>898</v>
      </c>
      <c r="G43" s="361" t="s">
        <v>974</v>
      </c>
      <c r="H43" s="361" t="s">
        <v>975</v>
      </c>
    </row>
    <row r="44" spans="1:8" ht="252" x14ac:dyDescent="0.35">
      <c r="A44" s="385" t="str">
        <f>Kennzahlen!A44</f>
        <v>K 2.3</v>
      </c>
      <c r="B44" s="385" t="str">
        <f>Kennzahlen!B44</f>
        <v>Versorgungsquote mit Hortplätzen</v>
      </c>
      <c r="C44" s="365" t="s">
        <v>917</v>
      </c>
      <c r="D44" s="365" t="s">
        <v>900</v>
      </c>
      <c r="E44" s="365"/>
      <c r="F44" s="365" t="s">
        <v>901</v>
      </c>
      <c r="G44" s="365" t="s">
        <v>976</v>
      </c>
      <c r="H44" s="365" t="s">
        <v>928</v>
      </c>
    </row>
    <row r="45" spans="1:8" ht="336" x14ac:dyDescent="0.35">
      <c r="A45" s="156" t="str">
        <f>Kennzahlen!A45</f>
        <v>K 3.1</v>
      </c>
      <c r="B45" s="142" t="str">
        <f>Kennzahlen!B45</f>
        <v>Anteil Alleinerziehenden-Haushalte</v>
      </c>
      <c r="C45" s="371" t="s">
        <v>449</v>
      </c>
      <c r="D45" s="371" t="s">
        <v>293</v>
      </c>
      <c r="E45" s="371" t="s">
        <v>413</v>
      </c>
      <c r="F45" s="371" t="s">
        <v>294</v>
      </c>
      <c r="G45" s="374" t="s">
        <v>977</v>
      </c>
      <c r="H45" s="374" t="s">
        <v>418</v>
      </c>
    </row>
    <row r="46" spans="1:8" ht="72" x14ac:dyDescent="0.35">
      <c r="A46" s="385" t="str">
        <f>Kennzahlen!A46</f>
        <v>K 3.2</v>
      </c>
      <c r="B46" s="385" t="str">
        <f>Kennzahlen!B46</f>
        <v>Anteil Bedarfsgemeinschaften im SGB II-Bezug mit Kindern 0 bis unter 18 Jahre</v>
      </c>
      <c r="C46" s="365" t="s">
        <v>457</v>
      </c>
      <c r="D46" s="365" t="s">
        <v>293</v>
      </c>
      <c r="E46" s="365"/>
      <c r="F46" s="365" t="s">
        <v>294</v>
      </c>
      <c r="G46" s="365" t="s">
        <v>978</v>
      </c>
      <c r="H46" s="365" t="s">
        <v>398</v>
      </c>
    </row>
    <row r="47" spans="1:8" ht="72" x14ac:dyDescent="0.35">
      <c r="A47" s="156" t="str">
        <f>Kennzahlen!A47</f>
        <v>K 3.3</v>
      </c>
      <c r="B47" s="168" t="str">
        <f>Kennzahlen!B47</f>
        <v>Anteil Alleinerziehenden-Bedarfsgemeinschaften im SGB II-Bezug mit Kindern 0 bis unter 18 Jahre</v>
      </c>
      <c r="C47" s="371" t="s">
        <v>548</v>
      </c>
      <c r="D47" s="371" t="s">
        <v>293</v>
      </c>
      <c r="E47" s="371"/>
      <c r="F47" s="371" t="s">
        <v>294</v>
      </c>
      <c r="G47" s="386" t="s">
        <v>979</v>
      </c>
      <c r="H47" s="371" t="s">
        <v>399</v>
      </c>
    </row>
    <row r="48" spans="1:8" ht="156" x14ac:dyDescent="0.35">
      <c r="A48" s="385" t="str">
        <f>Kennzahlen!A48</f>
        <v>K 4</v>
      </c>
      <c r="B48" s="385" t="str">
        <f>Kennzahlen!B48</f>
        <v>Anteil Kinder und Jugendliche mit Mindestsicherungsleistungen</v>
      </c>
      <c r="C48" s="365" t="s">
        <v>458</v>
      </c>
      <c r="D48" s="365" t="s">
        <v>296</v>
      </c>
      <c r="E48" s="365" t="s">
        <v>522</v>
      </c>
      <c r="F48" s="365" t="s">
        <v>348</v>
      </c>
      <c r="G48" s="365" t="s">
        <v>980</v>
      </c>
      <c r="H48" s="365" t="s">
        <v>981</v>
      </c>
    </row>
    <row r="49" spans="1:9" ht="276" x14ac:dyDescent="0.35">
      <c r="A49" s="147" t="str">
        <f>Kennzahlen!A49</f>
        <v>K 5</v>
      </c>
      <c r="B49" s="142" t="str">
        <f>Kennzahlen!B49</f>
        <v>Inanspruchnahme von Hilfen zur Erziehung pro 1.000 Kinder und Jugendliche 0 bis unter 18 Jahre</v>
      </c>
      <c r="C49" s="371" t="s">
        <v>918</v>
      </c>
      <c r="D49" s="361" t="s">
        <v>897</v>
      </c>
      <c r="E49" s="361"/>
      <c r="F49" s="361" t="s">
        <v>898</v>
      </c>
      <c r="G49" s="361" t="s">
        <v>902</v>
      </c>
      <c r="H49" s="361" t="s">
        <v>927</v>
      </c>
      <c r="I49" s="345"/>
    </row>
    <row r="50" spans="1:9" s="98" customFormat="1" ht="168" x14ac:dyDescent="0.35">
      <c r="A50" s="385" t="str">
        <f>Kennzahlen!A50</f>
        <v>K 6</v>
      </c>
      <c r="B50" s="385" t="str">
        <f>Kennzahlen!B50</f>
        <v>Anteil der Kinder mit 3 und mehr Defiziten in schulrelevanten Vorläuferfähigkeiten (3 Einschulungsjahrgänge)</v>
      </c>
      <c r="C50" s="365" t="s">
        <v>670</v>
      </c>
      <c r="D50" s="365" t="s">
        <v>267</v>
      </c>
      <c r="E50" s="365" t="s">
        <v>507</v>
      </c>
      <c r="F50" s="365" t="s">
        <v>274</v>
      </c>
      <c r="G50" s="365" t="s">
        <v>550</v>
      </c>
      <c r="H50" s="365" t="s">
        <v>943</v>
      </c>
      <c r="I50" s="345"/>
    </row>
    <row r="51" spans="1:9" ht="192" x14ac:dyDescent="0.35">
      <c r="A51" s="147" t="str">
        <f>Kennzahlen!A51</f>
        <v>K 7</v>
      </c>
      <c r="B51" s="151" t="str">
        <f>Kennzahlen!B51</f>
        <v>Anteil der Kinder mit Defiziten in der Sprachkompetenz in Deutsch (3 Einschulungsjahrgänge)</v>
      </c>
      <c r="C51" s="361" t="s">
        <v>671</v>
      </c>
      <c r="D51" s="371" t="s">
        <v>267</v>
      </c>
      <c r="E51" s="371" t="s">
        <v>507</v>
      </c>
      <c r="F51" s="371" t="s">
        <v>274</v>
      </c>
      <c r="G51" s="374" t="s">
        <v>609</v>
      </c>
      <c r="H51" s="361" t="s">
        <v>944</v>
      </c>
    </row>
    <row r="52" spans="1:9" ht="78" customHeight="1" x14ac:dyDescent="0.35">
      <c r="A52" s="136" t="s">
        <v>59</v>
      </c>
      <c r="B52" s="137" t="s">
        <v>982</v>
      </c>
      <c r="C52" s="138"/>
      <c r="D52" s="138"/>
      <c r="E52" s="138"/>
      <c r="F52" s="138"/>
      <c r="G52" s="138"/>
      <c r="H52" s="139"/>
    </row>
    <row r="53" spans="1:9" ht="84" x14ac:dyDescent="0.35">
      <c r="A53" s="150" t="str">
        <f>Kennzahlen!A53</f>
        <v>J 1</v>
      </c>
      <c r="B53" s="142" t="str">
        <f>Kennzahlen!B53</f>
        <v>Anteil Jugendliche und junge Erwachsene 15 bis unter 25 Jahre</v>
      </c>
      <c r="C53" s="371" t="s">
        <v>459</v>
      </c>
      <c r="D53" s="355" t="s">
        <v>293</v>
      </c>
      <c r="E53" s="355" t="s">
        <v>314</v>
      </c>
      <c r="F53" s="355" t="s">
        <v>294</v>
      </c>
      <c r="G53" s="377" t="s">
        <v>945</v>
      </c>
      <c r="H53" s="355" t="s">
        <v>750</v>
      </c>
    </row>
    <row r="54" spans="1:9" ht="132" x14ac:dyDescent="0.35">
      <c r="A54" s="144" t="str">
        <f>Kennzahlen!A54</f>
        <v>J 2.1</v>
      </c>
      <c r="B54" s="149" t="str">
        <f>Kennzahlen!B54</f>
        <v>Anteil junge Beschäftigte 15 bis unter 25 Jahre</v>
      </c>
      <c r="C54" s="359" t="s">
        <v>460</v>
      </c>
      <c r="D54" s="359" t="s">
        <v>717</v>
      </c>
      <c r="E54" s="359" t="s">
        <v>508</v>
      </c>
      <c r="F54" s="359" t="s">
        <v>300</v>
      </c>
      <c r="G54" s="381" t="s">
        <v>983</v>
      </c>
      <c r="H54" s="359" t="s">
        <v>419</v>
      </c>
    </row>
    <row r="55" spans="1:9" ht="132" x14ac:dyDescent="0.35">
      <c r="A55" s="141" t="str">
        <f>Kennzahlen!A55</f>
        <v>J 2.2</v>
      </c>
      <c r="B55" s="142" t="str">
        <f>Kennzahlen!B55</f>
        <v>Anteil junge Auszubildende 15 bis unter 25 Jahre</v>
      </c>
      <c r="C55" s="371" t="s">
        <v>461</v>
      </c>
      <c r="D55" s="371" t="s">
        <v>717</v>
      </c>
      <c r="E55" s="371" t="s">
        <v>508</v>
      </c>
      <c r="F55" s="371" t="s">
        <v>300</v>
      </c>
      <c r="G55" s="377" t="s">
        <v>984</v>
      </c>
      <c r="H55" s="355" t="s">
        <v>400</v>
      </c>
    </row>
    <row r="56" spans="1:9" ht="144" x14ac:dyDescent="0.35">
      <c r="A56" s="144" t="str">
        <f>Kennzahlen!A56</f>
        <v>J 2.3</v>
      </c>
      <c r="B56" s="149" t="str">
        <f>Kennzahlen!B56</f>
        <v>Anteil junge weibliche Auszubildende 15 bis unter 25 Jahre</v>
      </c>
      <c r="C56" s="359" t="s">
        <v>462</v>
      </c>
      <c r="D56" s="359" t="s">
        <v>751</v>
      </c>
      <c r="E56" s="359" t="s">
        <v>509</v>
      </c>
      <c r="F56" s="359" t="s">
        <v>300</v>
      </c>
      <c r="G56" s="360" t="s">
        <v>985</v>
      </c>
      <c r="H56" s="359"/>
    </row>
    <row r="57" spans="1:9" ht="216" x14ac:dyDescent="0.35">
      <c r="A57" s="150" t="str">
        <f>Kennzahlen!A57</f>
        <v>J 3</v>
      </c>
      <c r="B57" s="142" t="str">
        <f>Kennzahlen!B57</f>
        <v>Anteil junge SGB II-Leistungsbeziehende 15 bis unter 25 Jahren</v>
      </c>
      <c r="C57" s="371" t="s">
        <v>463</v>
      </c>
      <c r="D57" s="355" t="s">
        <v>293</v>
      </c>
      <c r="E57" s="355" t="s">
        <v>514</v>
      </c>
      <c r="F57" s="355" t="s">
        <v>294</v>
      </c>
      <c r="G57" s="374" t="s">
        <v>986</v>
      </c>
      <c r="H57" s="355"/>
    </row>
    <row r="58" spans="1:9" ht="168" x14ac:dyDescent="0.35">
      <c r="A58" s="144" t="str">
        <f>Kennzahlen!A58</f>
        <v>J 4.1</v>
      </c>
      <c r="B58" s="149" t="str">
        <f>Kennzahlen!B58</f>
        <v>Anteil junge Arbeitslose 15 bis unter 25 Jahren</v>
      </c>
      <c r="C58" s="359" t="s">
        <v>464</v>
      </c>
      <c r="D58" s="359" t="s">
        <v>293</v>
      </c>
      <c r="E58" s="359" t="s">
        <v>515</v>
      </c>
      <c r="F58" s="359" t="s">
        <v>294</v>
      </c>
      <c r="G58" s="360" t="s">
        <v>987</v>
      </c>
      <c r="H58" s="359" t="s">
        <v>612</v>
      </c>
    </row>
    <row r="59" spans="1:9" ht="168" x14ac:dyDescent="0.35">
      <c r="A59" s="156" t="str">
        <f>Kennzahlen!A59</f>
        <v>J 4.2</v>
      </c>
      <c r="B59" s="142" t="str">
        <f>Kennzahlen!B59</f>
        <v>Jugendarbeitslosenquote 15 bis unter 25 Jahre (BA)</v>
      </c>
      <c r="C59" s="361" t="s">
        <v>538</v>
      </c>
      <c r="D59" s="371" t="s">
        <v>281</v>
      </c>
      <c r="E59" s="371" t="s">
        <v>516</v>
      </c>
      <c r="F59" s="371" t="s">
        <v>271</v>
      </c>
      <c r="G59" s="357" t="s">
        <v>988</v>
      </c>
      <c r="H59" s="371" t="s">
        <v>420</v>
      </c>
    </row>
    <row r="60" spans="1:9" ht="216" x14ac:dyDescent="0.35">
      <c r="A60" s="148" t="str">
        <f>Kennzahlen!A60</f>
        <v>J 5</v>
      </c>
      <c r="B60" s="149" t="str">
        <f>Kennzahlen!B60</f>
        <v>Anteil Jugendliche und junge Erwachsene 15 bis unter 25 Jahren im Übergangssystem Schule-Beruf</v>
      </c>
      <c r="C60" s="359" t="s">
        <v>718</v>
      </c>
      <c r="D60" s="365" t="s">
        <v>347</v>
      </c>
      <c r="E60" s="387" t="s">
        <v>507</v>
      </c>
      <c r="F60" s="359" t="s">
        <v>305</v>
      </c>
      <c r="G60" s="360" t="s">
        <v>421</v>
      </c>
      <c r="H60" s="359" t="s">
        <v>719</v>
      </c>
    </row>
    <row r="61" spans="1:9" ht="120" x14ac:dyDescent="0.35">
      <c r="A61" s="150" t="str">
        <f>Kennzahlen!A61</f>
        <v>J 6</v>
      </c>
      <c r="B61" s="142" t="str">
        <f>Kennzahlen!B61</f>
        <v>Anteil Schulabgänger*innen ohne Schulabschluss</v>
      </c>
      <c r="C61" s="371" t="s">
        <v>761</v>
      </c>
      <c r="D61" s="355" t="s">
        <v>270</v>
      </c>
      <c r="E61" s="355" t="s">
        <v>517</v>
      </c>
      <c r="F61" s="355" t="s">
        <v>269</v>
      </c>
      <c r="G61" s="374" t="s">
        <v>990</v>
      </c>
      <c r="H61" s="371" t="s">
        <v>991</v>
      </c>
    </row>
    <row r="62" spans="1:9" ht="264" x14ac:dyDescent="0.35">
      <c r="A62" s="149" t="str">
        <f>Kennzahlen!A62</f>
        <v>J 7</v>
      </c>
      <c r="B62" s="149" t="str">
        <f>Kennzahlen!B62</f>
        <v>Inanspruchnahme von Jugendhilfeleistungen pro 1.000 junge Erwachsene 18 bis unter 27 Jahre</v>
      </c>
      <c r="C62" s="359" t="s">
        <v>933</v>
      </c>
      <c r="D62" s="365" t="s">
        <v>897</v>
      </c>
      <c r="E62" s="365"/>
      <c r="F62" s="365" t="s">
        <v>898</v>
      </c>
      <c r="G62" s="381" t="s">
        <v>903</v>
      </c>
      <c r="H62" s="388" t="s">
        <v>1084</v>
      </c>
    </row>
    <row r="63" spans="1:9" ht="63.75" customHeight="1" x14ac:dyDescent="0.35">
      <c r="A63" s="136" t="s">
        <v>72</v>
      </c>
      <c r="B63" s="137" t="s">
        <v>992</v>
      </c>
      <c r="C63" s="138"/>
      <c r="D63" s="138"/>
      <c r="E63" s="138"/>
      <c r="F63" s="138"/>
      <c r="G63" s="138"/>
      <c r="H63" s="139"/>
    </row>
    <row r="64" spans="1:9" ht="360" x14ac:dyDescent="0.35">
      <c r="A64" s="150" t="str">
        <f>Kennzahlen!A64</f>
        <v>I 1</v>
      </c>
      <c r="B64" s="142" t="str">
        <f>Kennzahlen!B64</f>
        <v>Anteil schwerbehinderte Menschen</v>
      </c>
      <c r="C64" s="355" t="s">
        <v>465</v>
      </c>
      <c r="D64" s="366" t="s">
        <v>301</v>
      </c>
      <c r="E64" s="366"/>
      <c r="F64" s="366" t="s">
        <v>349</v>
      </c>
      <c r="G64" s="355" t="s">
        <v>993</v>
      </c>
      <c r="H64" s="366" t="s">
        <v>1083</v>
      </c>
    </row>
    <row r="65" spans="1:9" ht="228" x14ac:dyDescent="0.35">
      <c r="A65" s="144" t="str">
        <f>Kennzahlen!A65</f>
        <v>I 2.1</v>
      </c>
      <c r="B65" s="149" t="str">
        <f>Kennzahlen!B65</f>
        <v>Anteil Schüler*innen mit Förderbedarf gesamt</v>
      </c>
      <c r="C65" s="359" t="s">
        <v>721</v>
      </c>
      <c r="D65" s="359" t="s">
        <v>278</v>
      </c>
      <c r="E65" s="359" t="s">
        <v>434</v>
      </c>
      <c r="F65" s="359" t="s">
        <v>279</v>
      </c>
      <c r="G65" s="359" t="s">
        <v>994</v>
      </c>
      <c r="H65" s="370" t="s">
        <v>722</v>
      </c>
    </row>
    <row r="66" spans="1:9" ht="409.5" x14ac:dyDescent="0.35">
      <c r="A66" s="141" t="str">
        <f>Kennzahlen!A66</f>
        <v>I 2.2</v>
      </c>
      <c r="B66" s="151" t="str">
        <f>Kennzahlen!B66</f>
        <v>Anteil inklusiv beschulte Schüler*innen mit Förderbedarf</v>
      </c>
      <c r="C66" s="366" t="s">
        <v>723</v>
      </c>
      <c r="D66" s="371" t="s">
        <v>278</v>
      </c>
      <c r="E66" s="371" t="s">
        <v>435</v>
      </c>
      <c r="F66" s="371" t="s">
        <v>279</v>
      </c>
      <c r="G66" s="355" t="s">
        <v>724</v>
      </c>
      <c r="H66" s="371" t="s">
        <v>995</v>
      </c>
    </row>
    <row r="67" spans="1:9" ht="144" x14ac:dyDescent="0.35">
      <c r="A67" s="144" t="str">
        <f>Kennzahlen!A67</f>
        <v>I 2.3</v>
      </c>
      <c r="B67" s="149" t="str">
        <f>Kennzahlen!B67</f>
        <v>Anteil Schüler*innen mit Förderbedarf in Primarstufe</v>
      </c>
      <c r="C67" s="365" t="s">
        <v>725</v>
      </c>
      <c r="D67" s="359" t="s">
        <v>278</v>
      </c>
      <c r="E67" s="359"/>
      <c r="F67" s="359" t="s">
        <v>279</v>
      </c>
      <c r="G67" s="359" t="s">
        <v>726</v>
      </c>
      <c r="H67" s="359" t="s">
        <v>752</v>
      </c>
    </row>
    <row r="68" spans="1:9" ht="180" x14ac:dyDescent="0.35">
      <c r="A68" s="141" t="str">
        <f>Kennzahlen!A68</f>
        <v>I 2.4</v>
      </c>
      <c r="B68" s="168" t="str">
        <f>Kennzahlen!B68</f>
        <v>Anteil inklusiv beschulte Schüler*innen in Grundschulen mit Förderbedarf</v>
      </c>
      <c r="C68" s="366" t="s">
        <v>727</v>
      </c>
      <c r="D68" s="371" t="s">
        <v>278</v>
      </c>
      <c r="E68" s="371"/>
      <c r="F68" s="371" t="s">
        <v>279</v>
      </c>
      <c r="G68" s="355" t="s">
        <v>728</v>
      </c>
      <c r="H68" s="371" t="s">
        <v>996</v>
      </c>
    </row>
    <row r="69" spans="1:9" ht="78" customHeight="1" x14ac:dyDescent="0.35">
      <c r="A69" s="136" t="s">
        <v>78</v>
      </c>
      <c r="B69" s="137" t="s">
        <v>334</v>
      </c>
      <c r="C69" s="138"/>
      <c r="D69" s="138"/>
      <c r="E69" s="138"/>
      <c r="F69" s="138"/>
      <c r="G69" s="138"/>
      <c r="H69" s="139"/>
    </row>
    <row r="70" spans="1:9" ht="120" x14ac:dyDescent="0.35">
      <c r="A70" s="150" t="str">
        <f>Kennzahlen!A70</f>
        <v>T 1</v>
      </c>
      <c r="B70" s="168" t="str">
        <f>Kennzahlen!B70</f>
        <v>Anteil ältere Menschen ab 65 Jahre</v>
      </c>
      <c r="C70" s="366" t="s">
        <v>466</v>
      </c>
      <c r="D70" s="355" t="s">
        <v>302</v>
      </c>
      <c r="E70" s="355"/>
      <c r="F70" s="355" t="s">
        <v>294</v>
      </c>
      <c r="G70" s="355" t="s">
        <v>997</v>
      </c>
      <c r="H70" s="355" t="s">
        <v>605</v>
      </c>
    </row>
    <row r="71" spans="1:9" ht="240" x14ac:dyDescent="0.35">
      <c r="A71" s="148" t="str">
        <f>Kennzahlen!A71</f>
        <v>T 2</v>
      </c>
      <c r="B71" s="169" t="str">
        <f>Kennzahlen!B71</f>
        <v>Anteil ältere Menschen ab 65 Jahre mit Mindestsicherungsleistungen</v>
      </c>
      <c r="C71" s="389" t="s">
        <v>467</v>
      </c>
      <c r="D71" s="390" t="s">
        <v>296</v>
      </c>
      <c r="E71" s="390" t="s">
        <v>523</v>
      </c>
      <c r="F71" s="390" t="s">
        <v>348</v>
      </c>
      <c r="G71" s="360" t="s">
        <v>753</v>
      </c>
      <c r="H71" s="359" t="s">
        <v>422</v>
      </c>
    </row>
    <row r="72" spans="1:9" ht="120" x14ac:dyDescent="0.35">
      <c r="A72" s="141" t="str">
        <f>Kennzahlen!A72</f>
        <v>T 3.1</v>
      </c>
      <c r="B72" s="170" t="str">
        <f>Kennzahlen!B72</f>
        <v>Anteil Haushalte älterer Menschen ab 75 Jahre</v>
      </c>
      <c r="C72" s="391" t="s">
        <v>471</v>
      </c>
      <c r="D72" s="355" t="s">
        <v>293</v>
      </c>
      <c r="E72" s="355"/>
      <c r="F72" s="355" t="s">
        <v>294</v>
      </c>
      <c r="G72" s="357" t="s">
        <v>754</v>
      </c>
      <c r="H72" s="374" t="s">
        <v>418</v>
      </c>
    </row>
    <row r="73" spans="1:9" ht="72" x14ac:dyDescent="0.35">
      <c r="A73" s="144" t="str">
        <f>Kennzahlen!A73</f>
        <v>T 3.2</v>
      </c>
      <c r="B73" s="169" t="str">
        <f>Kennzahlen!B73</f>
        <v>Anteil 1-Person-Haushalte ab 75 Jahre</v>
      </c>
      <c r="C73" s="365" t="s">
        <v>475</v>
      </c>
      <c r="D73" s="387" t="s">
        <v>293</v>
      </c>
      <c r="E73" s="387"/>
      <c r="F73" s="387" t="s">
        <v>294</v>
      </c>
      <c r="G73" s="359" t="s">
        <v>432</v>
      </c>
      <c r="H73" s="359"/>
    </row>
    <row r="74" spans="1:9" ht="84" x14ac:dyDescent="0.35">
      <c r="A74" s="156" t="str">
        <f>Kennzahlen!A74</f>
        <v>T 3.3</v>
      </c>
      <c r="B74" s="170" t="str">
        <f>Kennzahlen!B74</f>
        <v>Anteil 1-Person-Haushalte von Männern ab 75 Jahre</v>
      </c>
      <c r="C74" s="391" t="s">
        <v>474</v>
      </c>
      <c r="D74" s="355" t="s">
        <v>293</v>
      </c>
      <c r="E74" s="355"/>
      <c r="F74" s="355" t="s">
        <v>294</v>
      </c>
      <c r="G74" s="355" t="s">
        <v>998</v>
      </c>
      <c r="H74" s="355"/>
    </row>
    <row r="75" spans="1:9" ht="132" x14ac:dyDescent="0.35">
      <c r="A75" s="144" t="str">
        <f>Kennzahlen!A75</f>
        <v>T 4.1</v>
      </c>
      <c r="B75" s="149" t="str">
        <f>Kennzahlen!B75</f>
        <v>Anteil Leistungsbeziehende Pflegeversicherung ab 75 Jahre</v>
      </c>
      <c r="C75" s="365" t="s">
        <v>644</v>
      </c>
      <c r="D75" s="359" t="s">
        <v>292</v>
      </c>
      <c r="E75" s="359"/>
      <c r="F75" s="359" t="s">
        <v>303</v>
      </c>
      <c r="G75" s="359" t="s">
        <v>999</v>
      </c>
      <c r="H75" s="359" t="s">
        <v>645</v>
      </c>
    </row>
    <row r="76" spans="1:9" ht="156" x14ac:dyDescent="0.35">
      <c r="A76" s="141" t="str">
        <f>Kennzahlen!A76</f>
        <v>T 4.2</v>
      </c>
      <c r="B76" s="142" t="str">
        <f>Kennzahlen!B76</f>
        <v>Anteil ambulant versorgte Leistungsbeziehende der Pflegeversicherung</v>
      </c>
      <c r="C76" s="371" t="s">
        <v>476</v>
      </c>
      <c r="D76" s="371" t="s">
        <v>285</v>
      </c>
      <c r="E76" s="371"/>
      <c r="F76" s="366" t="s">
        <v>269</v>
      </c>
      <c r="G76" s="355" t="s">
        <v>539</v>
      </c>
      <c r="H76" s="366" t="s">
        <v>646</v>
      </c>
    </row>
    <row r="77" spans="1:9" ht="72" x14ac:dyDescent="0.35">
      <c r="A77" s="144" t="str">
        <f>Kennzahlen!A77</f>
        <v>T 4.3</v>
      </c>
      <c r="B77" s="149" t="str">
        <f>Kennzahlen!B77</f>
        <v>Anteil ältere Menschen ab 75 Jahre mit institutioneller ambulanter oder stationärer Pflege</v>
      </c>
      <c r="C77" s="359" t="s">
        <v>468</v>
      </c>
      <c r="D77" s="359" t="s">
        <v>350</v>
      </c>
      <c r="E77" s="359"/>
      <c r="F77" s="359" t="s">
        <v>303</v>
      </c>
      <c r="G77" s="359" t="s">
        <v>506</v>
      </c>
      <c r="H77" s="359" t="s">
        <v>682</v>
      </c>
    </row>
    <row r="78" spans="1:9" ht="204" x14ac:dyDescent="0.35">
      <c r="A78" s="141" t="str">
        <f>Kennzahlen!A78</f>
        <v>T 4.4</v>
      </c>
      <c r="B78" s="171" t="str">
        <f>Kennzahlen!B78</f>
        <v>Anteil Pflegebedürftige*r in institutioneller Pflege mit Leistungsbezug Hilfe zur Pflege</v>
      </c>
      <c r="C78" s="392" t="s">
        <v>921</v>
      </c>
      <c r="D78" s="355" t="s">
        <v>890</v>
      </c>
      <c r="E78" s="355"/>
      <c r="F78" s="355" t="s">
        <v>891</v>
      </c>
      <c r="G78" s="355" t="s">
        <v>892</v>
      </c>
      <c r="H78" s="355" t="s">
        <v>929</v>
      </c>
    </row>
    <row r="79" spans="1:9" ht="66" customHeight="1" x14ac:dyDescent="0.35">
      <c r="A79" s="136" t="s">
        <v>91</v>
      </c>
      <c r="B79" s="137" t="s">
        <v>331</v>
      </c>
      <c r="C79" s="138"/>
      <c r="D79" s="138"/>
      <c r="E79" s="138"/>
      <c r="F79" s="138"/>
      <c r="G79" s="138"/>
      <c r="H79" s="139"/>
    </row>
    <row r="80" spans="1:9" s="172" customFormat="1" ht="192" x14ac:dyDescent="0.35">
      <c r="A80" s="141" t="str">
        <f>Kennzahlen!A80</f>
        <v>B 2.3</v>
      </c>
      <c r="B80" s="142" t="str">
        <f>Kennzahlen!B80</f>
        <v>Anteil ausschließlich geringfügig Beschäftigte an Beschäftigten gesamt</v>
      </c>
      <c r="C80" s="371" t="s">
        <v>477</v>
      </c>
      <c r="D80" s="366" t="s">
        <v>286</v>
      </c>
      <c r="E80" s="356" t="s">
        <v>518</v>
      </c>
      <c r="F80" s="366" t="s">
        <v>271</v>
      </c>
      <c r="G80" s="374" t="s">
        <v>1000</v>
      </c>
      <c r="H80" s="366" t="s">
        <v>401</v>
      </c>
      <c r="I80" s="393"/>
    </row>
    <row r="81" spans="1:10" ht="108" x14ac:dyDescent="0.35">
      <c r="A81" s="144" t="str">
        <f>Kennzahlen!A81</f>
        <v>A 1.1</v>
      </c>
      <c r="B81" s="149" t="str">
        <f>Kennzahlen!B81</f>
        <v>Anteil Vollzeitbeschäftigte im Unteren Entgeltbereich</v>
      </c>
      <c r="C81" s="359" t="s">
        <v>478</v>
      </c>
      <c r="D81" s="359" t="s">
        <v>287</v>
      </c>
      <c r="E81" s="359" t="s">
        <v>513</v>
      </c>
      <c r="F81" s="388" t="s">
        <v>271</v>
      </c>
      <c r="G81" s="360" t="s">
        <v>1001</v>
      </c>
      <c r="H81" s="359" t="s">
        <v>417</v>
      </c>
    </row>
    <row r="82" spans="1:10" ht="204" x14ac:dyDescent="0.35">
      <c r="A82" s="156" t="str">
        <f>Kennzahlen!A82</f>
        <v>A 1.2</v>
      </c>
      <c r="B82" s="142" t="str">
        <f>Kennzahlen!B82</f>
        <v>Differenz Medianeinkommen zur Schwelle des Unteren Entgeltbereichs in Prozent</v>
      </c>
      <c r="C82" s="371" t="s">
        <v>886</v>
      </c>
      <c r="D82" s="371" t="s">
        <v>884</v>
      </c>
      <c r="E82" s="371"/>
      <c r="F82" s="361" t="s">
        <v>271</v>
      </c>
      <c r="G82" s="374" t="s">
        <v>887</v>
      </c>
      <c r="H82" s="371" t="s">
        <v>925</v>
      </c>
    </row>
    <row r="83" spans="1:10" ht="276" x14ac:dyDescent="0.35">
      <c r="A83" s="382" t="str">
        <f>Kennzahlen!A83</f>
        <v>A 2.1</v>
      </c>
      <c r="B83" s="382" t="str">
        <f>Kennzahlen!B83</f>
        <v>Anteil Personen mit Mindestsicherungsleistungen</v>
      </c>
      <c r="C83" s="359" t="s">
        <v>439</v>
      </c>
      <c r="D83" s="359" t="s">
        <v>296</v>
      </c>
      <c r="E83" s="359" t="s">
        <v>519</v>
      </c>
      <c r="F83" s="359" t="s">
        <v>348</v>
      </c>
      <c r="G83" s="359" t="s">
        <v>1002</v>
      </c>
      <c r="H83" s="359"/>
    </row>
    <row r="84" spans="1:10" ht="180" x14ac:dyDescent="0.35">
      <c r="A84" s="141" t="str">
        <f>Kennzahlen!A84</f>
        <v>A 2.2</v>
      </c>
      <c r="B84" s="142" t="str">
        <f>Kennzahlen!B84</f>
        <v>Anteil Personen in verfestigter Armut</v>
      </c>
      <c r="C84" s="355" t="s">
        <v>876</v>
      </c>
      <c r="D84" s="371" t="s">
        <v>877</v>
      </c>
      <c r="E84" s="371"/>
      <c r="F84" s="371" t="s">
        <v>878</v>
      </c>
      <c r="G84" s="357" t="s">
        <v>879</v>
      </c>
      <c r="H84" s="357" t="s">
        <v>926</v>
      </c>
    </row>
    <row r="85" spans="1:10" s="98" customFormat="1" ht="144" x14ac:dyDescent="0.35">
      <c r="A85" s="394" t="str">
        <f>Kennzahlen!A85</f>
        <v>A 2.3</v>
      </c>
      <c r="B85" s="395" t="str">
        <f>Kennzahlen!B85</f>
        <v>Anteil Personen mit ergänzenden Leistungen nach SGB II an Beschäftigten gesamt (sog. Working poor)</v>
      </c>
      <c r="C85" s="387" t="s">
        <v>932</v>
      </c>
      <c r="D85" s="387" t="s">
        <v>312</v>
      </c>
      <c r="E85" s="387"/>
      <c r="F85" s="387" t="s">
        <v>283</v>
      </c>
      <c r="G85" s="373" t="s">
        <v>1003</v>
      </c>
      <c r="H85" s="396" t="s">
        <v>401</v>
      </c>
      <c r="I85" s="345"/>
    </row>
    <row r="86" spans="1:10" s="98" customFormat="1" ht="216" x14ac:dyDescent="0.35">
      <c r="A86" s="156" t="str">
        <f>Kennzahlen!A86</f>
        <v>A 2.4</v>
      </c>
      <c r="B86" s="142" t="str">
        <f>Kennzahlen!B86</f>
        <v>Anteil SGB II-Leistungsbeziehende 0 bis unter 65 Jahre</v>
      </c>
      <c r="C86" s="371" t="s">
        <v>484</v>
      </c>
      <c r="D86" s="371" t="s">
        <v>290</v>
      </c>
      <c r="E86" s="371" t="s">
        <v>525</v>
      </c>
      <c r="F86" s="371" t="s">
        <v>305</v>
      </c>
      <c r="G86" s="374" t="s">
        <v>1004</v>
      </c>
      <c r="H86" s="371"/>
      <c r="I86" s="345"/>
    </row>
    <row r="87" spans="1:10" ht="72" x14ac:dyDescent="0.35">
      <c r="A87" s="144" t="str">
        <f>Kennzahlen!A87</f>
        <v>A 2.5</v>
      </c>
      <c r="B87" s="149" t="str">
        <f>Kennzahlen!B87</f>
        <v>Anteil Bedarfsgemeinschaften mit SGB II-Bezug</v>
      </c>
      <c r="C87" s="359" t="s">
        <v>485</v>
      </c>
      <c r="D87" s="359" t="s">
        <v>304</v>
      </c>
      <c r="E87" s="359"/>
      <c r="F87" s="388" t="s">
        <v>305</v>
      </c>
      <c r="G87" s="360" t="s">
        <v>1005</v>
      </c>
      <c r="H87" s="359" t="s">
        <v>1006</v>
      </c>
      <c r="J87" s="98"/>
    </row>
    <row r="88" spans="1:10" ht="168" x14ac:dyDescent="0.35">
      <c r="A88" s="141" t="str">
        <f>Kennzahlen!A88</f>
        <v>A 3.1</v>
      </c>
      <c r="B88" s="142" t="str">
        <f>Kennzahlen!B88</f>
        <v>Durchschnittliche Jahreseinkünfte pro Steuerpflichtigem in Euro</v>
      </c>
      <c r="C88" s="361" t="s">
        <v>708</v>
      </c>
      <c r="D88" s="361" t="s">
        <v>526</v>
      </c>
      <c r="E88" s="361" t="s">
        <v>709</v>
      </c>
      <c r="F88" s="361" t="s">
        <v>269</v>
      </c>
      <c r="G88" s="357" t="s">
        <v>1007</v>
      </c>
      <c r="H88" s="361" t="s">
        <v>423</v>
      </c>
      <c r="J88" s="98"/>
    </row>
    <row r="89" spans="1:10" ht="144" x14ac:dyDescent="0.35">
      <c r="A89" s="397" t="str">
        <f>Kennzahlen!A89</f>
        <v>A 3.2</v>
      </c>
      <c r="B89" s="397" t="str">
        <f>Kennzahlen!B89</f>
        <v>Nominale Kaufkraft pro Einwohner*in in Euro (Jahreszahlen)</v>
      </c>
      <c r="C89" s="360" t="s">
        <v>488</v>
      </c>
      <c r="D89" s="360" t="s">
        <v>306</v>
      </c>
      <c r="E89" s="360" t="s">
        <v>527</v>
      </c>
      <c r="F89" s="360" t="s">
        <v>307</v>
      </c>
      <c r="G89" s="360" t="s">
        <v>1008</v>
      </c>
      <c r="H89" s="360" t="s">
        <v>424</v>
      </c>
      <c r="J89" s="98"/>
    </row>
    <row r="90" spans="1:10" ht="66" customHeight="1" x14ac:dyDescent="0.35">
      <c r="A90" s="136" t="s">
        <v>97</v>
      </c>
      <c r="B90" s="137" t="s">
        <v>332</v>
      </c>
      <c r="C90" s="138"/>
      <c r="D90" s="138"/>
      <c r="E90" s="138"/>
      <c r="F90" s="138"/>
      <c r="G90" s="138"/>
      <c r="H90" s="139"/>
    </row>
    <row r="91" spans="1:10" ht="132" x14ac:dyDescent="0.35">
      <c r="A91" s="178" t="str">
        <f>Kennzahlen!A91</f>
        <v>B 1</v>
      </c>
      <c r="B91" s="168" t="str">
        <f>Kennzahlen!B91</f>
        <v>Anteil Bevölkerung 15 bis unter 65 Jahre</v>
      </c>
      <c r="C91" s="355" t="s">
        <v>489</v>
      </c>
      <c r="D91" s="355" t="s">
        <v>293</v>
      </c>
      <c r="E91" s="355" t="s">
        <v>528</v>
      </c>
      <c r="F91" s="355" t="s">
        <v>294</v>
      </c>
      <c r="G91" s="357" t="s">
        <v>425</v>
      </c>
      <c r="H91" s="355" t="s">
        <v>755</v>
      </c>
    </row>
    <row r="92" spans="1:10" ht="204" x14ac:dyDescent="0.35">
      <c r="A92" s="145" t="str">
        <f>Kennzahlen!A92</f>
        <v>B 2.1</v>
      </c>
      <c r="B92" s="169" t="str">
        <f>Kennzahlen!B92</f>
        <v>Beschäftigungsquote</v>
      </c>
      <c r="C92" s="359" t="s">
        <v>443</v>
      </c>
      <c r="D92" s="359" t="s">
        <v>308</v>
      </c>
      <c r="E92" s="359" t="s">
        <v>411</v>
      </c>
      <c r="F92" s="359" t="s">
        <v>305</v>
      </c>
      <c r="G92" s="359" t="s">
        <v>1009</v>
      </c>
      <c r="H92" s="365" t="s">
        <v>416</v>
      </c>
    </row>
    <row r="93" spans="1:10" ht="84" x14ac:dyDescent="0.35">
      <c r="A93" s="141" t="str">
        <f>Kennzahlen!A93</f>
        <v>B 2.2</v>
      </c>
      <c r="B93" s="142" t="str">
        <f>Kennzahlen!B93</f>
        <v>Anteil sozialversicherungspflichtig Beschäftigte an Beschäftigten gesamt</v>
      </c>
      <c r="C93" s="355" t="s">
        <v>490</v>
      </c>
      <c r="D93" s="371" t="s">
        <v>309</v>
      </c>
      <c r="E93" s="371" t="s">
        <v>411</v>
      </c>
      <c r="F93" s="371" t="s">
        <v>271</v>
      </c>
      <c r="G93" s="357" t="s">
        <v>1010</v>
      </c>
      <c r="H93" s="361" t="s">
        <v>401</v>
      </c>
    </row>
    <row r="94" spans="1:10" ht="192" x14ac:dyDescent="0.35">
      <c r="A94" s="144" t="str">
        <f>Kennzahlen!A94</f>
        <v>B 2.3</v>
      </c>
      <c r="B94" s="149" t="str">
        <f>Kennzahlen!B94</f>
        <v>Anteil ausschließlich geringfügig Beschäftigte an Beschäftigten gesamt</v>
      </c>
      <c r="C94" s="390" t="s">
        <v>496</v>
      </c>
      <c r="D94" s="359" t="s">
        <v>310</v>
      </c>
      <c r="E94" s="359" t="s">
        <v>411</v>
      </c>
      <c r="F94" s="359" t="s">
        <v>271</v>
      </c>
      <c r="G94" s="360" t="s">
        <v>1011</v>
      </c>
      <c r="H94" s="365" t="s">
        <v>416</v>
      </c>
    </row>
    <row r="95" spans="1:10" ht="84" x14ac:dyDescent="0.35">
      <c r="A95" s="141" t="str">
        <f>Kennzahlen!A95</f>
        <v>B 2.4</v>
      </c>
      <c r="B95" s="142" t="str">
        <f>Kennzahlen!B95</f>
        <v>Anteil geringfügig Beschäftigte im Nebenerwerb an Beschäftigten gesamt</v>
      </c>
      <c r="C95" s="355" t="s">
        <v>497</v>
      </c>
      <c r="D95" s="371" t="s">
        <v>310</v>
      </c>
      <c r="E95" s="371"/>
      <c r="F95" s="371" t="s">
        <v>271</v>
      </c>
      <c r="G95" s="357" t="s">
        <v>395</v>
      </c>
      <c r="H95" s="361" t="s">
        <v>401</v>
      </c>
    </row>
    <row r="96" spans="1:10" ht="168" x14ac:dyDescent="0.35">
      <c r="A96" s="144" t="str">
        <f>Kennzahlen!A96</f>
        <v>B 2.5</v>
      </c>
      <c r="B96" s="149" t="str">
        <f>Kennzahlen!B96</f>
        <v>Anteil Vollzeitbeschäftigte an sozialversicherungspflichtig Beschäftigten gesamt</v>
      </c>
      <c r="C96" s="359" t="s">
        <v>495</v>
      </c>
      <c r="D96" s="359" t="s">
        <v>311</v>
      </c>
      <c r="E96" s="359"/>
      <c r="F96" s="359" t="s">
        <v>271</v>
      </c>
      <c r="G96" s="381" t="s">
        <v>1012</v>
      </c>
      <c r="H96" s="365" t="s">
        <v>401</v>
      </c>
    </row>
    <row r="97" spans="1:9" ht="192" x14ac:dyDescent="0.35">
      <c r="A97" s="141" t="str">
        <f>Kennzahlen!A97</f>
        <v>B 2.6</v>
      </c>
      <c r="B97" s="142" t="str">
        <f>Kennzahlen!B97</f>
        <v>Anteil SGB III-Leistungsbeziehende mit aufstockendem SGB II-Bezug (sog. Aufstockende)</v>
      </c>
      <c r="C97" s="361" t="s">
        <v>536</v>
      </c>
      <c r="D97" s="361" t="s">
        <v>288</v>
      </c>
      <c r="E97" s="361" t="s">
        <v>524</v>
      </c>
      <c r="F97" s="371" t="s">
        <v>289</v>
      </c>
      <c r="G97" s="386" t="s">
        <v>1013</v>
      </c>
      <c r="H97" s="371"/>
    </row>
    <row r="98" spans="1:9" ht="120" x14ac:dyDescent="0.35">
      <c r="A98" s="148" t="str">
        <f>Kennzahlen!A98</f>
        <v>B 3</v>
      </c>
      <c r="B98" s="149" t="str">
        <f>Kennzahlen!B98</f>
        <v>Pendlersaldo absolut</v>
      </c>
      <c r="C98" s="359" t="s">
        <v>730</v>
      </c>
      <c r="D98" s="359" t="s">
        <v>293</v>
      </c>
      <c r="E98" s="359"/>
      <c r="F98" s="359" t="s">
        <v>294</v>
      </c>
      <c r="G98" s="360" t="s">
        <v>729</v>
      </c>
      <c r="H98" s="359"/>
    </row>
    <row r="99" spans="1:9" ht="144" x14ac:dyDescent="0.35">
      <c r="A99" s="141" t="str">
        <f>Kennzahlen!A99</f>
        <v>B 4.1</v>
      </c>
      <c r="B99" s="168" t="str">
        <f>Kennzahlen!B99</f>
        <v>Arbeitslosenanteil gesamt</v>
      </c>
      <c r="C99" s="361" t="s">
        <v>498</v>
      </c>
      <c r="D99" s="355" t="s">
        <v>293</v>
      </c>
      <c r="E99" s="355"/>
      <c r="F99" s="355" t="s">
        <v>294</v>
      </c>
      <c r="G99" s="357" t="s">
        <v>426</v>
      </c>
      <c r="H99" s="371" t="s">
        <v>1014</v>
      </c>
    </row>
    <row r="100" spans="1:9" ht="120" x14ac:dyDescent="0.35">
      <c r="A100" s="144" t="str">
        <f>Kennzahlen!A100</f>
        <v>B 4.2</v>
      </c>
      <c r="B100" s="149" t="str">
        <f>Kennzahlen!B100</f>
        <v>Anteil Arbeitslose mit SGB II-Leistungsbezug an Bevölkerung 15 bis unter 65 Jahre</v>
      </c>
      <c r="C100" s="359" t="s">
        <v>499</v>
      </c>
      <c r="D100" s="359" t="s">
        <v>293</v>
      </c>
      <c r="E100" s="359"/>
      <c r="F100" s="359" t="s">
        <v>294</v>
      </c>
      <c r="G100" s="360" t="s">
        <v>396</v>
      </c>
      <c r="H100" s="359"/>
    </row>
    <row r="101" spans="1:9" ht="108" x14ac:dyDescent="0.35">
      <c r="A101" s="141" t="str">
        <f>Kennzahlen!A101</f>
        <v>B 4.3</v>
      </c>
      <c r="B101" s="142" t="str">
        <f>Kennzahlen!B101</f>
        <v>Anteil Arbeitslose mit SGB III-Leistungsbezug an Bevölkerung 15 bis unter 65 Jahre</v>
      </c>
      <c r="C101" s="355" t="s">
        <v>500</v>
      </c>
      <c r="D101" s="355" t="s">
        <v>293</v>
      </c>
      <c r="E101" s="355"/>
      <c r="F101" s="355" t="s">
        <v>294</v>
      </c>
      <c r="G101" s="374" t="s">
        <v>1015</v>
      </c>
      <c r="H101" s="355"/>
    </row>
    <row r="102" spans="1:9" ht="84" x14ac:dyDescent="0.35">
      <c r="A102" s="144" t="str">
        <f>Kennzahlen!A102</f>
        <v>B 4.4</v>
      </c>
      <c r="B102" s="149" t="str">
        <f>Kennzahlen!B102</f>
        <v>Anteil Langzeitarbeitslose an allen Arbeitslosen</v>
      </c>
      <c r="C102" s="359" t="s">
        <v>505</v>
      </c>
      <c r="D102" s="359" t="s">
        <v>293</v>
      </c>
      <c r="E102" s="359"/>
      <c r="F102" s="359" t="s">
        <v>294</v>
      </c>
      <c r="G102" s="360" t="s">
        <v>1016</v>
      </c>
      <c r="H102" s="359"/>
    </row>
    <row r="103" spans="1:9" ht="168" x14ac:dyDescent="0.35">
      <c r="A103" s="156" t="str">
        <f>Kennzahlen!A103</f>
        <v>B 4.5</v>
      </c>
      <c r="B103" s="142" t="str">
        <f>Kennzahlen!B103</f>
        <v>Arbeitslosenquote (Bundesagentur für Arbeit)</v>
      </c>
      <c r="C103" s="361" t="s">
        <v>549</v>
      </c>
      <c r="D103" s="371" t="s">
        <v>245</v>
      </c>
      <c r="E103" s="371" t="s">
        <v>529</v>
      </c>
      <c r="F103" s="371" t="s">
        <v>271</v>
      </c>
      <c r="G103" s="357" t="s">
        <v>1017</v>
      </c>
      <c r="H103" s="371" t="s">
        <v>427</v>
      </c>
    </row>
    <row r="104" spans="1:9" ht="108" x14ac:dyDescent="0.35">
      <c r="A104" s="144" t="str">
        <f>Kennzahlen!A104</f>
        <v>B 4.6</v>
      </c>
      <c r="B104" s="180" t="str">
        <f>Kennzahlen!B104</f>
        <v>Anteil Arbeitslose ohne abgeschlossene Berufsausbildung im SGB II und SGB III-Leistungsbezug</v>
      </c>
      <c r="C104" s="359" t="s">
        <v>643</v>
      </c>
      <c r="D104" s="359" t="s">
        <v>293</v>
      </c>
      <c r="E104" s="359"/>
      <c r="F104" s="359" t="s">
        <v>294</v>
      </c>
      <c r="G104" s="360" t="s">
        <v>1018</v>
      </c>
      <c r="H104" s="359"/>
    </row>
    <row r="105" spans="1:9" s="98" customFormat="1" ht="168" x14ac:dyDescent="0.35">
      <c r="A105" s="156" t="str">
        <f>Kennzahlen!A105</f>
        <v>B 4.7</v>
      </c>
      <c r="B105" s="168" t="str">
        <f>Kennzahlen!B105</f>
        <v>Anteil Personen mit ergänzenden Leistungen nach SGB II an den erwerbsfähigen Leistungsberechtigten (sog. Ergänzende)</v>
      </c>
      <c r="C105" s="371" t="s">
        <v>537</v>
      </c>
      <c r="D105" s="371" t="s">
        <v>282</v>
      </c>
      <c r="E105" s="371"/>
      <c r="F105" s="371" t="s">
        <v>283</v>
      </c>
      <c r="G105" s="374" t="s">
        <v>1019</v>
      </c>
      <c r="H105" s="371"/>
      <c r="I105" s="345"/>
    </row>
    <row r="106" spans="1:9" ht="144" x14ac:dyDescent="0.35">
      <c r="A106" s="148" t="str">
        <f>Kennzahlen!A106</f>
        <v>B 5</v>
      </c>
      <c r="B106" s="149" t="str">
        <f>Kennzahlen!B106</f>
        <v>Anteil Personen 18 bis unter 65 Jahre mit Mindestsicherungsleistungen</v>
      </c>
      <c r="C106" s="359" t="s">
        <v>177</v>
      </c>
      <c r="D106" s="390" t="s">
        <v>296</v>
      </c>
      <c r="E106" s="390" t="s">
        <v>530</v>
      </c>
      <c r="F106" s="390" t="s">
        <v>348</v>
      </c>
      <c r="G106" s="381" t="s">
        <v>1020</v>
      </c>
      <c r="H106" s="359" t="s">
        <v>428</v>
      </c>
    </row>
    <row r="107" spans="1:9" ht="70.150000000000006" customHeight="1" x14ac:dyDescent="0.35">
      <c r="A107" s="136" t="s">
        <v>119</v>
      </c>
      <c r="B107" s="137" t="s">
        <v>834</v>
      </c>
      <c r="C107" s="138"/>
      <c r="D107" s="138"/>
      <c r="E107" s="138"/>
      <c r="F107" s="138"/>
      <c r="G107" s="138"/>
      <c r="H107" s="139"/>
    </row>
    <row r="108" spans="1:9" ht="264" x14ac:dyDescent="0.35">
      <c r="A108" s="141" t="str">
        <f>Kennzahlen!A108</f>
        <v>W 1.1</v>
      </c>
      <c r="B108" s="142" t="str">
        <f>Kennzahlen!B108</f>
        <v>Veränderung des Wohnungsbestandes zum Vorjahr absolut</v>
      </c>
      <c r="C108" s="366" t="s">
        <v>510</v>
      </c>
      <c r="D108" s="366" t="s">
        <v>280</v>
      </c>
      <c r="E108" s="366"/>
      <c r="F108" s="366" t="s">
        <v>269</v>
      </c>
      <c r="G108" s="357" t="s">
        <v>669</v>
      </c>
      <c r="H108" s="355" t="s">
        <v>650</v>
      </c>
    </row>
    <row r="109" spans="1:9" ht="48" x14ac:dyDescent="0.35">
      <c r="A109" s="144" t="str">
        <f>Kennzahlen!A109</f>
        <v>W 1.2</v>
      </c>
      <c r="B109" s="145" t="str">
        <f>Kennzahlen!B109</f>
        <v>Veränderung des Wohnungsbestandes zum Vorjahr in Prozent</v>
      </c>
      <c r="C109" s="359" t="s">
        <v>651</v>
      </c>
      <c r="D109" s="365" t="s">
        <v>280</v>
      </c>
      <c r="E109" s="365"/>
      <c r="F109" s="365" t="s">
        <v>269</v>
      </c>
      <c r="G109" s="360" t="s">
        <v>1021</v>
      </c>
      <c r="H109" s="359" t="s">
        <v>652</v>
      </c>
    </row>
    <row r="110" spans="1:9" ht="204" x14ac:dyDescent="0.35">
      <c r="A110" s="141" t="str">
        <f>Kennzahlen!A110</f>
        <v>W 1.3</v>
      </c>
      <c r="B110" s="142" t="str">
        <f>Kennzahlen!B110</f>
        <v>Rechnerische Wohnungsreserve absolut</v>
      </c>
      <c r="C110" s="371" t="s">
        <v>653</v>
      </c>
      <c r="D110" s="366" t="s">
        <v>313</v>
      </c>
      <c r="E110" s="366"/>
      <c r="F110" s="366" t="s">
        <v>303</v>
      </c>
      <c r="G110" s="374" t="s">
        <v>654</v>
      </c>
      <c r="H110" s="355" t="s">
        <v>655</v>
      </c>
    </row>
    <row r="111" spans="1:9" ht="84" x14ac:dyDescent="0.35">
      <c r="A111" s="144" t="str">
        <f>Kennzahlen!A111</f>
        <v>W 1.4</v>
      </c>
      <c r="B111" s="149" t="str">
        <f>Kennzahlen!B111</f>
        <v>Rechnerische Wohnungsreserve in Prozent</v>
      </c>
      <c r="C111" s="359" t="s">
        <v>731</v>
      </c>
      <c r="D111" s="365" t="s">
        <v>313</v>
      </c>
      <c r="E111" s="365"/>
      <c r="F111" s="365" t="s">
        <v>303</v>
      </c>
      <c r="G111" s="360" t="s">
        <v>656</v>
      </c>
      <c r="H111" s="359" t="s">
        <v>756</v>
      </c>
    </row>
    <row r="112" spans="1:9" ht="120" x14ac:dyDescent="0.35">
      <c r="A112" s="141" t="str">
        <f>Kennzahlen!A112</f>
        <v>W 2.1</v>
      </c>
      <c r="B112" s="142" t="str">
        <f>Kennzahlen!B112</f>
        <v>Anteil Wohnungen in Mehrfamilienhäusern</v>
      </c>
      <c r="C112" s="355" t="s">
        <v>657</v>
      </c>
      <c r="D112" s="366" t="s">
        <v>280</v>
      </c>
      <c r="E112" s="366"/>
      <c r="F112" s="366" t="s">
        <v>269</v>
      </c>
      <c r="G112" s="357" t="s">
        <v>658</v>
      </c>
      <c r="H112" s="355" t="s">
        <v>659</v>
      </c>
    </row>
    <row r="113" spans="1:8" ht="144" x14ac:dyDescent="0.35">
      <c r="A113" s="144" t="str">
        <f>Kennzahlen!A113</f>
        <v>W 2.2</v>
      </c>
      <c r="B113" s="149" t="str">
        <f>Kennzahlen!B113</f>
        <v>Veränderung des Wohnungsbestandes in Mehrfamilienhäusern zum Vorjahr absolut</v>
      </c>
      <c r="C113" s="359" t="s">
        <v>660</v>
      </c>
      <c r="D113" s="365" t="s">
        <v>280</v>
      </c>
      <c r="E113" s="365"/>
      <c r="F113" s="365" t="s">
        <v>269</v>
      </c>
      <c r="G113" s="360" t="s">
        <v>429</v>
      </c>
      <c r="H113" s="359" t="s">
        <v>661</v>
      </c>
    </row>
    <row r="114" spans="1:8" ht="132" x14ac:dyDescent="0.35">
      <c r="A114" s="141" t="str">
        <f>Kennzahlen!A114</f>
        <v>W 3.1</v>
      </c>
      <c r="B114" s="142" t="str">
        <f>Kennzahlen!B114</f>
        <v>Durchschnittliche Wohnungsgröße in qm</v>
      </c>
      <c r="C114" s="371" t="s">
        <v>511</v>
      </c>
      <c r="D114" s="366" t="s">
        <v>280</v>
      </c>
      <c r="E114" s="366"/>
      <c r="F114" s="366" t="s">
        <v>269</v>
      </c>
      <c r="G114" s="377" t="s">
        <v>662</v>
      </c>
      <c r="H114" s="355" t="s">
        <v>663</v>
      </c>
    </row>
    <row r="115" spans="1:8" ht="180" x14ac:dyDescent="0.35">
      <c r="A115" s="144" t="str">
        <f>Kennzahlen!A115</f>
        <v>W 3.2</v>
      </c>
      <c r="B115" s="149" t="str">
        <f>Kennzahlen!B115</f>
        <v>Wohnfläche pro Person in qm</v>
      </c>
      <c r="C115" s="359" t="s">
        <v>512</v>
      </c>
      <c r="D115" s="365" t="s">
        <v>313</v>
      </c>
      <c r="E115" s="365"/>
      <c r="F115" s="365" t="s">
        <v>303</v>
      </c>
      <c r="G115" s="360" t="s">
        <v>664</v>
      </c>
      <c r="H115" s="359"/>
    </row>
    <row r="116" spans="1:8" ht="96" x14ac:dyDescent="0.35">
      <c r="A116" s="141" t="str">
        <f>Kennzahlen!A116</f>
        <v>W 3.3</v>
      </c>
      <c r="B116" s="142" t="str">
        <f>Kennzahlen!B116</f>
        <v>Durchschnittliche Haushaltsgröße</v>
      </c>
      <c r="C116" s="371" t="s">
        <v>665</v>
      </c>
      <c r="D116" s="366" t="s">
        <v>293</v>
      </c>
      <c r="E116" s="366"/>
      <c r="F116" s="366" t="s">
        <v>294</v>
      </c>
      <c r="G116" s="357" t="s">
        <v>430</v>
      </c>
      <c r="H116" s="355"/>
    </row>
    <row r="117" spans="1:8" ht="96" x14ac:dyDescent="0.35">
      <c r="A117" s="144" t="str">
        <f>Kennzahlen!A117</f>
        <v>W 4.1</v>
      </c>
      <c r="B117" s="149" t="str">
        <f>Kennzahlen!B117</f>
        <v>Bevölkerungsdichte pro Hektar Gesamtfläche</v>
      </c>
      <c r="C117" s="359" t="s">
        <v>1</v>
      </c>
      <c r="D117" s="396" t="s">
        <v>293</v>
      </c>
      <c r="E117" s="396"/>
      <c r="F117" s="396" t="s">
        <v>294</v>
      </c>
      <c r="G117" s="381" t="s">
        <v>431</v>
      </c>
      <c r="H117" s="359" t="s">
        <v>666</v>
      </c>
    </row>
    <row r="118" spans="1:8" ht="108" x14ac:dyDescent="0.35">
      <c r="A118" s="156" t="str">
        <f>Kennzahlen!A118</f>
        <v>W 4.2</v>
      </c>
      <c r="B118" s="142" t="str">
        <f>Kennzahlen!B118</f>
        <v>Bevölkerungsdichte pro Hektar Wohnbaufläche</v>
      </c>
      <c r="C118" s="371" t="s">
        <v>2</v>
      </c>
      <c r="D118" s="361" t="s">
        <v>313</v>
      </c>
      <c r="E118" s="361"/>
      <c r="F118" s="361" t="s">
        <v>303</v>
      </c>
      <c r="G118" s="386" t="s">
        <v>667</v>
      </c>
      <c r="H118" s="371" t="s">
        <v>668</v>
      </c>
    </row>
    <row r="119" spans="1:8" ht="216" x14ac:dyDescent="0.35">
      <c r="A119" s="382" t="str">
        <f>Kennzahlen!A119</f>
        <v>W 4.3</v>
      </c>
      <c r="B119" s="382" t="str">
        <f>Kennzahlen!B119</f>
        <v>Veränderung der durchschnittlichen Bestandsmiete laut Mietspiegel gegenüber dem Vorvorjahr in Prozent</v>
      </c>
      <c r="C119" s="359" t="s">
        <v>893</v>
      </c>
      <c r="D119" s="359" t="s">
        <v>895</v>
      </c>
      <c r="E119" s="359"/>
      <c r="F119" s="359" t="s">
        <v>894</v>
      </c>
      <c r="G119" s="359" t="s">
        <v>896</v>
      </c>
      <c r="H119" s="359" t="s">
        <v>937</v>
      </c>
    </row>
    <row r="120" spans="1:8" ht="56.1" customHeight="1" x14ac:dyDescent="0.35">
      <c r="A120" s="136" t="s">
        <v>134</v>
      </c>
      <c r="B120" s="137" t="s">
        <v>333</v>
      </c>
      <c r="C120" s="138"/>
      <c r="D120" s="138"/>
      <c r="E120" s="138"/>
      <c r="F120" s="138"/>
      <c r="G120" s="138"/>
      <c r="H120" s="139"/>
    </row>
    <row r="121" spans="1:8" ht="120" x14ac:dyDescent="0.35">
      <c r="A121" s="156" t="str">
        <f>Kennzahlen!A121</f>
        <v>S 1.1</v>
      </c>
      <c r="B121" s="142" t="str">
        <f>Kennzahlen!B121</f>
        <v>Anteil Schulabsolvent*innen mit Hauptschulabschluss</v>
      </c>
      <c r="C121" s="371" t="s">
        <v>762</v>
      </c>
      <c r="D121" s="355" t="s">
        <v>270</v>
      </c>
      <c r="E121" s="355" t="s">
        <v>517</v>
      </c>
      <c r="F121" s="355" t="s">
        <v>269</v>
      </c>
      <c r="G121" s="357" t="s">
        <v>1022</v>
      </c>
      <c r="H121" s="355" t="s">
        <v>1023</v>
      </c>
    </row>
    <row r="122" spans="1:8" ht="120" x14ac:dyDescent="0.35">
      <c r="A122" s="144" t="str">
        <f>Kennzahlen!A122</f>
        <v>S 1.2</v>
      </c>
      <c r="B122" s="149" t="str">
        <f>Kennzahlen!B122</f>
        <v>Anteil  Schulabsolvent*innen mit Realschulabschluss</v>
      </c>
      <c r="C122" s="390" t="s">
        <v>763</v>
      </c>
      <c r="D122" s="359" t="s">
        <v>270</v>
      </c>
      <c r="E122" s="359" t="s">
        <v>517</v>
      </c>
      <c r="F122" s="359" t="s">
        <v>269</v>
      </c>
      <c r="G122" s="359" t="s">
        <v>1024</v>
      </c>
      <c r="H122" s="359" t="s">
        <v>1023</v>
      </c>
    </row>
    <row r="123" spans="1:8" ht="120" x14ac:dyDescent="0.35">
      <c r="A123" s="156" t="str">
        <f>Kennzahlen!A123</f>
        <v>S 1.3</v>
      </c>
      <c r="B123" s="142" t="str">
        <f>Kennzahlen!B123</f>
        <v>Anteil  Schulabsolvent*innen mit (Fach-)Hochschulreife</v>
      </c>
      <c r="C123" s="371" t="s">
        <v>764</v>
      </c>
      <c r="D123" s="355" t="s">
        <v>270</v>
      </c>
      <c r="E123" s="355" t="s">
        <v>517</v>
      </c>
      <c r="F123" s="355" t="s">
        <v>269</v>
      </c>
      <c r="G123" s="357" t="s">
        <v>1025</v>
      </c>
      <c r="H123" s="355" t="s">
        <v>1026</v>
      </c>
    </row>
    <row r="124" spans="1:8" ht="120" x14ac:dyDescent="0.35">
      <c r="A124" s="175" t="str">
        <f>Kennzahlen!A124</f>
        <v>J 6</v>
      </c>
      <c r="B124" s="149" t="str">
        <f>Kennzahlen!B124</f>
        <v xml:space="preserve">Anteil Schulabgänger*innen ohne Hauptschulabschluss </v>
      </c>
      <c r="C124" s="359" t="s">
        <v>765</v>
      </c>
      <c r="D124" s="359" t="s">
        <v>270</v>
      </c>
      <c r="E124" s="359" t="s">
        <v>517</v>
      </c>
      <c r="F124" s="359" t="s">
        <v>269</v>
      </c>
      <c r="G124" s="360" t="s">
        <v>757</v>
      </c>
      <c r="H124" s="359" t="s">
        <v>1027</v>
      </c>
    </row>
    <row r="125" spans="1:8" ht="228" x14ac:dyDescent="0.35">
      <c r="A125" s="174" t="str">
        <f>Kennzahlen!A125</f>
        <v>I 2.1</v>
      </c>
      <c r="B125" s="142" t="str">
        <f>Kennzahlen!B125</f>
        <v>Anteil Schüler*innen mit Förderbedarf gesamt</v>
      </c>
      <c r="C125" s="371" t="s">
        <v>721</v>
      </c>
      <c r="D125" s="371" t="s">
        <v>278</v>
      </c>
      <c r="E125" s="371" t="s">
        <v>434</v>
      </c>
      <c r="F125" s="371" t="s">
        <v>279</v>
      </c>
      <c r="G125" s="371" t="s">
        <v>720</v>
      </c>
      <c r="H125" s="371" t="s">
        <v>758</v>
      </c>
    </row>
    <row r="126" spans="1:8" ht="409.5" x14ac:dyDescent="0.35">
      <c r="A126" s="398" t="str">
        <f>Kennzahlen!A126</f>
        <v>I 2.2</v>
      </c>
      <c r="B126" s="399" t="str">
        <f>Kennzahlen!B126</f>
        <v>Anteil inklusiv beschulte Schüler*innen mit Förderbedarf</v>
      </c>
      <c r="C126" s="359" t="s">
        <v>723</v>
      </c>
      <c r="D126" s="359" t="s">
        <v>278</v>
      </c>
      <c r="E126" s="359" t="s">
        <v>435</v>
      </c>
      <c r="F126" s="359" t="s">
        <v>279</v>
      </c>
      <c r="G126" s="359" t="s">
        <v>759</v>
      </c>
      <c r="H126" s="359" t="s">
        <v>1028</v>
      </c>
    </row>
    <row r="127" spans="1:8" ht="144" x14ac:dyDescent="0.35">
      <c r="A127" s="174" t="str">
        <f>Kennzahlen!A127</f>
        <v>I 2.3</v>
      </c>
      <c r="B127" s="142" t="str">
        <f>Kennzahlen!B127</f>
        <v>Anteil Schüler*innen mit Förderbedarf in Primarstufe</v>
      </c>
      <c r="C127" s="361" t="s">
        <v>732</v>
      </c>
      <c r="D127" s="371" t="s">
        <v>278</v>
      </c>
      <c r="E127" s="371"/>
      <c r="F127" s="371" t="s">
        <v>279</v>
      </c>
      <c r="G127" s="371" t="s">
        <v>726</v>
      </c>
      <c r="H127" s="371" t="s">
        <v>996</v>
      </c>
    </row>
    <row r="128" spans="1:8" ht="180" x14ac:dyDescent="0.35">
      <c r="A128" s="398" t="str">
        <f>Kennzahlen!A128</f>
        <v>I 2.4</v>
      </c>
      <c r="B128" s="173" t="str">
        <f>Kennzahlen!B128</f>
        <v>Anteil inklusiv beschulte Schüler*innen in Grundschulen mit Förderbedarf</v>
      </c>
      <c r="C128" s="359" t="s">
        <v>727</v>
      </c>
      <c r="D128" s="359" t="s">
        <v>278</v>
      </c>
      <c r="E128" s="359"/>
      <c r="F128" s="359" t="s">
        <v>279</v>
      </c>
      <c r="G128" s="359" t="s">
        <v>728</v>
      </c>
      <c r="H128" s="359" t="s">
        <v>996</v>
      </c>
    </row>
    <row r="129" spans="1:14" x14ac:dyDescent="0.35">
      <c r="G129" s="400"/>
    </row>
    <row r="131" spans="1:14" x14ac:dyDescent="0.35">
      <c r="B131" s="187" t="s">
        <v>241</v>
      </c>
    </row>
    <row r="133" spans="1:14" x14ac:dyDescent="0.35">
      <c r="A133" s="174" t="s">
        <v>46</v>
      </c>
      <c r="B133" s="151" t="s">
        <v>240</v>
      </c>
    </row>
    <row r="134" spans="1:14" x14ac:dyDescent="0.35">
      <c r="A134" s="175" t="s">
        <v>237</v>
      </c>
      <c r="B134" s="180" t="s">
        <v>679</v>
      </c>
    </row>
    <row r="135" spans="1:14" s="98" customFormat="1" x14ac:dyDescent="0.35">
      <c r="A135" s="174" t="s">
        <v>238</v>
      </c>
      <c r="B135" s="151" t="s">
        <v>239</v>
      </c>
      <c r="C135" s="195"/>
      <c r="D135" s="196"/>
      <c r="E135" s="196"/>
      <c r="F135" s="196"/>
      <c r="G135" s="197"/>
      <c r="H135" s="197"/>
      <c r="I135" s="345"/>
    </row>
    <row r="136" spans="1:14" ht="15" x14ac:dyDescent="0.2">
      <c r="A136" s="198" t="s">
        <v>1032</v>
      </c>
      <c r="B136" s="180" t="s">
        <v>1033</v>
      </c>
      <c r="I136" s="140"/>
      <c r="N136" s="191"/>
    </row>
  </sheetData>
  <sheetProtection algorithmName="SHA-512" hashValue="K5j7PHeoNyg+0ctG+Iud/mtGcCQqRLc6d3zrpQrQVSNTlTcSylA5tVA7kdonLlYLExzHTIGlYQWJeMYnlUPHFA==" saltValue="+0t5CWmgmSZYdMJ9NQ3tsA==" spinCount="100000" sheet="1" objects="1" scenarios="1"/>
  <mergeCells count="11">
    <mergeCell ref="B120:H120"/>
    <mergeCell ref="B8:H8"/>
    <mergeCell ref="B13:H13"/>
    <mergeCell ref="B25:H25"/>
    <mergeCell ref="B40:H40"/>
    <mergeCell ref="B52:H52"/>
    <mergeCell ref="B63:H63"/>
    <mergeCell ref="B69:H69"/>
    <mergeCell ref="B79:H79"/>
    <mergeCell ref="B90:H90"/>
    <mergeCell ref="B107:H107"/>
  </mergeCells>
  <pageMargins left="0.70866141732283472" right="0.70866141732283472" top="0.74803149606299213" bottom="0.74803149606299213" header="0.31496062992125984" footer="0.31496062992125984"/>
  <pageSetup paperSize="9" scale="53" fitToHeight="0" orientation="landscape" horizontalDpi="90" verticalDpi="90" r:id="rId1"/>
  <rowBreaks count="11" manualBreakCount="11">
    <brk id="12" max="16383" man="1"/>
    <brk id="24" max="16383" man="1"/>
    <brk id="39" max="16383" man="1"/>
    <brk id="51" max="16383" man="1"/>
    <brk id="62" max="16383" man="1"/>
    <brk id="68" max="16383" man="1"/>
    <brk id="78" max="16383" man="1"/>
    <brk id="89" max="16383" man="1"/>
    <brk id="106" max="16383" man="1"/>
    <brk id="119" max="16383" man="1"/>
    <brk id="130" max="16383" man="1"/>
  </rowBreaks>
  <drawing r:id="rId2"/>
  <legacyDrawing r:id="rId3"/>
  <oleObjects>
    <mc:AlternateContent xmlns:mc="http://schemas.openxmlformats.org/markup-compatibility/2006">
      <mc:Choice Requires="x14">
        <oleObject progId="ImageExpertBild" shapeId="8205" r:id="rId4">
          <objectPr defaultSize="0" autoPict="0" r:id="rId5">
            <anchor moveWithCells="1" sizeWithCells="1">
              <from>
                <xdr:col>7</xdr:col>
                <xdr:colOff>1704975</xdr:colOff>
                <xdr:row>0</xdr:row>
                <xdr:rowOff>304800</xdr:rowOff>
              </from>
              <to>
                <xdr:col>7</xdr:col>
                <xdr:colOff>3638550</xdr:colOff>
                <xdr:row>5</xdr:row>
                <xdr:rowOff>95250</xdr:rowOff>
              </to>
            </anchor>
          </objectPr>
        </oleObject>
      </mc:Choice>
      <mc:Fallback>
        <oleObject progId="ImageExpertBild" shapeId="82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EB960B"/>
    <pageSetUpPr fitToPage="1"/>
  </sheetPr>
  <dimension ref="A1:D100"/>
  <sheetViews>
    <sheetView showGridLines="0" zoomScaleNormal="100" workbookViewId="0">
      <pane ySplit="7" topLeftCell="A8" activePane="bottomLeft" state="frozen"/>
      <selection pane="bottomLeft"/>
    </sheetView>
  </sheetViews>
  <sheetFormatPr baseColWidth="10" defaultRowHeight="15" x14ac:dyDescent="0.2"/>
  <cols>
    <col min="1" max="1" width="4.21875" style="402" customWidth="1"/>
    <col min="2" max="2" width="22.44140625" style="453" customWidth="1"/>
    <col min="3" max="3" width="109.109375" style="403" customWidth="1"/>
    <col min="4" max="4" width="42.5546875" style="403" hidden="1" customWidth="1"/>
    <col min="5" max="16384" width="11.5546875" style="140"/>
  </cols>
  <sheetData>
    <row r="1" spans="1:4" ht="24.75" customHeight="1" x14ac:dyDescent="0.2">
      <c r="A1" s="401" t="str">
        <f>'Deckblatt und Impressum'!A1</f>
        <v>Sozialmonitoring Region Hannover 2024 (1)</v>
      </c>
      <c r="B1" s="402"/>
    </row>
    <row r="2" spans="1:4" ht="18.75" customHeight="1" x14ac:dyDescent="0.2">
      <c r="A2" s="404" t="str">
        <f>'Deckblatt und Impressum'!A2</f>
        <v>Dezernat für Soziales, Teilhabe, Familie und Jugend - Stabsstelle Sozialplanung</v>
      </c>
      <c r="B2" s="402"/>
    </row>
    <row r="3" spans="1:4" ht="15" customHeight="1" x14ac:dyDescent="0.2">
      <c r="A3" s="405" t="str">
        <f>'Deckblatt und Impressum'!A3</f>
        <v>Stand: 22.11.2024</v>
      </c>
      <c r="B3" s="402"/>
    </row>
    <row r="4" spans="1:4" ht="15" customHeight="1" x14ac:dyDescent="0.2">
      <c r="A4" s="405"/>
      <c r="B4" s="402"/>
    </row>
    <row r="5" spans="1:4" ht="18.75" customHeight="1" x14ac:dyDescent="0.2">
      <c r="A5" s="203" t="s">
        <v>352</v>
      </c>
      <c r="B5" s="402"/>
    </row>
    <row r="7" spans="1:4" ht="24.75" customHeight="1" x14ac:dyDescent="0.2">
      <c r="A7" s="406"/>
      <c r="B7" s="407" t="s">
        <v>580</v>
      </c>
      <c r="C7" s="407" t="s">
        <v>581</v>
      </c>
      <c r="D7" s="408" t="s">
        <v>604</v>
      </c>
    </row>
    <row r="8" spans="1:4" ht="60" x14ac:dyDescent="0.2">
      <c r="A8" s="409" t="s">
        <v>91</v>
      </c>
      <c r="B8" s="410" t="s">
        <v>563</v>
      </c>
      <c r="C8" s="357" t="s">
        <v>564</v>
      </c>
      <c r="D8" s="357" t="s">
        <v>562</v>
      </c>
    </row>
    <row r="9" spans="1:4" ht="72" x14ac:dyDescent="0.2">
      <c r="A9" s="411"/>
      <c r="B9" s="412" t="s">
        <v>353</v>
      </c>
      <c r="C9" s="413" t="s">
        <v>706</v>
      </c>
      <c r="D9" s="414" t="s">
        <v>294</v>
      </c>
    </row>
    <row r="10" spans="1:4" ht="36" x14ac:dyDescent="0.2">
      <c r="A10" s="409"/>
      <c r="B10" s="410" t="s">
        <v>384</v>
      </c>
      <c r="C10" s="415" t="s">
        <v>385</v>
      </c>
      <c r="D10" s="357" t="s">
        <v>381</v>
      </c>
    </row>
    <row r="11" spans="1:4" ht="48" x14ac:dyDescent="0.2">
      <c r="A11" s="411"/>
      <c r="B11" s="412" t="s">
        <v>582</v>
      </c>
      <c r="C11" s="413" t="s">
        <v>597</v>
      </c>
      <c r="D11" s="414" t="s">
        <v>381</v>
      </c>
    </row>
    <row r="12" spans="1:4" ht="25.5" x14ac:dyDescent="0.2">
      <c r="A12" s="409"/>
      <c r="B12" s="410" t="s">
        <v>560</v>
      </c>
      <c r="C12" s="415" t="s">
        <v>561</v>
      </c>
      <c r="D12" s="357" t="s">
        <v>562</v>
      </c>
    </row>
    <row r="13" spans="1:4" ht="25.5" x14ac:dyDescent="0.2">
      <c r="A13" s="411"/>
      <c r="B13" s="412" t="s">
        <v>583</v>
      </c>
      <c r="C13" s="413" t="s">
        <v>386</v>
      </c>
      <c r="D13" s="414" t="s">
        <v>381</v>
      </c>
    </row>
    <row r="14" spans="1:4" ht="72" x14ac:dyDescent="0.2">
      <c r="A14" s="409"/>
      <c r="B14" s="416" t="s">
        <v>620</v>
      </c>
      <c r="C14" s="417" t="s">
        <v>621</v>
      </c>
      <c r="D14" s="414"/>
    </row>
    <row r="15" spans="1:4" ht="36" x14ac:dyDescent="0.2">
      <c r="A15" s="411"/>
      <c r="B15" s="412" t="s">
        <v>572</v>
      </c>
      <c r="C15" s="413" t="s">
        <v>585</v>
      </c>
      <c r="D15" s="357" t="s">
        <v>381</v>
      </c>
    </row>
    <row r="16" spans="1:4" ht="17.25" customHeight="1" x14ac:dyDescent="0.2">
      <c r="A16" s="409"/>
      <c r="B16" s="418" t="s">
        <v>373</v>
      </c>
      <c r="C16" s="417" t="s">
        <v>374</v>
      </c>
      <c r="D16" s="419" t="s">
        <v>383</v>
      </c>
    </row>
    <row r="17" spans="1:4" x14ac:dyDescent="0.2">
      <c r="B17" s="420"/>
      <c r="C17" s="421"/>
      <c r="D17" s="422"/>
    </row>
    <row r="18" spans="1:4" x14ac:dyDescent="0.2">
      <c r="A18" s="423" t="s">
        <v>97</v>
      </c>
      <c r="B18" s="424" t="s">
        <v>380</v>
      </c>
      <c r="C18" s="425" t="s">
        <v>586</v>
      </c>
      <c r="D18" s="426" t="s">
        <v>381</v>
      </c>
    </row>
    <row r="19" spans="1:4" x14ac:dyDescent="0.2">
      <c r="A19" s="423"/>
      <c r="B19" s="424"/>
      <c r="C19" s="425"/>
      <c r="D19" s="426"/>
    </row>
    <row r="20" spans="1:4" x14ac:dyDescent="0.2">
      <c r="A20" s="423"/>
      <c r="B20" s="424"/>
      <c r="C20" s="425"/>
      <c r="D20" s="426"/>
    </row>
    <row r="21" spans="1:4" x14ac:dyDescent="0.2">
      <c r="A21" s="423"/>
      <c r="B21" s="424"/>
      <c r="C21" s="425"/>
      <c r="D21" s="426"/>
    </row>
    <row r="22" spans="1:4" x14ac:dyDescent="0.2">
      <c r="A22" s="423"/>
      <c r="B22" s="424"/>
      <c r="C22" s="425"/>
      <c r="D22" s="426"/>
    </row>
    <row r="23" spans="1:4" x14ac:dyDescent="0.2">
      <c r="A23" s="423"/>
      <c r="B23" s="424"/>
      <c r="C23" s="425"/>
      <c r="D23" s="426"/>
    </row>
    <row r="24" spans="1:4" x14ac:dyDescent="0.2">
      <c r="A24" s="423"/>
      <c r="B24" s="424"/>
      <c r="C24" s="425"/>
      <c r="D24" s="426"/>
    </row>
    <row r="25" spans="1:4" x14ac:dyDescent="0.2">
      <c r="A25" s="423"/>
      <c r="B25" s="424"/>
      <c r="C25" s="425"/>
      <c r="D25" s="426"/>
    </row>
    <row r="26" spans="1:4" x14ac:dyDescent="0.2">
      <c r="A26" s="423"/>
      <c r="B26" s="424"/>
      <c r="C26" s="425"/>
      <c r="D26" s="426"/>
    </row>
    <row r="27" spans="1:4" x14ac:dyDescent="0.2">
      <c r="A27" s="423"/>
      <c r="B27" s="424"/>
      <c r="C27" s="425"/>
      <c r="D27" s="426"/>
    </row>
    <row r="28" spans="1:4" x14ac:dyDescent="0.2">
      <c r="A28" s="423"/>
      <c r="B28" s="424"/>
      <c r="C28" s="425"/>
      <c r="D28" s="426"/>
    </row>
    <row r="29" spans="1:4" x14ac:dyDescent="0.2">
      <c r="A29" s="423"/>
      <c r="B29" s="424"/>
      <c r="C29" s="425"/>
      <c r="D29" s="426"/>
    </row>
    <row r="30" spans="1:4" x14ac:dyDescent="0.2">
      <c r="A30" s="423"/>
      <c r="B30" s="424"/>
      <c r="C30" s="425"/>
      <c r="D30" s="426"/>
    </row>
    <row r="31" spans="1:4" x14ac:dyDescent="0.2">
      <c r="A31" s="423"/>
      <c r="B31" s="424"/>
      <c r="C31" s="425"/>
      <c r="D31" s="426"/>
    </row>
    <row r="32" spans="1:4" x14ac:dyDescent="0.2">
      <c r="A32" s="423"/>
      <c r="B32" s="424"/>
      <c r="C32" s="425"/>
      <c r="D32" s="426"/>
    </row>
    <row r="33" spans="1:4" ht="38.25" customHeight="1" x14ac:dyDescent="0.2">
      <c r="A33" s="423"/>
      <c r="B33" s="424"/>
      <c r="C33" s="425"/>
      <c r="D33" s="426"/>
    </row>
    <row r="34" spans="1:4" ht="192" x14ac:dyDescent="0.2">
      <c r="A34" s="427"/>
      <c r="B34" s="412" t="s">
        <v>569</v>
      </c>
      <c r="C34" s="413" t="s">
        <v>835</v>
      </c>
      <c r="D34" s="414" t="s">
        <v>381</v>
      </c>
    </row>
    <row r="35" spans="1:4" ht="144" x14ac:dyDescent="0.2">
      <c r="A35" s="428"/>
      <c r="B35" s="410" t="s">
        <v>442</v>
      </c>
      <c r="C35" s="415" t="s">
        <v>602</v>
      </c>
      <c r="D35" s="357" t="s">
        <v>381</v>
      </c>
    </row>
    <row r="36" spans="1:4" ht="96" x14ac:dyDescent="0.2">
      <c r="A36" s="427"/>
      <c r="B36" s="412" t="s">
        <v>271</v>
      </c>
      <c r="C36" s="379" t="s">
        <v>587</v>
      </c>
      <c r="D36" s="414" t="s">
        <v>376</v>
      </c>
    </row>
    <row r="37" spans="1:4" x14ac:dyDescent="0.2">
      <c r="B37" s="420"/>
      <c r="C37" s="421"/>
      <c r="D37" s="422"/>
    </row>
    <row r="38" spans="1:4" ht="72" x14ac:dyDescent="0.2">
      <c r="A38" s="428" t="s">
        <v>357</v>
      </c>
      <c r="B38" s="410" t="s">
        <v>358</v>
      </c>
      <c r="C38" s="415" t="s">
        <v>588</v>
      </c>
      <c r="D38" s="357" t="s">
        <v>375</v>
      </c>
    </row>
    <row r="39" spans="1:4" ht="96" customHeight="1" x14ac:dyDescent="0.2">
      <c r="A39" s="427"/>
      <c r="B39" s="429" t="s">
        <v>584</v>
      </c>
      <c r="C39" s="379" t="s">
        <v>598</v>
      </c>
      <c r="D39" s="414" t="s">
        <v>381</v>
      </c>
    </row>
    <row r="40" spans="1:4" ht="60" x14ac:dyDescent="0.2">
      <c r="A40" s="428"/>
      <c r="B40" s="430" t="s">
        <v>571</v>
      </c>
      <c r="C40" s="415" t="s">
        <v>589</v>
      </c>
      <c r="D40" s="357" t="s">
        <v>381</v>
      </c>
    </row>
    <row r="41" spans="1:4" ht="24" x14ac:dyDescent="0.2">
      <c r="A41" s="431"/>
      <c r="B41" s="429" t="s">
        <v>565</v>
      </c>
      <c r="C41" s="414" t="s">
        <v>566</v>
      </c>
      <c r="D41" s="414" t="s">
        <v>562</v>
      </c>
    </row>
    <row r="42" spans="1:4" x14ac:dyDescent="0.2">
      <c r="A42" s="423"/>
      <c r="B42" s="432" t="s">
        <v>570</v>
      </c>
      <c r="C42" s="433" t="s">
        <v>590</v>
      </c>
      <c r="D42" s="434" t="s">
        <v>381</v>
      </c>
    </row>
    <row r="43" spans="1:4" x14ac:dyDescent="0.2">
      <c r="A43" s="423"/>
      <c r="B43" s="432"/>
      <c r="C43" s="433"/>
      <c r="D43" s="434"/>
    </row>
    <row r="44" spans="1:4" x14ac:dyDescent="0.2">
      <c r="A44" s="423"/>
      <c r="B44" s="432"/>
      <c r="C44" s="433"/>
      <c r="D44" s="434"/>
    </row>
    <row r="45" spans="1:4" x14ac:dyDescent="0.2">
      <c r="A45" s="423"/>
      <c r="B45" s="432"/>
      <c r="C45" s="433"/>
      <c r="D45" s="434"/>
    </row>
    <row r="46" spans="1:4" x14ac:dyDescent="0.2">
      <c r="A46" s="423"/>
      <c r="B46" s="432"/>
      <c r="C46" s="433"/>
      <c r="D46" s="434"/>
    </row>
    <row r="47" spans="1:4" x14ac:dyDescent="0.2">
      <c r="A47" s="423"/>
      <c r="B47" s="432"/>
      <c r="C47" s="433"/>
      <c r="D47" s="434"/>
    </row>
    <row r="48" spans="1:4" x14ac:dyDescent="0.2">
      <c r="A48" s="423"/>
      <c r="B48" s="432"/>
      <c r="C48" s="433"/>
      <c r="D48" s="434"/>
    </row>
    <row r="49" spans="1:4" x14ac:dyDescent="0.2">
      <c r="A49" s="423"/>
      <c r="B49" s="432"/>
      <c r="C49" s="433"/>
      <c r="D49" s="434"/>
    </row>
    <row r="50" spans="1:4" x14ac:dyDescent="0.2">
      <c r="A50" s="423"/>
      <c r="B50" s="432"/>
      <c r="C50" s="433"/>
      <c r="D50" s="434"/>
    </row>
    <row r="51" spans="1:4" x14ac:dyDescent="0.2">
      <c r="A51" s="423"/>
      <c r="B51" s="432"/>
      <c r="C51" s="433"/>
      <c r="D51" s="434"/>
    </row>
    <row r="52" spans="1:4" x14ac:dyDescent="0.2">
      <c r="A52" s="423"/>
      <c r="B52" s="432"/>
      <c r="C52" s="433"/>
      <c r="D52" s="434"/>
    </row>
    <row r="53" spans="1:4" x14ac:dyDescent="0.2">
      <c r="A53" s="423"/>
      <c r="B53" s="432"/>
      <c r="C53" s="433"/>
      <c r="D53" s="434"/>
    </row>
    <row r="54" spans="1:4" x14ac:dyDescent="0.2">
      <c r="A54" s="423"/>
      <c r="B54" s="432"/>
      <c r="C54" s="433"/>
      <c r="D54" s="434"/>
    </row>
    <row r="55" spans="1:4" x14ac:dyDescent="0.2">
      <c r="A55" s="423"/>
      <c r="B55" s="432"/>
      <c r="C55" s="433"/>
      <c r="D55" s="434"/>
    </row>
    <row r="56" spans="1:4" x14ac:dyDescent="0.2">
      <c r="A56" s="423"/>
      <c r="B56" s="432"/>
      <c r="C56" s="433"/>
      <c r="D56" s="434"/>
    </row>
    <row r="57" spans="1:4" x14ac:dyDescent="0.2">
      <c r="A57" s="423"/>
      <c r="B57" s="432"/>
      <c r="C57" s="433"/>
      <c r="D57" s="434"/>
    </row>
    <row r="58" spans="1:4" x14ac:dyDescent="0.2">
      <c r="A58" s="423"/>
      <c r="B58" s="432"/>
      <c r="C58" s="433"/>
      <c r="D58" s="434"/>
    </row>
    <row r="59" spans="1:4" x14ac:dyDescent="0.2">
      <c r="A59" s="423"/>
      <c r="B59" s="432"/>
      <c r="C59" s="433"/>
      <c r="D59" s="434"/>
    </row>
    <row r="60" spans="1:4" x14ac:dyDescent="0.2">
      <c r="A60" s="423"/>
      <c r="B60" s="432"/>
      <c r="C60" s="433"/>
      <c r="D60" s="434"/>
    </row>
    <row r="61" spans="1:4" x14ac:dyDescent="0.2">
      <c r="A61" s="423"/>
      <c r="B61" s="432"/>
      <c r="C61" s="433"/>
      <c r="D61" s="434"/>
    </row>
    <row r="62" spans="1:4" x14ac:dyDescent="0.2">
      <c r="A62" s="423"/>
      <c r="B62" s="432"/>
      <c r="C62" s="433"/>
      <c r="D62" s="434"/>
    </row>
    <row r="63" spans="1:4" x14ac:dyDescent="0.2">
      <c r="A63" s="423"/>
      <c r="B63" s="432"/>
      <c r="C63" s="433"/>
      <c r="D63" s="434"/>
    </row>
    <row r="64" spans="1:4" ht="64.5" customHeight="1" x14ac:dyDescent="0.2">
      <c r="A64" s="423"/>
      <c r="B64" s="432"/>
      <c r="C64" s="433"/>
      <c r="D64" s="434"/>
    </row>
    <row r="65" spans="1:4" x14ac:dyDescent="0.2">
      <c r="B65" s="420"/>
      <c r="C65" s="421"/>
      <c r="D65" s="422"/>
    </row>
    <row r="66" spans="1:4" ht="72" x14ac:dyDescent="0.2">
      <c r="A66" s="427" t="s">
        <v>139</v>
      </c>
      <c r="B66" s="412" t="s">
        <v>354</v>
      </c>
      <c r="C66" s="413" t="s">
        <v>595</v>
      </c>
      <c r="D66" s="414" t="s">
        <v>294</v>
      </c>
    </row>
    <row r="67" spans="1:4" ht="60" x14ac:dyDescent="0.2">
      <c r="A67" s="428"/>
      <c r="B67" s="416" t="s">
        <v>391</v>
      </c>
      <c r="C67" s="435" t="s">
        <v>591</v>
      </c>
      <c r="D67" s="374" t="s">
        <v>271</v>
      </c>
    </row>
    <row r="68" spans="1:4" x14ac:dyDescent="0.2">
      <c r="B68" s="420"/>
      <c r="C68" s="422"/>
      <c r="D68" s="422"/>
    </row>
    <row r="69" spans="1:4" ht="60" x14ac:dyDescent="0.2">
      <c r="A69" s="427" t="s">
        <v>234</v>
      </c>
      <c r="B69" s="412" t="s">
        <v>355</v>
      </c>
      <c r="C69" s="413" t="s">
        <v>356</v>
      </c>
      <c r="D69" s="414" t="s">
        <v>294</v>
      </c>
    </row>
    <row r="70" spans="1:4" ht="108" x14ac:dyDescent="0.2">
      <c r="A70" s="428"/>
      <c r="B70" s="418" t="s">
        <v>579</v>
      </c>
      <c r="C70" s="417" t="s">
        <v>766</v>
      </c>
      <c r="D70" s="436" t="s">
        <v>383</v>
      </c>
    </row>
    <row r="71" spans="1:4" ht="132" x14ac:dyDescent="0.2">
      <c r="A71" s="427"/>
      <c r="B71" s="412" t="s">
        <v>359</v>
      </c>
      <c r="C71" s="413" t="s">
        <v>592</v>
      </c>
      <c r="D71" s="414" t="s">
        <v>294</v>
      </c>
    </row>
    <row r="72" spans="1:4" x14ac:dyDescent="0.2">
      <c r="B72" s="420"/>
      <c r="C72" s="422"/>
      <c r="D72" s="422"/>
    </row>
    <row r="73" spans="1:4" ht="38.25" x14ac:dyDescent="0.2">
      <c r="A73" s="428" t="s">
        <v>47</v>
      </c>
      <c r="B73" s="416" t="s">
        <v>574</v>
      </c>
      <c r="C73" s="437" t="s">
        <v>573</v>
      </c>
      <c r="D73" s="374" t="s">
        <v>381</v>
      </c>
    </row>
    <row r="74" spans="1:4" ht="96" x14ac:dyDescent="0.2">
      <c r="A74" s="427"/>
      <c r="B74" s="412" t="s">
        <v>360</v>
      </c>
      <c r="C74" s="413" t="s">
        <v>593</v>
      </c>
      <c r="D74" s="414" t="s">
        <v>294</v>
      </c>
    </row>
    <row r="75" spans="1:4" x14ac:dyDescent="0.2">
      <c r="B75" s="420"/>
      <c r="C75" s="421"/>
      <c r="D75" s="422"/>
    </row>
    <row r="76" spans="1:4" ht="23.25" customHeight="1" x14ac:dyDescent="0.2">
      <c r="A76" s="428" t="s">
        <v>377</v>
      </c>
      <c r="B76" s="418" t="s">
        <v>576</v>
      </c>
      <c r="C76" s="417" t="s">
        <v>640</v>
      </c>
      <c r="D76" s="374" t="s">
        <v>381</v>
      </c>
    </row>
    <row r="77" spans="1:4" ht="25.5" x14ac:dyDescent="0.2">
      <c r="A77" s="427"/>
      <c r="B77" s="438" t="s">
        <v>378</v>
      </c>
      <c r="C77" s="413" t="s">
        <v>379</v>
      </c>
      <c r="D77" s="414" t="s">
        <v>531</v>
      </c>
    </row>
    <row r="78" spans="1:4" ht="347.25" customHeight="1" x14ac:dyDescent="0.2">
      <c r="A78" s="428"/>
      <c r="B78" s="416" t="s">
        <v>739</v>
      </c>
      <c r="C78" s="417" t="s">
        <v>740</v>
      </c>
      <c r="D78" s="374"/>
    </row>
    <row r="79" spans="1:4" x14ac:dyDescent="0.2">
      <c r="B79" s="420"/>
      <c r="C79" s="422"/>
      <c r="D79" s="422"/>
    </row>
    <row r="80" spans="1:4" ht="204" x14ac:dyDescent="0.2">
      <c r="A80" s="439" t="s">
        <v>143</v>
      </c>
      <c r="B80" s="440" t="s">
        <v>881</v>
      </c>
      <c r="C80" s="441" t="s">
        <v>880</v>
      </c>
      <c r="D80" s="357" t="s">
        <v>607</v>
      </c>
    </row>
    <row r="81" spans="1:4" ht="48" x14ac:dyDescent="0.2">
      <c r="A81" s="442"/>
      <c r="B81" s="410" t="s">
        <v>606</v>
      </c>
      <c r="C81" s="443" t="s">
        <v>608</v>
      </c>
      <c r="D81" s="357"/>
    </row>
    <row r="82" spans="1:4" ht="156" customHeight="1" x14ac:dyDescent="0.2">
      <c r="A82" s="444"/>
      <c r="B82" s="412" t="s">
        <v>389</v>
      </c>
      <c r="C82" s="445" t="s">
        <v>594</v>
      </c>
      <c r="D82" s="414" t="s">
        <v>381</v>
      </c>
    </row>
    <row r="83" spans="1:4" ht="189.75" customHeight="1" x14ac:dyDescent="0.2">
      <c r="A83" s="446"/>
      <c r="B83" s="416" t="s">
        <v>361</v>
      </c>
      <c r="C83" s="417" t="s">
        <v>942</v>
      </c>
      <c r="D83" s="374" t="s">
        <v>294</v>
      </c>
    </row>
    <row r="84" spans="1:4" ht="72" x14ac:dyDescent="0.2">
      <c r="A84" s="427"/>
      <c r="B84" s="412" t="s">
        <v>567</v>
      </c>
      <c r="C84" s="413" t="s">
        <v>568</v>
      </c>
      <c r="D84" s="414" t="s">
        <v>562</v>
      </c>
    </row>
    <row r="85" spans="1:4" ht="120" customHeight="1" x14ac:dyDescent="0.2">
      <c r="A85" s="428"/>
      <c r="B85" s="418" t="s">
        <v>265</v>
      </c>
      <c r="C85" s="417" t="s">
        <v>603</v>
      </c>
      <c r="D85" s="374" t="s">
        <v>601</v>
      </c>
    </row>
    <row r="86" spans="1:4" ht="25.5" x14ac:dyDescent="0.2">
      <c r="A86" s="427"/>
      <c r="B86" s="412" t="s">
        <v>390</v>
      </c>
      <c r="C86" s="447" t="s">
        <v>575</v>
      </c>
      <c r="D86" s="414" t="s">
        <v>271</v>
      </c>
    </row>
    <row r="87" spans="1:4" x14ac:dyDescent="0.2">
      <c r="A87" s="405"/>
      <c r="B87" s="448"/>
      <c r="C87" s="449"/>
      <c r="D87" s="449"/>
    </row>
    <row r="88" spans="1:4" ht="60" x14ac:dyDescent="0.2">
      <c r="A88" s="428" t="s">
        <v>362</v>
      </c>
      <c r="B88" s="418" t="s">
        <v>363</v>
      </c>
      <c r="C88" s="417" t="s">
        <v>356</v>
      </c>
      <c r="D88" s="374" t="s">
        <v>294</v>
      </c>
    </row>
    <row r="89" spans="1:4" x14ac:dyDescent="0.2">
      <c r="A89" s="405"/>
      <c r="B89" s="448"/>
      <c r="C89" s="449"/>
      <c r="D89" s="449"/>
    </row>
    <row r="90" spans="1:4" ht="81" customHeight="1" x14ac:dyDescent="0.2">
      <c r="A90" s="427" t="s">
        <v>364</v>
      </c>
      <c r="B90" s="412" t="s">
        <v>365</v>
      </c>
      <c r="C90" s="413" t="s">
        <v>366</v>
      </c>
      <c r="D90" s="414" t="s">
        <v>294</v>
      </c>
    </row>
    <row r="91" spans="1:4" ht="60" x14ac:dyDescent="0.2">
      <c r="A91" s="428"/>
      <c r="B91" s="418" t="s">
        <v>402</v>
      </c>
      <c r="C91" s="417" t="s">
        <v>403</v>
      </c>
      <c r="D91" s="450" t="s">
        <v>383</v>
      </c>
    </row>
    <row r="92" spans="1:4" x14ac:dyDescent="0.2">
      <c r="A92" s="405"/>
      <c r="B92" s="448"/>
      <c r="C92" s="449"/>
      <c r="D92" s="449"/>
    </row>
    <row r="93" spans="1:4" ht="49.5" customHeight="1" x14ac:dyDescent="0.2">
      <c r="A93" s="427" t="s">
        <v>134</v>
      </c>
      <c r="B93" s="412" t="s">
        <v>367</v>
      </c>
      <c r="C93" s="413" t="s">
        <v>596</v>
      </c>
      <c r="D93" s="414" t="s">
        <v>294</v>
      </c>
    </row>
    <row r="94" spans="1:4" ht="144" x14ac:dyDescent="0.2">
      <c r="A94" s="428"/>
      <c r="B94" s="416" t="s">
        <v>382</v>
      </c>
      <c r="C94" s="417" t="s">
        <v>733</v>
      </c>
      <c r="D94" s="450" t="s">
        <v>383</v>
      </c>
    </row>
    <row r="95" spans="1:4" ht="48" x14ac:dyDescent="0.2">
      <c r="A95" s="427"/>
      <c r="B95" s="412" t="s">
        <v>368</v>
      </c>
      <c r="C95" s="413" t="s">
        <v>599</v>
      </c>
      <c r="D95" s="414" t="s">
        <v>294</v>
      </c>
    </row>
    <row r="96" spans="1:4" x14ac:dyDescent="0.2">
      <c r="A96" s="405"/>
      <c r="B96" s="448"/>
      <c r="C96" s="451" t="s">
        <v>882</v>
      </c>
      <c r="D96" s="452"/>
    </row>
    <row r="97" spans="1:4" ht="48" x14ac:dyDescent="0.2">
      <c r="A97" s="428" t="s">
        <v>388</v>
      </c>
      <c r="B97" s="418" t="s">
        <v>387</v>
      </c>
      <c r="C97" s="417" t="s">
        <v>883</v>
      </c>
      <c r="D97" s="450" t="s">
        <v>351</v>
      </c>
    </row>
    <row r="98" spans="1:4" x14ac:dyDescent="0.2">
      <c r="A98" s="405"/>
      <c r="B98" s="448"/>
      <c r="C98" s="449"/>
      <c r="D98" s="449"/>
    </row>
    <row r="99" spans="1:4" ht="36" x14ac:dyDescent="0.2">
      <c r="A99" s="427" t="s">
        <v>119</v>
      </c>
      <c r="B99" s="429" t="s">
        <v>369</v>
      </c>
      <c r="C99" s="413" t="s">
        <v>370</v>
      </c>
      <c r="D99" s="414" t="s">
        <v>294</v>
      </c>
    </row>
    <row r="100" spans="1:4" ht="36" x14ac:dyDescent="0.2">
      <c r="A100" s="428"/>
      <c r="B100" s="418" t="s">
        <v>371</v>
      </c>
      <c r="C100" s="417" t="s">
        <v>372</v>
      </c>
      <c r="D100" s="374" t="s">
        <v>294</v>
      </c>
    </row>
  </sheetData>
  <sheetProtection algorithmName="SHA-512" hashValue="0vEVqs+ID4Ai2eRk9KDOvOITllnPGFxJhanNtPgc4P8a/qvGWPF9mHeWeo9MWrP6fGBPul2ctk5oQXCe8nqPkA==" saltValue="LZppX2UkYAjI0B7nXdp5cQ==" spinCount="100000" sheet="1" objects="1" scenarios="1"/>
  <mergeCells count="8">
    <mergeCell ref="B42:B64"/>
    <mergeCell ref="D42:D64"/>
    <mergeCell ref="C42:C64"/>
    <mergeCell ref="A18:A33"/>
    <mergeCell ref="B18:B33"/>
    <mergeCell ref="C18:C33"/>
    <mergeCell ref="D18:D33"/>
    <mergeCell ref="A42:A64"/>
  </mergeCells>
  <pageMargins left="0.70866141732283472" right="0.70866141732283472" top="0.74803149606299213" bottom="0.74803149606299213" header="0.31496062992125984" footer="0.31496062992125984"/>
  <pageSetup paperSize="9" scale="80" fitToHeight="0" orientation="landscape" horizontalDpi="90" verticalDpi="90" r:id="rId1"/>
  <drawing r:id="rId2"/>
  <legacyDrawing r:id="rId3"/>
  <oleObjects>
    <mc:AlternateContent xmlns:mc="http://schemas.openxmlformats.org/markup-compatibility/2006">
      <mc:Choice Requires="x14">
        <oleObject progId="ImageExpertBild" shapeId="31747" r:id="rId4">
          <objectPr defaultSize="0" autoPict="0" r:id="rId5">
            <anchor moveWithCells="1" sizeWithCells="1">
              <from>
                <xdr:col>2</xdr:col>
                <xdr:colOff>7410450</xdr:colOff>
                <xdr:row>0</xdr:row>
                <xdr:rowOff>304800</xdr:rowOff>
              </from>
              <to>
                <xdr:col>2</xdr:col>
                <xdr:colOff>9324975</xdr:colOff>
                <xdr:row>5</xdr:row>
                <xdr:rowOff>95250</xdr:rowOff>
              </to>
            </anchor>
          </objectPr>
        </oleObject>
      </mc:Choice>
      <mc:Fallback>
        <oleObject progId="ImageExpertBild" shapeId="3174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
    <tabColor theme="4" tint="0.59999389629810485"/>
  </sheetPr>
  <dimension ref="A1:DI312"/>
  <sheetViews>
    <sheetView zoomScaleNormal="100" workbookViewId="0">
      <pane xSplit="3" ySplit="2" topLeftCell="BA113" activePane="bottomRight" state="frozen"/>
      <selection pane="topRight"/>
      <selection pane="bottomLeft"/>
      <selection pane="bottomRight" activeCell="BA260" sqref="BA260"/>
    </sheetView>
  </sheetViews>
  <sheetFormatPr baseColWidth="10" defaultColWidth="11.5546875" defaultRowHeight="15" x14ac:dyDescent="0.2"/>
  <cols>
    <col min="1" max="1" width="9.5546875" style="6" customWidth="1"/>
    <col min="2" max="2" width="6" style="7" customWidth="1"/>
    <col min="3" max="3" width="16.77734375" style="6" customWidth="1"/>
    <col min="4" max="4" width="11.5546875" style="29" customWidth="1"/>
    <col min="5" max="6" width="11.5546875" style="29"/>
    <col min="7" max="7" width="11.5546875" style="30"/>
    <col min="8" max="14" width="11.5546875" style="29"/>
    <col min="15" max="15" width="13.44140625" style="29" bestFit="1" customWidth="1"/>
    <col min="16" max="17" width="11.5546875" style="29"/>
    <col min="18" max="18" width="11.5546875" style="30"/>
    <col min="19" max="30" width="11.5546875" style="29"/>
    <col min="31" max="31" width="11.5546875" style="34"/>
    <col min="32" max="32" width="11.5546875" style="30"/>
    <col min="33" max="42" width="11.5546875" style="29"/>
    <col min="43" max="43" width="11.5546875" style="30"/>
    <col min="44" max="51" width="11.5546875" style="29"/>
    <col min="52" max="52" width="11.5546875" style="34"/>
    <col min="53" max="53" width="11.5546875" style="30"/>
    <col min="54" max="55" width="11.5546875" style="29"/>
    <col min="56" max="56" width="11.5546875" style="8"/>
    <col min="57" max="57" width="11.5546875" style="29"/>
    <col min="58" max="58" width="11.5546875" style="52"/>
    <col min="59" max="66" width="11.5546875" style="29"/>
    <col min="67" max="67" width="11.5546875" style="30"/>
    <col min="68" max="76" width="11.5546875" style="29"/>
    <col min="77" max="77" width="11.5546875" style="30"/>
    <col min="78" max="92" width="11.5546875" style="29"/>
    <col min="93" max="93" width="11.5546875" style="30"/>
    <col min="94" max="100" width="11.5546875" style="29"/>
    <col min="101" max="101" width="11.5546875" style="32"/>
    <col min="102" max="104" width="11.5546875" style="29"/>
    <col min="105" max="105" width="11.5546875" style="30"/>
    <col min="106" max="113" width="11.5546875" style="34"/>
    <col min="114" max="16384" width="11.5546875" style="29"/>
  </cols>
  <sheetData>
    <row r="1" spans="1:113" s="8" customFormat="1" ht="34.5" x14ac:dyDescent="0.45">
      <c r="A1" s="80" t="s">
        <v>47</v>
      </c>
      <c r="B1" s="1"/>
      <c r="C1" s="8" t="s">
        <v>231</v>
      </c>
      <c r="D1" s="12" t="str">
        <f>Kennzahlen!A9</f>
        <v>G 1</v>
      </c>
      <c r="E1" s="12" t="str">
        <f>Kennzahlen!A10</f>
        <v>K 6</v>
      </c>
      <c r="F1" s="12" t="str">
        <f>Kennzahlen!A11</f>
        <v>G 2</v>
      </c>
      <c r="G1" s="13" t="str">
        <f>Kennzahlen!A12</f>
        <v>G 3</v>
      </c>
      <c r="H1" s="14" t="str">
        <f>Kennzahlen!A14</f>
        <v>M 1</v>
      </c>
      <c r="I1" s="12" t="str">
        <f>Kennzahlen!A15</f>
        <v>M 2.1</v>
      </c>
      <c r="J1" s="15" t="str">
        <f>Kennzahlen!A16</f>
        <v>M 2.2</v>
      </c>
      <c r="K1" s="12" t="str">
        <f>Kennzahlen!A17</f>
        <v>M 2.3</v>
      </c>
      <c r="L1" s="12" t="str">
        <f>Kennzahlen!A18</f>
        <v>M 2.4</v>
      </c>
      <c r="M1" s="14" t="str">
        <f>Kennzahlen!A19</f>
        <v>M 4</v>
      </c>
      <c r="N1" s="14" t="str">
        <f>Kennzahlen!A20</f>
        <v>M 5.1</v>
      </c>
      <c r="O1" s="12" t="str">
        <f>Kennzahlen!A21</f>
        <v>M 5.2</v>
      </c>
      <c r="P1" s="12" t="str">
        <f>Kennzahlen!A22</f>
        <v>M 6.1</v>
      </c>
      <c r="Q1" s="12" t="str">
        <f>Kennzahlen!A23</f>
        <v>M 6.2</v>
      </c>
      <c r="R1" s="13" t="str">
        <f>Kennzahlen!A24</f>
        <v>M 7</v>
      </c>
      <c r="S1" s="12" t="str">
        <f>Kennzahlen!A26</f>
        <v>GB 1.1</v>
      </c>
      <c r="T1" s="12" t="str">
        <f>Kennzahlen!A27</f>
        <v>GB 1.2</v>
      </c>
      <c r="U1" s="12" t="str">
        <f>Kennzahlen!A28</f>
        <v>GB 1.3</v>
      </c>
      <c r="V1" s="12" t="str">
        <f>Kennzahlen!A29</f>
        <v>GB 1.4</v>
      </c>
      <c r="W1" s="12" t="str">
        <f>Kennzahlen!A30</f>
        <v>GB 1.5</v>
      </c>
      <c r="X1" s="12" t="str">
        <f>Kennzahlen!A31</f>
        <v>GB 1.6</v>
      </c>
      <c r="Y1" s="12" t="str">
        <f>Kennzahlen!A32</f>
        <v>GB 2.1</v>
      </c>
      <c r="Z1" s="12" t="str">
        <f>Kennzahlen!A33</f>
        <v>GB 2.2</v>
      </c>
      <c r="AA1" s="12" t="str">
        <f>Kennzahlen!A34</f>
        <v>GB 2.3</v>
      </c>
      <c r="AB1" s="12" t="str">
        <f>Kennzahlen!A35</f>
        <v>GB 3.1</v>
      </c>
      <c r="AC1" s="12" t="str">
        <f>Kennzahlen!A36</f>
        <v>GB 3.2</v>
      </c>
      <c r="AD1" s="12" t="str">
        <f>Kennzahlen!A37</f>
        <v>GB 4</v>
      </c>
      <c r="AE1" s="14" t="str">
        <f>Kennzahlen!A38</f>
        <v>GB 5</v>
      </c>
      <c r="AF1" s="13" t="str">
        <f>Kennzahlen!A39</f>
        <v>GB 6</v>
      </c>
      <c r="AG1" s="12" t="str">
        <f>Kennzahlen!A41</f>
        <v>K 1</v>
      </c>
      <c r="AH1" s="12" t="str">
        <f>Kennzahlen!A42</f>
        <v>K 2.1</v>
      </c>
      <c r="AI1" s="12" t="str">
        <f>Kennzahlen!A43</f>
        <v>K 2.2</v>
      </c>
      <c r="AJ1" s="12" t="str">
        <f>Kennzahlen!A44</f>
        <v>K 2.3</v>
      </c>
      <c r="AK1" s="12" t="str">
        <f>Kennzahlen!A45</f>
        <v>K 3.1</v>
      </c>
      <c r="AL1" s="12" t="str">
        <f>Kennzahlen!A46</f>
        <v>K 3.2</v>
      </c>
      <c r="AM1" s="12" t="str">
        <f>Kennzahlen!A47</f>
        <v>K 3.3</v>
      </c>
      <c r="AN1" s="12" t="str">
        <f>Kennzahlen!A48</f>
        <v>K 4</v>
      </c>
      <c r="AO1" s="12" t="str">
        <f>Kennzahlen!A49</f>
        <v>K 5</v>
      </c>
      <c r="AP1" s="12" t="str">
        <f>Kennzahlen!A50</f>
        <v>K 6</v>
      </c>
      <c r="AQ1" s="13" t="str">
        <f>Kennzahlen!A51</f>
        <v>K 7</v>
      </c>
      <c r="AR1" s="14" t="str">
        <f>Kennzahlen!A53</f>
        <v>J 1</v>
      </c>
      <c r="AS1" s="14" t="str">
        <f>Kennzahlen!A54</f>
        <v>J 2.1</v>
      </c>
      <c r="AT1" s="12" t="str">
        <f>Kennzahlen!A55</f>
        <v>J 2.2</v>
      </c>
      <c r="AU1" s="12" t="str">
        <f>Kennzahlen!A56</f>
        <v>J 2.3</v>
      </c>
      <c r="AV1" s="12" t="str">
        <f>Kennzahlen!A57</f>
        <v>J 3</v>
      </c>
      <c r="AW1" s="12" t="str">
        <f>Kennzahlen!A58</f>
        <v>J 4.1</v>
      </c>
      <c r="AX1" s="14" t="str">
        <f>Kennzahlen!A59</f>
        <v>J 4.2</v>
      </c>
      <c r="AY1" s="14" t="str">
        <f>Kennzahlen!A60</f>
        <v>J 5</v>
      </c>
      <c r="AZ1" s="14" t="str">
        <f>Kennzahlen!A61</f>
        <v>J 6</v>
      </c>
      <c r="BA1" s="13" t="str">
        <f>Kennzahlen!A62</f>
        <v>J 7</v>
      </c>
      <c r="BB1" s="14" t="str">
        <f>Kennzahlen!A64</f>
        <v>I 1</v>
      </c>
      <c r="BC1" s="14" t="str">
        <f>Kennzahlen!A65</f>
        <v>I 2.1</v>
      </c>
      <c r="BD1" s="14" t="str">
        <f>Kennzahlen!A66</f>
        <v>I 2.2</v>
      </c>
      <c r="BE1" s="14" t="str">
        <f>Kennzahlen!A67</f>
        <v>I 2.3</v>
      </c>
      <c r="BF1" s="13" t="str">
        <f>Kennzahlen!A68</f>
        <v>I 2.4</v>
      </c>
      <c r="BG1" s="12" t="str">
        <f>Kennzahlen!A70</f>
        <v>T 1</v>
      </c>
      <c r="BH1" s="14" t="str">
        <f>Kennzahlen!A71</f>
        <v>T 2</v>
      </c>
      <c r="BI1" s="14" t="str">
        <f>Kennzahlen!A72</f>
        <v>T 3.1</v>
      </c>
      <c r="BJ1" s="12" t="str">
        <f>Kennzahlen!A73</f>
        <v>T 3.2</v>
      </c>
      <c r="BK1" s="12" t="str">
        <f>Kennzahlen!A74</f>
        <v>T 3.3</v>
      </c>
      <c r="BL1" s="12" t="str">
        <f>Kennzahlen!A75</f>
        <v>T 4.1</v>
      </c>
      <c r="BM1" s="12" t="str">
        <f>Kennzahlen!A76</f>
        <v>T 4.2</v>
      </c>
      <c r="BN1" s="12" t="str">
        <f>Kennzahlen!A77</f>
        <v>T 4.3</v>
      </c>
      <c r="BO1" s="16" t="str">
        <f>Kennzahlen!A78</f>
        <v>T 4.4</v>
      </c>
      <c r="BP1" s="12" t="str">
        <f>Kennzahlen!A80</f>
        <v>B 2.3</v>
      </c>
      <c r="BQ1" s="12" t="str">
        <f>Kennzahlen!A81</f>
        <v>A 1.1</v>
      </c>
      <c r="BR1" s="12" t="str">
        <f>Kennzahlen!A82</f>
        <v>A 1.2</v>
      </c>
      <c r="BS1" s="12" t="str">
        <f>Kennzahlen!A83</f>
        <v>A 2.1</v>
      </c>
      <c r="BT1" s="12" t="str">
        <f>Kennzahlen!A84</f>
        <v>A 2.2</v>
      </c>
      <c r="BU1" s="12" t="str">
        <f>Kennzahlen!A85</f>
        <v>A 2.3</v>
      </c>
      <c r="BV1" s="12" t="str">
        <f>Kennzahlen!A86</f>
        <v>A 2.4</v>
      </c>
      <c r="BW1" s="12" t="str">
        <f>Kennzahlen!A87</f>
        <v>A 2.5</v>
      </c>
      <c r="BX1" s="12" t="str">
        <f>Kennzahlen!A88</f>
        <v>A 3.1</v>
      </c>
      <c r="BY1" s="53" t="str">
        <f>Kennzahlen!A89</f>
        <v>A 3.2</v>
      </c>
      <c r="BZ1" s="12" t="str">
        <f>Kennzahlen!A91</f>
        <v>B 1</v>
      </c>
      <c r="CA1" s="17" t="str">
        <f>Kennzahlen!A92</f>
        <v>B 2.1</v>
      </c>
      <c r="CB1" s="18" t="str">
        <f>Kennzahlen!A93</f>
        <v>B 2.2</v>
      </c>
      <c r="CC1" s="12" t="str">
        <f>Kennzahlen!A94</f>
        <v>B 2.3</v>
      </c>
      <c r="CD1" s="12" t="str">
        <f>Kennzahlen!A95</f>
        <v>B 2.4</v>
      </c>
      <c r="CE1" s="12" t="str">
        <f>Kennzahlen!A96</f>
        <v>B 2.5</v>
      </c>
      <c r="CF1" s="12" t="str">
        <f>Kennzahlen!A97</f>
        <v>B 2.6</v>
      </c>
      <c r="CG1" s="12" t="str">
        <f>Kennzahlen!A98</f>
        <v>B 3</v>
      </c>
      <c r="CH1" s="14" t="str">
        <f>Kennzahlen!A99</f>
        <v>B 4.1</v>
      </c>
      <c r="CI1" s="12" t="str">
        <f>Kennzahlen!A100</f>
        <v>B 4.2</v>
      </c>
      <c r="CJ1" s="14" t="str">
        <f>Kennzahlen!A101</f>
        <v>B 4.3</v>
      </c>
      <c r="CK1" s="12" t="str">
        <f>Kennzahlen!A102</f>
        <v>B 4.4</v>
      </c>
      <c r="CL1" s="12" t="str">
        <f>Kennzahlen!A103</f>
        <v>B 4.5</v>
      </c>
      <c r="CM1" s="12" t="str">
        <f>Kennzahlen!A104</f>
        <v>B 4.6</v>
      </c>
      <c r="CN1" s="12" t="str">
        <f>Kennzahlen!A105</f>
        <v>B 4.7</v>
      </c>
      <c r="CO1" s="16" t="str">
        <f>Kennzahlen!A106</f>
        <v>B 5</v>
      </c>
      <c r="CP1" s="14" t="str">
        <f>Kennzahlen!A108</f>
        <v>W 1.1</v>
      </c>
      <c r="CQ1" s="12" t="str">
        <f>Kennzahlen!A109</f>
        <v>W 1.2</v>
      </c>
      <c r="CR1" s="12" t="str">
        <f>Kennzahlen!A110</f>
        <v>W 1.3</v>
      </c>
      <c r="CS1" s="12" t="str">
        <f>Kennzahlen!A111</f>
        <v>W 1.4</v>
      </c>
      <c r="CT1" s="12" t="str">
        <f>Kennzahlen!A112</f>
        <v>W 2.1</v>
      </c>
      <c r="CU1" s="12" t="str">
        <f>Kennzahlen!A113</f>
        <v>W 2.2</v>
      </c>
      <c r="CV1" s="12" t="str">
        <f>Kennzahlen!A114</f>
        <v>W 3.1</v>
      </c>
      <c r="CW1" s="19" t="str">
        <f>Kennzahlen!A115</f>
        <v>W 3.2</v>
      </c>
      <c r="CX1" s="12" t="str">
        <f>Kennzahlen!A116</f>
        <v>W 3.3</v>
      </c>
      <c r="CY1" s="12" t="str">
        <f>Kennzahlen!A117</f>
        <v>W 4.1</v>
      </c>
      <c r="CZ1" s="12" t="str">
        <f>Kennzahlen!A118</f>
        <v>W 4.2</v>
      </c>
      <c r="DA1" s="16" t="str">
        <f>Kennzahlen!A119</f>
        <v>W 4.3</v>
      </c>
      <c r="DB1" s="12" t="str">
        <f>Kennzahlen!A121</f>
        <v>S 1.1</v>
      </c>
      <c r="DC1" s="12" t="str">
        <f>Kennzahlen!A122</f>
        <v>S 1.2</v>
      </c>
      <c r="DD1" s="12" t="str">
        <f>Kennzahlen!A123</f>
        <v>S 1.3</v>
      </c>
      <c r="DE1" s="12" t="str">
        <f>Kennzahlen!A124</f>
        <v>J 6</v>
      </c>
      <c r="DF1" s="20" t="str">
        <f>Kennzahlen!A125</f>
        <v>I 2.1</v>
      </c>
      <c r="DG1" s="20" t="str">
        <f>Kennzahlen!A126</f>
        <v>I 2.2</v>
      </c>
      <c r="DH1" s="20" t="str">
        <f>Kennzahlen!A127</f>
        <v>I 2.3</v>
      </c>
      <c r="DI1" s="20" t="str">
        <f>Kennzahlen!A128</f>
        <v>I 2.4</v>
      </c>
    </row>
    <row r="2" spans="1:113" s="28" customFormat="1" ht="180" x14ac:dyDescent="0.2">
      <c r="A2" s="21"/>
      <c r="B2" s="1"/>
      <c r="C2" s="5" t="s">
        <v>227</v>
      </c>
      <c r="D2" s="22" t="str">
        <f>Kennzahlen!B9</f>
        <v>Anteil übergewichtige Kinder (3 Einschulungsjahrgänge)</v>
      </c>
      <c r="E2" s="22" t="str">
        <f>Kennzahlen!B10</f>
        <v>Anteil der Kinder mit 3 und mehr Defiziten in schulrelevanten Vorläuferfähigkeiten (3 Einschulungsjahrgänge)</v>
      </c>
      <c r="F2" s="22" t="str">
        <f>Kennzahlen!B11</f>
        <v>Inanspruchnahme des Sozialpsychiatrischen Dienstes pro 100.000 Einwohner*innen</v>
      </c>
      <c r="G2" s="23" t="str">
        <f>Kennzahlen!B12</f>
        <v>Anteil Leistungsbeziehende der Pflegeversicherung (SGB XI) in institutioneller Pflege</v>
      </c>
      <c r="H2" s="24" t="str">
        <f>Kennzahlen!B14</f>
        <v>Ausländer*innenanteil</v>
      </c>
      <c r="I2" s="22" t="str">
        <f>Kennzahlen!B15</f>
        <v>Anteil Personen mit Migrationshintergrund</v>
      </c>
      <c r="J2" s="25" t="str">
        <f>Kennzahlen!B16</f>
        <v>Anteil Personen mit Migrationshintergrund 0 bis unter 18 Jahre</v>
      </c>
      <c r="K2" s="22" t="str">
        <f>Kennzahlen!B17</f>
        <v>Anteil Personen mit Migrationshintergrund 18 bis unter 65 Jahren</v>
      </c>
      <c r="L2" s="22" t="str">
        <f>Kennzahlen!B18</f>
        <v>Anteil Personen mit Migrationshintergrund ab 65 Jahren</v>
      </c>
      <c r="M2" s="24" t="str">
        <f>Kennzahlen!B19</f>
        <v>Anteil ausländische Schulabgänger*innen ohne Hauptschulabschluss</v>
      </c>
      <c r="N2" s="22" t="str">
        <f>Kennzahlen!B20</f>
        <v>Arbeitslosenquote Ausländer*innen (BA)</v>
      </c>
      <c r="O2" s="22" t="str">
        <f>Kennzahlen!B21</f>
        <v>Anteil arbeitslose Ausländer*innen an allen Arbeitslosen</v>
      </c>
      <c r="P2" s="24" t="str">
        <f>Kennzahlen!B22</f>
        <v>Anteil ausländische Vollzeitbeschäftigte im Unteren Entgeltbereich</v>
      </c>
      <c r="Q2" s="24" t="str">
        <f>Kennzahlen!B23</f>
        <v>Differenz Medianeinkommen zwischen nicht-deutschen und deutschen Beschäftigten in Prozent</v>
      </c>
      <c r="R2" s="23" t="str">
        <f>Kennzahlen!B24</f>
        <v>Anteil Ausländer*innen mit Mindestsicherungsleistungen</v>
      </c>
      <c r="S2" s="22" t="str">
        <f>Kennzahlen!B26</f>
        <v>Beschäftigungsquote Frauen</v>
      </c>
      <c r="T2" s="22" t="str">
        <f>Kennzahlen!B27</f>
        <v>Beschäftigungsquote Männer</v>
      </c>
      <c r="U2" s="22" t="str">
        <f>Kennzahlen!B28</f>
        <v>Anteil Frauen mit sozialversicherungspflichtiger Beschäftigung</v>
      </c>
      <c r="V2" s="22" t="str">
        <f>Kennzahlen!B29</f>
        <v>Anteil Frauen mit ausschließlich geringfügiger Beschäftigung</v>
      </c>
      <c r="W2" s="22" t="str">
        <f>Kennzahlen!B30</f>
        <v>Anteil Frauen in Teilzeit</v>
      </c>
      <c r="X2" s="22" t="str">
        <f>Kennzahlen!B31</f>
        <v>Anteil Männer in Teilzeit</v>
      </c>
      <c r="Y2" s="22" t="str">
        <f>Kennzahlen!B32</f>
        <v>Anteil vollzeitbeschäftigte Frauen im Unteren Entgeltbereich</v>
      </c>
      <c r="Z2" s="22" t="str">
        <f>Kennzahlen!B33</f>
        <v>Anteil vollzeitbeschäftigte Männer im Unteren Entgeltbereich</v>
      </c>
      <c r="AA2" s="22" t="str">
        <f>Kennzahlen!B34</f>
        <v>Differenz Medianeinkommen zwischen weiblichen und männlichen Beschäftigten in Prozent</v>
      </c>
      <c r="AB2" s="22" t="str">
        <f>Kennzahlen!B35</f>
        <v>Anteil Frauen mit Mindestsicherungsleistungen</v>
      </c>
      <c r="AC2" s="22" t="str">
        <f>Kennzahlen!B36</f>
        <v>Anteil Männer mit Mindestsicherungsleistungen</v>
      </c>
      <c r="AD2" s="22" t="str">
        <f>Kennzahlen!B37</f>
        <v>Anteil Haushalte alleinerziehender Frauen mit Kindern 0 bis unter 18 Jahre</v>
      </c>
      <c r="AE2" s="24" t="str">
        <f>Kennzahlen!B38</f>
        <v>Ganztagsbetreuungsquote für Kinder 1 bis 6 Jahre (+ Flexikinder)</v>
      </c>
      <c r="AF2" s="23" t="str">
        <f>Kennzahlen!B39</f>
        <v>Anteil der Grundschüler*innen mit schulischem Ganztagsangebot</v>
      </c>
      <c r="AG2" s="24" t="str">
        <f>Kennzahlen!B41</f>
        <v>Anteil Kinder und Jugendliche 0 bis unter 18 Jahre</v>
      </c>
      <c r="AH2" s="24" t="str">
        <f>Kennzahlen!B42</f>
        <v>Versorgungsquote mit Krippen-Plätzen</v>
      </c>
      <c r="AI2" s="22" t="str">
        <f>Kennzahlen!B43</f>
        <v>Versorgungsquote mit KiTa-Plätzen</v>
      </c>
      <c r="AJ2" s="22" t="str">
        <f>Kennzahlen!B44</f>
        <v>Versorgungsquote mit Hortplätzen</v>
      </c>
      <c r="AK2" s="22" t="str">
        <f>Kennzahlen!B45</f>
        <v>Anteil Alleinerziehenden-Haushalte</v>
      </c>
      <c r="AL2" s="22" t="str">
        <f>Kennzahlen!B46</f>
        <v>Anteil Bedarfsgemeinschaften im SGB II-Bezug mit Kindern 0 bis unter 18 Jahre</v>
      </c>
      <c r="AM2" s="22" t="str">
        <f>Kennzahlen!B47</f>
        <v>Anteil Alleinerziehenden-Bedarfsgemeinschaften im SGB II-Bezug mit Kindern 0 bis unter 18 Jahre</v>
      </c>
      <c r="AN2" s="22" t="str">
        <f>Kennzahlen!B48</f>
        <v>Anteil Kinder und Jugendliche mit Mindestsicherungsleistungen</v>
      </c>
      <c r="AO2" s="24" t="str">
        <f>Kennzahlen!B49</f>
        <v>Inanspruchnahme von Hilfen zur Erziehung pro 1.000 Kinder und Jugendliche 0 bis unter 18 Jahre</v>
      </c>
      <c r="AP2" s="24" t="str">
        <f>Kennzahlen!B50</f>
        <v>Anteil der Kinder mit 3 und mehr Defiziten in schulrelevanten Vorläuferfähigkeiten (3 Einschulungsjahrgänge)</v>
      </c>
      <c r="AQ2" s="23" t="str">
        <f>Kennzahlen!B51</f>
        <v>Anteil der Kinder mit Defiziten in der Sprachkompetenz in Deutsch (3 Einschulungsjahrgänge)</v>
      </c>
      <c r="AR2" s="24" t="str">
        <f>Kennzahlen!B53</f>
        <v>Anteil Jugendliche und junge Erwachsene 15 bis unter 25 Jahre</v>
      </c>
      <c r="AS2" s="24" t="str">
        <f>Kennzahlen!B54</f>
        <v>Anteil junge Beschäftigte 15 bis unter 25 Jahre</v>
      </c>
      <c r="AT2" s="22" t="str">
        <f>Kennzahlen!B55</f>
        <v>Anteil junge Auszubildende 15 bis unter 25 Jahre</v>
      </c>
      <c r="AU2" s="22" t="str">
        <f>Kennzahlen!B56</f>
        <v>Anteil junge weibliche Auszubildende 15 bis unter 25 Jahre</v>
      </c>
      <c r="AV2" s="22" t="str">
        <f>Kennzahlen!B57</f>
        <v>Anteil junge SGB II-Leistungsbeziehende 15 bis unter 25 Jahren</v>
      </c>
      <c r="AW2" s="24" t="str">
        <f>Kennzahlen!B58</f>
        <v>Anteil junge Arbeitslose 15 bis unter 25 Jahren</v>
      </c>
      <c r="AX2" s="22" t="str">
        <f>Kennzahlen!B59</f>
        <v>Jugendarbeitslosenquote 15 bis unter 25 Jahre (BA)</v>
      </c>
      <c r="AY2" s="22" t="str">
        <f>Kennzahlen!B60</f>
        <v>Anteil Jugendliche und junge Erwachsene 15 bis unter 25 Jahren im Übergangssystem Schule-Beruf</v>
      </c>
      <c r="AZ2" s="24" t="str">
        <f>Kennzahlen!B61</f>
        <v>Anteil Schulabgänger*innen ohne Schulabschluss</v>
      </c>
      <c r="BA2" s="23" t="str">
        <f>Kennzahlen!B62</f>
        <v>Inanspruchnahme von Jugendhilfeleistungen pro 1.000 junge Erwachsene 18 bis unter 27 Jahre</v>
      </c>
      <c r="BB2" s="24" t="str">
        <f>Kennzahlen!B64</f>
        <v>Anteil schwerbehinderte Menschen</v>
      </c>
      <c r="BC2" s="24" t="str">
        <f>Kennzahlen!B65</f>
        <v>Anteil Schüler*innen mit Förderbedarf gesamt</v>
      </c>
      <c r="BD2" s="22" t="str">
        <f>Kennzahlen!B66</f>
        <v>Anteil inklusiv beschulte Schüler*innen mit Förderbedarf</v>
      </c>
      <c r="BE2" s="22" t="str">
        <f>Kennzahlen!B67</f>
        <v>Anteil Schüler*innen mit Förderbedarf in Primarstufe</v>
      </c>
      <c r="BF2" s="26" t="str">
        <f>Kennzahlen!B68</f>
        <v>Anteil inklusiv beschulte Schüler*innen in Grundschulen mit Förderbedarf</v>
      </c>
      <c r="BG2" s="22" t="str">
        <f>Kennzahlen!B70</f>
        <v>Anteil ältere Menschen ab 65 Jahre</v>
      </c>
      <c r="BH2" s="24" t="str">
        <f>Kennzahlen!B71</f>
        <v>Anteil ältere Menschen ab 65 Jahre mit Mindestsicherungsleistungen</v>
      </c>
      <c r="BI2" s="24" t="str">
        <f>Kennzahlen!B72</f>
        <v>Anteil Haushalte älterer Menschen ab 75 Jahre</v>
      </c>
      <c r="BJ2" s="22" t="str">
        <f>Kennzahlen!B73</f>
        <v>Anteil 1-Person-Haushalte ab 75 Jahre</v>
      </c>
      <c r="BK2" s="22" t="str">
        <f>Kennzahlen!B74</f>
        <v>Anteil 1-Person-Haushalte von Männern ab 75 Jahre</v>
      </c>
      <c r="BL2" s="22" t="str">
        <f>Kennzahlen!B75</f>
        <v>Anteil Leistungsbeziehende Pflegeversicherung ab 75 Jahre</v>
      </c>
      <c r="BM2" s="22" t="str">
        <f>Kennzahlen!B76</f>
        <v>Anteil ambulant versorgte Leistungsbeziehende der Pflegeversicherung</v>
      </c>
      <c r="BN2" s="22" t="str">
        <f>Kennzahlen!B77</f>
        <v>Anteil ältere Menschen ab 75 Jahre mit institutioneller ambulanter oder stationärer Pflege</v>
      </c>
      <c r="BO2" s="26" t="str">
        <f>Kennzahlen!B78</f>
        <v>Anteil Pflegebedürftige*r in institutioneller Pflege mit Leistungsbezug Hilfe zur Pflege</v>
      </c>
      <c r="BP2" s="22" t="str">
        <f>Kennzahlen!B80</f>
        <v>Anteil ausschließlich geringfügig Beschäftigte an Beschäftigten gesamt</v>
      </c>
      <c r="BQ2" s="22" t="str">
        <f>Kennzahlen!B81</f>
        <v>Anteil Vollzeitbeschäftigte im Unteren Entgeltbereich</v>
      </c>
      <c r="BR2" s="22" t="str">
        <f>Kennzahlen!B82</f>
        <v>Differenz Medianeinkommen zur Schwelle des Unteren Entgeltbereichs in Prozent</v>
      </c>
      <c r="BS2" s="22" t="str">
        <f>Kennzahlen!B83</f>
        <v>Anteil Personen mit Mindestsicherungsleistungen</v>
      </c>
      <c r="BT2" s="22" t="str">
        <f>Kennzahlen!B84</f>
        <v>Anteil Personen in verfestigter Armut</v>
      </c>
      <c r="BU2" s="22" t="str">
        <f>Kennzahlen!B85</f>
        <v>Anteil Personen mit ergänzenden Leistungen nach SGB II an Beschäftigten gesamt (sog. Working poor)</v>
      </c>
      <c r="BV2" s="22" t="str">
        <f>Kennzahlen!B86</f>
        <v>Anteil SGB II-Leistungsbeziehende 0 bis unter 65 Jahre</v>
      </c>
      <c r="BW2" s="22" t="str">
        <f>Kennzahlen!B87</f>
        <v>Anteil Bedarfsgemeinschaften mit SGB II-Bezug</v>
      </c>
      <c r="BX2" s="22" t="str">
        <f>Kennzahlen!B88</f>
        <v>Durchschnittliche Jahreseinkünfte pro Steuerpflichtigem in Euro</v>
      </c>
      <c r="BY2" s="26" t="str">
        <f>Kennzahlen!B89</f>
        <v>Nominale Kaufkraft pro Einwohner*in in Euro (Jahreszahlen)</v>
      </c>
      <c r="BZ2" s="22" t="str">
        <f>Kennzahlen!B91</f>
        <v>Anteil Bevölkerung 15 bis unter 65 Jahre</v>
      </c>
      <c r="CA2" s="17" t="str">
        <f>Kennzahlen!B92</f>
        <v>Beschäftigungsquote</v>
      </c>
      <c r="CB2" s="18" t="str">
        <f>Kennzahlen!B93</f>
        <v>Anteil sozialversicherungspflichtig Beschäftigte an Beschäftigten gesamt</v>
      </c>
      <c r="CC2" s="22" t="str">
        <f>Kennzahlen!B94</f>
        <v>Anteil ausschließlich geringfügig Beschäftigte an Beschäftigten gesamt</v>
      </c>
      <c r="CD2" s="22" t="str">
        <f>Kennzahlen!B95</f>
        <v>Anteil geringfügig Beschäftigte im Nebenerwerb an Beschäftigten gesamt</v>
      </c>
      <c r="CE2" s="22" t="str">
        <f>Kennzahlen!B96</f>
        <v>Anteil Vollzeitbeschäftigte an sozialversicherungspflichtig Beschäftigten gesamt</v>
      </c>
      <c r="CF2" s="22" t="str">
        <f>Kennzahlen!B97</f>
        <v>Anteil SGB III-Leistungsbeziehende mit aufstockendem SGB II-Bezug (sog. Aufstockende)</v>
      </c>
      <c r="CG2" s="22" t="str">
        <f>Kennzahlen!B98</f>
        <v>Pendlersaldo absolut</v>
      </c>
      <c r="CH2" s="24" t="str">
        <f>Kennzahlen!B99</f>
        <v>Arbeitslosenanteil gesamt</v>
      </c>
      <c r="CI2" s="22" t="str">
        <f>Kennzahlen!B100</f>
        <v>Anteil Arbeitslose mit SGB II-Leistungsbezug an Bevölkerung 15 bis unter 65 Jahre</v>
      </c>
      <c r="CJ2" s="22" t="str">
        <f>Kennzahlen!B101</f>
        <v>Anteil Arbeitslose mit SGB III-Leistungsbezug an Bevölkerung 15 bis unter 65 Jahre</v>
      </c>
      <c r="CK2" s="22" t="str">
        <f>Kennzahlen!B102</f>
        <v>Anteil Langzeitarbeitslose an allen Arbeitslosen</v>
      </c>
      <c r="CL2" s="22" t="str">
        <f>Kennzahlen!B103</f>
        <v>Arbeitslosenquote (Bundesagentur für Arbeit)</v>
      </c>
      <c r="CM2" s="22" t="str">
        <f>Kennzahlen!B104</f>
        <v>Anteil Arbeitslose ohne abgeschlossene Berufsausbildung im SGB II und SGB III-Leistungsbezug</v>
      </c>
      <c r="CN2" s="22" t="str">
        <f>Kennzahlen!B105</f>
        <v>Anteil Personen mit ergänzenden Leistungen nach SGB II an den erwerbsfähigen Leistungsberechtigten (sog. Ergänzende)</v>
      </c>
      <c r="CO2" s="26" t="str">
        <f>Kennzahlen!B106</f>
        <v>Anteil Personen 18 bis unter 65 Jahre mit Mindestsicherungsleistungen</v>
      </c>
      <c r="CP2" s="24" t="str">
        <f>Kennzahlen!B108</f>
        <v>Veränderung des Wohnungsbestandes zum Vorjahr absolut</v>
      </c>
      <c r="CQ2" s="22" t="str">
        <f>Kennzahlen!B109</f>
        <v>Veränderung des Wohnungsbestandes zum Vorjahr in Prozent</v>
      </c>
      <c r="CR2" s="22" t="str">
        <f>Kennzahlen!B110</f>
        <v>Rechnerische Wohnungsreserve absolut</v>
      </c>
      <c r="CS2" s="22" t="str">
        <f>Kennzahlen!B111</f>
        <v>Rechnerische Wohnungsreserve in Prozent</v>
      </c>
      <c r="CT2" s="22" t="str">
        <f>Kennzahlen!B112</f>
        <v>Anteil Wohnungen in Mehrfamilienhäusern</v>
      </c>
      <c r="CU2" s="22" t="str">
        <f>Kennzahlen!B113</f>
        <v>Veränderung des Wohnungsbestandes in Mehrfamilienhäusern zum Vorjahr absolut</v>
      </c>
      <c r="CV2" s="22" t="str">
        <f>Kennzahlen!B114</f>
        <v>Durchschnittliche Wohnungsgröße in qm</v>
      </c>
      <c r="CW2" s="27" t="str">
        <f>Kennzahlen!B115</f>
        <v>Wohnfläche pro Person in qm</v>
      </c>
      <c r="CX2" s="22" t="str">
        <f>Kennzahlen!B116</f>
        <v>Durchschnittliche Haushaltsgröße</v>
      </c>
      <c r="CY2" s="22" t="str">
        <f>Kennzahlen!B117</f>
        <v>Bevölkerungsdichte pro Hektar Gesamtfläche</v>
      </c>
      <c r="CZ2" s="22" t="str">
        <f>Kennzahlen!B118</f>
        <v>Bevölkerungsdichte pro Hektar Wohnbaufläche</v>
      </c>
      <c r="DA2" s="26" t="str">
        <f>Kennzahlen!B119</f>
        <v>Veränderung der durchschnittlichen Bestandsmiete laut Mietspiegel gegenüber dem Vorvorjahr in Prozent</v>
      </c>
      <c r="DB2" s="22" t="str">
        <f>Kennzahlen!B121</f>
        <v>Anteil Schulabsolvent*innen mit Hauptschulabschluss</v>
      </c>
      <c r="DC2" s="22" t="str">
        <f>Kennzahlen!B122</f>
        <v>Anteil  Schulabsolvent*innen mit Realschulabschluss</v>
      </c>
      <c r="DD2" s="22" t="str">
        <f>Kennzahlen!B123</f>
        <v>Anteil  Schulabsolvent*innen mit (Fach-)Hochschulreife</v>
      </c>
      <c r="DE2" s="22" t="str">
        <f>Kennzahlen!B124</f>
        <v xml:space="preserve">Anteil Schulabgänger*innen ohne Hauptschulabschluss </v>
      </c>
      <c r="DF2" s="22" t="str">
        <f>Kennzahlen!B125</f>
        <v>Anteil Schüler*innen mit Förderbedarf gesamt</v>
      </c>
      <c r="DG2" s="22" t="str">
        <f>Kennzahlen!B126</f>
        <v>Anteil inklusiv beschulte Schüler*innen mit Förderbedarf</v>
      </c>
      <c r="DH2" s="22" t="str">
        <f>Kennzahlen!B127</f>
        <v>Anteil Schüler*innen mit Förderbedarf in Primarstufe</v>
      </c>
      <c r="DI2" s="22" t="str">
        <f>Kennzahlen!B128</f>
        <v>Anteil inklusiv beschulte Schüler*innen in Grundschulen mit Förderbedarf</v>
      </c>
    </row>
    <row r="3" spans="1:113" x14ac:dyDescent="0.2">
      <c r="A3" s="3" t="s">
        <v>24</v>
      </c>
      <c r="B3" s="4">
        <v>2010</v>
      </c>
      <c r="C3" s="2" t="s">
        <v>229</v>
      </c>
      <c r="D3" s="38" t="s">
        <v>46</v>
      </c>
      <c r="E3" s="38" t="s">
        <v>46</v>
      </c>
      <c r="F3" s="39" t="s">
        <v>46</v>
      </c>
      <c r="G3" s="40" t="s">
        <v>46</v>
      </c>
      <c r="H3" s="38">
        <f>Matrix2!H3/Matrix3!H3*100</f>
        <v>14.110015051567725</v>
      </c>
      <c r="I3" s="9" t="s">
        <v>46</v>
      </c>
      <c r="J3" s="9" t="s">
        <v>46</v>
      </c>
      <c r="K3" s="9" t="s">
        <v>46</v>
      </c>
      <c r="L3" s="9" t="s">
        <v>46</v>
      </c>
      <c r="M3" s="9">
        <f>Matrix2!M3/Matrix3!M3*100</f>
        <v>16.247139588100687</v>
      </c>
      <c r="N3" s="38" t="s">
        <v>46</v>
      </c>
      <c r="O3" s="9" t="s">
        <v>46</v>
      </c>
      <c r="P3" s="9">
        <f>Matrix2!P3/Matrix3!P3*100</f>
        <v>35.679134926677534</v>
      </c>
      <c r="Q3" s="9">
        <f>(Matrix3!Q3-Matrix2!Q3)/Matrix2!Q3*100</f>
        <v>26.886787751867786</v>
      </c>
      <c r="R3" s="40" t="s">
        <v>46</v>
      </c>
      <c r="S3" s="9" t="s">
        <v>46</v>
      </c>
      <c r="T3" s="9" t="s">
        <v>46</v>
      </c>
      <c r="U3" s="9" t="s">
        <v>46</v>
      </c>
      <c r="V3" s="9" t="s">
        <v>46</v>
      </c>
      <c r="W3" s="9" t="s">
        <v>46</v>
      </c>
      <c r="X3" s="9" t="s">
        <v>46</v>
      </c>
      <c r="Y3" s="9" t="s">
        <v>46</v>
      </c>
      <c r="Z3" s="9" t="s">
        <v>46</v>
      </c>
      <c r="AA3" s="9">
        <f>(Matrix3!AA3-Matrix2!AA3)/Matrix2!AA3*100</f>
        <v>15.639457537892762</v>
      </c>
      <c r="AB3" s="38" t="s">
        <v>46</v>
      </c>
      <c r="AC3" s="38" t="s">
        <v>46</v>
      </c>
      <c r="AD3" s="38" t="s">
        <v>46</v>
      </c>
      <c r="AE3" s="34" t="s">
        <v>46</v>
      </c>
      <c r="AF3" s="30" t="s">
        <v>46</v>
      </c>
      <c r="AG3" s="38">
        <f>Matrix2!AG3/Matrix3!AG3*100</f>
        <v>15.093345098674643</v>
      </c>
      <c r="AH3" s="38" t="s">
        <v>46</v>
      </c>
      <c r="AI3" s="38" t="s">
        <v>46</v>
      </c>
      <c r="AJ3" s="38" t="s">
        <v>46</v>
      </c>
      <c r="AK3" s="9" t="s">
        <v>46</v>
      </c>
      <c r="AL3" s="38" t="s">
        <v>46</v>
      </c>
      <c r="AM3" s="38" t="s">
        <v>46</v>
      </c>
      <c r="AN3" s="38">
        <f>Matrix2!AN3/Matrix3!AN3*100</f>
        <v>26.13498202136741</v>
      </c>
      <c r="AO3" s="38" t="s">
        <v>46</v>
      </c>
      <c r="AP3" s="38" t="s">
        <v>46</v>
      </c>
      <c r="AQ3" s="40" t="s">
        <v>46</v>
      </c>
      <c r="AR3" s="38">
        <f>Matrix2!AR3/Matrix3!AR3*100</f>
        <v>11.085059903677775</v>
      </c>
      <c r="AS3" s="38" t="s">
        <v>46</v>
      </c>
      <c r="AT3" s="38" t="s">
        <v>46</v>
      </c>
      <c r="AU3" s="38" t="s">
        <v>46</v>
      </c>
      <c r="AV3" s="38">
        <f>Matrix2!AV3/Matrix3!AV3*100</f>
        <v>16.963122116163571</v>
      </c>
      <c r="AW3" s="38" t="s">
        <v>46</v>
      </c>
      <c r="AX3" s="38" t="s">
        <v>46</v>
      </c>
      <c r="AY3" s="38" t="s">
        <v>46</v>
      </c>
      <c r="AZ3" s="9">
        <f>Matrix2!AZ3/Matrix3!AZ3*100</f>
        <v>7.6890844332704793</v>
      </c>
      <c r="BA3" s="40" t="s">
        <v>46</v>
      </c>
      <c r="BB3" s="31" t="s">
        <v>46</v>
      </c>
      <c r="BC3" s="38" t="s">
        <v>46</v>
      </c>
      <c r="BD3" s="55" t="s">
        <v>46</v>
      </c>
      <c r="BE3" s="38" t="s">
        <v>46</v>
      </c>
      <c r="BF3" s="51" t="s">
        <v>46</v>
      </c>
      <c r="BG3" s="38">
        <f>Matrix2!BG3/Matrix3!BG3*100</f>
        <v>19.568209371016266</v>
      </c>
      <c r="BH3" s="38">
        <f>Matrix2!BH3/Matrix3!BH3*100</f>
        <v>5.8841134921585061</v>
      </c>
      <c r="BI3" s="38" t="s">
        <v>46</v>
      </c>
      <c r="BJ3" s="38" t="s">
        <v>46</v>
      </c>
      <c r="BK3" s="38" t="s">
        <v>46</v>
      </c>
      <c r="BL3" s="38" t="s">
        <v>46</v>
      </c>
      <c r="BM3" s="38" t="s">
        <v>46</v>
      </c>
      <c r="BN3" s="38" t="s">
        <v>46</v>
      </c>
      <c r="BO3" s="40" t="s">
        <v>46</v>
      </c>
      <c r="BP3" s="38" t="s">
        <v>46</v>
      </c>
      <c r="BQ3" s="38" t="s">
        <v>46</v>
      </c>
      <c r="BR3" s="38">
        <f>(Matrix2!BR3-Matrix3!BR3)/Matrix3!BR3*100</f>
        <v>59.929827948436987</v>
      </c>
      <c r="BS3" s="38">
        <f>Matrix2!BS3/Matrix3!BS3*100</f>
        <v>15.747727135184943</v>
      </c>
      <c r="BT3" s="38" t="s">
        <v>46</v>
      </c>
      <c r="BU3" s="38" t="s">
        <v>46</v>
      </c>
      <c r="BV3" s="38">
        <f>Matrix2!BV3/Matrix3!BV3*100</f>
        <v>16.703761865811657</v>
      </c>
      <c r="BW3" s="35" t="s">
        <v>46</v>
      </c>
      <c r="BX3" s="35">
        <f>Matrix2!BX3/Matrix3!BX3*1000</f>
        <v>31394.35121130526</v>
      </c>
      <c r="BY3" s="45" t="s">
        <v>46</v>
      </c>
      <c r="BZ3" s="38">
        <f>Matrix2!BZ3/Matrix3!BZ3*100</f>
        <v>67.781836213173932</v>
      </c>
      <c r="CA3" s="38" t="s">
        <v>46</v>
      </c>
      <c r="CB3" s="38" t="s">
        <v>46</v>
      </c>
      <c r="CC3" s="38" t="s">
        <v>46</v>
      </c>
      <c r="CD3" s="38" t="s">
        <v>46</v>
      </c>
      <c r="CE3" s="38" t="s">
        <v>46</v>
      </c>
      <c r="CF3" s="38" t="s">
        <v>46</v>
      </c>
      <c r="CG3" s="35" t="s">
        <v>46</v>
      </c>
      <c r="CH3" s="38" t="s">
        <v>46</v>
      </c>
      <c r="CI3" s="38" t="s">
        <v>46</v>
      </c>
      <c r="CJ3" s="38" t="s">
        <v>46</v>
      </c>
      <c r="CK3" s="38" t="s">
        <v>46</v>
      </c>
      <c r="CL3" s="38" t="s">
        <v>46</v>
      </c>
      <c r="CM3" s="38" t="s">
        <v>46</v>
      </c>
      <c r="CN3" s="38">
        <f>Matrix2!CN3/Matrix3!CN3*100</f>
        <v>26.169590643274855</v>
      </c>
      <c r="CO3" s="40">
        <f>Matrix2!CO3/Matrix3!CO3*100</f>
        <v>16.302298551789871</v>
      </c>
      <c r="CP3" s="36" t="s">
        <v>46</v>
      </c>
      <c r="CQ3" s="36" t="s">
        <v>46</v>
      </c>
      <c r="CR3" s="36" t="s">
        <v>46</v>
      </c>
      <c r="CS3" s="48" t="s">
        <v>46</v>
      </c>
      <c r="CT3" s="9" t="s">
        <v>46</v>
      </c>
      <c r="CU3" s="36" t="s">
        <v>46</v>
      </c>
      <c r="CV3" s="9" t="s">
        <v>46</v>
      </c>
      <c r="CW3" s="9" t="s">
        <v>46</v>
      </c>
      <c r="CX3" s="9" t="s">
        <v>46</v>
      </c>
      <c r="CY3" s="38" t="s">
        <v>46</v>
      </c>
      <c r="CZ3" s="38" t="s">
        <v>46</v>
      </c>
      <c r="DA3" s="40" t="s">
        <v>46</v>
      </c>
      <c r="DB3" s="44">
        <f>Matrix2!DB3/Matrix3!DB3*100</f>
        <v>13.345904043578463</v>
      </c>
      <c r="DC3" s="44">
        <f>Matrix2!DC3/Matrix3!DC3*100</f>
        <v>31.741043368950344</v>
      </c>
      <c r="DD3" s="44">
        <f>Matrix2!DD3/Matrix3!DD3*100</f>
        <v>47.223968154200712</v>
      </c>
      <c r="DE3" s="44">
        <f>Matrix2!DE3/Matrix3!DE3*100</f>
        <v>7.6890844332704793</v>
      </c>
      <c r="DF3" s="9" t="s">
        <v>46</v>
      </c>
      <c r="DG3" s="9" t="s">
        <v>46</v>
      </c>
      <c r="DH3" s="9" t="s">
        <v>46</v>
      </c>
      <c r="DI3" s="9" t="s">
        <v>46</v>
      </c>
    </row>
    <row r="4" spans="1:113" x14ac:dyDescent="0.2">
      <c r="A4" s="3" t="s">
        <v>25</v>
      </c>
      <c r="B4" s="4">
        <v>2010</v>
      </c>
      <c r="C4" s="2" t="s">
        <v>3</v>
      </c>
      <c r="D4" s="38" t="s">
        <v>46</v>
      </c>
      <c r="E4" s="38" t="s">
        <v>46</v>
      </c>
      <c r="F4" s="39" t="s">
        <v>46</v>
      </c>
      <c r="G4" s="40" t="s">
        <v>46</v>
      </c>
      <c r="H4" s="38">
        <f>Matrix2!H4/Matrix3!H4*100</f>
        <v>4.6576563196197833</v>
      </c>
      <c r="I4" s="9" t="s">
        <v>46</v>
      </c>
      <c r="J4" s="9" t="s">
        <v>46</v>
      </c>
      <c r="K4" s="9" t="s">
        <v>46</v>
      </c>
      <c r="L4" s="9" t="s">
        <v>46</v>
      </c>
      <c r="M4" s="9" t="s">
        <v>46</v>
      </c>
      <c r="N4" s="38" t="s">
        <v>46</v>
      </c>
      <c r="O4" s="9" t="s">
        <v>46</v>
      </c>
      <c r="P4" s="9" t="s">
        <v>237</v>
      </c>
      <c r="Q4" s="9" t="s">
        <v>237</v>
      </c>
      <c r="R4" s="40" t="s">
        <v>46</v>
      </c>
      <c r="S4" s="9" t="s">
        <v>46</v>
      </c>
      <c r="T4" s="9" t="s">
        <v>46</v>
      </c>
      <c r="U4" s="9" t="s">
        <v>46</v>
      </c>
      <c r="V4" s="9" t="s">
        <v>46</v>
      </c>
      <c r="W4" s="9" t="s">
        <v>46</v>
      </c>
      <c r="X4" s="9" t="s">
        <v>46</v>
      </c>
      <c r="Y4" s="9" t="s">
        <v>46</v>
      </c>
      <c r="Z4" s="9" t="s">
        <v>46</v>
      </c>
      <c r="AA4" s="9">
        <f>(Matrix3!AA4-Matrix2!AA4)/Matrix2!AA4*100</f>
        <v>44.5073722249371</v>
      </c>
      <c r="AB4" s="38" t="s">
        <v>46</v>
      </c>
      <c r="AC4" s="38" t="s">
        <v>46</v>
      </c>
      <c r="AD4" s="38">
        <f>Matrix2!AD4/Matrix3!AD4*100</f>
        <v>86.482558139534888</v>
      </c>
      <c r="AE4" s="34" t="s">
        <v>46</v>
      </c>
      <c r="AF4" s="30" t="s">
        <v>46</v>
      </c>
      <c r="AG4" s="38">
        <f>Matrix2!AG4/Matrix3!AG4*100</f>
        <v>16.376058220703996</v>
      </c>
      <c r="AH4" s="38" t="s">
        <v>46</v>
      </c>
      <c r="AI4" s="38" t="s">
        <v>46</v>
      </c>
      <c r="AJ4" s="38" t="s">
        <v>46</v>
      </c>
      <c r="AK4" s="38">
        <f>Matrix2!AK4/Matrix3!AK4*100</f>
        <v>20.081727962638645</v>
      </c>
      <c r="AL4" s="38">
        <f>Matrix2!AL4/Matrix3!AL4*100</f>
        <v>13.689433741973147</v>
      </c>
      <c r="AM4" s="38" t="s">
        <v>46</v>
      </c>
      <c r="AN4" s="38">
        <f>Matrix2!AN4/Matrix3!AN4*100</f>
        <v>15.399963722111373</v>
      </c>
      <c r="AO4" s="38" t="s">
        <v>46</v>
      </c>
      <c r="AP4" s="38" t="s">
        <v>46</v>
      </c>
      <c r="AQ4" s="40" t="s">
        <v>46</v>
      </c>
      <c r="AR4" s="38">
        <f>Matrix2!AR4/Matrix3!AR4*100</f>
        <v>10.643101143620971</v>
      </c>
      <c r="AS4" s="38" t="s">
        <v>46</v>
      </c>
      <c r="AT4" s="38" t="s">
        <v>46</v>
      </c>
      <c r="AU4" s="38" t="s">
        <v>46</v>
      </c>
      <c r="AV4" s="38">
        <f>Matrix2!AV4/Matrix3!AV4*100</f>
        <v>9.377616522467207</v>
      </c>
      <c r="AW4" s="38" t="s">
        <v>46</v>
      </c>
      <c r="AX4" s="38" t="s">
        <v>46</v>
      </c>
      <c r="AY4" s="38" t="s">
        <v>46</v>
      </c>
      <c r="AZ4" s="9" t="s">
        <v>46</v>
      </c>
      <c r="BA4" s="40" t="s">
        <v>46</v>
      </c>
      <c r="BB4" s="31" t="s">
        <v>46</v>
      </c>
      <c r="BC4" s="38" t="s">
        <v>46</v>
      </c>
      <c r="BD4" s="55" t="s">
        <v>46</v>
      </c>
      <c r="BE4" s="38" t="s">
        <v>46</v>
      </c>
      <c r="BF4" s="51" t="s">
        <v>46</v>
      </c>
      <c r="BG4" s="38">
        <f>Matrix2!BG4/Matrix3!BG4*100</f>
        <v>23.912074855190852</v>
      </c>
      <c r="BH4" s="38">
        <f>Matrix2!BH4/Matrix3!BH4*100</f>
        <v>1.2795031055900621</v>
      </c>
      <c r="BI4" s="38">
        <f>Matrix2!BI4/Matrix3!BI4*100</f>
        <v>14.545100836521627</v>
      </c>
      <c r="BJ4" s="38">
        <f>Matrix2!BJ4/Matrix3!BJ4*100</f>
        <v>6.5689643991959024</v>
      </c>
      <c r="BK4" s="38">
        <f>Matrix2!BK4/Matrix3!BK4*100</f>
        <v>21.322803553800593</v>
      </c>
      <c r="BL4" s="38" t="s">
        <v>46</v>
      </c>
      <c r="BM4" s="38" t="s">
        <v>46</v>
      </c>
      <c r="BN4" s="38" t="s">
        <v>46</v>
      </c>
      <c r="BO4" s="40" t="s">
        <v>46</v>
      </c>
      <c r="BP4" s="38" t="s">
        <v>46</v>
      </c>
      <c r="BQ4" s="38" t="s">
        <v>46</v>
      </c>
      <c r="BR4" s="38">
        <f>(Matrix2!BR4-Matrix3!BR4)/Matrix3!BR4*100</f>
        <v>55.977184460355268</v>
      </c>
      <c r="BS4" s="38">
        <f>Matrix2!BS4/Matrix3!BS4*100</f>
        <v>8.0974305658695975</v>
      </c>
      <c r="BT4" s="38" t="s">
        <v>46</v>
      </c>
      <c r="BU4" s="38" t="s">
        <v>46</v>
      </c>
      <c r="BV4" s="38">
        <f>Matrix2!BV4/Matrix3!BV4*100</f>
        <v>8.8854186999804803</v>
      </c>
      <c r="BW4" s="35" t="s">
        <v>46</v>
      </c>
      <c r="BX4" s="35">
        <f>Matrix2!BX4/Matrix3!BX4*1000</f>
        <v>31048.161764705881</v>
      </c>
      <c r="BY4" s="45" t="s">
        <v>46</v>
      </c>
      <c r="BZ4" s="38">
        <f>Matrix2!BZ4/Matrix3!BZ4*100</f>
        <v>63.065498291994651</v>
      </c>
      <c r="CA4" s="38" t="s">
        <v>46</v>
      </c>
      <c r="CB4" s="38" t="s">
        <v>46</v>
      </c>
      <c r="CC4" s="38" t="s">
        <v>46</v>
      </c>
      <c r="CD4" s="38" t="s">
        <v>46</v>
      </c>
      <c r="CE4" s="38" t="s">
        <v>46</v>
      </c>
      <c r="CF4" s="38" t="s">
        <v>46</v>
      </c>
      <c r="CG4" s="35" t="s">
        <v>46</v>
      </c>
      <c r="CH4" s="38" t="s">
        <v>46</v>
      </c>
      <c r="CI4" s="38" t="s">
        <v>46</v>
      </c>
      <c r="CJ4" s="38" t="s">
        <v>46</v>
      </c>
      <c r="CK4" s="38" t="s">
        <v>46</v>
      </c>
      <c r="CL4" s="38" t="s">
        <v>46</v>
      </c>
      <c r="CM4" s="38" t="s">
        <v>46</v>
      </c>
      <c r="CN4" s="38">
        <f>Matrix2!CN4/Matrix3!CN4*100</f>
        <v>28.605200945626478</v>
      </c>
      <c r="CO4" s="40">
        <f>Matrix2!CO4/Matrix3!CO4*100</f>
        <v>8.8249925380559144</v>
      </c>
      <c r="CP4" s="36" t="s">
        <v>46</v>
      </c>
      <c r="CQ4" s="36" t="s">
        <v>46</v>
      </c>
      <c r="CR4" s="36" t="s">
        <v>46</v>
      </c>
      <c r="CS4" s="48" t="s">
        <v>46</v>
      </c>
      <c r="CT4" s="9" t="s">
        <v>46</v>
      </c>
      <c r="CU4" s="36" t="s">
        <v>46</v>
      </c>
      <c r="CV4" s="9" t="s">
        <v>46</v>
      </c>
      <c r="CW4" s="9" t="s">
        <v>46</v>
      </c>
      <c r="CX4" s="38">
        <f>Matrix2!CX4/Matrix3!CX4</f>
        <v>2.1830620582322808</v>
      </c>
      <c r="CY4" s="38" t="s">
        <v>46</v>
      </c>
      <c r="CZ4" s="38" t="s">
        <v>46</v>
      </c>
      <c r="DA4" s="40" t="s">
        <v>46</v>
      </c>
      <c r="DB4" s="44" t="s">
        <v>46</v>
      </c>
      <c r="DC4" s="44" t="s">
        <v>46</v>
      </c>
      <c r="DD4" s="44" t="s">
        <v>46</v>
      </c>
      <c r="DE4" s="44" t="s">
        <v>46</v>
      </c>
      <c r="DF4" s="9" t="s">
        <v>46</v>
      </c>
      <c r="DG4" s="9" t="s">
        <v>46</v>
      </c>
      <c r="DH4" s="9" t="s">
        <v>46</v>
      </c>
      <c r="DI4" s="9" t="s">
        <v>46</v>
      </c>
    </row>
    <row r="5" spans="1:113" x14ac:dyDescent="0.2">
      <c r="A5" s="3" t="s">
        <v>26</v>
      </c>
      <c r="B5" s="4">
        <v>2010</v>
      </c>
      <c r="C5" s="2" t="s">
        <v>4</v>
      </c>
      <c r="D5" s="38" t="s">
        <v>46</v>
      </c>
      <c r="E5" s="38" t="s">
        <v>46</v>
      </c>
      <c r="F5" s="39" t="s">
        <v>46</v>
      </c>
      <c r="G5" s="40" t="s">
        <v>46</v>
      </c>
      <c r="H5" s="38">
        <f>Matrix2!H5/Matrix3!H5*100</f>
        <v>5.2211821161839751</v>
      </c>
      <c r="I5" s="9" t="s">
        <v>46</v>
      </c>
      <c r="J5" s="9" t="s">
        <v>46</v>
      </c>
      <c r="K5" s="9" t="s">
        <v>46</v>
      </c>
      <c r="L5" s="9" t="s">
        <v>46</v>
      </c>
      <c r="M5" s="9" t="s">
        <v>46</v>
      </c>
      <c r="N5" s="38" t="s">
        <v>46</v>
      </c>
      <c r="O5" s="9" t="s">
        <v>46</v>
      </c>
      <c r="P5" s="9" t="s">
        <v>237</v>
      </c>
      <c r="Q5" s="9" t="s">
        <v>237</v>
      </c>
      <c r="R5" s="40" t="s">
        <v>46</v>
      </c>
      <c r="S5" s="9" t="s">
        <v>46</v>
      </c>
      <c r="T5" s="9" t="s">
        <v>46</v>
      </c>
      <c r="U5" s="9" t="s">
        <v>46</v>
      </c>
      <c r="V5" s="9" t="s">
        <v>46</v>
      </c>
      <c r="W5" s="9" t="s">
        <v>46</v>
      </c>
      <c r="X5" s="9" t="s">
        <v>46</v>
      </c>
      <c r="Y5" s="9" t="s">
        <v>46</v>
      </c>
      <c r="Z5" s="9" t="s">
        <v>46</v>
      </c>
      <c r="AA5" s="9">
        <f>(Matrix3!AA5-Matrix2!AA5)/Matrix2!AA5*100</f>
        <v>31.706713500760404</v>
      </c>
      <c r="AB5" s="38" t="s">
        <v>46</v>
      </c>
      <c r="AC5" s="38" t="s">
        <v>46</v>
      </c>
      <c r="AD5" s="38">
        <f>Matrix2!AD5/Matrix3!AD5*100</f>
        <v>88.503937007874015</v>
      </c>
      <c r="AE5" s="34" t="s">
        <v>46</v>
      </c>
      <c r="AF5" s="30" t="s">
        <v>46</v>
      </c>
      <c r="AG5" s="38">
        <f>Matrix2!AG5/Matrix3!AG5*100</f>
        <v>16.427292082051974</v>
      </c>
      <c r="AH5" s="38" t="s">
        <v>46</v>
      </c>
      <c r="AI5" s="38" t="s">
        <v>46</v>
      </c>
      <c r="AJ5" s="38" t="s">
        <v>46</v>
      </c>
      <c r="AK5" s="38">
        <f>Matrix2!AK5/Matrix3!AK5*100</f>
        <v>21.496276235612729</v>
      </c>
      <c r="AL5" s="38">
        <f>Matrix2!AL5/Matrix3!AL5*100</f>
        <v>14.725795531482735</v>
      </c>
      <c r="AM5" s="38" t="s">
        <v>46</v>
      </c>
      <c r="AN5" s="38">
        <f>Matrix2!AN5/Matrix3!AN5*100</f>
        <v>15.243777000617156</v>
      </c>
      <c r="AO5" s="38" t="s">
        <v>46</v>
      </c>
      <c r="AP5" s="38" t="s">
        <v>46</v>
      </c>
      <c r="AQ5" s="40" t="s">
        <v>46</v>
      </c>
      <c r="AR5" s="38">
        <f>Matrix2!AR5/Matrix3!AR5*100</f>
        <v>10.2801527491467</v>
      </c>
      <c r="AS5" s="38" t="s">
        <v>46</v>
      </c>
      <c r="AT5" s="38" t="s">
        <v>46</v>
      </c>
      <c r="AU5" s="38" t="s">
        <v>46</v>
      </c>
      <c r="AV5" s="38">
        <f>Matrix2!AV5/Matrix3!AV5*100</f>
        <v>10.650887573964498</v>
      </c>
      <c r="AW5" s="38" t="s">
        <v>46</v>
      </c>
      <c r="AX5" s="38" t="s">
        <v>46</v>
      </c>
      <c r="AY5" s="38" t="s">
        <v>46</v>
      </c>
      <c r="AZ5" s="9" t="s">
        <v>46</v>
      </c>
      <c r="BA5" s="40" t="s">
        <v>46</v>
      </c>
      <c r="BB5" s="31" t="s">
        <v>46</v>
      </c>
      <c r="BC5" s="38" t="s">
        <v>46</v>
      </c>
      <c r="BD5" s="55" t="s">
        <v>46</v>
      </c>
      <c r="BE5" s="38" t="s">
        <v>46</v>
      </c>
      <c r="BF5" s="51" t="s">
        <v>46</v>
      </c>
      <c r="BG5" s="38">
        <f>Matrix2!BG5/Matrix3!BG5*100</f>
        <v>22.915751410901962</v>
      </c>
      <c r="BH5" s="38">
        <f>Matrix2!BH5/Matrix3!BH5*100</f>
        <v>1.9761097183306295</v>
      </c>
      <c r="BI5" s="38">
        <f>Matrix2!BI5/Matrix3!BI5*100</f>
        <v>13.94644115574348</v>
      </c>
      <c r="BJ5" s="38">
        <f>Matrix2!BJ5/Matrix3!BJ5*100</f>
        <v>7.1176885130373497</v>
      </c>
      <c r="BK5" s="38">
        <f>Matrix2!BK5/Matrix3!BK5*100</f>
        <v>18.316831683168317</v>
      </c>
      <c r="BL5" s="38" t="s">
        <v>46</v>
      </c>
      <c r="BM5" s="38" t="s">
        <v>46</v>
      </c>
      <c r="BN5" s="38" t="s">
        <v>46</v>
      </c>
      <c r="BO5" s="40" t="s">
        <v>46</v>
      </c>
      <c r="BP5" s="38" t="s">
        <v>46</v>
      </c>
      <c r="BQ5" s="38" t="s">
        <v>46</v>
      </c>
      <c r="BR5" s="38">
        <f>(Matrix2!BR5-Matrix3!BR5)/Matrix3!BR5*100</f>
        <v>51.568615969497856</v>
      </c>
      <c r="BS5" s="38">
        <f>Matrix2!BS5/Matrix3!BS5*100</f>
        <v>8.9351492007705051</v>
      </c>
      <c r="BT5" s="38" t="s">
        <v>46</v>
      </c>
      <c r="BU5" s="38" t="s">
        <v>46</v>
      </c>
      <c r="BV5" s="38">
        <f>Matrix2!BV5/Matrix3!BV5*100</f>
        <v>9.6054362121876373</v>
      </c>
      <c r="BW5" s="35" t="s">
        <v>46</v>
      </c>
      <c r="BX5" s="35">
        <f>Matrix2!BX5/Matrix3!BX5*1000</f>
        <v>33700.888795577011</v>
      </c>
      <c r="BY5" s="45" t="s">
        <v>46</v>
      </c>
      <c r="BZ5" s="38">
        <f>Matrix2!BZ5/Matrix3!BZ5*100</f>
        <v>63.826839241661318</v>
      </c>
      <c r="CA5" s="38" t="s">
        <v>46</v>
      </c>
      <c r="CB5" s="38" t="s">
        <v>46</v>
      </c>
      <c r="CC5" s="38" t="s">
        <v>46</v>
      </c>
      <c r="CD5" s="38" t="s">
        <v>46</v>
      </c>
      <c r="CE5" s="38" t="s">
        <v>46</v>
      </c>
      <c r="CF5" s="38" t="s">
        <v>46</v>
      </c>
      <c r="CG5" s="35" t="s">
        <v>46</v>
      </c>
      <c r="CH5" s="38" t="s">
        <v>46</v>
      </c>
      <c r="CI5" s="38" t="s">
        <v>46</v>
      </c>
      <c r="CJ5" s="38" t="s">
        <v>46</v>
      </c>
      <c r="CK5" s="38" t="s">
        <v>46</v>
      </c>
      <c r="CL5" s="38" t="s">
        <v>46</v>
      </c>
      <c r="CM5" s="38" t="s">
        <v>46</v>
      </c>
      <c r="CN5" s="38">
        <f>Matrix2!CN5/Matrix3!CN5*100</f>
        <v>27.588235294117645</v>
      </c>
      <c r="CO5" s="40">
        <f>Matrix2!CO5/Matrix3!CO5*100</f>
        <v>9.8557022675357953</v>
      </c>
      <c r="CP5" s="36" t="s">
        <v>46</v>
      </c>
      <c r="CQ5" s="36" t="s">
        <v>46</v>
      </c>
      <c r="CR5" s="36" t="s">
        <v>46</v>
      </c>
      <c r="CS5" s="48" t="s">
        <v>46</v>
      </c>
      <c r="CT5" s="9" t="s">
        <v>46</v>
      </c>
      <c r="CU5" s="36" t="s">
        <v>46</v>
      </c>
      <c r="CV5" s="9" t="s">
        <v>46</v>
      </c>
      <c r="CW5" s="9" t="s">
        <v>46</v>
      </c>
      <c r="CX5" s="38">
        <f>Matrix2!CX5/Matrix3!CX5</f>
        <v>2.0853417899929529</v>
      </c>
      <c r="CY5" s="38" t="s">
        <v>46</v>
      </c>
      <c r="CZ5" s="38" t="s">
        <v>46</v>
      </c>
      <c r="DA5" s="40" t="s">
        <v>46</v>
      </c>
      <c r="DB5" s="44" t="s">
        <v>46</v>
      </c>
      <c r="DC5" s="44" t="s">
        <v>46</v>
      </c>
      <c r="DD5" s="44" t="s">
        <v>46</v>
      </c>
      <c r="DE5" s="44" t="s">
        <v>46</v>
      </c>
      <c r="DF5" s="9" t="s">
        <v>46</v>
      </c>
      <c r="DG5" s="9" t="s">
        <v>46</v>
      </c>
      <c r="DH5" s="9" t="s">
        <v>46</v>
      </c>
      <c r="DI5" s="9" t="s">
        <v>46</v>
      </c>
    </row>
    <row r="6" spans="1:113" x14ac:dyDescent="0.2">
      <c r="A6" s="3" t="s">
        <v>27</v>
      </c>
      <c r="B6" s="4">
        <v>2010</v>
      </c>
      <c r="C6" s="2" t="s">
        <v>5</v>
      </c>
      <c r="D6" s="38" t="s">
        <v>46</v>
      </c>
      <c r="E6" s="38" t="s">
        <v>46</v>
      </c>
      <c r="F6" s="39" t="s">
        <v>46</v>
      </c>
      <c r="G6" s="40" t="s">
        <v>46</v>
      </c>
      <c r="H6" s="38">
        <f>Matrix2!H6/Matrix3!H6*100</f>
        <v>3.8756715272448194</v>
      </c>
      <c r="I6" s="9" t="s">
        <v>46</v>
      </c>
      <c r="J6" s="9" t="s">
        <v>46</v>
      </c>
      <c r="K6" s="9" t="s">
        <v>46</v>
      </c>
      <c r="L6" s="9" t="s">
        <v>46</v>
      </c>
      <c r="M6" s="9" t="s">
        <v>46</v>
      </c>
      <c r="N6" s="38" t="s">
        <v>46</v>
      </c>
      <c r="O6" s="9" t="s">
        <v>46</v>
      </c>
      <c r="P6" s="9" t="s">
        <v>237</v>
      </c>
      <c r="Q6" s="9" t="s">
        <v>237</v>
      </c>
      <c r="R6" s="40" t="s">
        <v>46</v>
      </c>
      <c r="S6" s="9" t="s">
        <v>46</v>
      </c>
      <c r="T6" s="9" t="s">
        <v>46</v>
      </c>
      <c r="U6" s="9" t="s">
        <v>46</v>
      </c>
      <c r="V6" s="9" t="s">
        <v>46</v>
      </c>
      <c r="W6" s="9" t="s">
        <v>46</v>
      </c>
      <c r="X6" s="9" t="s">
        <v>46</v>
      </c>
      <c r="Y6" s="9" t="s">
        <v>46</v>
      </c>
      <c r="Z6" s="9" t="s">
        <v>46</v>
      </c>
      <c r="AA6" s="9">
        <f>(Matrix3!AA6-Matrix2!AA6)/Matrix2!AA6*100</f>
        <v>34.794339238444309</v>
      </c>
      <c r="AB6" s="38" t="s">
        <v>46</v>
      </c>
      <c r="AC6" s="38" t="s">
        <v>46</v>
      </c>
      <c r="AD6" s="38">
        <f>Matrix2!AD6/Matrix3!AD6*100</f>
        <v>91.614255765199161</v>
      </c>
      <c r="AE6" s="34" t="s">
        <v>46</v>
      </c>
      <c r="AF6" s="30" t="s">
        <v>46</v>
      </c>
      <c r="AG6" s="38">
        <f>Matrix2!AG6/Matrix3!AG6*100</f>
        <v>18.49577897160399</v>
      </c>
      <c r="AH6" s="38" t="s">
        <v>46</v>
      </c>
      <c r="AI6" s="38" t="s">
        <v>46</v>
      </c>
      <c r="AJ6" s="38" t="s">
        <v>46</v>
      </c>
      <c r="AK6" s="38">
        <f>Matrix2!AK6/Matrix3!AK6*100</f>
        <v>20.349829351535835</v>
      </c>
      <c r="AL6" s="38">
        <f>Matrix2!AL6/Matrix3!AL6*100</f>
        <v>8.0204778156996586</v>
      </c>
      <c r="AM6" s="38" t="s">
        <v>46</v>
      </c>
      <c r="AN6" s="38">
        <f>Matrix2!AN6/Matrix3!AN6*100</f>
        <v>7.5985477178423233</v>
      </c>
      <c r="AO6" s="38" t="s">
        <v>46</v>
      </c>
      <c r="AP6" s="38" t="s">
        <v>46</v>
      </c>
      <c r="AQ6" s="40" t="s">
        <v>46</v>
      </c>
      <c r="AR6" s="38">
        <f>Matrix2!AR6/Matrix3!AR6*100</f>
        <v>9.7515349194167307</v>
      </c>
      <c r="AS6" s="38" t="s">
        <v>46</v>
      </c>
      <c r="AT6" s="38" t="s">
        <v>46</v>
      </c>
      <c r="AU6" s="38" t="s">
        <v>46</v>
      </c>
      <c r="AV6" s="38">
        <f>Matrix2!AV6/Matrix3!AV6*100</f>
        <v>6.9355632070831286</v>
      </c>
      <c r="AW6" s="38" t="s">
        <v>46</v>
      </c>
      <c r="AX6" s="38" t="s">
        <v>46</v>
      </c>
      <c r="AY6" s="38" t="s">
        <v>46</v>
      </c>
      <c r="AZ6" s="9" t="s">
        <v>46</v>
      </c>
      <c r="BA6" s="40" t="s">
        <v>46</v>
      </c>
      <c r="BB6" s="31" t="s">
        <v>46</v>
      </c>
      <c r="BC6" s="38" t="s">
        <v>46</v>
      </c>
      <c r="BD6" s="55" t="s">
        <v>46</v>
      </c>
      <c r="BE6" s="38" t="s">
        <v>46</v>
      </c>
      <c r="BF6" s="51" t="s">
        <v>46</v>
      </c>
      <c r="BG6" s="38">
        <f>Matrix2!BG6/Matrix3!BG6*100</f>
        <v>23.474673829623946</v>
      </c>
      <c r="BH6" s="38">
        <f>Matrix2!BH6/Matrix3!BH6*100</f>
        <v>1.409889660809154</v>
      </c>
      <c r="BI6" s="38">
        <f>Matrix2!BI6/Matrix3!BI6*100</f>
        <v>13.960513539756175</v>
      </c>
      <c r="BJ6" s="38">
        <f>Matrix2!BJ6/Matrix3!BJ6*100</f>
        <v>5.9553349875930524</v>
      </c>
      <c r="BK6" s="38">
        <f>Matrix2!BK6/Matrix3!BK6*100</f>
        <v>21.557971014492754</v>
      </c>
      <c r="BL6" s="38" t="s">
        <v>46</v>
      </c>
      <c r="BM6" s="38" t="s">
        <v>46</v>
      </c>
      <c r="BN6" s="38" t="s">
        <v>46</v>
      </c>
      <c r="BO6" s="40" t="s">
        <v>46</v>
      </c>
      <c r="BP6" s="38" t="s">
        <v>46</v>
      </c>
      <c r="BQ6" s="38" t="s">
        <v>46</v>
      </c>
      <c r="BR6" s="38">
        <f>(Matrix2!BR6-Matrix3!BR6)/Matrix3!BR6*100</f>
        <v>63.090248037969431</v>
      </c>
      <c r="BS6" s="38">
        <f>Matrix2!BS6/Matrix3!BS6*100</f>
        <v>5.1036070606293169</v>
      </c>
      <c r="BT6" s="38" t="s">
        <v>46</v>
      </c>
      <c r="BU6" s="38" t="s">
        <v>46</v>
      </c>
      <c r="BV6" s="38">
        <f>Matrix2!BV6/Matrix3!BV6*100</f>
        <v>5.5597342359282935</v>
      </c>
      <c r="BW6" s="35" t="s">
        <v>46</v>
      </c>
      <c r="BX6" s="35">
        <f>Matrix2!BX6/Matrix3!BX6*1000</f>
        <v>41939.035217519981</v>
      </c>
      <c r="BY6" s="45" t="s">
        <v>46</v>
      </c>
      <c r="BZ6" s="38">
        <f>Matrix2!BZ6/Matrix3!BZ6*100</f>
        <v>61.51189562547966</v>
      </c>
      <c r="CA6" s="38" t="s">
        <v>46</v>
      </c>
      <c r="CB6" s="38" t="s">
        <v>46</v>
      </c>
      <c r="CC6" s="38" t="s">
        <v>46</v>
      </c>
      <c r="CD6" s="38" t="s">
        <v>46</v>
      </c>
      <c r="CE6" s="38" t="s">
        <v>46</v>
      </c>
      <c r="CF6" s="38" t="s">
        <v>46</v>
      </c>
      <c r="CG6" s="35" t="s">
        <v>46</v>
      </c>
      <c r="CH6" s="38" t="s">
        <v>46</v>
      </c>
      <c r="CI6" s="38" t="s">
        <v>46</v>
      </c>
      <c r="CJ6" s="38" t="s">
        <v>46</v>
      </c>
      <c r="CK6" s="38" t="s">
        <v>46</v>
      </c>
      <c r="CL6" s="38" t="s">
        <v>46</v>
      </c>
      <c r="CM6" s="38" t="s">
        <v>46</v>
      </c>
      <c r="CN6" s="38">
        <f>Matrix2!CN6/Matrix3!CN6*100</f>
        <v>31.64179104477612</v>
      </c>
      <c r="CO6" s="40">
        <f>Matrix2!CO6/Matrix3!CO6*100</f>
        <v>5.8026120019837997</v>
      </c>
      <c r="CP6" s="36" t="s">
        <v>46</v>
      </c>
      <c r="CQ6" s="36" t="s">
        <v>46</v>
      </c>
      <c r="CR6" s="36" t="s">
        <v>46</v>
      </c>
      <c r="CS6" s="48" t="s">
        <v>46</v>
      </c>
      <c r="CT6" s="9" t="s">
        <v>46</v>
      </c>
      <c r="CU6" s="36" t="s">
        <v>46</v>
      </c>
      <c r="CV6" s="9" t="s">
        <v>46</v>
      </c>
      <c r="CW6" s="9" t="s">
        <v>46</v>
      </c>
      <c r="CX6" s="38">
        <f>Matrix2!CX6/Matrix3!CX6</f>
        <v>2.2492178228503614</v>
      </c>
      <c r="CY6" s="38" t="s">
        <v>46</v>
      </c>
      <c r="CZ6" s="38" t="s">
        <v>46</v>
      </c>
      <c r="DA6" s="40" t="s">
        <v>46</v>
      </c>
      <c r="DB6" s="44" t="s">
        <v>46</v>
      </c>
      <c r="DC6" s="44" t="s">
        <v>46</v>
      </c>
      <c r="DD6" s="44" t="s">
        <v>46</v>
      </c>
      <c r="DE6" s="44" t="s">
        <v>46</v>
      </c>
      <c r="DF6" s="9" t="s">
        <v>46</v>
      </c>
      <c r="DG6" s="9" t="s">
        <v>46</v>
      </c>
      <c r="DH6" s="9" t="s">
        <v>46</v>
      </c>
      <c r="DI6" s="9" t="s">
        <v>46</v>
      </c>
    </row>
    <row r="7" spans="1:113" x14ac:dyDescent="0.2">
      <c r="A7" s="3" t="s">
        <v>28</v>
      </c>
      <c r="B7" s="4">
        <v>2010</v>
      </c>
      <c r="C7" s="2" t="s">
        <v>6</v>
      </c>
      <c r="D7" s="38" t="s">
        <v>46</v>
      </c>
      <c r="E7" s="38" t="s">
        <v>46</v>
      </c>
      <c r="F7" s="39" t="s">
        <v>46</v>
      </c>
      <c r="G7" s="40" t="s">
        <v>46</v>
      </c>
      <c r="H7" s="38">
        <f>Matrix2!H7/Matrix3!H7*100</f>
        <v>10.111739102189308</v>
      </c>
      <c r="I7" s="9" t="s">
        <v>46</v>
      </c>
      <c r="J7" s="9" t="s">
        <v>46</v>
      </c>
      <c r="K7" s="9" t="s">
        <v>46</v>
      </c>
      <c r="L7" s="9" t="s">
        <v>46</v>
      </c>
      <c r="M7" s="9" t="s">
        <v>46</v>
      </c>
      <c r="N7" s="38" t="s">
        <v>46</v>
      </c>
      <c r="O7" s="9" t="s">
        <v>46</v>
      </c>
      <c r="P7" s="9">
        <f>Matrix2!P7/Matrix3!P7*100</f>
        <v>36.634538231828266</v>
      </c>
      <c r="Q7" s="9">
        <f>(Matrix3!Q7-Matrix2!Q7)/Matrix2!Q7*100</f>
        <v>21.050284789083857</v>
      </c>
      <c r="R7" s="40" t="s">
        <v>46</v>
      </c>
      <c r="S7" s="9" t="s">
        <v>46</v>
      </c>
      <c r="T7" s="9" t="s">
        <v>46</v>
      </c>
      <c r="U7" s="9" t="s">
        <v>46</v>
      </c>
      <c r="V7" s="9" t="s">
        <v>46</v>
      </c>
      <c r="W7" s="9" t="s">
        <v>46</v>
      </c>
      <c r="X7" s="9" t="s">
        <v>46</v>
      </c>
      <c r="Y7" s="9" t="s">
        <v>46</v>
      </c>
      <c r="Z7" s="9" t="s">
        <v>46</v>
      </c>
      <c r="AA7" s="9">
        <f>(Matrix3!AA7-Matrix2!AA7)/Matrix2!AA7*100</f>
        <v>38.987200746191306</v>
      </c>
      <c r="AB7" s="38" t="s">
        <v>46</v>
      </c>
      <c r="AC7" s="38" t="s">
        <v>46</v>
      </c>
      <c r="AD7" s="38">
        <f>Matrix2!AD7/Matrix3!AD7*100</f>
        <v>88.235294117647058</v>
      </c>
      <c r="AE7" s="34" t="s">
        <v>46</v>
      </c>
      <c r="AF7" s="30" t="s">
        <v>46</v>
      </c>
      <c r="AG7" s="38">
        <f>Matrix2!AG7/Matrix3!AG7*100</f>
        <v>16.78360293639966</v>
      </c>
      <c r="AH7" s="38" t="s">
        <v>46</v>
      </c>
      <c r="AI7" s="38" t="s">
        <v>46</v>
      </c>
      <c r="AJ7" s="38" t="s">
        <v>46</v>
      </c>
      <c r="AK7" s="38">
        <f>Matrix2!AK7/Matrix3!AK7*100</f>
        <v>21.269940569283705</v>
      </c>
      <c r="AL7" s="38">
        <f>Matrix2!AL7/Matrix3!AL7*100</f>
        <v>19.533938066937754</v>
      </c>
      <c r="AM7" s="38" t="s">
        <v>46</v>
      </c>
      <c r="AN7" s="38">
        <f>Matrix2!AN7/Matrix3!AN7*100</f>
        <v>19.740661892781112</v>
      </c>
      <c r="AO7" s="38" t="s">
        <v>46</v>
      </c>
      <c r="AP7" s="38" t="s">
        <v>46</v>
      </c>
      <c r="AQ7" s="40" t="s">
        <v>46</v>
      </c>
      <c r="AR7" s="38">
        <f>Matrix2!AR7/Matrix3!AR7*100</f>
        <v>11.269732995517442</v>
      </c>
      <c r="AS7" s="38" t="s">
        <v>46</v>
      </c>
      <c r="AT7" s="38" t="s">
        <v>46</v>
      </c>
      <c r="AU7" s="38" t="s">
        <v>46</v>
      </c>
      <c r="AV7" s="38">
        <f>Matrix2!AV7/Matrix3!AV7*100</f>
        <v>13.53220925205361</v>
      </c>
      <c r="AW7" s="38" t="s">
        <v>46</v>
      </c>
      <c r="AX7" s="38" t="s">
        <v>46</v>
      </c>
      <c r="AY7" s="38" t="s">
        <v>46</v>
      </c>
      <c r="AZ7" s="9" t="s">
        <v>46</v>
      </c>
      <c r="BA7" s="40" t="s">
        <v>46</v>
      </c>
      <c r="BB7" s="31" t="s">
        <v>46</v>
      </c>
      <c r="BC7" s="38" t="s">
        <v>46</v>
      </c>
      <c r="BD7" s="55" t="s">
        <v>46</v>
      </c>
      <c r="BE7" s="38" t="s">
        <v>46</v>
      </c>
      <c r="BF7" s="51" t="s">
        <v>46</v>
      </c>
      <c r="BG7" s="38">
        <f>Matrix2!BG7/Matrix3!BG7*100</f>
        <v>23.077048008835185</v>
      </c>
      <c r="BH7" s="38">
        <f>Matrix2!BH7/Matrix3!BH7*100</f>
        <v>2.9136462805264269</v>
      </c>
      <c r="BI7" s="38">
        <f>Matrix2!BI7/Matrix3!BI7*100</f>
        <v>13.304857384919513</v>
      </c>
      <c r="BJ7" s="38">
        <f>Matrix2!BJ7/Matrix3!BJ7*100</f>
        <v>6.0117198531488283</v>
      </c>
      <c r="BK7" s="38">
        <f>Matrix2!BK7/Matrix3!BK7*100</f>
        <v>21.49148561362302</v>
      </c>
      <c r="BL7" s="38" t="s">
        <v>46</v>
      </c>
      <c r="BM7" s="38" t="s">
        <v>46</v>
      </c>
      <c r="BN7" s="38" t="s">
        <v>46</v>
      </c>
      <c r="BO7" s="40" t="s">
        <v>46</v>
      </c>
      <c r="BP7" s="38" t="s">
        <v>46</v>
      </c>
      <c r="BQ7" s="38" t="s">
        <v>46</v>
      </c>
      <c r="BR7" s="38">
        <f>(Matrix2!BR7-Matrix3!BR7)/Matrix3!BR7*100</f>
        <v>57.288900884437709</v>
      </c>
      <c r="BS7" s="38">
        <f>Matrix2!BS7/Matrix3!BS7*100</f>
        <v>11.151172610927045</v>
      </c>
      <c r="BT7" s="38" t="s">
        <v>46</v>
      </c>
      <c r="BU7" s="38" t="s">
        <v>46</v>
      </c>
      <c r="BV7" s="38">
        <f>Matrix2!BV7/Matrix3!BV7*100</f>
        <v>12.725122986297322</v>
      </c>
      <c r="BW7" s="35" t="s">
        <v>46</v>
      </c>
      <c r="BX7" s="35">
        <f>Matrix2!BX7/Matrix3!BX7*1000</f>
        <v>29771.779058403263</v>
      </c>
      <c r="BY7" s="45" t="s">
        <v>46</v>
      </c>
      <c r="BZ7" s="38">
        <f>Matrix2!BZ7/Matrix3!BZ7*100</f>
        <v>63.447671019294482</v>
      </c>
      <c r="CA7" s="38" t="s">
        <v>46</v>
      </c>
      <c r="CB7" s="38" t="s">
        <v>46</v>
      </c>
      <c r="CC7" s="38" t="s">
        <v>46</v>
      </c>
      <c r="CD7" s="38" t="s">
        <v>46</v>
      </c>
      <c r="CE7" s="38" t="s">
        <v>46</v>
      </c>
      <c r="CF7" s="38" t="s">
        <v>46</v>
      </c>
      <c r="CG7" s="35" t="s">
        <v>46</v>
      </c>
      <c r="CH7" s="38" t="s">
        <v>46</v>
      </c>
      <c r="CI7" s="38" t="s">
        <v>46</v>
      </c>
      <c r="CJ7" s="38" t="s">
        <v>46</v>
      </c>
      <c r="CK7" s="38" t="s">
        <v>46</v>
      </c>
      <c r="CL7" s="38" t="s">
        <v>46</v>
      </c>
      <c r="CM7" s="38" t="s">
        <v>46</v>
      </c>
      <c r="CN7" s="38">
        <f>Matrix2!CN7/Matrix3!CN7*100</f>
        <v>28.505641261800598</v>
      </c>
      <c r="CO7" s="40">
        <f>Matrix2!CO7/Matrix3!CO7*100</f>
        <v>11.914985551864754</v>
      </c>
      <c r="CP7" s="36" t="s">
        <v>46</v>
      </c>
      <c r="CQ7" s="36" t="s">
        <v>46</v>
      </c>
      <c r="CR7" s="36" t="s">
        <v>46</v>
      </c>
      <c r="CS7" s="48" t="s">
        <v>46</v>
      </c>
      <c r="CT7" s="9" t="s">
        <v>46</v>
      </c>
      <c r="CU7" s="36" t="s">
        <v>46</v>
      </c>
      <c r="CV7" s="9" t="s">
        <v>46</v>
      </c>
      <c r="CW7" s="9" t="s">
        <v>46</v>
      </c>
      <c r="CX7" s="38">
        <f>Matrix2!CX7/Matrix3!CX7</f>
        <v>2.1735385484326462</v>
      </c>
      <c r="CY7" s="38" t="s">
        <v>46</v>
      </c>
      <c r="CZ7" s="38" t="s">
        <v>46</v>
      </c>
      <c r="DA7" s="40" t="s">
        <v>46</v>
      </c>
      <c r="DB7" s="44" t="s">
        <v>46</v>
      </c>
      <c r="DC7" s="44" t="s">
        <v>46</v>
      </c>
      <c r="DD7" s="44" t="s">
        <v>46</v>
      </c>
      <c r="DE7" s="44" t="s">
        <v>46</v>
      </c>
      <c r="DF7" s="9" t="s">
        <v>46</v>
      </c>
      <c r="DG7" s="9" t="s">
        <v>46</v>
      </c>
      <c r="DH7" s="9" t="s">
        <v>46</v>
      </c>
      <c r="DI7" s="9" t="s">
        <v>46</v>
      </c>
    </row>
    <row r="8" spans="1:113" x14ac:dyDescent="0.2">
      <c r="A8" s="3" t="s">
        <v>29</v>
      </c>
      <c r="B8" s="4">
        <v>2010</v>
      </c>
      <c r="C8" s="2" t="s">
        <v>7</v>
      </c>
      <c r="D8" s="38" t="s">
        <v>46</v>
      </c>
      <c r="E8" s="38" t="s">
        <v>46</v>
      </c>
      <c r="F8" s="39" t="s">
        <v>46</v>
      </c>
      <c r="G8" s="40" t="s">
        <v>46</v>
      </c>
      <c r="H8" s="38">
        <f>Matrix2!H8/Matrix3!H8*100</f>
        <v>5.6262466469495838</v>
      </c>
      <c r="I8" s="9" t="s">
        <v>46</v>
      </c>
      <c r="J8" s="9" t="s">
        <v>46</v>
      </c>
      <c r="K8" s="9" t="s">
        <v>46</v>
      </c>
      <c r="L8" s="9" t="s">
        <v>46</v>
      </c>
      <c r="M8" s="9" t="s">
        <v>46</v>
      </c>
      <c r="N8" s="38" t="s">
        <v>46</v>
      </c>
      <c r="O8" s="9" t="s">
        <v>46</v>
      </c>
      <c r="P8" s="9" t="s">
        <v>237</v>
      </c>
      <c r="Q8" s="9" t="s">
        <v>237</v>
      </c>
      <c r="R8" s="40" t="s">
        <v>46</v>
      </c>
      <c r="S8" s="9" t="s">
        <v>46</v>
      </c>
      <c r="T8" s="9" t="s">
        <v>46</v>
      </c>
      <c r="U8" s="9" t="s">
        <v>46</v>
      </c>
      <c r="V8" s="9" t="s">
        <v>46</v>
      </c>
      <c r="W8" s="9" t="s">
        <v>46</v>
      </c>
      <c r="X8" s="9" t="s">
        <v>46</v>
      </c>
      <c r="Y8" s="9" t="s">
        <v>46</v>
      </c>
      <c r="Z8" s="9" t="s">
        <v>46</v>
      </c>
      <c r="AA8" s="9">
        <f>(Matrix3!AA8-Matrix2!AA8)/Matrix2!AA8*100</f>
        <v>36.994644827369697</v>
      </c>
      <c r="AB8" s="38" t="s">
        <v>46</v>
      </c>
      <c r="AC8" s="38" t="s">
        <v>46</v>
      </c>
      <c r="AD8" s="38">
        <f>Matrix2!AD8/Matrix3!AD8*100</f>
        <v>87.539936102236425</v>
      </c>
      <c r="AE8" s="34" t="s">
        <v>46</v>
      </c>
      <c r="AF8" s="30" t="s">
        <v>46</v>
      </c>
      <c r="AG8" s="38">
        <f>Matrix2!AG8/Matrix3!AG8*100</f>
        <v>17.188252286952334</v>
      </c>
      <c r="AH8" s="38" t="s">
        <v>46</v>
      </c>
      <c r="AI8" s="38" t="s">
        <v>46</v>
      </c>
      <c r="AJ8" s="38" t="s">
        <v>46</v>
      </c>
      <c r="AK8" s="38">
        <f>Matrix2!AK8/Matrix3!AK8*100</f>
        <v>19.660804020100503</v>
      </c>
      <c r="AL8" s="38">
        <f>Matrix2!AL8/Matrix3!AL8*100</f>
        <v>9.2336683417085421</v>
      </c>
      <c r="AM8" s="38" t="s">
        <v>46</v>
      </c>
      <c r="AN8" s="38">
        <f>Matrix2!AN8/Matrix3!AN8*100</f>
        <v>10.884353741496598</v>
      </c>
      <c r="AO8" s="38" t="s">
        <v>46</v>
      </c>
      <c r="AP8" s="38" t="s">
        <v>46</v>
      </c>
      <c r="AQ8" s="40" t="s">
        <v>46</v>
      </c>
      <c r="AR8" s="38">
        <f>Matrix2!AR8/Matrix3!AR8*100</f>
        <v>10.482151454708026</v>
      </c>
      <c r="AS8" s="38" t="s">
        <v>46</v>
      </c>
      <c r="AT8" s="38" t="s">
        <v>46</v>
      </c>
      <c r="AU8" s="38" t="s">
        <v>46</v>
      </c>
      <c r="AV8" s="38">
        <f>Matrix2!AV8/Matrix3!AV8*100</f>
        <v>6.6272965879265096</v>
      </c>
      <c r="AW8" s="38" t="s">
        <v>46</v>
      </c>
      <c r="AX8" s="38" t="s">
        <v>46</v>
      </c>
      <c r="AY8" s="38" t="s">
        <v>46</v>
      </c>
      <c r="AZ8" s="9" t="s">
        <v>46</v>
      </c>
      <c r="BA8" s="40" t="s">
        <v>46</v>
      </c>
      <c r="BB8" s="31" t="s">
        <v>46</v>
      </c>
      <c r="BC8" s="38" t="s">
        <v>46</v>
      </c>
      <c r="BD8" s="55" t="s">
        <v>46</v>
      </c>
      <c r="BE8" s="38" t="s">
        <v>46</v>
      </c>
      <c r="BF8" s="51" t="s">
        <v>46</v>
      </c>
      <c r="BG8" s="38">
        <f>Matrix2!BG8/Matrix3!BG8*100</f>
        <v>23.158401540683681</v>
      </c>
      <c r="BH8" s="38">
        <f>Matrix2!BH8/Matrix3!BH8*100</f>
        <v>0.65340065340065334</v>
      </c>
      <c r="BI8" s="38">
        <f>Matrix2!BI8/Matrix3!BI8*100</f>
        <v>16.130943563916457</v>
      </c>
      <c r="BJ8" s="38">
        <f>Matrix2!BJ8/Matrix3!BJ8*100</f>
        <v>7.7766256850836903</v>
      </c>
      <c r="BK8" s="38">
        <f>Matrix2!BK8/Matrix3!BK8*100</f>
        <v>20</v>
      </c>
      <c r="BL8" s="38" t="s">
        <v>46</v>
      </c>
      <c r="BM8" s="38" t="s">
        <v>46</v>
      </c>
      <c r="BN8" s="38" t="s">
        <v>46</v>
      </c>
      <c r="BO8" s="40" t="s">
        <v>46</v>
      </c>
      <c r="BP8" s="38" t="s">
        <v>46</v>
      </c>
      <c r="BQ8" s="38" t="s">
        <v>46</v>
      </c>
      <c r="BR8" s="38">
        <f>(Matrix2!BR8-Matrix3!BR8)/Matrix3!BR8*100</f>
        <v>63.922564626122046</v>
      </c>
      <c r="BS8" s="38">
        <f>Matrix2!BS8/Matrix3!BS8*100</f>
        <v>5.9495150973244382</v>
      </c>
      <c r="BT8" s="38" t="s">
        <v>46</v>
      </c>
      <c r="BU8" s="38" t="s">
        <v>46</v>
      </c>
      <c r="BV8" s="38">
        <f>Matrix2!BV8/Matrix3!BV8*100</f>
        <v>6.6863587540279266</v>
      </c>
      <c r="BW8" s="35" t="s">
        <v>46</v>
      </c>
      <c r="BX8" s="35">
        <f>Matrix2!BX8/Matrix3!BX8*1000</f>
        <v>38142.2134609969</v>
      </c>
      <c r="BY8" s="45" t="s">
        <v>46</v>
      </c>
      <c r="BZ8" s="38">
        <f>Matrix2!BZ8/Matrix3!BZ8*100</f>
        <v>63.085494188045942</v>
      </c>
      <c r="CA8" s="38" t="s">
        <v>46</v>
      </c>
      <c r="CB8" s="38" t="s">
        <v>46</v>
      </c>
      <c r="CC8" s="38" t="s">
        <v>46</v>
      </c>
      <c r="CD8" s="38" t="s">
        <v>46</v>
      </c>
      <c r="CE8" s="38" t="s">
        <v>46</v>
      </c>
      <c r="CF8" s="38" t="s">
        <v>46</v>
      </c>
      <c r="CG8" s="35" t="s">
        <v>46</v>
      </c>
      <c r="CH8" s="38" t="s">
        <v>46</v>
      </c>
      <c r="CI8" s="38" t="s">
        <v>46</v>
      </c>
      <c r="CJ8" s="38" t="s">
        <v>46</v>
      </c>
      <c r="CK8" s="38" t="s">
        <v>46</v>
      </c>
      <c r="CL8" s="38" t="s">
        <v>46</v>
      </c>
      <c r="CM8" s="38" t="s">
        <v>46</v>
      </c>
      <c r="CN8" s="38">
        <f>Matrix2!CN8/Matrix3!CN8*100</f>
        <v>31.79297597042514</v>
      </c>
      <c r="CO8" s="40">
        <f>Matrix2!CO8/Matrix3!CO8*100</f>
        <v>6.5836504093162693</v>
      </c>
      <c r="CP8" s="36" t="s">
        <v>46</v>
      </c>
      <c r="CQ8" s="36" t="s">
        <v>46</v>
      </c>
      <c r="CR8" s="36" t="s">
        <v>46</v>
      </c>
      <c r="CS8" s="48" t="s">
        <v>46</v>
      </c>
      <c r="CT8" s="9" t="s">
        <v>46</v>
      </c>
      <c r="CU8" s="36" t="s">
        <v>46</v>
      </c>
      <c r="CV8" s="9" t="s">
        <v>46</v>
      </c>
      <c r="CW8" s="9" t="s">
        <v>46</v>
      </c>
      <c r="CX8" s="38">
        <f>Matrix2!CX8/Matrix3!CX8</f>
        <v>2.1536068730558435</v>
      </c>
      <c r="CY8" s="38" t="s">
        <v>46</v>
      </c>
      <c r="CZ8" s="38" t="s">
        <v>46</v>
      </c>
      <c r="DA8" s="40" t="s">
        <v>46</v>
      </c>
      <c r="DB8" s="44" t="s">
        <v>46</v>
      </c>
      <c r="DC8" s="44" t="s">
        <v>46</v>
      </c>
      <c r="DD8" s="44" t="s">
        <v>46</v>
      </c>
      <c r="DE8" s="44" t="s">
        <v>46</v>
      </c>
      <c r="DF8" s="9" t="s">
        <v>46</v>
      </c>
      <c r="DG8" s="9" t="s">
        <v>46</v>
      </c>
      <c r="DH8" s="9" t="s">
        <v>46</v>
      </c>
      <c r="DI8" s="9" t="s">
        <v>46</v>
      </c>
    </row>
    <row r="9" spans="1:113" x14ac:dyDescent="0.2">
      <c r="A9" s="3" t="s">
        <v>30</v>
      </c>
      <c r="B9" s="4">
        <v>2010</v>
      </c>
      <c r="C9" s="2" t="s">
        <v>8</v>
      </c>
      <c r="D9" s="38" t="s">
        <v>46</v>
      </c>
      <c r="E9" s="38" t="s">
        <v>46</v>
      </c>
      <c r="F9" s="39" t="s">
        <v>46</v>
      </c>
      <c r="G9" s="40" t="s">
        <v>46</v>
      </c>
      <c r="H9" s="38">
        <f>Matrix2!H9/Matrix3!H9*100</f>
        <v>4.9864728661609465</v>
      </c>
      <c r="I9" s="9" t="s">
        <v>46</v>
      </c>
      <c r="J9" s="9" t="s">
        <v>46</v>
      </c>
      <c r="K9" s="9" t="s">
        <v>46</v>
      </c>
      <c r="L9" s="9" t="s">
        <v>46</v>
      </c>
      <c r="M9" s="9" t="s">
        <v>46</v>
      </c>
      <c r="N9" s="38" t="s">
        <v>46</v>
      </c>
      <c r="O9" s="9" t="s">
        <v>46</v>
      </c>
      <c r="P9" s="9" t="s">
        <v>237</v>
      </c>
      <c r="Q9" s="9" t="s">
        <v>237</v>
      </c>
      <c r="R9" s="40" t="s">
        <v>46</v>
      </c>
      <c r="S9" s="9" t="s">
        <v>46</v>
      </c>
      <c r="T9" s="9" t="s">
        <v>46</v>
      </c>
      <c r="U9" s="9" t="s">
        <v>46</v>
      </c>
      <c r="V9" s="9" t="s">
        <v>46</v>
      </c>
      <c r="W9" s="9" t="s">
        <v>46</v>
      </c>
      <c r="X9" s="9" t="s">
        <v>46</v>
      </c>
      <c r="Y9" s="9" t="s">
        <v>46</v>
      </c>
      <c r="Z9" s="9" t="s">
        <v>46</v>
      </c>
      <c r="AA9" s="9">
        <f>(Matrix3!AA9-Matrix2!AA9)/Matrix2!AA9*100</f>
        <v>32.654432974919452</v>
      </c>
      <c r="AB9" s="38" t="s">
        <v>46</v>
      </c>
      <c r="AC9" s="38" t="s">
        <v>46</v>
      </c>
      <c r="AD9" s="38">
        <f>Matrix2!AD9/Matrix3!AD9*100</f>
        <v>89.573459715639814</v>
      </c>
      <c r="AE9" s="34" t="s">
        <v>46</v>
      </c>
      <c r="AF9" s="30" t="s">
        <v>46</v>
      </c>
      <c r="AG9" s="38">
        <f>Matrix2!AG9/Matrix3!AG9*100</f>
        <v>17.55875019892844</v>
      </c>
      <c r="AH9" s="38" t="s">
        <v>46</v>
      </c>
      <c r="AI9" s="38" t="s">
        <v>46</v>
      </c>
      <c r="AJ9" s="38" t="s">
        <v>46</v>
      </c>
      <c r="AK9" s="38">
        <f>Matrix2!AK9/Matrix3!AK9*100</f>
        <v>20.347155255544841</v>
      </c>
      <c r="AL9" s="38">
        <f>Matrix2!AL9/Matrix3!AL9*100</f>
        <v>7.328833172613308</v>
      </c>
      <c r="AM9" s="38" t="s">
        <v>46</v>
      </c>
      <c r="AN9" s="38">
        <f>Matrix2!AN9/Matrix3!AN9*100</f>
        <v>8.1570996978851973</v>
      </c>
      <c r="AO9" s="38" t="s">
        <v>46</v>
      </c>
      <c r="AP9" s="38" t="s">
        <v>46</v>
      </c>
      <c r="AQ9" s="40" t="s">
        <v>46</v>
      </c>
      <c r="AR9" s="38">
        <f>Matrix2!AR9/Matrix3!AR9*100</f>
        <v>9.6281364383852317</v>
      </c>
      <c r="AS9" s="38" t="s">
        <v>46</v>
      </c>
      <c r="AT9" s="38" t="s">
        <v>46</v>
      </c>
      <c r="AU9" s="38" t="s">
        <v>46</v>
      </c>
      <c r="AV9" s="38">
        <f>Matrix2!AV9/Matrix3!AV9*100</f>
        <v>7.2727272727272725</v>
      </c>
      <c r="AW9" s="38" t="s">
        <v>46</v>
      </c>
      <c r="AX9" s="38" t="s">
        <v>46</v>
      </c>
      <c r="AY9" s="38" t="s">
        <v>46</v>
      </c>
      <c r="AZ9" s="9" t="s">
        <v>46</v>
      </c>
      <c r="BA9" s="40" t="s">
        <v>46</v>
      </c>
      <c r="BB9" s="31" t="s">
        <v>46</v>
      </c>
      <c r="BC9" s="38" t="s">
        <v>46</v>
      </c>
      <c r="BD9" s="55" t="s">
        <v>46</v>
      </c>
      <c r="BE9" s="38" t="s">
        <v>46</v>
      </c>
      <c r="BF9" s="51" t="s">
        <v>46</v>
      </c>
      <c r="BG9" s="38">
        <f>Matrix2!BG9/Matrix3!BG9*100</f>
        <v>23.632698530581933</v>
      </c>
      <c r="BH9" s="38">
        <f>Matrix2!BH9/Matrix3!BH9*100</f>
        <v>1.2121212121212122</v>
      </c>
      <c r="BI9" s="38">
        <f>Matrix2!BI9/Matrix3!BI9*100</f>
        <v>14.835102133972383</v>
      </c>
      <c r="BJ9" s="38">
        <f>Matrix2!BJ9/Matrix3!BJ9*100</f>
        <v>6.5502681730001138</v>
      </c>
      <c r="BK9" s="38">
        <f>Matrix2!BK9/Matrix3!BK9*100</f>
        <v>20.383275261324041</v>
      </c>
      <c r="BL9" s="38" t="s">
        <v>46</v>
      </c>
      <c r="BM9" s="38" t="s">
        <v>46</v>
      </c>
      <c r="BN9" s="38" t="s">
        <v>46</v>
      </c>
      <c r="BO9" s="40" t="s">
        <v>46</v>
      </c>
      <c r="BP9" s="38" t="s">
        <v>46</v>
      </c>
      <c r="BQ9" s="38" t="s">
        <v>46</v>
      </c>
      <c r="BR9" s="38">
        <f>(Matrix2!BR9-Matrix3!BR9)/Matrix3!BR9*100</f>
        <v>71.100497900929511</v>
      </c>
      <c r="BS9" s="38">
        <f>Matrix2!BS9/Matrix3!BS9*100</f>
        <v>5.697310487507294</v>
      </c>
      <c r="BT9" s="38" t="s">
        <v>46</v>
      </c>
      <c r="BU9" s="38" t="s">
        <v>46</v>
      </c>
      <c r="BV9" s="38">
        <f>Matrix2!BV9/Matrix3!BV9*100</f>
        <v>6.2934148374548489</v>
      </c>
      <c r="BW9" s="35" t="s">
        <v>46</v>
      </c>
      <c r="BX9" s="35">
        <f>Matrix2!BX9/Matrix3!BX9*1000</f>
        <v>40369.302428745708</v>
      </c>
      <c r="BY9" s="45" t="s">
        <v>46</v>
      </c>
      <c r="BZ9" s="38">
        <f>Matrix2!BZ9/Matrix3!BZ9*100</f>
        <v>62.129330009018091</v>
      </c>
      <c r="CA9" s="38" t="s">
        <v>46</v>
      </c>
      <c r="CB9" s="38" t="s">
        <v>46</v>
      </c>
      <c r="CC9" s="38" t="s">
        <v>46</v>
      </c>
      <c r="CD9" s="38" t="s">
        <v>46</v>
      </c>
      <c r="CE9" s="38" t="s">
        <v>46</v>
      </c>
      <c r="CF9" s="38" t="s">
        <v>46</v>
      </c>
      <c r="CG9" s="35" t="s">
        <v>46</v>
      </c>
      <c r="CH9" s="38" t="s">
        <v>46</v>
      </c>
      <c r="CI9" s="38" t="s">
        <v>46</v>
      </c>
      <c r="CJ9" s="38" t="s">
        <v>46</v>
      </c>
      <c r="CK9" s="38" t="s">
        <v>46</v>
      </c>
      <c r="CL9" s="38" t="s">
        <v>46</v>
      </c>
      <c r="CM9" s="38" t="s">
        <v>46</v>
      </c>
      <c r="CN9" s="38">
        <f>Matrix2!CN9/Matrix3!CN9*100</f>
        <v>31.326949384404923</v>
      </c>
      <c r="CO9" s="40">
        <f>Matrix2!CO9/Matrix3!CO9*100</f>
        <v>6.7652895543929281</v>
      </c>
      <c r="CP9" s="36" t="s">
        <v>46</v>
      </c>
      <c r="CQ9" s="36" t="s">
        <v>46</v>
      </c>
      <c r="CR9" s="36" t="s">
        <v>46</v>
      </c>
      <c r="CS9" s="48" t="s">
        <v>46</v>
      </c>
      <c r="CT9" s="9" t="s">
        <v>46</v>
      </c>
      <c r="CU9" s="36" t="s">
        <v>46</v>
      </c>
      <c r="CV9" s="9" t="s">
        <v>46</v>
      </c>
      <c r="CW9" s="9" t="s">
        <v>46</v>
      </c>
      <c r="CX9" s="38">
        <f>Matrix2!CX9/Matrix3!CX9</f>
        <v>2.1512039255962572</v>
      </c>
      <c r="CY9" s="38" t="s">
        <v>46</v>
      </c>
      <c r="CZ9" s="38" t="s">
        <v>46</v>
      </c>
      <c r="DA9" s="40" t="s">
        <v>46</v>
      </c>
      <c r="DB9" s="44" t="s">
        <v>46</v>
      </c>
      <c r="DC9" s="44" t="s">
        <v>46</v>
      </c>
      <c r="DD9" s="44" t="s">
        <v>46</v>
      </c>
      <c r="DE9" s="44" t="s">
        <v>46</v>
      </c>
      <c r="DF9" s="9" t="s">
        <v>46</v>
      </c>
      <c r="DG9" s="9" t="s">
        <v>46</v>
      </c>
      <c r="DH9" s="9" t="s">
        <v>46</v>
      </c>
      <c r="DI9" s="9" t="s">
        <v>46</v>
      </c>
    </row>
    <row r="10" spans="1:113" x14ac:dyDescent="0.2">
      <c r="A10" s="3" t="s">
        <v>31</v>
      </c>
      <c r="B10" s="4">
        <v>2010</v>
      </c>
      <c r="C10" s="2" t="s">
        <v>9</v>
      </c>
      <c r="D10" s="38" t="s">
        <v>46</v>
      </c>
      <c r="E10" s="38" t="s">
        <v>46</v>
      </c>
      <c r="F10" s="39" t="s">
        <v>46</v>
      </c>
      <c r="G10" s="40" t="s">
        <v>46</v>
      </c>
      <c r="H10" s="38">
        <f>Matrix2!H10/Matrix3!H10*100</f>
        <v>5.5102395001735509</v>
      </c>
      <c r="I10" s="9" t="s">
        <v>46</v>
      </c>
      <c r="J10" s="9" t="s">
        <v>46</v>
      </c>
      <c r="K10" s="9" t="s">
        <v>46</v>
      </c>
      <c r="L10" s="9" t="s">
        <v>46</v>
      </c>
      <c r="M10" s="9" t="s">
        <v>46</v>
      </c>
      <c r="N10" s="38" t="s">
        <v>46</v>
      </c>
      <c r="O10" s="9" t="s">
        <v>46</v>
      </c>
      <c r="P10" s="9" t="s">
        <v>237</v>
      </c>
      <c r="Q10" s="9" t="s">
        <v>237</v>
      </c>
      <c r="R10" s="40" t="s">
        <v>46</v>
      </c>
      <c r="S10" s="9" t="s">
        <v>46</v>
      </c>
      <c r="T10" s="9" t="s">
        <v>46</v>
      </c>
      <c r="U10" s="9" t="s">
        <v>46</v>
      </c>
      <c r="V10" s="9" t="s">
        <v>46</v>
      </c>
      <c r="W10" s="9" t="s">
        <v>46</v>
      </c>
      <c r="X10" s="9" t="s">
        <v>46</v>
      </c>
      <c r="Y10" s="9" t="s">
        <v>46</v>
      </c>
      <c r="Z10" s="9" t="s">
        <v>46</v>
      </c>
      <c r="AA10" s="9">
        <f>(Matrix3!AA10-Matrix2!AA10)/Matrix2!AA10*100</f>
        <v>40.164389576177079</v>
      </c>
      <c r="AB10" s="38" t="s">
        <v>46</v>
      </c>
      <c r="AC10" s="38" t="s">
        <v>46</v>
      </c>
      <c r="AD10" s="38">
        <f>Matrix2!AD10/Matrix3!AD10*100</f>
        <v>89.104116222760283</v>
      </c>
      <c r="AE10" s="34" t="s">
        <v>46</v>
      </c>
      <c r="AF10" s="30" t="s">
        <v>46</v>
      </c>
      <c r="AG10" s="38">
        <f>Matrix2!AG10/Matrix3!AG10*100</f>
        <v>16.300763623741759</v>
      </c>
      <c r="AH10" s="38" t="s">
        <v>46</v>
      </c>
      <c r="AI10" s="38" t="s">
        <v>46</v>
      </c>
      <c r="AJ10" s="38" t="s">
        <v>46</v>
      </c>
      <c r="AK10" s="38">
        <f>Matrix2!AK10/Matrix3!AK10*100</f>
        <v>17.589437819420784</v>
      </c>
      <c r="AL10" s="38">
        <f>Matrix2!AL10/Matrix3!AL10*100</f>
        <v>6.9420783645655879</v>
      </c>
      <c r="AM10" s="38" t="s">
        <v>46</v>
      </c>
      <c r="AN10" s="38">
        <f>Matrix2!AN10/Matrix3!AN10*100</f>
        <v>6.0952887942507319</v>
      </c>
      <c r="AO10" s="38" t="s">
        <v>46</v>
      </c>
      <c r="AP10" s="38" t="s">
        <v>46</v>
      </c>
      <c r="AQ10" s="40" t="s">
        <v>46</v>
      </c>
      <c r="AR10" s="38">
        <f>Matrix2!AR10/Matrix3!AR10*100</f>
        <v>9.3717459215550143</v>
      </c>
      <c r="AS10" s="38" t="s">
        <v>46</v>
      </c>
      <c r="AT10" s="38" t="s">
        <v>46</v>
      </c>
      <c r="AU10" s="38" t="s">
        <v>46</v>
      </c>
      <c r="AV10" s="38">
        <f>Matrix2!AV10/Matrix3!AV10*100</f>
        <v>5.1388888888888884</v>
      </c>
      <c r="AW10" s="38" t="s">
        <v>46</v>
      </c>
      <c r="AX10" s="38" t="s">
        <v>46</v>
      </c>
      <c r="AY10" s="38" t="s">
        <v>46</v>
      </c>
      <c r="AZ10" s="9" t="s">
        <v>46</v>
      </c>
      <c r="BA10" s="40" t="s">
        <v>46</v>
      </c>
      <c r="BB10" s="31" t="s">
        <v>46</v>
      </c>
      <c r="BC10" s="38" t="s">
        <v>46</v>
      </c>
      <c r="BD10" s="55" t="s">
        <v>46</v>
      </c>
      <c r="BE10" s="38" t="s">
        <v>46</v>
      </c>
      <c r="BF10" s="51" t="s">
        <v>46</v>
      </c>
      <c r="BG10" s="38">
        <f>Matrix2!BG10/Matrix3!BG10*100</f>
        <v>23.156022214508852</v>
      </c>
      <c r="BH10" s="38">
        <f>Matrix2!BH10/Matrix3!BH10*100</f>
        <v>0.93685591156080195</v>
      </c>
      <c r="BI10" s="38">
        <f>Matrix2!BI10/Matrix3!BI10*100</f>
        <v>12.734470732397021</v>
      </c>
      <c r="BJ10" s="38">
        <f>Matrix2!BJ10/Matrix3!BJ10*100</f>
        <v>5.3633707229710623</v>
      </c>
      <c r="BK10" s="38">
        <f>Matrix2!BK10/Matrix3!BK10*100</f>
        <v>22.671353251318102</v>
      </c>
      <c r="BL10" s="38" t="s">
        <v>46</v>
      </c>
      <c r="BM10" s="38" t="s">
        <v>46</v>
      </c>
      <c r="BN10" s="38" t="s">
        <v>46</v>
      </c>
      <c r="BO10" s="40" t="s">
        <v>46</v>
      </c>
      <c r="BP10" s="38" t="s">
        <v>46</v>
      </c>
      <c r="BQ10" s="38" t="s">
        <v>46</v>
      </c>
      <c r="BR10" s="38">
        <f>(Matrix2!BR10-Matrix3!BR10)/Matrix3!BR10*100</f>
        <v>69.496405465392073</v>
      </c>
      <c r="BS10" s="38">
        <f>Matrix2!BS10/Matrix3!BS10*100</f>
        <v>4.1088163832002778</v>
      </c>
      <c r="BT10" s="38" t="s">
        <v>46</v>
      </c>
      <c r="BU10" s="38" t="s">
        <v>46</v>
      </c>
      <c r="BV10" s="38">
        <f>Matrix2!BV10/Matrix3!BV10*100</f>
        <v>4.550844108181356</v>
      </c>
      <c r="BW10" s="35" t="s">
        <v>46</v>
      </c>
      <c r="BX10" s="35">
        <f>Matrix2!BX10/Matrix3!BX10*1000</f>
        <v>46067.159634623749</v>
      </c>
      <c r="BY10" s="45" t="s">
        <v>46</v>
      </c>
      <c r="BZ10" s="38">
        <f>Matrix2!BZ10/Matrix3!BZ10*100</f>
        <v>63.424158278375565</v>
      </c>
      <c r="CA10" s="38" t="s">
        <v>46</v>
      </c>
      <c r="CB10" s="38" t="s">
        <v>46</v>
      </c>
      <c r="CC10" s="38" t="s">
        <v>46</v>
      </c>
      <c r="CD10" s="38" t="s">
        <v>46</v>
      </c>
      <c r="CE10" s="38" t="s">
        <v>46</v>
      </c>
      <c r="CF10" s="38" t="s">
        <v>46</v>
      </c>
      <c r="CG10" s="35" t="s">
        <v>46</v>
      </c>
      <c r="CH10" s="38" t="s">
        <v>46</v>
      </c>
      <c r="CI10" s="38" t="s">
        <v>46</v>
      </c>
      <c r="CJ10" s="38" t="s">
        <v>46</v>
      </c>
      <c r="CK10" s="38" t="s">
        <v>46</v>
      </c>
      <c r="CL10" s="38" t="s">
        <v>46</v>
      </c>
      <c r="CM10" s="38" t="s">
        <v>46</v>
      </c>
      <c r="CN10" s="38">
        <f>Matrix2!CN10/Matrix3!CN10*100</f>
        <v>27.142857142857142</v>
      </c>
      <c r="CO10" s="40">
        <f>Matrix2!CO10/Matrix3!CO10*100</f>
        <v>4.7871578042138454</v>
      </c>
      <c r="CP10" s="36" t="s">
        <v>46</v>
      </c>
      <c r="CQ10" s="36" t="s">
        <v>46</v>
      </c>
      <c r="CR10" s="36" t="s">
        <v>46</v>
      </c>
      <c r="CS10" s="48" t="s">
        <v>46</v>
      </c>
      <c r="CT10" s="9" t="s">
        <v>46</v>
      </c>
      <c r="CU10" s="36" t="s">
        <v>46</v>
      </c>
      <c r="CV10" s="9" t="s">
        <v>46</v>
      </c>
      <c r="CW10" s="9" t="s">
        <v>46</v>
      </c>
      <c r="CX10" s="38">
        <f>Matrix2!CX10/Matrix3!CX10</f>
        <v>2.1724950513714769</v>
      </c>
      <c r="CY10" s="38" t="s">
        <v>46</v>
      </c>
      <c r="CZ10" s="38" t="s">
        <v>46</v>
      </c>
      <c r="DA10" s="40" t="s">
        <v>46</v>
      </c>
      <c r="DB10" s="44" t="s">
        <v>46</v>
      </c>
      <c r="DC10" s="44" t="s">
        <v>46</v>
      </c>
      <c r="DD10" s="44" t="s">
        <v>46</v>
      </c>
      <c r="DE10" s="44" t="s">
        <v>46</v>
      </c>
      <c r="DF10" s="9" t="s">
        <v>46</v>
      </c>
      <c r="DG10" s="9" t="s">
        <v>46</v>
      </c>
      <c r="DH10" s="9" t="s">
        <v>46</v>
      </c>
      <c r="DI10" s="9" t="s">
        <v>46</v>
      </c>
    </row>
    <row r="11" spans="1:113" x14ac:dyDescent="0.2">
      <c r="A11" s="3" t="s">
        <v>32</v>
      </c>
      <c r="B11" s="4">
        <v>2010</v>
      </c>
      <c r="C11" s="2" t="s">
        <v>10</v>
      </c>
      <c r="D11" s="38" t="s">
        <v>46</v>
      </c>
      <c r="E11" s="38" t="s">
        <v>46</v>
      </c>
      <c r="F11" s="39" t="s">
        <v>46</v>
      </c>
      <c r="G11" s="40" t="s">
        <v>46</v>
      </c>
      <c r="H11" s="38">
        <f>Matrix2!H11/Matrix3!H11*100</f>
        <v>9.3802012172400939</v>
      </c>
      <c r="I11" s="9" t="s">
        <v>46</v>
      </c>
      <c r="J11" s="9" t="s">
        <v>46</v>
      </c>
      <c r="K11" s="9" t="s">
        <v>46</v>
      </c>
      <c r="L11" s="9" t="s">
        <v>46</v>
      </c>
      <c r="M11" s="9" t="s">
        <v>46</v>
      </c>
      <c r="N11" s="38" t="s">
        <v>46</v>
      </c>
      <c r="O11" s="9" t="s">
        <v>46</v>
      </c>
      <c r="P11" s="9">
        <f>Matrix2!P11/Matrix3!P11*100</f>
        <v>39.512771957190182</v>
      </c>
      <c r="Q11" s="9">
        <f>(Matrix3!Q11-Matrix2!Q11)/Matrix2!Q11*100</f>
        <v>30.325524992015335</v>
      </c>
      <c r="R11" s="40" t="s">
        <v>46</v>
      </c>
      <c r="S11" s="9" t="s">
        <v>46</v>
      </c>
      <c r="T11" s="9" t="s">
        <v>46</v>
      </c>
      <c r="U11" s="9" t="s">
        <v>46</v>
      </c>
      <c r="V11" s="9" t="s">
        <v>46</v>
      </c>
      <c r="W11" s="9" t="s">
        <v>46</v>
      </c>
      <c r="X11" s="9" t="s">
        <v>46</v>
      </c>
      <c r="Y11" s="9" t="s">
        <v>46</v>
      </c>
      <c r="Z11" s="9" t="s">
        <v>46</v>
      </c>
      <c r="AA11" s="9">
        <f>(Matrix3!AA11-Matrix2!AA11)/Matrix2!AA11*100</f>
        <v>22.396735193886922</v>
      </c>
      <c r="AB11" s="38" t="s">
        <v>46</v>
      </c>
      <c r="AC11" s="38" t="s">
        <v>46</v>
      </c>
      <c r="AD11" s="38">
        <f>Matrix2!AD11/Matrix3!AD11*100</f>
        <v>88.803512623490661</v>
      </c>
      <c r="AE11" s="34" t="s">
        <v>46</v>
      </c>
      <c r="AF11" s="30" t="s">
        <v>46</v>
      </c>
      <c r="AG11" s="38">
        <f>Matrix2!AG11/Matrix3!AG11*100</f>
        <v>16.325922245683767</v>
      </c>
      <c r="AH11" s="38" t="s">
        <v>46</v>
      </c>
      <c r="AI11" s="38" t="s">
        <v>46</v>
      </c>
      <c r="AJ11" s="38" t="s">
        <v>46</v>
      </c>
      <c r="AK11" s="38">
        <f>Matrix2!AK11/Matrix3!AK11*100</f>
        <v>22.361315660284735</v>
      </c>
      <c r="AL11" s="38">
        <f>Matrix2!AL11/Matrix3!AL11*100</f>
        <v>22.680412371134022</v>
      </c>
      <c r="AM11" s="38" t="s">
        <v>46</v>
      </c>
      <c r="AN11" s="38">
        <f>Matrix2!AN11/Matrix3!AN11*100</f>
        <v>25.836883749239199</v>
      </c>
      <c r="AO11" s="38" t="s">
        <v>46</v>
      </c>
      <c r="AP11" s="38" t="s">
        <v>46</v>
      </c>
      <c r="AQ11" s="40" t="s">
        <v>46</v>
      </c>
      <c r="AR11" s="38">
        <f>Matrix2!AR11/Matrix3!AR11*100</f>
        <v>10.10557694696311</v>
      </c>
      <c r="AS11" s="38" t="s">
        <v>46</v>
      </c>
      <c r="AT11" s="38" t="s">
        <v>46</v>
      </c>
      <c r="AU11" s="38" t="s">
        <v>46</v>
      </c>
      <c r="AV11" s="38">
        <f>Matrix2!AV11/Matrix3!AV11*100</f>
        <v>18.117010816125863</v>
      </c>
      <c r="AW11" s="38" t="s">
        <v>46</v>
      </c>
      <c r="AX11" s="38" t="s">
        <v>46</v>
      </c>
      <c r="AY11" s="38" t="s">
        <v>46</v>
      </c>
      <c r="AZ11" s="9" t="s">
        <v>46</v>
      </c>
      <c r="BA11" s="40" t="s">
        <v>46</v>
      </c>
      <c r="BB11" s="31" t="s">
        <v>46</v>
      </c>
      <c r="BC11" s="38" t="s">
        <v>46</v>
      </c>
      <c r="BD11" s="55" t="s">
        <v>46</v>
      </c>
      <c r="BE11" s="38" t="s">
        <v>46</v>
      </c>
      <c r="BF11" s="51" t="s">
        <v>46</v>
      </c>
      <c r="BG11" s="38">
        <f>Matrix2!BG11/Matrix3!BG11*100</f>
        <v>22.695317351881751</v>
      </c>
      <c r="BH11" s="38">
        <f>Matrix2!BH11/Matrix3!BH11*100</f>
        <v>3.3165499124343261</v>
      </c>
      <c r="BI11" s="38">
        <f>Matrix2!BI11/Matrix3!BI11*100</f>
        <v>12.8338898163606</v>
      </c>
      <c r="BJ11" s="38">
        <f>Matrix2!BJ11/Matrix3!BJ11*100</f>
        <v>6.6673622704507514</v>
      </c>
      <c r="BK11" s="38">
        <f>Matrix2!BK11/Matrix3!BK11*100</f>
        <v>19.718309859154928</v>
      </c>
      <c r="BL11" s="38" t="s">
        <v>46</v>
      </c>
      <c r="BM11" s="38" t="s">
        <v>46</v>
      </c>
      <c r="BN11" s="38" t="s">
        <v>46</v>
      </c>
      <c r="BO11" s="40" t="s">
        <v>46</v>
      </c>
      <c r="BP11" s="38" t="s">
        <v>46</v>
      </c>
      <c r="BQ11" s="38" t="s">
        <v>46</v>
      </c>
      <c r="BR11" s="38">
        <f>(Matrix2!BR11-Matrix3!BR11)/Matrix3!BR11*100</f>
        <v>53.809939726167435</v>
      </c>
      <c r="BS11" s="38">
        <f>Matrix2!BS11/Matrix3!BS11*100</f>
        <v>13.628120730344056</v>
      </c>
      <c r="BT11" s="38" t="s">
        <v>46</v>
      </c>
      <c r="BU11" s="38" t="s">
        <v>46</v>
      </c>
      <c r="BV11" s="38">
        <f>Matrix2!BV11/Matrix3!BV11*100</f>
        <v>15.331469520228799</v>
      </c>
      <c r="BW11" s="35" t="s">
        <v>46</v>
      </c>
      <c r="BX11" s="35">
        <f>Matrix2!BX11/Matrix3!BX11*1000</f>
        <v>29881.197179307746</v>
      </c>
      <c r="BY11" s="45" t="s">
        <v>46</v>
      </c>
      <c r="BZ11" s="38">
        <f>Matrix2!BZ11/Matrix3!BZ11*100</f>
        <v>63.922494100111784</v>
      </c>
      <c r="CA11" s="38" t="s">
        <v>46</v>
      </c>
      <c r="CB11" s="38" t="s">
        <v>46</v>
      </c>
      <c r="CC11" s="38" t="s">
        <v>46</v>
      </c>
      <c r="CD11" s="38" t="s">
        <v>46</v>
      </c>
      <c r="CE11" s="38" t="s">
        <v>46</v>
      </c>
      <c r="CF11" s="38" t="s">
        <v>46</v>
      </c>
      <c r="CG11" s="35" t="s">
        <v>46</v>
      </c>
      <c r="CH11" s="38" t="s">
        <v>46</v>
      </c>
      <c r="CI11" s="38" t="s">
        <v>46</v>
      </c>
      <c r="CJ11" s="38" t="s">
        <v>46</v>
      </c>
      <c r="CK11" s="38" t="s">
        <v>46</v>
      </c>
      <c r="CL11" s="38" t="s">
        <v>46</v>
      </c>
      <c r="CM11" s="38" t="s">
        <v>46</v>
      </c>
      <c r="CN11" s="38">
        <f>Matrix2!CN11/Matrix3!CN11*100</f>
        <v>29.294964028776977</v>
      </c>
      <c r="CO11" s="40">
        <f>Matrix2!CO11/Matrix3!CO11*100</f>
        <v>14.197254246954822</v>
      </c>
      <c r="CP11" s="36" t="s">
        <v>46</v>
      </c>
      <c r="CQ11" s="36" t="s">
        <v>46</v>
      </c>
      <c r="CR11" s="36" t="s">
        <v>46</v>
      </c>
      <c r="CS11" s="48" t="s">
        <v>46</v>
      </c>
      <c r="CT11" s="9" t="s">
        <v>46</v>
      </c>
      <c r="CU11" s="36" t="s">
        <v>46</v>
      </c>
      <c r="CV11" s="9" t="s">
        <v>46</v>
      </c>
      <c r="CW11" s="9" t="s">
        <v>46</v>
      </c>
      <c r="CX11" s="38">
        <f>Matrix2!CX11/Matrix3!CX11</f>
        <v>2.100114774624374</v>
      </c>
      <c r="CY11" s="38" t="s">
        <v>46</v>
      </c>
      <c r="CZ11" s="38" t="s">
        <v>46</v>
      </c>
      <c r="DA11" s="40" t="s">
        <v>46</v>
      </c>
      <c r="DB11" s="44" t="s">
        <v>46</v>
      </c>
      <c r="DC11" s="44" t="s">
        <v>46</v>
      </c>
      <c r="DD11" s="44" t="s">
        <v>46</v>
      </c>
      <c r="DE11" s="44" t="s">
        <v>46</v>
      </c>
      <c r="DF11" s="9" t="s">
        <v>46</v>
      </c>
      <c r="DG11" s="9" t="s">
        <v>46</v>
      </c>
      <c r="DH11" s="9" t="s">
        <v>46</v>
      </c>
      <c r="DI11" s="9" t="s">
        <v>46</v>
      </c>
    </row>
    <row r="12" spans="1:113" x14ac:dyDescent="0.2">
      <c r="A12" s="3" t="s">
        <v>33</v>
      </c>
      <c r="B12" s="4">
        <v>2010</v>
      </c>
      <c r="C12" s="2" t="s">
        <v>11</v>
      </c>
      <c r="D12" s="38" t="s">
        <v>46</v>
      </c>
      <c r="E12" s="38" t="s">
        <v>46</v>
      </c>
      <c r="F12" s="39" t="s">
        <v>46</v>
      </c>
      <c r="G12" s="40" t="s">
        <v>46</v>
      </c>
      <c r="H12" s="38">
        <f>Matrix2!H12/Matrix3!H12*100</f>
        <v>9.1721777914487852</v>
      </c>
      <c r="I12" s="9" t="s">
        <v>46</v>
      </c>
      <c r="J12" s="9" t="s">
        <v>46</v>
      </c>
      <c r="K12" s="9" t="s">
        <v>46</v>
      </c>
      <c r="L12" s="9" t="s">
        <v>46</v>
      </c>
      <c r="M12" s="9" t="s">
        <v>46</v>
      </c>
      <c r="N12" s="38" t="s">
        <v>46</v>
      </c>
      <c r="O12" s="9" t="s">
        <v>46</v>
      </c>
      <c r="P12" s="9">
        <f>Matrix2!P12/Matrix3!P12*100</f>
        <v>36.474606338632746</v>
      </c>
      <c r="Q12" s="9">
        <f>(Matrix3!Q12-Matrix2!Q12)/Matrix2!Q12*100</f>
        <v>24.916427846277596</v>
      </c>
      <c r="R12" s="40" t="s">
        <v>46</v>
      </c>
      <c r="S12" s="9" t="s">
        <v>46</v>
      </c>
      <c r="T12" s="9" t="s">
        <v>46</v>
      </c>
      <c r="U12" s="9" t="s">
        <v>46</v>
      </c>
      <c r="V12" s="9" t="s">
        <v>46</v>
      </c>
      <c r="W12" s="9" t="s">
        <v>46</v>
      </c>
      <c r="X12" s="9" t="s">
        <v>46</v>
      </c>
      <c r="Y12" s="9" t="s">
        <v>46</v>
      </c>
      <c r="Z12" s="9" t="s">
        <v>46</v>
      </c>
      <c r="AA12" s="9">
        <f>(Matrix3!AA12-Matrix2!AA12)/Matrix2!AA12*100</f>
        <v>27.228866027668765</v>
      </c>
      <c r="AB12" s="38" t="s">
        <v>46</v>
      </c>
      <c r="AC12" s="38" t="s">
        <v>46</v>
      </c>
      <c r="AD12" s="38">
        <f>Matrix2!AD12/Matrix3!AD12*100</f>
        <v>88.981636060100172</v>
      </c>
      <c r="AE12" s="34" t="s">
        <v>46</v>
      </c>
      <c r="AF12" s="30" t="s">
        <v>46</v>
      </c>
      <c r="AG12" s="38">
        <f>Matrix2!AG12/Matrix3!AG12*100</f>
        <v>17.098585050753616</v>
      </c>
      <c r="AH12" s="38" t="s">
        <v>46</v>
      </c>
      <c r="AI12" s="38" t="s">
        <v>46</v>
      </c>
      <c r="AJ12" s="38" t="s">
        <v>46</v>
      </c>
      <c r="AK12" s="38">
        <f>Matrix2!AK12/Matrix3!AK12*100</f>
        <v>21.675411615704725</v>
      </c>
      <c r="AL12" s="38">
        <f>Matrix2!AL12/Matrix3!AL12*100</f>
        <v>17.893975031662745</v>
      </c>
      <c r="AM12" s="38" t="s">
        <v>46</v>
      </c>
      <c r="AN12" s="38">
        <f>Matrix2!AN12/Matrix3!AN12*100</f>
        <v>16.471778727231843</v>
      </c>
      <c r="AO12" s="38" t="s">
        <v>46</v>
      </c>
      <c r="AP12" s="38" t="s">
        <v>46</v>
      </c>
      <c r="AQ12" s="40" t="s">
        <v>46</v>
      </c>
      <c r="AR12" s="38">
        <f>Matrix2!AR12/Matrix3!AR12*100</f>
        <v>10.369886188864964</v>
      </c>
      <c r="AS12" s="38" t="s">
        <v>46</v>
      </c>
      <c r="AT12" s="38" t="s">
        <v>46</v>
      </c>
      <c r="AU12" s="38" t="s">
        <v>46</v>
      </c>
      <c r="AV12" s="38">
        <f>Matrix2!AV12/Matrix3!AV12*100</f>
        <v>14.145346681497962</v>
      </c>
      <c r="AW12" s="38" t="s">
        <v>46</v>
      </c>
      <c r="AX12" s="38" t="s">
        <v>46</v>
      </c>
      <c r="AY12" s="38" t="s">
        <v>46</v>
      </c>
      <c r="AZ12" s="9" t="s">
        <v>46</v>
      </c>
      <c r="BA12" s="40" t="s">
        <v>46</v>
      </c>
      <c r="BB12" s="31" t="s">
        <v>46</v>
      </c>
      <c r="BC12" s="38" t="s">
        <v>46</v>
      </c>
      <c r="BD12" s="55" t="s">
        <v>46</v>
      </c>
      <c r="BE12" s="38" t="s">
        <v>46</v>
      </c>
      <c r="BF12" s="51" t="s">
        <v>46</v>
      </c>
      <c r="BG12" s="38">
        <f>Matrix2!BG12/Matrix3!BG12*100</f>
        <v>21.547216241156566</v>
      </c>
      <c r="BH12" s="38">
        <f>Matrix2!BH12/Matrix3!BH12*100</f>
        <v>2.3911491791577446</v>
      </c>
      <c r="BI12" s="38">
        <f>Matrix2!BI12/Matrix3!BI12*100</f>
        <v>13.73591239709056</v>
      </c>
      <c r="BJ12" s="38">
        <f>Matrix2!BJ12/Matrix3!BJ12*100</f>
        <v>7.4214691071856773</v>
      </c>
      <c r="BK12" s="38">
        <f>Matrix2!BK12/Matrix3!BK12*100</f>
        <v>20.247711362412492</v>
      </c>
      <c r="BL12" s="38" t="s">
        <v>46</v>
      </c>
      <c r="BM12" s="38" t="s">
        <v>46</v>
      </c>
      <c r="BN12" s="38" t="s">
        <v>46</v>
      </c>
      <c r="BO12" s="40" t="s">
        <v>46</v>
      </c>
      <c r="BP12" s="38" t="s">
        <v>46</v>
      </c>
      <c r="BQ12" s="38" t="s">
        <v>46</v>
      </c>
      <c r="BR12" s="38">
        <f>(Matrix2!BR12-Matrix3!BR12)/Matrix3!BR12*100</f>
        <v>51.104530838923822</v>
      </c>
      <c r="BS12" s="38">
        <f>Matrix2!BS12/Matrix3!BS12*100</f>
        <v>10.371808674254074</v>
      </c>
      <c r="BT12" s="38" t="s">
        <v>46</v>
      </c>
      <c r="BU12" s="38" t="s">
        <v>46</v>
      </c>
      <c r="BV12" s="38">
        <f>Matrix2!BV12/Matrix3!BV12*100</f>
        <v>11.93393452264262</v>
      </c>
      <c r="BW12" s="35" t="s">
        <v>46</v>
      </c>
      <c r="BX12" s="35">
        <f>Matrix2!BX12/Matrix3!BX12*1000</f>
        <v>29869.707730128379</v>
      </c>
      <c r="BY12" s="45" t="s">
        <v>46</v>
      </c>
      <c r="BZ12" s="38">
        <f>Matrix2!BZ12/Matrix3!BZ12*100</f>
        <v>64.372500768994158</v>
      </c>
      <c r="CA12" s="38" t="s">
        <v>46</v>
      </c>
      <c r="CB12" s="38" t="s">
        <v>46</v>
      </c>
      <c r="CC12" s="38" t="s">
        <v>46</v>
      </c>
      <c r="CD12" s="38" t="s">
        <v>46</v>
      </c>
      <c r="CE12" s="38" t="s">
        <v>46</v>
      </c>
      <c r="CF12" s="38" t="s">
        <v>46</v>
      </c>
      <c r="CG12" s="35" t="s">
        <v>46</v>
      </c>
      <c r="CH12" s="38" t="s">
        <v>46</v>
      </c>
      <c r="CI12" s="38" t="s">
        <v>46</v>
      </c>
      <c r="CJ12" s="38" t="s">
        <v>46</v>
      </c>
      <c r="CK12" s="38" t="s">
        <v>46</v>
      </c>
      <c r="CL12" s="38" t="s">
        <v>46</v>
      </c>
      <c r="CM12" s="38" t="s">
        <v>46</v>
      </c>
      <c r="CN12" s="38">
        <f>Matrix2!CN12/Matrix3!CN12*100</f>
        <v>28.726362625139046</v>
      </c>
      <c r="CO12" s="40">
        <f>Matrix2!CO12/Matrix3!CO12*100</f>
        <v>11.47458795512941</v>
      </c>
      <c r="CP12" s="36" t="s">
        <v>46</v>
      </c>
      <c r="CQ12" s="36" t="s">
        <v>46</v>
      </c>
      <c r="CR12" s="36" t="s">
        <v>46</v>
      </c>
      <c r="CS12" s="48" t="s">
        <v>46</v>
      </c>
      <c r="CT12" s="9" t="s">
        <v>46</v>
      </c>
      <c r="CU12" s="36" t="s">
        <v>46</v>
      </c>
      <c r="CV12" s="9" t="s">
        <v>46</v>
      </c>
      <c r="CW12" s="9" t="s">
        <v>46</v>
      </c>
      <c r="CX12" s="38">
        <f>Matrix2!CX12/Matrix3!CX12</f>
        <v>2.0788106466309646</v>
      </c>
      <c r="CY12" s="38" t="s">
        <v>46</v>
      </c>
      <c r="CZ12" s="38" t="s">
        <v>46</v>
      </c>
      <c r="DA12" s="40" t="s">
        <v>46</v>
      </c>
      <c r="DB12" s="44" t="s">
        <v>46</v>
      </c>
      <c r="DC12" s="44" t="s">
        <v>46</v>
      </c>
      <c r="DD12" s="44" t="s">
        <v>46</v>
      </c>
      <c r="DE12" s="44" t="s">
        <v>46</v>
      </c>
      <c r="DF12" s="9" t="s">
        <v>46</v>
      </c>
      <c r="DG12" s="9" t="s">
        <v>46</v>
      </c>
      <c r="DH12" s="9" t="s">
        <v>46</v>
      </c>
      <c r="DI12" s="9" t="s">
        <v>46</v>
      </c>
    </row>
    <row r="13" spans="1:113" x14ac:dyDescent="0.2">
      <c r="A13" s="3" t="s">
        <v>34</v>
      </c>
      <c r="B13" s="4">
        <v>2010</v>
      </c>
      <c r="C13" s="2" t="s">
        <v>12</v>
      </c>
      <c r="D13" s="38" t="s">
        <v>46</v>
      </c>
      <c r="E13" s="38" t="s">
        <v>46</v>
      </c>
      <c r="F13" s="39" t="s">
        <v>46</v>
      </c>
      <c r="G13" s="40" t="s">
        <v>46</v>
      </c>
      <c r="H13" s="38">
        <f>Matrix2!H13/Matrix3!H13*100</f>
        <v>5.9189313680331646</v>
      </c>
      <c r="I13" s="9" t="s">
        <v>46</v>
      </c>
      <c r="J13" s="9" t="s">
        <v>46</v>
      </c>
      <c r="K13" s="9" t="s">
        <v>46</v>
      </c>
      <c r="L13" s="9" t="s">
        <v>46</v>
      </c>
      <c r="M13" s="9" t="s">
        <v>46</v>
      </c>
      <c r="N13" s="38" t="s">
        <v>46</v>
      </c>
      <c r="O13" s="9" t="s">
        <v>46</v>
      </c>
      <c r="P13" s="9" t="s">
        <v>237</v>
      </c>
      <c r="Q13" s="9" t="s">
        <v>237</v>
      </c>
      <c r="R13" s="40" t="s">
        <v>46</v>
      </c>
      <c r="S13" s="9" t="s">
        <v>46</v>
      </c>
      <c r="T13" s="9" t="s">
        <v>46</v>
      </c>
      <c r="U13" s="9" t="s">
        <v>46</v>
      </c>
      <c r="V13" s="9" t="s">
        <v>46</v>
      </c>
      <c r="W13" s="9" t="s">
        <v>46</v>
      </c>
      <c r="X13" s="9" t="s">
        <v>46</v>
      </c>
      <c r="Y13" s="9" t="s">
        <v>46</v>
      </c>
      <c r="Z13" s="9" t="s">
        <v>46</v>
      </c>
      <c r="AA13" s="9">
        <f>(Matrix3!AA13-Matrix2!AA13)/Matrix2!AA13*100</f>
        <v>28.97908071176623</v>
      </c>
      <c r="AB13" s="38" t="s">
        <v>46</v>
      </c>
      <c r="AC13" s="38" t="s">
        <v>46</v>
      </c>
      <c r="AD13" s="38">
        <f>Matrix2!AD13/Matrix3!AD13*100</f>
        <v>89.166666666666671</v>
      </c>
      <c r="AE13" s="34" t="s">
        <v>46</v>
      </c>
      <c r="AF13" s="30" t="s">
        <v>46</v>
      </c>
      <c r="AG13" s="38">
        <f>Matrix2!AG13/Matrix3!AG13*100</f>
        <v>17.349147858129893</v>
      </c>
      <c r="AH13" s="38" t="s">
        <v>46</v>
      </c>
      <c r="AI13" s="38" t="s">
        <v>46</v>
      </c>
      <c r="AJ13" s="38" t="s">
        <v>46</v>
      </c>
      <c r="AK13" s="38">
        <f>Matrix2!AK13/Matrix3!AK13*100</f>
        <v>20.482184766375081</v>
      </c>
      <c r="AL13" s="38">
        <f>Matrix2!AL13/Matrix3!AL13*100</f>
        <v>14.806912737358651</v>
      </c>
      <c r="AM13" s="38" t="s">
        <v>46</v>
      </c>
      <c r="AN13" s="38">
        <f>Matrix2!AN13/Matrix3!AN13*100</f>
        <v>16.474180273463425</v>
      </c>
      <c r="AO13" s="38" t="s">
        <v>46</v>
      </c>
      <c r="AP13" s="38" t="s">
        <v>46</v>
      </c>
      <c r="AQ13" s="40" t="s">
        <v>46</v>
      </c>
      <c r="AR13" s="38">
        <f>Matrix2!AR13/Matrix3!AR13*100</f>
        <v>11.464762782128052</v>
      </c>
      <c r="AS13" s="38" t="s">
        <v>46</v>
      </c>
      <c r="AT13" s="38" t="s">
        <v>46</v>
      </c>
      <c r="AU13" s="38" t="s">
        <v>46</v>
      </c>
      <c r="AV13" s="38">
        <f>Matrix2!AV13/Matrix3!AV13*100</f>
        <v>12.615508236239453</v>
      </c>
      <c r="AW13" s="38" t="s">
        <v>46</v>
      </c>
      <c r="AX13" s="38" t="s">
        <v>46</v>
      </c>
      <c r="AY13" s="38" t="s">
        <v>46</v>
      </c>
      <c r="AZ13" s="9" t="s">
        <v>46</v>
      </c>
      <c r="BA13" s="40" t="s">
        <v>46</v>
      </c>
      <c r="BB13" s="31" t="s">
        <v>46</v>
      </c>
      <c r="BC13" s="38" t="s">
        <v>46</v>
      </c>
      <c r="BD13" s="55" t="s">
        <v>46</v>
      </c>
      <c r="BE13" s="38" t="s">
        <v>46</v>
      </c>
      <c r="BF13" s="51" t="s">
        <v>46</v>
      </c>
      <c r="BG13" s="38">
        <f>Matrix2!BG13/Matrix3!BG13*100</f>
        <v>20.209580838323355</v>
      </c>
      <c r="BH13" s="38">
        <f>Matrix2!BH13/Matrix3!BH13*100</f>
        <v>2.0284900284900287</v>
      </c>
      <c r="BI13" s="38">
        <f>Matrix2!BI13/Matrix3!BI13*100</f>
        <v>12.009566943158109</v>
      </c>
      <c r="BJ13" s="38">
        <f>Matrix2!BJ13/Matrix3!BJ13*100</f>
        <v>5.5875019082998323</v>
      </c>
      <c r="BK13" s="38">
        <f>Matrix2!BK13/Matrix3!BK13*100</f>
        <v>22.859744990892533</v>
      </c>
      <c r="BL13" s="38" t="s">
        <v>46</v>
      </c>
      <c r="BM13" s="38" t="s">
        <v>46</v>
      </c>
      <c r="BN13" s="38" t="s">
        <v>46</v>
      </c>
      <c r="BO13" s="40" t="s">
        <v>46</v>
      </c>
      <c r="BP13" s="38" t="s">
        <v>46</v>
      </c>
      <c r="BQ13" s="38" t="s">
        <v>46</v>
      </c>
      <c r="BR13" s="38">
        <f>(Matrix2!BR13-Matrix3!BR13)/Matrix3!BR13*100</f>
        <v>51.589793494892547</v>
      </c>
      <c r="BS13" s="38">
        <f>Matrix2!BS13/Matrix3!BS13*100</f>
        <v>9.5877475817595581</v>
      </c>
      <c r="BT13" s="38" t="s">
        <v>46</v>
      </c>
      <c r="BU13" s="38" t="s">
        <v>46</v>
      </c>
      <c r="BV13" s="38">
        <f>Matrix2!BV13/Matrix3!BV13*100</f>
        <v>10.252561697214606</v>
      </c>
      <c r="BW13" s="35" t="s">
        <v>46</v>
      </c>
      <c r="BX13" s="35">
        <f>Matrix2!BX13/Matrix3!BX13*1000</f>
        <v>30501.273584905663</v>
      </c>
      <c r="BY13" s="45" t="s">
        <v>46</v>
      </c>
      <c r="BZ13" s="38">
        <f>Matrix2!BZ13/Matrix3!BZ13*100</f>
        <v>65.836020267157991</v>
      </c>
      <c r="CA13" s="38" t="s">
        <v>46</v>
      </c>
      <c r="CB13" s="38" t="s">
        <v>46</v>
      </c>
      <c r="CC13" s="38" t="s">
        <v>46</v>
      </c>
      <c r="CD13" s="38" t="s">
        <v>46</v>
      </c>
      <c r="CE13" s="38" t="s">
        <v>46</v>
      </c>
      <c r="CF13" s="38" t="s">
        <v>46</v>
      </c>
      <c r="CG13" s="35" t="s">
        <v>46</v>
      </c>
      <c r="CH13" s="38" t="s">
        <v>46</v>
      </c>
      <c r="CI13" s="38" t="s">
        <v>46</v>
      </c>
      <c r="CJ13" s="38" t="s">
        <v>46</v>
      </c>
      <c r="CK13" s="38" t="s">
        <v>46</v>
      </c>
      <c r="CL13" s="38" t="s">
        <v>46</v>
      </c>
      <c r="CM13" s="38" t="s">
        <v>46</v>
      </c>
      <c r="CN13" s="38">
        <f>Matrix2!CN13/Matrix3!CN13*100</f>
        <v>28.099480326651822</v>
      </c>
      <c r="CO13" s="40">
        <f>Matrix2!CO13/Matrix3!CO13*100</f>
        <v>10.120979640011802</v>
      </c>
      <c r="CP13" s="36" t="s">
        <v>46</v>
      </c>
      <c r="CQ13" s="36" t="s">
        <v>46</v>
      </c>
      <c r="CR13" s="36" t="s">
        <v>46</v>
      </c>
      <c r="CS13" s="48" t="s">
        <v>46</v>
      </c>
      <c r="CT13" s="9" t="s">
        <v>46</v>
      </c>
      <c r="CU13" s="36" t="s">
        <v>46</v>
      </c>
      <c r="CV13" s="9" t="s">
        <v>46</v>
      </c>
      <c r="CW13" s="9" t="s">
        <v>46</v>
      </c>
      <c r="CX13" s="38">
        <f>Matrix2!CX13/Matrix3!CX13</f>
        <v>2.2095567655590047</v>
      </c>
      <c r="CY13" s="38" t="s">
        <v>46</v>
      </c>
      <c r="CZ13" s="38" t="s">
        <v>46</v>
      </c>
      <c r="DA13" s="40" t="s">
        <v>46</v>
      </c>
      <c r="DB13" s="44" t="s">
        <v>46</v>
      </c>
      <c r="DC13" s="44" t="s">
        <v>46</v>
      </c>
      <c r="DD13" s="44" t="s">
        <v>46</v>
      </c>
      <c r="DE13" s="44" t="s">
        <v>46</v>
      </c>
      <c r="DF13" s="9" t="s">
        <v>46</v>
      </c>
      <c r="DG13" s="9" t="s">
        <v>46</v>
      </c>
      <c r="DH13" s="9" t="s">
        <v>46</v>
      </c>
      <c r="DI13" s="9" t="s">
        <v>46</v>
      </c>
    </row>
    <row r="14" spans="1:113" x14ac:dyDescent="0.2">
      <c r="A14" s="3" t="s">
        <v>35</v>
      </c>
      <c r="B14" s="4">
        <v>2010</v>
      </c>
      <c r="C14" s="2" t="s">
        <v>228</v>
      </c>
      <c r="D14" s="38" t="s">
        <v>46</v>
      </c>
      <c r="E14" s="38" t="s">
        <v>46</v>
      </c>
      <c r="F14" s="39" t="s">
        <v>46</v>
      </c>
      <c r="G14" s="40" t="s">
        <v>46</v>
      </c>
      <c r="H14" s="38">
        <f>Matrix2!H14/Matrix3!H14*100</f>
        <v>4.3390811091776085</v>
      </c>
      <c r="I14" s="9" t="s">
        <v>46</v>
      </c>
      <c r="J14" s="9" t="s">
        <v>46</v>
      </c>
      <c r="K14" s="9" t="s">
        <v>46</v>
      </c>
      <c r="L14" s="9" t="s">
        <v>46</v>
      </c>
      <c r="M14" s="9" t="s">
        <v>46</v>
      </c>
      <c r="N14" s="38" t="s">
        <v>46</v>
      </c>
      <c r="O14" s="9" t="s">
        <v>46</v>
      </c>
      <c r="P14" s="9" t="s">
        <v>237</v>
      </c>
      <c r="Q14" s="9" t="s">
        <v>237</v>
      </c>
      <c r="R14" s="40" t="s">
        <v>46</v>
      </c>
      <c r="S14" s="9" t="s">
        <v>46</v>
      </c>
      <c r="T14" s="9" t="s">
        <v>46</v>
      </c>
      <c r="U14" s="9" t="s">
        <v>46</v>
      </c>
      <c r="V14" s="9" t="s">
        <v>46</v>
      </c>
      <c r="W14" s="9" t="s">
        <v>46</v>
      </c>
      <c r="X14" s="9" t="s">
        <v>46</v>
      </c>
      <c r="Y14" s="9" t="s">
        <v>46</v>
      </c>
      <c r="Z14" s="9" t="s">
        <v>46</v>
      </c>
      <c r="AA14" s="9">
        <f>(Matrix3!AA14-Matrix2!AA14)/Matrix2!AA14*100</f>
        <v>39.931285811507969</v>
      </c>
      <c r="AB14" s="38" t="s">
        <v>46</v>
      </c>
      <c r="AC14" s="38" t="s">
        <v>46</v>
      </c>
      <c r="AD14" s="38">
        <f>Matrix2!AD14/Matrix3!AD14*100</f>
        <v>86.885245901639337</v>
      </c>
      <c r="AE14" s="34" t="s">
        <v>46</v>
      </c>
      <c r="AF14" s="30" t="s">
        <v>46</v>
      </c>
      <c r="AG14" s="38">
        <f>Matrix2!AG14/Matrix3!AG14*100</f>
        <v>17.998146850776291</v>
      </c>
      <c r="AH14" s="38" t="s">
        <v>46</v>
      </c>
      <c r="AI14" s="38" t="s">
        <v>46</v>
      </c>
      <c r="AJ14" s="38" t="s">
        <v>46</v>
      </c>
      <c r="AK14" s="38">
        <f>Matrix2!AK14/Matrix3!AK14*100</f>
        <v>18.761533729751896</v>
      </c>
      <c r="AL14" s="38">
        <f>Matrix2!AL14/Matrix3!AL14*100</f>
        <v>11.974574533524708</v>
      </c>
      <c r="AM14" s="38" t="s">
        <v>46</v>
      </c>
      <c r="AN14" s="38">
        <f>Matrix2!AN14/Matrix3!AN14*100</f>
        <v>10.911602209944752</v>
      </c>
      <c r="AO14" s="38" t="s">
        <v>46</v>
      </c>
      <c r="AP14" s="38" t="s">
        <v>46</v>
      </c>
      <c r="AQ14" s="40" t="s">
        <v>46</v>
      </c>
      <c r="AR14" s="38">
        <f>Matrix2!AR14/Matrix3!AR14*100</f>
        <v>11.048837261859026</v>
      </c>
      <c r="AS14" s="38" t="s">
        <v>46</v>
      </c>
      <c r="AT14" s="38" t="s">
        <v>46</v>
      </c>
      <c r="AU14" s="38" t="s">
        <v>46</v>
      </c>
      <c r="AV14" s="38">
        <f>Matrix2!AV14/Matrix3!AV14*100</f>
        <v>9.3270607486193491</v>
      </c>
      <c r="AW14" s="38" t="s">
        <v>46</v>
      </c>
      <c r="AX14" s="38" t="s">
        <v>46</v>
      </c>
      <c r="AY14" s="38" t="s">
        <v>46</v>
      </c>
      <c r="AZ14" s="9" t="s">
        <v>46</v>
      </c>
      <c r="BA14" s="40" t="s">
        <v>46</v>
      </c>
      <c r="BB14" s="31" t="s">
        <v>46</v>
      </c>
      <c r="BC14" s="38" t="s">
        <v>46</v>
      </c>
      <c r="BD14" s="55" t="s">
        <v>46</v>
      </c>
      <c r="BE14" s="38" t="s">
        <v>46</v>
      </c>
      <c r="BF14" s="51" t="s">
        <v>46</v>
      </c>
      <c r="BG14" s="38">
        <f>Matrix2!BG14/Matrix3!BG14*100</f>
        <v>20.981265113335894</v>
      </c>
      <c r="BH14" s="38">
        <f>Matrix2!BH14/Matrix3!BH14*100</f>
        <v>1.938819474364498</v>
      </c>
      <c r="BI14" s="38">
        <f>Matrix2!BI14/Matrix3!BI14*100</f>
        <v>11.787729375285926</v>
      </c>
      <c r="BJ14" s="38">
        <f>Matrix2!BJ14/Matrix3!BJ14*100</f>
        <v>5.5355055151730799</v>
      </c>
      <c r="BK14" s="38">
        <f>Matrix2!BK14/Matrix3!BK14*100</f>
        <v>21.30394857667585</v>
      </c>
      <c r="BL14" s="38" t="s">
        <v>46</v>
      </c>
      <c r="BM14" s="38" t="s">
        <v>46</v>
      </c>
      <c r="BN14" s="38" t="s">
        <v>46</v>
      </c>
      <c r="BO14" s="40" t="s">
        <v>46</v>
      </c>
      <c r="BP14" s="38" t="s">
        <v>46</v>
      </c>
      <c r="BQ14" s="38" t="s">
        <v>46</v>
      </c>
      <c r="BR14" s="38">
        <f>(Matrix2!BR14-Matrix3!BR14)/Matrix3!BR14*100</f>
        <v>57.14138298836923</v>
      </c>
      <c r="BS14" s="38">
        <f>Matrix2!BS14/Matrix3!BS14*100</f>
        <v>7.2883003005717635</v>
      </c>
      <c r="BT14" s="38" t="s">
        <v>46</v>
      </c>
      <c r="BU14" s="38" t="s">
        <v>46</v>
      </c>
      <c r="BV14" s="38">
        <f>Matrix2!BV14/Matrix3!BV14*100</f>
        <v>7.6819676819676816</v>
      </c>
      <c r="BW14" s="35" t="s">
        <v>46</v>
      </c>
      <c r="BX14" s="35">
        <f>Matrix2!BX14/Matrix3!BX14*1000</f>
        <v>32105.646979801371</v>
      </c>
      <c r="BY14" s="45" t="s">
        <v>46</v>
      </c>
      <c r="BZ14" s="38">
        <f>Matrix2!BZ14/Matrix3!BZ14*100</f>
        <v>64.516712242084566</v>
      </c>
      <c r="CA14" s="38" t="s">
        <v>46</v>
      </c>
      <c r="CB14" s="38" t="s">
        <v>46</v>
      </c>
      <c r="CC14" s="38" t="s">
        <v>46</v>
      </c>
      <c r="CD14" s="38" t="s">
        <v>46</v>
      </c>
      <c r="CE14" s="38" t="s">
        <v>46</v>
      </c>
      <c r="CF14" s="38" t="s">
        <v>46</v>
      </c>
      <c r="CG14" s="35" t="s">
        <v>46</v>
      </c>
      <c r="CH14" s="38" t="s">
        <v>46</v>
      </c>
      <c r="CI14" s="38" t="s">
        <v>46</v>
      </c>
      <c r="CJ14" s="38" t="s">
        <v>46</v>
      </c>
      <c r="CK14" s="38" t="s">
        <v>46</v>
      </c>
      <c r="CL14" s="38" t="s">
        <v>46</v>
      </c>
      <c r="CM14" s="38" t="s">
        <v>46</v>
      </c>
      <c r="CN14" s="38">
        <f>Matrix2!CN14/Matrix3!CN14*100</f>
        <v>29.653150952613583</v>
      </c>
      <c r="CO14" s="40">
        <f>Matrix2!CO14/Matrix3!CO14*100</f>
        <v>8.0589607792304001</v>
      </c>
      <c r="CP14" s="36" t="s">
        <v>46</v>
      </c>
      <c r="CQ14" s="36" t="s">
        <v>46</v>
      </c>
      <c r="CR14" s="36" t="s">
        <v>46</v>
      </c>
      <c r="CS14" s="48" t="s">
        <v>46</v>
      </c>
      <c r="CT14" s="9" t="s">
        <v>46</v>
      </c>
      <c r="CU14" s="36" t="s">
        <v>46</v>
      </c>
      <c r="CV14" s="9" t="s">
        <v>46</v>
      </c>
      <c r="CW14" s="9" t="s">
        <v>46</v>
      </c>
      <c r="CX14" s="38">
        <f>Matrix2!CX14/Matrix3!CX14</f>
        <v>2.2492248259035228</v>
      </c>
      <c r="CY14" s="38" t="s">
        <v>46</v>
      </c>
      <c r="CZ14" s="38" t="s">
        <v>46</v>
      </c>
      <c r="DA14" s="40" t="s">
        <v>46</v>
      </c>
      <c r="DB14" s="44" t="s">
        <v>46</v>
      </c>
      <c r="DC14" s="44" t="s">
        <v>46</v>
      </c>
      <c r="DD14" s="44" t="s">
        <v>46</v>
      </c>
      <c r="DE14" s="44" t="s">
        <v>46</v>
      </c>
      <c r="DF14" s="9" t="s">
        <v>46</v>
      </c>
      <c r="DG14" s="9" t="s">
        <v>46</v>
      </c>
      <c r="DH14" s="9" t="s">
        <v>46</v>
      </c>
      <c r="DI14" s="9" t="s">
        <v>46</v>
      </c>
    </row>
    <row r="15" spans="1:113" x14ac:dyDescent="0.2">
      <c r="A15" s="3" t="s">
        <v>36</v>
      </c>
      <c r="B15" s="4">
        <v>2010</v>
      </c>
      <c r="C15" s="2" t="s">
        <v>13</v>
      </c>
      <c r="D15" s="38" t="s">
        <v>46</v>
      </c>
      <c r="E15" s="38" t="s">
        <v>46</v>
      </c>
      <c r="F15" s="39" t="s">
        <v>46</v>
      </c>
      <c r="G15" s="40" t="s">
        <v>46</v>
      </c>
      <c r="H15" s="38">
        <f>Matrix2!H15/Matrix3!H15*100</f>
        <v>3.0307352207088356</v>
      </c>
      <c r="I15" s="9" t="s">
        <v>46</v>
      </c>
      <c r="J15" s="9" t="s">
        <v>46</v>
      </c>
      <c r="K15" s="9" t="s">
        <v>46</v>
      </c>
      <c r="L15" s="9" t="s">
        <v>46</v>
      </c>
      <c r="M15" s="9" t="s">
        <v>46</v>
      </c>
      <c r="N15" s="38" t="s">
        <v>46</v>
      </c>
      <c r="O15" s="9" t="s">
        <v>46</v>
      </c>
      <c r="P15" s="9" t="s">
        <v>237</v>
      </c>
      <c r="Q15" s="9" t="s">
        <v>237</v>
      </c>
      <c r="R15" s="40" t="s">
        <v>46</v>
      </c>
      <c r="S15" s="9" t="s">
        <v>46</v>
      </c>
      <c r="T15" s="9" t="s">
        <v>46</v>
      </c>
      <c r="U15" s="9" t="s">
        <v>46</v>
      </c>
      <c r="V15" s="9" t="s">
        <v>46</v>
      </c>
      <c r="W15" s="9" t="s">
        <v>46</v>
      </c>
      <c r="X15" s="9" t="s">
        <v>46</v>
      </c>
      <c r="Y15" s="9" t="s">
        <v>46</v>
      </c>
      <c r="Z15" s="9" t="s">
        <v>46</v>
      </c>
      <c r="AA15" s="9">
        <f>(Matrix3!AA15-Matrix2!AA15)/Matrix2!AA15*100</f>
        <v>27.978844601374654</v>
      </c>
      <c r="AB15" s="38" t="s">
        <v>46</v>
      </c>
      <c r="AC15" s="38" t="s">
        <v>46</v>
      </c>
      <c r="AD15" s="38">
        <f>Matrix2!AD15/Matrix3!AD15*100</f>
        <v>90.416666666666671</v>
      </c>
      <c r="AE15" s="34" t="s">
        <v>46</v>
      </c>
      <c r="AF15" s="30" t="s">
        <v>46</v>
      </c>
      <c r="AG15" s="38">
        <f>Matrix2!AG15/Matrix3!AG15*100</f>
        <v>17.564001996719675</v>
      </c>
      <c r="AH15" s="38" t="s">
        <v>46</v>
      </c>
      <c r="AI15" s="38" t="s">
        <v>46</v>
      </c>
      <c r="AJ15" s="38" t="s">
        <v>46</v>
      </c>
      <c r="AK15" s="38">
        <f>Matrix2!AK15/Matrix3!AK15*100</f>
        <v>15.594541910331383</v>
      </c>
      <c r="AL15" s="38">
        <f>Matrix2!AL15/Matrix3!AL15*100</f>
        <v>9.1617933723196874</v>
      </c>
      <c r="AM15" s="38" t="s">
        <v>46</v>
      </c>
      <c r="AN15" s="38">
        <f>Matrix2!AN15/Matrix3!AN15*100</f>
        <v>9.7848152659358512</v>
      </c>
      <c r="AO15" s="38" t="s">
        <v>46</v>
      </c>
      <c r="AP15" s="38" t="s">
        <v>46</v>
      </c>
      <c r="AQ15" s="40" t="s">
        <v>46</v>
      </c>
      <c r="AR15" s="38">
        <f>Matrix2!AR15/Matrix3!AR15*100</f>
        <v>9.3417956214789992</v>
      </c>
      <c r="AS15" s="38" t="s">
        <v>46</v>
      </c>
      <c r="AT15" s="38" t="s">
        <v>46</v>
      </c>
      <c r="AU15" s="38" t="s">
        <v>46</v>
      </c>
      <c r="AV15" s="38">
        <f>Matrix2!AV15/Matrix3!AV15*100</f>
        <v>7.2519083969465647</v>
      </c>
      <c r="AW15" s="38" t="s">
        <v>46</v>
      </c>
      <c r="AX15" s="38" t="s">
        <v>46</v>
      </c>
      <c r="AY15" s="38" t="s">
        <v>46</v>
      </c>
      <c r="AZ15" s="9" t="s">
        <v>46</v>
      </c>
      <c r="BA15" s="40" t="s">
        <v>46</v>
      </c>
      <c r="BB15" s="31" t="s">
        <v>46</v>
      </c>
      <c r="BC15" s="38" t="s">
        <v>46</v>
      </c>
      <c r="BD15" s="55" t="s">
        <v>46</v>
      </c>
      <c r="BE15" s="38" t="s">
        <v>46</v>
      </c>
      <c r="BF15" s="51" t="s">
        <v>46</v>
      </c>
      <c r="BG15" s="38">
        <f>Matrix2!BG15/Matrix3!BG15*100</f>
        <v>23.012194252299793</v>
      </c>
      <c r="BH15" s="38">
        <f>Matrix2!BH15/Matrix3!BH15*100</f>
        <v>0.68174775333126747</v>
      </c>
      <c r="BI15" s="38">
        <f>Matrix2!BI15/Matrix3!BI15*100</f>
        <v>13.875598086124402</v>
      </c>
      <c r="BJ15" s="38">
        <f>Matrix2!BJ15/Matrix3!BJ15*100</f>
        <v>6.2998405103668258</v>
      </c>
      <c r="BK15" s="38">
        <f>Matrix2!BK15/Matrix3!BK15*100</f>
        <v>25.063291139240505</v>
      </c>
      <c r="BL15" s="38" t="s">
        <v>46</v>
      </c>
      <c r="BM15" s="38" t="s">
        <v>46</v>
      </c>
      <c r="BN15" s="38" t="s">
        <v>46</v>
      </c>
      <c r="BO15" s="40" t="s">
        <v>46</v>
      </c>
      <c r="BP15" s="38" t="s">
        <v>46</v>
      </c>
      <c r="BQ15" s="38" t="s">
        <v>46</v>
      </c>
      <c r="BR15" s="38">
        <f>(Matrix2!BR15-Matrix3!BR15)/Matrix3!BR15*100</f>
        <v>62.209780903394751</v>
      </c>
      <c r="BS15" s="38">
        <f>Matrix2!BS15/Matrix3!BS15*100</f>
        <v>5.5908150894958286</v>
      </c>
      <c r="BT15" s="38" t="s">
        <v>46</v>
      </c>
      <c r="BU15" s="38" t="s">
        <v>46</v>
      </c>
      <c r="BV15" s="38">
        <f>Matrix2!BV15/Matrix3!BV15*100</f>
        <v>6.2615783623564276</v>
      </c>
      <c r="BW15" s="35" t="s">
        <v>46</v>
      </c>
      <c r="BX15" s="35">
        <f>Matrix2!BX15/Matrix3!BX15*1000</f>
        <v>37222.08919485184</v>
      </c>
      <c r="BY15" s="45" t="s">
        <v>46</v>
      </c>
      <c r="BZ15" s="38">
        <f>Matrix2!BZ15/Matrix3!BZ15*100</f>
        <v>62.632817514084003</v>
      </c>
      <c r="CA15" s="38" t="s">
        <v>46</v>
      </c>
      <c r="CB15" s="38" t="s">
        <v>46</v>
      </c>
      <c r="CC15" s="38" t="s">
        <v>46</v>
      </c>
      <c r="CD15" s="38" t="s">
        <v>46</v>
      </c>
      <c r="CE15" s="38" t="s">
        <v>46</v>
      </c>
      <c r="CF15" s="38" t="s">
        <v>46</v>
      </c>
      <c r="CG15" s="35" t="s">
        <v>46</v>
      </c>
      <c r="CH15" s="38" t="s">
        <v>46</v>
      </c>
      <c r="CI15" s="38" t="s">
        <v>46</v>
      </c>
      <c r="CJ15" s="38" t="s">
        <v>46</v>
      </c>
      <c r="CK15" s="38" t="s">
        <v>46</v>
      </c>
      <c r="CL15" s="38" t="s">
        <v>46</v>
      </c>
      <c r="CM15" s="38" t="s">
        <v>46</v>
      </c>
      <c r="CN15" s="38">
        <f>Matrix2!CN15/Matrix3!CN15*100</f>
        <v>31.411530815109344</v>
      </c>
      <c r="CO15" s="40">
        <f>Matrix2!CO15/Matrix3!CO15*100</f>
        <v>6.2522500900036002</v>
      </c>
      <c r="CP15" s="36" t="s">
        <v>46</v>
      </c>
      <c r="CQ15" s="36" t="s">
        <v>46</v>
      </c>
      <c r="CR15" s="36" t="s">
        <v>46</v>
      </c>
      <c r="CS15" s="48" t="s">
        <v>46</v>
      </c>
      <c r="CT15" s="9" t="s">
        <v>46</v>
      </c>
      <c r="CU15" s="36" t="s">
        <v>46</v>
      </c>
      <c r="CV15" s="9" t="s">
        <v>46</v>
      </c>
      <c r="CW15" s="9" t="s">
        <v>46</v>
      </c>
      <c r="CX15" s="38">
        <f>Matrix2!CX15/Matrix3!CX15</f>
        <v>2.2365231259968104</v>
      </c>
      <c r="CY15" s="38" t="s">
        <v>46</v>
      </c>
      <c r="CZ15" s="38" t="s">
        <v>46</v>
      </c>
      <c r="DA15" s="40" t="s">
        <v>46</v>
      </c>
      <c r="DB15" s="44" t="s">
        <v>46</v>
      </c>
      <c r="DC15" s="44" t="s">
        <v>46</v>
      </c>
      <c r="DD15" s="44" t="s">
        <v>46</v>
      </c>
      <c r="DE15" s="44" t="s">
        <v>46</v>
      </c>
      <c r="DF15" s="9" t="s">
        <v>46</v>
      </c>
      <c r="DG15" s="9" t="s">
        <v>46</v>
      </c>
      <c r="DH15" s="9" t="s">
        <v>46</v>
      </c>
      <c r="DI15" s="9" t="s">
        <v>46</v>
      </c>
    </row>
    <row r="16" spans="1:113" x14ac:dyDescent="0.2">
      <c r="A16" s="3" t="s">
        <v>37</v>
      </c>
      <c r="B16" s="4">
        <v>2010</v>
      </c>
      <c r="C16" s="2" t="s">
        <v>14</v>
      </c>
      <c r="D16" s="38" t="s">
        <v>46</v>
      </c>
      <c r="E16" s="38" t="s">
        <v>46</v>
      </c>
      <c r="F16" s="39" t="s">
        <v>46</v>
      </c>
      <c r="G16" s="40" t="s">
        <v>46</v>
      </c>
      <c r="H16" s="38">
        <f>Matrix2!H16/Matrix3!H16*100</f>
        <v>8.0543755310110452</v>
      </c>
      <c r="I16" s="9" t="s">
        <v>46</v>
      </c>
      <c r="J16" s="9" t="s">
        <v>46</v>
      </c>
      <c r="K16" s="9" t="s">
        <v>46</v>
      </c>
      <c r="L16" s="9" t="s">
        <v>46</v>
      </c>
      <c r="M16" s="9" t="s">
        <v>46</v>
      </c>
      <c r="N16" s="38" t="s">
        <v>46</v>
      </c>
      <c r="O16" s="9" t="s">
        <v>46</v>
      </c>
      <c r="P16" s="9" t="s">
        <v>237</v>
      </c>
      <c r="Q16" s="9" t="s">
        <v>237</v>
      </c>
      <c r="R16" s="40" t="s">
        <v>46</v>
      </c>
      <c r="S16" s="9" t="s">
        <v>46</v>
      </c>
      <c r="T16" s="9" t="s">
        <v>46</v>
      </c>
      <c r="U16" s="9" t="s">
        <v>46</v>
      </c>
      <c r="V16" s="9" t="s">
        <v>46</v>
      </c>
      <c r="W16" s="9" t="s">
        <v>46</v>
      </c>
      <c r="X16" s="9" t="s">
        <v>46</v>
      </c>
      <c r="Y16" s="9" t="s">
        <v>46</v>
      </c>
      <c r="Z16" s="9" t="s">
        <v>46</v>
      </c>
      <c r="AA16" s="9">
        <f>(Matrix3!AA16-Matrix2!AA16)/Matrix2!AA16*100</f>
        <v>23.797861487840944</v>
      </c>
      <c r="AB16" s="38" t="s">
        <v>46</v>
      </c>
      <c r="AC16" s="38" t="s">
        <v>46</v>
      </c>
      <c r="AD16" s="38">
        <f>Matrix2!AD16/Matrix3!AD16*100</f>
        <v>90.08097165991903</v>
      </c>
      <c r="AE16" s="34" t="s">
        <v>46</v>
      </c>
      <c r="AF16" s="30" t="s">
        <v>46</v>
      </c>
      <c r="AG16" s="38">
        <f>Matrix2!AG16/Matrix3!AG16*100</f>
        <v>16.992353440951572</v>
      </c>
      <c r="AH16" s="38" t="s">
        <v>46</v>
      </c>
      <c r="AI16" s="38" t="s">
        <v>46</v>
      </c>
      <c r="AJ16" s="38" t="s">
        <v>46</v>
      </c>
      <c r="AK16" s="38">
        <f>Matrix2!AK16/Matrix3!AK16*100</f>
        <v>19.871279163314561</v>
      </c>
      <c r="AL16" s="38">
        <f>Matrix2!AL16/Matrix3!AL16*100</f>
        <v>15.929203539823009</v>
      </c>
      <c r="AM16" s="38" t="s">
        <v>46</v>
      </c>
      <c r="AN16" s="38">
        <f>Matrix2!AN16/Matrix3!AN16*100</f>
        <v>16.625</v>
      </c>
      <c r="AO16" s="38" t="s">
        <v>46</v>
      </c>
      <c r="AP16" s="38" t="s">
        <v>46</v>
      </c>
      <c r="AQ16" s="40" t="s">
        <v>46</v>
      </c>
      <c r="AR16" s="38">
        <f>Matrix2!AR16/Matrix3!AR16*100</f>
        <v>11.346644010195412</v>
      </c>
      <c r="AS16" s="38" t="s">
        <v>46</v>
      </c>
      <c r="AT16" s="38" t="s">
        <v>46</v>
      </c>
      <c r="AU16" s="38" t="s">
        <v>46</v>
      </c>
      <c r="AV16" s="38">
        <f>Matrix2!AV16/Matrix3!AV16*100</f>
        <v>11.755896667914639</v>
      </c>
      <c r="AW16" s="38" t="s">
        <v>46</v>
      </c>
      <c r="AX16" s="38" t="s">
        <v>46</v>
      </c>
      <c r="AY16" s="38" t="s">
        <v>46</v>
      </c>
      <c r="AZ16" s="9" t="s">
        <v>46</v>
      </c>
      <c r="BA16" s="40" t="s">
        <v>46</v>
      </c>
      <c r="BB16" s="31" t="s">
        <v>46</v>
      </c>
      <c r="BC16" s="38" t="s">
        <v>46</v>
      </c>
      <c r="BD16" s="55" t="s">
        <v>46</v>
      </c>
      <c r="BE16" s="38" t="s">
        <v>46</v>
      </c>
      <c r="BF16" s="51" t="s">
        <v>46</v>
      </c>
      <c r="BG16" s="38">
        <f>Matrix2!BG16/Matrix3!BG16*100</f>
        <v>21.015293118096857</v>
      </c>
      <c r="BH16" s="38">
        <f>Matrix2!BH16/Matrix3!BH16*100</f>
        <v>2.688498079644229</v>
      </c>
      <c r="BI16" s="38">
        <f>Matrix2!BI16/Matrix3!BI16*100</f>
        <v>13.651814423518605</v>
      </c>
      <c r="BJ16" s="38">
        <f>Matrix2!BJ16/Matrix3!BJ16*100</f>
        <v>6.4124942581534228</v>
      </c>
      <c r="BK16" s="38">
        <f>Matrix2!BK16/Matrix3!BK16*100</f>
        <v>25.071633237822351</v>
      </c>
      <c r="BL16" s="38" t="s">
        <v>46</v>
      </c>
      <c r="BM16" s="38" t="s">
        <v>46</v>
      </c>
      <c r="BN16" s="38" t="s">
        <v>46</v>
      </c>
      <c r="BO16" s="40" t="s">
        <v>46</v>
      </c>
      <c r="BP16" s="38" t="s">
        <v>46</v>
      </c>
      <c r="BQ16" s="38" t="s">
        <v>46</v>
      </c>
      <c r="BR16" s="38">
        <f>(Matrix2!BR16-Matrix3!BR16)/Matrix3!BR16*100</f>
        <v>53.567711955887972</v>
      </c>
      <c r="BS16" s="38">
        <f>Matrix2!BS16/Matrix3!BS16*100</f>
        <v>10.072217502124044</v>
      </c>
      <c r="BT16" s="38" t="s">
        <v>46</v>
      </c>
      <c r="BU16" s="38" t="s">
        <v>46</v>
      </c>
      <c r="BV16" s="38">
        <f>Matrix2!BV16/Matrix3!BV16*100</f>
        <v>11.084816866562685</v>
      </c>
      <c r="BW16" s="35" t="s">
        <v>46</v>
      </c>
      <c r="BX16" s="35">
        <f>Matrix2!BX16/Matrix3!BX16*1000</f>
        <v>31168.412642045452</v>
      </c>
      <c r="BY16" s="45" t="s">
        <v>46</v>
      </c>
      <c r="BZ16" s="38">
        <f>Matrix2!BZ16/Matrix3!BZ16*100</f>
        <v>65.314358538657601</v>
      </c>
      <c r="CA16" s="38" t="s">
        <v>46</v>
      </c>
      <c r="CB16" s="38" t="s">
        <v>46</v>
      </c>
      <c r="CC16" s="38" t="s">
        <v>46</v>
      </c>
      <c r="CD16" s="38" t="s">
        <v>46</v>
      </c>
      <c r="CE16" s="38" t="s">
        <v>46</v>
      </c>
      <c r="CF16" s="38" t="s">
        <v>46</v>
      </c>
      <c r="CG16" s="35" t="s">
        <v>46</v>
      </c>
      <c r="CH16" s="38" t="s">
        <v>46</v>
      </c>
      <c r="CI16" s="38" t="s">
        <v>46</v>
      </c>
      <c r="CJ16" s="38" t="s">
        <v>46</v>
      </c>
      <c r="CK16" s="38" t="s">
        <v>46</v>
      </c>
      <c r="CL16" s="38" t="s">
        <v>46</v>
      </c>
      <c r="CM16" s="38" t="s">
        <v>46</v>
      </c>
      <c r="CN16" s="38">
        <f>Matrix2!CN16/Matrix3!CN16*100</f>
        <v>24.124256444150692</v>
      </c>
      <c r="CO16" s="40">
        <f>Matrix2!CO16/Matrix3!CO16*100</f>
        <v>10.779140683889537</v>
      </c>
      <c r="CP16" s="36" t="s">
        <v>46</v>
      </c>
      <c r="CQ16" s="36" t="s">
        <v>46</v>
      </c>
      <c r="CR16" s="36" t="s">
        <v>46</v>
      </c>
      <c r="CS16" s="48" t="s">
        <v>46</v>
      </c>
      <c r="CT16" s="9" t="s">
        <v>46</v>
      </c>
      <c r="CU16" s="36" t="s">
        <v>46</v>
      </c>
      <c r="CV16" s="9" t="s">
        <v>46</v>
      </c>
      <c r="CW16" s="9" t="s">
        <v>46</v>
      </c>
      <c r="CX16" s="38">
        <f>Matrix2!CX16/Matrix3!CX16</f>
        <v>2.1626090950849792</v>
      </c>
      <c r="CY16" s="38" t="s">
        <v>46</v>
      </c>
      <c r="CZ16" s="38" t="s">
        <v>46</v>
      </c>
      <c r="DA16" s="40" t="s">
        <v>46</v>
      </c>
      <c r="DB16" s="44" t="s">
        <v>46</v>
      </c>
      <c r="DC16" s="44" t="s">
        <v>46</v>
      </c>
      <c r="DD16" s="44" t="s">
        <v>46</v>
      </c>
      <c r="DE16" s="44" t="s">
        <v>46</v>
      </c>
      <c r="DF16" s="9" t="s">
        <v>46</v>
      </c>
      <c r="DG16" s="9" t="s">
        <v>46</v>
      </c>
      <c r="DH16" s="9" t="s">
        <v>46</v>
      </c>
      <c r="DI16" s="9" t="s">
        <v>46</v>
      </c>
    </row>
    <row r="17" spans="1:113" x14ac:dyDescent="0.2">
      <c r="A17" s="3" t="s">
        <v>38</v>
      </c>
      <c r="B17" s="4">
        <v>2010</v>
      </c>
      <c r="C17" s="2" t="s">
        <v>15</v>
      </c>
      <c r="D17" s="38" t="s">
        <v>46</v>
      </c>
      <c r="E17" s="38" t="s">
        <v>46</v>
      </c>
      <c r="F17" s="39" t="s">
        <v>46</v>
      </c>
      <c r="G17" s="40" t="s">
        <v>46</v>
      </c>
      <c r="H17" s="38">
        <f>Matrix2!H17/Matrix3!H17*100</f>
        <v>7.4772972140988143</v>
      </c>
      <c r="I17" s="9" t="s">
        <v>46</v>
      </c>
      <c r="J17" s="9" t="s">
        <v>46</v>
      </c>
      <c r="K17" s="9" t="s">
        <v>46</v>
      </c>
      <c r="L17" s="9" t="s">
        <v>46</v>
      </c>
      <c r="M17" s="9" t="s">
        <v>46</v>
      </c>
      <c r="N17" s="38" t="s">
        <v>46</v>
      </c>
      <c r="O17" s="9" t="s">
        <v>46</v>
      </c>
      <c r="P17" s="9" t="s">
        <v>237</v>
      </c>
      <c r="Q17" s="9" t="s">
        <v>237</v>
      </c>
      <c r="R17" s="40" t="s">
        <v>46</v>
      </c>
      <c r="S17" s="9" t="s">
        <v>46</v>
      </c>
      <c r="T17" s="9" t="s">
        <v>46</v>
      </c>
      <c r="U17" s="9" t="s">
        <v>46</v>
      </c>
      <c r="V17" s="9" t="s">
        <v>46</v>
      </c>
      <c r="W17" s="9" t="s">
        <v>46</v>
      </c>
      <c r="X17" s="9" t="s">
        <v>46</v>
      </c>
      <c r="Y17" s="9" t="s">
        <v>46</v>
      </c>
      <c r="Z17" s="9" t="s">
        <v>46</v>
      </c>
      <c r="AA17" s="9">
        <f>(Matrix3!AA17-Matrix2!AA17)/Matrix2!AA17*100</f>
        <v>32.746627020883096</v>
      </c>
      <c r="AB17" s="38" t="s">
        <v>46</v>
      </c>
      <c r="AC17" s="38" t="s">
        <v>46</v>
      </c>
      <c r="AD17" s="38">
        <f>Matrix2!AD17/Matrix3!AD17*100</f>
        <v>89.813664596273284</v>
      </c>
      <c r="AE17" s="34" t="s">
        <v>46</v>
      </c>
      <c r="AF17" s="30" t="s">
        <v>46</v>
      </c>
      <c r="AG17" s="38">
        <f>Matrix2!AG17/Matrix3!AG17*100</f>
        <v>17.124826843158381</v>
      </c>
      <c r="AH17" s="38" t="s">
        <v>46</v>
      </c>
      <c r="AI17" s="38" t="s">
        <v>46</v>
      </c>
      <c r="AJ17" s="38" t="s">
        <v>46</v>
      </c>
      <c r="AK17" s="38">
        <f>Matrix2!AK17/Matrix3!AK17*100</f>
        <v>22.752967778405882</v>
      </c>
      <c r="AL17" s="38">
        <f>Matrix2!AL17/Matrix3!AL17*100</f>
        <v>19.474279253815716</v>
      </c>
      <c r="AM17" s="38" t="s">
        <v>46</v>
      </c>
      <c r="AN17" s="38">
        <f>Matrix2!AN17/Matrix3!AN17*100</f>
        <v>21.589070645335251</v>
      </c>
      <c r="AO17" s="38" t="s">
        <v>46</v>
      </c>
      <c r="AP17" s="38" t="s">
        <v>46</v>
      </c>
      <c r="AQ17" s="40" t="s">
        <v>46</v>
      </c>
      <c r="AR17" s="38">
        <f>Matrix2!AR17/Matrix3!AR17*100</f>
        <v>10.906572264121902</v>
      </c>
      <c r="AS17" s="38" t="s">
        <v>46</v>
      </c>
      <c r="AT17" s="38" t="s">
        <v>46</v>
      </c>
      <c r="AU17" s="38" t="s">
        <v>46</v>
      </c>
      <c r="AV17" s="38">
        <f>Matrix2!AV17/Matrix3!AV17*100</f>
        <v>14.563928873835733</v>
      </c>
      <c r="AW17" s="38" t="s">
        <v>46</v>
      </c>
      <c r="AX17" s="38" t="s">
        <v>46</v>
      </c>
      <c r="AY17" s="38" t="s">
        <v>46</v>
      </c>
      <c r="AZ17" s="9" t="s">
        <v>46</v>
      </c>
      <c r="BA17" s="40" t="s">
        <v>46</v>
      </c>
      <c r="BB17" s="31" t="s">
        <v>46</v>
      </c>
      <c r="BC17" s="38" t="s">
        <v>46</v>
      </c>
      <c r="BD17" s="55" t="s">
        <v>46</v>
      </c>
      <c r="BE17" s="38" t="s">
        <v>46</v>
      </c>
      <c r="BF17" s="51" t="s">
        <v>46</v>
      </c>
      <c r="BG17" s="38">
        <f>Matrix2!BG17/Matrix3!BG17*100</f>
        <v>21.640757272587351</v>
      </c>
      <c r="BH17" s="38">
        <f>Matrix2!BH17/Matrix3!BH17*100</f>
        <v>2.5462304409672831</v>
      </c>
      <c r="BI17" s="38">
        <f>Matrix2!BI17/Matrix3!BI17*100</f>
        <v>13.694473140495866</v>
      </c>
      <c r="BJ17" s="38">
        <f>Matrix2!BJ17/Matrix3!BJ17*100</f>
        <v>6.7600723140495864</v>
      </c>
      <c r="BK17" s="38">
        <f>Matrix2!BK17/Matrix3!BK17*100</f>
        <v>21.776504297994272</v>
      </c>
      <c r="BL17" s="38" t="s">
        <v>46</v>
      </c>
      <c r="BM17" s="38" t="s">
        <v>46</v>
      </c>
      <c r="BN17" s="38" t="s">
        <v>46</v>
      </c>
      <c r="BO17" s="40" t="s">
        <v>46</v>
      </c>
      <c r="BP17" s="38" t="s">
        <v>46</v>
      </c>
      <c r="BQ17" s="38" t="s">
        <v>46</v>
      </c>
      <c r="BR17" s="38">
        <f>(Matrix2!BR17-Matrix3!BR17)/Matrix3!BR17*100</f>
        <v>57.236989901918115</v>
      </c>
      <c r="BS17" s="38">
        <f>Matrix2!BS17/Matrix3!BS17*100</f>
        <v>11.888563952593504</v>
      </c>
      <c r="BT17" s="38" t="s">
        <v>46</v>
      </c>
      <c r="BU17" s="38" t="s">
        <v>46</v>
      </c>
      <c r="BV17" s="38">
        <f>Matrix2!BV17/Matrix3!BV17*100</f>
        <v>12.93655470438028</v>
      </c>
      <c r="BW17" s="35" t="s">
        <v>46</v>
      </c>
      <c r="BX17" s="35">
        <f>Matrix2!BX17/Matrix3!BX17*1000</f>
        <v>29516.379094773692</v>
      </c>
      <c r="BY17" s="45" t="s">
        <v>46</v>
      </c>
      <c r="BZ17" s="38">
        <f>Matrix2!BZ17/Matrix3!BZ17*100</f>
        <v>64.457441896259809</v>
      </c>
      <c r="CA17" s="38" t="s">
        <v>46</v>
      </c>
      <c r="CB17" s="38" t="s">
        <v>46</v>
      </c>
      <c r="CC17" s="38" t="s">
        <v>46</v>
      </c>
      <c r="CD17" s="38" t="s">
        <v>46</v>
      </c>
      <c r="CE17" s="38" t="s">
        <v>46</v>
      </c>
      <c r="CF17" s="38" t="s">
        <v>46</v>
      </c>
      <c r="CG17" s="35" t="s">
        <v>46</v>
      </c>
      <c r="CH17" s="38" t="s">
        <v>46</v>
      </c>
      <c r="CI17" s="38" t="s">
        <v>46</v>
      </c>
      <c r="CJ17" s="38" t="s">
        <v>46</v>
      </c>
      <c r="CK17" s="38" t="s">
        <v>46</v>
      </c>
      <c r="CL17" s="38" t="s">
        <v>46</v>
      </c>
      <c r="CM17" s="38" t="s">
        <v>46</v>
      </c>
      <c r="CN17" s="38">
        <f>Matrix2!CN17/Matrix3!CN17*100</f>
        <v>30.925695309256952</v>
      </c>
      <c r="CO17" s="40">
        <f>Matrix2!CO17/Matrix3!CO17*100</f>
        <v>12.477377840337825</v>
      </c>
      <c r="CP17" s="36" t="s">
        <v>46</v>
      </c>
      <c r="CQ17" s="36" t="s">
        <v>46</v>
      </c>
      <c r="CR17" s="36" t="s">
        <v>46</v>
      </c>
      <c r="CS17" s="48" t="s">
        <v>46</v>
      </c>
      <c r="CT17" s="9" t="s">
        <v>46</v>
      </c>
      <c r="CU17" s="36" t="s">
        <v>46</v>
      </c>
      <c r="CV17" s="9" t="s">
        <v>46</v>
      </c>
      <c r="CW17" s="9" t="s">
        <v>46</v>
      </c>
      <c r="CX17" s="38">
        <f>Matrix2!CX17/Matrix3!CX17</f>
        <v>2.0974302685950414</v>
      </c>
      <c r="CY17" s="38" t="s">
        <v>46</v>
      </c>
      <c r="CZ17" s="38" t="s">
        <v>46</v>
      </c>
      <c r="DA17" s="40" t="s">
        <v>46</v>
      </c>
      <c r="DB17" s="44" t="s">
        <v>46</v>
      </c>
      <c r="DC17" s="44" t="s">
        <v>46</v>
      </c>
      <c r="DD17" s="44" t="s">
        <v>46</v>
      </c>
      <c r="DE17" s="44" t="s">
        <v>46</v>
      </c>
      <c r="DF17" s="9" t="s">
        <v>46</v>
      </c>
      <c r="DG17" s="9" t="s">
        <v>46</v>
      </c>
      <c r="DH17" s="9" t="s">
        <v>46</v>
      </c>
      <c r="DI17" s="9" t="s">
        <v>46</v>
      </c>
    </row>
    <row r="18" spans="1:113" x14ac:dyDescent="0.2">
      <c r="A18" s="3" t="s">
        <v>39</v>
      </c>
      <c r="B18" s="4">
        <v>2010</v>
      </c>
      <c r="C18" s="2" t="s">
        <v>16</v>
      </c>
      <c r="D18" s="38" t="s">
        <v>46</v>
      </c>
      <c r="E18" s="38" t="s">
        <v>46</v>
      </c>
      <c r="F18" s="39" t="s">
        <v>46</v>
      </c>
      <c r="G18" s="40" t="s">
        <v>46</v>
      </c>
      <c r="H18" s="38">
        <f>Matrix2!H18/Matrix3!H18*100</f>
        <v>4.5146239253466973</v>
      </c>
      <c r="I18" s="9" t="s">
        <v>46</v>
      </c>
      <c r="J18" s="9" t="s">
        <v>46</v>
      </c>
      <c r="K18" s="9" t="s">
        <v>46</v>
      </c>
      <c r="L18" s="9" t="s">
        <v>46</v>
      </c>
      <c r="M18" s="9" t="s">
        <v>46</v>
      </c>
      <c r="N18" s="38" t="s">
        <v>46</v>
      </c>
      <c r="O18" s="9" t="s">
        <v>46</v>
      </c>
      <c r="P18" s="9" t="s">
        <v>237</v>
      </c>
      <c r="Q18" s="9" t="s">
        <v>237</v>
      </c>
      <c r="R18" s="40" t="s">
        <v>46</v>
      </c>
      <c r="S18" s="9" t="s">
        <v>46</v>
      </c>
      <c r="T18" s="9" t="s">
        <v>46</v>
      </c>
      <c r="U18" s="9" t="s">
        <v>46</v>
      </c>
      <c r="V18" s="9" t="s">
        <v>46</v>
      </c>
      <c r="W18" s="9" t="s">
        <v>46</v>
      </c>
      <c r="X18" s="9" t="s">
        <v>46</v>
      </c>
      <c r="Y18" s="9" t="s">
        <v>46</v>
      </c>
      <c r="Z18" s="9" t="s">
        <v>46</v>
      </c>
      <c r="AA18" s="9">
        <f>(Matrix3!AA18-Matrix2!AA18)/Matrix2!AA18*100</f>
        <v>29.58720927246204</v>
      </c>
      <c r="AB18" s="38" t="s">
        <v>46</v>
      </c>
      <c r="AC18" s="38" t="s">
        <v>46</v>
      </c>
      <c r="AD18" s="38">
        <f>Matrix2!AD18/Matrix3!AD18*100</f>
        <v>83.640552995391701</v>
      </c>
      <c r="AE18" s="34" t="s">
        <v>46</v>
      </c>
      <c r="AF18" s="30" t="s">
        <v>46</v>
      </c>
      <c r="AG18" s="38">
        <f>Matrix2!AG18/Matrix3!AG18*100</f>
        <v>18.369551129736035</v>
      </c>
      <c r="AH18" s="38" t="s">
        <v>46</v>
      </c>
      <c r="AI18" s="38" t="s">
        <v>46</v>
      </c>
      <c r="AJ18" s="38" t="s">
        <v>46</v>
      </c>
      <c r="AK18" s="38">
        <f>Matrix2!AK18/Matrix3!AK18*100</f>
        <v>16.577540106951872</v>
      </c>
      <c r="AL18" s="38">
        <f>Matrix2!AL18/Matrix3!AL18*100</f>
        <v>8.8999236058059594</v>
      </c>
      <c r="AM18" s="38" t="s">
        <v>46</v>
      </c>
      <c r="AN18" s="38">
        <f>Matrix2!AN18/Matrix3!AN18*100</f>
        <v>10.277516462841016</v>
      </c>
      <c r="AO18" s="38" t="s">
        <v>46</v>
      </c>
      <c r="AP18" s="38" t="s">
        <v>46</v>
      </c>
      <c r="AQ18" s="40" t="s">
        <v>46</v>
      </c>
      <c r="AR18" s="38">
        <f>Matrix2!AR18/Matrix3!AR18*100</f>
        <v>10.480839849656542</v>
      </c>
      <c r="AS18" s="38" t="s">
        <v>46</v>
      </c>
      <c r="AT18" s="38" t="s">
        <v>46</v>
      </c>
      <c r="AU18" s="38" t="s">
        <v>46</v>
      </c>
      <c r="AV18" s="38">
        <f>Matrix2!AV18/Matrix3!AV18*100</f>
        <v>8.656224237427864</v>
      </c>
      <c r="AW18" s="38" t="s">
        <v>46</v>
      </c>
      <c r="AX18" s="38" t="s">
        <v>46</v>
      </c>
      <c r="AY18" s="38" t="s">
        <v>46</v>
      </c>
      <c r="AZ18" s="9" t="s">
        <v>46</v>
      </c>
      <c r="BA18" s="40" t="s">
        <v>46</v>
      </c>
      <c r="BB18" s="31" t="s">
        <v>46</v>
      </c>
      <c r="BC18" s="38" t="s">
        <v>46</v>
      </c>
      <c r="BD18" s="55" t="s">
        <v>46</v>
      </c>
      <c r="BE18" s="38" t="s">
        <v>46</v>
      </c>
      <c r="BF18" s="51" t="s">
        <v>46</v>
      </c>
      <c r="BG18" s="38">
        <f>Matrix2!BG18/Matrix3!BG18*100</f>
        <v>18.19242234414827</v>
      </c>
      <c r="BH18" s="38">
        <f>Matrix2!BH18/Matrix3!BH18*100</f>
        <v>1.5198290192353361</v>
      </c>
      <c r="BI18" s="38">
        <f>Matrix2!BI18/Matrix3!BI18*100</f>
        <v>12.00911822609056</v>
      </c>
      <c r="BJ18" s="38">
        <f>Matrix2!BJ18/Matrix3!BJ18*100</f>
        <v>5.5952751010258002</v>
      </c>
      <c r="BK18" s="38">
        <f>Matrix2!BK18/Matrix3!BK18*100</f>
        <v>21.851851851851851</v>
      </c>
      <c r="BL18" s="38" t="s">
        <v>46</v>
      </c>
      <c r="BM18" s="38" t="s">
        <v>46</v>
      </c>
      <c r="BN18" s="38" t="s">
        <v>46</v>
      </c>
      <c r="BO18" s="40" t="s">
        <v>46</v>
      </c>
      <c r="BP18" s="38" t="s">
        <v>46</v>
      </c>
      <c r="BQ18" s="38" t="s">
        <v>46</v>
      </c>
      <c r="BR18" s="38">
        <f>(Matrix2!BR18-Matrix3!BR18)/Matrix3!BR18*100</f>
        <v>59.02922286020469</v>
      </c>
      <c r="BS18" s="38">
        <f>Matrix2!BS18/Matrix3!BS18*100</f>
        <v>6.039659567114529</v>
      </c>
      <c r="BT18" s="38" t="s">
        <v>46</v>
      </c>
      <c r="BU18" s="38" t="s">
        <v>46</v>
      </c>
      <c r="BV18" s="38">
        <f>Matrix2!BV18/Matrix3!BV18*100</f>
        <v>6.2315166877904522</v>
      </c>
      <c r="BW18" s="35" t="s">
        <v>46</v>
      </c>
      <c r="BX18" s="35">
        <f>Matrix2!BX18/Matrix3!BX18*1000</f>
        <v>33243.179458132727</v>
      </c>
      <c r="BY18" s="45" t="s">
        <v>46</v>
      </c>
      <c r="BZ18" s="38">
        <f>Matrix2!BZ18/Matrix3!BZ18*100</f>
        <v>66.738670238043809</v>
      </c>
      <c r="CA18" s="38" t="s">
        <v>46</v>
      </c>
      <c r="CB18" s="38" t="s">
        <v>46</v>
      </c>
      <c r="CC18" s="38" t="s">
        <v>46</v>
      </c>
      <c r="CD18" s="38" t="s">
        <v>46</v>
      </c>
      <c r="CE18" s="38" t="s">
        <v>46</v>
      </c>
      <c r="CF18" s="38" t="s">
        <v>46</v>
      </c>
      <c r="CG18" s="35" t="s">
        <v>46</v>
      </c>
      <c r="CH18" s="38" t="s">
        <v>46</v>
      </c>
      <c r="CI18" s="38" t="s">
        <v>46</v>
      </c>
      <c r="CJ18" s="38" t="s">
        <v>46</v>
      </c>
      <c r="CK18" s="38" t="s">
        <v>46</v>
      </c>
      <c r="CL18" s="38" t="s">
        <v>46</v>
      </c>
      <c r="CM18" s="38" t="s">
        <v>46</v>
      </c>
      <c r="CN18" s="38">
        <f>Matrix2!CN18/Matrix3!CN18*100</f>
        <v>27.048260381593714</v>
      </c>
      <c r="CO18" s="40">
        <f>Matrix2!CO18/Matrix3!CO18*100</f>
        <v>6.108689730318714</v>
      </c>
      <c r="CP18" s="36" t="s">
        <v>46</v>
      </c>
      <c r="CQ18" s="36" t="s">
        <v>46</v>
      </c>
      <c r="CR18" s="36" t="s">
        <v>46</v>
      </c>
      <c r="CS18" s="48" t="s">
        <v>46</v>
      </c>
      <c r="CT18" s="9" t="s">
        <v>46</v>
      </c>
      <c r="CU18" s="36" t="s">
        <v>46</v>
      </c>
      <c r="CV18" s="9" t="s">
        <v>46</v>
      </c>
      <c r="CW18" s="9" t="s">
        <v>46</v>
      </c>
      <c r="CX18" s="38">
        <f>Matrix2!CX18/Matrix3!CX18</f>
        <v>2.3984043104341519</v>
      </c>
      <c r="CY18" s="38" t="s">
        <v>46</v>
      </c>
      <c r="CZ18" s="38" t="s">
        <v>46</v>
      </c>
      <c r="DA18" s="40" t="s">
        <v>46</v>
      </c>
      <c r="DB18" s="44" t="s">
        <v>46</v>
      </c>
      <c r="DC18" s="44" t="s">
        <v>46</v>
      </c>
      <c r="DD18" s="44" t="s">
        <v>46</v>
      </c>
      <c r="DE18" s="44" t="s">
        <v>46</v>
      </c>
      <c r="DF18" s="9" t="s">
        <v>46</v>
      </c>
      <c r="DG18" s="9" t="s">
        <v>46</v>
      </c>
      <c r="DH18" s="9" t="s">
        <v>46</v>
      </c>
      <c r="DI18" s="9" t="s">
        <v>46</v>
      </c>
    </row>
    <row r="19" spans="1:113" x14ac:dyDescent="0.2">
      <c r="A19" s="3" t="s">
        <v>40</v>
      </c>
      <c r="B19" s="4">
        <v>2010</v>
      </c>
      <c r="C19" s="2" t="s">
        <v>17</v>
      </c>
      <c r="D19" s="38" t="s">
        <v>46</v>
      </c>
      <c r="E19" s="38" t="s">
        <v>46</v>
      </c>
      <c r="F19" s="39" t="s">
        <v>46</v>
      </c>
      <c r="G19" s="40" t="s">
        <v>46</v>
      </c>
      <c r="H19" s="38">
        <f>Matrix2!H19/Matrix3!H19*100</f>
        <v>4.6485568760611207</v>
      </c>
      <c r="I19" s="9" t="s">
        <v>46</v>
      </c>
      <c r="J19" s="9" t="s">
        <v>46</v>
      </c>
      <c r="K19" s="9" t="s">
        <v>46</v>
      </c>
      <c r="L19" s="9" t="s">
        <v>46</v>
      </c>
      <c r="M19" s="9" t="s">
        <v>46</v>
      </c>
      <c r="N19" s="38" t="s">
        <v>46</v>
      </c>
      <c r="O19" s="9" t="s">
        <v>46</v>
      </c>
      <c r="P19" s="9" t="s">
        <v>237</v>
      </c>
      <c r="Q19" s="9" t="s">
        <v>237</v>
      </c>
      <c r="R19" s="40" t="s">
        <v>46</v>
      </c>
      <c r="S19" s="9" t="s">
        <v>46</v>
      </c>
      <c r="T19" s="9" t="s">
        <v>46</v>
      </c>
      <c r="U19" s="9" t="s">
        <v>46</v>
      </c>
      <c r="V19" s="9" t="s">
        <v>46</v>
      </c>
      <c r="W19" s="9" t="s">
        <v>46</v>
      </c>
      <c r="X19" s="9" t="s">
        <v>46</v>
      </c>
      <c r="Y19" s="9" t="s">
        <v>46</v>
      </c>
      <c r="Z19" s="9" t="s">
        <v>46</v>
      </c>
      <c r="AA19" s="9">
        <f>(Matrix3!AA19-Matrix2!AA19)/Matrix2!AA19*100</f>
        <v>30.32795176739662</v>
      </c>
      <c r="AB19" s="38" t="s">
        <v>46</v>
      </c>
      <c r="AC19" s="38" t="s">
        <v>46</v>
      </c>
      <c r="AD19" s="38">
        <f>Matrix2!AD19/Matrix3!AD19*100</f>
        <v>86.885245901639337</v>
      </c>
      <c r="AE19" s="34" t="s">
        <v>46</v>
      </c>
      <c r="AF19" s="30" t="s">
        <v>46</v>
      </c>
      <c r="AG19" s="38">
        <f>Matrix2!AG19/Matrix3!AG19*100</f>
        <v>16.842105263157894</v>
      </c>
      <c r="AH19" s="38" t="s">
        <v>46</v>
      </c>
      <c r="AI19" s="38" t="s">
        <v>46</v>
      </c>
      <c r="AJ19" s="38" t="s">
        <v>46</v>
      </c>
      <c r="AK19" s="38">
        <f>Matrix2!AK19/Matrix3!AK19*100</f>
        <v>19.960732984293195</v>
      </c>
      <c r="AL19" s="38">
        <f>Matrix2!AL19/Matrix3!AL19*100</f>
        <v>12.990837696335078</v>
      </c>
      <c r="AM19" s="38" t="s">
        <v>46</v>
      </c>
      <c r="AN19" s="38">
        <f>Matrix2!AN19/Matrix3!AN19*100</f>
        <v>12.762096774193548</v>
      </c>
      <c r="AO19" s="38" t="s">
        <v>46</v>
      </c>
      <c r="AP19" s="38" t="s">
        <v>46</v>
      </c>
      <c r="AQ19" s="40" t="s">
        <v>46</v>
      </c>
      <c r="AR19" s="38">
        <f>Matrix2!AR19/Matrix3!AR19*100</f>
        <v>9.7317487266553488</v>
      </c>
      <c r="AS19" s="38" t="s">
        <v>46</v>
      </c>
      <c r="AT19" s="38" t="s">
        <v>46</v>
      </c>
      <c r="AU19" s="38" t="s">
        <v>46</v>
      </c>
      <c r="AV19" s="38">
        <f>Matrix2!AV19/Matrix3!AV19*100</f>
        <v>10.921144452198185</v>
      </c>
      <c r="AW19" s="38" t="s">
        <v>46</v>
      </c>
      <c r="AX19" s="38" t="s">
        <v>46</v>
      </c>
      <c r="AY19" s="38" t="s">
        <v>46</v>
      </c>
      <c r="AZ19" s="9" t="s">
        <v>46</v>
      </c>
      <c r="BA19" s="40" t="s">
        <v>46</v>
      </c>
      <c r="BB19" s="31" t="s">
        <v>46</v>
      </c>
      <c r="BC19" s="38" t="s">
        <v>46</v>
      </c>
      <c r="BD19" s="55" t="s">
        <v>46</v>
      </c>
      <c r="BE19" s="38" t="s">
        <v>46</v>
      </c>
      <c r="BF19" s="51" t="s">
        <v>46</v>
      </c>
      <c r="BG19" s="38">
        <f>Matrix2!BG19/Matrix3!BG19*100</f>
        <v>24.556876061120544</v>
      </c>
      <c r="BH19" s="38">
        <f>Matrix2!BH19/Matrix3!BH19*100</f>
        <v>1.2029867256637168</v>
      </c>
      <c r="BI19" s="38">
        <f>Matrix2!BI19/Matrix3!BI19*100</f>
        <v>15.808039979422356</v>
      </c>
      <c r="BJ19" s="38">
        <f>Matrix2!BJ19/Matrix3!BJ19*100</f>
        <v>7.4299992650841471</v>
      </c>
      <c r="BK19" s="38">
        <f>Matrix2!BK19/Matrix3!BK19*100</f>
        <v>20.474777448071215</v>
      </c>
      <c r="BL19" s="38" t="s">
        <v>46</v>
      </c>
      <c r="BM19" s="38" t="s">
        <v>46</v>
      </c>
      <c r="BN19" s="38" t="s">
        <v>46</v>
      </c>
      <c r="BO19" s="40" t="s">
        <v>46</v>
      </c>
      <c r="BP19" s="38" t="s">
        <v>46</v>
      </c>
      <c r="BQ19" s="38" t="s">
        <v>46</v>
      </c>
      <c r="BR19" s="38">
        <f>(Matrix2!BR19-Matrix3!BR19)/Matrix3!BR19*100</f>
        <v>53.78691960479064</v>
      </c>
      <c r="BS19" s="38">
        <f>Matrix2!BS19/Matrix3!BS19*100</f>
        <v>7.9830220713073015</v>
      </c>
      <c r="BT19" s="38" t="s">
        <v>46</v>
      </c>
      <c r="BU19" s="38" t="s">
        <v>46</v>
      </c>
      <c r="BV19" s="38">
        <f>Matrix2!BV19/Matrix3!BV19*100</f>
        <v>9.1907462417859396</v>
      </c>
      <c r="BW19" s="35" t="s">
        <v>46</v>
      </c>
      <c r="BX19" s="35">
        <f>Matrix2!BX19/Matrix3!BX19*1000</f>
        <v>30408.716810992628</v>
      </c>
      <c r="BY19" s="45" t="s">
        <v>46</v>
      </c>
      <c r="BZ19" s="38">
        <f>Matrix2!BZ19/Matrix3!BZ19*100</f>
        <v>61.826825127334459</v>
      </c>
      <c r="CA19" s="38" t="s">
        <v>46</v>
      </c>
      <c r="CB19" s="38" t="s">
        <v>46</v>
      </c>
      <c r="CC19" s="38" t="s">
        <v>46</v>
      </c>
      <c r="CD19" s="38" t="s">
        <v>46</v>
      </c>
      <c r="CE19" s="38" t="s">
        <v>46</v>
      </c>
      <c r="CF19" s="38" t="s">
        <v>46</v>
      </c>
      <c r="CG19" s="35" t="s">
        <v>46</v>
      </c>
      <c r="CH19" s="38" t="s">
        <v>46</v>
      </c>
      <c r="CI19" s="38" t="s">
        <v>46</v>
      </c>
      <c r="CJ19" s="38" t="s">
        <v>46</v>
      </c>
      <c r="CK19" s="38" t="s">
        <v>46</v>
      </c>
      <c r="CL19" s="38" t="s">
        <v>46</v>
      </c>
      <c r="CM19" s="38" t="s">
        <v>46</v>
      </c>
      <c r="CN19" s="38">
        <f>Matrix2!CN19/Matrix3!CN19*100</f>
        <v>29.250814332247554</v>
      </c>
      <c r="CO19" s="40">
        <f>Matrix2!CO19/Matrix3!CO19*100</f>
        <v>9.4506895352879834</v>
      </c>
      <c r="CP19" s="36" t="s">
        <v>46</v>
      </c>
      <c r="CQ19" s="36" t="s">
        <v>46</v>
      </c>
      <c r="CR19" s="36" t="s">
        <v>46</v>
      </c>
      <c r="CS19" s="48" t="s">
        <v>46</v>
      </c>
      <c r="CT19" s="9" t="s">
        <v>46</v>
      </c>
      <c r="CU19" s="36" t="s">
        <v>46</v>
      </c>
      <c r="CV19" s="9" t="s">
        <v>46</v>
      </c>
      <c r="CW19" s="9" t="s">
        <v>46</v>
      </c>
      <c r="CX19" s="38">
        <f>Matrix2!CX19/Matrix3!CX19</f>
        <v>2.1643271845373704</v>
      </c>
      <c r="CY19" s="38" t="s">
        <v>46</v>
      </c>
      <c r="CZ19" s="38" t="s">
        <v>46</v>
      </c>
      <c r="DA19" s="40" t="s">
        <v>46</v>
      </c>
      <c r="DB19" s="44" t="s">
        <v>46</v>
      </c>
      <c r="DC19" s="44" t="s">
        <v>46</v>
      </c>
      <c r="DD19" s="44" t="s">
        <v>46</v>
      </c>
      <c r="DE19" s="44" t="s">
        <v>46</v>
      </c>
      <c r="DF19" s="9" t="s">
        <v>46</v>
      </c>
      <c r="DG19" s="9" t="s">
        <v>46</v>
      </c>
      <c r="DH19" s="9" t="s">
        <v>46</v>
      </c>
      <c r="DI19" s="9" t="s">
        <v>46</v>
      </c>
    </row>
    <row r="20" spans="1:113" x14ac:dyDescent="0.2">
      <c r="A20" s="3" t="s">
        <v>41</v>
      </c>
      <c r="B20" s="4">
        <v>2010</v>
      </c>
      <c r="C20" s="2" t="s">
        <v>18</v>
      </c>
      <c r="D20" s="38" t="s">
        <v>46</v>
      </c>
      <c r="E20" s="38" t="s">
        <v>46</v>
      </c>
      <c r="F20" s="39" t="s">
        <v>46</v>
      </c>
      <c r="G20" s="40" t="s">
        <v>46</v>
      </c>
      <c r="H20" s="38">
        <f>Matrix2!H20/Matrix3!H20*100</f>
        <v>4.1198688003180601</v>
      </c>
      <c r="I20" s="9" t="s">
        <v>46</v>
      </c>
      <c r="J20" s="9" t="s">
        <v>46</v>
      </c>
      <c r="K20" s="9" t="s">
        <v>46</v>
      </c>
      <c r="L20" s="9" t="s">
        <v>46</v>
      </c>
      <c r="M20" s="9" t="s">
        <v>46</v>
      </c>
      <c r="N20" s="38" t="s">
        <v>46</v>
      </c>
      <c r="O20" s="9" t="s">
        <v>46</v>
      </c>
      <c r="P20" s="9" t="s">
        <v>237</v>
      </c>
      <c r="Q20" s="9" t="s">
        <v>237</v>
      </c>
      <c r="R20" s="40" t="s">
        <v>46</v>
      </c>
      <c r="S20" s="9" t="s">
        <v>46</v>
      </c>
      <c r="T20" s="9" t="s">
        <v>46</v>
      </c>
      <c r="U20" s="9" t="s">
        <v>46</v>
      </c>
      <c r="V20" s="9" t="s">
        <v>46</v>
      </c>
      <c r="W20" s="9" t="s">
        <v>46</v>
      </c>
      <c r="X20" s="9" t="s">
        <v>46</v>
      </c>
      <c r="Y20" s="9" t="s">
        <v>46</v>
      </c>
      <c r="Z20" s="9" t="s">
        <v>46</v>
      </c>
      <c r="AA20" s="9">
        <f>(Matrix3!AA20-Matrix2!AA20)/Matrix2!AA20*100</f>
        <v>41.145874229369966</v>
      </c>
      <c r="AB20" s="38" t="s">
        <v>46</v>
      </c>
      <c r="AC20" s="38" t="s">
        <v>46</v>
      </c>
      <c r="AD20" s="38">
        <f>Matrix2!AD20/Matrix3!AD20*100</f>
        <v>86.904761904761912</v>
      </c>
      <c r="AE20" s="34" t="s">
        <v>46</v>
      </c>
      <c r="AF20" s="30" t="s">
        <v>46</v>
      </c>
      <c r="AG20" s="38">
        <f>Matrix2!AG20/Matrix3!AG20*100</f>
        <v>19.192923168671104</v>
      </c>
      <c r="AH20" s="38" t="s">
        <v>46</v>
      </c>
      <c r="AI20" s="38" t="s">
        <v>46</v>
      </c>
      <c r="AJ20" s="38" t="s">
        <v>46</v>
      </c>
      <c r="AK20" s="38">
        <f>Matrix2!AK20/Matrix3!AK20*100</f>
        <v>18.600531443755536</v>
      </c>
      <c r="AL20" s="38">
        <f>Matrix2!AL20/Matrix3!AL20*100</f>
        <v>10.363153232949513</v>
      </c>
      <c r="AM20" s="38" t="s">
        <v>46</v>
      </c>
      <c r="AN20" s="38">
        <f>Matrix2!AN20/Matrix3!AN20*100</f>
        <v>11.522527187985499</v>
      </c>
      <c r="AO20" s="38" t="s">
        <v>46</v>
      </c>
      <c r="AP20" s="38" t="s">
        <v>46</v>
      </c>
      <c r="AQ20" s="40" t="s">
        <v>46</v>
      </c>
      <c r="AR20" s="38">
        <f>Matrix2!AR20/Matrix3!AR20*100</f>
        <v>10.958155252956962</v>
      </c>
      <c r="AS20" s="38" t="s">
        <v>46</v>
      </c>
      <c r="AT20" s="38" t="s">
        <v>46</v>
      </c>
      <c r="AU20" s="38" t="s">
        <v>46</v>
      </c>
      <c r="AV20" s="38">
        <f>Matrix2!AV20/Matrix3!AV20*100</f>
        <v>8.7528344671201808</v>
      </c>
      <c r="AW20" s="38" t="s">
        <v>46</v>
      </c>
      <c r="AX20" s="38" t="s">
        <v>46</v>
      </c>
      <c r="AY20" s="38" t="s">
        <v>46</v>
      </c>
      <c r="AZ20" s="9" t="s">
        <v>46</v>
      </c>
      <c r="BA20" s="40" t="s">
        <v>46</v>
      </c>
      <c r="BB20" s="31" t="s">
        <v>46</v>
      </c>
      <c r="BC20" s="38" t="s">
        <v>46</v>
      </c>
      <c r="BD20" s="55" t="s">
        <v>46</v>
      </c>
      <c r="BE20" s="38" t="s">
        <v>46</v>
      </c>
      <c r="BF20" s="51" t="s">
        <v>46</v>
      </c>
      <c r="BG20" s="38">
        <f>Matrix2!BG20/Matrix3!BG20*100</f>
        <v>20.166981413378394</v>
      </c>
      <c r="BH20" s="38">
        <f>Matrix2!BH20/Matrix3!BH20*100</f>
        <v>1.4046328240512569</v>
      </c>
      <c r="BI20" s="38">
        <f>Matrix2!BI20/Matrix3!BI20*100</f>
        <v>13.041966148852307</v>
      </c>
      <c r="BJ20" s="38">
        <f>Matrix2!BJ20/Matrix3!BJ20*100</f>
        <v>5.5761650823092967</v>
      </c>
      <c r="BK20" s="38">
        <f>Matrix2!BK20/Matrix3!BK20*100</f>
        <v>22.245322245322246</v>
      </c>
      <c r="BL20" s="38" t="s">
        <v>46</v>
      </c>
      <c r="BM20" s="38" t="s">
        <v>46</v>
      </c>
      <c r="BN20" s="38" t="s">
        <v>46</v>
      </c>
      <c r="BO20" s="40" t="s">
        <v>46</v>
      </c>
      <c r="BP20" s="38" t="s">
        <v>46</v>
      </c>
      <c r="BQ20" s="38" t="s">
        <v>46</v>
      </c>
      <c r="BR20" s="38">
        <f>(Matrix2!BR20-Matrix3!BR20)/Matrix3!BR20*100</f>
        <v>53.03648024528087</v>
      </c>
      <c r="BS20" s="38">
        <f>Matrix2!BS20/Matrix3!BS20*100</f>
        <v>7.2706490408508104</v>
      </c>
      <c r="BT20" s="38" t="s">
        <v>46</v>
      </c>
      <c r="BU20" s="38" t="s">
        <v>46</v>
      </c>
      <c r="BV20" s="38">
        <f>Matrix2!BV20/Matrix3!BV20*100</f>
        <v>7.4514442231075702</v>
      </c>
      <c r="BW20" s="35" t="s">
        <v>46</v>
      </c>
      <c r="BX20" s="35">
        <f>Matrix2!BX20/Matrix3!BX20*1000</f>
        <v>29682.458929517754</v>
      </c>
      <c r="BY20" s="45" t="s">
        <v>46</v>
      </c>
      <c r="BZ20" s="38">
        <f>Matrix2!BZ20/Matrix3!BZ20*100</f>
        <v>64.397177218964316</v>
      </c>
      <c r="CA20" s="38" t="s">
        <v>46</v>
      </c>
      <c r="CB20" s="38" t="s">
        <v>46</v>
      </c>
      <c r="CC20" s="38" t="s">
        <v>46</v>
      </c>
      <c r="CD20" s="38" t="s">
        <v>46</v>
      </c>
      <c r="CE20" s="38" t="s">
        <v>46</v>
      </c>
      <c r="CF20" s="38" t="s">
        <v>46</v>
      </c>
      <c r="CG20" s="35" t="s">
        <v>46</v>
      </c>
      <c r="CH20" s="38" t="s">
        <v>46</v>
      </c>
      <c r="CI20" s="38" t="s">
        <v>46</v>
      </c>
      <c r="CJ20" s="38" t="s">
        <v>46</v>
      </c>
      <c r="CK20" s="38" t="s">
        <v>46</v>
      </c>
      <c r="CL20" s="38" t="s">
        <v>46</v>
      </c>
      <c r="CM20" s="38" t="s">
        <v>46</v>
      </c>
      <c r="CN20" s="38">
        <f>Matrix2!CN20/Matrix3!CN20*100</f>
        <v>27.429805615550755</v>
      </c>
      <c r="CO20" s="40">
        <f>Matrix2!CO20/Matrix3!CO20*100</f>
        <v>7.8757580724471392</v>
      </c>
      <c r="CP20" s="36" t="s">
        <v>46</v>
      </c>
      <c r="CQ20" s="36" t="s">
        <v>46</v>
      </c>
      <c r="CR20" s="36" t="s">
        <v>46</v>
      </c>
      <c r="CS20" s="48" t="s">
        <v>46</v>
      </c>
      <c r="CT20" s="9" t="s">
        <v>46</v>
      </c>
      <c r="CU20" s="36" t="s">
        <v>46</v>
      </c>
      <c r="CV20" s="9" t="s">
        <v>46</v>
      </c>
      <c r="CW20" s="9" t="s">
        <v>46</v>
      </c>
      <c r="CX20" s="38">
        <f>Matrix2!CX20/Matrix3!CX20</f>
        <v>2.332715047530721</v>
      </c>
      <c r="CY20" s="38" t="s">
        <v>46</v>
      </c>
      <c r="CZ20" s="38" t="s">
        <v>46</v>
      </c>
      <c r="DA20" s="40" t="s">
        <v>46</v>
      </c>
      <c r="DB20" s="44" t="s">
        <v>46</v>
      </c>
      <c r="DC20" s="44" t="s">
        <v>46</v>
      </c>
      <c r="DD20" s="44" t="s">
        <v>46</v>
      </c>
      <c r="DE20" s="44" t="s">
        <v>46</v>
      </c>
      <c r="DF20" s="9" t="s">
        <v>46</v>
      </c>
      <c r="DG20" s="9" t="s">
        <v>46</v>
      </c>
      <c r="DH20" s="9" t="s">
        <v>46</v>
      </c>
      <c r="DI20" s="9" t="s">
        <v>46</v>
      </c>
    </row>
    <row r="21" spans="1:113" x14ac:dyDescent="0.2">
      <c r="A21" s="3" t="s">
        <v>42</v>
      </c>
      <c r="B21" s="4">
        <v>2010</v>
      </c>
      <c r="C21" s="2" t="s">
        <v>19</v>
      </c>
      <c r="D21" s="38" t="s">
        <v>46</v>
      </c>
      <c r="E21" s="38" t="s">
        <v>46</v>
      </c>
      <c r="F21" s="39" t="s">
        <v>46</v>
      </c>
      <c r="G21" s="40" t="s">
        <v>46</v>
      </c>
      <c r="H21" s="38">
        <f>Matrix2!H21/Matrix3!H21*100</f>
        <v>4.1270609380940861</v>
      </c>
      <c r="I21" s="9" t="s">
        <v>46</v>
      </c>
      <c r="J21" s="9" t="s">
        <v>46</v>
      </c>
      <c r="K21" s="9" t="s">
        <v>46</v>
      </c>
      <c r="L21" s="9" t="s">
        <v>46</v>
      </c>
      <c r="M21" s="9" t="s">
        <v>46</v>
      </c>
      <c r="N21" s="38" t="s">
        <v>46</v>
      </c>
      <c r="O21" s="9" t="s">
        <v>46</v>
      </c>
      <c r="P21" s="9" t="s">
        <v>237</v>
      </c>
      <c r="Q21" s="9" t="s">
        <v>237</v>
      </c>
      <c r="R21" s="40" t="s">
        <v>46</v>
      </c>
      <c r="S21" s="9" t="s">
        <v>46</v>
      </c>
      <c r="T21" s="9" t="s">
        <v>46</v>
      </c>
      <c r="U21" s="9" t="s">
        <v>46</v>
      </c>
      <c r="V21" s="9" t="s">
        <v>46</v>
      </c>
      <c r="W21" s="9" t="s">
        <v>46</v>
      </c>
      <c r="X21" s="9" t="s">
        <v>46</v>
      </c>
      <c r="Y21" s="9" t="s">
        <v>46</v>
      </c>
      <c r="Z21" s="9" t="s">
        <v>46</v>
      </c>
      <c r="AA21" s="9">
        <f>(Matrix3!AA21-Matrix2!AA21)/Matrix2!AA21*100</f>
        <v>41.672843715717384</v>
      </c>
      <c r="AB21" s="38" t="s">
        <v>46</v>
      </c>
      <c r="AC21" s="38" t="s">
        <v>46</v>
      </c>
      <c r="AD21" s="38">
        <f>Matrix2!AD21/Matrix3!AD21*100</f>
        <v>85.738255033557039</v>
      </c>
      <c r="AE21" s="34" t="s">
        <v>46</v>
      </c>
      <c r="AF21" s="30" t="s">
        <v>46</v>
      </c>
      <c r="AG21" s="38">
        <f>Matrix2!AG21/Matrix3!AG21*100</f>
        <v>18.333275725000863</v>
      </c>
      <c r="AH21" s="38" t="s">
        <v>46</v>
      </c>
      <c r="AI21" s="38" t="s">
        <v>46</v>
      </c>
      <c r="AJ21" s="38" t="s">
        <v>46</v>
      </c>
      <c r="AK21" s="38">
        <f>Matrix2!AK21/Matrix3!AK21*100</f>
        <v>18.170731707317074</v>
      </c>
      <c r="AL21" s="38">
        <f>Matrix2!AL21/Matrix3!AL21*100</f>
        <v>7.1951219512195115</v>
      </c>
      <c r="AM21" s="38" t="s">
        <v>46</v>
      </c>
      <c r="AN21" s="38">
        <f>Matrix2!AN21/Matrix3!AN21*100</f>
        <v>6.4668174962292619</v>
      </c>
      <c r="AO21" s="38" t="s">
        <v>46</v>
      </c>
      <c r="AP21" s="38" t="s">
        <v>46</v>
      </c>
      <c r="AQ21" s="40" t="s">
        <v>46</v>
      </c>
      <c r="AR21" s="38">
        <f>Matrix2!AR21/Matrix3!AR21*100</f>
        <v>9.8095468528567977</v>
      </c>
      <c r="AS21" s="38" t="s">
        <v>46</v>
      </c>
      <c r="AT21" s="38" t="s">
        <v>46</v>
      </c>
      <c r="AU21" s="38" t="s">
        <v>46</v>
      </c>
      <c r="AV21" s="38">
        <f>Matrix2!AV21/Matrix3!AV21*100</f>
        <v>4.8978153629316425</v>
      </c>
      <c r="AW21" s="38" t="s">
        <v>46</v>
      </c>
      <c r="AX21" s="38" t="s">
        <v>46</v>
      </c>
      <c r="AY21" s="38" t="s">
        <v>46</v>
      </c>
      <c r="AZ21" s="9" t="s">
        <v>46</v>
      </c>
      <c r="BA21" s="40" t="s">
        <v>46</v>
      </c>
      <c r="BB21" s="31" t="s">
        <v>46</v>
      </c>
      <c r="BC21" s="38" t="s">
        <v>46</v>
      </c>
      <c r="BD21" s="55" t="s">
        <v>46</v>
      </c>
      <c r="BE21" s="38" t="s">
        <v>46</v>
      </c>
      <c r="BF21" s="51" t="s">
        <v>46</v>
      </c>
      <c r="BG21" s="38">
        <f>Matrix2!BG21/Matrix3!BG21*100</f>
        <v>21.074280183885797</v>
      </c>
      <c r="BH21" s="38">
        <f>Matrix2!BH21/Matrix3!BH21*100</f>
        <v>1.1809086435952107</v>
      </c>
      <c r="BI21" s="38">
        <f>Matrix2!BI21/Matrix3!BI21*100</f>
        <v>12.46412782129838</v>
      </c>
      <c r="BJ21" s="38">
        <f>Matrix2!BJ21/Matrix3!BJ21*100</f>
        <v>5.7550608857519583</v>
      </c>
      <c r="BK21" s="38">
        <f>Matrix2!BK21/Matrix3!BK21*100</f>
        <v>21.428571428571427</v>
      </c>
      <c r="BL21" s="38" t="s">
        <v>46</v>
      </c>
      <c r="BM21" s="38" t="s">
        <v>46</v>
      </c>
      <c r="BN21" s="38" t="s">
        <v>46</v>
      </c>
      <c r="BO21" s="40" t="s">
        <v>46</v>
      </c>
      <c r="BP21" s="38" t="s">
        <v>46</v>
      </c>
      <c r="BQ21" s="38" t="s">
        <v>46</v>
      </c>
      <c r="BR21" s="38">
        <f>(Matrix2!BR21-Matrix3!BR21)/Matrix3!BR21*100</f>
        <v>66.699502939374682</v>
      </c>
      <c r="BS21" s="38">
        <f>Matrix2!BS21/Matrix3!BS21*100</f>
        <v>4.5003629324945562</v>
      </c>
      <c r="BT21" s="38" t="s">
        <v>46</v>
      </c>
      <c r="BU21" s="38" t="s">
        <v>46</v>
      </c>
      <c r="BV21" s="38">
        <f>Matrix2!BV21/Matrix3!BV21*100</f>
        <v>4.791100989752124</v>
      </c>
      <c r="BW21" s="35" t="s">
        <v>46</v>
      </c>
      <c r="BX21" s="35">
        <f>Matrix2!BX21/Matrix3!BX21*1000</f>
        <v>41380.354978972129</v>
      </c>
      <c r="BY21" s="45" t="s">
        <v>46</v>
      </c>
      <c r="BZ21" s="38">
        <f>Matrix2!BZ21/Matrix3!BZ21*100</f>
        <v>64.111161038332583</v>
      </c>
      <c r="CA21" s="38" t="s">
        <v>46</v>
      </c>
      <c r="CB21" s="38" t="s">
        <v>46</v>
      </c>
      <c r="CC21" s="38" t="s">
        <v>46</v>
      </c>
      <c r="CD21" s="38" t="s">
        <v>46</v>
      </c>
      <c r="CE21" s="38" t="s">
        <v>46</v>
      </c>
      <c r="CF21" s="38" t="s">
        <v>46</v>
      </c>
      <c r="CG21" s="43" t="s">
        <v>46</v>
      </c>
      <c r="CH21" s="38" t="s">
        <v>46</v>
      </c>
      <c r="CI21" s="38" t="s">
        <v>46</v>
      </c>
      <c r="CJ21" s="38" t="s">
        <v>46</v>
      </c>
      <c r="CK21" s="38" t="s">
        <v>46</v>
      </c>
      <c r="CL21" s="38" t="s">
        <v>46</v>
      </c>
      <c r="CM21" s="38" t="s">
        <v>46</v>
      </c>
      <c r="CN21" s="38">
        <f>Matrix2!CN21/Matrix3!CN21*100</f>
        <v>32.976190476190474</v>
      </c>
      <c r="CO21" s="40">
        <f>Matrix2!CO21/Matrix3!CO21*100</f>
        <v>5.0598973188819167</v>
      </c>
      <c r="CP21" s="36" t="s">
        <v>46</v>
      </c>
      <c r="CQ21" s="36" t="s">
        <v>46</v>
      </c>
      <c r="CR21" s="36" t="s">
        <v>46</v>
      </c>
      <c r="CS21" s="48" t="s">
        <v>46</v>
      </c>
      <c r="CT21" s="9" t="s">
        <v>46</v>
      </c>
      <c r="CU21" s="36" t="s">
        <v>46</v>
      </c>
      <c r="CV21" s="9" t="s">
        <v>46</v>
      </c>
      <c r="CW21" s="9" t="s">
        <v>46</v>
      </c>
      <c r="CX21" s="38">
        <f>Matrix2!CX21/Matrix3!CX21</f>
        <v>2.2439308151710229</v>
      </c>
      <c r="CY21" s="38" t="s">
        <v>46</v>
      </c>
      <c r="CZ21" s="38" t="s">
        <v>46</v>
      </c>
      <c r="DA21" s="40" t="s">
        <v>46</v>
      </c>
      <c r="DB21" s="44" t="s">
        <v>46</v>
      </c>
      <c r="DC21" s="44" t="s">
        <v>46</v>
      </c>
      <c r="DD21" s="44" t="s">
        <v>46</v>
      </c>
      <c r="DE21" s="44" t="s">
        <v>46</v>
      </c>
      <c r="DF21" s="9" t="s">
        <v>46</v>
      </c>
      <c r="DG21" s="9" t="s">
        <v>46</v>
      </c>
      <c r="DH21" s="9" t="s">
        <v>46</v>
      </c>
      <c r="DI21" s="9" t="s">
        <v>46</v>
      </c>
    </row>
    <row r="22" spans="1:113" x14ac:dyDescent="0.2">
      <c r="A22" s="3" t="s">
        <v>43</v>
      </c>
      <c r="B22" s="4">
        <v>2010</v>
      </c>
      <c r="C22" s="2" t="s">
        <v>20</v>
      </c>
      <c r="D22" s="38" t="s">
        <v>46</v>
      </c>
      <c r="E22" s="38" t="s">
        <v>46</v>
      </c>
      <c r="F22" s="39" t="s">
        <v>46</v>
      </c>
      <c r="G22" s="40" t="s">
        <v>46</v>
      </c>
      <c r="H22" s="38">
        <f>Matrix2!H22/Matrix3!H22*100</f>
        <v>3.3891184090749946</v>
      </c>
      <c r="I22" s="9" t="s">
        <v>46</v>
      </c>
      <c r="J22" s="9" t="s">
        <v>46</v>
      </c>
      <c r="K22" s="9" t="s">
        <v>46</v>
      </c>
      <c r="L22" s="9" t="s">
        <v>46</v>
      </c>
      <c r="M22" s="9" t="s">
        <v>46</v>
      </c>
      <c r="N22" s="38" t="s">
        <v>46</v>
      </c>
      <c r="O22" s="9" t="s">
        <v>46</v>
      </c>
      <c r="P22" s="9" t="s">
        <v>237</v>
      </c>
      <c r="Q22" s="9" t="s">
        <v>237</v>
      </c>
      <c r="R22" s="40" t="s">
        <v>46</v>
      </c>
      <c r="S22" s="9" t="s">
        <v>46</v>
      </c>
      <c r="T22" s="9" t="s">
        <v>46</v>
      </c>
      <c r="U22" s="9" t="s">
        <v>46</v>
      </c>
      <c r="V22" s="9" t="s">
        <v>46</v>
      </c>
      <c r="W22" s="9" t="s">
        <v>46</v>
      </c>
      <c r="X22" s="9" t="s">
        <v>46</v>
      </c>
      <c r="Y22" s="9" t="s">
        <v>46</v>
      </c>
      <c r="Z22" s="9" t="s">
        <v>46</v>
      </c>
      <c r="AA22" s="9">
        <f>(Matrix3!AA22-Matrix2!AA22)/Matrix2!AA22*100</f>
        <v>46.020321761219307</v>
      </c>
      <c r="AB22" s="38" t="s">
        <v>46</v>
      </c>
      <c r="AC22" s="38" t="s">
        <v>46</v>
      </c>
      <c r="AD22" s="38">
        <f>Matrix2!AD22/Matrix3!AD22*100</f>
        <v>86.572438162544174</v>
      </c>
      <c r="AE22" s="34" t="s">
        <v>46</v>
      </c>
      <c r="AF22" s="30" t="s">
        <v>46</v>
      </c>
      <c r="AG22" s="38">
        <f>Matrix2!AG22/Matrix3!AG22*100</f>
        <v>18.142987185771304</v>
      </c>
      <c r="AH22" s="38" t="s">
        <v>46</v>
      </c>
      <c r="AI22" s="38" t="s">
        <v>46</v>
      </c>
      <c r="AJ22" s="38" t="s">
        <v>46</v>
      </c>
      <c r="AK22" s="38">
        <f>Matrix2!AK22/Matrix3!AK22*100</f>
        <v>18.152661962796664</v>
      </c>
      <c r="AL22" s="38">
        <f>Matrix2!AL22/Matrix3!AL22*100</f>
        <v>9.3008338678640161</v>
      </c>
      <c r="AM22" s="38" t="s">
        <v>46</v>
      </c>
      <c r="AN22" s="38">
        <f>Matrix2!AN22/Matrix3!AN22*100</f>
        <v>10.536472404477037</v>
      </c>
      <c r="AO22" s="38" t="s">
        <v>46</v>
      </c>
      <c r="AP22" s="38" t="s">
        <v>46</v>
      </c>
      <c r="AQ22" s="40" t="s">
        <v>46</v>
      </c>
      <c r="AR22" s="38">
        <f>Matrix2!AR22/Matrix3!AR22*100</f>
        <v>10.146348294937329</v>
      </c>
      <c r="AS22" s="38" t="s">
        <v>46</v>
      </c>
      <c r="AT22" s="38" t="s">
        <v>46</v>
      </c>
      <c r="AU22" s="38" t="s">
        <v>46</v>
      </c>
      <c r="AV22" s="38">
        <f>Matrix2!AV22/Matrix3!AV22*100</f>
        <v>7.8674948240165632</v>
      </c>
      <c r="AW22" s="38" t="s">
        <v>46</v>
      </c>
      <c r="AX22" s="38" t="s">
        <v>46</v>
      </c>
      <c r="AY22" s="38" t="s">
        <v>46</v>
      </c>
      <c r="AZ22" s="9" t="s">
        <v>46</v>
      </c>
      <c r="BA22" s="40" t="s">
        <v>46</v>
      </c>
      <c r="BB22" s="31" t="s">
        <v>46</v>
      </c>
      <c r="BC22" s="38" t="s">
        <v>46</v>
      </c>
      <c r="BD22" s="55" t="s">
        <v>46</v>
      </c>
      <c r="BE22" s="38" t="s">
        <v>46</v>
      </c>
      <c r="BF22" s="51" t="s">
        <v>46</v>
      </c>
      <c r="BG22" s="38">
        <f>Matrix2!BG22/Matrix3!BG22*100</f>
        <v>22.526433723128633</v>
      </c>
      <c r="BH22" s="38">
        <f>Matrix2!BH22/Matrix3!BH22*100</f>
        <v>1.1812247435498913</v>
      </c>
      <c r="BI22" s="38">
        <f>Matrix2!BI22/Matrix3!BI22*100</f>
        <v>13.946117274167987</v>
      </c>
      <c r="BJ22" s="38">
        <f>Matrix2!BJ22/Matrix3!BJ22*100</f>
        <v>5.8320126782884314</v>
      </c>
      <c r="BK22" s="38">
        <f>Matrix2!BK22/Matrix3!BK22*100</f>
        <v>18.478260869565215</v>
      </c>
      <c r="BL22" s="38" t="s">
        <v>46</v>
      </c>
      <c r="BM22" s="38" t="s">
        <v>46</v>
      </c>
      <c r="BN22" s="38" t="s">
        <v>46</v>
      </c>
      <c r="BO22" s="40" t="s">
        <v>46</v>
      </c>
      <c r="BP22" s="38" t="s">
        <v>46</v>
      </c>
      <c r="BQ22" s="38" t="s">
        <v>46</v>
      </c>
      <c r="BR22" s="38">
        <f>(Matrix2!BR22-Matrix3!BR22)/Matrix3!BR22*100</f>
        <v>67.313345758447241</v>
      </c>
      <c r="BS22" s="38">
        <f>Matrix2!BS22/Matrix3!BS22*100</f>
        <v>6.3090819970590299</v>
      </c>
      <c r="BT22" s="38" t="s">
        <v>46</v>
      </c>
      <c r="BU22" s="38" t="s">
        <v>46</v>
      </c>
      <c r="BV22" s="38">
        <f>Matrix2!BV22/Matrix3!BV22*100</f>
        <v>6.6883586406362978</v>
      </c>
      <c r="BW22" s="35" t="s">
        <v>46</v>
      </c>
      <c r="BX22" s="35">
        <f>Matrix2!BX22/Matrix3!BX22*1000</f>
        <v>36195.861854387054</v>
      </c>
      <c r="BY22" s="45" t="s">
        <v>46</v>
      </c>
      <c r="BZ22" s="38">
        <f>Matrix2!BZ22/Matrix3!BZ22*100</f>
        <v>62.908759890763953</v>
      </c>
      <c r="CA22" s="38" t="s">
        <v>46</v>
      </c>
      <c r="CB22" s="38" t="s">
        <v>46</v>
      </c>
      <c r="CC22" s="38" t="s">
        <v>46</v>
      </c>
      <c r="CD22" s="38" t="s">
        <v>46</v>
      </c>
      <c r="CE22" s="38" t="s">
        <v>46</v>
      </c>
      <c r="CF22" s="38" t="s">
        <v>46</v>
      </c>
      <c r="CG22" s="43" t="s">
        <v>46</v>
      </c>
      <c r="CH22" s="38" t="s">
        <v>46</v>
      </c>
      <c r="CI22" s="38" t="s">
        <v>46</v>
      </c>
      <c r="CJ22" s="38" t="s">
        <v>46</v>
      </c>
      <c r="CK22" s="38" t="s">
        <v>46</v>
      </c>
      <c r="CL22" s="38" t="s">
        <v>46</v>
      </c>
      <c r="CM22" s="38" t="s">
        <v>46</v>
      </c>
      <c r="CN22" s="38">
        <f>Matrix2!CN22/Matrix3!CN22*100</f>
        <v>28.079710144927539</v>
      </c>
      <c r="CO22" s="40">
        <f>Matrix2!CO22/Matrix3!CO22*100</f>
        <v>6.9632951729021588</v>
      </c>
      <c r="CP22" s="36" t="s">
        <v>46</v>
      </c>
      <c r="CQ22" s="36" t="s">
        <v>46</v>
      </c>
      <c r="CR22" s="36" t="s">
        <v>46</v>
      </c>
      <c r="CS22" s="48" t="s">
        <v>46</v>
      </c>
      <c r="CT22" s="9" t="s">
        <v>46</v>
      </c>
      <c r="CU22" s="36" t="s">
        <v>46</v>
      </c>
      <c r="CV22" s="9" t="s">
        <v>46</v>
      </c>
      <c r="CW22" s="9" t="s">
        <v>46</v>
      </c>
      <c r="CX22" s="38">
        <f>Matrix2!CX22/Matrix3!CX22</f>
        <v>2.2632329635499207</v>
      </c>
      <c r="CY22" s="38" t="s">
        <v>46</v>
      </c>
      <c r="CZ22" s="38" t="s">
        <v>46</v>
      </c>
      <c r="DA22" s="40" t="s">
        <v>46</v>
      </c>
      <c r="DB22" s="44" t="s">
        <v>46</v>
      </c>
      <c r="DC22" s="44" t="s">
        <v>46</v>
      </c>
      <c r="DD22" s="44" t="s">
        <v>46</v>
      </c>
      <c r="DE22" s="44" t="s">
        <v>46</v>
      </c>
      <c r="DF22" s="9" t="s">
        <v>46</v>
      </c>
      <c r="DG22" s="9" t="s">
        <v>46</v>
      </c>
      <c r="DH22" s="9" t="s">
        <v>46</v>
      </c>
      <c r="DI22" s="9" t="s">
        <v>46</v>
      </c>
    </row>
    <row r="23" spans="1:113" x14ac:dyDescent="0.2">
      <c r="A23" s="3" t="s">
        <v>44</v>
      </c>
      <c r="B23" s="4">
        <v>2010</v>
      </c>
      <c r="C23" s="2" t="s">
        <v>21</v>
      </c>
      <c r="D23" s="38" t="s">
        <v>46</v>
      </c>
      <c r="E23" s="38" t="s">
        <v>46</v>
      </c>
      <c r="F23" s="39" t="s">
        <v>46</v>
      </c>
      <c r="G23" s="40" t="s">
        <v>46</v>
      </c>
      <c r="H23" s="38">
        <f>Matrix2!H23/Matrix3!H23*100</f>
        <v>5.7085993058420916</v>
      </c>
      <c r="I23" s="9" t="s">
        <v>46</v>
      </c>
      <c r="J23" s="9" t="s">
        <v>46</v>
      </c>
      <c r="K23" s="9" t="s">
        <v>46</v>
      </c>
      <c r="L23" s="9" t="s">
        <v>46</v>
      </c>
      <c r="M23" s="9" t="s">
        <v>46</v>
      </c>
      <c r="N23" s="38" t="s">
        <v>46</v>
      </c>
      <c r="O23" s="9" t="s">
        <v>46</v>
      </c>
      <c r="P23" s="9" t="s">
        <v>237</v>
      </c>
      <c r="Q23" s="9" t="s">
        <v>237</v>
      </c>
      <c r="R23" s="40" t="s">
        <v>46</v>
      </c>
      <c r="S23" s="9" t="s">
        <v>46</v>
      </c>
      <c r="T23" s="9" t="s">
        <v>46</v>
      </c>
      <c r="U23" s="9" t="s">
        <v>46</v>
      </c>
      <c r="V23" s="9" t="s">
        <v>46</v>
      </c>
      <c r="W23" s="9" t="s">
        <v>46</v>
      </c>
      <c r="X23" s="9" t="s">
        <v>46</v>
      </c>
      <c r="Y23" s="9" t="s">
        <v>46</v>
      </c>
      <c r="Z23" s="9" t="s">
        <v>46</v>
      </c>
      <c r="AA23" s="9">
        <f>(Matrix3!AA23-Matrix2!AA23)/Matrix2!AA23*100</f>
        <v>39.23444976076555</v>
      </c>
      <c r="AB23" s="38" t="s">
        <v>46</v>
      </c>
      <c r="AC23" s="38" t="s">
        <v>46</v>
      </c>
      <c r="AD23" s="38">
        <f>Matrix2!AD23/Matrix3!AD23*100</f>
        <v>88.52272727272728</v>
      </c>
      <c r="AE23" s="34" t="s">
        <v>46</v>
      </c>
      <c r="AF23" s="30" t="s">
        <v>46</v>
      </c>
      <c r="AG23" s="38">
        <f>Matrix2!AG23/Matrix3!AG23*100</f>
        <v>17.613650154122475</v>
      </c>
      <c r="AH23" s="38" t="s">
        <v>46</v>
      </c>
      <c r="AI23" s="38" t="s">
        <v>46</v>
      </c>
      <c r="AJ23" s="38" t="s">
        <v>46</v>
      </c>
      <c r="AK23" s="38">
        <f>Matrix2!AK23/Matrix3!AK23*100</f>
        <v>19.864559819413092</v>
      </c>
      <c r="AL23" s="38">
        <f>Matrix2!AL23/Matrix3!AL23*100</f>
        <v>12.392776523702032</v>
      </c>
      <c r="AM23" s="38" t="s">
        <v>46</v>
      </c>
      <c r="AN23" s="38">
        <f>Matrix2!AN23/Matrix3!AN23*100</f>
        <v>12.484497726333196</v>
      </c>
      <c r="AO23" s="38" t="s">
        <v>46</v>
      </c>
      <c r="AP23" s="38" t="s">
        <v>46</v>
      </c>
      <c r="AQ23" s="40" t="s">
        <v>46</v>
      </c>
      <c r="AR23" s="38">
        <f>Matrix2!AR23/Matrix3!AR23*100</f>
        <v>11.089536661731511</v>
      </c>
      <c r="AS23" s="38" t="s">
        <v>46</v>
      </c>
      <c r="AT23" s="38" t="s">
        <v>46</v>
      </c>
      <c r="AU23" s="38" t="s">
        <v>46</v>
      </c>
      <c r="AV23" s="38">
        <f>Matrix2!AV23/Matrix3!AV23*100</f>
        <v>9.1704968264390452</v>
      </c>
      <c r="AW23" s="38" t="s">
        <v>46</v>
      </c>
      <c r="AX23" s="38" t="s">
        <v>46</v>
      </c>
      <c r="AY23" s="38" t="s">
        <v>46</v>
      </c>
      <c r="AZ23" s="9" t="s">
        <v>46</v>
      </c>
      <c r="BA23" s="40" t="s">
        <v>46</v>
      </c>
      <c r="BB23" s="31" t="s">
        <v>46</v>
      </c>
      <c r="BC23" s="38" t="s">
        <v>46</v>
      </c>
      <c r="BD23" s="55" t="s">
        <v>46</v>
      </c>
      <c r="BE23" s="38" t="s">
        <v>46</v>
      </c>
      <c r="BF23" s="51" t="s">
        <v>46</v>
      </c>
      <c r="BG23" s="38">
        <f>Matrix2!BG23/Matrix3!BG23*100</f>
        <v>20.66940122812553</v>
      </c>
      <c r="BH23" s="38">
        <f>Matrix2!BH23/Matrix3!BH23*100</f>
        <v>1.6674495068107094</v>
      </c>
      <c r="BI23" s="38">
        <f>Matrix2!BI23/Matrix3!BI23*100</f>
        <v>12.987915730937868</v>
      </c>
      <c r="BJ23" s="38">
        <f>Matrix2!BJ23/Matrix3!BJ23*100</f>
        <v>6.57683670195701</v>
      </c>
      <c r="BK23" s="38">
        <f>Matrix2!BK23/Matrix3!BK23*100</f>
        <v>21.219512195121951</v>
      </c>
      <c r="BL23" s="38" t="s">
        <v>46</v>
      </c>
      <c r="BM23" s="38" t="s">
        <v>46</v>
      </c>
      <c r="BN23" s="38" t="s">
        <v>46</v>
      </c>
      <c r="BO23" s="40" t="s">
        <v>46</v>
      </c>
      <c r="BP23" s="38" t="s">
        <v>46</v>
      </c>
      <c r="BQ23" s="38" t="s">
        <v>46</v>
      </c>
      <c r="BR23" s="38">
        <f>(Matrix2!BR23-Matrix3!BR23)/Matrix3!BR23*100</f>
        <v>59.530079179316722</v>
      </c>
      <c r="BS23" s="38">
        <f>Matrix2!BS23/Matrix3!BS23*100</f>
        <v>7.3323463022742157</v>
      </c>
      <c r="BT23" s="38" t="s">
        <v>46</v>
      </c>
      <c r="BU23" s="38" t="s">
        <v>46</v>
      </c>
      <c r="BV23" s="38">
        <f>Matrix2!BV23/Matrix3!BV23*100</f>
        <v>7.8782316047116412</v>
      </c>
      <c r="BW23" s="35" t="s">
        <v>46</v>
      </c>
      <c r="BX23" s="35">
        <f>Matrix2!BX23/Matrix3!BX23*1000</f>
        <v>32218.258917435767</v>
      </c>
      <c r="BY23" s="45" t="s">
        <v>46</v>
      </c>
      <c r="BZ23" s="38">
        <f>Matrix2!BZ23/Matrix3!BZ23*100</f>
        <v>65.051819130603633</v>
      </c>
      <c r="CA23" s="38" t="s">
        <v>46</v>
      </c>
      <c r="CB23" s="38" t="s">
        <v>46</v>
      </c>
      <c r="CC23" s="38" t="s">
        <v>46</v>
      </c>
      <c r="CD23" s="38" t="s">
        <v>46</v>
      </c>
      <c r="CE23" s="38" t="s">
        <v>46</v>
      </c>
      <c r="CF23" s="38" t="s">
        <v>46</v>
      </c>
      <c r="CG23" s="43" t="s">
        <v>46</v>
      </c>
      <c r="CH23" s="38" t="s">
        <v>46</v>
      </c>
      <c r="CI23" s="38" t="s">
        <v>46</v>
      </c>
      <c r="CJ23" s="38" t="s">
        <v>46</v>
      </c>
      <c r="CK23" s="38" t="s">
        <v>46</v>
      </c>
      <c r="CL23" s="38" t="s">
        <v>46</v>
      </c>
      <c r="CM23" s="38" t="s">
        <v>46</v>
      </c>
      <c r="CN23" s="38">
        <f>Matrix2!CN23/Matrix3!CN23*100</f>
        <v>27.859078590785906</v>
      </c>
      <c r="CO23" s="40">
        <f>Matrix2!CO23/Matrix3!CO23*100</f>
        <v>7.7591631272612869</v>
      </c>
      <c r="CP23" s="36" t="s">
        <v>46</v>
      </c>
      <c r="CQ23" s="36" t="s">
        <v>46</v>
      </c>
      <c r="CR23" s="36" t="s">
        <v>46</v>
      </c>
      <c r="CS23" s="48" t="s">
        <v>46</v>
      </c>
      <c r="CT23" s="9" t="s">
        <v>46</v>
      </c>
      <c r="CU23" s="36" t="s">
        <v>46</v>
      </c>
      <c r="CV23" s="9" t="s">
        <v>46</v>
      </c>
      <c r="CW23" s="9" t="s">
        <v>46</v>
      </c>
      <c r="CX23" s="38">
        <f>Matrix2!CX23/Matrix3!CX23</f>
        <v>2.2030264142872422</v>
      </c>
      <c r="CY23" s="38" t="s">
        <v>46</v>
      </c>
      <c r="CZ23" s="38" t="s">
        <v>46</v>
      </c>
      <c r="DA23" s="40" t="s">
        <v>46</v>
      </c>
      <c r="DB23" s="44" t="s">
        <v>46</v>
      </c>
      <c r="DC23" s="44" t="s">
        <v>46</v>
      </c>
      <c r="DD23" s="44" t="s">
        <v>46</v>
      </c>
      <c r="DE23" s="44" t="s">
        <v>46</v>
      </c>
      <c r="DF23" s="9" t="s">
        <v>46</v>
      </c>
      <c r="DG23" s="9" t="s">
        <v>46</v>
      </c>
      <c r="DH23" s="9" t="s">
        <v>46</v>
      </c>
      <c r="DI23" s="9" t="s">
        <v>46</v>
      </c>
    </row>
    <row r="24" spans="1:113" x14ac:dyDescent="0.2">
      <c r="A24" s="3" t="s">
        <v>45</v>
      </c>
      <c r="B24" s="4">
        <v>2010</v>
      </c>
      <c r="C24" s="2" t="s">
        <v>22</v>
      </c>
      <c r="D24" s="38" t="s">
        <v>46</v>
      </c>
      <c r="E24" s="38" t="s">
        <v>46</v>
      </c>
      <c r="F24" s="39" t="s">
        <v>46</v>
      </c>
      <c r="G24" s="40" t="s">
        <v>46</v>
      </c>
      <c r="H24" s="38">
        <f>Matrix2!H24/Matrix3!H24*100</f>
        <v>9.8541828470235124</v>
      </c>
      <c r="I24" s="9" t="s">
        <v>46</v>
      </c>
      <c r="J24" s="9" t="s">
        <v>46</v>
      </c>
      <c r="K24" s="9" t="s">
        <v>46</v>
      </c>
      <c r="L24" s="9" t="s">
        <v>46</v>
      </c>
      <c r="M24" s="42">
        <f>Matrix2!M24/Matrix3!M24*100</f>
        <v>16.285516285516284</v>
      </c>
      <c r="N24" s="38" t="s">
        <v>46</v>
      </c>
      <c r="O24" s="9" t="s">
        <v>46</v>
      </c>
      <c r="P24" s="9">
        <f>Matrix2!P24/Matrix3!P24*100</f>
        <v>35.93384755608146</v>
      </c>
      <c r="Q24" s="9">
        <f>(Matrix3!Q24-Matrix2!Q24)/Matrix2!Q24*100</f>
        <v>27.057724182146625</v>
      </c>
      <c r="R24" s="40" t="s">
        <v>46</v>
      </c>
      <c r="S24" s="9" t="s">
        <v>46</v>
      </c>
      <c r="T24" s="9" t="s">
        <v>46</v>
      </c>
      <c r="U24" s="9" t="s">
        <v>46</v>
      </c>
      <c r="V24" s="9" t="s">
        <v>46</v>
      </c>
      <c r="W24" s="9" t="s">
        <v>46</v>
      </c>
      <c r="X24" s="9" t="s">
        <v>46</v>
      </c>
      <c r="Y24" s="9" t="s">
        <v>46</v>
      </c>
      <c r="Z24" s="9" t="s">
        <v>46</v>
      </c>
      <c r="AA24" s="9">
        <f>(Matrix3!AA24-Matrix2!AA24)/Matrix2!AA24*100</f>
        <v>24.063049573231098</v>
      </c>
      <c r="AB24" s="38" t="s">
        <v>46</v>
      </c>
      <c r="AC24" s="38" t="s">
        <v>46</v>
      </c>
      <c r="AD24" s="38" t="s">
        <v>46</v>
      </c>
      <c r="AE24" s="34" t="s">
        <v>46</v>
      </c>
      <c r="AF24" s="30" t="s">
        <v>46</v>
      </c>
      <c r="AG24" s="38">
        <f>Matrix2!AG24/Matrix3!AG24*100</f>
        <v>16.287418422021751</v>
      </c>
      <c r="AH24" s="38" t="s">
        <v>46</v>
      </c>
      <c r="AI24" s="38" t="s">
        <v>46</v>
      </c>
      <c r="AJ24" s="38" t="s">
        <v>46</v>
      </c>
      <c r="AK24" s="38" t="s">
        <v>46</v>
      </c>
      <c r="AL24" s="38" t="s">
        <v>46</v>
      </c>
      <c r="AM24" s="38" t="s">
        <v>46</v>
      </c>
      <c r="AN24" s="38">
        <f>Matrix2!AN24/Matrix3!AN24*100</f>
        <v>19.33493559036237</v>
      </c>
      <c r="AO24" s="38" t="s">
        <v>46</v>
      </c>
      <c r="AP24" s="38" t="s">
        <v>46</v>
      </c>
      <c r="AQ24" s="40" t="s">
        <v>46</v>
      </c>
      <c r="AR24" s="38">
        <f>Matrix2!AR24/Matrix3!AR24*100</f>
        <v>10.796871614385722</v>
      </c>
      <c r="AS24" s="38" t="s">
        <v>46</v>
      </c>
      <c r="AT24" s="38" t="s">
        <v>46</v>
      </c>
      <c r="AU24" s="38" t="s">
        <v>46</v>
      </c>
      <c r="AV24" s="38">
        <f>Matrix2!AV24/Matrix3!AV24*100</f>
        <v>13.720227280235209</v>
      </c>
      <c r="AW24" s="38" t="s">
        <v>46</v>
      </c>
      <c r="AX24" s="38" t="s">
        <v>46</v>
      </c>
      <c r="AY24" s="38" t="s">
        <v>46</v>
      </c>
      <c r="AZ24" s="42">
        <f>Matrix2!AZ24/Matrix3!AZ24*100</f>
        <v>6.1759883403169979</v>
      </c>
      <c r="BA24" s="40" t="s">
        <v>46</v>
      </c>
      <c r="BB24" s="31" t="s">
        <v>46</v>
      </c>
      <c r="BC24" s="38" t="s">
        <v>46</v>
      </c>
      <c r="BD24" s="55" t="s">
        <v>46</v>
      </c>
      <c r="BE24" s="38" t="s">
        <v>46</v>
      </c>
      <c r="BF24" s="51" t="s">
        <v>46</v>
      </c>
      <c r="BG24" s="38">
        <f>Matrix2!BG24/Matrix3!BG24*100</f>
        <v>20.889223369621917</v>
      </c>
      <c r="BH24" s="38">
        <f>Matrix2!BH24/Matrix3!BH24*100</f>
        <v>3.6142521140408168</v>
      </c>
      <c r="BI24" s="38" t="s">
        <v>46</v>
      </c>
      <c r="BJ24" s="38" t="s">
        <v>46</v>
      </c>
      <c r="BK24" s="38" t="s">
        <v>46</v>
      </c>
      <c r="BL24" s="38" t="s">
        <v>46</v>
      </c>
      <c r="BM24" s="38" t="s">
        <v>46</v>
      </c>
      <c r="BN24" s="38" t="s">
        <v>46</v>
      </c>
      <c r="BO24" s="40" t="s">
        <v>46</v>
      </c>
      <c r="BP24" s="38" t="s">
        <v>46</v>
      </c>
      <c r="BQ24" s="38" t="s">
        <v>46</v>
      </c>
      <c r="BR24" s="38">
        <f>(Matrix2!BR24-Matrix3!BR24)/Matrix3!BR24*100</f>
        <v>58.276621339194733</v>
      </c>
      <c r="BS24" s="38">
        <f>Matrix2!BS24/Matrix3!BS24*100</f>
        <v>11.821417011377001</v>
      </c>
      <c r="BT24" s="38">
        <f>Matrix2!BT24/Matrix3!BT24*100</f>
        <v>5.1888899688177963</v>
      </c>
      <c r="BU24" s="38" t="s">
        <v>46</v>
      </c>
      <c r="BV24" s="38">
        <f>Matrix2!BV24/Matrix3!BV24*100</f>
        <v>12.781360811356098</v>
      </c>
      <c r="BW24" s="35" t="s">
        <v>46</v>
      </c>
      <c r="BX24" s="35">
        <f>Matrix2!BX24/Matrix3!BX24*1000</f>
        <v>32290.749352696977</v>
      </c>
      <c r="BY24" s="45" t="s">
        <v>46</v>
      </c>
      <c r="BZ24" s="38">
        <f>Matrix2!BZ24/Matrix3!BZ24*100</f>
        <v>65.726950180699845</v>
      </c>
      <c r="CA24" s="38" t="s">
        <v>46</v>
      </c>
      <c r="CB24" s="38" t="s">
        <v>46</v>
      </c>
      <c r="CC24" s="38" t="s">
        <v>46</v>
      </c>
      <c r="CD24" s="38" t="s">
        <v>46</v>
      </c>
      <c r="CE24" s="38" t="s">
        <v>46</v>
      </c>
      <c r="CF24" s="38" t="s">
        <v>46</v>
      </c>
      <c r="CG24" s="35" t="s">
        <v>46</v>
      </c>
      <c r="CH24" s="38" t="s">
        <v>46</v>
      </c>
      <c r="CI24" s="38" t="s">
        <v>46</v>
      </c>
      <c r="CJ24" s="38" t="s">
        <v>46</v>
      </c>
      <c r="CK24" s="38" t="s">
        <v>46</v>
      </c>
      <c r="CL24" s="38" t="s">
        <v>46</v>
      </c>
      <c r="CM24" s="38" t="s">
        <v>46</v>
      </c>
      <c r="CN24" s="38">
        <f>Matrix2!CN24/Matrix3!CN24*100</f>
        <v>27.200206774204915</v>
      </c>
      <c r="CO24" s="40">
        <f>Matrix2!CO24/Matrix3!CO24*100</f>
        <v>12.602423968876456</v>
      </c>
      <c r="CP24" s="36" t="s">
        <v>46</v>
      </c>
      <c r="CQ24" s="36" t="s">
        <v>46</v>
      </c>
      <c r="CR24" s="36" t="s">
        <v>46</v>
      </c>
      <c r="CS24" s="48" t="s">
        <v>46</v>
      </c>
      <c r="CT24" s="9" t="s">
        <v>46</v>
      </c>
      <c r="CU24" s="36" t="s">
        <v>46</v>
      </c>
      <c r="CV24" s="9" t="s">
        <v>46</v>
      </c>
      <c r="CW24" s="9" t="s">
        <v>46</v>
      </c>
      <c r="CX24" s="38" t="s">
        <v>46</v>
      </c>
      <c r="CY24" s="38" t="s">
        <v>46</v>
      </c>
      <c r="CZ24" s="38" t="s">
        <v>46</v>
      </c>
      <c r="DA24" s="40" t="s">
        <v>46</v>
      </c>
      <c r="DB24" s="38">
        <f>Matrix2!DB24/Matrix3!DB24*100</f>
        <v>13.800327928584441</v>
      </c>
      <c r="DC24" s="38">
        <f>Matrix2!DC24/Matrix3!DC24*100</f>
        <v>39.324102750956456</v>
      </c>
      <c r="DD24" s="38">
        <f>Matrix2!DD24/Matrix3!DD24*100</f>
        <v>40.699580980142102</v>
      </c>
      <c r="DE24" s="38">
        <f>Matrix2!DE24/Matrix3!DE24*100</f>
        <v>6.1759883403169979</v>
      </c>
      <c r="DF24" s="38" t="s">
        <v>46</v>
      </c>
      <c r="DG24" s="9" t="s">
        <v>46</v>
      </c>
      <c r="DH24" s="9" t="s">
        <v>46</v>
      </c>
      <c r="DI24" s="9" t="s">
        <v>46</v>
      </c>
    </row>
    <row r="25" spans="1:113" x14ac:dyDescent="0.2">
      <c r="A25" s="3" t="s">
        <v>24</v>
      </c>
      <c r="B25" s="4">
        <v>2011</v>
      </c>
      <c r="C25" s="2" t="s">
        <v>229</v>
      </c>
      <c r="D25" s="38" t="s">
        <v>46</v>
      </c>
      <c r="E25" s="38" t="s">
        <v>46</v>
      </c>
      <c r="F25" s="39" t="s">
        <v>46</v>
      </c>
      <c r="G25" s="40">
        <f>Matrix2!G25/Matrix3!G25*100</f>
        <v>2.0550005141867023</v>
      </c>
      <c r="H25" s="38">
        <f>Matrix2!H25/Matrix3!H25*100</f>
        <v>14.298853072605104</v>
      </c>
      <c r="I25" s="9" t="s">
        <v>46</v>
      </c>
      <c r="J25" s="9" t="s">
        <v>46</v>
      </c>
      <c r="K25" s="9" t="s">
        <v>46</v>
      </c>
      <c r="L25" s="9" t="s">
        <v>46</v>
      </c>
      <c r="M25" s="9">
        <f>Matrix2!M25/Matrix3!M25*100</f>
        <v>15.316455696202533</v>
      </c>
      <c r="N25" s="38">
        <v>20.3</v>
      </c>
      <c r="O25" s="9" t="s">
        <v>46</v>
      </c>
      <c r="P25" s="9">
        <f>Matrix2!P25/Matrix3!P25*100</f>
        <v>34.747731973010787</v>
      </c>
      <c r="Q25" s="9">
        <f>(Matrix3!Q25-Matrix2!Q25)/Matrix2!Q25*100</f>
        <v>26.630206142196045</v>
      </c>
      <c r="R25" s="40" t="s">
        <v>46</v>
      </c>
      <c r="S25" s="38">
        <f>Matrix2!S25/Matrix3!S25*100</f>
        <v>58.874274000683293</v>
      </c>
      <c r="T25" s="38">
        <f>Matrix2!T25/Matrix3!T25*100</f>
        <v>59.296908575194109</v>
      </c>
      <c r="U25" s="38">
        <f>Matrix2!U25/Matrix3!U25*100</f>
        <v>48.593831737439444</v>
      </c>
      <c r="V25" s="38">
        <f>Matrix2!V25/Matrix3!V25*100</f>
        <v>57.834822148408527</v>
      </c>
      <c r="W25" s="38">
        <f>Matrix2!W25/Matrix3!W25*100</f>
        <v>39.238951100501986</v>
      </c>
      <c r="X25" s="38">
        <f>Matrix2!X25/Matrix3!X25*100</f>
        <v>12.631765239417303</v>
      </c>
      <c r="Y25" s="38">
        <f>Matrix2!Y25/Matrix3!Y25*100</f>
        <v>22.427816738327746</v>
      </c>
      <c r="Z25" s="38">
        <f>Matrix2!Z25/Matrix3!Z25*100</f>
        <v>16.780899484008106</v>
      </c>
      <c r="AA25" s="38">
        <f>(Matrix3!AA25-Matrix2!AA25)/Matrix2!AA25*100</f>
        <v>13.051337671728128</v>
      </c>
      <c r="AB25" s="38" t="s">
        <v>46</v>
      </c>
      <c r="AC25" s="38" t="s">
        <v>46</v>
      </c>
      <c r="AD25" s="38">
        <f>Matrix2!AD25/Matrix3!AD25*100</f>
        <v>91.87429004165088</v>
      </c>
      <c r="AE25" s="34" t="s">
        <v>46</v>
      </c>
      <c r="AF25" s="30" t="s">
        <v>46</v>
      </c>
      <c r="AG25" s="38">
        <f>Matrix2!AG25/Matrix3!AG25*100</f>
        <v>15.060625522675632</v>
      </c>
      <c r="AH25" s="38" t="s">
        <v>46</v>
      </c>
      <c r="AI25" s="38" t="s">
        <v>46</v>
      </c>
      <c r="AJ25" s="38" t="s">
        <v>46</v>
      </c>
      <c r="AK25" s="38">
        <f>Matrix2!AK25/Matrix3!AK25*100</f>
        <v>27.298286234056192</v>
      </c>
      <c r="AL25" s="38">
        <f>Matrix2!AL25/Matrix3!AL25*100</f>
        <v>24.94159965269882</v>
      </c>
      <c r="AM25" s="38" t="s">
        <v>46</v>
      </c>
      <c r="AN25" s="38">
        <f>Matrix2!AN25/Matrix3!AN25*100</f>
        <v>26.498666563599123</v>
      </c>
      <c r="AO25" s="38" t="s">
        <v>46</v>
      </c>
      <c r="AP25" s="38" t="s">
        <v>46</v>
      </c>
      <c r="AQ25" s="40" t="s">
        <v>46</v>
      </c>
      <c r="AR25" s="38">
        <f>Matrix2!AR25/Matrix3!AR25*100</f>
        <v>11.126418136626198</v>
      </c>
      <c r="AS25" s="38">
        <f>Matrix2!AS25/Matrix3!AS25*100</f>
        <v>28.71318207976562</v>
      </c>
      <c r="AT25" s="38">
        <f>Matrix2!AT25/Matrix3!AT25*100</f>
        <v>36.22228970543577</v>
      </c>
      <c r="AU25" s="38">
        <f>Matrix2!AU25/Matrix3!AU25*100</f>
        <v>50.553319919517101</v>
      </c>
      <c r="AV25" s="38">
        <f>Matrix2!AV25/Matrix3!AV25*100</f>
        <v>16.495474600212756</v>
      </c>
      <c r="AW25" s="38" t="s">
        <v>46</v>
      </c>
      <c r="AX25" s="38" t="s">
        <v>46</v>
      </c>
      <c r="AY25" s="38" t="s">
        <v>46</v>
      </c>
      <c r="AZ25" s="9">
        <f>Matrix2!AZ25/Matrix3!AZ25*100</f>
        <v>5.9085246485139704</v>
      </c>
      <c r="BA25" s="40" t="s">
        <v>46</v>
      </c>
      <c r="BB25" s="38">
        <f>Matrix2!BB25/Matrix3!BB25*100</f>
        <v>9.3909895086509483</v>
      </c>
      <c r="BC25" s="38" t="s">
        <v>46</v>
      </c>
      <c r="BD25" s="55" t="s">
        <v>46</v>
      </c>
      <c r="BE25" s="38" t="s">
        <v>46</v>
      </c>
      <c r="BF25" s="51" t="s">
        <v>46</v>
      </c>
      <c r="BG25" s="38">
        <f>Matrix2!BG25/Matrix3!BG25*100</f>
        <v>19.444018650424834</v>
      </c>
      <c r="BH25" s="38">
        <f>Matrix2!BH25/Matrix3!BH25*100</f>
        <v>6.2359046003392882</v>
      </c>
      <c r="BI25" s="38">
        <f>Matrix2!BI25/Matrix3!BI25*100</f>
        <v>12.133667279990485</v>
      </c>
      <c r="BJ25" s="38">
        <f>Matrix2!BJ25/Matrix3!BJ25*100</f>
        <v>7.088087758942752</v>
      </c>
      <c r="BK25" s="38">
        <f>Matrix2!BK25/Matrix3!BK25*100</f>
        <v>20.174702660020728</v>
      </c>
      <c r="BL25" s="38">
        <f>Matrix2!BL25/Matrix3!BL25*100</f>
        <v>22.644968585848183</v>
      </c>
      <c r="BM25" s="38">
        <f>Matrix2!BM25/Matrix3!BM25*100</f>
        <v>63.432790655449978</v>
      </c>
      <c r="BN25" s="38">
        <f>Matrix2!BN25/Matrix3!BN25*100</f>
        <v>16.518693995262129</v>
      </c>
      <c r="BO25" s="40">
        <f>Matrix2!BO25/Matrix3!BO25*100</f>
        <v>32.12161269001983</v>
      </c>
      <c r="BP25" s="38">
        <f>Matrix2!BP25/Matrix3!BP25*100</f>
        <v>14.989099803264741</v>
      </c>
      <c r="BQ25" s="38">
        <f>Matrix2!BQ25/Matrix3!BQ25*100</f>
        <v>18.992126214401928</v>
      </c>
      <c r="BR25" s="38">
        <f>(Matrix2!BR25-Matrix3!BR25)/Matrix3!BR25*100</f>
        <v>112.07014527818804</v>
      </c>
      <c r="BS25" s="38">
        <f>Matrix2!BS25/Matrix3!BS25*100</f>
        <v>15.561035901873774</v>
      </c>
      <c r="BT25" s="38" t="s">
        <v>46</v>
      </c>
      <c r="BU25" s="38">
        <f>Matrix2!BU25/Matrix3!BU25*100</f>
        <v>6.7112342116329993</v>
      </c>
      <c r="BV25" s="38">
        <f>Matrix2!BV25/Matrix3!BV25*100</f>
        <v>16.29801983298287</v>
      </c>
      <c r="BW25" s="38">
        <f>Matrix2!BW25/Matrix3!BW25*100</f>
        <v>17.81802046645775</v>
      </c>
      <c r="BX25" s="35" t="s">
        <v>46</v>
      </c>
      <c r="BY25" s="45" t="s">
        <v>46</v>
      </c>
      <c r="BZ25" s="38">
        <f>Matrix2!BZ25/Matrix3!BZ25*100</f>
        <v>67.9376456458088</v>
      </c>
      <c r="CA25" s="38">
        <f>Matrix2!CA25/Matrix3!CA25*100</f>
        <v>59.419752873662254</v>
      </c>
      <c r="CB25" s="38">
        <f>Matrix2!CB25/Matrix3!CB25*100</f>
        <v>85.010900196735264</v>
      </c>
      <c r="CC25" s="38">
        <f>Matrix2!CC25/Matrix3!CC25*100</f>
        <v>14.989099803264741</v>
      </c>
      <c r="CD25" s="38">
        <f>Matrix2!CD25/Matrix3!CD25*100</f>
        <v>6.3472498151075278</v>
      </c>
      <c r="CE25" s="38">
        <f>Matrix2!CE25/Matrix3!CE25*100</f>
        <v>73.68992653581094</v>
      </c>
      <c r="CF25" s="38" t="s">
        <v>46</v>
      </c>
      <c r="CG25" s="35" t="e">
        <f>Matrix2!$CG25-Matrix3!CG25</f>
        <v>#VALUE!</v>
      </c>
      <c r="CH25" s="38" t="s">
        <v>46</v>
      </c>
      <c r="CI25" s="38" t="s">
        <v>46</v>
      </c>
      <c r="CJ25" s="38" t="s">
        <v>46</v>
      </c>
      <c r="CK25" s="38" t="s">
        <v>46</v>
      </c>
      <c r="CL25" s="38" t="s">
        <v>46</v>
      </c>
      <c r="CM25" s="38" t="s">
        <v>46</v>
      </c>
      <c r="CN25" s="38">
        <f>Matrix2!CN25/Matrix3!CN25*100</f>
        <v>27.694885502273998</v>
      </c>
      <c r="CO25" s="40">
        <f>Matrix2!CO25/Matrix3!CO25*100</f>
        <v>15.814343441525352</v>
      </c>
      <c r="CP25" s="35" t="s">
        <v>46</v>
      </c>
      <c r="CQ25" s="35" t="s">
        <v>46</v>
      </c>
      <c r="CR25" s="35">
        <f>Matrix2!CR25-Matrix3!CR25</f>
        <v>3525</v>
      </c>
      <c r="CS25" s="50">
        <f>Matrix2!CS25/Matrix3!CS25*100-100</f>
        <v>1.2330607190580452</v>
      </c>
      <c r="CT25" s="38">
        <f>Matrix2!CT25/Matrix3!CT25*100</f>
        <v>84.819228815579876</v>
      </c>
      <c r="CU25" s="35" t="s">
        <v>46</v>
      </c>
      <c r="CV25" s="38">
        <f>Matrix2!CV25/Matrix3!CV25*100</f>
        <v>76.482745275553825</v>
      </c>
      <c r="CW25" s="38">
        <f>Matrix2!CW25/Matrix3!CW25*100</f>
        <v>42.947259966975629</v>
      </c>
      <c r="CX25" s="38">
        <f>Matrix2!CX25/Matrix3!CX25</f>
        <v>1.8028117282439116</v>
      </c>
      <c r="CY25" s="38">
        <f>Matrix2!CY25/Matrix3!CY25</f>
        <v>25.245015919666912</v>
      </c>
      <c r="CZ25" s="38">
        <f>Matrix2!CZ25/Matrix3!CZ25</f>
        <v>134.45786590138272</v>
      </c>
      <c r="DA25" s="40" t="s">
        <v>46</v>
      </c>
      <c r="DB25" s="44">
        <f>Matrix2!DB25/Matrix3!DB25*100</f>
        <v>9.894999110161951</v>
      </c>
      <c r="DC25" s="44">
        <f>Matrix2!DC25/Matrix3!DC25*100</f>
        <v>29.934151984338854</v>
      </c>
      <c r="DD25" s="44">
        <f>Matrix2!DD25/Matrix3!DD25*100</f>
        <v>54.262324256985231</v>
      </c>
      <c r="DE25" s="44">
        <f>Matrix2!DE25/Matrix3!DE25*100</f>
        <v>5.9085246485139704</v>
      </c>
      <c r="DF25" s="9" t="s">
        <v>46</v>
      </c>
      <c r="DG25" s="9" t="s">
        <v>46</v>
      </c>
      <c r="DH25" s="9" t="s">
        <v>46</v>
      </c>
      <c r="DI25" s="9" t="s">
        <v>46</v>
      </c>
    </row>
    <row r="26" spans="1:113" x14ac:dyDescent="0.2">
      <c r="A26" s="3" t="s">
        <v>25</v>
      </c>
      <c r="B26" s="4">
        <v>2011</v>
      </c>
      <c r="C26" s="2" t="s">
        <v>3</v>
      </c>
      <c r="D26" s="38" t="s">
        <v>46</v>
      </c>
      <c r="E26" s="38" t="s">
        <v>46</v>
      </c>
      <c r="F26" s="39" t="s">
        <v>46</v>
      </c>
      <c r="G26" s="40">
        <f>Matrix2!G26/Matrix3!G26*100</f>
        <v>1.9308125502815767</v>
      </c>
      <c r="H26" s="38">
        <f>Matrix2!H26/Matrix3!H26*100</f>
        <v>4.8091534817198536</v>
      </c>
      <c r="I26" s="9" t="s">
        <v>46</v>
      </c>
      <c r="J26" s="9" t="s">
        <v>46</v>
      </c>
      <c r="K26" s="9" t="s">
        <v>46</v>
      </c>
      <c r="L26" s="9" t="s">
        <v>46</v>
      </c>
      <c r="M26" s="9" t="s">
        <v>46</v>
      </c>
      <c r="N26" s="38" t="s">
        <v>237</v>
      </c>
      <c r="O26" s="9" t="s">
        <v>46</v>
      </c>
      <c r="P26" s="9" t="s">
        <v>237</v>
      </c>
      <c r="Q26" s="9" t="s">
        <v>237</v>
      </c>
      <c r="R26" s="40" t="s">
        <v>46</v>
      </c>
      <c r="S26" s="38">
        <f>Matrix2!S26/Matrix3!S26*100</f>
        <v>60.611189468735304</v>
      </c>
      <c r="T26" s="38">
        <f>Matrix2!T26/Matrix3!T26*100</f>
        <v>63.981490225705919</v>
      </c>
      <c r="U26" s="38">
        <f>Matrix2!U26/Matrix3!U26*100</f>
        <v>45.704650337238192</v>
      </c>
      <c r="V26" s="38">
        <f>Matrix2!V26/Matrix3!V26*100</f>
        <v>66.359447004608299</v>
      </c>
      <c r="W26" s="38">
        <f>Matrix2!W26/Matrix3!W26*100</f>
        <v>49.242718446601941</v>
      </c>
      <c r="X26" s="38">
        <f>Matrix2!X26/Matrix3!X26*100</f>
        <v>7.665903890160183</v>
      </c>
      <c r="Y26" s="38">
        <f>Matrix2!Y26/Matrix3!Y26*100</f>
        <v>33.340078650812401</v>
      </c>
      <c r="Z26" s="38">
        <f>Matrix2!Z26/Matrix3!Z26*100</f>
        <v>12.496036896849509</v>
      </c>
      <c r="AA26" s="38">
        <f>(Matrix3!AA26-Matrix2!AA26)/Matrix2!AA26*100</f>
        <v>31.084437086092713</v>
      </c>
      <c r="AB26" s="38" t="s">
        <v>46</v>
      </c>
      <c r="AC26" s="38" t="s">
        <v>46</v>
      </c>
      <c r="AD26" s="38">
        <f>Matrix2!AD26/Matrix3!AD26*100</f>
        <v>87.194244604316552</v>
      </c>
      <c r="AE26" s="34" t="s">
        <v>46</v>
      </c>
      <c r="AF26" s="30" t="s">
        <v>46</v>
      </c>
      <c r="AG26" s="38">
        <f>Matrix2!AG26/Matrix3!AG26*100</f>
        <v>16.09904353267185</v>
      </c>
      <c r="AH26" s="38" t="s">
        <v>46</v>
      </c>
      <c r="AI26" s="38" t="s">
        <v>46</v>
      </c>
      <c r="AJ26" s="38" t="s">
        <v>46</v>
      </c>
      <c r="AK26" s="38">
        <f>Matrix2!AK26/Matrix3!AK26*100</f>
        <v>20.641520641520643</v>
      </c>
      <c r="AL26" s="38">
        <f>Matrix2!AL26/Matrix3!AL26*100</f>
        <v>13.127413127413126</v>
      </c>
      <c r="AM26" s="38" t="s">
        <v>46</v>
      </c>
      <c r="AN26" s="38">
        <f>Matrix2!AN26/Matrix3!AN26*100</f>
        <v>15.361836017027578</v>
      </c>
      <c r="AO26" s="38" t="s">
        <v>46</v>
      </c>
      <c r="AP26" s="38" t="s">
        <v>46</v>
      </c>
      <c r="AQ26" s="40" t="s">
        <v>46</v>
      </c>
      <c r="AR26" s="38">
        <f>Matrix2!AR26/Matrix3!AR26*100</f>
        <v>10.619469026548673</v>
      </c>
      <c r="AS26" s="38">
        <f>Matrix2!AS26/Matrix3!AS26*100</f>
        <v>30.611672278338947</v>
      </c>
      <c r="AT26" s="38">
        <f>Matrix2!AT26/Matrix3!AT26*100</f>
        <v>45.187901008249312</v>
      </c>
      <c r="AU26" s="38">
        <f>Matrix2!AU26/Matrix3!AU26*100</f>
        <v>44.219066937119678</v>
      </c>
      <c r="AV26" s="38">
        <f>Matrix2!AV26/Matrix3!AV26*100</f>
        <v>8.8664421997755323</v>
      </c>
      <c r="AW26" s="38" t="s">
        <v>46</v>
      </c>
      <c r="AX26" s="38" t="s">
        <v>46</v>
      </c>
      <c r="AY26" s="38" t="s">
        <v>46</v>
      </c>
      <c r="AZ26" s="9" t="s">
        <v>46</v>
      </c>
      <c r="BA26" s="40" t="s">
        <v>46</v>
      </c>
      <c r="BB26" s="38">
        <f>Matrix2!BB26/Matrix3!BB26*100</f>
        <v>9.5616936324900923</v>
      </c>
      <c r="BC26" s="38" t="s">
        <v>46</v>
      </c>
      <c r="BD26" s="55" t="s">
        <v>46</v>
      </c>
      <c r="BE26" s="38" t="s">
        <v>46</v>
      </c>
      <c r="BF26" s="51" t="s">
        <v>46</v>
      </c>
      <c r="BG26" s="38">
        <f>Matrix2!BG26/Matrix3!BG26*100</f>
        <v>23.944459342689431</v>
      </c>
      <c r="BH26" s="38">
        <f>Matrix2!BH26/Matrix3!BH26*100</f>
        <v>1.4061722249875559</v>
      </c>
      <c r="BI26" s="38">
        <f>Matrix2!BI26/Matrix3!BI26*100</f>
        <v>15.354863662734481</v>
      </c>
      <c r="BJ26" s="38">
        <f>Matrix2!BJ26/Matrix3!BJ26*100</f>
        <v>6.8136401727583316</v>
      </c>
      <c r="BK26" s="38">
        <f>Matrix2!BK26/Matrix3!BK26*100</f>
        <v>20.52980132450331</v>
      </c>
      <c r="BL26" s="38" t="s">
        <v>46</v>
      </c>
      <c r="BM26" s="38" t="s">
        <v>46</v>
      </c>
      <c r="BN26" s="38">
        <f>Matrix2!BN26/Matrix3!BN26*100</f>
        <v>14.874896893043719</v>
      </c>
      <c r="BO26" s="40">
        <f>Matrix2!BO26/Matrix3!BO26*100</f>
        <v>16.358024691358025</v>
      </c>
      <c r="BP26" s="38">
        <f>Matrix2!BP26/Matrix3!BP26*100</f>
        <v>14.771953710006807</v>
      </c>
      <c r="BQ26" s="38">
        <f>Matrix2!BQ26/Matrix3!BQ26*100</f>
        <v>18.944653628306224</v>
      </c>
      <c r="BR26" s="38">
        <f>(Matrix2!BR26-Matrix3!BR26)/Matrix3!BR26*100</f>
        <v>55.600179788917877</v>
      </c>
      <c r="BS26" s="38">
        <f>Matrix2!BS26/Matrix3!BS26*100</f>
        <v>7.8066803730520551</v>
      </c>
      <c r="BT26" s="38" t="s">
        <v>46</v>
      </c>
      <c r="BU26" s="38">
        <f>Matrix2!BU26/Matrix3!BU26*100</f>
        <v>3.6986612207851146</v>
      </c>
      <c r="BV26" s="38">
        <f>Matrix2!BV26/Matrix3!BV26*100</f>
        <v>8.6111655239960818</v>
      </c>
      <c r="BW26" s="38">
        <f>Matrix2!BW26/Matrix3!BW26*100</f>
        <v>12.031218325562538</v>
      </c>
      <c r="BX26" s="35" t="s">
        <v>46</v>
      </c>
      <c r="BY26" s="45" t="s">
        <v>46</v>
      </c>
      <c r="BZ26" s="38">
        <f>Matrix2!BZ26/Matrix3!BZ26*100</f>
        <v>63.240070319716338</v>
      </c>
      <c r="CA26" s="38">
        <f>Matrix2!CA26/Matrix3!CA26*100</f>
        <v>62.210615471485028</v>
      </c>
      <c r="CB26" s="38">
        <f>Matrix2!CB26/Matrix3!CB26*100</f>
        <v>85.228046289993202</v>
      </c>
      <c r="CC26" s="38">
        <f>Matrix2!CC26/Matrix3!CC26*100</f>
        <v>14.771953710006807</v>
      </c>
      <c r="CD26" s="38">
        <f>Matrix2!CD26/Matrix3!CD26*100</f>
        <v>5.8543226684819611</v>
      </c>
      <c r="CE26" s="38">
        <f>Matrix2!CE26/Matrix3!CE26*100</f>
        <v>72.701455449059281</v>
      </c>
      <c r="CF26" s="38" t="s">
        <v>46</v>
      </c>
      <c r="CG26" s="35" t="e">
        <f>Matrix2!$CG26-Matrix3!CG26</f>
        <v>#VALUE!</v>
      </c>
      <c r="CH26" s="38" t="s">
        <v>46</v>
      </c>
      <c r="CI26" s="38" t="s">
        <v>46</v>
      </c>
      <c r="CJ26" s="38" t="s">
        <v>46</v>
      </c>
      <c r="CK26" s="38" t="s">
        <v>46</v>
      </c>
      <c r="CL26" s="38" t="s">
        <v>46</v>
      </c>
      <c r="CM26" s="38" t="s">
        <v>46</v>
      </c>
      <c r="CN26" s="38">
        <f>Matrix2!CN26/Matrix3!CN26*100</f>
        <v>30.735386549340038</v>
      </c>
      <c r="CO26" s="40">
        <f>Matrix2!CO26/Matrix3!CO26*100</f>
        <v>8.334161614153663</v>
      </c>
      <c r="CP26" s="35" t="s">
        <v>46</v>
      </c>
      <c r="CQ26" s="35" t="s">
        <v>46</v>
      </c>
      <c r="CR26" s="35">
        <f>Matrix2!CR26-Matrix3!CR26</f>
        <v>1145</v>
      </c>
      <c r="CS26" s="50">
        <f>Matrix2!CS26/Matrix3!CS26*100-100</f>
        <v>7.380906336620896</v>
      </c>
      <c r="CT26" s="38">
        <f>Matrix2!CT26/Matrix3!CT26*100</f>
        <v>41.565614119342058</v>
      </c>
      <c r="CU26" s="35" t="s">
        <v>46</v>
      </c>
      <c r="CV26" s="38">
        <f>Matrix2!CV26/Matrix3!CV26*100</f>
        <v>100.16028334734062</v>
      </c>
      <c r="CW26" s="38">
        <f>Matrix2!CW26/Matrix3!CW26*100</f>
        <v>49.714549626054058</v>
      </c>
      <c r="CX26" s="38">
        <f>Matrix2!CX26/Matrix3!CX26</f>
        <v>2.1634113324308646</v>
      </c>
      <c r="CY26" s="38">
        <f>Matrix2!CY26/Matrix3!CY26</f>
        <v>3.2669132677893509</v>
      </c>
      <c r="CZ26" s="38">
        <f>Matrix2!CZ26/Matrix3!CZ26</f>
        <v>43.585714285714289</v>
      </c>
      <c r="DA26" s="40" t="s">
        <v>46</v>
      </c>
      <c r="DB26" s="44" t="s">
        <v>46</v>
      </c>
      <c r="DC26" s="44" t="s">
        <v>46</v>
      </c>
      <c r="DD26" s="44" t="s">
        <v>46</v>
      </c>
      <c r="DE26" s="44" t="s">
        <v>46</v>
      </c>
      <c r="DF26" s="9" t="s">
        <v>46</v>
      </c>
      <c r="DG26" s="9" t="s">
        <v>46</v>
      </c>
      <c r="DH26" s="9" t="s">
        <v>46</v>
      </c>
      <c r="DI26" s="9" t="s">
        <v>46</v>
      </c>
    </row>
    <row r="27" spans="1:113" x14ac:dyDescent="0.2">
      <c r="A27" s="3" t="s">
        <v>26</v>
      </c>
      <c r="B27" s="4">
        <v>2011</v>
      </c>
      <c r="C27" s="2" t="s">
        <v>4</v>
      </c>
      <c r="D27" s="38" t="s">
        <v>46</v>
      </c>
      <c r="E27" s="38" t="s">
        <v>46</v>
      </c>
      <c r="F27" s="39" t="s">
        <v>46</v>
      </c>
      <c r="G27" s="40">
        <f>Matrix2!G27/Matrix3!G27*100</f>
        <v>2.0041979822601395</v>
      </c>
      <c r="H27" s="38">
        <f>Matrix2!H27/Matrix3!H27*100</f>
        <v>5.2982598686437807</v>
      </c>
      <c r="I27" s="9" t="s">
        <v>46</v>
      </c>
      <c r="J27" s="9" t="s">
        <v>46</v>
      </c>
      <c r="K27" s="9" t="s">
        <v>46</v>
      </c>
      <c r="L27" s="9" t="s">
        <v>46</v>
      </c>
      <c r="M27" s="9" t="s">
        <v>46</v>
      </c>
      <c r="N27" s="38" t="s">
        <v>237</v>
      </c>
      <c r="O27" s="9" t="s">
        <v>46</v>
      </c>
      <c r="P27" s="9" t="s">
        <v>237</v>
      </c>
      <c r="Q27" s="9" t="s">
        <v>237</v>
      </c>
      <c r="R27" s="40" t="s">
        <v>46</v>
      </c>
      <c r="S27" s="38">
        <f>Matrix2!S27/Matrix3!S27*100</f>
        <v>60.335429769392036</v>
      </c>
      <c r="T27" s="38">
        <f>Matrix2!T27/Matrix3!T27*100</f>
        <v>62.72043010752688</v>
      </c>
      <c r="U27" s="38">
        <f>Matrix2!U27/Matrix3!U27*100</f>
        <v>46.83388157894737</v>
      </c>
      <c r="V27" s="38">
        <f>Matrix2!V27/Matrix3!V27*100</f>
        <v>64.481461579795806</v>
      </c>
      <c r="W27" s="38">
        <f>Matrix2!W27/Matrix3!W27*100</f>
        <v>44.622475856014049</v>
      </c>
      <c r="X27" s="38">
        <f>Matrix2!X27/Matrix3!X27*100</f>
        <v>6.921887084300077</v>
      </c>
      <c r="Y27" s="38">
        <f>Matrix2!Y27/Matrix3!Y27*100</f>
        <v>29.640740972936534</v>
      </c>
      <c r="Z27" s="38">
        <f>Matrix2!Z27/Matrix3!Z27*100</f>
        <v>14.877188355054551</v>
      </c>
      <c r="AA27" s="38">
        <f>(Matrix3!AA27-Matrix2!AA27)/Matrix2!AA27*100</f>
        <v>24.001629991850042</v>
      </c>
      <c r="AB27" s="38" t="s">
        <v>46</v>
      </c>
      <c r="AC27" s="38" t="s">
        <v>46</v>
      </c>
      <c r="AD27" s="38">
        <f>Matrix2!AD27/Matrix3!AD27*100</f>
        <v>87.34375</v>
      </c>
      <c r="AE27" s="34" t="s">
        <v>46</v>
      </c>
      <c r="AF27" s="30" t="s">
        <v>46</v>
      </c>
      <c r="AG27" s="38">
        <f>Matrix2!AG27/Matrix3!AG27*100</f>
        <v>16.260410318911234</v>
      </c>
      <c r="AH27" s="38" t="s">
        <v>46</v>
      </c>
      <c r="AI27" s="38" t="s">
        <v>46</v>
      </c>
      <c r="AJ27" s="38" t="s">
        <v>46</v>
      </c>
      <c r="AK27" s="38">
        <f>Matrix2!AK27/Matrix3!AK27*100</f>
        <v>21.955403087478558</v>
      </c>
      <c r="AL27" s="38">
        <f>Matrix2!AL27/Matrix3!AL27*100</f>
        <v>13.413379073756431</v>
      </c>
      <c r="AM27" s="38" t="s">
        <v>46</v>
      </c>
      <c r="AN27" s="38">
        <f>Matrix2!AN27/Matrix3!AN27*100</f>
        <v>14.386841557359983</v>
      </c>
      <c r="AO27" s="38" t="s">
        <v>46</v>
      </c>
      <c r="AP27" s="38" t="s">
        <v>46</v>
      </c>
      <c r="AQ27" s="40" t="s">
        <v>46</v>
      </c>
      <c r="AR27" s="38">
        <f>Matrix2!AR27/Matrix3!AR27*100</f>
        <v>10.071771954770128</v>
      </c>
      <c r="AS27" s="38">
        <f>Matrix2!AS27/Matrix3!AS27*100</f>
        <v>32.436974789915965</v>
      </c>
      <c r="AT27" s="38">
        <f>Matrix2!AT27/Matrix3!AT27*100</f>
        <v>44.766839378238345</v>
      </c>
      <c r="AU27" s="38">
        <f>Matrix2!AU27/Matrix3!AU27*100</f>
        <v>45.370370370370374</v>
      </c>
      <c r="AV27" s="38">
        <f>Matrix2!AV27/Matrix3!AV27*100</f>
        <v>10.655462184873949</v>
      </c>
      <c r="AW27" s="38" t="s">
        <v>46</v>
      </c>
      <c r="AX27" s="38" t="s">
        <v>46</v>
      </c>
      <c r="AY27" s="38" t="s">
        <v>46</v>
      </c>
      <c r="AZ27" s="9" t="s">
        <v>46</v>
      </c>
      <c r="BA27" s="40" t="s">
        <v>46</v>
      </c>
      <c r="BB27" s="38">
        <f>Matrix2!BB27/Matrix3!BB27*100</f>
        <v>8.6803439637077666</v>
      </c>
      <c r="BC27" s="38" t="s">
        <v>46</v>
      </c>
      <c r="BD27" s="55" t="s">
        <v>46</v>
      </c>
      <c r="BE27" s="38" t="s">
        <v>46</v>
      </c>
      <c r="BF27" s="51" t="s">
        <v>46</v>
      </c>
      <c r="BG27" s="38">
        <f>Matrix2!BG27/Matrix3!BG27*100</f>
        <v>23.055047735120862</v>
      </c>
      <c r="BH27" s="38">
        <f>Matrix2!BH27/Matrix3!BH27*100</f>
        <v>2.0998531571218795</v>
      </c>
      <c r="BI27" s="38">
        <f>Matrix2!BI27/Matrix3!BI27*100</f>
        <v>14.479734031265473</v>
      </c>
      <c r="BJ27" s="38">
        <f>Matrix2!BJ27/Matrix3!BJ27*100</f>
        <v>7.3141401994765518</v>
      </c>
      <c r="BK27" s="38">
        <f>Matrix2!BK27/Matrix3!BK27*100</f>
        <v>19.43907156673114</v>
      </c>
      <c r="BL27" s="38" t="s">
        <v>46</v>
      </c>
      <c r="BM27" s="38" t="s">
        <v>46</v>
      </c>
      <c r="BN27" s="38">
        <f>Matrix2!BN27/Matrix3!BN27*100</f>
        <v>15.725806451612904</v>
      </c>
      <c r="BO27" s="40">
        <f>Matrix2!BO27/Matrix3!BO27*100</f>
        <v>16.216216216216218</v>
      </c>
      <c r="BP27" s="38">
        <f>Matrix2!BP27/Matrix3!BP27*100</f>
        <v>16.058331176115281</v>
      </c>
      <c r="BQ27" s="38">
        <f>Matrix2!BQ27/Matrix3!BQ27*100</f>
        <v>19.912990675504155</v>
      </c>
      <c r="BR27" s="38">
        <f>(Matrix2!BR27-Matrix3!BR27)/Matrix3!BR27*100</f>
        <v>50.943414862314562</v>
      </c>
      <c r="BS27" s="38">
        <f>Matrix2!BS27/Matrix3!BS27*100</f>
        <v>8.6261764506737091</v>
      </c>
      <c r="BT27" s="38" t="s">
        <v>46</v>
      </c>
      <c r="BU27" s="38">
        <f>Matrix2!BU27/Matrix3!BU27*100</f>
        <v>4.2540339977564932</v>
      </c>
      <c r="BV27" s="38">
        <f>Matrix2!BV27/Matrix3!BV27*100</f>
        <v>9.3629003871876098</v>
      </c>
      <c r="BW27" s="38">
        <f>Matrix2!BW27/Matrix3!BW27*100</f>
        <v>12.996234534696075</v>
      </c>
      <c r="BX27" s="35" t="s">
        <v>46</v>
      </c>
      <c r="BY27" s="45" t="s">
        <v>46</v>
      </c>
      <c r="BZ27" s="38">
        <f>Matrix2!BZ27/Matrix3!BZ27*100</f>
        <v>63.782246597603084</v>
      </c>
      <c r="CA27" s="38">
        <f>Matrix2!CA27/Matrix3!CA27*100</f>
        <v>61.480106100795751</v>
      </c>
      <c r="CB27" s="38">
        <f>Matrix2!CB27/Matrix3!CB27*100</f>
        <v>83.941668823884726</v>
      </c>
      <c r="CC27" s="38">
        <f>Matrix2!CC27/Matrix3!CC27*100</f>
        <v>16.058331176115281</v>
      </c>
      <c r="CD27" s="38">
        <f>Matrix2!CD27/Matrix3!CD27*100</f>
        <v>6.0402105444818357</v>
      </c>
      <c r="CE27" s="38">
        <f>Matrix2!CE27/Matrix3!CE27*100</f>
        <v>74.40378289473685</v>
      </c>
      <c r="CF27" s="38" t="s">
        <v>46</v>
      </c>
      <c r="CG27" s="35" t="e">
        <f>Matrix2!$CG27-Matrix3!CG27</f>
        <v>#VALUE!</v>
      </c>
      <c r="CH27" s="38" t="s">
        <v>46</v>
      </c>
      <c r="CI27" s="38" t="s">
        <v>46</v>
      </c>
      <c r="CJ27" s="38" t="s">
        <v>46</v>
      </c>
      <c r="CK27" s="38" t="s">
        <v>46</v>
      </c>
      <c r="CL27" s="38" t="s">
        <v>46</v>
      </c>
      <c r="CM27" s="38" t="s">
        <v>46</v>
      </c>
      <c r="CN27" s="38">
        <f>Matrix2!CN27/Matrix3!CN27*100</f>
        <v>30.526315789473685</v>
      </c>
      <c r="CO27" s="40">
        <f>Matrix2!CO27/Matrix3!CO27*100</f>
        <v>9.5620641562064144</v>
      </c>
      <c r="CP27" s="35" t="s">
        <v>46</v>
      </c>
      <c r="CQ27" s="35" t="s">
        <v>46</v>
      </c>
      <c r="CR27" s="35">
        <f>Matrix2!CR27-Matrix3!CR27</f>
        <v>416</v>
      </c>
      <c r="CS27" s="50">
        <f>Matrix2!CS27/Matrix3!CS27*100-100</f>
        <v>2.9426328075263513</v>
      </c>
      <c r="CT27" s="38">
        <f>Matrix2!CT27/Matrix3!CT27*100</f>
        <v>47.74273345701917</v>
      </c>
      <c r="CU27" s="35" t="s">
        <v>46</v>
      </c>
      <c r="CV27" s="38">
        <f>Matrix2!CV27/Matrix3!CV27*100</f>
        <v>99.291555005840721</v>
      </c>
      <c r="CW27" s="38">
        <f>Matrix2!CW27/Matrix3!CW27*100</f>
        <v>48.919696661927006</v>
      </c>
      <c r="CX27" s="38">
        <f>Matrix2!CX27/Matrix3!CX27</f>
        <v>2.0894107660748391</v>
      </c>
      <c r="CY27" s="38">
        <f>Matrix2!CY27/Matrix3!CY27</f>
        <v>2.6260668563300142</v>
      </c>
      <c r="CZ27" s="38">
        <f>Matrix2!CZ27/Matrix3!CZ27</f>
        <v>48.823140495867769</v>
      </c>
      <c r="DA27" s="40" t="s">
        <v>46</v>
      </c>
      <c r="DB27" s="44" t="s">
        <v>46</v>
      </c>
      <c r="DC27" s="44" t="s">
        <v>46</v>
      </c>
      <c r="DD27" s="44" t="s">
        <v>46</v>
      </c>
      <c r="DE27" s="44" t="s">
        <v>46</v>
      </c>
      <c r="DF27" s="9" t="s">
        <v>46</v>
      </c>
      <c r="DG27" s="9" t="s">
        <v>46</v>
      </c>
      <c r="DH27" s="9" t="s">
        <v>46</v>
      </c>
      <c r="DI27" s="9" t="s">
        <v>46</v>
      </c>
    </row>
    <row r="28" spans="1:113" x14ac:dyDescent="0.2">
      <c r="A28" s="3" t="s">
        <v>27</v>
      </c>
      <c r="B28" s="4">
        <v>2011</v>
      </c>
      <c r="C28" s="2" t="s">
        <v>5</v>
      </c>
      <c r="D28" s="38" t="s">
        <v>46</v>
      </c>
      <c r="E28" s="38" t="s">
        <v>46</v>
      </c>
      <c r="F28" s="39" t="s">
        <v>46</v>
      </c>
      <c r="G28" s="40">
        <f>Matrix2!G28/Matrix3!G28*100</f>
        <v>1.9512664007305236</v>
      </c>
      <c r="H28" s="38">
        <f>Matrix2!H28/Matrix3!H28*100</f>
        <v>3.9265631758542798</v>
      </c>
      <c r="I28" s="9" t="s">
        <v>46</v>
      </c>
      <c r="J28" s="9" t="s">
        <v>46</v>
      </c>
      <c r="K28" s="9" t="s">
        <v>46</v>
      </c>
      <c r="L28" s="9" t="s">
        <v>46</v>
      </c>
      <c r="M28" s="9" t="s">
        <v>46</v>
      </c>
      <c r="N28" s="38" t="s">
        <v>237</v>
      </c>
      <c r="O28" s="9" t="s">
        <v>46</v>
      </c>
      <c r="P28" s="9" t="s">
        <v>237</v>
      </c>
      <c r="Q28" s="9" t="s">
        <v>237</v>
      </c>
      <c r="R28" s="40" t="s">
        <v>46</v>
      </c>
      <c r="S28" s="38">
        <f>Matrix2!S28/Matrix3!S28*100</f>
        <v>62.062138288151083</v>
      </c>
      <c r="T28" s="38">
        <f>Matrix2!T28/Matrix3!T28*100</f>
        <v>64.185596906718217</v>
      </c>
      <c r="U28" s="38">
        <f>Matrix2!U28/Matrix3!U28*100</f>
        <v>47.915451895043731</v>
      </c>
      <c r="V28" s="38">
        <f>Matrix2!V28/Matrix3!V28*100</f>
        <v>65.721434528773983</v>
      </c>
      <c r="W28" s="38">
        <f>Matrix2!W28/Matrix3!W28*100</f>
        <v>47.611804076665656</v>
      </c>
      <c r="X28" s="38">
        <f>Matrix2!X28/Matrix3!X28*100</f>
        <v>8.2283795130142732</v>
      </c>
      <c r="Y28" s="38">
        <f>Matrix2!Y28/Matrix3!Y28*100</f>
        <v>23.675998279279561</v>
      </c>
      <c r="Z28" s="38">
        <f>Matrix2!Z28/Matrix3!Z28*100</f>
        <v>11.954372773498052</v>
      </c>
      <c r="AA28" s="38">
        <f>(Matrix3!AA28-Matrix2!AA28)/Matrix2!AA28*100</f>
        <v>26.588056295169267</v>
      </c>
      <c r="AB28" s="38" t="s">
        <v>46</v>
      </c>
      <c r="AC28" s="38" t="s">
        <v>46</v>
      </c>
      <c r="AD28" s="38">
        <f>Matrix2!AD28/Matrix3!AD28*100</f>
        <v>90.89026915113871</v>
      </c>
      <c r="AE28" s="34" t="s">
        <v>46</v>
      </c>
      <c r="AF28" s="30" t="s">
        <v>46</v>
      </c>
      <c r="AG28" s="38">
        <f>Matrix2!AG28/Matrix3!AG28*100</f>
        <v>18.138126592012306</v>
      </c>
      <c r="AH28" s="38" t="s">
        <v>46</v>
      </c>
      <c r="AI28" s="38" t="s">
        <v>46</v>
      </c>
      <c r="AJ28" s="38" t="s">
        <v>46</v>
      </c>
      <c r="AK28" s="38">
        <f>Matrix2!AK28/Matrix3!AK28*100</f>
        <v>21.027427078798432</v>
      </c>
      <c r="AL28" s="38">
        <f>Matrix2!AL28/Matrix3!AL28*100</f>
        <v>7.5750979538528513</v>
      </c>
      <c r="AM28" s="38" t="s">
        <v>46</v>
      </c>
      <c r="AN28" s="38">
        <f>Matrix2!AN28/Matrix3!AN28*100</f>
        <v>8.214096449390567</v>
      </c>
      <c r="AO28" s="38" t="s">
        <v>46</v>
      </c>
      <c r="AP28" s="38" t="s">
        <v>46</v>
      </c>
      <c r="AQ28" s="40" t="s">
        <v>46</v>
      </c>
      <c r="AR28" s="38">
        <f>Matrix2!AR28/Matrix3!AR28*100</f>
        <v>9.9005142500120158</v>
      </c>
      <c r="AS28" s="38">
        <f>Matrix2!AS28/Matrix3!AS28*100</f>
        <v>29.563106796116507</v>
      </c>
      <c r="AT28" s="38">
        <f>Matrix2!AT28/Matrix3!AT28*100</f>
        <v>42.528735632183903</v>
      </c>
      <c r="AU28" s="38">
        <f>Matrix2!AU28/Matrix3!AU28*100</f>
        <v>42.084942084942085</v>
      </c>
      <c r="AV28" s="38">
        <f>Matrix2!AV28/Matrix3!AV28*100</f>
        <v>6.1650485436893208</v>
      </c>
      <c r="AW28" s="38" t="s">
        <v>46</v>
      </c>
      <c r="AX28" s="38" t="s">
        <v>46</v>
      </c>
      <c r="AY28" s="38" t="s">
        <v>46</v>
      </c>
      <c r="AZ28" s="9" t="s">
        <v>46</v>
      </c>
      <c r="BA28" s="40" t="s">
        <v>46</v>
      </c>
      <c r="BB28" s="38">
        <f>Matrix2!BB28/Matrix3!BB28*100</f>
        <v>7.7714230787715666</v>
      </c>
      <c r="BC28" s="38" t="s">
        <v>46</v>
      </c>
      <c r="BD28" s="55" t="s">
        <v>46</v>
      </c>
      <c r="BE28" s="38" t="s">
        <v>46</v>
      </c>
      <c r="BF28" s="51" t="s">
        <v>46</v>
      </c>
      <c r="BG28" s="38">
        <f>Matrix2!BG28/Matrix3!BG28*100</f>
        <v>23.900610371509586</v>
      </c>
      <c r="BH28" s="38">
        <f>Matrix2!BH28/Matrix3!BH28*100</f>
        <v>1.3673838729137342</v>
      </c>
      <c r="BI28" s="38">
        <f>Matrix2!BI28/Matrix3!BI28*100</f>
        <v>14.947731436577216</v>
      </c>
      <c r="BJ28" s="38">
        <f>Matrix2!BJ28/Matrix3!BJ28*100</f>
        <v>6.2506735639616338</v>
      </c>
      <c r="BK28" s="38">
        <f>Matrix2!BK28/Matrix3!BK28*100</f>
        <v>21.206896551724139</v>
      </c>
      <c r="BL28" s="38" t="s">
        <v>46</v>
      </c>
      <c r="BM28" s="38" t="s">
        <v>46</v>
      </c>
      <c r="BN28" s="38">
        <f>Matrix2!BN28/Matrix3!BN28*100</f>
        <v>16.306390977443609</v>
      </c>
      <c r="BO28" s="40">
        <f>Matrix2!BO28/Matrix3!BO28*100</f>
        <v>16.748768472906402</v>
      </c>
      <c r="BP28" s="38">
        <f>Matrix2!BP28/Matrix3!BP28*100</f>
        <v>14.877776399056955</v>
      </c>
      <c r="BQ28" s="38">
        <f>Matrix2!BQ28/Matrix3!BQ28*100</f>
        <v>15.907619970534636</v>
      </c>
      <c r="BR28" s="38">
        <f>(Matrix2!BR28-Matrix3!BR28)/Matrix3!BR28*100</f>
        <v>62.66561622928154</v>
      </c>
      <c r="BS28" s="38">
        <f>Matrix2!BS28/Matrix3!BS28*100</f>
        <v>5.1809487191810453</v>
      </c>
      <c r="BT28" s="38" t="s">
        <v>46</v>
      </c>
      <c r="BU28" s="38">
        <f>Matrix2!BU28/Matrix3!BU28*100</f>
        <v>2.6305993299416799</v>
      </c>
      <c r="BV28" s="38">
        <f>Matrix2!BV28/Matrix3!BV28*100</f>
        <v>5.4629278767209799</v>
      </c>
      <c r="BW28" s="38">
        <f>Matrix2!BW28/Matrix3!BW28*100</f>
        <v>7.9316759682056484</v>
      </c>
      <c r="BX28" s="35" t="s">
        <v>46</v>
      </c>
      <c r="BY28" s="45" t="s">
        <v>46</v>
      </c>
      <c r="BZ28" s="38">
        <f>Matrix2!BZ28/Matrix3!BZ28*100</f>
        <v>61.387994424953142</v>
      </c>
      <c r="CA28" s="38">
        <f>Matrix2!CA28/Matrix3!CA28*100</f>
        <v>62.857811403166671</v>
      </c>
      <c r="CB28" s="38">
        <f>Matrix2!CB28/Matrix3!CB28*100</f>
        <v>85.122223600943045</v>
      </c>
      <c r="CC28" s="38">
        <f>Matrix2!CC28/Matrix3!CC28*100</f>
        <v>14.877776399056955</v>
      </c>
      <c r="CD28" s="38">
        <f>Matrix2!CD28/Matrix3!CD28*100</f>
        <v>6.6881747115026675</v>
      </c>
      <c r="CE28" s="38">
        <f>Matrix2!CE28/Matrix3!CE28*100</f>
        <v>71.078717201166185</v>
      </c>
      <c r="CF28" s="38" t="s">
        <v>46</v>
      </c>
      <c r="CG28" s="35" t="e">
        <f>Matrix2!$CG28-Matrix3!CG28</f>
        <v>#VALUE!</v>
      </c>
      <c r="CH28" s="38" t="s">
        <v>46</v>
      </c>
      <c r="CI28" s="38" t="s">
        <v>46</v>
      </c>
      <c r="CJ28" s="38" t="s">
        <v>46</v>
      </c>
      <c r="CK28" s="38" t="s">
        <v>46</v>
      </c>
      <c r="CL28" s="38" t="s">
        <v>46</v>
      </c>
      <c r="CM28" s="38" t="s">
        <v>46</v>
      </c>
      <c r="CN28" s="38">
        <f>Matrix2!CN28/Matrix3!CN28*100</f>
        <v>33.281004709576138</v>
      </c>
      <c r="CO28" s="40">
        <f>Matrix2!CO28/Matrix3!CO28*100</f>
        <v>5.804311774461028</v>
      </c>
      <c r="CP28" s="35" t="s">
        <v>46</v>
      </c>
      <c r="CQ28" s="35" t="s">
        <v>46</v>
      </c>
      <c r="CR28" s="35">
        <f>Matrix2!CR28-Matrix3!CR28</f>
        <v>162</v>
      </c>
      <c r="CS28" s="50">
        <f>Matrix2!CS28/Matrix3!CS28*100-100</f>
        <v>1.7458777885547931</v>
      </c>
      <c r="CT28" s="38">
        <f>Matrix2!CT28/Matrix3!CT28*100</f>
        <v>32.189386717508739</v>
      </c>
      <c r="CU28" s="35" t="s">
        <v>46</v>
      </c>
      <c r="CV28" s="38">
        <f>Matrix2!CV28/Matrix3!CV28*100</f>
        <v>116.3393708293613</v>
      </c>
      <c r="CW28" s="38">
        <f>Matrix2!CW28/Matrix3!CW28*100</f>
        <v>52.788004037102901</v>
      </c>
      <c r="CX28" s="38">
        <f>Matrix2!CX28/Matrix3!CX28</f>
        <v>2.2423752559543053</v>
      </c>
      <c r="CY28" s="38">
        <f>Matrix2!CY28/Matrix3!CY28</f>
        <v>1.3622495744402252</v>
      </c>
      <c r="CZ28" s="38">
        <f>Matrix2!CZ28/Matrix3!CZ28</f>
        <v>38.318600368324127</v>
      </c>
      <c r="DA28" s="40" t="s">
        <v>46</v>
      </c>
      <c r="DB28" s="44" t="s">
        <v>46</v>
      </c>
      <c r="DC28" s="44" t="s">
        <v>46</v>
      </c>
      <c r="DD28" s="44" t="s">
        <v>46</v>
      </c>
      <c r="DE28" s="44" t="s">
        <v>46</v>
      </c>
      <c r="DF28" s="9" t="s">
        <v>46</v>
      </c>
      <c r="DG28" s="9" t="s">
        <v>46</v>
      </c>
      <c r="DH28" s="9" t="s">
        <v>46</v>
      </c>
      <c r="DI28" s="9" t="s">
        <v>46</v>
      </c>
    </row>
    <row r="29" spans="1:113" x14ac:dyDescent="0.2">
      <c r="A29" s="3" t="s">
        <v>28</v>
      </c>
      <c r="B29" s="4">
        <v>2011</v>
      </c>
      <c r="C29" s="2" t="s">
        <v>6</v>
      </c>
      <c r="D29" s="38" t="s">
        <v>46</v>
      </c>
      <c r="E29" s="38" t="s">
        <v>46</v>
      </c>
      <c r="F29" s="39" t="s">
        <v>46</v>
      </c>
      <c r="G29" s="40" t="s">
        <v>46</v>
      </c>
      <c r="H29" s="38">
        <f>Matrix2!H29/Matrix3!H29*100</f>
        <v>10.449995931320693</v>
      </c>
      <c r="I29" s="9" t="s">
        <v>46</v>
      </c>
      <c r="J29" s="9" t="s">
        <v>46</v>
      </c>
      <c r="K29" s="9" t="s">
        <v>46</v>
      </c>
      <c r="L29" s="9" t="s">
        <v>46</v>
      </c>
      <c r="M29" s="9" t="s">
        <v>46</v>
      </c>
      <c r="N29" s="38">
        <v>21.3</v>
      </c>
      <c r="O29" s="9" t="s">
        <v>46</v>
      </c>
      <c r="P29" s="9">
        <f>Matrix2!P29/Matrix3!P29*100</f>
        <v>38.357554884289698</v>
      </c>
      <c r="Q29" s="9">
        <f>(Matrix3!Q29-Matrix2!Q29)/Matrix2!Q29*100</f>
        <v>26.904864399483426</v>
      </c>
      <c r="R29" s="40" t="s">
        <v>46</v>
      </c>
      <c r="S29" s="38">
        <f>Matrix2!S29/Matrix3!S29*100</f>
        <v>61.494665572425113</v>
      </c>
      <c r="T29" s="38">
        <f>Matrix2!T29/Matrix3!T29*100</f>
        <v>66.461633092418879</v>
      </c>
      <c r="U29" s="38">
        <f>Matrix2!U29/Matrix3!U29*100</f>
        <v>45.164345931609354</v>
      </c>
      <c r="V29" s="38">
        <f>Matrix2!V29/Matrix3!V29*100</f>
        <v>63.863577193439212</v>
      </c>
      <c r="W29" s="38">
        <f>Matrix2!W29/Matrix3!W29*100</f>
        <v>44.714765100671137</v>
      </c>
      <c r="X29" s="38">
        <f>Matrix2!X29/Matrix3!X29*100</f>
        <v>6.745551908792538</v>
      </c>
      <c r="Y29" s="38">
        <f>Matrix2!Y29/Matrix3!Y29*100</f>
        <v>32.532447773685853</v>
      </c>
      <c r="Z29" s="38">
        <f>Matrix2!Z29/Matrix3!Z29*100</f>
        <v>15.258508898602347</v>
      </c>
      <c r="AA29" s="38">
        <f>(Matrix3!AA29-Matrix2!AA29)/Matrix2!AA29*100</f>
        <v>30.947455523376089</v>
      </c>
      <c r="AB29" s="38" t="s">
        <v>46</v>
      </c>
      <c r="AC29" s="38" t="s">
        <v>46</v>
      </c>
      <c r="AD29" s="38">
        <f>Matrix2!AD29/Matrix3!AD29*100</f>
        <v>87.972768532526473</v>
      </c>
      <c r="AE29" s="34" t="s">
        <v>46</v>
      </c>
      <c r="AF29" s="30" t="s">
        <v>46</v>
      </c>
      <c r="AG29" s="38">
        <f>Matrix2!AG29/Matrix3!AG29*100</f>
        <v>16.474896248677677</v>
      </c>
      <c r="AH29" s="38" t="s">
        <v>46</v>
      </c>
      <c r="AI29" s="38" t="s">
        <v>46</v>
      </c>
      <c r="AJ29" s="38" t="s">
        <v>46</v>
      </c>
      <c r="AK29" s="38">
        <f>Matrix2!AK29/Matrix3!AK29*100</f>
        <v>21.17571680281916</v>
      </c>
      <c r="AL29" s="38">
        <f>Matrix2!AL29/Matrix3!AL29*100</f>
        <v>19.20551017139196</v>
      </c>
      <c r="AM29" s="38" t="s">
        <v>46</v>
      </c>
      <c r="AN29" s="38">
        <f>Matrix2!AN29/Matrix3!AN29*100</f>
        <v>20.379334189469525</v>
      </c>
      <c r="AO29" s="38" t="s">
        <v>46</v>
      </c>
      <c r="AP29" s="38" t="s">
        <v>46</v>
      </c>
      <c r="AQ29" s="40" t="s">
        <v>46</v>
      </c>
      <c r="AR29" s="38">
        <f>Matrix2!AR29/Matrix3!AR29*100</f>
        <v>11.195377980307592</v>
      </c>
      <c r="AS29" s="38">
        <f>Matrix2!AS29/Matrix3!AS29*100</f>
        <v>33.972961186218924</v>
      </c>
      <c r="AT29" s="38">
        <f>Matrix2!AT29/Matrix3!AT29*100</f>
        <v>40.821566110397946</v>
      </c>
      <c r="AU29" s="38">
        <f>Matrix2!AU29/Matrix3!AU29*100</f>
        <v>43.291404612159326</v>
      </c>
      <c r="AV29" s="38">
        <f>Matrix2!AV29/Matrix3!AV29*100</f>
        <v>13.097833987498184</v>
      </c>
      <c r="AW29" s="38" t="s">
        <v>46</v>
      </c>
      <c r="AX29" s="38" t="s">
        <v>46</v>
      </c>
      <c r="AY29" s="38" t="s">
        <v>46</v>
      </c>
      <c r="AZ29" s="9" t="s">
        <v>46</v>
      </c>
      <c r="BA29" s="40" t="s">
        <v>46</v>
      </c>
      <c r="BB29" s="38">
        <f>Matrix2!BB29/Matrix3!BB29*100</f>
        <v>9.3481975750671324</v>
      </c>
      <c r="BC29" s="38" t="s">
        <v>46</v>
      </c>
      <c r="BD29" s="55" t="s">
        <v>46</v>
      </c>
      <c r="BE29" s="38" t="s">
        <v>46</v>
      </c>
      <c r="BF29" s="51" t="s">
        <v>46</v>
      </c>
      <c r="BG29" s="38">
        <f>Matrix2!BG29/Matrix3!BG29*100</f>
        <v>23.289120351533892</v>
      </c>
      <c r="BH29" s="38">
        <f>Matrix2!BH29/Matrix3!BH29*100</f>
        <v>2.9979035639412999</v>
      </c>
      <c r="BI29" s="38">
        <f>Matrix2!BI29/Matrix3!BI29*100</f>
        <v>14.141804141804142</v>
      </c>
      <c r="BJ29" s="38">
        <f>Matrix2!BJ29/Matrix3!BJ29*100</f>
        <v>6.3390663390663393</v>
      </c>
      <c r="BK29" s="38">
        <f>Matrix2!BK29/Matrix3!BK29*100</f>
        <v>22.369878183831673</v>
      </c>
      <c r="BL29" s="38" t="s">
        <v>46</v>
      </c>
      <c r="BM29" s="38" t="s">
        <v>46</v>
      </c>
      <c r="BN29" s="38" t="s">
        <v>46</v>
      </c>
      <c r="BO29" s="40" t="s">
        <v>46</v>
      </c>
      <c r="BP29" s="38">
        <f>Matrix2!BP29/Matrix3!BP29*100</f>
        <v>15.391705069124423</v>
      </c>
      <c r="BQ29" s="38">
        <f>Matrix2!BQ29/Matrix3!BQ29*100</f>
        <v>20.781452742204515</v>
      </c>
      <c r="BR29" s="38">
        <f>(Matrix2!BR29-Matrix3!BR29)/Matrix3!BR29*100</f>
        <v>55.386075654361399</v>
      </c>
      <c r="BS29" s="38">
        <f>Matrix2!BS29/Matrix3!BS29*100</f>
        <v>10.954512165351126</v>
      </c>
      <c r="BT29" s="38" t="s">
        <v>46</v>
      </c>
      <c r="BU29" s="38">
        <f>Matrix2!BU29/Matrix3!BU29*100</f>
        <v>4.8407132839110396</v>
      </c>
      <c r="BV29" s="38">
        <f>Matrix2!BV29/Matrix3!BV29*100</f>
        <v>12.436618224249496</v>
      </c>
      <c r="BW29" s="38">
        <f>Matrix2!BW29/Matrix3!BW29*100</f>
        <v>15.235042735042736</v>
      </c>
      <c r="BX29" s="35" t="s">
        <v>46</v>
      </c>
      <c r="BY29" s="45" t="s">
        <v>46</v>
      </c>
      <c r="BZ29" s="38">
        <f>Matrix2!BZ29/Matrix3!BZ29*100</f>
        <v>63.479534543087311</v>
      </c>
      <c r="CA29" s="38">
        <f>Matrix2!CA29/Matrix3!CA29*100</f>
        <v>63.978977054223819</v>
      </c>
      <c r="CB29" s="38">
        <f>Matrix2!CB29/Matrix3!CB29*100</f>
        <v>84.608294930875573</v>
      </c>
      <c r="CC29" s="38">
        <f>Matrix2!CC29/Matrix3!CC29*100</f>
        <v>15.391705069124423</v>
      </c>
      <c r="CD29" s="38">
        <f>Matrix2!CD29/Matrix3!CD29*100</f>
        <v>6.1951512722901221</v>
      </c>
      <c r="CE29" s="38">
        <f>Matrix2!CE29/Matrix3!CE29*100</f>
        <v>75.518613242398416</v>
      </c>
      <c r="CF29" s="38" t="s">
        <v>46</v>
      </c>
      <c r="CG29" s="35" t="e">
        <f>Matrix2!$CG29-Matrix3!CG29</f>
        <v>#VALUE!</v>
      </c>
      <c r="CH29" s="38" t="s">
        <v>46</v>
      </c>
      <c r="CI29" s="38" t="s">
        <v>46</v>
      </c>
      <c r="CJ29" s="38" t="s">
        <v>46</v>
      </c>
      <c r="CK29" s="38" t="s">
        <v>46</v>
      </c>
      <c r="CL29" s="38" t="s">
        <v>46</v>
      </c>
      <c r="CM29" s="38" t="s">
        <v>46</v>
      </c>
      <c r="CN29" s="38">
        <f>Matrix2!CN29/Matrix3!CN29*100</f>
        <v>29.341753704153511</v>
      </c>
      <c r="CO29" s="40">
        <f>Matrix2!CO29/Matrix3!CO29*100</f>
        <v>11.453042256565437</v>
      </c>
      <c r="CP29" s="35" t="s">
        <v>46</v>
      </c>
      <c r="CQ29" s="35" t="s">
        <v>46</v>
      </c>
      <c r="CR29" s="35">
        <f>Matrix2!CR29-Matrix3!CR29</f>
        <v>981</v>
      </c>
      <c r="CS29" s="50">
        <f>Matrix2!CS29/Matrix3!CS29*100-100</f>
        <v>3.4433134433134285</v>
      </c>
      <c r="CT29" s="38">
        <f>Matrix2!CT29/Matrix3!CT29*100</f>
        <v>56.234942825150149</v>
      </c>
      <c r="CU29" s="35" t="s">
        <v>46</v>
      </c>
      <c r="CV29" s="38">
        <f>Matrix2!CV29/Matrix3!CV29*100</f>
        <v>93.868209426215614</v>
      </c>
      <c r="CW29" s="38">
        <f>Matrix2!CW29/Matrix3!CW29*100</f>
        <v>45.022214989014572</v>
      </c>
      <c r="CX29" s="38">
        <f>Matrix2!CX29/Matrix3!CX29</f>
        <v>2.1567216567216567</v>
      </c>
      <c r="CY29" s="38">
        <f>Matrix2!CY29/Matrix3!CY29</f>
        <v>7.7357421629107392</v>
      </c>
      <c r="CZ29" s="38">
        <f>Matrix2!CZ29/Matrix3!CZ29</f>
        <v>65.716577540106954</v>
      </c>
      <c r="DA29" s="40" t="s">
        <v>46</v>
      </c>
      <c r="DB29" s="44" t="s">
        <v>46</v>
      </c>
      <c r="DC29" s="44" t="s">
        <v>46</v>
      </c>
      <c r="DD29" s="44" t="s">
        <v>46</v>
      </c>
      <c r="DE29" s="44" t="s">
        <v>46</v>
      </c>
      <c r="DF29" s="9" t="s">
        <v>46</v>
      </c>
      <c r="DG29" s="9" t="s">
        <v>46</v>
      </c>
      <c r="DH29" s="9" t="s">
        <v>46</v>
      </c>
      <c r="DI29" s="9" t="s">
        <v>46</v>
      </c>
    </row>
    <row r="30" spans="1:113" x14ac:dyDescent="0.2">
      <c r="A30" s="3" t="s">
        <v>29</v>
      </c>
      <c r="B30" s="4">
        <v>2011</v>
      </c>
      <c r="C30" s="2" t="s">
        <v>7</v>
      </c>
      <c r="D30" s="38" t="s">
        <v>46</v>
      </c>
      <c r="E30" s="38" t="s">
        <v>46</v>
      </c>
      <c r="F30" s="39" t="s">
        <v>46</v>
      </c>
      <c r="G30" s="40" t="s">
        <v>46</v>
      </c>
      <c r="H30" s="38">
        <f>Matrix2!H30/Matrix3!H30*100</f>
        <v>5.7541174058634592</v>
      </c>
      <c r="I30" s="9" t="s">
        <v>46</v>
      </c>
      <c r="J30" s="9" t="s">
        <v>46</v>
      </c>
      <c r="K30" s="9" t="s">
        <v>46</v>
      </c>
      <c r="L30" s="9" t="s">
        <v>46</v>
      </c>
      <c r="M30" s="9" t="s">
        <v>46</v>
      </c>
      <c r="N30" s="38" t="s">
        <v>237</v>
      </c>
      <c r="O30" s="9" t="s">
        <v>46</v>
      </c>
      <c r="P30" s="9" t="s">
        <v>237</v>
      </c>
      <c r="Q30" s="9" t="s">
        <v>237</v>
      </c>
      <c r="R30" s="40" t="s">
        <v>46</v>
      </c>
      <c r="S30" s="38">
        <f>Matrix2!S30/Matrix3!S30*100</f>
        <v>61.344178082191782</v>
      </c>
      <c r="T30" s="38">
        <f>Matrix2!T30/Matrix3!T30*100</f>
        <v>60.473707083876569</v>
      </c>
      <c r="U30" s="38">
        <f>Matrix2!U30/Matrix3!U30*100</f>
        <v>48.486733001658379</v>
      </c>
      <c r="V30" s="38">
        <f>Matrix2!V30/Matrix3!V30*100</f>
        <v>63.878787878787882</v>
      </c>
      <c r="W30" s="38">
        <f>Matrix2!W30/Matrix3!W30*100</f>
        <v>47.199657973492947</v>
      </c>
      <c r="X30" s="38">
        <f>Matrix2!X30/Matrix3!X30*100</f>
        <v>9.4567404426559349</v>
      </c>
      <c r="Y30" s="38">
        <f>Matrix2!Y30/Matrix3!Y30*100</f>
        <v>25.457082069544633</v>
      </c>
      <c r="Z30" s="38">
        <f>Matrix2!Z30/Matrix3!Z30*100</f>
        <v>12.311647530942237</v>
      </c>
      <c r="AA30" s="38">
        <f>(Matrix3!AA30-Matrix2!AA30)/Matrix2!AA30*100</f>
        <v>28.968405024743056</v>
      </c>
      <c r="AB30" s="38" t="s">
        <v>46</v>
      </c>
      <c r="AC30" s="38" t="s">
        <v>46</v>
      </c>
      <c r="AD30" s="38">
        <f>Matrix2!AD30/Matrix3!AD30*100</f>
        <v>86.36363636363636</v>
      </c>
      <c r="AE30" s="34" t="s">
        <v>46</v>
      </c>
      <c r="AF30" s="30" t="s">
        <v>46</v>
      </c>
      <c r="AG30" s="38">
        <f>Matrix2!AG30/Matrix3!AG30*100</f>
        <v>17.200847399712977</v>
      </c>
      <c r="AH30" s="38" t="s">
        <v>46</v>
      </c>
      <c r="AI30" s="38" t="s">
        <v>46</v>
      </c>
      <c r="AJ30" s="38" t="s">
        <v>46</v>
      </c>
      <c r="AK30" s="38">
        <f>Matrix2!AK30/Matrix3!AK30*100</f>
        <v>20.38295243977764</v>
      </c>
      <c r="AL30" s="38">
        <f>Matrix2!AL30/Matrix3!AL30*100</f>
        <v>8.3384805435453977</v>
      </c>
      <c r="AM30" s="38" t="s">
        <v>46</v>
      </c>
      <c r="AN30" s="38">
        <f>Matrix2!AN30/Matrix3!AN30*100</f>
        <v>9.9721891140246317</v>
      </c>
      <c r="AO30" s="38" t="s">
        <v>46</v>
      </c>
      <c r="AP30" s="38" t="s">
        <v>46</v>
      </c>
      <c r="AQ30" s="40" t="s">
        <v>46</v>
      </c>
      <c r="AR30" s="38">
        <f>Matrix2!AR30/Matrix3!AR30*100</f>
        <v>10.264470716872822</v>
      </c>
      <c r="AS30" s="38">
        <f>Matrix2!AS30/Matrix3!AS30*100</f>
        <v>27.430093209054597</v>
      </c>
      <c r="AT30" s="38">
        <f>Matrix2!AT30/Matrix3!AT30*100</f>
        <v>38.349514563106794</v>
      </c>
      <c r="AU30" s="38">
        <f>Matrix2!AU30/Matrix3!AU30*100</f>
        <v>46.202531645569621</v>
      </c>
      <c r="AV30" s="38">
        <f>Matrix2!AV30/Matrix3!AV30*100</f>
        <v>6.458055925432757</v>
      </c>
      <c r="AW30" s="38" t="s">
        <v>46</v>
      </c>
      <c r="AX30" s="38" t="s">
        <v>46</v>
      </c>
      <c r="AY30" s="38" t="s">
        <v>46</v>
      </c>
      <c r="AZ30" s="9" t="s">
        <v>46</v>
      </c>
      <c r="BA30" s="40" t="s">
        <v>46</v>
      </c>
      <c r="BB30" s="38">
        <f>Matrix2!BB30/Matrix3!BB30*100</f>
        <v>8.7063486639786785</v>
      </c>
      <c r="BC30" s="38" t="s">
        <v>46</v>
      </c>
      <c r="BD30" s="55" t="s">
        <v>46</v>
      </c>
      <c r="BE30" s="38" t="s">
        <v>46</v>
      </c>
      <c r="BF30" s="51" t="s">
        <v>46</v>
      </c>
      <c r="BG30" s="38">
        <f>Matrix2!BG30/Matrix3!BG30*100</f>
        <v>22.866124513086859</v>
      </c>
      <c r="BH30" s="38">
        <f>Matrix2!BH30/Matrix3!BH30*100</f>
        <v>0.8667065152420802</v>
      </c>
      <c r="BI30" s="38">
        <f>Matrix2!BI30/Matrix3!BI30*100</f>
        <v>16.466099207513942</v>
      </c>
      <c r="BJ30" s="38">
        <f>Matrix2!BJ30/Matrix3!BJ30*100</f>
        <v>7.9542119166422083</v>
      </c>
      <c r="BK30" s="38">
        <f>Matrix2!BK30/Matrix3!BK30*100</f>
        <v>20.84870848708487</v>
      </c>
      <c r="BL30" s="38" t="s">
        <v>46</v>
      </c>
      <c r="BM30" s="38" t="s">
        <v>46</v>
      </c>
      <c r="BN30" s="38" t="s">
        <v>46</v>
      </c>
      <c r="BO30" s="40" t="s">
        <v>46</v>
      </c>
      <c r="BP30" s="38">
        <f>Matrix2!BP30/Matrix3!BP30*100</f>
        <v>14.604354753053638</v>
      </c>
      <c r="BQ30" s="38">
        <f>Matrix2!BQ30/Matrix3!BQ30*100</f>
        <v>16.797466283788371</v>
      </c>
      <c r="BR30" s="38">
        <f>(Matrix2!BR30-Matrix3!BR30)/Matrix3!BR30*100</f>
        <v>64.110819137537746</v>
      </c>
      <c r="BS30" s="38">
        <f>Matrix2!BS30/Matrix3!BS30*100</f>
        <v>5.6037722954964808</v>
      </c>
      <c r="BT30" s="38" t="s">
        <v>46</v>
      </c>
      <c r="BU30" s="38">
        <f>Matrix2!BU30/Matrix3!BU30*100</f>
        <v>2.6907417241989733</v>
      </c>
      <c r="BV30" s="38">
        <f>Matrix2!BV30/Matrix3!BV30*100</f>
        <v>6.1043678568264381</v>
      </c>
      <c r="BW30" s="38">
        <f>Matrix2!BW30/Matrix3!BW30*100</f>
        <v>8.5213032581453625</v>
      </c>
      <c r="BX30" s="35" t="s">
        <v>46</v>
      </c>
      <c r="BY30" s="45" t="s">
        <v>46</v>
      </c>
      <c r="BZ30" s="38">
        <f>Matrix2!BZ30/Matrix3!BZ30*100</f>
        <v>63.377297888334581</v>
      </c>
      <c r="CA30" s="38">
        <f>Matrix2!CA30/Matrix3!CA30*100</f>
        <v>61.670305676855897</v>
      </c>
      <c r="CB30" s="38">
        <f>Matrix2!CB30/Matrix3!CB30*100</f>
        <v>85.395645246946358</v>
      </c>
      <c r="CC30" s="38">
        <f>Matrix2!CC30/Matrix3!CC30*100</f>
        <v>14.604354753053638</v>
      </c>
      <c r="CD30" s="38">
        <f>Matrix2!CD30/Matrix3!CD30*100</f>
        <v>5.8240396530359355</v>
      </c>
      <c r="CE30" s="38">
        <f>Matrix2!CE30/Matrix3!CE30*100</f>
        <v>71.994195688225531</v>
      </c>
      <c r="CF30" s="38" t="s">
        <v>46</v>
      </c>
      <c r="CG30" s="35" t="e">
        <f>Matrix2!$CG30-Matrix3!CG30</f>
        <v>#VALUE!</v>
      </c>
      <c r="CH30" s="38" t="s">
        <v>46</v>
      </c>
      <c r="CI30" s="38" t="s">
        <v>46</v>
      </c>
      <c r="CJ30" s="38" t="s">
        <v>46</v>
      </c>
      <c r="CK30" s="38" t="s">
        <v>46</v>
      </c>
      <c r="CL30" s="38" t="s">
        <v>46</v>
      </c>
      <c r="CM30" s="38" t="s">
        <v>46</v>
      </c>
      <c r="CN30" s="38">
        <f>Matrix2!CN30/Matrix3!CN30*100</f>
        <v>30.278884462151396</v>
      </c>
      <c r="CO30" s="40">
        <f>Matrix2!CO30/Matrix3!CO30*100</f>
        <v>6.1573546180159635</v>
      </c>
      <c r="CP30" s="35" t="s">
        <v>46</v>
      </c>
      <c r="CQ30" s="35" t="s">
        <v>46</v>
      </c>
      <c r="CR30" s="35">
        <f>Matrix2!CR30-Matrix3!CR30</f>
        <v>415</v>
      </c>
      <c r="CS30" s="50">
        <f>Matrix2!CS30/Matrix3!CS30*100-100</f>
        <v>6.0904021132961503</v>
      </c>
      <c r="CT30" s="38">
        <f>Matrix2!CT30/Matrix3!CT30*100</f>
        <v>50.117581961543777</v>
      </c>
      <c r="CU30" s="35" t="s">
        <v>46</v>
      </c>
      <c r="CV30" s="38">
        <f>Matrix2!CV30/Matrix3!CV30*100</f>
        <v>102.38068889196292</v>
      </c>
      <c r="CW30" s="38">
        <f>Matrix2!CW30/Matrix3!CW30*100</f>
        <v>50.578145288047573</v>
      </c>
      <c r="CX30" s="38">
        <f>Matrix2!CX30/Matrix3!CX30</f>
        <v>2.1474904608159671</v>
      </c>
      <c r="CY30" s="38">
        <f>Matrix2!CY30/Matrix3!CY30</f>
        <v>3.3864846100439712</v>
      </c>
      <c r="CZ30" s="38">
        <f>Matrix2!CZ30/Matrix3!CZ30</f>
        <v>53.405109489051092</v>
      </c>
      <c r="DA30" s="40" t="s">
        <v>46</v>
      </c>
      <c r="DB30" s="44" t="s">
        <v>46</v>
      </c>
      <c r="DC30" s="44" t="s">
        <v>46</v>
      </c>
      <c r="DD30" s="44" t="s">
        <v>46</v>
      </c>
      <c r="DE30" s="44" t="s">
        <v>46</v>
      </c>
      <c r="DF30" s="9" t="s">
        <v>46</v>
      </c>
      <c r="DG30" s="9" t="s">
        <v>46</v>
      </c>
      <c r="DH30" s="9" t="s">
        <v>46</v>
      </c>
      <c r="DI30" s="9" t="s">
        <v>46</v>
      </c>
    </row>
    <row r="31" spans="1:113" x14ac:dyDescent="0.2">
      <c r="A31" s="3" t="s">
        <v>30</v>
      </c>
      <c r="B31" s="4">
        <v>2011</v>
      </c>
      <c r="C31" s="2" t="s">
        <v>8</v>
      </c>
      <c r="D31" s="38" t="s">
        <v>46</v>
      </c>
      <c r="E31" s="38" t="s">
        <v>46</v>
      </c>
      <c r="F31" s="39" t="s">
        <v>46</v>
      </c>
      <c r="G31" s="40" t="s">
        <v>46</v>
      </c>
      <c r="H31" s="38">
        <f>Matrix2!H31/Matrix3!H31*100</f>
        <v>5.1734180566587238</v>
      </c>
      <c r="I31" s="9" t="s">
        <v>46</v>
      </c>
      <c r="J31" s="9" t="s">
        <v>46</v>
      </c>
      <c r="K31" s="9" t="s">
        <v>46</v>
      </c>
      <c r="L31" s="9" t="s">
        <v>46</v>
      </c>
      <c r="M31" s="9" t="s">
        <v>46</v>
      </c>
      <c r="N31" s="38" t="s">
        <v>237</v>
      </c>
      <c r="O31" s="9" t="s">
        <v>46</v>
      </c>
      <c r="P31" s="9" t="s">
        <v>237</v>
      </c>
      <c r="Q31" s="9" t="s">
        <v>237</v>
      </c>
      <c r="R31" s="40" t="s">
        <v>46</v>
      </c>
      <c r="S31" s="38">
        <f>Matrix2!S31/Matrix3!S31*100</f>
        <v>60.825428523880845</v>
      </c>
      <c r="T31" s="38">
        <f>Matrix2!T31/Matrix3!T31*100</f>
        <v>59.383704735376043</v>
      </c>
      <c r="U31" s="38">
        <f>Matrix2!U31/Matrix3!U31*100</f>
        <v>49.677419354838712</v>
      </c>
      <c r="V31" s="38">
        <f>Matrix2!V31/Matrix3!V31*100</f>
        <v>63.858961802154745</v>
      </c>
      <c r="W31" s="38">
        <f>Matrix2!W31/Matrix3!W31*100</f>
        <v>48.251748251748253</v>
      </c>
      <c r="X31" s="38">
        <f>Matrix2!X31/Matrix3!X31*100</f>
        <v>8.6127547666009203</v>
      </c>
      <c r="Y31" s="38">
        <f>Matrix2!Y31/Matrix3!Y31*100</f>
        <v>22.802860769622622</v>
      </c>
      <c r="Z31" s="38">
        <f>Matrix2!Z31/Matrix3!Z31*100</f>
        <v>11.520846214772664</v>
      </c>
      <c r="AA31" s="38">
        <f>(Matrix3!AA31-Matrix2!AA31)/Matrix2!AA31*100</f>
        <v>27.8241917907737</v>
      </c>
      <c r="AB31" s="38" t="s">
        <v>46</v>
      </c>
      <c r="AC31" s="38" t="s">
        <v>46</v>
      </c>
      <c r="AD31" s="38">
        <f>Matrix2!AD31/Matrix3!AD31*100</f>
        <v>88.995215311004785</v>
      </c>
      <c r="AE31" s="34" t="s">
        <v>46</v>
      </c>
      <c r="AF31" s="30" t="s">
        <v>46</v>
      </c>
      <c r="AG31" s="38">
        <f>Matrix2!AG31/Matrix3!AG31*100</f>
        <v>17.505957108816521</v>
      </c>
      <c r="AH31" s="38" t="s">
        <v>46</v>
      </c>
      <c r="AI31" s="38" t="s">
        <v>46</v>
      </c>
      <c r="AJ31" s="38" t="s">
        <v>46</v>
      </c>
      <c r="AK31" s="38">
        <f>Matrix2!AK31/Matrix3!AK31*100</f>
        <v>20.105820105820104</v>
      </c>
      <c r="AL31" s="38">
        <f>Matrix2!AL31/Matrix3!AL31*100</f>
        <v>7.0707070707070701</v>
      </c>
      <c r="AM31" s="38" t="s">
        <v>46</v>
      </c>
      <c r="AN31" s="38">
        <f>Matrix2!AN31/Matrix3!AN31*100</f>
        <v>7.6225045372050815</v>
      </c>
      <c r="AO31" s="38" t="s">
        <v>46</v>
      </c>
      <c r="AP31" s="38" t="s">
        <v>46</v>
      </c>
      <c r="AQ31" s="40" t="s">
        <v>46</v>
      </c>
      <c r="AR31" s="38">
        <f>Matrix2!AR31/Matrix3!AR31*100</f>
        <v>9.4201747418586184</v>
      </c>
      <c r="AS31" s="38">
        <f>Matrix2!AS31/Matrix3!AS31*100</f>
        <v>22.315907813378303</v>
      </c>
      <c r="AT31" s="38">
        <f>Matrix2!AT31/Matrix3!AT31*100</f>
        <v>42.317380352644832</v>
      </c>
      <c r="AU31" s="38">
        <f>Matrix2!AU31/Matrix3!AU31*100</f>
        <v>39.880952380952387</v>
      </c>
      <c r="AV31" s="38">
        <f>Matrix2!AV31/Matrix3!AV31*100</f>
        <v>6.1270376616076447</v>
      </c>
      <c r="AW31" s="38" t="s">
        <v>46</v>
      </c>
      <c r="AX31" s="38" t="s">
        <v>46</v>
      </c>
      <c r="AY31" s="38" t="s">
        <v>46</v>
      </c>
      <c r="AZ31" s="9" t="s">
        <v>46</v>
      </c>
      <c r="BA31" s="40" t="s">
        <v>46</v>
      </c>
      <c r="BB31" s="38">
        <f>Matrix2!BB31/Matrix3!BB31*100</f>
        <v>8.3823140058247283</v>
      </c>
      <c r="BC31" s="38" t="s">
        <v>46</v>
      </c>
      <c r="BD31" s="55" t="s">
        <v>46</v>
      </c>
      <c r="BE31" s="38" t="s">
        <v>46</v>
      </c>
      <c r="BF31" s="51" t="s">
        <v>46</v>
      </c>
      <c r="BG31" s="38">
        <f>Matrix2!BG31/Matrix3!BG31*100</f>
        <v>23.63780778395552</v>
      </c>
      <c r="BH31" s="38">
        <f>Matrix2!BH31/Matrix3!BH31*100</f>
        <v>1.1872759856630823</v>
      </c>
      <c r="BI31" s="38">
        <f>Matrix2!BI31/Matrix3!BI31*100</f>
        <v>15.671133318192144</v>
      </c>
      <c r="BJ31" s="38">
        <f>Matrix2!BJ31/Matrix3!BJ31*100</f>
        <v>6.779468544174426</v>
      </c>
      <c r="BK31" s="38">
        <f>Matrix2!BK31/Matrix3!BK31*100</f>
        <v>21.105527638190953</v>
      </c>
      <c r="BL31" s="38" t="s">
        <v>46</v>
      </c>
      <c r="BM31" s="38" t="s">
        <v>46</v>
      </c>
      <c r="BN31" s="38" t="s">
        <v>46</v>
      </c>
      <c r="BO31" s="40" t="s">
        <v>46</v>
      </c>
      <c r="BP31" s="38">
        <f>Matrix2!BP31/Matrix3!BP31*100</f>
        <v>14.449476365694878</v>
      </c>
      <c r="BQ31" s="38">
        <f>Matrix2!BQ31/Matrix3!BQ31*100</f>
        <v>15.470259089055149</v>
      </c>
      <c r="BR31" s="38">
        <f>(Matrix2!BR31-Matrix3!BR31)/Matrix3!BR31*100</f>
        <v>69.302844400532251</v>
      </c>
      <c r="BS31" s="38">
        <f>Matrix2!BS31/Matrix3!BS31*100</f>
        <v>5.4646544876886418</v>
      </c>
      <c r="BT31" s="38" t="s">
        <v>46</v>
      </c>
      <c r="BU31" s="38">
        <f>Matrix2!BU31/Matrix3!BU31*100</f>
        <v>2.9436739315029721</v>
      </c>
      <c r="BV31" s="38">
        <f>Matrix2!BV31/Matrix3!BV31*100</f>
        <v>6.0606060606060606</v>
      </c>
      <c r="BW31" s="38">
        <f>Matrix2!BW31/Matrix3!BW31*100</f>
        <v>9.4316596931659689</v>
      </c>
      <c r="BX31" s="35" t="s">
        <v>46</v>
      </c>
      <c r="BY31" s="45" t="s">
        <v>46</v>
      </c>
      <c r="BZ31" s="38">
        <f>Matrix2!BZ31/Matrix3!BZ31*100</f>
        <v>62.234577707175006</v>
      </c>
      <c r="CA31" s="38">
        <f>Matrix2!CA31/Matrix3!CA31*100</f>
        <v>60.14128862030811</v>
      </c>
      <c r="CB31" s="38">
        <f>Matrix2!CB31/Matrix3!CB31*100</f>
        <v>85.550523634305122</v>
      </c>
      <c r="CC31" s="38">
        <f>Matrix2!CC31/Matrix3!CC31*100</f>
        <v>14.449476365694878</v>
      </c>
      <c r="CD31" s="38">
        <f>Matrix2!CD31/Matrix3!CD31*100</f>
        <v>6.6798754599490513</v>
      </c>
      <c r="CE31" s="38">
        <f>Matrix2!CE31/Matrix3!CE31*100</f>
        <v>71.348221670802317</v>
      </c>
      <c r="CF31" s="38" t="s">
        <v>46</v>
      </c>
      <c r="CG31" s="35" t="e">
        <f>Matrix2!$CG31-Matrix3!CG31</f>
        <v>#VALUE!</v>
      </c>
      <c r="CH31" s="38" t="s">
        <v>46</v>
      </c>
      <c r="CI31" s="38" t="s">
        <v>46</v>
      </c>
      <c r="CJ31" s="38" t="s">
        <v>46</v>
      </c>
      <c r="CK31" s="38" t="s">
        <v>46</v>
      </c>
      <c r="CL31" s="38" t="s">
        <v>46</v>
      </c>
      <c r="CM31" s="38" t="s">
        <v>46</v>
      </c>
      <c r="CN31" s="38">
        <f>Matrix2!CN31/Matrix3!CN31*100</f>
        <v>30.232558139534881</v>
      </c>
      <c r="CO31" s="40">
        <f>Matrix2!CO31/Matrix3!CO31*100</f>
        <v>6.5407107512370661</v>
      </c>
      <c r="CP31" s="35" t="s">
        <v>46</v>
      </c>
      <c r="CQ31" s="35" t="s">
        <v>46</v>
      </c>
      <c r="CR31" s="35">
        <f>Matrix2!CR31-Matrix3!CR31</f>
        <v>113</v>
      </c>
      <c r="CS31" s="50">
        <f>Matrix2!CS31/Matrix3!CS31*100-100</f>
        <v>1.2832159890983519</v>
      </c>
      <c r="CT31" s="38">
        <f>Matrix2!CT31/Matrix3!CT31*100</f>
        <v>41.215382890458571</v>
      </c>
      <c r="CU31" s="35" t="s">
        <v>46</v>
      </c>
      <c r="CV31" s="38">
        <f>Matrix2!CV31/Matrix3!CV31*100</f>
        <v>105.51182868034532</v>
      </c>
      <c r="CW31" s="38">
        <f>Matrix2!CW31/Matrix3!CW31*100</f>
        <v>49.831082870002639</v>
      </c>
      <c r="CX31" s="38">
        <f>Matrix2!CX31/Matrix3!CX31</f>
        <v>2.1445605269134682</v>
      </c>
      <c r="CY31" s="38">
        <f>Matrix2!CY31/Matrix3!CY31</f>
        <v>5.9555345316934725</v>
      </c>
      <c r="CZ31" s="38">
        <f>Matrix2!CZ31/Matrix3!CZ31</f>
        <v>59.952380952380949</v>
      </c>
      <c r="DA31" s="40" t="s">
        <v>46</v>
      </c>
      <c r="DB31" s="44" t="s">
        <v>46</v>
      </c>
      <c r="DC31" s="44" t="s">
        <v>46</v>
      </c>
      <c r="DD31" s="44" t="s">
        <v>46</v>
      </c>
      <c r="DE31" s="44" t="s">
        <v>46</v>
      </c>
      <c r="DF31" s="9" t="s">
        <v>46</v>
      </c>
      <c r="DG31" s="9" t="s">
        <v>46</v>
      </c>
      <c r="DH31" s="9" t="s">
        <v>46</v>
      </c>
      <c r="DI31" s="9" t="s">
        <v>46</v>
      </c>
    </row>
    <row r="32" spans="1:113" x14ac:dyDescent="0.2">
      <c r="A32" s="3" t="s">
        <v>31</v>
      </c>
      <c r="B32" s="4">
        <v>2011</v>
      </c>
      <c r="C32" s="2" t="s">
        <v>9</v>
      </c>
      <c r="D32" s="38" t="s">
        <v>46</v>
      </c>
      <c r="E32" s="38" t="s">
        <v>46</v>
      </c>
      <c r="F32" s="39" t="s">
        <v>46</v>
      </c>
      <c r="G32" s="40" t="s">
        <v>46</v>
      </c>
      <c r="H32" s="38">
        <f>Matrix2!H32/Matrix3!H32*100</f>
        <v>5.785624648405383</v>
      </c>
      <c r="I32" s="9" t="s">
        <v>46</v>
      </c>
      <c r="J32" s="9" t="s">
        <v>46</v>
      </c>
      <c r="K32" s="9" t="s">
        <v>46</v>
      </c>
      <c r="L32" s="9" t="s">
        <v>46</v>
      </c>
      <c r="M32" s="9" t="s">
        <v>46</v>
      </c>
      <c r="N32" s="38" t="s">
        <v>237</v>
      </c>
      <c r="O32" s="9" t="s">
        <v>46</v>
      </c>
      <c r="P32" s="9" t="s">
        <v>237</v>
      </c>
      <c r="Q32" s="9" t="s">
        <v>237</v>
      </c>
      <c r="R32" s="40" t="s">
        <v>46</v>
      </c>
      <c r="S32" s="38">
        <f>Matrix2!S32/Matrix3!S32*100</f>
        <v>61.499056349420336</v>
      </c>
      <c r="T32" s="38">
        <f>Matrix2!T32/Matrix3!T32*100</f>
        <v>60.01957768144316</v>
      </c>
      <c r="U32" s="38">
        <f>Matrix2!U32/Matrix3!U32*100</f>
        <v>49.714891924147992</v>
      </c>
      <c r="V32" s="38">
        <f>Matrix2!V32/Matrix3!V32*100</f>
        <v>61.919268849961917</v>
      </c>
      <c r="W32" s="38">
        <f>Matrix2!W32/Matrix3!W32*100</f>
        <v>45.025340090690854</v>
      </c>
      <c r="X32" s="38">
        <f>Matrix2!X32/Matrix3!X32*100</f>
        <v>7.5158227848101262</v>
      </c>
      <c r="Y32" s="38">
        <f>Matrix2!Y32/Matrix3!Y32*100</f>
        <v>24.264442426366063</v>
      </c>
      <c r="Z32" s="38">
        <f>Matrix2!Z32/Matrix3!Z32*100</f>
        <v>10.683746699164173</v>
      </c>
      <c r="AA32" s="38">
        <f>(Matrix3!AA32-Matrix2!AA32)/Matrix2!AA32*100</f>
        <v>31.431726168568275</v>
      </c>
      <c r="AB32" s="38" t="s">
        <v>46</v>
      </c>
      <c r="AC32" s="38" t="s">
        <v>46</v>
      </c>
      <c r="AD32" s="38">
        <f>Matrix2!AD32/Matrix3!AD32*100</f>
        <v>88.405797101449281</v>
      </c>
      <c r="AE32" s="34" t="s">
        <v>46</v>
      </c>
      <c r="AF32" s="30" t="s">
        <v>46</v>
      </c>
      <c r="AG32" s="38">
        <f>Matrix2!AG32/Matrix3!AG32*100</f>
        <v>16.28369899173482</v>
      </c>
      <c r="AH32" s="38" t="s">
        <v>46</v>
      </c>
      <c r="AI32" s="38" t="s">
        <v>46</v>
      </c>
      <c r="AJ32" s="38" t="s">
        <v>46</v>
      </c>
      <c r="AK32" s="38">
        <f>Matrix2!AK32/Matrix3!AK32*100</f>
        <v>17.662116040955631</v>
      </c>
      <c r="AL32" s="38">
        <f>Matrix2!AL32/Matrix3!AL32*100</f>
        <v>6.8259385665529013</v>
      </c>
      <c r="AM32" s="38" t="s">
        <v>46</v>
      </c>
      <c r="AN32" s="38">
        <f>Matrix2!AN32/Matrix3!AN32*100</f>
        <v>7.1485516874833914</v>
      </c>
      <c r="AO32" s="38" t="s">
        <v>46</v>
      </c>
      <c r="AP32" s="38" t="s">
        <v>46</v>
      </c>
      <c r="AQ32" s="40" t="s">
        <v>46</v>
      </c>
      <c r="AR32" s="38">
        <f>Matrix2!AR32/Matrix3!AR32*100</f>
        <v>9.2042061534467088</v>
      </c>
      <c r="AS32" s="38">
        <f>Matrix2!AS32/Matrix3!AS32*100</f>
        <v>27.785613540197463</v>
      </c>
      <c r="AT32" s="38">
        <f>Matrix2!AT32/Matrix3!AT32*100</f>
        <v>41.962774957698819</v>
      </c>
      <c r="AU32" s="38">
        <f>Matrix2!AU32/Matrix3!AU32*100</f>
        <v>42.741935483870968</v>
      </c>
      <c r="AV32" s="38">
        <f>Matrix2!AV32/Matrix3!AV32*100</f>
        <v>5.7827926657263751</v>
      </c>
      <c r="AW32" s="38" t="s">
        <v>46</v>
      </c>
      <c r="AX32" s="38" t="s">
        <v>46</v>
      </c>
      <c r="AY32" s="38" t="s">
        <v>46</v>
      </c>
      <c r="AZ32" s="9" t="s">
        <v>46</v>
      </c>
      <c r="BA32" s="40" t="s">
        <v>46</v>
      </c>
      <c r="BB32" s="38">
        <f>Matrix2!BB32/Matrix3!BB32*100</f>
        <v>7.858410143234237</v>
      </c>
      <c r="BC32" s="38" t="s">
        <v>46</v>
      </c>
      <c r="BD32" s="55" t="s">
        <v>46</v>
      </c>
      <c r="BE32" s="38" t="s">
        <v>46</v>
      </c>
      <c r="BF32" s="51" t="s">
        <v>46</v>
      </c>
      <c r="BG32" s="38">
        <f>Matrix2!BG32/Matrix3!BG32*100</f>
        <v>23.557921156259464</v>
      </c>
      <c r="BH32" s="38">
        <f>Matrix2!BH32/Matrix3!BH32*100</f>
        <v>1.1021307861866276</v>
      </c>
      <c r="BI32" s="38">
        <f>Matrix2!BI32/Matrix3!BI32*100</f>
        <v>13.786008230452676</v>
      </c>
      <c r="BJ32" s="38">
        <f>Matrix2!BJ32/Matrix3!BJ32*100</f>
        <v>5.8922558922558927</v>
      </c>
      <c r="BK32" s="38">
        <f>Matrix2!BK32/Matrix3!BK32*100</f>
        <v>21.746031746031747</v>
      </c>
      <c r="BL32" s="38" t="s">
        <v>46</v>
      </c>
      <c r="BM32" s="38" t="s">
        <v>46</v>
      </c>
      <c r="BN32" s="38" t="s">
        <v>46</v>
      </c>
      <c r="BO32" s="40" t="s">
        <v>46</v>
      </c>
      <c r="BP32" s="38">
        <f>Matrix2!BP32/Matrix3!BP32*100</f>
        <v>14.829455613282134</v>
      </c>
      <c r="BQ32" s="38">
        <f>Matrix2!BQ32/Matrix3!BQ32*100</f>
        <v>15.641906026787582</v>
      </c>
      <c r="BR32" s="38">
        <f>(Matrix2!BR32-Matrix3!BR32)/Matrix3!BR32*100</f>
        <v>70.587469207871095</v>
      </c>
      <c r="BS32" s="38">
        <f>Matrix2!BS32/Matrix3!BS32*100</f>
        <v>4.3532822709766759</v>
      </c>
      <c r="BT32" s="38" t="s">
        <v>46</v>
      </c>
      <c r="BU32" s="38">
        <f>Matrix2!BU32/Matrix3!BU32*100</f>
        <v>2.1233340862886831</v>
      </c>
      <c r="BV32" s="38">
        <f>Matrix2!BV32/Matrix3!BV32*100</f>
        <v>4.7778092272855925</v>
      </c>
      <c r="BW32" s="38">
        <f>Matrix2!BW32/Matrix3!BW32*100</f>
        <v>6.6734813084112155</v>
      </c>
      <c r="BX32" s="35" t="s">
        <v>46</v>
      </c>
      <c r="BY32" s="45" t="s">
        <v>46</v>
      </c>
      <c r="BZ32" s="38">
        <f>Matrix2!BZ32/Matrix3!BZ32*100</f>
        <v>63.044701198667184</v>
      </c>
      <c r="CA32" s="38">
        <f>Matrix2!CA32/Matrix3!CA32*100</f>
        <v>60.333901192504257</v>
      </c>
      <c r="CB32" s="38">
        <f>Matrix2!CB32/Matrix3!CB32*100</f>
        <v>85.170544386717879</v>
      </c>
      <c r="CC32" s="38">
        <f>Matrix2!CC32/Matrix3!CC32*100</f>
        <v>14.829455613282134</v>
      </c>
      <c r="CD32" s="38">
        <f>Matrix2!CD32/Matrix3!CD32*100</f>
        <v>6.5168285520668627</v>
      </c>
      <c r="CE32" s="38">
        <f>Matrix2!CE32/Matrix3!CE32*100</f>
        <v>73.425275162445303</v>
      </c>
      <c r="CF32" s="38" t="s">
        <v>46</v>
      </c>
      <c r="CG32" s="35" t="e">
        <f>Matrix2!$CG32-Matrix3!CG32</f>
        <v>#VALUE!</v>
      </c>
      <c r="CH32" s="38" t="s">
        <v>46</v>
      </c>
      <c r="CI32" s="38" t="s">
        <v>46</v>
      </c>
      <c r="CJ32" s="38" t="s">
        <v>46</v>
      </c>
      <c r="CK32" s="38" t="s">
        <v>46</v>
      </c>
      <c r="CL32" s="38" t="s">
        <v>46</v>
      </c>
      <c r="CM32" s="38" t="s">
        <v>46</v>
      </c>
      <c r="CN32" s="38">
        <f>Matrix2!CN32/Matrix3!CN32*100</f>
        <v>29.652996845425868</v>
      </c>
      <c r="CO32" s="40">
        <f>Matrix2!CO32/Matrix3!CO32*100</f>
        <v>4.869802906056683</v>
      </c>
      <c r="CP32" s="35" t="s">
        <v>46</v>
      </c>
      <c r="CQ32" s="35" t="s">
        <v>46</v>
      </c>
      <c r="CR32" s="35">
        <f>Matrix2!CR32-Matrix3!CR32</f>
        <v>28</v>
      </c>
      <c r="CS32" s="50">
        <f>Matrix2!CS32/Matrix3!CS32*100-100</f>
        <v>0.26187803965582646</v>
      </c>
      <c r="CT32" s="38">
        <f>Matrix2!CT32/Matrix3!CT32*100</f>
        <v>33.861940298507463</v>
      </c>
      <c r="CU32" s="35" t="s">
        <v>46</v>
      </c>
      <c r="CV32" s="38">
        <f>Matrix2!CV32/Matrix3!CV32*100</f>
        <v>116.07089552238807</v>
      </c>
      <c r="CW32" s="38">
        <f>Matrix2!CW32/Matrix3!CW32*100</f>
        <v>53.843956899909131</v>
      </c>
      <c r="CX32" s="38">
        <f>Matrix2!CX32/Matrix3!CX32</f>
        <v>2.1613355780022445</v>
      </c>
      <c r="CY32" s="38">
        <f>Matrix2!CY32/Matrix3!CY32</f>
        <v>3.8643812709030101</v>
      </c>
      <c r="CZ32" s="38">
        <f>Matrix2!CZ32/Matrix3!CZ32</f>
        <v>44.101145038167942</v>
      </c>
      <c r="DA32" s="40" t="s">
        <v>46</v>
      </c>
      <c r="DB32" s="44" t="s">
        <v>46</v>
      </c>
      <c r="DC32" s="44" t="s">
        <v>46</v>
      </c>
      <c r="DD32" s="44" t="s">
        <v>46</v>
      </c>
      <c r="DE32" s="44" t="s">
        <v>46</v>
      </c>
      <c r="DF32" s="9" t="s">
        <v>46</v>
      </c>
      <c r="DG32" s="9" t="s">
        <v>46</v>
      </c>
      <c r="DH32" s="9" t="s">
        <v>46</v>
      </c>
      <c r="DI32" s="9" t="s">
        <v>46</v>
      </c>
    </row>
    <row r="33" spans="1:113" x14ac:dyDescent="0.2">
      <c r="A33" s="3" t="s">
        <v>32</v>
      </c>
      <c r="B33" s="4">
        <v>2011</v>
      </c>
      <c r="C33" s="2" t="s">
        <v>10</v>
      </c>
      <c r="D33" s="38" t="s">
        <v>46</v>
      </c>
      <c r="E33" s="38" t="s">
        <v>46</v>
      </c>
      <c r="F33" s="39" t="s">
        <v>46</v>
      </c>
      <c r="G33" s="40">
        <f>Matrix2!G33/Matrix3!G33*100</f>
        <v>1.7098881520340492</v>
      </c>
      <c r="H33" s="38">
        <f>Matrix2!H33/Matrix3!H33*100</f>
        <v>9.524398693457389</v>
      </c>
      <c r="I33" s="9" t="s">
        <v>46</v>
      </c>
      <c r="J33" s="9" t="s">
        <v>46</v>
      </c>
      <c r="K33" s="9" t="s">
        <v>46</v>
      </c>
      <c r="L33" s="9" t="s">
        <v>46</v>
      </c>
      <c r="M33" s="9" t="s">
        <v>46</v>
      </c>
      <c r="N33" s="38">
        <v>19.8</v>
      </c>
      <c r="O33" s="9" t="s">
        <v>46</v>
      </c>
      <c r="P33" s="9">
        <f>Matrix2!P33/Matrix3!P33*100</f>
        <v>39.91253520405116</v>
      </c>
      <c r="Q33" s="9">
        <f>(Matrix3!Q33-Matrix2!Q33)/Matrix2!Q33*100</f>
        <v>33.70319001386963</v>
      </c>
      <c r="R33" s="40" t="s">
        <v>46</v>
      </c>
      <c r="S33" s="38">
        <f>Matrix2!S33/Matrix3!S33*100</f>
        <v>60.297500383376779</v>
      </c>
      <c r="T33" s="38">
        <f>Matrix2!T33/Matrix3!T33*100</f>
        <v>63.569391634980988</v>
      </c>
      <c r="U33" s="38">
        <f>Matrix2!U33/Matrix3!U33*100</f>
        <v>47.629613194290364</v>
      </c>
      <c r="V33" s="38">
        <f>Matrix2!V33/Matrix3!V33*100</f>
        <v>60.13513513513513</v>
      </c>
      <c r="W33" s="38">
        <f>Matrix2!W33/Matrix3!W33*100</f>
        <v>46.956521739130437</v>
      </c>
      <c r="X33" s="38">
        <f>Matrix2!X33/Matrix3!X33*100</f>
        <v>9.673774890552183</v>
      </c>
      <c r="Y33" s="38">
        <f>Matrix2!Y33/Matrix3!Y33*100</f>
        <v>26.961858696568044</v>
      </c>
      <c r="Z33" s="38">
        <f>Matrix2!Z33/Matrix3!Z33*100</f>
        <v>14.616584675578281</v>
      </c>
      <c r="AA33" s="38">
        <f>(Matrix3!AA33-Matrix2!AA33)/Matrix2!AA33*100</f>
        <v>19.489194499017682</v>
      </c>
      <c r="AB33" s="38" t="s">
        <v>46</v>
      </c>
      <c r="AC33" s="38" t="s">
        <v>46</v>
      </c>
      <c r="AD33" s="38">
        <f>Matrix2!AD33/Matrix3!AD33*100</f>
        <v>88.839285714285708</v>
      </c>
      <c r="AE33" s="34" t="s">
        <v>46</v>
      </c>
      <c r="AF33" s="30" t="s">
        <v>46</v>
      </c>
      <c r="AG33" s="38">
        <f>Matrix2!AG33/Matrix3!AG33*100</f>
        <v>16.143719687221616</v>
      </c>
      <c r="AH33" s="38" t="s">
        <v>46</v>
      </c>
      <c r="AI33" s="38" t="s">
        <v>46</v>
      </c>
      <c r="AJ33" s="38" t="s">
        <v>46</v>
      </c>
      <c r="AK33" s="38">
        <f>Matrix2!AK33/Matrix3!AK33*100</f>
        <v>22.233250620347395</v>
      </c>
      <c r="AL33" s="38">
        <f>Matrix2!AL33/Matrix3!AL33*100</f>
        <v>21.637717121588089</v>
      </c>
      <c r="AM33" s="38" t="s">
        <v>46</v>
      </c>
      <c r="AN33" s="38">
        <f>Matrix2!AN33/Matrix3!AN33*100</f>
        <v>24.96934396076027</v>
      </c>
      <c r="AO33" s="38" t="s">
        <v>46</v>
      </c>
      <c r="AP33" s="38" t="s">
        <v>46</v>
      </c>
      <c r="AQ33" s="40" t="s">
        <v>46</v>
      </c>
      <c r="AR33" s="38">
        <f>Matrix2!AR33/Matrix3!AR33*100</f>
        <v>9.935167771948926</v>
      </c>
      <c r="AS33" s="38">
        <f>Matrix2!AS33/Matrix3!AS33*100</f>
        <v>29.813200498132002</v>
      </c>
      <c r="AT33" s="38">
        <f>Matrix2!AT33/Matrix3!AT33*100</f>
        <v>41.019214703425227</v>
      </c>
      <c r="AU33" s="38">
        <f>Matrix2!AU33/Matrix3!AU33*100</f>
        <v>46.232179226069249</v>
      </c>
      <c r="AV33" s="38">
        <f>Matrix2!AV33/Matrix3!AV33*100</f>
        <v>16.662515566625157</v>
      </c>
      <c r="AW33" s="38" t="s">
        <v>46</v>
      </c>
      <c r="AX33" s="38" t="s">
        <v>46</v>
      </c>
      <c r="AY33" s="38" t="s">
        <v>46</v>
      </c>
      <c r="AZ33" s="9" t="s">
        <v>46</v>
      </c>
      <c r="BA33" s="40" t="s">
        <v>46</v>
      </c>
      <c r="BB33" s="38">
        <f>Matrix2!BB33/Matrix3!BB33*100</f>
        <v>10.227160249430863</v>
      </c>
      <c r="BC33" s="38" t="s">
        <v>46</v>
      </c>
      <c r="BD33" s="55" t="s">
        <v>46</v>
      </c>
      <c r="BE33" s="38" t="s">
        <v>46</v>
      </c>
      <c r="BF33" s="51" t="s">
        <v>46</v>
      </c>
      <c r="BG33" s="38">
        <f>Matrix2!BG33/Matrix3!BG33*100</f>
        <v>23.208452934771849</v>
      </c>
      <c r="BH33" s="38">
        <f>Matrix2!BH33/Matrix3!BH33*100</f>
        <v>3.5078366563599528</v>
      </c>
      <c r="BI33" s="38">
        <f>Matrix2!BI33/Matrix3!BI33*100</f>
        <v>13.65428512139448</v>
      </c>
      <c r="BJ33" s="38">
        <f>Matrix2!BJ33/Matrix3!BJ33*100</f>
        <v>6.9931521062461091</v>
      </c>
      <c r="BK33" s="38">
        <f>Matrix2!BK33/Matrix3!BK33*100</f>
        <v>19.807121661721069</v>
      </c>
      <c r="BL33" s="38" t="s">
        <v>46</v>
      </c>
      <c r="BM33" s="38" t="s">
        <v>46</v>
      </c>
      <c r="BN33" s="38">
        <f>Matrix2!BN33/Matrix3!BN33*100</f>
        <v>14.623710042788824</v>
      </c>
      <c r="BO33" s="40">
        <f>Matrix2!BO33/Matrix3!BO33*100</f>
        <v>26.628075253256149</v>
      </c>
      <c r="BP33" s="38">
        <f>Matrix2!BP33/Matrix3!BP33*100</f>
        <v>14.903392283970044</v>
      </c>
      <c r="BQ33" s="38">
        <f>Matrix2!BQ33/Matrix3!BQ33*100</f>
        <v>18.841860514041613</v>
      </c>
      <c r="BR33" s="38">
        <f>(Matrix2!BR33-Matrix3!BR33)/Matrix3!BR33*100</f>
        <v>52.656247938766356</v>
      </c>
      <c r="BS33" s="38">
        <f>Matrix2!BS33/Matrix3!BS33*100</f>
        <v>13.095120261308521</v>
      </c>
      <c r="BT33" s="38" t="s">
        <v>46</v>
      </c>
      <c r="BU33" s="38">
        <f>Matrix2!BU33/Matrix3!BU33*100</f>
        <v>6.5013531373906472</v>
      </c>
      <c r="BV33" s="38">
        <f>Matrix2!BV33/Matrix3!BV33*100</f>
        <v>14.771372410015147</v>
      </c>
      <c r="BW33" s="38">
        <f>Matrix2!BW33/Matrix3!BW33*100</f>
        <v>18.258049204967961</v>
      </c>
      <c r="BX33" s="35" t="s">
        <v>46</v>
      </c>
      <c r="BY33" s="45" t="s">
        <v>46</v>
      </c>
      <c r="BZ33" s="38">
        <f>Matrix2!BZ33/Matrix3!BZ33*100</f>
        <v>63.51083836484213</v>
      </c>
      <c r="CA33" s="38">
        <f>Matrix2!CA33/Matrix3!CA33*100</f>
        <v>61.865825643421722</v>
      </c>
      <c r="CB33" s="38">
        <f>Matrix2!CB33/Matrix3!CB33*100</f>
        <v>85.096607716029965</v>
      </c>
      <c r="CC33" s="38">
        <f>Matrix2!CC33/Matrix3!CC33*100</f>
        <v>14.903392283970044</v>
      </c>
      <c r="CD33" s="38">
        <f>Matrix2!CD33/Matrix3!CD33*100</f>
        <v>6.3188369312102717</v>
      </c>
      <c r="CE33" s="38">
        <f>Matrix2!CE33/Matrix3!CE33*100</f>
        <v>72.169218253087791</v>
      </c>
      <c r="CF33" s="38" t="s">
        <v>46</v>
      </c>
      <c r="CG33" s="35" t="e">
        <f>Matrix2!$CG33-Matrix3!CG33</f>
        <v>#VALUE!</v>
      </c>
      <c r="CH33" s="38" t="s">
        <v>46</v>
      </c>
      <c r="CI33" s="38" t="s">
        <v>46</v>
      </c>
      <c r="CJ33" s="38" t="s">
        <v>46</v>
      </c>
      <c r="CK33" s="38" t="s">
        <v>46</v>
      </c>
      <c r="CL33" s="38" t="s">
        <v>46</v>
      </c>
      <c r="CM33" s="38" t="s">
        <v>46</v>
      </c>
      <c r="CN33" s="38">
        <f>Matrix2!CN33/Matrix3!CN33*100</f>
        <v>31.590214067278289</v>
      </c>
      <c r="CO33" s="40">
        <f>Matrix2!CO33/Matrix3!CO33*100</f>
        <v>13.603166183850831</v>
      </c>
      <c r="CP33" s="35" t="s">
        <v>46</v>
      </c>
      <c r="CQ33" s="35" t="s">
        <v>46</v>
      </c>
      <c r="CR33" s="35">
        <f>Matrix2!CR33-Matrix3!CR33</f>
        <v>325</v>
      </c>
      <c r="CS33" s="50">
        <f>Matrix2!CS33/Matrix3!CS33*100-100</f>
        <v>1.6860344469806989</v>
      </c>
      <c r="CT33" s="38">
        <f>Matrix2!CT33/Matrix3!CT33*100</f>
        <v>63.64981378501097</v>
      </c>
      <c r="CU33" s="35" t="s">
        <v>46</v>
      </c>
      <c r="CV33" s="38">
        <f>Matrix2!CV33/Matrix3!CV33*100</f>
        <v>89.815825723177397</v>
      </c>
      <c r="CW33" s="38">
        <f>Matrix2!CW33/Matrix3!CW33*100</f>
        <v>43.563298030288038</v>
      </c>
      <c r="CX33" s="38">
        <f>Matrix2!CX33/Matrix3!CX33</f>
        <v>2.0964930483502799</v>
      </c>
      <c r="CY33" s="38">
        <f>Matrix2!CY33/Matrix3!CY33</f>
        <v>11.840609434515089</v>
      </c>
      <c r="CZ33" s="38">
        <f>Matrix2!CZ33/Matrix3!CZ33</f>
        <v>88.817582417582415</v>
      </c>
      <c r="DA33" s="40" t="s">
        <v>46</v>
      </c>
      <c r="DB33" s="44" t="s">
        <v>46</v>
      </c>
      <c r="DC33" s="44" t="s">
        <v>46</v>
      </c>
      <c r="DD33" s="44" t="s">
        <v>46</v>
      </c>
      <c r="DE33" s="44" t="s">
        <v>46</v>
      </c>
      <c r="DF33" s="9" t="s">
        <v>46</v>
      </c>
      <c r="DG33" s="9" t="s">
        <v>46</v>
      </c>
      <c r="DH33" s="9" t="s">
        <v>46</v>
      </c>
      <c r="DI33" s="9" t="s">
        <v>46</v>
      </c>
    </row>
    <row r="34" spans="1:113" x14ac:dyDescent="0.2">
      <c r="A34" s="3" t="s">
        <v>33</v>
      </c>
      <c r="B34" s="4">
        <v>2011</v>
      </c>
      <c r="C34" s="2" t="s">
        <v>11</v>
      </c>
      <c r="D34" s="38" t="s">
        <v>46</v>
      </c>
      <c r="E34" s="38" t="s">
        <v>46</v>
      </c>
      <c r="F34" s="39" t="s">
        <v>46</v>
      </c>
      <c r="G34" s="40">
        <f>Matrix2!G34/Matrix3!G34*100</f>
        <v>2.1076523994811933</v>
      </c>
      <c r="H34" s="38">
        <f>Matrix2!H34/Matrix3!H34*100</f>
        <v>9.4510566872663464</v>
      </c>
      <c r="I34" s="9" t="s">
        <v>46</v>
      </c>
      <c r="J34" s="9" t="s">
        <v>46</v>
      </c>
      <c r="K34" s="9" t="s">
        <v>46</v>
      </c>
      <c r="L34" s="9" t="s">
        <v>46</v>
      </c>
      <c r="M34" s="9" t="s">
        <v>46</v>
      </c>
      <c r="N34" s="38">
        <v>17.600000000000001</v>
      </c>
      <c r="O34" s="9" t="s">
        <v>46</v>
      </c>
      <c r="P34" s="9">
        <f>Matrix2!P34/Matrix3!P34*100</f>
        <v>36.617277737569175</v>
      </c>
      <c r="Q34" s="9">
        <f>(Matrix3!Q34-Matrix2!Q34)/Matrix2!Q34*100</f>
        <v>25.298013245033111</v>
      </c>
      <c r="R34" s="40" t="s">
        <v>46</v>
      </c>
      <c r="S34" s="38">
        <f>Matrix2!S34/Matrix3!S34*100</f>
        <v>63.844366323065003</v>
      </c>
      <c r="T34" s="38">
        <f>Matrix2!T34/Matrix3!T34*100</f>
        <v>65.97956307258633</v>
      </c>
      <c r="U34" s="38">
        <f>Matrix2!U34/Matrix3!U34*100</f>
        <v>46.650730411686588</v>
      </c>
      <c r="V34" s="38">
        <f>Matrix2!V34/Matrix3!V34*100</f>
        <v>61.856000000000002</v>
      </c>
      <c r="W34" s="38">
        <f>Matrix2!W34/Matrix3!W34*100</f>
        <v>42.997039398770212</v>
      </c>
      <c r="X34" s="38">
        <f>Matrix2!X34/Matrix3!X34*100</f>
        <v>8.6030070696007162</v>
      </c>
      <c r="Y34" s="38">
        <f>Matrix2!Y34/Matrix3!Y34*100</f>
        <v>28.721125624823397</v>
      </c>
      <c r="Z34" s="38">
        <f>Matrix2!Z34/Matrix3!Z34*100</f>
        <v>15.493758244136076</v>
      </c>
      <c r="AA34" s="38">
        <f>(Matrix3!AA34-Matrix2!AA34)/Matrix2!AA34*100</f>
        <v>22.625356706074196</v>
      </c>
      <c r="AB34" s="38" t="s">
        <v>46</v>
      </c>
      <c r="AC34" s="38" t="s">
        <v>46</v>
      </c>
      <c r="AD34" s="38">
        <f>Matrix2!AD34/Matrix3!AD34*100</f>
        <v>88.870292887029294</v>
      </c>
      <c r="AE34" s="34" t="s">
        <v>46</v>
      </c>
      <c r="AF34" s="30" t="s">
        <v>46</v>
      </c>
      <c r="AG34" s="38">
        <f>Matrix2!AG34/Matrix3!AG34*100</f>
        <v>17.071030746929122</v>
      </c>
      <c r="AH34" s="38" t="s">
        <v>46</v>
      </c>
      <c r="AI34" s="38" t="s">
        <v>46</v>
      </c>
      <c r="AJ34" s="38" t="s">
        <v>46</v>
      </c>
      <c r="AK34" s="38">
        <f>Matrix2!AK34/Matrix3!AK34*100</f>
        <v>21.481215171669962</v>
      </c>
      <c r="AL34" s="38">
        <f>Matrix2!AL34/Matrix3!AL34*100</f>
        <v>16.969261190005394</v>
      </c>
      <c r="AM34" s="38" t="s">
        <v>46</v>
      </c>
      <c r="AN34" s="38">
        <f>Matrix2!AN34/Matrix3!AN34*100</f>
        <v>16.513966480446925</v>
      </c>
      <c r="AO34" s="38" t="s">
        <v>46</v>
      </c>
      <c r="AP34" s="38" t="s">
        <v>46</v>
      </c>
      <c r="AQ34" s="40" t="s">
        <v>46</v>
      </c>
      <c r="AR34" s="38">
        <f>Matrix2!AR34/Matrix3!AR34*100</f>
        <v>10.429541466392005</v>
      </c>
      <c r="AS34" s="38">
        <f>Matrix2!AS34/Matrix3!AS34*100</f>
        <v>32.571324067300658</v>
      </c>
      <c r="AT34" s="38">
        <f>Matrix2!AT34/Matrix3!AT34*100</f>
        <v>38.966872543514881</v>
      </c>
      <c r="AU34" s="38">
        <f>Matrix2!AU34/Matrix3!AU34*100</f>
        <v>44.524495677233425</v>
      </c>
      <c r="AV34" s="38">
        <f>Matrix2!AV34/Matrix3!AV34*100</f>
        <v>12.527432333577176</v>
      </c>
      <c r="AW34" s="38" t="s">
        <v>46</v>
      </c>
      <c r="AX34" s="38" t="s">
        <v>46</v>
      </c>
      <c r="AY34" s="38" t="s">
        <v>46</v>
      </c>
      <c r="AZ34" s="9" t="s">
        <v>46</v>
      </c>
      <c r="BA34" s="40" t="s">
        <v>46</v>
      </c>
      <c r="BB34" s="38">
        <f>Matrix2!BB34/Matrix3!BB34*100</f>
        <v>9.4567788204776075</v>
      </c>
      <c r="BC34" s="38" t="s">
        <v>46</v>
      </c>
      <c r="BD34" s="55" t="s">
        <v>46</v>
      </c>
      <c r="BE34" s="38" t="s">
        <v>46</v>
      </c>
      <c r="BF34" s="51" t="s">
        <v>46</v>
      </c>
      <c r="BG34" s="38">
        <f>Matrix2!BG34/Matrix3!BG34*100</f>
        <v>21.454184786755167</v>
      </c>
      <c r="BH34" s="38">
        <f>Matrix2!BH34/Matrix3!BH34*100</f>
        <v>2.5515647226173539</v>
      </c>
      <c r="BI34" s="38">
        <f>Matrix2!BI34/Matrix3!BI34*100</f>
        <v>14.442369581628192</v>
      </c>
      <c r="BJ34" s="38">
        <f>Matrix2!BJ34/Matrix3!BJ34*100</f>
        <v>7.6363780841511382</v>
      </c>
      <c r="BK34" s="38">
        <f>Matrix2!BK34/Matrix3!BK34*100</f>
        <v>20.967741935483872</v>
      </c>
      <c r="BL34" s="38" t="s">
        <v>46</v>
      </c>
      <c r="BM34" s="38" t="s">
        <v>46</v>
      </c>
      <c r="BN34" s="38">
        <f>Matrix2!BN34/Matrix3!BN34*100</f>
        <v>16.885061774616247</v>
      </c>
      <c r="BO34" s="40">
        <f>Matrix2!BO34/Matrix3!BO34*100</f>
        <v>21.176470588235293</v>
      </c>
      <c r="BP34" s="38">
        <f>Matrix2!BP34/Matrix3!BP34*100</f>
        <v>14.236902050113894</v>
      </c>
      <c r="BQ34" s="38">
        <f>Matrix2!BQ34/Matrix3!BQ34*100</f>
        <v>20.063842198985373</v>
      </c>
      <c r="BR34" s="38">
        <f>(Matrix2!BR34-Matrix3!BR34)/Matrix3!BR34*100</f>
        <v>49.872894189532182</v>
      </c>
      <c r="BS34" s="38">
        <f>Matrix2!BS34/Matrix3!BS34*100</f>
        <v>9.9622339208056765</v>
      </c>
      <c r="BT34" s="38" t="s">
        <v>46</v>
      </c>
      <c r="BU34" s="38">
        <f>Matrix2!BU34/Matrix3!BU34*100</f>
        <v>4.6150341685649199</v>
      </c>
      <c r="BV34" s="38">
        <f>Matrix2!BV34/Matrix3!BV34*100</f>
        <v>11.364740165128703</v>
      </c>
      <c r="BW34" s="38">
        <f>Matrix2!BW34/Matrix3!BW34*100</f>
        <v>14.355713702385813</v>
      </c>
      <c r="BX34" s="35" t="s">
        <v>46</v>
      </c>
      <c r="BY34" s="45" t="s">
        <v>46</v>
      </c>
      <c r="BZ34" s="38">
        <f>Matrix2!BZ34/Matrix3!BZ34*100</f>
        <v>64.490348668650341</v>
      </c>
      <c r="CA34" s="38">
        <f>Matrix2!CA34/Matrix3!CA34*100</f>
        <v>65.282693394402642</v>
      </c>
      <c r="CB34" s="38">
        <f>Matrix2!CB34/Matrix3!CB34*100</f>
        <v>85.763097949886102</v>
      </c>
      <c r="CC34" s="38">
        <f>Matrix2!CC34/Matrix3!CC34*100</f>
        <v>14.236902050113894</v>
      </c>
      <c r="CD34" s="38">
        <f>Matrix2!CD34/Matrix3!CD34*100</f>
        <v>6.9977220956719819</v>
      </c>
      <c r="CE34" s="38">
        <f>Matrix2!CE34/Matrix3!CE34*100</f>
        <v>74.608233731739702</v>
      </c>
      <c r="CF34" s="38" t="s">
        <v>46</v>
      </c>
      <c r="CG34" s="35" t="e">
        <f>Matrix2!$CG34-Matrix3!CG34</f>
        <v>#VALUE!</v>
      </c>
      <c r="CH34" s="38" t="s">
        <v>46</v>
      </c>
      <c r="CI34" s="38" t="s">
        <v>46</v>
      </c>
      <c r="CJ34" s="38" t="s">
        <v>46</v>
      </c>
      <c r="CK34" s="38" t="s">
        <v>46</v>
      </c>
      <c r="CL34" s="38" t="s">
        <v>46</v>
      </c>
      <c r="CM34" s="38" t="s">
        <v>46</v>
      </c>
      <c r="CN34" s="38">
        <f>Matrix2!CN34/Matrix3!CN34*100</f>
        <v>29.90847357543549</v>
      </c>
      <c r="CO34" s="40">
        <f>Matrix2!CO34/Matrix3!CO34*100</f>
        <v>10.729134346881787</v>
      </c>
      <c r="CP34" s="35" t="s">
        <v>46</v>
      </c>
      <c r="CQ34" s="35" t="s">
        <v>46</v>
      </c>
      <c r="CR34" s="35">
        <f>Matrix2!CR34-Matrix3!CR34</f>
        <v>462</v>
      </c>
      <c r="CS34" s="50">
        <f>Matrix2!CS34/Matrix3!CS34*100-100</f>
        <v>1.8355914021216648</v>
      </c>
      <c r="CT34" s="38">
        <f>Matrix2!CT34/Matrix3!CT34*100</f>
        <v>59.720650774452807</v>
      </c>
      <c r="CU34" s="35" t="s">
        <v>46</v>
      </c>
      <c r="CV34" s="38">
        <f>Matrix2!CV34/Matrix3!CV34*100</f>
        <v>88.418321563731411</v>
      </c>
      <c r="CW34" s="38">
        <f>Matrix2!CW34/Matrix3!CW34*100</f>
        <v>43.225947966735333</v>
      </c>
      <c r="CX34" s="38">
        <f>Matrix2!CX34/Matrix3!CX34</f>
        <v>2.0830386586674083</v>
      </c>
      <c r="CY34" s="38">
        <f>Matrix2!CY34/Matrix3!CY34</f>
        <v>7.2897664071190214</v>
      </c>
      <c r="CZ34" s="38">
        <f>Matrix2!CZ34/Matrix3!CZ34</f>
        <v>75.544668587896254</v>
      </c>
      <c r="DA34" s="40" t="s">
        <v>46</v>
      </c>
      <c r="DB34" s="44" t="s">
        <v>46</v>
      </c>
      <c r="DC34" s="44" t="s">
        <v>46</v>
      </c>
      <c r="DD34" s="44" t="s">
        <v>46</v>
      </c>
      <c r="DE34" s="44" t="s">
        <v>46</v>
      </c>
      <c r="DF34" s="9" t="s">
        <v>46</v>
      </c>
      <c r="DG34" s="9" t="s">
        <v>46</v>
      </c>
      <c r="DH34" s="9" t="s">
        <v>46</v>
      </c>
      <c r="DI34" s="9" t="s">
        <v>46</v>
      </c>
    </row>
    <row r="35" spans="1:113" x14ac:dyDescent="0.2">
      <c r="A35" s="3" t="s">
        <v>34</v>
      </c>
      <c r="B35" s="4">
        <v>2011</v>
      </c>
      <c r="C35" s="2" t="s">
        <v>12</v>
      </c>
      <c r="D35" s="38" t="s">
        <v>46</v>
      </c>
      <c r="E35" s="38" t="s">
        <v>46</v>
      </c>
      <c r="F35" s="39" t="s">
        <v>46</v>
      </c>
      <c r="G35" s="40">
        <f>Matrix2!G35/Matrix3!G35*100</f>
        <v>1.5800262569961074</v>
      </c>
      <c r="H35" s="38">
        <f>Matrix2!H35/Matrix3!H35*100</f>
        <v>6.1012967270884673</v>
      </c>
      <c r="I35" s="9" t="s">
        <v>46</v>
      </c>
      <c r="J35" s="9" t="s">
        <v>46</v>
      </c>
      <c r="K35" s="9" t="s">
        <v>46</v>
      </c>
      <c r="L35" s="9" t="s">
        <v>46</v>
      </c>
      <c r="M35" s="9" t="s">
        <v>46</v>
      </c>
      <c r="N35" s="38">
        <v>20.9</v>
      </c>
      <c r="O35" s="9" t="s">
        <v>46</v>
      </c>
      <c r="P35" s="9" t="s">
        <v>237</v>
      </c>
      <c r="Q35" s="9" t="s">
        <v>237</v>
      </c>
      <c r="R35" s="40" t="s">
        <v>46</v>
      </c>
      <c r="S35" s="38">
        <f>Matrix2!S35/Matrix3!S35*100</f>
        <v>62.93085218862339</v>
      </c>
      <c r="T35" s="38">
        <f>Matrix2!T35/Matrix3!T35*100</f>
        <v>65.121458898865455</v>
      </c>
      <c r="U35" s="38">
        <f>Matrix2!U35/Matrix3!U35*100</f>
        <v>45.905612244897959</v>
      </c>
      <c r="V35" s="38">
        <f>Matrix2!V35/Matrix3!V35*100</f>
        <v>66.436251920122885</v>
      </c>
      <c r="W35" s="38">
        <f>Matrix2!W35/Matrix3!W35*100</f>
        <v>47.638232842456233</v>
      </c>
      <c r="X35" s="38">
        <f>Matrix2!X35/Matrix3!X35*100</f>
        <v>6.9087479368073561</v>
      </c>
      <c r="Y35" s="38">
        <f>Matrix2!Y35/Matrix3!Y35*100</f>
        <v>28.738835951934206</v>
      </c>
      <c r="Z35" s="38">
        <f>Matrix2!Z35/Matrix3!Z35*100</f>
        <v>15.127398857533267</v>
      </c>
      <c r="AA35" s="38">
        <f>(Matrix3!AA35-Matrix2!AA35)/Matrix2!AA35*100</f>
        <v>24.31548835308541</v>
      </c>
      <c r="AB35" s="38" t="s">
        <v>46</v>
      </c>
      <c r="AC35" s="38" t="s">
        <v>46</v>
      </c>
      <c r="AD35" s="38">
        <f>Matrix2!AD35/Matrix3!AD35*100</f>
        <v>88.59832635983264</v>
      </c>
      <c r="AE35" s="34" t="s">
        <v>46</v>
      </c>
      <c r="AF35" s="30" t="s">
        <v>46</v>
      </c>
      <c r="AG35" s="38">
        <f>Matrix2!AG35/Matrix3!AG35*100</f>
        <v>17.124628601699797</v>
      </c>
      <c r="AH35" s="38" t="s">
        <v>46</v>
      </c>
      <c r="AI35" s="38" t="s">
        <v>46</v>
      </c>
      <c r="AJ35" s="38" t="s">
        <v>46</v>
      </c>
      <c r="AK35" s="38">
        <f>Matrix2!AK35/Matrix3!AK35*100</f>
        <v>20.733029711559315</v>
      </c>
      <c r="AL35" s="38">
        <f>Matrix2!AL35/Matrix3!AL35*100</f>
        <v>14.617219692040774</v>
      </c>
      <c r="AM35" s="38" t="s">
        <v>46</v>
      </c>
      <c r="AN35" s="38">
        <f>Matrix2!AN35/Matrix3!AN35*100</f>
        <v>16.906523201075991</v>
      </c>
      <c r="AO35" s="38" t="s">
        <v>46</v>
      </c>
      <c r="AP35" s="38" t="s">
        <v>46</v>
      </c>
      <c r="AQ35" s="40" t="s">
        <v>46</v>
      </c>
      <c r="AR35" s="38">
        <f>Matrix2!AR35/Matrix3!AR35*100</f>
        <v>11.451735495312896</v>
      </c>
      <c r="AS35" s="38">
        <f>Matrix2!AS35/Matrix3!AS35*100</f>
        <v>33.909895414320196</v>
      </c>
      <c r="AT35" s="38">
        <f>Matrix2!AT35/Matrix3!AT35*100</f>
        <v>42.645314353499408</v>
      </c>
      <c r="AU35" s="38">
        <f>Matrix2!AU35/Matrix3!AU35*100</f>
        <v>42.280945757997216</v>
      </c>
      <c r="AV35" s="38">
        <f>Matrix2!AV35/Matrix3!AV35*100</f>
        <v>11.383748994368464</v>
      </c>
      <c r="AW35" s="38" t="s">
        <v>46</v>
      </c>
      <c r="AX35" s="38" t="s">
        <v>46</v>
      </c>
      <c r="AY35" s="38" t="s">
        <v>46</v>
      </c>
      <c r="AZ35" s="9" t="s">
        <v>46</v>
      </c>
      <c r="BA35" s="40" t="s">
        <v>46</v>
      </c>
      <c r="BB35" s="38">
        <f>Matrix2!BB35/Matrix3!BB35*100</f>
        <v>8.3492641131354066</v>
      </c>
      <c r="BC35" s="38" t="s">
        <v>46</v>
      </c>
      <c r="BD35" s="55" t="s">
        <v>46</v>
      </c>
      <c r="BE35" s="38" t="s">
        <v>46</v>
      </c>
      <c r="BF35" s="51" t="s">
        <v>46</v>
      </c>
      <c r="BG35" s="38">
        <f>Matrix2!BG35/Matrix3!BG35*100</f>
        <v>20.438998548955478</v>
      </c>
      <c r="BH35" s="38">
        <f>Matrix2!BH35/Matrix3!BH35*100</f>
        <v>2.1298174442190669</v>
      </c>
      <c r="BI35" s="38">
        <f>Matrix2!BI35/Matrix3!BI35*100</f>
        <v>12.730224770409457</v>
      </c>
      <c r="BJ35" s="38">
        <f>Matrix2!BJ35/Matrix3!BJ35*100</f>
        <v>5.7740118727484901</v>
      </c>
      <c r="BK35" s="38">
        <f>Matrix2!BK35/Matrix3!BK35*100</f>
        <v>23.725834797891039</v>
      </c>
      <c r="BL35" s="38" t="s">
        <v>46</v>
      </c>
      <c r="BM35" s="38" t="s">
        <v>46</v>
      </c>
      <c r="BN35" s="38">
        <f>Matrix2!BN35/Matrix3!BN35*100</f>
        <v>14.600550964187327</v>
      </c>
      <c r="BO35" s="40">
        <f>Matrix2!BO35/Matrix3!BO35*100</f>
        <v>24.489795918367346</v>
      </c>
      <c r="BP35" s="38">
        <f>Matrix2!BP35/Matrix3!BP35*100</f>
        <v>14.241960183767228</v>
      </c>
      <c r="BQ35" s="38">
        <f>Matrix2!BQ35/Matrix3!BQ35*100</f>
        <v>19.450483463088744</v>
      </c>
      <c r="BR35" s="38">
        <f>(Matrix2!BR35-Matrix3!BR35)/Matrix3!BR35*100</f>
        <v>50.568732626840728</v>
      </c>
      <c r="BS35" s="38">
        <f>Matrix2!BS35/Matrix3!BS35*100</f>
        <v>9.5216159568832488</v>
      </c>
      <c r="BT35" s="38" t="s">
        <v>46</v>
      </c>
      <c r="BU35" s="38">
        <f>Matrix2!BU35/Matrix3!BU35*100</f>
        <v>4.0253773791292931</v>
      </c>
      <c r="BV35" s="38">
        <f>Matrix2!BV35/Matrix3!BV35*100</f>
        <v>10.2423066902122</v>
      </c>
      <c r="BW35" s="38">
        <f>Matrix2!BW35/Matrix3!BW35*100</f>
        <v>13.720588235294118</v>
      </c>
      <c r="BX35" s="35" t="s">
        <v>46</v>
      </c>
      <c r="BY35" s="45" t="s">
        <v>46</v>
      </c>
      <c r="BZ35" s="38">
        <f>Matrix2!BZ35/Matrix3!BZ35*100</f>
        <v>65.766865513508534</v>
      </c>
      <c r="CA35" s="38">
        <f>Matrix2!CA35/Matrix3!CA35*100</f>
        <v>63.947957470621155</v>
      </c>
      <c r="CB35" s="38">
        <f>Matrix2!CB35/Matrix3!CB35*100</f>
        <v>85.758039816232767</v>
      </c>
      <c r="CC35" s="38">
        <f>Matrix2!CC35/Matrix3!CC35*100</f>
        <v>14.241960183767228</v>
      </c>
      <c r="CD35" s="38">
        <f>Matrix2!CD35/Matrix3!CD35*100</f>
        <v>5.7919492452417414</v>
      </c>
      <c r="CE35" s="38">
        <f>Matrix2!CE35/Matrix3!CE35*100</f>
        <v>73.852040816326522</v>
      </c>
      <c r="CF35" s="38" t="s">
        <v>46</v>
      </c>
      <c r="CG35" s="35" t="e">
        <f>Matrix2!$CG35-Matrix3!CG35</f>
        <v>#VALUE!</v>
      </c>
      <c r="CH35" s="38" t="s">
        <v>46</v>
      </c>
      <c r="CI35" s="38" t="s">
        <v>46</v>
      </c>
      <c r="CJ35" s="38" t="s">
        <v>46</v>
      </c>
      <c r="CK35" s="38" t="s">
        <v>46</v>
      </c>
      <c r="CL35" s="38" t="s">
        <v>46</v>
      </c>
      <c r="CM35" s="38" t="s">
        <v>46</v>
      </c>
      <c r="CN35" s="38">
        <f>Matrix2!CN35/Matrix3!CN35*100</f>
        <v>28.493999225706546</v>
      </c>
      <c r="CO35" s="40">
        <f>Matrix2!CO35/Matrix3!CO35*100</f>
        <v>9.9158919876051357</v>
      </c>
      <c r="CP35" s="35" t="s">
        <v>46</v>
      </c>
      <c r="CQ35" s="35" t="s">
        <v>46</v>
      </c>
      <c r="CR35" s="35">
        <f>Matrix2!CR35-Matrix3!CR35</f>
        <v>1061</v>
      </c>
      <c r="CS35" s="50">
        <f>Matrix2!CS35/Matrix3!CS35*100-100</f>
        <v>5.3833274138718394</v>
      </c>
      <c r="CT35" s="38">
        <f>Matrix2!CT35/Matrix3!CT35*100</f>
        <v>45.609051516610492</v>
      </c>
      <c r="CU35" s="35" t="s">
        <v>46</v>
      </c>
      <c r="CV35" s="38">
        <f>Matrix2!CV35/Matrix3!CV35*100</f>
        <v>99.187289359653349</v>
      </c>
      <c r="CW35" s="38">
        <f>Matrix2!CW35/Matrix3!CW35*100</f>
        <v>47.449616509662121</v>
      </c>
      <c r="CX35" s="38">
        <f>Matrix2!CX35/Matrix3!CX35</f>
        <v>2.2029022274087979</v>
      </c>
      <c r="CY35" s="38">
        <f>Matrix2!CY35/Matrix3!CY35</f>
        <v>3.40311961122433</v>
      </c>
      <c r="CZ35" s="38">
        <f>Matrix2!CZ35/Matrix3!CZ35</f>
        <v>54.00124378109453</v>
      </c>
      <c r="DA35" s="40" t="s">
        <v>46</v>
      </c>
      <c r="DB35" s="44" t="s">
        <v>46</v>
      </c>
      <c r="DC35" s="44" t="s">
        <v>46</v>
      </c>
      <c r="DD35" s="44" t="s">
        <v>46</v>
      </c>
      <c r="DE35" s="44" t="s">
        <v>46</v>
      </c>
      <c r="DF35" s="9" t="s">
        <v>46</v>
      </c>
      <c r="DG35" s="9" t="s">
        <v>46</v>
      </c>
      <c r="DH35" s="9" t="s">
        <v>46</v>
      </c>
      <c r="DI35" s="9" t="s">
        <v>46</v>
      </c>
    </row>
    <row r="36" spans="1:113" x14ac:dyDescent="0.2">
      <c r="A36" s="3" t="s">
        <v>35</v>
      </c>
      <c r="B36" s="4">
        <v>2011</v>
      </c>
      <c r="C36" s="2" t="s">
        <v>228</v>
      </c>
      <c r="D36" s="38" t="s">
        <v>46</v>
      </c>
      <c r="E36" s="38" t="s">
        <v>46</v>
      </c>
      <c r="F36" s="39" t="s">
        <v>46</v>
      </c>
      <c r="G36" s="40">
        <f>Matrix2!G36/Matrix3!G36*100</f>
        <v>1.7790855590765053</v>
      </c>
      <c r="H36" s="38">
        <f>Matrix2!H36/Matrix3!H36*100</f>
        <v>4.4160253508374829</v>
      </c>
      <c r="I36" s="9" t="s">
        <v>46</v>
      </c>
      <c r="J36" s="9" t="s">
        <v>46</v>
      </c>
      <c r="K36" s="9" t="s">
        <v>46</v>
      </c>
      <c r="L36" s="9" t="s">
        <v>46</v>
      </c>
      <c r="M36" s="9" t="s">
        <v>46</v>
      </c>
      <c r="N36" s="38" t="s">
        <v>237</v>
      </c>
      <c r="O36" s="9" t="s">
        <v>46</v>
      </c>
      <c r="P36" s="9" t="s">
        <v>237</v>
      </c>
      <c r="Q36" s="9" t="s">
        <v>237</v>
      </c>
      <c r="R36" s="40" t="s">
        <v>46</v>
      </c>
      <c r="S36" s="38">
        <f>Matrix2!S36/Matrix3!S36*100</f>
        <v>61.747668833003679</v>
      </c>
      <c r="T36" s="38">
        <f>Matrix2!T36/Matrix3!T36*100</f>
        <v>63.372941421721904</v>
      </c>
      <c r="U36" s="38">
        <f>Matrix2!U36/Matrix3!U36*100</f>
        <v>45.508665167350173</v>
      </c>
      <c r="V36" s="38">
        <f>Matrix2!V36/Matrix3!V36*100</f>
        <v>67.845424717462635</v>
      </c>
      <c r="W36" s="38">
        <f>Matrix2!W36/Matrix3!W36*100</f>
        <v>47.776162790697676</v>
      </c>
      <c r="X36" s="38">
        <f>Matrix2!X36/Matrix3!X36*100</f>
        <v>6.7856275795095904</v>
      </c>
      <c r="Y36" s="38">
        <f>Matrix2!Y36/Matrix3!Y36*100</f>
        <v>32.551744878822042</v>
      </c>
      <c r="Z36" s="38">
        <f>Matrix2!Z36/Matrix3!Z36*100</f>
        <v>11.845456323172812</v>
      </c>
      <c r="AA36" s="38">
        <f>(Matrix3!AA36-Matrix2!AA36)/Matrix2!AA36*100</f>
        <v>31.765676567656765</v>
      </c>
      <c r="AB36" s="38" t="s">
        <v>46</v>
      </c>
      <c r="AC36" s="38" t="s">
        <v>46</v>
      </c>
      <c r="AD36" s="38">
        <f>Matrix2!AD36/Matrix3!AD36*100</f>
        <v>85.883620689655174</v>
      </c>
      <c r="AE36" s="34" t="s">
        <v>46</v>
      </c>
      <c r="AF36" s="30" t="s">
        <v>46</v>
      </c>
      <c r="AG36" s="38">
        <f>Matrix2!AG36/Matrix3!AG36*100</f>
        <v>17.634676324128566</v>
      </c>
      <c r="AH36" s="38" t="s">
        <v>46</v>
      </c>
      <c r="AI36" s="38" t="s">
        <v>46</v>
      </c>
      <c r="AJ36" s="38" t="s">
        <v>46</v>
      </c>
      <c r="AK36" s="38">
        <f>Matrix2!AK36/Matrix3!AK36*100</f>
        <v>19.361568954725641</v>
      </c>
      <c r="AL36" s="38">
        <f>Matrix2!AL36/Matrix3!AL36*100</f>
        <v>12.121844356353014</v>
      </c>
      <c r="AM36" s="38" t="s">
        <v>46</v>
      </c>
      <c r="AN36" s="38">
        <f>Matrix2!AN36/Matrix3!AN36*100</f>
        <v>12.899499422410473</v>
      </c>
      <c r="AO36" s="38" t="s">
        <v>46</v>
      </c>
      <c r="AP36" s="38" t="s">
        <v>46</v>
      </c>
      <c r="AQ36" s="40" t="s">
        <v>46</v>
      </c>
      <c r="AR36" s="38">
        <f>Matrix2!AR36/Matrix3!AR36*100</f>
        <v>11.004979628791309</v>
      </c>
      <c r="AS36" s="38">
        <f>Matrix2!AS36/Matrix3!AS36*100</f>
        <v>34.080625257095846</v>
      </c>
      <c r="AT36" s="38">
        <f>Matrix2!AT36/Matrix3!AT36*100</f>
        <v>45.684972842486424</v>
      </c>
      <c r="AU36" s="38">
        <f>Matrix2!AU36/Matrix3!AU36*100</f>
        <v>43.064729194187585</v>
      </c>
      <c r="AV36" s="38">
        <f>Matrix2!AV36/Matrix3!AV36*100</f>
        <v>9.5228301110654066</v>
      </c>
      <c r="AW36" s="38" t="s">
        <v>46</v>
      </c>
      <c r="AX36" s="38" t="s">
        <v>46</v>
      </c>
      <c r="AY36" s="38" t="s">
        <v>46</v>
      </c>
      <c r="AZ36" s="9" t="s">
        <v>46</v>
      </c>
      <c r="BA36" s="40" t="s">
        <v>46</v>
      </c>
      <c r="BB36" s="38">
        <f>Matrix2!BB36/Matrix3!BB36*100</f>
        <v>8.245812584880035</v>
      </c>
      <c r="BC36" s="38" t="s">
        <v>46</v>
      </c>
      <c r="BD36" s="55" t="s">
        <v>46</v>
      </c>
      <c r="BE36" s="38" t="s">
        <v>46</v>
      </c>
      <c r="BF36" s="51" t="s">
        <v>46</v>
      </c>
      <c r="BG36" s="38">
        <f>Matrix2!BG36/Matrix3!BG36*100</f>
        <v>21.131733816206427</v>
      </c>
      <c r="BH36" s="38">
        <f>Matrix2!BH36/Matrix3!BH36*100</f>
        <v>1.9815766923736076</v>
      </c>
      <c r="BI36" s="38">
        <f>Matrix2!BI36/Matrix3!BI36*100</f>
        <v>12.458916923699247</v>
      </c>
      <c r="BJ36" s="38">
        <f>Matrix2!BJ36/Matrix3!BJ36*100</f>
        <v>5.835060929362391</v>
      </c>
      <c r="BK36" s="38">
        <f>Matrix2!BK36/Matrix3!BK36*100</f>
        <v>22.097053726169843</v>
      </c>
      <c r="BL36" s="38" t="s">
        <v>46</v>
      </c>
      <c r="BM36" s="38" t="s">
        <v>46</v>
      </c>
      <c r="BN36" s="38">
        <f>Matrix2!BN36/Matrix3!BN36*100</f>
        <v>15.841836734693878</v>
      </c>
      <c r="BO36" s="40">
        <f>Matrix2!BO36/Matrix3!BO36*100</f>
        <v>21.501272264631044</v>
      </c>
      <c r="BP36" s="38">
        <f>Matrix2!BP36/Matrix3!BP36*100</f>
        <v>15.357482783718718</v>
      </c>
      <c r="BQ36" s="38">
        <f>Matrix2!BQ36/Matrix3!BQ36*100</f>
        <v>18.289760414471807</v>
      </c>
      <c r="BR36" s="38">
        <f>(Matrix2!BR36-Matrix3!BR36)/Matrix3!BR36*100</f>
        <v>57.52711699992615</v>
      </c>
      <c r="BS36" s="38">
        <f>Matrix2!BS36/Matrix3!BS36*100</f>
        <v>7.5237664101403352</v>
      </c>
      <c r="BT36" s="38" t="s">
        <v>46</v>
      </c>
      <c r="BU36" s="38">
        <f>Matrix2!BU36/Matrix3!BU36*100</f>
        <v>3.4152623033424776</v>
      </c>
      <c r="BV36" s="38">
        <f>Matrix2!BV36/Matrix3!BV36*100</f>
        <v>7.9525886809780735</v>
      </c>
      <c r="BW36" s="38">
        <f>Matrix2!BW36/Matrix3!BW36*100</f>
        <v>10.684083358501963</v>
      </c>
      <c r="BX36" s="35" t="s">
        <v>46</v>
      </c>
      <c r="BY36" s="45" t="s">
        <v>46</v>
      </c>
      <c r="BZ36" s="38">
        <f>Matrix2!BZ36/Matrix3!BZ36*100</f>
        <v>64.615210502489816</v>
      </c>
      <c r="CA36" s="38">
        <f>Matrix2!CA36/Matrix3!CA36*100</f>
        <v>62.431402705442338</v>
      </c>
      <c r="CB36" s="38">
        <f>Matrix2!CB36/Matrix3!CB36*100</f>
        <v>84.642517216281291</v>
      </c>
      <c r="CC36" s="38">
        <f>Matrix2!CC36/Matrix3!CC36*100</f>
        <v>15.357482783718718</v>
      </c>
      <c r="CD36" s="38">
        <f>Matrix2!CD36/Matrix3!CD36*100</f>
        <v>5.3524438721236214</v>
      </c>
      <c r="CE36" s="38">
        <f>Matrix2!CE36/Matrix3!CE36*100</f>
        <v>73.944966265379023</v>
      </c>
      <c r="CF36" s="38" t="s">
        <v>46</v>
      </c>
      <c r="CG36" s="35" t="e">
        <f>Matrix2!$CG36-Matrix3!CG36</f>
        <v>#VALUE!</v>
      </c>
      <c r="CH36" s="38" t="s">
        <v>46</v>
      </c>
      <c r="CI36" s="38" t="s">
        <v>46</v>
      </c>
      <c r="CJ36" s="38" t="s">
        <v>46</v>
      </c>
      <c r="CK36" s="38" t="s">
        <v>46</v>
      </c>
      <c r="CL36" s="38" t="s">
        <v>46</v>
      </c>
      <c r="CM36" s="38" t="s">
        <v>46</v>
      </c>
      <c r="CN36" s="38">
        <f>Matrix2!CN36/Matrix3!CN36*100</f>
        <v>30.854830551340417</v>
      </c>
      <c r="CO36" s="40">
        <f>Matrix2!CO36/Matrix3!CO36*100</f>
        <v>7.888219421136287</v>
      </c>
      <c r="CP36" s="35" t="s">
        <v>46</v>
      </c>
      <c r="CQ36" s="35" t="s">
        <v>46</v>
      </c>
      <c r="CR36" s="35">
        <f>Matrix2!CR36-Matrix3!CR36</f>
        <v>810</v>
      </c>
      <c r="CS36" s="50">
        <f>Matrix2!CS36/Matrix3!CS36*100-100</f>
        <v>4.0956666835212587</v>
      </c>
      <c r="CT36" s="38">
        <f>Matrix2!CT36/Matrix3!CT36*100</f>
        <v>34.696653227765097</v>
      </c>
      <c r="CU36" s="35" t="s">
        <v>46</v>
      </c>
      <c r="CV36" s="38">
        <f>Matrix2!CV36/Matrix3!CV36*100</f>
        <v>108.62971778306698</v>
      </c>
      <c r="CW36" s="38">
        <f>Matrix2!CW36/Matrix3!CW36*100</f>
        <v>50.619284744228153</v>
      </c>
      <c r="CX36" s="38">
        <f>Matrix2!CX36/Matrix3!CX36</f>
        <v>2.2339080750366587</v>
      </c>
      <c r="CY36" s="38">
        <f>Matrix2!CY36/Matrix3!CY36</f>
        <v>1.2317042571579915</v>
      </c>
      <c r="CZ36" s="38">
        <f>Matrix2!CZ36/Matrix3!CZ36</f>
        <v>38.890845070422536</v>
      </c>
      <c r="DA36" s="40" t="s">
        <v>46</v>
      </c>
      <c r="DB36" s="44" t="s">
        <v>46</v>
      </c>
      <c r="DC36" s="44" t="s">
        <v>46</v>
      </c>
      <c r="DD36" s="44" t="s">
        <v>46</v>
      </c>
      <c r="DE36" s="44" t="s">
        <v>46</v>
      </c>
      <c r="DF36" s="9" t="s">
        <v>46</v>
      </c>
      <c r="DG36" s="9" t="s">
        <v>46</v>
      </c>
      <c r="DH36" s="9" t="s">
        <v>46</v>
      </c>
      <c r="DI36" s="9" t="s">
        <v>46</v>
      </c>
    </row>
    <row r="37" spans="1:113" x14ac:dyDescent="0.2">
      <c r="A37" s="3" t="s">
        <v>36</v>
      </c>
      <c r="B37" s="4">
        <v>2011</v>
      </c>
      <c r="C37" s="2" t="s">
        <v>13</v>
      </c>
      <c r="D37" s="38" t="s">
        <v>46</v>
      </c>
      <c r="E37" s="38" t="s">
        <v>46</v>
      </c>
      <c r="F37" s="39" t="s">
        <v>46</v>
      </c>
      <c r="G37" s="40" t="s">
        <v>46</v>
      </c>
      <c r="H37" s="38">
        <f>Matrix2!H37/Matrix3!H37*100</f>
        <v>3.3394912604803184</v>
      </c>
      <c r="I37" s="9" t="s">
        <v>46</v>
      </c>
      <c r="J37" s="9" t="s">
        <v>46</v>
      </c>
      <c r="K37" s="9" t="s">
        <v>46</v>
      </c>
      <c r="L37" s="9" t="s">
        <v>46</v>
      </c>
      <c r="M37" s="9" t="s">
        <v>46</v>
      </c>
      <c r="N37" s="38" t="s">
        <v>237</v>
      </c>
      <c r="O37" s="9" t="s">
        <v>46</v>
      </c>
      <c r="P37" s="9" t="s">
        <v>237</v>
      </c>
      <c r="Q37" s="9" t="s">
        <v>237</v>
      </c>
      <c r="R37" s="40" t="s">
        <v>46</v>
      </c>
      <c r="S37" s="38">
        <f>Matrix2!S37/Matrix3!S37*100</f>
        <v>64.354176175262438</v>
      </c>
      <c r="T37" s="38">
        <f>Matrix2!T37/Matrix3!T37*100</f>
        <v>66.306062654947041</v>
      </c>
      <c r="U37" s="38">
        <f>Matrix2!U37/Matrix3!U37*100</f>
        <v>46.842000398485759</v>
      </c>
      <c r="V37" s="38">
        <f>Matrix2!V37/Matrix3!V37*100</f>
        <v>63.122476446837148</v>
      </c>
      <c r="W37" s="38">
        <f>Matrix2!W37/Matrix3!W37*100</f>
        <v>49.893662271373884</v>
      </c>
      <c r="X37" s="38">
        <f>Matrix2!X37/Matrix3!X37*100</f>
        <v>7.9460269865067463</v>
      </c>
      <c r="Y37" s="38">
        <f>Matrix2!Y37/Matrix3!Y37*100</f>
        <v>26.391173982909045</v>
      </c>
      <c r="Z37" s="38">
        <f>Matrix2!Z37/Matrix3!Z37*100</f>
        <v>10.068443931875075</v>
      </c>
      <c r="AA37" s="38">
        <f>(Matrix3!AA37-Matrix2!AA37)/Matrix2!AA37*100</f>
        <v>19.690098261526835</v>
      </c>
      <c r="AB37" s="38" t="s">
        <v>46</v>
      </c>
      <c r="AC37" s="38" t="s">
        <v>46</v>
      </c>
      <c r="AD37" s="38">
        <f>Matrix2!AD37/Matrix3!AD37*100</f>
        <v>88.257575757575751</v>
      </c>
      <c r="AE37" s="34" t="s">
        <v>46</v>
      </c>
      <c r="AF37" s="30" t="s">
        <v>46</v>
      </c>
      <c r="AG37" s="38">
        <f>Matrix2!AG37/Matrix3!AG37*100</f>
        <v>17.422196958931362</v>
      </c>
      <c r="AH37" s="38" t="s">
        <v>46</v>
      </c>
      <c r="AI37" s="38" t="s">
        <v>46</v>
      </c>
      <c r="AJ37" s="38" t="s">
        <v>46</v>
      </c>
      <c r="AK37" s="38">
        <f>Matrix2!AK37/Matrix3!AK37*100</f>
        <v>17.087378640776699</v>
      </c>
      <c r="AL37" s="38">
        <f>Matrix2!AL37/Matrix3!AL37*100</f>
        <v>8.6731391585760509</v>
      </c>
      <c r="AM37" s="38" t="s">
        <v>46</v>
      </c>
      <c r="AN37" s="38">
        <f>Matrix2!AN37/Matrix3!AN37*100</f>
        <v>9.7471451876019586</v>
      </c>
      <c r="AO37" s="38" t="s">
        <v>46</v>
      </c>
      <c r="AP37" s="38" t="s">
        <v>46</v>
      </c>
      <c r="AQ37" s="40" t="s">
        <v>46</v>
      </c>
      <c r="AR37" s="38">
        <f>Matrix2!AR37/Matrix3!AR37*100</f>
        <v>9.2653119226943303</v>
      </c>
      <c r="AS37" s="38">
        <f>Matrix2!AS37/Matrix3!AS37*100</f>
        <v>32.055214723926376</v>
      </c>
      <c r="AT37" s="38">
        <f>Matrix2!AT37/Matrix3!AT37*100</f>
        <v>44.019138755980862</v>
      </c>
      <c r="AU37" s="38">
        <f>Matrix2!AU37/Matrix3!AU37*100</f>
        <v>42.391304347826086</v>
      </c>
      <c r="AV37" s="38">
        <f>Matrix2!AV37/Matrix3!AV37*100</f>
        <v>7.3619631901840492</v>
      </c>
      <c r="AW37" s="38" t="s">
        <v>46</v>
      </c>
      <c r="AX37" s="38" t="s">
        <v>46</v>
      </c>
      <c r="AY37" s="38" t="s">
        <v>46</v>
      </c>
      <c r="AZ37" s="9" t="s">
        <v>46</v>
      </c>
      <c r="BA37" s="40" t="s">
        <v>46</v>
      </c>
      <c r="BB37" s="38">
        <f>Matrix2!BB37/Matrix3!BB37*100</f>
        <v>8.7963620861162433</v>
      </c>
      <c r="BC37" s="38" t="s">
        <v>46</v>
      </c>
      <c r="BD37" s="55" t="s">
        <v>46</v>
      </c>
      <c r="BE37" s="38" t="s">
        <v>46</v>
      </c>
      <c r="BF37" s="51" t="s">
        <v>46</v>
      </c>
      <c r="BG37" s="38">
        <f>Matrix2!BG37/Matrix3!BG37*100</f>
        <v>23.092226801193689</v>
      </c>
      <c r="BH37" s="38">
        <f>Matrix2!BH37/Matrix3!BH37*100</f>
        <v>0.86153846153846148</v>
      </c>
      <c r="BI37" s="38">
        <f>Matrix2!BI37/Matrix3!BI37*100</f>
        <v>14.56817462828219</v>
      </c>
      <c r="BJ37" s="38">
        <f>Matrix2!BJ37/Matrix3!BJ37*100</f>
        <v>6.5011072445428653</v>
      </c>
      <c r="BK37" s="38">
        <f>Matrix2!BK37/Matrix3!BK37*100</f>
        <v>22.627737226277372</v>
      </c>
      <c r="BL37" s="38" t="s">
        <v>46</v>
      </c>
      <c r="BM37" s="38" t="s">
        <v>46</v>
      </c>
      <c r="BN37" s="38" t="s">
        <v>46</v>
      </c>
      <c r="BO37" s="40" t="s">
        <v>46</v>
      </c>
      <c r="BP37" s="38">
        <f>Matrix2!BP37/Matrix3!BP37*100</f>
        <v>12.894828184658106</v>
      </c>
      <c r="BQ37" s="38">
        <f>Matrix2!BQ37/Matrix3!BQ37*100</f>
        <v>15.273154247750472</v>
      </c>
      <c r="BR37" s="38">
        <f>(Matrix2!BR37-Matrix3!BR37)/Matrix3!BR37*100</f>
        <v>60.792205051912383</v>
      </c>
      <c r="BS37" s="38">
        <f>Matrix2!BS37/Matrix3!BS37*100</f>
        <v>5.3645019184311495</v>
      </c>
      <c r="BT37" s="38" t="s">
        <v>46</v>
      </c>
      <c r="BU37" s="38">
        <f>Matrix2!BU37/Matrix3!BU37*100</f>
        <v>2.6726830961471713</v>
      </c>
      <c r="BV37" s="38">
        <f>Matrix2!BV37/Matrix3!BV37*100</f>
        <v>5.8388765705838876</v>
      </c>
      <c r="BW37" s="38">
        <f>Matrix2!BW37/Matrix3!BW37*100</f>
        <v>8.9478859390363823</v>
      </c>
      <c r="BX37" s="35" t="s">
        <v>46</v>
      </c>
      <c r="BY37" s="45" t="s">
        <v>46</v>
      </c>
      <c r="BZ37" s="38">
        <f>Matrix2!BZ37/Matrix3!BZ37*100</f>
        <v>62.661645587608362</v>
      </c>
      <c r="CA37" s="38">
        <f>Matrix2!CA37/Matrix3!CA37*100</f>
        <v>65.225266017659038</v>
      </c>
      <c r="CB37" s="38">
        <f>Matrix2!CB37/Matrix3!CB37*100</f>
        <v>87.10517181534189</v>
      </c>
      <c r="CC37" s="38">
        <f>Matrix2!CC37/Matrix3!CC37*100</f>
        <v>12.894828184658106</v>
      </c>
      <c r="CD37" s="38">
        <f>Matrix2!CD37/Matrix3!CD37*100</f>
        <v>6.0395695938910103</v>
      </c>
      <c r="CE37" s="38">
        <f>Matrix2!CE37/Matrix3!CE37*100</f>
        <v>72.12592149830644</v>
      </c>
      <c r="CF37" s="38" t="s">
        <v>46</v>
      </c>
      <c r="CG37" s="35" t="e">
        <f>Matrix2!$CG37-Matrix3!CG37</f>
        <v>#VALUE!</v>
      </c>
      <c r="CH37" s="38" t="s">
        <v>46</v>
      </c>
      <c r="CI37" s="38" t="s">
        <v>46</v>
      </c>
      <c r="CJ37" s="38" t="s">
        <v>46</v>
      </c>
      <c r="CK37" s="38" t="s">
        <v>46</v>
      </c>
      <c r="CL37" s="38" t="s">
        <v>46</v>
      </c>
      <c r="CM37" s="38" t="s">
        <v>46</v>
      </c>
      <c r="CN37" s="38">
        <f>Matrix2!CN37/Matrix3!CN37*100</f>
        <v>32.905982905982903</v>
      </c>
      <c r="CO37" s="40">
        <f>Matrix2!CO37/Matrix3!CO37*100</f>
        <v>5.8289536550406114</v>
      </c>
      <c r="CP37" s="35" t="s">
        <v>46</v>
      </c>
      <c r="CQ37" s="35" t="s">
        <v>46</v>
      </c>
      <c r="CR37" s="35">
        <f>Matrix2!CR37-Matrix3!CR37</f>
        <v>294</v>
      </c>
      <c r="CS37" s="50">
        <f>Matrix2!CS37/Matrix3!CS37*100-100</f>
        <v>4.6504270800379572</v>
      </c>
      <c r="CT37" s="38">
        <f>Matrix2!CT37/Matrix3!CT37*100</f>
        <v>33.721281741233369</v>
      </c>
      <c r="CU37" s="35" t="s">
        <v>46</v>
      </c>
      <c r="CV37" s="38">
        <f>Matrix2!CV37/Matrix3!CV37*100</f>
        <v>107.65417170495768</v>
      </c>
      <c r="CW37" s="38">
        <f>Matrix2!CW37/Matrix3!CW37*100</f>
        <v>50.606792667329827</v>
      </c>
      <c r="CX37" s="38">
        <f>Matrix2!CX37/Matrix3!CX37</f>
        <v>2.2261942423283769</v>
      </c>
      <c r="CY37" s="38">
        <f>Matrix2!CY37/Matrix3!CY37</f>
        <v>2.0980918306499703</v>
      </c>
      <c r="CZ37" s="38">
        <f>Matrix2!CZ37/Matrix3!CZ37</f>
        <v>47.708474576271186</v>
      </c>
      <c r="DA37" s="40" t="s">
        <v>46</v>
      </c>
      <c r="DB37" s="44" t="s">
        <v>46</v>
      </c>
      <c r="DC37" s="44" t="s">
        <v>46</v>
      </c>
      <c r="DD37" s="44" t="s">
        <v>46</v>
      </c>
      <c r="DE37" s="44" t="s">
        <v>46</v>
      </c>
      <c r="DF37" s="9" t="s">
        <v>46</v>
      </c>
      <c r="DG37" s="9" t="s">
        <v>46</v>
      </c>
      <c r="DH37" s="9" t="s">
        <v>46</v>
      </c>
      <c r="DI37" s="9" t="s">
        <v>46</v>
      </c>
    </row>
    <row r="38" spans="1:113" x14ac:dyDescent="0.2">
      <c r="A38" s="3" t="s">
        <v>37</v>
      </c>
      <c r="B38" s="4">
        <v>2011</v>
      </c>
      <c r="C38" s="2" t="s">
        <v>14</v>
      </c>
      <c r="D38" s="38" t="s">
        <v>46</v>
      </c>
      <c r="E38" s="38" t="s">
        <v>46</v>
      </c>
      <c r="F38" s="39" t="s">
        <v>46</v>
      </c>
      <c r="G38" s="40" t="s">
        <v>46</v>
      </c>
      <c r="H38" s="38">
        <f>Matrix2!H38/Matrix3!H38*100</f>
        <v>8.5024359245922465</v>
      </c>
      <c r="I38" s="9" t="s">
        <v>46</v>
      </c>
      <c r="J38" s="9" t="s">
        <v>46</v>
      </c>
      <c r="K38" s="9" t="s">
        <v>46</v>
      </c>
      <c r="L38" s="9" t="s">
        <v>46</v>
      </c>
      <c r="M38" s="9" t="s">
        <v>46</v>
      </c>
      <c r="N38" s="38" t="s">
        <v>237</v>
      </c>
      <c r="O38" s="9" t="s">
        <v>46</v>
      </c>
      <c r="P38" s="9" t="s">
        <v>237</v>
      </c>
      <c r="Q38" s="9" t="s">
        <v>237</v>
      </c>
      <c r="R38" s="40" t="s">
        <v>46</v>
      </c>
      <c r="S38" s="38">
        <f>Matrix2!S38/Matrix3!S38*100</f>
        <v>60.678538931496163</v>
      </c>
      <c r="T38" s="38">
        <f>Matrix2!T38/Matrix3!T38*100</f>
        <v>62.702422593600204</v>
      </c>
      <c r="U38" s="38">
        <f>Matrix2!U38/Matrix3!U38*100</f>
        <v>46.766715470961444</v>
      </c>
      <c r="V38" s="38">
        <f>Matrix2!V38/Matrix3!V38*100</f>
        <v>63.643292682926834</v>
      </c>
      <c r="W38" s="38">
        <f>Matrix2!W38/Matrix3!W38*100</f>
        <v>46.256196190973128</v>
      </c>
      <c r="X38" s="38">
        <f>Matrix2!X38/Matrix3!X38*100</f>
        <v>7.7928031171212471</v>
      </c>
      <c r="Y38" s="38">
        <f>Matrix2!Y38/Matrix3!Y38*100</f>
        <v>28.866242918674185</v>
      </c>
      <c r="Z38" s="38">
        <f>Matrix2!Z38/Matrix3!Z38*100</f>
        <v>15.738737377745727</v>
      </c>
      <c r="AA38" s="38">
        <f>(Matrix3!AA38-Matrix2!AA38)/Matrix2!AA38*100</f>
        <v>17.838899803536346</v>
      </c>
      <c r="AB38" s="38" t="s">
        <v>46</v>
      </c>
      <c r="AC38" s="38" t="s">
        <v>46</v>
      </c>
      <c r="AD38" s="38">
        <f>Matrix2!AD38/Matrix3!AD38*100</f>
        <v>90.871369294605813</v>
      </c>
      <c r="AE38" s="34" t="s">
        <v>46</v>
      </c>
      <c r="AF38" s="30" t="s">
        <v>46</v>
      </c>
      <c r="AG38" s="38">
        <f>Matrix2!AG38/Matrix3!AG38*100</f>
        <v>16.712560898114805</v>
      </c>
      <c r="AH38" s="38" t="s">
        <v>46</v>
      </c>
      <c r="AI38" s="38" t="s">
        <v>46</v>
      </c>
      <c r="AJ38" s="38" t="s">
        <v>46</v>
      </c>
      <c r="AK38" s="38">
        <f>Matrix2!AK38/Matrix3!AK38*100</f>
        <v>19.721767594108019</v>
      </c>
      <c r="AL38" s="38">
        <f>Matrix2!AL38/Matrix3!AL38*100</f>
        <v>16.530278232405891</v>
      </c>
      <c r="AM38" s="38" t="s">
        <v>46</v>
      </c>
      <c r="AN38" s="38">
        <f>Matrix2!AN38/Matrix3!AN38*100</f>
        <v>17.160963244613434</v>
      </c>
      <c r="AO38" s="38" t="s">
        <v>46</v>
      </c>
      <c r="AP38" s="38" t="s">
        <v>46</v>
      </c>
      <c r="AQ38" s="40" t="s">
        <v>46</v>
      </c>
      <c r="AR38" s="38">
        <f>Matrix2!AR38/Matrix3!AR38*100</f>
        <v>11.188307561957213</v>
      </c>
      <c r="AS38" s="38">
        <f>Matrix2!AS38/Matrix3!AS38*100</f>
        <v>29.988640666414234</v>
      </c>
      <c r="AT38" s="38">
        <f>Matrix2!AT38/Matrix3!AT38*100</f>
        <v>42.297979797979792</v>
      </c>
      <c r="AU38" s="38">
        <f>Matrix2!AU38/Matrix3!AU38*100</f>
        <v>48.35820895522388</v>
      </c>
      <c r="AV38" s="38">
        <f>Matrix2!AV38/Matrix3!AV38*100</f>
        <v>11.472926921620598</v>
      </c>
      <c r="AW38" s="38" t="s">
        <v>46</v>
      </c>
      <c r="AX38" s="38" t="s">
        <v>46</v>
      </c>
      <c r="AY38" s="38" t="s">
        <v>46</v>
      </c>
      <c r="AZ38" s="9" t="s">
        <v>46</v>
      </c>
      <c r="BA38" s="40" t="s">
        <v>46</v>
      </c>
      <c r="BB38" s="38">
        <f>Matrix2!BB38/Matrix3!BB38*100</f>
        <v>8.6803643295911872</v>
      </c>
      <c r="BC38" s="38" t="s">
        <v>46</v>
      </c>
      <c r="BD38" s="55" t="s">
        <v>46</v>
      </c>
      <c r="BE38" s="38" t="s">
        <v>46</v>
      </c>
      <c r="BF38" s="51" t="s">
        <v>46</v>
      </c>
      <c r="BG38" s="38">
        <f>Matrix2!BG38/Matrix3!BG38*100</f>
        <v>21.186189366659605</v>
      </c>
      <c r="BH38" s="38">
        <f>Matrix2!BH38/Matrix3!BH38*100</f>
        <v>2.9194161167766448</v>
      </c>
      <c r="BI38" s="38">
        <f>Matrix2!BI38/Matrix3!BI38*100</f>
        <v>13.972678096635189</v>
      </c>
      <c r="BJ38" s="38">
        <f>Matrix2!BJ38/Matrix3!BJ38*100</f>
        <v>6.6379389382965073</v>
      </c>
      <c r="BK38" s="38">
        <f>Matrix2!BK38/Matrix3!BK38*100</f>
        <v>25.966850828729282</v>
      </c>
      <c r="BL38" s="38" t="s">
        <v>46</v>
      </c>
      <c r="BM38" s="38" t="s">
        <v>46</v>
      </c>
      <c r="BN38" s="38" t="s">
        <v>46</v>
      </c>
      <c r="BO38" s="40" t="s">
        <v>46</v>
      </c>
      <c r="BP38" s="38">
        <f>Matrix2!BP38/Matrix3!BP38*100</f>
        <v>13.79890618426588</v>
      </c>
      <c r="BQ38" s="38">
        <f>Matrix2!BQ38/Matrix3!BQ38*100</f>
        <v>20.096444998770785</v>
      </c>
      <c r="BR38" s="38">
        <f>(Matrix2!BR38-Matrix3!BR38)/Matrix3!BR38*100</f>
        <v>52.709773972405472</v>
      </c>
      <c r="BS38" s="38">
        <f>Matrix2!BS38/Matrix3!BS38*100</f>
        <v>10.120737131963567</v>
      </c>
      <c r="BT38" s="38" t="s">
        <v>46</v>
      </c>
      <c r="BU38" s="38">
        <f>Matrix2!BU38/Matrix3!BU38*100</f>
        <v>4.049221708035339</v>
      </c>
      <c r="BV38" s="38">
        <f>Matrix2!BV38/Matrix3!BV38*100</f>
        <v>11.115889056116963</v>
      </c>
      <c r="BW38" s="38">
        <f>Matrix2!BW38/Matrix3!BW38*100</f>
        <v>14.62917685411573</v>
      </c>
      <c r="BX38" s="35" t="s">
        <v>46</v>
      </c>
      <c r="BY38" s="45" t="s">
        <v>46</v>
      </c>
      <c r="BZ38" s="38">
        <f>Matrix2!BZ38/Matrix3!BZ38*100</f>
        <v>65.291251853420889</v>
      </c>
      <c r="CA38" s="38">
        <f>Matrix2!CA38/Matrix3!CA38*100</f>
        <v>61.708203530633433</v>
      </c>
      <c r="CB38" s="38">
        <f>Matrix2!CB38/Matrix3!CB38*100</f>
        <v>86.201093815734126</v>
      </c>
      <c r="CC38" s="38">
        <f>Matrix2!CC38/Matrix3!CC38*100</f>
        <v>13.79890618426588</v>
      </c>
      <c r="CD38" s="38">
        <f>Matrix2!CD38/Matrix3!CD38*100</f>
        <v>6.5208245687841826</v>
      </c>
      <c r="CE38" s="38">
        <f>Matrix2!CE38/Matrix3!CE38*100</f>
        <v>73.621278672523189</v>
      </c>
      <c r="CF38" s="38" t="s">
        <v>46</v>
      </c>
      <c r="CG38" s="35" t="e">
        <f>Matrix2!$CG38-Matrix3!CG38</f>
        <v>#VALUE!</v>
      </c>
      <c r="CH38" s="38" t="s">
        <v>46</v>
      </c>
      <c r="CI38" s="38" t="s">
        <v>46</v>
      </c>
      <c r="CJ38" s="38" t="s">
        <v>46</v>
      </c>
      <c r="CK38" s="38" t="s">
        <v>46</v>
      </c>
      <c r="CL38" s="38" t="s">
        <v>46</v>
      </c>
      <c r="CM38" s="38" t="s">
        <v>46</v>
      </c>
      <c r="CN38" s="38">
        <f>Matrix2!CN38/Matrix3!CN38*100</f>
        <v>25.804289544235925</v>
      </c>
      <c r="CO38" s="40">
        <f>Matrix2!CO38/Matrix3!CO38*100</f>
        <v>10.682856947950064</v>
      </c>
      <c r="CP38" s="35" t="s">
        <v>46</v>
      </c>
      <c r="CQ38" s="35" t="s">
        <v>46</v>
      </c>
      <c r="CR38" s="35">
        <f>Matrix2!CR38-Matrix3!CR38</f>
        <v>371</v>
      </c>
      <c r="CS38" s="50">
        <f>Matrix2!CS38/Matrix3!CS38*100-100</f>
        <v>3.4014852846795662</v>
      </c>
      <c r="CT38" s="38">
        <f>Matrix2!CT38/Matrix3!CT38*100</f>
        <v>52.943784358928895</v>
      </c>
      <c r="CU38" s="35" t="s">
        <v>46</v>
      </c>
      <c r="CV38" s="38">
        <f>Matrix2!CV38/Matrix3!CV38*100</f>
        <v>93.236389430750137</v>
      </c>
      <c r="CW38" s="38">
        <f>Matrix2!CW38/Matrix3!CW38*100</f>
        <v>44.546494386782463</v>
      </c>
      <c r="CX38" s="38">
        <f>Matrix2!CX38/Matrix3!CX38</f>
        <v>2.1642064729073072</v>
      </c>
      <c r="CY38" s="38">
        <f>Matrix2!CY38/Matrix3!CY38</f>
        <v>6.234812466983624</v>
      </c>
      <c r="CZ38" s="38">
        <f>Matrix2!CZ38/Matrix3!CZ38</f>
        <v>71.747720364741639</v>
      </c>
      <c r="DA38" s="40" t="s">
        <v>46</v>
      </c>
      <c r="DB38" s="44" t="s">
        <v>46</v>
      </c>
      <c r="DC38" s="44" t="s">
        <v>46</v>
      </c>
      <c r="DD38" s="44" t="s">
        <v>46</v>
      </c>
      <c r="DE38" s="44" t="s">
        <v>46</v>
      </c>
      <c r="DF38" s="9" t="s">
        <v>46</v>
      </c>
      <c r="DG38" s="9" t="s">
        <v>46</v>
      </c>
      <c r="DH38" s="9" t="s">
        <v>46</v>
      </c>
      <c r="DI38" s="9" t="s">
        <v>46</v>
      </c>
    </row>
    <row r="39" spans="1:113" x14ac:dyDescent="0.2">
      <c r="A39" s="3" t="s">
        <v>38</v>
      </c>
      <c r="B39" s="4">
        <v>2011</v>
      </c>
      <c r="C39" s="2" t="s">
        <v>15</v>
      </c>
      <c r="D39" s="38" t="s">
        <v>46</v>
      </c>
      <c r="E39" s="38" t="s">
        <v>46</v>
      </c>
      <c r="F39" s="39" t="s">
        <v>46</v>
      </c>
      <c r="G39" s="40">
        <f>Matrix2!G39/Matrix3!G39*100</f>
        <v>1.3804104420380994</v>
      </c>
      <c r="H39" s="38">
        <f>Matrix2!H39/Matrix3!H39*100</f>
        <v>7.8928801496978434</v>
      </c>
      <c r="I39" s="9" t="s">
        <v>46</v>
      </c>
      <c r="J39" s="9" t="s">
        <v>46</v>
      </c>
      <c r="K39" s="9" t="s">
        <v>46</v>
      </c>
      <c r="L39" s="9" t="s">
        <v>46</v>
      </c>
      <c r="M39" s="9" t="s">
        <v>46</v>
      </c>
      <c r="N39" s="38">
        <v>16.600000000000001</v>
      </c>
      <c r="O39" s="9" t="s">
        <v>46</v>
      </c>
      <c r="P39" s="9" t="s">
        <v>237</v>
      </c>
      <c r="Q39" s="9" t="s">
        <v>237</v>
      </c>
      <c r="R39" s="40" t="s">
        <v>46</v>
      </c>
      <c r="S39" s="38">
        <f>Matrix2!S39/Matrix3!S39*100</f>
        <v>62.414819080525966</v>
      </c>
      <c r="T39" s="38">
        <f>Matrix2!T39/Matrix3!T39*100</f>
        <v>64.817422322350509</v>
      </c>
      <c r="U39" s="38">
        <f>Matrix2!U39/Matrix3!U39*100</f>
        <v>45.833333333333329</v>
      </c>
      <c r="V39" s="38">
        <f>Matrix2!V39/Matrix3!V39*100</f>
        <v>64.08163265306122</v>
      </c>
      <c r="W39" s="38">
        <f>Matrix2!W39/Matrix3!W39*100</f>
        <v>46.159710310653708</v>
      </c>
      <c r="X39" s="38">
        <f>Matrix2!X39/Matrix3!X39*100</f>
        <v>7.4342847927753581</v>
      </c>
      <c r="Y39" s="38">
        <f>Matrix2!Y39/Matrix3!Y39*100</f>
        <v>31.519313398791084</v>
      </c>
      <c r="Z39" s="38">
        <f>Matrix2!Z39/Matrix3!Z39*100</f>
        <v>15.09115969464313</v>
      </c>
      <c r="AA39" s="38">
        <f>(Matrix3!AA39-Matrix2!AA39)/Matrix2!AA39*100</f>
        <v>-14.680764538430255</v>
      </c>
      <c r="AB39" s="38" t="s">
        <v>46</v>
      </c>
      <c r="AC39" s="38" t="s">
        <v>46</v>
      </c>
      <c r="AD39" s="38">
        <f>Matrix2!AD39/Matrix3!AD39*100</f>
        <v>89.272030651340998</v>
      </c>
      <c r="AE39" s="34" t="s">
        <v>46</v>
      </c>
      <c r="AF39" s="30" t="s">
        <v>46</v>
      </c>
      <c r="AG39" s="38">
        <f>Matrix2!AG39/Matrix3!AG39*100</f>
        <v>16.920764440627011</v>
      </c>
      <c r="AH39" s="38" t="s">
        <v>46</v>
      </c>
      <c r="AI39" s="38" t="s">
        <v>46</v>
      </c>
      <c r="AJ39" s="38" t="s">
        <v>46</v>
      </c>
      <c r="AK39" s="38">
        <f>Matrix2!AK39/Matrix3!AK39*100</f>
        <v>22.275960170697012</v>
      </c>
      <c r="AL39" s="38">
        <f>Matrix2!AL39/Matrix3!AL39*100</f>
        <v>18.52062588904694</v>
      </c>
      <c r="AM39" s="38" t="s">
        <v>46</v>
      </c>
      <c r="AN39" s="38">
        <f>Matrix2!AN39/Matrix3!AN39*100</f>
        <v>20.866569978245106</v>
      </c>
      <c r="AO39" s="38" t="s">
        <v>46</v>
      </c>
      <c r="AP39" s="38" t="s">
        <v>46</v>
      </c>
      <c r="AQ39" s="40" t="s">
        <v>46</v>
      </c>
      <c r="AR39" s="38">
        <f>Matrix2!AR39/Matrix3!AR39*100</f>
        <v>10.865363968219883</v>
      </c>
      <c r="AS39" s="38">
        <f>Matrix2!AS39/Matrix3!AS39*100</f>
        <v>32.015810276679844</v>
      </c>
      <c r="AT39" s="38">
        <f>Matrix2!AT39/Matrix3!AT39*100</f>
        <v>41.798941798941797</v>
      </c>
      <c r="AU39" s="38">
        <f>Matrix2!AU39/Matrix3!AU39*100</f>
        <v>46.835443037974684</v>
      </c>
      <c r="AV39" s="38">
        <f>Matrix2!AV39/Matrix3!AV39*100</f>
        <v>13.325804630152458</v>
      </c>
      <c r="AW39" s="38" t="s">
        <v>46</v>
      </c>
      <c r="AX39" s="38" t="s">
        <v>46</v>
      </c>
      <c r="AY39" s="38" t="s">
        <v>46</v>
      </c>
      <c r="AZ39" s="9" t="s">
        <v>46</v>
      </c>
      <c r="BA39" s="40" t="s">
        <v>46</v>
      </c>
      <c r="BB39" s="38">
        <f>Matrix2!BB39/Matrix3!BB39*100</f>
        <v>10.598484616092518</v>
      </c>
      <c r="BC39" s="38" t="s">
        <v>46</v>
      </c>
      <c r="BD39" s="55" t="s">
        <v>46</v>
      </c>
      <c r="BE39" s="38" t="s">
        <v>46</v>
      </c>
      <c r="BF39" s="51" t="s">
        <v>46</v>
      </c>
      <c r="BG39" s="38">
        <f>Matrix2!BG39/Matrix3!BG39*100</f>
        <v>21.583484155955706</v>
      </c>
      <c r="BH39" s="38">
        <f>Matrix2!BH39/Matrix3!BH39*100</f>
        <v>2.6577600909607733</v>
      </c>
      <c r="BI39" s="38">
        <f>Matrix2!BI39/Matrix3!BI39*100</f>
        <v>14.391215001284358</v>
      </c>
      <c r="BJ39" s="38">
        <f>Matrix2!BJ39/Matrix3!BJ39*100</f>
        <v>7.1024916516825076</v>
      </c>
      <c r="BK39" s="38">
        <f>Matrix2!BK39/Matrix3!BK39*100</f>
        <v>22.694394213381557</v>
      </c>
      <c r="BL39" s="38" t="s">
        <v>46</v>
      </c>
      <c r="BM39" s="38" t="s">
        <v>46</v>
      </c>
      <c r="BN39" s="38">
        <f>Matrix2!BN39/Matrix3!BN39*100</f>
        <v>11.852776044915784</v>
      </c>
      <c r="BO39" s="40">
        <f>Matrix2!BO39/Matrix3!BO39*100</f>
        <v>25.777777777777779</v>
      </c>
      <c r="BP39" s="38">
        <f>Matrix2!BP39/Matrix3!BP39*100</f>
        <v>14.618138424821003</v>
      </c>
      <c r="BQ39" s="38">
        <f>Matrix2!BQ39/Matrix3!BQ39*100</f>
        <v>20.379532098009367</v>
      </c>
      <c r="BR39" s="38">
        <f>(Matrix2!BR39-Matrix3!BR39)/Matrix3!BR39*100</f>
        <v>54.583185149774629</v>
      </c>
      <c r="BS39" s="38">
        <f>Matrix2!BS39/Matrix3!BS39*100</f>
        <v>11.245743734470382</v>
      </c>
      <c r="BT39" s="38" t="s">
        <v>46</v>
      </c>
      <c r="BU39" s="38">
        <f>Matrix2!BU39/Matrix3!BU39*100</f>
        <v>5.0790572792362774</v>
      </c>
      <c r="BV39" s="38">
        <f>Matrix2!BV39/Matrix3!BV39*100</f>
        <v>12.185580722137464</v>
      </c>
      <c r="BW39" s="38">
        <f>Matrix2!BW39/Matrix3!BW39*100</f>
        <v>15.616100246819823</v>
      </c>
      <c r="BX39" s="35" t="s">
        <v>46</v>
      </c>
      <c r="BY39" s="45" t="s">
        <v>46</v>
      </c>
      <c r="BZ39" s="38">
        <f>Matrix2!BZ39/Matrix3!BZ39*100</f>
        <v>64.640019632504064</v>
      </c>
      <c r="CA39" s="38">
        <f>Matrix2!CA39/Matrix3!CA39*100</f>
        <v>63.887168247010052</v>
      </c>
      <c r="CB39" s="38">
        <f>Matrix2!CB39/Matrix3!CB39*100</f>
        <v>85.381861575179002</v>
      </c>
      <c r="CC39" s="38">
        <f>Matrix2!CC39/Matrix3!CC39*100</f>
        <v>14.618138424821003</v>
      </c>
      <c r="CD39" s="38">
        <f>Matrix2!CD39/Matrix3!CD39*100</f>
        <v>5.563842482100239</v>
      </c>
      <c r="CE39" s="38">
        <f>Matrix2!CE39/Matrix3!CE39*100</f>
        <v>74.318658280922435</v>
      </c>
      <c r="CF39" s="38" t="s">
        <v>46</v>
      </c>
      <c r="CG39" s="35" t="e">
        <f>Matrix2!$CG39-Matrix3!CG39</f>
        <v>#VALUE!</v>
      </c>
      <c r="CH39" s="38" t="s">
        <v>46</v>
      </c>
      <c r="CI39" s="38" t="s">
        <v>46</v>
      </c>
      <c r="CJ39" s="38" t="s">
        <v>46</v>
      </c>
      <c r="CK39" s="38" t="s">
        <v>46</v>
      </c>
      <c r="CL39" s="38" t="s">
        <v>46</v>
      </c>
      <c r="CM39" s="38" t="s">
        <v>46</v>
      </c>
      <c r="CN39" s="38">
        <f>Matrix2!CN39/Matrix3!CN39*100</f>
        <v>31.025056947608199</v>
      </c>
      <c r="CO39" s="40">
        <f>Matrix2!CO39/Matrix3!CO39*100</f>
        <v>11.612710131191699</v>
      </c>
      <c r="CP39" s="35" t="s">
        <v>46</v>
      </c>
      <c r="CQ39" s="35" t="s">
        <v>46</v>
      </c>
      <c r="CR39" s="35">
        <f>Matrix2!CR39-Matrix3!CR39</f>
        <v>1055</v>
      </c>
      <c r="CS39" s="50">
        <f>Matrix2!CS39/Matrix3!CS39*100-100</f>
        <v>6.7749807346519475</v>
      </c>
      <c r="CT39" s="38">
        <f>Matrix2!CT39/Matrix3!CT39*100</f>
        <v>61.754976844890841</v>
      </c>
      <c r="CU39" s="35" t="s">
        <v>46</v>
      </c>
      <c r="CV39" s="38">
        <f>Matrix2!CV39/Matrix3!CV39*100</f>
        <v>89.349251217898598</v>
      </c>
      <c r="CW39" s="38">
        <f>Matrix2!CW39/Matrix3!CW39*100</f>
        <v>45.572256817693798</v>
      </c>
      <c r="CX39" s="38">
        <f>Matrix2!CX39/Matrix3!CX39</f>
        <v>2.093436938094015</v>
      </c>
      <c r="CY39" s="38">
        <f>Matrix2!CY39/Matrix3!CY39</f>
        <v>6.0323834196891193</v>
      </c>
      <c r="CZ39" s="38">
        <f>Matrix2!CZ39/Matrix3!CZ39</f>
        <v>71.17685589519651</v>
      </c>
      <c r="DA39" s="40" t="s">
        <v>46</v>
      </c>
      <c r="DB39" s="44" t="s">
        <v>46</v>
      </c>
      <c r="DC39" s="44" t="s">
        <v>46</v>
      </c>
      <c r="DD39" s="44" t="s">
        <v>46</v>
      </c>
      <c r="DE39" s="44" t="s">
        <v>46</v>
      </c>
      <c r="DF39" s="9" t="s">
        <v>46</v>
      </c>
      <c r="DG39" s="9" t="s">
        <v>46</v>
      </c>
      <c r="DH39" s="9" t="s">
        <v>46</v>
      </c>
      <c r="DI39" s="9" t="s">
        <v>46</v>
      </c>
    </row>
    <row r="40" spans="1:113" x14ac:dyDescent="0.2">
      <c r="A40" s="3" t="s">
        <v>39</v>
      </c>
      <c r="B40" s="4">
        <v>2011</v>
      </c>
      <c r="C40" s="2" t="s">
        <v>16</v>
      </c>
      <c r="D40" s="38" t="s">
        <v>46</v>
      </c>
      <c r="E40" s="38" t="s">
        <v>46</v>
      </c>
      <c r="F40" s="39" t="s">
        <v>46</v>
      </c>
      <c r="G40" s="40">
        <f>Matrix2!G40/Matrix3!G40*100</f>
        <v>1.795401704985792</v>
      </c>
      <c r="H40" s="38">
        <f>Matrix2!H40/Matrix3!H40*100</f>
        <v>4.5380177387410656</v>
      </c>
      <c r="I40" s="9" t="s">
        <v>46</v>
      </c>
      <c r="J40" s="9" t="s">
        <v>46</v>
      </c>
      <c r="K40" s="9" t="s">
        <v>46</v>
      </c>
      <c r="L40" s="9" t="s">
        <v>46</v>
      </c>
      <c r="M40" s="9" t="s">
        <v>46</v>
      </c>
      <c r="N40" s="38" t="s">
        <v>237</v>
      </c>
      <c r="O40" s="9" t="s">
        <v>46</v>
      </c>
      <c r="P40" s="9" t="s">
        <v>237</v>
      </c>
      <c r="Q40" s="9" t="s">
        <v>237</v>
      </c>
      <c r="R40" s="40" t="s">
        <v>46</v>
      </c>
      <c r="S40" s="38">
        <f>Matrix2!S40/Matrix3!S40*100</f>
        <v>63.197324414715716</v>
      </c>
      <c r="T40" s="38">
        <f>Matrix2!T40/Matrix3!T40*100</f>
        <v>60.73589332016298</v>
      </c>
      <c r="U40" s="38">
        <f>Matrix2!U40/Matrix3!U40*100</f>
        <v>46.407328098976919</v>
      </c>
      <c r="V40" s="38">
        <f>Matrix2!V40/Matrix3!V40*100</f>
        <v>66.531932093775254</v>
      </c>
      <c r="W40" s="38">
        <f>Matrix2!W40/Matrix3!W40*100</f>
        <v>49.166880287105869</v>
      </c>
      <c r="X40" s="38">
        <f>Matrix2!X40/Matrix3!X40*100</f>
        <v>6.3041065482796892</v>
      </c>
      <c r="Y40" s="38">
        <f>Matrix2!Y40/Matrix3!Y40*100</f>
        <v>25.707479444615778</v>
      </c>
      <c r="Z40" s="38">
        <f>Matrix2!Z40/Matrix3!Z40*100</f>
        <v>11.000640650472645</v>
      </c>
      <c r="AA40" s="38">
        <f>(Matrix3!AA40-Matrix2!AA40)/Matrix2!AA40*100</f>
        <v>24.343394747157976</v>
      </c>
      <c r="AB40" s="38" t="s">
        <v>46</v>
      </c>
      <c r="AC40" s="38" t="s">
        <v>46</v>
      </c>
      <c r="AD40" s="38">
        <f>Matrix2!AD40/Matrix3!AD40*100</f>
        <v>83.37078651685394</v>
      </c>
      <c r="AE40" s="34" t="s">
        <v>46</v>
      </c>
      <c r="AF40" s="30" t="s">
        <v>46</v>
      </c>
      <c r="AG40" s="38">
        <f>Matrix2!AG40/Matrix3!AG40*100</f>
        <v>18.182209592697841</v>
      </c>
      <c r="AH40" s="38" t="s">
        <v>46</v>
      </c>
      <c r="AI40" s="38" t="s">
        <v>46</v>
      </c>
      <c r="AJ40" s="38" t="s">
        <v>46</v>
      </c>
      <c r="AK40" s="38">
        <f>Matrix2!AK40/Matrix3!AK40*100</f>
        <v>17.13515594917212</v>
      </c>
      <c r="AL40" s="38">
        <f>Matrix2!AL40/Matrix3!AL40*100</f>
        <v>7.9707354639969195</v>
      </c>
      <c r="AM40" s="38" t="s">
        <v>46</v>
      </c>
      <c r="AN40" s="38">
        <f>Matrix2!AN40/Matrix3!AN40*100</f>
        <v>9.0693819559554818</v>
      </c>
      <c r="AO40" s="38" t="s">
        <v>46</v>
      </c>
      <c r="AP40" s="38" t="s">
        <v>46</v>
      </c>
      <c r="AQ40" s="40" t="s">
        <v>46</v>
      </c>
      <c r="AR40" s="38">
        <f>Matrix2!AR40/Matrix3!AR40*100</f>
        <v>10.574356324808404</v>
      </c>
      <c r="AS40" s="38">
        <f>Matrix2!AS40/Matrix3!AS40*100</f>
        <v>33.265472312703579</v>
      </c>
      <c r="AT40" s="38">
        <f>Matrix2!AT40/Matrix3!AT40*100</f>
        <v>47.613219094247242</v>
      </c>
      <c r="AU40" s="38">
        <f>Matrix2!AU40/Matrix3!AU40*100</f>
        <v>44.987146529562985</v>
      </c>
      <c r="AV40" s="38">
        <f>Matrix2!AV40/Matrix3!AV40*100</f>
        <v>7.6954397394136818</v>
      </c>
      <c r="AW40" s="38" t="s">
        <v>46</v>
      </c>
      <c r="AX40" s="38" t="s">
        <v>46</v>
      </c>
      <c r="AY40" s="38" t="s">
        <v>46</v>
      </c>
      <c r="AZ40" s="9" t="s">
        <v>46</v>
      </c>
      <c r="BA40" s="40" t="s">
        <v>46</v>
      </c>
      <c r="BB40" s="38">
        <f>Matrix2!BB40/Matrix3!BB40*100</f>
        <v>10.453801773874106</v>
      </c>
      <c r="BC40" s="38" t="s">
        <v>46</v>
      </c>
      <c r="BD40" s="55" t="s">
        <v>46</v>
      </c>
      <c r="BE40" s="38" t="s">
        <v>46</v>
      </c>
      <c r="BF40" s="51" t="s">
        <v>46</v>
      </c>
      <c r="BG40" s="38">
        <f>Matrix2!BG40/Matrix3!BG40*100</f>
        <v>18.220959269783862</v>
      </c>
      <c r="BH40" s="38">
        <f>Matrix2!BH40/Matrix3!BH40*100</f>
        <v>1.6068052930056711</v>
      </c>
      <c r="BI40" s="38">
        <f>Matrix2!BI40/Matrix3!BI40*100</f>
        <v>12.336312616919558</v>
      </c>
      <c r="BJ40" s="38">
        <f>Matrix2!BJ40/Matrix3!BJ40*100</f>
        <v>5.4978175015589281</v>
      </c>
      <c r="BK40" s="38">
        <f>Matrix2!BK40/Matrix3!BK40*100</f>
        <v>22.306238185255197</v>
      </c>
      <c r="BL40" s="38" t="s">
        <v>46</v>
      </c>
      <c r="BM40" s="38" t="s">
        <v>46</v>
      </c>
      <c r="BN40" s="38">
        <f>Matrix2!BN40/Matrix3!BN40*100</f>
        <v>17.916666666666668</v>
      </c>
      <c r="BO40" s="40">
        <f>Matrix2!BO40/Matrix3!BO40*100</f>
        <v>10.071942446043165</v>
      </c>
      <c r="BP40" s="38">
        <f>Matrix2!BP40/Matrix3!BP40*100</f>
        <v>12.827958104324381</v>
      </c>
      <c r="BQ40" s="38">
        <f>Matrix2!BQ40/Matrix3!BQ40*100</f>
        <v>15.533714575751468</v>
      </c>
      <c r="BR40" s="38">
        <f>(Matrix2!BR40-Matrix3!BR40)/Matrix3!BR40*100</f>
        <v>58.437059571791174</v>
      </c>
      <c r="BS40" s="38">
        <f>Matrix2!BS40/Matrix3!BS40*100</f>
        <v>5.4637044691294241</v>
      </c>
      <c r="BT40" s="38" t="s">
        <v>46</v>
      </c>
      <c r="BU40" s="38">
        <f>Matrix2!BU40/Matrix3!BU40*100</f>
        <v>2.4577413667945658</v>
      </c>
      <c r="BV40" s="38">
        <f>Matrix2!BV40/Matrix3!BV40*100</f>
        <v>5.5807096977993051</v>
      </c>
      <c r="BW40" s="38">
        <f>Matrix2!BW40/Matrix3!BW40*100</f>
        <v>8.4738243123336296</v>
      </c>
      <c r="BX40" s="35" t="s">
        <v>46</v>
      </c>
      <c r="BY40" s="45" t="s">
        <v>46</v>
      </c>
      <c r="BZ40" s="38">
        <f>Matrix2!BZ40/Matrix3!BZ40*100</f>
        <v>67.05416343752691</v>
      </c>
      <c r="CA40" s="38">
        <f>Matrix2!CA40/Matrix3!CA40*100</f>
        <v>62.0607542798301</v>
      </c>
      <c r="CB40" s="38">
        <f>Matrix2!CB40/Matrix3!CB40*100</f>
        <v>87.172041895675619</v>
      </c>
      <c r="CC40" s="38">
        <f>Matrix2!CC40/Matrix3!CC40*100</f>
        <v>12.827958104324381</v>
      </c>
      <c r="CD40" s="38">
        <f>Matrix2!CD40/Matrix3!CD40*100</f>
        <v>6.0354661412423525</v>
      </c>
      <c r="CE40" s="38">
        <f>Matrix2!CE40/Matrix3!CE40*100</f>
        <v>73.340471092077081</v>
      </c>
      <c r="CF40" s="38" t="s">
        <v>46</v>
      </c>
      <c r="CG40" s="35" t="e">
        <f>Matrix2!$CG40-Matrix3!CG40</f>
        <v>#VALUE!</v>
      </c>
      <c r="CH40" s="38" t="s">
        <v>46</v>
      </c>
      <c r="CI40" s="38" t="s">
        <v>46</v>
      </c>
      <c r="CJ40" s="38" t="s">
        <v>46</v>
      </c>
      <c r="CK40" s="38" t="s">
        <v>46</v>
      </c>
      <c r="CL40" s="38" t="s">
        <v>46</v>
      </c>
      <c r="CM40" s="38" t="s">
        <v>46</v>
      </c>
      <c r="CN40" s="38">
        <f>Matrix2!CN40/Matrix3!CN40*100</f>
        <v>29.625</v>
      </c>
      <c r="CO40" s="40">
        <f>Matrix2!CO40/Matrix3!CO40*100</f>
        <v>5.5378782749983078</v>
      </c>
      <c r="CP40" s="35" t="s">
        <v>46</v>
      </c>
      <c r="CQ40" s="35" t="s">
        <v>46</v>
      </c>
      <c r="CR40" s="35">
        <f>Matrix2!CR40-Matrix3!CR40</f>
        <v>271</v>
      </c>
      <c r="CS40" s="50">
        <f>Matrix2!CS40/Matrix3!CS40*100-100</f>
        <v>2.8164622739555085</v>
      </c>
      <c r="CT40" s="38">
        <f>Matrix2!CT40/Matrix3!CT40*100</f>
        <v>31.072475487718588</v>
      </c>
      <c r="CU40" s="35" t="s">
        <v>46</v>
      </c>
      <c r="CV40" s="38">
        <f>Matrix2!CV40/Matrix3!CV40*100</f>
        <v>108.22702921257456</v>
      </c>
      <c r="CW40" s="38">
        <f>Matrix2!CW40/Matrix3!CW40*100</f>
        <v>46.098768621372606</v>
      </c>
      <c r="CX40" s="38">
        <f>Matrix2!CX40/Matrix3!CX40</f>
        <v>2.4138432758262316</v>
      </c>
      <c r="CY40" s="38">
        <f>Matrix2!CY40/Matrix3!CY40</f>
        <v>2.243841174765723</v>
      </c>
      <c r="CZ40" s="38">
        <f>Matrix2!CZ40/Matrix3!CZ40</f>
        <v>51.84375</v>
      </c>
      <c r="DA40" s="40" t="s">
        <v>46</v>
      </c>
      <c r="DB40" s="44" t="s">
        <v>46</v>
      </c>
      <c r="DC40" s="44" t="s">
        <v>46</v>
      </c>
      <c r="DD40" s="44" t="s">
        <v>46</v>
      </c>
      <c r="DE40" s="44" t="s">
        <v>46</v>
      </c>
      <c r="DF40" s="9" t="s">
        <v>46</v>
      </c>
      <c r="DG40" s="9" t="s">
        <v>46</v>
      </c>
      <c r="DH40" s="9" t="s">
        <v>46</v>
      </c>
      <c r="DI40" s="9" t="s">
        <v>46</v>
      </c>
    </row>
    <row r="41" spans="1:113" x14ac:dyDescent="0.2">
      <c r="A41" s="3" t="s">
        <v>40</v>
      </c>
      <c r="B41" s="4">
        <v>2011</v>
      </c>
      <c r="C41" s="2" t="s">
        <v>17</v>
      </c>
      <c r="D41" s="38" t="s">
        <v>46</v>
      </c>
      <c r="E41" s="38" t="s">
        <v>46</v>
      </c>
      <c r="F41" s="39" t="s">
        <v>46</v>
      </c>
      <c r="G41" s="40">
        <f>Matrix2!G41/Matrix3!G41*100</f>
        <v>2.1291161771753266</v>
      </c>
      <c r="H41" s="38">
        <f>Matrix2!H41/Matrix3!H41*100</f>
        <v>4.6998014650510029</v>
      </c>
      <c r="I41" s="9" t="s">
        <v>46</v>
      </c>
      <c r="J41" s="9" t="s">
        <v>46</v>
      </c>
      <c r="K41" s="9" t="s">
        <v>46</v>
      </c>
      <c r="L41" s="9" t="s">
        <v>46</v>
      </c>
      <c r="M41" s="9" t="s">
        <v>46</v>
      </c>
      <c r="N41" s="38" t="s">
        <v>237</v>
      </c>
      <c r="O41" s="9" t="s">
        <v>46</v>
      </c>
      <c r="P41" s="9" t="s">
        <v>237</v>
      </c>
      <c r="Q41" s="9" t="s">
        <v>237</v>
      </c>
      <c r="R41" s="40" t="s">
        <v>46</v>
      </c>
      <c r="S41" s="38">
        <f>Matrix2!S41/Matrix3!S41*100</f>
        <v>61.619406291537437</v>
      </c>
      <c r="T41" s="38">
        <f>Matrix2!T41/Matrix3!T41*100</f>
        <v>60.376113493896398</v>
      </c>
      <c r="U41" s="38">
        <f>Matrix2!U41/Matrix3!U41*100</f>
        <v>47.342530210672656</v>
      </c>
      <c r="V41" s="38">
        <f>Matrix2!V41/Matrix3!V41*100</f>
        <v>66.745005875440654</v>
      </c>
      <c r="W41" s="38">
        <f>Matrix2!W41/Matrix3!W41*100</f>
        <v>48.543031398238085</v>
      </c>
      <c r="X41" s="38">
        <f>Matrix2!X41/Matrix3!X41*100</f>
        <v>7.818846466287571</v>
      </c>
      <c r="Y41" s="38">
        <f>Matrix2!Y41/Matrix3!Y41*100</f>
        <v>29.375747685575849</v>
      </c>
      <c r="Z41" s="38">
        <f>Matrix2!Z41/Matrix3!Z41*100</f>
        <v>12.634793014744252</v>
      </c>
      <c r="AA41" s="38">
        <f>(Matrix3!AA41-Matrix2!AA41)/Matrix2!AA41*100</f>
        <v>20.165094339622641</v>
      </c>
      <c r="AB41" s="38" t="s">
        <v>46</v>
      </c>
      <c r="AC41" s="38" t="s">
        <v>46</v>
      </c>
      <c r="AD41" s="38">
        <f>Matrix2!AD41/Matrix3!AD41*100</f>
        <v>87.128712871287135</v>
      </c>
      <c r="AE41" s="34" t="s">
        <v>46</v>
      </c>
      <c r="AF41" s="30" t="s">
        <v>46</v>
      </c>
      <c r="AG41" s="38">
        <f>Matrix2!AG41/Matrix3!AG41*100</f>
        <v>16.622167453960429</v>
      </c>
      <c r="AH41" s="38" t="s">
        <v>46</v>
      </c>
      <c r="AI41" s="38" t="s">
        <v>46</v>
      </c>
      <c r="AJ41" s="38" t="s">
        <v>46</v>
      </c>
      <c r="AK41" s="38">
        <f>Matrix2!AK41/Matrix3!AK41*100</f>
        <v>20.260782347041122</v>
      </c>
      <c r="AL41" s="38">
        <f>Matrix2!AL41/Matrix3!AL41*100</f>
        <v>12.671347375459712</v>
      </c>
      <c r="AM41" s="38" t="s">
        <v>46</v>
      </c>
      <c r="AN41" s="38">
        <f>Matrix2!AN41/Matrix3!AN41*100</f>
        <v>13.756177924217464</v>
      </c>
      <c r="AO41" s="38" t="s">
        <v>46</v>
      </c>
      <c r="AP41" s="38" t="s">
        <v>46</v>
      </c>
      <c r="AQ41" s="40" t="s">
        <v>46</v>
      </c>
      <c r="AR41" s="38">
        <f>Matrix2!AR41/Matrix3!AR41*100</f>
        <v>9.9027863353186838</v>
      </c>
      <c r="AS41" s="38">
        <f>Matrix2!AS41/Matrix3!AS41*100</f>
        <v>28.689941237469757</v>
      </c>
      <c r="AT41" s="38">
        <f>Matrix2!AT41/Matrix3!AT41*100</f>
        <v>45.060240963855421</v>
      </c>
      <c r="AU41" s="38">
        <f>Matrix2!AU41/Matrix3!AU41*100</f>
        <v>44.919786096256686</v>
      </c>
      <c r="AV41" s="38">
        <f>Matrix2!AV41/Matrix3!AV41*100</f>
        <v>10.127894918769444</v>
      </c>
      <c r="AW41" s="38" t="s">
        <v>46</v>
      </c>
      <c r="AX41" s="38" t="s">
        <v>46</v>
      </c>
      <c r="AY41" s="38" t="s">
        <v>46</v>
      </c>
      <c r="AZ41" s="9" t="s">
        <v>46</v>
      </c>
      <c r="BA41" s="40" t="s">
        <v>46</v>
      </c>
      <c r="BB41" s="38">
        <f>Matrix2!BB41/Matrix3!BB41*100</f>
        <v>9.8890942698706095</v>
      </c>
      <c r="BC41" s="38" t="s">
        <v>46</v>
      </c>
      <c r="BD41" s="55" t="s">
        <v>46</v>
      </c>
      <c r="BE41" s="38" t="s">
        <v>46</v>
      </c>
      <c r="BF41" s="51" t="s">
        <v>46</v>
      </c>
      <c r="BG41" s="38">
        <f>Matrix2!BG41/Matrix3!BG41*100</f>
        <v>24.782638461011842</v>
      </c>
      <c r="BH41" s="38">
        <f>Matrix2!BH41/Matrix3!BH41*100</f>
        <v>1.3674033149171272</v>
      </c>
      <c r="BI41" s="38">
        <f>Matrix2!BI41/Matrix3!BI41*100</f>
        <v>16.885720650478948</v>
      </c>
      <c r="BJ41" s="38">
        <f>Matrix2!BJ41/Matrix3!BJ41*100</f>
        <v>7.8116878295091698</v>
      </c>
      <c r="BK41" s="38">
        <f>Matrix2!BK41/Matrix3!BK41*100</f>
        <v>20.817490494296578</v>
      </c>
      <c r="BL41" s="38" t="s">
        <v>46</v>
      </c>
      <c r="BM41" s="38" t="s">
        <v>46</v>
      </c>
      <c r="BN41" s="38">
        <f>Matrix2!BN41/Matrix3!BN41*100</f>
        <v>15.32867946480512</v>
      </c>
      <c r="BO41" s="40">
        <f>Matrix2!BO41/Matrix3!BO41*100</f>
        <v>18.167202572347264</v>
      </c>
      <c r="BP41" s="38">
        <f>Matrix2!BP41/Matrix3!BP41*100</f>
        <v>15.398534334569799</v>
      </c>
      <c r="BQ41" s="38">
        <f>Matrix2!BQ41/Matrix3!BQ41*100</f>
        <v>18.113350876465386</v>
      </c>
      <c r="BR41" s="38">
        <f>(Matrix2!BR41-Matrix3!BR41)/Matrix3!BR41*100</f>
        <v>53.887346712466091</v>
      </c>
      <c r="BS41" s="38">
        <f>Matrix2!BS41/Matrix3!BS41*100</f>
        <v>7.9311289107961942</v>
      </c>
      <c r="BT41" s="38" t="s">
        <v>46</v>
      </c>
      <c r="BU41" s="38">
        <f>Matrix2!BU41/Matrix3!BU41*100</f>
        <v>4.2160499411924368</v>
      </c>
      <c r="BV41" s="38">
        <f>Matrix2!BV41/Matrix3!BV41*100</f>
        <v>8.9287339583143712</v>
      </c>
      <c r="BW41" s="38">
        <f>Matrix2!BW41/Matrix3!BW41*100</f>
        <v>12.973813224919287</v>
      </c>
      <c r="BX41" s="35" t="s">
        <v>46</v>
      </c>
      <c r="BY41" s="45" t="s">
        <v>46</v>
      </c>
      <c r="BZ41" s="38">
        <f>Matrix2!BZ41/Matrix3!BZ41*100</f>
        <v>62.028479496131993</v>
      </c>
      <c r="CA41" s="38">
        <f>Matrix2!CA41/Matrix3!CA41*100</f>
        <v>60.810959507042249</v>
      </c>
      <c r="CB41" s="38">
        <f>Matrix2!CB41/Matrix3!CB41*100</f>
        <v>84.601465665430197</v>
      </c>
      <c r="CC41" s="38">
        <f>Matrix2!CC41/Matrix3!CC41*100</f>
        <v>15.398534334569799</v>
      </c>
      <c r="CD41" s="38">
        <f>Matrix2!CD41/Matrix3!CD41*100</f>
        <v>5.8445670858590422</v>
      </c>
      <c r="CE41" s="38">
        <f>Matrix2!CE41/Matrix3!CE41*100</f>
        <v>72.281039461020214</v>
      </c>
      <c r="CF41" s="38" t="s">
        <v>46</v>
      </c>
      <c r="CG41" s="35" t="e">
        <f>Matrix2!$CG41-Matrix3!CG41</f>
        <v>#VALUE!</v>
      </c>
      <c r="CH41" s="38" t="s">
        <v>46</v>
      </c>
      <c r="CI41" s="38" t="s">
        <v>46</v>
      </c>
      <c r="CJ41" s="38" t="s">
        <v>46</v>
      </c>
      <c r="CK41" s="38" t="s">
        <v>46</v>
      </c>
      <c r="CL41" s="38" t="s">
        <v>46</v>
      </c>
      <c r="CM41" s="38" t="s">
        <v>46</v>
      </c>
      <c r="CN41" s="38">
        <f>Matrix2!CN41/Matrix3!CN41*100</f>
        <v>32.093663911845731</v>
      </c>
      <c r="CO41" s="40">
        <f>Matrix2!CO41/Matrix3!CO41*100</f>
        <v>9.0547961210421768</v>
      </c>
      <c r="CP41" s="35" t="s">
        <v>46</v>
      </c>
      <c r="CQ41" s="35" t="s">
        <v>46</v>
      </c>
      <c r="CR41" s="35">
        <f>Matrix2!CR41-Matrix3!CR41</f>
        <v>1024</v>
      </c>
      <c r="CS41" s="50">
        <f>Matrix2!CS41/Matrix3!CS41*100-100</f>
        <v>7.6037721838568331</v>
      </c>
      <c r="CT41" s="38">
        <f>Matrix2!CT41/Matrix3!CT41*100</f>
        <v>38.354840935753224</v>
      </c>
      <c r="CU41" s="35" t="s">
        <v>46</v>
      </c>
      <c r="CV41" s="38">
        <f>Matrix2!CV41/Matrix3!CV41*100</f>
        <v>103.03705748395555</v>
      </c>
      <c r="CW41" s="38">
        <f>Matrix2!CW41/Matrix3!CW41*100</f>
        <v>51.109399602930104</v>
      </c>
      <c r="CX41" s="38">
        <f>Matrix2!CX41/Matrix3!CX41</f>
        <v>2.1693027400311875</v>
      </c>
      <c r="CY41" s="38">
        <f>Matrix2!CY41/Matrix3!CY41</f>
        <v>1.8258749999999999</v>
      </c>
      <c r="CZ41" s="38">
        <f>Matrix2!CZ41/Matrix3!CZ41</f>
        <v>45.013867488443758</v>
      </c>
      <c r="DA41" s="40" t="s">
        <v>46</v>
      </c>
      <c r="DB41" s="44" t="s">
        <v>46</v>
      </c>
      <c r="DC41" s="44" t="s">
        <v>46</v>
      </c>
      <c r="DD41" s="44" t="s">
        <v>46</v>
      </c>
      <c r="DE41" s="44" t="s">
        <v>46</v>
      </c>
      <c r="DF41" s="9" t="s">
        <v>46</v>
      </c>
      <c r="DG41" s="9" t="s">
        <v>46</v>
      </c>
      <c r="DH41" s="9" t="s">
        <v>46</v>
      </c>
      <c r="DI41" s="9" t="s">
        <v>46</v>
      </c>
    </row>
    <row r="42" spans="1:113" x14ac:dyDescent="0.2">
      <c r="A42" s="3" t="s">
        <v>41</v>
      </c>
      <c r="B42" s="4">
        <v>2011</v>
      </c>
      <c r="C42" s="2" t="s">
        <v>18</v>
      </c>
      <c r="D42" s="38" t="s">
        <v>46</v>
      </c>
      <c r="E42" s="38" t="s">
        <v>46</v>
      </c>
      <c r="F42" s="39" t="s">
        <v>46</v>
      </c>
      <c r="G42" s="40">
        <f>Matrix2!G42/Matrix3!G42*100</f>
        <v>1.8777705832544702</v>
      </c>
      <c r="H42" s="38">
        <f>Matrix2!H42/Matrix3!H42*100</f>
        <v>4.0045823579219997</v>
      </c>
      <c r="I42" s="9" t="s">
        <v>46</v>
      </c>
      <c r="J42" s="9" t="s">
        <v>46</v>
      </c>
      <c r="K42" s="9" t="s">
        <v>46</v>
      </c>
      <c r="L42" s="9" t="s">
        <v>46</v>
      </c>
      <c r="M42" s="9" t="s">
        <v>46</v>
      </c>
      <c r="N42" s="38" t="s">
        <v>237</v>
      </c>
      <c r="O42" s="9" t="s">
        <v>46</v>
      </c>
      <c r="P42" s="9" t="s">
        <v>237</v>
      </c>
      <c r="Q42" s="9" t="s">
        <v>237</v>
      </c>
      <c r="R42" s="40" t="s">
        <v>46</v>
      </c>
      <c r="S42" s="38">
        <f>Matrix2!S42/Matrix3!S42*100</f>
        <v>61.620435668390542</v>
      </c>
      <c r="T42" s="38">
        <f>Matrix2!T42/Matrix3!T42*100</f>
        <v>64.589619794809892</v>
      </c>
      <c r="U42" s="38">
        <f>Matrix2!U42/Matrix3!U42*100</f>
        <v>44.526795895096924</v>
      </c>
      <c r="V42" s="38">
        <f>Matrix2!V42/Matrix3!V42*100</f>
        <v>67.502088554720132</v>
      </c>
      <c r="W42" s="38">
        <f>Matrix2!W42/Matrix3!W42*100</f>
        <v>49.199743918053777</v>
      </c>
      <c r="X42" s="38">
        <f>Matrix2!X42/Matrix3!X42*100</f>
        <v>5.7040082219938339</v>
      </c>
      <c r="Y42" s="38">
        <f>Matrix2!Y42/Matrix3!Y42*100</f>
        <v>33.125435206462633</v>
      </c>
      <c r="Z42" s="38">
        <f>Matrix2!Z42/Matrix3!Z42*100</f>
        <v>11.967023141776941</v>
      </c>
      <c r="AA42" s="38">
        <f>(Matrix3!AA42-Matrix2!AA42)/Matrix2!AA42*100</f>
        <v>28.11848143512724</v>
      </c>
      <c r="AB42" s="38" t="s">
        <v>46</v>
      </c>
      <c r="AC42" s="38" t="s">
        <v>46</v>
      </c>
      <c r="AD42" s="38">
        <f>Matrix2!AD42/Matrix3!AD42*100</f>
        <v>87.160493827160494</v>
      </c>
      <c r="AE42" s="34" t="s">
        <v>46</v>
      </c>
      <c r="AF42" s="30" t="s">
        <v>46</v>
      </c>
      <c r="AG42" s="38">
        <f>Matrix2!AG42/Matrix3!AG42*100</f>
        <v>18.668127708322956</v>
      </c>
      <c r="AH42" s="38" t="s">
        <v>46</v>
      </c>
      <c r="AI42" s="38" t="s">
        <v>46</v>
      </c>
      <c r="AJ42" s="38" t="s">
        <v>46</v>
      </c>
      <c r="AK42" s="38">
        <f>Matrix2!AK42/Matrix3!AK42*100</f>
        <v>18.292682926829269</v>
      </c>
      <c r="AL42" s="38">
        <f>Matrix2!AL42/Matrix3!AL42*100</f>
        <v>10.433604336043361</v>
      </c>
      <c r="AM42" s="38" t="s">
        <v>46</v>
      </c>
      <c r="AN42" s="38">
        <f>Matrix2!AN42/Matrix3!AN42*100</f>
        <v>11.819637139807899</v>
      </c>
      <c r="AO42" s="38" t="s">
        <v>46</v>
      </c>
      <c r="AP42" s="38" t="s">
        <v>46</v>
      </c>
      <c r="AQ42" s="40" t="s">
        <v>46</v>
      </c>
      <c r="AR42" s="38">
        <f>Matrix2!AR42/Matrix3!AR42*100</f>
        <v>10.828311002639838</v>
      </c>
      <c r="AS42" s="38">
        <f>Matrix2!AS42/Matrix3!AS42*100</f>
        <v>34.130634774609014</v>
      </c>
      <c r="AT42" s="38">
        <f>Matrix2!AT42/Matrix3!AT42*100</f>
        <v>43.935309973045818</v>
      </c>
      <c r="AU42" s="38">
        <f>Matrix2!AU42/Matrix3!AU42*100</f>
        <v>42.944785276073624</v>
      </c>
      <c r="AV42" s="38">
        <f>Matrix2!AV42/Matrix3!AV42*100</f>
        <v>8.4636614535418584</v>
      </c>
      <c r="AW42" s="38" t="s">
        <v>46</v>
      </c>
      <c r="AX42" s="38" t="s">
        <v>46</v>
      </c>
      <c r="AY42" s="38" t="s">
        <v>46</v>
      </c>
      <c r="AZ42" s="9" t="s">
        <v>46</v>
      </c>
      <c r="BA42" s="40" t="s">
        <v>46</v>
      </c>
      <c r="BB42" s="38">
        <f>Matrix2!BB42/Matrix3!BB42*100</f>
        <v>7.8946057677939923</v>
      </c>
      <c r="BC42" s="38" t="s">
        <v>46</v>
      </c>
      <c r="BD42" s="55" t="s">
        <v>46</v>
      </c>
      <c r="BE42" s="38" t="s">
        <v>46</v>
      </c>
      <c r="BF42" s="51" t="s">
        <v>46</v>
      </c>
      <c r="BG42" s="38">
        <f>Matrix2!BG42/Matrix3!BG42*100</f>
        <v>20.192259799770881</v>
      </c>
      <c r="BH42" s="38">
        <f>Matrix2!BH42/Matrix3!BH42*100</f>
        <v>1.5293537247163296</v>
      </c>
      <c r="BI42" s="38">
        <f>Matrix2!BI42/Matrix3!BI42*100</f>
        <v>13.436960276338514</v>
      </c>
      <c r="BJ42" s="38">
        <f>Matrix2!BJ42/Matrix3!BJ42*100</f>
        <v>5.8606793321819231</v>
      </c>
      <c r="BK42" s="38">
        <f>Matrix2!BK42/Matrix3!BK42*100</f>
        <v>23.18271119842829</v>
      </c>
      <c r="BL42" s="38" t="s">
        <v>46</v>
      </c>
      <c r="BM42" s="38" t="s">
        <v>46</v>
      </c>
      <c r="BN42" s="38">
        <f>Matrix2!BN42/Matrix3!BN42*100</f>
        <v>17.3355629877369</v>
      </c>
      <c r="BO42" s="40">
        <f>Matrix2!BO42/Matrix3!BO42*100</f>
        <v>16.445623342175068</v>
      </c>
      <c r="BP42" s="38">
        <f>Matrix2!BP42/Matrix3!BP42*100</f>
        <v>14.574455132107634</v>
      </c>
      <c r="BQ42" s="38">
        <f>Matrix2!BQ42/Matrix3!BQ42*100</f>
        <v>18.238340616034417</v>
      </c>
      <c r="BR42" s="38">
        <f>(Matrix2!BR42-Matrix3!BR42)/Matrix3!BR42*100</f>
        <v>53.673242577909605</v>
      </c>
      <c r="BS42" s="38">
        <f>Matrix2!BS42/Matrix3!BS42*100</f>
        <v>7.197290431837426</v>
      </c>
      <c r="BT42" s="38" t="s">
        <v>46</v>
      </c>
      <c r="BU42" s="38">
        <f>Matrix2!BU42/Matrix3!BU42*100</f>
        <v>3.0804821624254233</v>
      </c>
      <c r="BV42" s="38">
        <f>Matrix2!BV42/Matrix3!BV42*100</f>
        <v>7.4081008550209075</v>
      </c>
      <c r="BW42" s="38">
        <f>Matrix2!BW42/Matrix3!BW42*100</f>
        <v>10.532604984636395</v>
      </c>
      <c r="BX42" s="35" t="s">
        <v>46</v>
      </c>
      <c r="BY42" s="45" t="s">
        <v>46</v>
      </c>
      <c r="BZ42" s="38">
        <f>Matrix2!BZ42/Matrix3!BZ42*100</f>
        <v>64.79553718184988</v>
      </c>
      <c r="CA42" s="38">
        <f>Matrix2!CA42/Matrix3!CA42*100</f>
        <v>63.007288070579214</v>
      </c>
      <c r="CB42" s="38">
        <f>Matrix2!CB42/Matrix3!CB42*100</f>
        <v>85.42554486789237</v>
      </c>
      <c r="CC42" s="38">
        <f>Matrix2!CC42/Matrix3!CC42*100</f>
        <v>14.574455132107634</v>
      </c>
      <c r="CD42" s="38">
        <f>Matrix2!CD42/Matrix3!CD42*100</f>
        <v>5.8078655789601852</v>
      </c>
      <c r="CE42" s="38">
        <f>Matrix2!CE42/Matrix3!CE42*100</f>
        <v>74.515393386545043</v>
      </c>
      <c r="CF42" s="38" t="s">
        <v>46</v>
      </c>
      <c r="CG42" s="35" t="e">
        <f>Matrix2!$CG42-Matrix3!CG42</f>
        <v>#VALUE!</v>
      </c>
      <c r="CH42" s="38" t="s">
        <v>46</v>
      </c>
      <c r="CI42" s="38" t="s">
        <v>46</v>
      </c>
      <c r="CJ42" s="38" t="s">
        <v>46</v>
      </c>
      <c r="CK42" s="38" t="s">
        <v>46</v>
      </c>
      <c r="CL42" s="38" t="s">
        <v>46</v>
      </c>
      <c r="CM42" s="38" t="s">
        <v>46</v>
      </c>
      <c r="CN42" s="38">
        <f>Matrix2!CN42/Matrix3!CN42*100</f>
        <v>28.36322869955157</v>
      </c>
      <c r="CO42" s="40">
        <f>Matrix2!CO42/Matrix3!CO42*100</f>
        <v>7.6578411405295306</v>
      </c>
      <c r="CP42" s="35" t="s">
        <v>46</v>
      </c>
      <c r="CQ42" s="35" t="s">
        <v>46</v>
      </c>
      <c r="CR42" s="35">
        <f>Matrix2!CR42-Matrix3!CR42</f>
        <v>285</v>
      </c>
      <c r="CS42" s="50">
        <f>Matrix2!CS42/Matrix3!CS42*100-100</f>
        <v>3.2815198618307448</v>
      </c>
      <c r="CT42" s="38">
        <f>Matrix2!CT42/Matrix3!CT42*100</f>
        <v>23.032329988851728</v>
      </c>
      <c r="CU42" s="35" t="s">
        <v>46</v>
      </c>
      <c r="CV42" s="38">
        <f>Matrix2!CV42/Matrix3!CV42*100</f>
        <v>112.28874024526199</v>
      </c>
      <c r="CW42" s="38">
        <f>Matrix2!CW42/Matrix3!CW42*100</f>
        <v>50.168351845395222</v>
      </c>
      <c r="CX42" s="38">
        <f>Matrix2!CX42/Matrix3!CX42</f>
        <v>2.3116868163500288</v>
      </c>
      <c r="CY42" s="38">
        <f>Matrix2!CY42/Matrix3!CY42</f>
        <v>1.4263285024154588</v>
      </c>
      <c r="CZ42" s="38">
        <f>Matrix2!CZ42/Matrix3!CZ42</f>
        <v>36.240072202166068</v>
      </c>
      <c r="DA42" s="40" t="s">
        <v>46</v>
      </c>
      <c r="DB42" s="44" t="s">
        <v>46</v>
      </c>
      <c r="DC42" s="44" t="s">
        <v>46</v>
      </c>
      <c r="DD42" s="44" t="s">
        <v>46</v>
      </c>
      <c r="DE42" s="44" t="s">
        <v>46</v>
      </c>
      <c r="DF42" s="9" t="s">
        <v>46</v>
      </c>
      <c r="DG42" s="9" t="s">
        <v>46</v>
      </c>
      <c r="DH42" s="9" t="s">
        <v>46</v>
      </c>
      <c r="DI42" s="9" t="s">
        <v>46</v>
      </c>
    </row>
    <row r="43" spans="1:113" x14ac:dyDescent="0.2">
      <c r="A43" s="3" t="s">
        <v>42</v>
      </c>
      <c r="B43" s="4">
        <v>2011</v>
      </c>
      <c r="C43" s="2" t="s">
        <v>19</v>
      </c>
      <c r="D43" s="38" t="s">
        <v>46</v>
      </c>
      <c r="E43" s="38" t="s">
        <v>46</v>
      </c>
      <c r="F43" s="39" t="s">
        <v>46</v>
      </c>
      <c r="G43" s="40">
        <f>Matrix2!G43/Matrix3!G43*100</f>
        <v>1.5280837004405288</v>
      </c>
      <c r="H43" s="38">
        <f>Matrix2!H43/Matrix3!H43*100</f>
        <v>4.4328193832599112</v>
      </c>
      <c r="I43" s="9" t="s">
        <v>46</v>
      </c>
      <c r="J43" s="9" t="s">
        <v>46</v>
      </c>
      <c r="K43" s="9" t="s">
        <v>46</v>
      </c>
      <c r="L43" s="9" t="s">
        <v>46</v>
      </c>
      <c r="M43" s="9" t="s">
        <v>46</v>
      </c>
      <c r="N43" s="38" t="s">
        <v>237</v>
      </c>
      <c r="O43" s="9" t="s">
        <v>46</v>
      </c>
      <c r="P43" s="9" t="s">
        <v>237</v>
      </c>
      <c r="Q43" s="9" t="s">
        <v>237</v>
      </c>
      <c r="R43" s="40" t="s">
        <v>46</v>
      </c>
      <c r="S43" s="38">
        <f>Matrix2!S43/Matrix3!S43*100</f>
        <v>62.091641917691987</v>
      </c>
      <c r="T43" s="38">
        <f>Matrix2!T43/Matrix3!T43*100</f>
        <v>62.498637305134629</v>
      </c>
      <c r="U43" s="38">
        <f>Matrix2!U43/Matrix3!U43*100</f>
        <v>47.934300685207575</v>
      </c>
      <c r="V43" s="38">
        <f>Matrix2!V43/Matrix3!V43*100</f>
        <v>65.965123271196632</v>
      </c>
      <c r="W43" s="38">
        <f>Matrix2!W43/Matrix3!W43*100</f>
        <v>47.025436199285267</v>
      </c>
      <c r="X43" s="38">
        <f>Matrix2!X43/Matrix3!X43*100</f>
        <v>7.2382426940197409</v>
      </c>
      <c r="Y43" s="38">
        <f>Matrix2!Y43/Matrix3!Y43*100</f>
        <v>27.118036859338641</v>
      </c>
      <c r="Z43" s="38">
        <f>Matrix2!Z43/Matrix3!Z43*100</f>
        <v>10.562650812181182</v>
      </c>
      <c r="AA43" s="38">
        <f>(Matrix3!AA43-Matrix2!AA43)/Matrix2!AA43*100</f>
        <v>33.77710155952834</v>
      </c>
      <c r="AB43" s="38" t="s">
        <v>46</v>
      </c>
      <c r="AC43" s="38" t="s">
        <v>46</v>
      </c>
      <c r="AD43" s="38">
        <f>Matrix2!AD43/Matrix3!AD43*100</f>
        <v>86.092715231788077</v>
      </c>
      <c r="AE43" s="34" t="s">
        <v>46</v>
      </c>
      <c r="AF43" s="30" t="s">
        <v>46</v>
      </c>
      <c r="AG43" s="38">
        <f>Matrix2!AG43/Matrix3!AG43*100</f>
        <v>18.230313876651984</v>
      </c>
      <c r="AH43" s="38" t="s">
        <v>46</v>
      </c>
      <c r="AI43" s="38" t="s">
        <v>46</v>
      </c>
      <c r="AJ43" s="38" t="s">
        <v>46</v>
      </c>
      <c r="AK43" s="38">
        <f>Matrix2!AK43/Matrix3!AK43*100</f>
        <v>18.470948012232416</v>
      </c>
      <c r="AL43" s="38">
        <f>Matrix2!AL43/Matrix3!AL43*100</f>
        <v>6.7889908256880735</v>
      </c>
      <c r="AM43" s="38" t="s">
        <v>46</v>
      </c>
      <c r="AN43" s="38">
        <f>Matrix2!AN43/Matrix3!AN43*100</f>
        <v>6.9284500660751371</v>
      </c>
      <c r="AO43" s="38" t="s">
        <v>46</v>
      </c>
      <c r="AP43" s="38" t="s">
        <v>46</v>
      </c>
      <c r="AQ43" s="40" t="s">
        <v>46</v>
      </c>
      <c r="AR43" s="38">
        <f>Matrix2!AR43/Matrix3!AR43*100</f>
        <v>9.8361784140969153</v>
      </c>
      <c r="AS43" s="38">
        <f>Matrix2!AS43/Matrix3!AS43*100</f>
        <v>27.431770468859341</v>
      </c>
      <c r="AT43" s="38">
        <f>Matrix2!AT43/Matrix3!AT43*100</f>
        <v>44.387755102040813</v>
      </c>
      <c r="AU43" s="38">
        <f>Matrix2!AU43/Matrix3!AU43*100</f>
        <v>42.241379310344826</v>
      </c>
      <c r="AV43" s="38">
        <f>Matrix2!AV43/Matrix3!AV43*100</f>
        <v>4.7585724282715187</v>
      </c>
      <c r="AW43" s="38" t="s">
        <v>46</v>
      </c>
      <c r="AX43" s="38" t="s">
        <v>46</v>
      </c>
      <c r="AY43" s="38" t="s">
        <v>46</v>
      </c>
      <c r="AZ43" s="9" t="s">
        <v>46</v>
      </c>
      <c r="BA43" s="40" t="s">
        <v>46</v>
      </c>
      <c r="BB43" s="38">
        <f>Matrix2!BB43/Matrix3!BB43*100</f>
        <v>7.4235958149779737</v>
      </c>
      <c r="BC43" s="38" t="s">
        <v>46</v>
      </c>
      <c r="BD43" s="55" t="s">
        <v>46</v>
      </c>
      <c r="BE43" s="38" t="s">
        <v>46</v>
      </c>
      <c r="BF43" s="51" t="s">
        <v>46</v>
      </c>
      <c r="BG43" s="38">
        <f>Matrix2!BG43/Matrix3!BG43*100</f>
        <v>21.314014317180614</v>
      </c>
      <c r="BH43" s="38">
        <f>Matrix2!BH43/Matrix3!BH43*100</f>
        <v>1.3079283061521072</v>
      </c>
      <c r="BI43" s="38">
        <f>Matrix2!BI43/Matrix3!BI43*100</f>
        <v>12.933220625528319</v>
      </c>
      <c r="BJ43" s="38">
        <f>Matrix2!BJ43/Matrix3!BJ43*100</f>
        <v>5.8403135326212245</v>
      </c>
      <c r="BK43" s="38">
        <f>Matrix2!BK43/Matrix3!BK43*100</f>
        <v>23.684210526315788</v>
      </c>
      <c r="BL43" s="38" t="s">
        <v>46</v>
      </c>
      <c r="BM43" s="38" t="s">
        <v>46</v>
      </c>
      <c r="BN43" s="38">
        <f>Matrix2!BN43/Matrix3!BN43*100</f>
        <v>13.801261829652997</v>
      </c>
      <c r="BO43" s="40">
        <f>Matrix2!BO43/Matrix3!BO43*100</f>
        <v>13.738738738738739</v>
      </c>
      <c r="BP43" s="38">
        <f>Matrix2!BP43/Matrix3!BP43*100</f>
        <v>14.352291361008026</v>
      </c>
      <c r="BQ43" s="38">
        <f>Matrix2!BQ43/Matrix3!BQ43*100</f>
        <v>16.228085704081519</v>
      </c>
      <c r="BR43" s="38">
        <f>(Matrix2!BR43-Matrix3!BR43)/Matrix3!BR43*100</f>
        <v>68.071745626832524</v>
      </c>
      <c r="BS43" s="38">
        <f>Matrix2!BS43/Matrix3!BS43*100</f>
        <v>4.381194933920705</v>
      </c>
      <c r="BT43" s="38" t="s">
        <v>46</v>
      </c>
      <c r="BU43" s="38">
        <f>Matrix2!BU43/Matrix3!BU43*100</f>
        <v>2.2007422110986452</v>
      </c>
      <c r="BV43" s="38">
        <f>Matrix2!BV43/Matrix3!BV43*100</f>
        <v>4.6450597034509906</v>
      </c>
      <c r="BW43" s="38">
        <f>Matrix2!BW43/Matrix3!BW43*100</f>
        <v>6.6674343620451406</v>
      </c>
      <c r="BX43" s="35" t="s">
        <v>46</v>
      </c>
      <c r="BY43" s="45" t="s">
        <v>46</v>
      </c>
      <c r="BZ43" s="38">
        <f>Matrix2!BZ43/Matrix3!BZ43*100</f>
        <v>64.017758810572687</v>
      </c>
      <c r="CA43" s="38">
        <f>Matrix2!CA43/Matrix3!CA43*100</f>
        <v>62.275610018273674</v>
      </c>
      <c r="CB43" s="38">
        <f>Matrix2!CB43/Matrix3!CB43*100</f>
        <v>85.647708638991972</v>
      </c>
      <c r="CC43" s="38">
        <f>Matrix2!CC43/Matrix3!CC43*100</f>
        <v>14.352291361008026</v>
      </c>
      <c r="CD43" s="38">
        <f>Matrix2!CD43/Matrix3!CD43*100</f>
        <v>6.6453784413566934</v>
      </c>
      <c r="CE43" s="38">
        <f>Matrix2!CE43/Matrix3!CE43*100</f>
        <v>73.216444981862153</v>
      </c>
      <c r="CF43" s="38" t="s">
        <v>46</v>
      </c>
      <c r="CG43" s="35" t="e">
        <f>Matrix2!$CG43-Matrix3!CG43</f>
        <v>#VALUE!</v>
      </c>
      <c r="CH43" s="38" t="s">
        <v>46</v>
      </c>
      <c r="CI43" s="38" t="s">
        <v>46</v>
      </c>
      <c r="CJ43" s="38" t="s">
        <v>46</v>
      </c>
      <c r="CK43" s="38" t="s">
        <v>46</v>
      </c>
      <c r="CL43" s="38" t="s">
        <v>46</v>
      </c>
      <c r="CM43" s="38" t="s">
        <v>46</v>
      </c>
      <c r="CN43" s="38">
        <f>Matrix2!CN43/Matrix3!CN43*100</f>
        <v>32.525510204081634</v>
      </c>
      <c r="CO43" s="40">
        <f>Matrix2!CO43/Matrix3!CO43*100</f>
        <v>4.6965729249686898</v>
      </c>
      <c r="CP43" s="35" t="s">
        <v>46</v>
      </c>
      <c r="CQ43" s="35" t="s">
        <v>46</v>
      </c>
      <c r="CR43" s="35">
        <f>Matrix2!CR43-Matrix3!CR43</f>
        <v>304</v>
      </c>
      <c r="CS43" s="50">
        <f>Matrix2!CS43/Matrix3!CS43*100-100</f>
        <v>2.3361254130484781</v>
      </c>
      <c r="CT43" s="38">
        <f>Matrix2!CT43/Matrix3!CT43*100</f>
        <v>27.851618232334609</v>
      </c>
      <c r="CU43" s="35" t="s">
        <v>46</v>
      </c>
      <c r="CV43" s="38">
        <f>Matrix2!CV43/Matrix3!CV43*100</f>
        <v>115.94653450476835</v>
      </c>
      <c r="CW43" s="38">
        <f>Matrix2!CW43/Matrix3!CW43*100</f>
        <v>53.140831497797357</v>
      </c>
      <c r="CX43" s="38">
        <f>Matrix2!CX43/Matrix3!CX43</f>
        <v>2.2328440789979251</v>
      </c>
      <c r="CY43" s="38">
        <f>Matrix2!CY43/Matrix3!CY43</f>
        <v>1.6685425519696795</v>
      </c>
      <c r="CZ43" s="38">
        <f>Matrix2!CZ43/Matrix3!CZ43</f>
        <v>31.964796479647966</v>
      </c>
      <c r="DA43" s="40" t="s">
        <v>46</v>
      </c>
      <c r="DB43" s="44" t="s">
        <v>46</v>
      </c>
      <c r="DC43" s="44" t="s">
        <v>46</v>
      </c>
      <c r="DD43" s="44" t="s">
        <v>46</v>
      </c>
      <c r="DE43" s="44" t="s">
        <v>46</v>
      </c>
      <c r="DF43" s="9" t="s">
        <v>46</v>
      </c>
      <c r="DG43" s="9" t="s">
        <v>46</v>
      </c>
      <c r="DH43" s="9" t="s">
        <v>46</v>
      </c>
      <c r="DI43" s="9" t="s">
        <v>46</v>
      </c>
    </row>
    <row r="44" spans="1:113" x14ac:dyDescent="0.2">
      <c r="A44" s="3" t="s">
        <v>43</v>
      </c>
      <c r="B44" s="4">
        <v>2011</v>
      </c>
      <c r="C44" s="2" t="s">
        <v>20</v>
      </c>
      <c r="D44" s="38" t="s">
        <v>46</v>
      </c>
      <c r="E44" s="38" t="s">
        <v>46</v>
      </c>
      <c r="F44" s="39" t="s">
        <v>46</v>
      </c>
      <c r="G44" s="40" t="s">
        <v>46</v>
      </c>
      <c r="H44" s="38">
        <f>Matrix2!H44/Matrix3!H44*100</f>
        <v>3.5172365568841339</v>
      </c>
      <c r="I44" s="9" t="s">
        <v>46</v>
      </c>
      <c r="J44" s="9" t="s">
        <v>46</v>
      </c>
      <c r="K44" s="9" t="s">
        <v>46</v>
      </c>
      <c r="L44" s="9" t="s">
        <v>46</v>
      </c>
      <c r="M44" s="9" t="s">
        <v>46</v>
      </c>
      <c r="N44" s="38" t="s">
        <v>237</v>
      </c>
      <c r="O44" s="9" t="s">
        <v>46</v>
      </c>
      <c r="P44" s="9" t="s">
        <v>237</v>
      </c>
      <c r="Q44" s="9" t="s">
        <v>237</v>
      </c>
      <c r="R44" s="40" t="s">
        <v>46</v>
      </c>
      <c r="S44" s="38">
        <f>Matrix2!S44/Matrix3!S44*100</f>
        <v>58.117958913187536</v>
      </c>
      <c r="T44" s="38">
        <f>Matrix2!T44/Matrix3!T44*100</f>
        <v>58.980691513246519</v>
      </c>
      <c r="U44" s="38">
        <f>Matrix2!U44/Matrix3!U44*100</f>
        <v>47.437319724872424</v>
      </c>
      <c r="V44" s="38">
        <f>Matrix2!V44/Matrix3!V44*100</f>
        <v>65.645805592543269</v>
      </c>
      <c r="W44" s="38">
        <f>Matrix2!W44/Matrix3!W44*100</f>
        <v>49.67259120673527</v>
      </c>
      <c r="X44" s="38">
        <f>Matrix2!X44/Matrix3!X44*100</f>
        <v>9.7931616715913883</v>
      </c>
      <c r="Y44" s="38">
        <f>Matrix2!Y44/Matrix3!Y44*100</f>
        <v>29.887301214478377</v>
      </c>
      <c r="Z44" s="38">
        <f>Matrix2!Z44/Matrix3!Z44*100</f>
        <v>9.6191518754236629</v>
      </c>
      <c r="AA44" s="38">
        <f>(Matrix3!AA44-Matrix2!AA44)/Matrix2!AA44*100</f>
        <v>37.628053585500396</v>
      </c>
      <c r="AB44" s="38" t="s">
        <v>46</v>
      </c>
      <c r="AC44" s="38" t="s">
        <v>46</v>
      </c>
      <c r="AD44" s="38">
        <f>Matrix2!AD44/Matrix3!AD44*100</f>
        <v>85.813148788927336</v>
      </c>
      <c r="AE44" s="34" t="s">
        <v>46</v>
      </c>
      <c r="AF44" s="30" t="s">
        <v>46</v>
      </c>
      <c r="AG44" s="38">
        <f>Matrix2!AG44/Matrix3!AG44*100</f>
        <v>18.026711418781904</v>
      </c>
      <c r="AH44" s="38" t="s">
        <v>46</v>
      </c>
      <c r="AI44" s="38" t="s">
        <v>46</v>
      </c>
      <c r="AJ44" s="38" t="s">
        <v>46</v>
      </c>
      <c r="AK44" s="38">
        <f>Matrix2!AK44/Matrix3!AK44*100</f>
        <v>18.802862719583604</v>
      </c>
      <c r="AL44" s="38">
        <f>Matrix2!AL44/Matrix3!AL44*100</f>
        <v>8.5881587508132728</v>
      </c>
      <c r="AM44" s="38" t="s">
        <v>46</v>
      </c>
      <c r="AN44" s="38">
        <f>Matrix2!AN44/Matrix3!AN44*100</f>
        <v>10.628394103956555</v>
      </c>
      <c r="AO44" s="38" t="s">
        <v>46</v>
      </c>
      <c r="AP44" s="38" t="s">
        <v>46</v>
      </c>
      <c r="AQ44" s="40" t="s">
        <v>46</v>
      </c>
      <c r="AR44" s="38">
        <f>Matrix2!AR44/Matrix3!AR44*100</f>
        <v>10.146143626319839</v>
      </c>
      <c r="AS44" s="38">
        <f>Matrix2!AS44/Matrix3!AS44*100</f>
        <v>24.259131633356308</v>
      </c>
      <c r="AT44" s="38">
        <f>Matrix2!AT44/Matrix3!AT44*100</f>
        <v>48.011363636363633</v>
      </c>
      <c r="AU44" s="38">
        <f>Matrix2!AU44/Matrix3!AU44*100</f>
        <v>39.644970414201183</v>
      </c>
      <c r="AV44" s="38">
        <f>Matrix2!AV44/Matrix3!AV44*100</f>
        <v>6.8228807718814606</v>
      </c>
      <c r="AW44" s="38" t="s">
        <v>46</v>
      </c>
      <c r="AX44" s="38" t="s">
        <v>46</v>
      </c>
      <c r="AY44" s="38" t="s">
        <v>46</v>
      </c>
      <c r="AZ44" s="9" t="s">
        <v>46</v>
      </c>
      <c r="BA44" s="40" t="s">
        <v>46</v>
      </c>
      <c r="BB44" s="38">
        <f>Matrix2!BB44/Matrix3!BB44*100</f>
        <v>8.8525277952590731</v>
      </c>
      <c r="BC44" s="38" t="s">
        <v>46</v>
      </c>
      <c r="BD44" s="55" t="s">
        <v>46</v>
      </c>
      <c r="BE44" s="38" t="s">
        <v>46</v>
      </c>
      <c r="BF44" s="51" t="s">
        <v>46</v>
      </c>
      <c r="BG44" s="38">
        <f>Matrix2!BG44/Matrix3!BG44*100</f>
        <v>22.795608698692398</v>
      </c>
      <c r="BH44" s="38">
        <f>Matrix2!BH44/Matrix3!BH44*100</f>
        <v>1.2269938650306749</v>
      </c>
      <c r="BI44" s="38">
        <f>Matrix2!BI44/Matrix3!BI44*100</f>
        <v>14.758751182592242</v>
      </c>
      <c r="BJ44" s="38">
        <f>Matrix2!BJ44/Matrix3!BJ44*100</f>
        <v>6.0864080731630406</v>
      </c>
      <c r="BK44" s="38">
        <f>Matrix2!BK44/Matrix3!BK44*100</f>
        <v>21.243523316062177</v>
      </c>
      <c r="BL44" s="38" t="s">
        <v>46</v>
      </c>
      <c r="BM44" s="38" t="s">
        <v>46</v>
      </c>
      <c r="BN44" s="38" t="s">
        <v>46</v>
      </c>
      <c r="BO44" s="40" t="s">
        <v>46</v>
      </c>
      <c r="BP44" s="38">
        <f>Matrix2!BP44/Matrix3!BP44*100</f>
        <v>14.282997337390643</v>
      </c>
      <c r="BQ44" s="38">
        <f>Matrix2!BQ44/Matrix3!BQ44*100</f>
        <v>16.332039265796528</v>
      </c>
      <c r="BR44" s="38">
        <f>(Matrix2!BR44-Matrix3!BR44)/Matrix3!BR44*100</f>
        <v>66.840646853132796</v>
      </c>
      <c r="BS44" s="38">
        <f>Matrix2!BS44/Matrix3!BS44*100</f>
        <v>6.1254457730228653</v>
      </c>
      <c r="BT44" s="38" t="s">
        <v>46</v>
      </c>
      <c r="BU44" s="38">
        <f>Matrix2!BU44/Matrix3!BU44*100</f>
        <v>2.7957398250285279</v>
      </c>
      <c r="BV44" s="38">
        <f>Matrix2!BV44/Matrix3!BV44*100</f>
        <v>6.2222624762249792</v>
      </c>
      <c r="BW44" s="38">
        <f>Matrix2!BW44/Matrix3!BW44*100</f>
        <v>9.0019569471624266</v>
      </c>
      <c r="BX44" s="35" t="s">
        <v>46</v>
      </c>
      <c r="BY44" s="45" t="s">
        <v>46</v>
      </c>
      <c r="BZ44" s="38">
        <f>Matrix2!BZ44/Matrix3!BZ44*100</f>
        <v>62.799804209495832</v>
      </c>
      <c r="CA44" s="38">
        <f>Matrix2!CA44/Matrix3!CA44*100</f>
        <v>58.493714539993327</v>
      </c>
      <c r="CB44" s="38">
        <f>Matrix2!CB44/Matrix3!CB44*100</f>
        <v>85.71700266260936</v>
      </c>
      <c r="CC44" s="38">
        <f>Matrix2!CC44/Matrix3!CC44*100</f>
        <v>14.282997337390643</v>
      </c>
      <c r="CD44" s="38">
        <f>Matrix2!CD44/Matrix3!CD44*100</f>
        <v>5.1540509699505517</v>
      </c>
      <c r="CE44" s="38">
        <f>Matrix2!CE44/Matrix3!CE44*100</f>
        <v>70.978477923230528</v>
      </c>
      <c r="CF44" s="38" t="s">
        <v>46</v>
      </c>
      <c r="CG44" s="35" t="e">
        <f>Matrix2!$CG44-Matrix3!CG44</f>
        <v>#VALUE!</v>
      </c>
      <c r="CH44" s="38" t="s">
        <v>46</v>
      </c>
      <c r="CI44" s="38" t="s">
        <v>46</v>
      </c>
      <c r="CJ44" s="38" t="s">
        <v>46</v>
      </c>
      <c r="CK44" s="38" t="s">
        <v>46</v>
      </c>
      <c r="CL44" s="38" t="s">
        <v>46</v>
      </c>
      <c r="CM44" s="38" t="s">
        <v>46</v>
      </c>
      <c r="CN44" s="38">
        <f>Matrix2!CN44/Matrix3!CN44*100</f>
        <v>29.518072289156628</v>
      </c>
      <c r="CO44" s="40">
        <f>Matrix2!CO44/Matrix3!CO44*100</f>
        <v>6.640671156800189</v>
      </c>
      <c r="CP44" s="35" t="s">
        <v>46</v>
      </c>
      <c r="CQ44" s="35" t="s">
        <v>46</v>
      </c>
      <c r="CR44" s="35">
        <f>Matrix2!CR44-Matrix3!CR44</f>
        <v>426</v>
      </c>
      <c r="CS44" s="50">
        <f>Matrix2!CS44/Matrix3!CS44*100-100</f>
        <v>6.7171239356669901</v>
      </c>
      <c r="CT44" s="38">
        <f>Matrix2!CT44/Matrix3!CT44*100</f>
        <v>35.224586288416077</v>
      </c>
      <c r="CU44" s="35" t="s">
        <v>46</v>
      </c>
      <c r="CV44" s="38">
        <f>Matrix2!CV44/Matrix3!CV44*100</f>
        <v>109.24497635933805</v>
      </c>
      <c r="CW44" s="38">
        <f>Matrix2!CW44/Matrix3!CW44*100</f>
        <v>51.700580378994474</v>
      </c>
      <c r="CX44" s="38">
        <f>Matrix2!CX44/Matrix3!CX44</f>
        <v>2.2549668874172184</v>
      </c>
      <c r="CY44" s="38">
        <f>Matrix2!CY44/Matrix3!CY44</f>
        <v>2.6562035661218424</v>
      </c>
      <c r="CZ44" s="38">
        <f>Matrix2!CZ44/Matrix3!CZ44</f>
        <v>40.977077363896846</v>
      </c>
      <c r="DA44" s="40" t="s">
        <v>46</v>
      </c>
      <c r="DB44" s="44" t="s">
        <v>46</v>
      </c>
      <c r="DC44" s="44" t="s">
        <v>46</v>
      </c>
      <c r="DD44" s="44" t="s">
        <v>46</v>
      </c>
      <c r="DE44" s="44" t="s">
        <v>46</v>
      </c>
      <c r="DF44" s="9" t="s">
        <v>46</v>
      </c>
      <c r="DG44" s="9" t="s">
        <v>46</v>
      </c>
      <c r="DH44" s="9" t="s">
        <v>46</v>
      </c>
      <c r="DI44" s="9" t="s">
        <v>46</v>
      </c>
    </row>
    <row r="45" spans="1:113" x14ac:dyDescent="0.2">
      <c r="A45" s="3" t="s">
        <v>44</v>
      </c>
      <c r="B45" s="4">
        <v>2011</v>
      </c>
      <c r="C45" s="2" t="s">
        <v>21</v>
      </c>
      <c r="D45" s="38" t="s">
        <v>46</v>
      </c>
      <c r="E45" s="38" t="s">
        <v>46</v>
      </c>
      <c r="F45" s="39" t="s">
        <v>46</v>
      </c>
      <c r="G45" s="40">
        <f>Matrix2!G45/Matrix3!G45*100</f>
        <v>1.3502375642393096</v>
      </c>
      <c r="H45" s="38">
        <f>Matrix2!H45/Matrix3!H45*100</f>
        <v>5.8251721128672553</v>
      </c>
      <c r="I45" s="9" t="s">
        <v>46</v>
      </c>
      <c r="J45" s="9" t="s">
        <v>46</v>
      </c>
      <c r="K45" s="9" t="s">
        <v>46</v>
      </c>
      <c r="L45" s="9" t="s">
        <v>46</v>
      </c>
      <c r="M45" s="9" t="s">
        <v>46</v>
      </c>
      <c r="N45" s="38">
        <v>16.100000000000001</v>
      </c>
      <c r="O45" s="9" t="s">
        <v>46</v>
      </c>
      <c r="P45" s="9" t="s">
        <v>237</v>
      </c>
      <c r="Q45" s="9" t="s">
        <v>237</v>
      </c>
      <c r="R45" s="40" t="s">
        <v>46</v>
      </c>
      <c r="S45" s="38">
        <f>Matrix2!S45/Matrix3!S45*100</f>
        <v>60.12601927353596</v>
      </c>
      <c r="T45" s="38">
        <f>Matrix2!T45/Matrix3!T45*100</f>
        <v>62.262605198480671</v>
      </c>
      <c r="U45" s="38">
        <f>Matrix2!U45/Matrix3!U45*100</f>
        <v>46.094695621217511</v>
      </c>
      <c r="V45" s="38">
        <f>Matrix2!V45/Matrix3!V45*100</f>
        <v>67.477328936521019</v>
      </c>
      <c r="W45" s="38">
        <f>Matrix2!W45/Matrix3!W45*100</f>
        <v>45.983935742971887</v>
      </c>
      <c r="X45" s="38">
        <f>Matrix2!X45/Matrix3!X45*100</f>
        <v>7.2249372605996562</v>
      </c>
      <c r="Y45" s="38">
        <f>Matrix2!Y45/Matrix3!Y45*100</f>
        <v>30.231605993817389</v>
      </c>
      <c r="Z45" s="38">
        <f>Matrix2!Z45/Matrix3!Z45*100</f>
        <v>13.874936155588388</v>
      </c>
      <c r="AA45" s="38">
        <f>(Matrix3!AA45-Matrix2!AA45)/Matrix2!AA45*100</f>
        <v>27.41742936729009</v>
      </c>
      <c r="AB45" s="38" t="s">
        <v>46</v>
      </c>
      <c r="AC45" s="38" t="s">
        <v>46</v>
      </c>
      <c r="AD45" s="38">
        <f>Matrix2!AD45/Matrix3!AD45*100</f>
        <v>87.133182844243791</v>
      </c>
      <c r="AE45" s="34" t="s">
        <v>46</v>
      </c>
      <c r="AF45" s="30" t="s">
        <v>46</v>
      </c>
      <c r="AG45" s="38">
        <f>Matrix2!AG45/Matrix3!AG45*100</f>
        <v>17.276738097546783</v>
      </c>
      <c r="AH45" s="38" t="s">
        <v>46</v>
      </c>
      <c r="AI45" s="38" t="s">
        <v>46</v>
      </c>
      <c r="AJ45" s="38" t="s">
        <v>46</v>
      </c>
      <c r="AK45" s="38">
        <f>Matrix2!AK45/Matrix3!AK45*100</f>
        <v>20.321100917431192</v>
      </c>
      <c r="AL45" s="38">
        <f>Matrix2!AL45/Matrix3!AL45*100</f>
        <v>11.490825688073395</v>
      </c>
      <c r="AM45" s="38" t="s">
        <v>46</v>
      </c>
      <c r="AN45" s="38">
        <f>Matrix2!AN45/Matrix3!AN45*100</f>
        <v>12.417566998737197</v>
      </c>
      <c r="AO45" s="38" t="s">
        <v>46</v>
      </c>
      <c r="AP45" s="38" t="s">
        <v>46</v>
      </c>
      <c r="AQ45" s="40" t="s">
        <v>46</v>
      </c>
      <c r="AR45" s="38">
        <f>Matrix2!AR45/Matrix3!AR45*100</f>
        <v>11.216425870260837</v>
      </c>
      <c r="AS45" s="38">
        <f>Matrix2!AS45/Matrix3!AS45*100</f>
        <v>31.834882213097039</v>
      </c>
      <c r="AT45" s="38">
        <f>Matrix2!AT45/Matrix3!AT45*100</f>
        <v>44.331296673455533</v>
      </c>
      <c r="AU45" s="38">
        <f>Matrix2!AU45/Matrix3!AU45*100</f>
        <v>42.572741194486987</v>
      </c>
      <c r="AV45" s="38">
        <f>Matrix2!AV45/Matrix3!AV45*100</f>
        <v>8.3423384482385998</v>
      </c>
      <c r="AW45" s="38" t="s">
        <v>46</v>
      </c>
      <c r="AX45" s="38" t="s">
        <v>46</v>
      </c>
      <c r="AY45" s="38" t="s">
        <v>46</v>
      </c>
      <c r="AZ45" s="9" t="s">
        <v>46</v>
      </c>
      <c r="BA45" s="40" t="s">
        <v>46</v>
      </c>
      <c r="BB45" s="38">
        <f>Matrix2!BB45/Matrix3!BB45*100</f>
        <v>9.4952971977116256</v>
      </c>
      <c r="BC45" s="38" t="s">
        <v>46</v>
      </c>
      <c r="BD45" s="55" t="s">
        <v>46</v>
      </c>
      <c r="BE45" s="38" t="s">
        <v>46</v>
      </c>
      <c r="BF45" s="51" t="s">
        <v>46</v>
      </c>
      <c r="BG45" s="38">
        <f>Matrix2!BG45/Matrix3!BG45*100</f>
        <v>20.971104431300301</v>
      </c>
      <c r="BH45" s="38">
        <f>Matrix2!BH45/Matrix3!BH45*100</f>
        <v>1.7801410241590567</v>
      </c>
      <c r="BI45" s="38">
        <f>Matrix2!BI45/Matrix3!BI45*100</f>
        <v>13.572642310960067</v>
      </c>
      <c r="BJ45" s="38">
        <f>Matrix2!BJ45/Matrix3!BJ45*100</f>
        <v>6.7969413763806292</v>
      </c>
      <c r="BK45" s="38">
        <f>Matrix2!BK45/Matrix3!BK45*100</f>
        <v>21.796875</v>
      </c>
      <c r="BL45" s="38" t="s">
        <v>46</v>
      </c>
      <c r="BM45" s="38" t="s">
        <v>46</v>
      </c>
      <c r="BN45" s="38">
        <f>Matrix2!BN45/Matrix3!BN45*100</f>
        <v>12.23841059602649</v>
      </c>
      <c r="BO45" s="40">
        <f>Matrix2!BO45/Matrix3!BO45*100</f>
        <v>26.929982046678635</v>
      </c>
      <c r="BP45" s="38">
        <f>Matrix2!BP45/Matrix3!BP45*100</f>
        <v>14.728917491348431</v>
      </c>
      <c r="BQ45" s="38">
        <f>Matrix2!BQ45/Matrix3!BQ45*100</f>
        <v>19.120591744049236</v>
      </c>
      <c r="BR45" s="38">
        <f>(Matrix2!BR45-Matrix3!BR45)/Matrix3!BR45*100</f>
        <v>58.06237733631734</v>
      </c>
      <c r="BS45" s="38">
        <f>Matrix2!BS45/Matrix3!BS45*100</f>
        <v>6.9936003102879853</v>
      </c>
      <c r="BT45" s="38" t="s">
        <v>46</v>
      </c>
      <c r="BU45" s="38">
        <f>Matrix2!BU45/Matrix3!BU45*100</f>
        <v>3.0174245643858901</v>
      </c>
      <c r="BV45" s="38">
        <f>Matrix2!BV45/Matrix3!BV45*100</f>
        <v>7.3770743228735309</v>
      </c>
      <c r="BW45" s="38">
        <f>Matrix2!BW45/Matrix3!BW45*100</f>
        <v>9.5422563048462337</v>
      </c>
      <c r="BX45" s="35" t="s">
        <v>46</v>
      </c>
      <c r="BY45" s="45" t="s">
        <v>46</v>
      </c>
      <c r="BZ45" s="38">
        <f>Matrix2!BZ45/Matrix3!BZ45*100</f>
        <v>65.250169688742361</v>
      </c>
      <c r="CA45" s="38">
        <f>Matrix2!CA45/Matrix3!CA45*100</f>
        <v>61.31253722453841</v>
      </c>
      <c r="CB45" s="38">
        <f>Matrix2!CB45/Matrix3!CB45*100</f>
        <v>85.271082508651574</v>
      </c>
      <c r="CC45" s="38">
        <f>Matrix2!CC45/Matrix3!CC45*100</f>
        <v>14.728917491348431</v>
      </c>
      <c r="CD45" s="38">
        <f>Matrix2!CD45/Matrix3!CD45*100</f>
        <v>5.6159310302956715</v>
      </c>
      <c r="CE45" s="38">
        <f>Matrix2!CE45/Matrix3!CE45*100</f>
        <v>73.264506941972229</v>
      </c>
      <c r="CF45" s="38" t="s">
        <v>46</v>
      </c>
      <c r="CG45" s="35" t="e">
        <f>Matrix2!$CG45-Matrix3!CG45</f>
        <v>#VALUE!</v>
      </c>
      <c r="CH45" s="38" t="s">
        <v>46</v>
      </c>
      <c r="CI45" s="38" t="s">
        <v>46</v>
      </c>
      <c r="CJ45" s="38" t="s">
        <v>46</v>
      </c>
      <c r="CK45" s="38" t="s">
        <v>46</v>
      </c>
      <c r="CL45" s="38" t="s">
        <v>46</v>
      </c>
      <c r="CM45" s="38" t="s">
        <v>46</v>
      </c>
      <c r="CN45" s="38">
        <f>Matrix2!CN45/Matrix3!CN45*100</f>
        <v>29.390892962743937</v>
      </c>
      <c r="CO45" s="40">
        <f>Matrix2!CO45/Matrix3!CO45*100</f>
        <v>7.246604380937427</v>
      </c>
      <c r="CP45" s="35" t="s">
        <v>46</v>
      </c>
      <c r="CQ45" s="35" t="s">
        <v>46</v>
      </c>
      <c r="CR45" s="35">
        <f>Matrix2!CR45-Matrix3!CR45</f>
        <v>1237</v>
      </c>
      <c r="CS45" s="50">
        <f>Matrix2!CS45/Matrix3!CS45*100-100</f>
        <v>6.5686066270178429</v>
      </c>
      <c r="CT45" s="38">
        <f>Matrix2!CT45/Matrix3!CT45*100</f>
        <v>41.36728287408441</v>
      </c>
      <c r="CU45" s="35" t="s">
        <v>46</v>
      </c>
      <c r="CV45" s="38">
        <f>Matrix2!CV45/Matrix3!CV45*100</f>
        <v>100.20579002441576</v>
      </c>
      <c r="CW45" s="38">
        <f>Matrix2!CW45/Matrix3!CW45*100</f>
        <v>48.74987879375545</v>
      </c>
      <c r="CX45" s="38">
        <f>Matrix2!CX45/Matrix3!CX45</f>
        <v>2.1905267629566696</v>
      </c>
      <c r="CY45" s="38">
        <f>Matrix2!CY45/Matrix3!CY45</f>
        <v>3.2833492518306273</v>
      </c>
      <c r="CZ45" s="38">
        <f>Matrix2!CZ45/Matrix3!CZ45</f>
        <v>50.865598027127007</v>
      </c>
      <c r="DA45" s="40" t="s">
        <v>46</v>
      </c>
      <c r="DB45" s="44" t="s">
        <v>46</v>
      </c>
      <c r="DC45" s="44" t="s">
        <v>46</v>
      </c>
      <c r="DD45" s="44" t="s">
        <v>46</v>
      </c>
      <c r="DE45" s="44" t="s">
        <v>46</v>
      </c>
      <c r="DF45" s="9" t="s">
        <v>46</v>
      </c>
      <c r="DG45" s="9" t="s">
        <v>46</v>
      </c>
      <c r="DH45" s="9" t="s">
        <v>46</v>
      </c>
      <c r="DI45" s="9" t="s">
        <v>46</v>
      </c>
    </row>
    <row r="46" spans="1:113" x14ac:dyDescent="0.2">
      <c r="A46" s="3" t="s">
        <v>45</v>
      </c>
      <c r="B46" s="4">
        <v>2011</v>
      </c>
      <c r="C46" s="2" t="s">
        <v>22</v>
      </c>
      <c r="D46" s="38" t="s">
        <v>46</v>
      </c>
      <c r="E46" s="38" t="s">
        <v>46</v>
      </c>
      <c r="F46" s="39" t="s">
        <v>46</v>
      </c>
      <c r="G46" s="40">
        <f>Matrix2!G46/Matrix3!G46*100</f>
        <v>1.9016242503528273</v>
      </c>
      <c r="H46" s="38">
        <f>Matrix2!H46/Matrix3!H46*100</f>
        <v>10.055581427591282</v>
      </c>
      <c r="I46" s="9" t="s">
        <v>46</v>
      </c>
      <c r="J46" s="9" t="s">
        <v>46</v>
      </c>
      <c r="K46" s="9" t="s">
        <v>46</v>
      </c>
      <c r="L46" s="9" t="s">
        <v>46</v>
      </c>
      <c r="M46" s="38">
        <f>Matrix2!M46/Matrix3!M46*100</f>
        <v>15.365653245686115</v>
      </c>
      <c r="N46" s="38">
        <v>19.600000000000001</v>
      </c>
      <c r="O46" s="9" t="s">
        <v>46</v>
      </c>
      <c r="P46" s="9">
        <f>Matrix2!P46/Matrix3!P46*100</f>
        <v>35.698331013245806</v>
      </c>
      <c r="Q46" s="9">
        <f>(Matrix3!Q46-Matrix2!Q46)/Matrix2!Q46*100</f>
        <v>28.349849202929772</v>
      </c>
      <c r="R46" s="40" t="s">
        <v>46</v>
      </c>
      <c r="S46" s="38">
        <f>Matrix2!S46/Matrix3!S46*100</f>
        <v>60.331529841190246</v>
      </c>
      <c r="T46" s="38">
        <f>Matrix2!T46/Matrix3!T46*100</f>
        <v>61.49657839928593</v>
      </c>
      <c r="U46" s="38">
        <f>Matrix2!U46/Matrix3!U46*100</f>
        <v>47.523054665056833</v>
      </c>
      <c r="V46" s="38">
        <f>Matrix2!V46/Matrix3!V46*100</f>
        <v>61.575396766038928</v>
      </c>
      <c r="W46" s="38">
        <f>Matrix2!W46/Matrix3!W46*100</f>
        <v>43.221652165818881</v>
      </c>
      <c r="X46" s="38">
        <f>Matrix2!X46/Matrix3!X46*100</f>
        <v>9.8452429947786246</v>
      </c>
      <c r="Y46" s="38">
        <f>Matrix2!Y46/Matrix3!Y46*100</f>
        <v>25.742046090310549</v>
      </c>
      <c r="Z46" s="38">
        <f>Matrix2!Z46/Matrix3!Z46*100</f>
        <v>14.890047843128999</v>
      </c>
      <c r="AA46" s="38">
        <f>(Matrix3!AA46-Matrix2!AA46)/Matrix2!AA46*100</f>
        <v>19.053030303030301</v>
      </c>
      <c r="AB46" s="38" t="s">
        <v>46</v>
      </c>
      <c r="AC46" s="38" t="s">
        <v>46</v>
      </c>
      <c r="AD46" s="38">
        <f>Matrix2!AD46/Matrix3!AD46*100</f>
        <v>89.865122304351146</v>
      </c>
      <c r="AE46" s="34" t="s">
        <v>46</v>
      </c>
      <c r="AF46" s="30" t="s">
        <v>46</v>
      </c>
      <c r="AG46" s="38">
        <f>Matrix2!AG46/Matrix3!AG46*100</f>
        <v>16.152741389055773</v>
      </c>
      <c r="AH46" s="38" t="s">
        <v>46</v>
      </c>
      <c r="AI46" s="38" t="s">
        <v>46</v>
      </c>
      <c r="AJ46" s="38" t="s">
        <v>46</v>
      </c>
      <c r="AK46" s="38">
        <f>Matrix2!AK46/Matrix3!AK46*100</f>
        <v>23.286929826896287</v>
      </c>
      <c r="AL46" s="38">
        <f>Matrix2!AL46/Matrix3!AL46*100</f>
        <v>18.317407082080084</v>
      </c>
      <c r="AM46" s="38" t="s">
        <v>46</v>
      </c>
      <c r="AN46" s="38">
        <f>Matrix2!AN46/Matrix3!AN46*100</f>
        <v>19.636863823933975</v>
      </c>
      <c r="AO46" s="38" t="s">
        <v>46</v>
      </c>
      <c r="AP46" s="38" t="s">
        <v>46</v>
      </c>
      <c r="AQ46" s="40" t="s">
        <v>46</v>
      </c>
      <c r="AR46" s="38">
        <f>Matrix2!AR46/Matrix3!AR46*100</f>
        <v>10.797407740518096</v>
      </c>
      <c r="AS46" s="38">
        <f>Matrix2!AS46/Matrix3!AS46*100</f>
        <v>30.067823395779147</v>
      </c>
      <c r="AT46" s="38">
        <f>Matrix2!AT46/Matrix3!AT46*100</f>
        <v>39.937038050917053</v>
      </c>
      <c r="AU46" s="38">
        <f>Matrix2!AU46/Matrix3!AU46*100</f>
        <v>46.610459935567896</v>
      </c>
      <c r="AV46" s="38">
        <f>Matrix2!AV46/Matrix3!AV46*100</f>
        <v>13.161360418793008</v>
      </c>
      <c r="AW46" s="38" t="s">
        <v>46</v>
      </c>
      <c r="AX46" s="38" t="s">
        <v>46</v>
      </c>
      <c r="AY46" s="38" t="s">
        <v>46</v>
      </c>
      <c r="AZ46" s="42">
        <f>Matrix2!AZ46/Matrix3!AZ46*100</f>
        <v>4.7479528209751338</v>
      </c>
      <c r="BA46" s="40" t="s">
        <v>46</v>
      </c>
      <c r="BB46" s="38">
        <f>Matrix2!BB46/Matrix3!BB46*100</f>
        <v>9.2027522316112034</v>
      </c>
      <c r="BC46" s="38" t="s">
        <v>46</v>
      </c>
      <c r="BD46" s="55" t="s">
        <v>46</v>
      </c>
      <c r="BE46" s="38" t="s">
        <v>46</v>
      </c>
      <c r="BF46" s="51" t="s">
        <v>46</v>
      </c>
      <c r="BG46" s="38">
        <f>Matrix2!BG46/Matrix3!BG46*100</f>
        <v>20.916089285777765</v>
      </c>
      <c r="BH46" s="38">
        <f>Matrix2!BH46/Matrix3!BH46*100</f>
        <v>3.8237156199144242</v>
      </c>
      <c r="BI46" s="38">
        <f>Matrix2!BI46/Matrix3!BI46*100</f>
        <v>13.109175734330689</v>
      </c>
      <c r="BJ46" s="38">
        <f>Matrix2!BJ46/Matrix3!BJ46*100</f>
        <v>6.8564607326884435</v>
      </c>
      <c r="BK46" s="38">
        <f>Matrix2!BK46/Matrix3!BK46*100</f>
        <v>20.943648913155457</v>
      </c>
      <c r="BL46" s="38">
        <f>Matrix2!BL46/Matrix3!BL46*100</f>
        <v>22.599516489194826</v>
      </c>
      <c r="BM46" s="38">
        <f>Matrix2!BM46/Matrix3!BM46*100</f>
        <v>65.409476701703113</v>
      </c>
      <c r="BN46" s="38">
        <f>Matrix2!BN46/Matrix3!BN46*100</f>
        <v>15.69011017402698</v>
      </c>
      <c r="BO46" s="40">
        <f>Matrix2!BO46/Matrix3!BO46*100</f>
        <v>25.966256951909145</v>
      </c>
      <c r="BP46" s="38">
        <f>Matrix2!BP46/Matrix3!BP46*100</f>
        <v>14.818123181065571</v>
      </c>
      <c r="BQ46" s="38">
        <f>Matrix2!BQ46/Matrix3!BQ46*100</f>
        <v>18.766683804997172</v>
      </c>
      <c r="BR46" s="38">
        <f>(Matrix2!BR46-Matrix3!BR46)/Matrix3!BR46*100</f>
        <v>57.420064932647918</v>
      </c>
      <c r="BS46" s="38">
        <f>Matrix2!BS46/Matrix3!BS46*100</f>
        <v>11.631840141628659</v>
      </c>
      <c r="BT46" s="38">
        <f>Matrix2!BT46/Matrix3!BT46*100</f>
        <v>5.1468366400164953</v>
      </c>
      <c r="BU46" s="38">
        <f>Matrix2!BU46/Matrix3!BU46*100</f>
        <v>5.1647209286345994</v>
      </c>
      <c r="BV46" s="38">
        <f>Matrix2!BV46/Matrix3!BV46*100</f>
        <v>12.4599791650044</v>
      </c>
      <c r="BW46" s="38">
        <f>Matrix2!BW46/Matrix3!BW46*100</f>
        <v>15.220197106812197</v>
      </c>
      <c r="BX46" s="35" t="s">
        <v>46</v>
      </c>
      <c r="BY46" s="45" t="s">
        <v>46</v>
      </c>
      <c r="BZ46" s="38">
        <f>Matrix2!BZ46/Matrix3!BZ46*100</f>
        <v>65.824709650585319</v>
      </c>
      <c r="CA46" s="38">
        <f>Matrix2!CA46/Matrix3!CA46*100</f>
        <v>61.081235496562499</v>
      </c>
      <c r="CB46" s="38">
        <f>Matrix2!CB46/Matrix3!CB46*100</f>
        <v>85.181876818934427</v>
      </c>
      <c r="CC46" s="38">
        <f>Matrix2!CC46/Matrix3!CC46*100</f>
        <v>14.818123181065571</v>
      </c>
      <c r="CD46" s="38">
        <f>Matrix2!CD46/Matrix3!CD46*100</f>
        <v>6.2080384433800209</v>
      </c>
      <c r="CE46" s="38">
        <f>Matrix2!CE46/Matrix3!CE46*100</f>
        <v>73.588096923269077</v>
      </c>
      <c r="CF46" s="38" t="s">
        <v>46</v>
      </c>
      <c r="CG46" s="35" t="e">
        <f>Matrix2!$CG46-Matrix3!CG46</f>
        <v>#VALUE!</v>
      </c>
      <c r="CH46" s="38" t="s">
        <v>46</v>
      </c>
      <c r="CI46" s="38" t="s">
        <v>46</v>
      </c>
      <c r="CJ46" s="38" t="s">
        <v>46</v>
      </c>
      <c r="CK46" s="38" t="s">
        <v>46</v>
      </c>
      <c r="CL46" s="38" t="s">
        <v>46</v>
      </c>
      <c r="CM46" s="38" t="s">
        <v>46</v>
      </c>
      <c r="CN46" s="38">
        <f>Matrix2!CN46/Matrix3!CN46*100</f>
        <v>28.623548922056386</v>
      </c>
      <c r="CO46" s="40">
        <f>Matrix2!CO46/Matrix3!CO46*100</f>
        <v>12.172309239244795</v>
      </c>
      <c r="CP46" s="35" t="s">
        <v>46</v>
      </c>
      <c r="CQ46" s="35" t="s">
        <v>46</v>
      </c>
      <c r="CR46" s="35">
        <f>Matrix2!CR46-Matrix3!CR46</f>
        <v>14710</v>
      </c>
      <c r="CS46" s="50">
        <f>Matrix2!CS46/Matrix3!CS46*100-100</f>
        <v>2.5975723029217903</v>
      </c>
      <c r="CT46" s="38">
        <f>Matrix2!CT46/Matrix3!CT46*100</f>
        <v>65.03197890562609</v>
      </c>
      <c r="CU46" s="35" t="s">
        <v>46</v>
      </c>
      <c r="CV46" s="38">
        <f>Matrix2!CV46/Matrix3!CV46*100</f>
        <v>88.597299865062098</v>
      </c>
      <c r="CW46" s="38">
        <f>Matrix2!CW46/Matrix3!CW46*100</f>
        <v>45.748242972779849</v>
      </c>
      <c r="CX46" s="38">
        <f>Matrix2!CX46/Matrix3!CX46</f>
        <v>1.9869326750226912</v>
      </c>
      <c r="CY46" s="38">
        <f>Matrix2!CY46/Matrix3!CY46</f>
        <v>4.9018536670369643</v>
      </c>
      <c r="CZ46" s="38">
        <f>Matrix2!CZ46/Matrix3!CZ46</f>
        <v>71.705072648483309</v>
      </c>
      <c r="DA46" s="40" t="s">
        <v>46</v>
      </c>
      <c r="DB46" s="44">
        <f>Matrix2!DB46/Matrix3!DB46*100</f>
        <v>10.179550747502066</v>
      </c>
      <c r="DC46" s="38">
        <f>Matrix2!DC46/Matrix3!DC46*100</f>
        <v>34.024491022462627</v>
      </c>
      <c r="DD46" s="38">
        <f>Matrix2!DD46/Matrix3!DD46*100</f>
        <v>51.048005409060174</v>
      </c>
      <c r="DE46" s="38">
        <f>Matrix2!DE46/Matrix3!DE46*100</f>
        <v>4.7479528209751338</v>
      </c>
      <c r="DF46" s="9" t="s">
        <v>46</v>
      </c>
      <c r="DG46" s="9" t="s">
        <v>46</v>
      </c>
      <c r="DH46" s="9" t="s">
        <v>46</v>
      </c>
      <c r="DI46" s="9" t="s">
        <v>46</v>
      </c>
    </row>
    <row r="47" spans="1:113" x14ac:dyDescent="0.2">
      <c r="A47" s="3" t="s">
        <v>24</v>
      </c>
      <c r="B47" s="4">
        <v>2012</v>
      </c>
      <c r="C47" s="2" t="s">
        <v>229</v>
      </c>
      <c r="D47" s="38" t="s">
        <v>46</v>
      </c>
      <c r="E47" s="38" t="s">
        <v>46</v>
      </c>
      <c r="F47" s="39" t="s">
        <v>46</v>
      </c>
      <c r="G47" s="40" t="s">
        <v>46</v>
      </c>
      <c r="H47" s="38">
        <f>Matrix2!H47/Matrix3!H47*100</f>
        <v>16.139085774566006</v>
      </c>
      <c r="I47" s="9" t="s">
        <v>46</v>
      </c>
      <c r="J47" s="9" t="s">
        <v>46</v>
      </c>
      <c r="K47" s="9" t="s">
        <v>46</v>
      </c>
      <c r="L47" s="9" t="s">
        <v>46</v>
      </c>
      <c r="M47" s="9">
        <f>Matrix2!M47/Matrix3!M47*100</f>
        <v>12.20715166461159</v>
      </c>
      <c r="N47" s="38">
        <v>21.2</v>
      </c>
      <c r="O47" s="9">
        <f>Matrix2!O47/Matrix3!O47*100</f>
        <v>28.325837806470332</v>
      </c>
      <c r="P47" s="9">
        <f>Matrix2!P47/Matrix3!P47*100</f>
        <v>34.876441615214908</v>
      </c>
      <c r="Q47" s="9">
        <f>(Matrix3!Q47-Matrix2!Q47)/Matrix2!Q47*100</f>
        <v>26.718944057760037</v>
      </c>
      <c r="R47" s="40" t="s">
        <v>46</v>
      </c>
      <c r="S47" s="38">
        <f>Matrix2!S47/Matrix3!S47*100</f>
        <v>59.732769556025367</v>
      </c>
      <c r="T47" s="38">
        <f>Matrix2!T47/Matrix3!T47*100</f>
        <v>60.509903791737408</v>
      </c>
      <c r="U47" s="38">
        <f>Matrix2!U47/Matrix3!U47*100</f>
        <v>48.376812550157752</v>
      </c>
      <c r="V47" s="38">
        <f>Matrix2!V47/Matrix3!V47*100</f>
        <v>57.975182576100302</v>
      </c>
      <c r="W47" s="38">
        <f>Matrix2!W47/Matrix3!W47*100</f>
        <v>40.08749005794796</v>
      </c>
      <c r="X47" s="38">
        <f>Matrix2!X47/Matrix3!X47*100</f>
        <v>13.559989778099579</v>
      </c>
      <c r="Y47" s="38">
        <f>Matrix2!Y47/Matrix3!Y47*100</f>
        <v>21.708074954314913</v>
      </c>
      <c r="Z47" s="38">
        <f>Matrix2!Z47/Matrix3!Z47*100</f>
        <v>16.394771093189402</v>
      </c>
      <c r="AA47" s="38">
        <f>(Matrix3!AA47-Matrix2!AA47)/Matrix2!AA47*100</f>
        <v>12.857950385691661</v>
      </c>
      <c r="AB47" s="38" t="s">
        <v>46</v>
      </c>
      <c r="AC47" s="38" t="s">
        <v>46</v>
      </c>
      <c r="AD47" s="38">
        <f>Matrix2!AD47/Matrix3!AD47*100</f>
        <v>91.373439273552776</v>
      </c>
      <c r="AE47" s="34" t="s">
        <v>46</v>
      </c>
      <c r="AF47" s="30" t="s">
        <v>46</v>
      </c>
      <c r="AG47" s="38">
        <f>Matrix2!AG47/Matrix3!AG47*100</f>
        <v>15.01160780629786</v>
      </c>
      <c r="AH47" s="38" t="s">
        <v>46</v>
      </c>
      <c r="AI47" s="38" t="s">
        <v>46</v>
      </c>
      <c r="AJ47" s="38" t="s">
        <v>46</v>
      </c>
      <c r="AK47" s="38">
        <f>Matrix2!AK47/Matrix3!AK47*100</f>
        <v>27.240121204625567</v>
      </c>
      <c r="AL47" s="38">
        <f>Matrix2!AL47/Matrix3!AL47*100</f>
        <v>24.78923175231381</v>
      </c>
      <c r="AM47" s="38">
        <f>Matrix2!AM47/Matrix3!AM47*100</f>
        <v>47.877412031782072</v>
      </c>
      <c r="AN47" s="38">
        <f>Matrix2!AN47/Matrix3!AN47*100</f>
        <v>27.080608345515632</v>
      </c>
      <c r="AO47" s="38" t="s">
        <v>46</v>
      </c>
      <c r="AP47" s="38" t="s">
        <v>46</v>
      </c>
      <c r="AQ47" s="40" t="s">
        <v>46</v>
      </c>
      <c r="AR47" s="38">
        <f>Matrix2!AR47/Matrix3!AR47*100</f>
        <v>11.203746838172165</v>
      </c>
      <c r="AS47" s="38">
        <f>Matrix2!AS47/Matrix3!AS47*100</f>
        <v>30.116321025411935</v>
      </c>
      <c r="AT47" s="38">
        <f>Matrix2!AT47/Matrix3!AT47*100</f>
        <v>37.82519397535372</v>
      </c>
      <c r="AU47" s="38">
        <f>Matrix2!AU47/Matrix3!AU47*100</f>
        <v>50.226244343891402</v>
      </c>
      <c r="AV47" s="38">
        <f>Matrix2!AV47/Matrix3!AV47*100</f>
        <v>16.161234343052524</v>
      </c>
      <c r="AW47" s="38">
        <f>Matrix2!AW47/Matrix3!AW47*100</f>
        <v>3.9947767220494494</v>
      </c>
      <c r="AX47" s="38">
        <v>8.3000000000000007</v>
      </c>
      <c r="AY47" s="38" t="s">
        <v>46</v>
      </c>
      <c r="AZ47" s="9">
        <f>Matrix2!AZ47/Matrix3!AZ47*100</f>
        <v>6.6086596229542156</v>
      </c>
      <c r="BA47" s="40" t="s">
        <v>46</v>
      </c>
      <c r="BB47" s="31" t="s">
        <v>46</v>
      </c>
      <c r="BC47" s="38" t="s">
        <v>46</v>
      </c>
      <c r="BD47" s="55" t="s">
        <v>46</v>
      </c>
      <c r="BE47" s="38" t="s">
        <v>46</v>
      </c>
      <c r="BF47" s="51" t="s">
        <v>46</v>
      </c>
      <c r="BG47" s="38">
        <f>Matrix2!BG47/Matrix3!BG47*100</f>
        <v>19.285706035674274</v>
      </c>
      <c r="BH47" s="38">
        <f>Matrix2!BH47/Matrix3!BH47*100</f>
        <v>6.6447072915107057</v>
      </c>
      <c r="BI47" s="38">
        <f>Matrix2!BI47/Matrix3!BI47*100</f>
        <v>12.284552789319763</v>
      </c>
      <c r="BJ47" s="38">
        <f>Matrix2!BJ47/Matrix3!BJ47*100</f>
        <v>7.1024121791193373</v>
      </c>
      <c r="BK47" s="38">
        <f>Matrix2!BK47/Matrix3!BK47*100</f>
        <v>20.93838216684513</v>
      </c>
      <c r="BL47" s="38" t="s">
        <v>46</v>
      </c>
      <c r="BM47" s="38" t="s">
        <v>46</v>
      </c>
      <c r="BN47" s="38" t="s">
        <v>46</v>
      </c>
      <c r="BO47" s="40" t="s">
        <v>46</v>
      </c>
      <c r="BP47" s="38">
        <f>Matrix2!BP47/Matrix3!BP47*100</f>
        <v>14.537374572513059</v>
      </c>
      <c r="BQ47" s="38">
        <f>Matrix2!BQ47/Matrix3!BQ47*100</f>
        <v>18.457925675480773</v>
      </c>
      <c r="BR47" s="38">
        <f>(Matrix2!BR47-Matrix3!BR47)/Matrix3!BR47*100</f>
        <v>58.548307393699773</v>
      </c>
      <c r="BS47" s="38">
        <f>Matrix2!BS47/Matrix3!BS47*100</f>
        <v>15.611248214553841</v>
      </c>
      <c r="BT47" s="38" t="s">
        <v>46</v>
      </c>
      <c r="BU47" s="38">
        <f>Matrix2!BU47/Matrix3!BU47*100</f>
        <v>6.4014994926528619</v>
      </c>
      <c r="BV47" s="38">
        <f>Matrix2!BV47/Matrix3!BV47*100</f>
        <v>16.115938019475642</v>
      </c>
      <c r="BW47" s="38">
        <f>Matrix2!BW47/Matrix3!BW47*100</f>
        <v>17.386197036888642</v>
      </c>
      <c r="BX47" s="35">
        <f>Matrix2!BX47/Matrix3!BX47*1000</f>
        <v>33781.846927502003</v>
      </c>
      <c r="BY47" s="45" t="s">
        <v>46</v>
      </c>
      <c r="BZ47" s="38">
        <f>Matrix2!BZ47/Matrix3!BZ47*100</f>
        <v>68.15976807487516</v>
      </c>
      <c r="CA47" s="38">
        <f>Matrix2!CA47/Matrix3!CA47*100</f>
        <v>60.603265433943996</v>
      </c>
      <c r="CB47" s="38">
        <f>Matrix2!CB47/Matrix3!CB47*100</f>
        <v>85.462625427486941</v>
      </c>
      <c r="CC47" s="38">
        <f>Matrix2!CC47/Matrix3!CC47*100</f>
        <v>14.537374572513059</v>
      </c>
      <c r="CD47" s="38">
        <f>Matrix2!CD47/Matrix3!CD47*100</f>
        <v>6.5203502574316969</v>
      </c>
      <c r="CE47" s="38">
        <f>Matrix2!CE47/Matrix3!CE47*100</f>
        <v>73.505161439266516</v>
      </c>
      <c r="CF47" s="38">
        <f>Matrix2!CF47/Matrix3!CF47*100</f>
        <v>17.441398490266192</v>
      </c>
      <c r="CG47" s="35" t="e">
        <f>Matrix2!$CG47-Matrix3!CG47</f>
        <v>#VALUE!</v>
      </c>
      <c r="CH47" s="38">
        <f>Matrix2!CH47/Matrix3!CH47*100</f>
        <v>7.7870507660806334</v>
      </c>
      <c r="CI47" s="38">
        <f>Matrix2!CI47/Matrix3!CI47*100</f>
        <v>6.3653180823271898</v>
      </c>
      <c r="CJ47" s="38">
        <f>Matrix2!CJ47/Matrix3!CJ47*100</f>
        <v>1.4217326837534421</v>
      </c>
      <c r="CK47" s="38">
        <f>Matrix2!CK47/Matrix3!CK47*100</f>
        <v>42.398085013782101</v>
      </c>
      <c r="CL47" s="38">
        <v>10.1</v>
      </c>
      <c r="CM47" s="38">
        <f>Matrix2!CM47/Matrix3!CM47*100</f>
        <v>56.227332076019152</v>
      </c>
      <c r="CN47" s="38">
        <f>Matrix2!CN47/Matrix3!CN47*100</f>
        <v>27.591164024377896</v>
      </c>
      <c r="CO47" s="40">
        <f>Matrix2!CO47/Matrix3!CO47*100</f>
        <v>15.622701876001651</v>
      </c>
      <c r="CP47" s="35">
        <f>Matrix2!CP47-Matrix3!CP47</f>
        <v>1019</v>
      </c>
      <c r="CQ47" s="77">
        <f>Matrix2!CQ47/Matrix3!CQ47*100-100</f>
        <v>0.35210902594687354</v>
      </c>
      <c r="CR47" s="35">
        <f>Matrix2!CR47-Matrix3!CR47</f>
        <v>1136</v>
      </c>
      <c r="CS47" s="50">
        <f>Matrix2!CS47/Matrix3!CS47*100-100</f>
        <v>0.39269640005255724</v>
      </c>
      <c r="CT47" s="38">
        <f>Matrix2!CT47/Matrix3!CT47*100</f>
        <v>84.74646888278275</v>
      </c>
      <c r="CU47" s="35">
        <f>Matrix2!CT47-Matrix3!CU47</f>
        <v>653</v>
      </c>
      <c r="CV47" s="38">
        <f>Matrix2!CV47/Matrix3!CV47*100</f>
        <v>76.666632233539246</v>
      </c>
      <c r="CW47" s="38">
        <f>Matrix2!CW47/Matrix3!CW47*100</f>
        <v>42.861045126068866</v>
      </c>
      <c r="CX47" s="38">
        <f>Matrix2!CX47/Matrix3!CX47</f>
        <v>1.795749476289572</v>
      </c>
      <c r="CY47" s="38">
        <f>Matrix2!CY47/Matrix3!CY47</f>
        <v>25.44589762429586</v>
      </c>
      <c r="CZ47" s="38">
        <f>Matrix2!CZ47/Matrix3!CZ47</f>
        <v>135.88229139419303</v>
      </c>
      <c r="DA47" s="40" t="s">
        <v>46</v>
      </c>
      <c r="DB47" s="44">
        <f>Matrix2!DB47/Matrix3!DB47*100</f>
        <v>13.238036047234308</v>
      </c>
      <c r="DC47" s="44">
        <f>Matrix2!DC47/Matrix3!DC47*100</f>
        <v>32.981147710793451</v>
      </c>
      <c r="DD47" s="44">
        <f>Matrix2!DD47/Matrix3!DD47*100</f>
        <v>47.172156619018025</v>
      </c>
      <c r="DE47" s="44">
        <f>Matrix2!DE47/Matrix3!DE47*100</f>
        <v>6.6086596229542156</v>
      </c>
      <c r="DF47" s="9" t="s">
        <v>46</v>
      </c>
      <c r="DG47" s="9" t="s">
        <v>46</v>
      </c>
      <c r="DH47" s="9" t="s">
        <v>46</v>
      </c>
      <c r="DI47" s="9" t="s">
        <v>46</v>
      </c>
    </row>
    <row r="48" spans="1:113" x14ac:dyDescent="0.2">
      <c r="A48" s="3" t="s">
        <v>25</v>
      </c>
      <c r="B48" s="4">
        <v>2012</v>
      </c>
      <c r="C48" s="2" t="s">
        <v>3</v>
      </c>
      <c r="D48" s="38" t="s">
        <v>46</v>
      </c>
      <c r="E48" s="38" t="s">
        <v>46</v>
      </c>
      <c r="F48" s="39" t="s">
        <v>46</v>
      </c>
      <c r="G48" s="40" t="s">
        <v>46</v>
      </c>
      <c r="H48" s="38">
        <f>Matrix2!H48/Matrix3!H48*100</f>
        <v>5.6045265038713525</v>
      </c>
      <c r="I48" s="9" t="s">
        <v>46</v>
      </c>
      <c r="J48" s="9" t="s">
        <v>46</v>
      </c>
      <c r="K48" s="9" t="s">
        <v>46</v>
      </c>
      <c r="L48" s="9" t="s">
        <v>46</v>
      </c>
      <c r="M48" s="9" t="s">
        <v>46</v>
      </c>
      <c r="N48" s="38" t="s">
        <v>237</v>
      </c>
      <c r="O48" s="9">
        <f>Matrix2!O48/Matrix3!O48*100</f>
        <v>14.346895074946467</v>
      </c>
      <c r="P48" s="9" t="s">
        <v>237</v>
      </c>
      <c r="Q48" s="9" t="s">
        <v>237</v>
      </c>
      <c r="R48" s="40" t="s">
        <v>46</v>
      </c>
      <c r="S48" s="38">
        <f>Matrix2!S48/Matrix3!S48*100</f>
        <v>61.727118962601011</v>
      </c>
      <c r="T48" s="38">
        <f>Matrix2!T48/Matrix3!T48*100</f>
        <v>65.264944371110687</v>
      </c>
      <c r="U48" s="38">
        <f>Matrix2!U48/Matrix3!U48*100</f>
        <v>45.807506887052341</v>
      </c>
      <c r="V48" s="38">
        <f>Matrix2!V48/Matrix3!V48*100</f>
        <v>66.56</v>
      </c>
      <c r="W48" s="38">
        <f>Matrix2!W48/Matrix3!W48*100</f>
        <v>50.122157489193761</v>
      </c>
      <c r="X48" s="38">
        <f>Matrix2!X48/Matrix3!X48*100</f>
        <v>8.5305798252581422</v>
      </c>
      <c r="Y48" s="38">
        <f>Matrix2!Y48/Matrix3!Y48*100</f>
        <v>32.091066571694846</v>
      </c>
      <c r="Z48" s="38">
        <f>Matrix2!Z48/Matrix3!Z48*100</f>
        <v>13.224661960337599</v>
      </c>
      <c r="AA48" s="38">
        <f>(Matrix3!AA48-Matrix2!AA48)/Matrix2!AA48*100</f>
        <v>30.129154327081288</v>
      </c>
      <c r="AB48" s="38" t="s">
        <v>46</v>
      </c>
      <c r="AC48" s="38" t="s">
        <v>46</v>
      </c>
      <c r="AD48" s="38">
        <f>Matrix2!AD48/Matrix3!AD48*100</f>
        <v>86.694101508916319</v>
      </c>
      <c r="AE48" s="34" t="s">
        <v>46</v>
      </c>
      <c r="AF48" s="30" t="s">
        <v>46</v>
      </c>
      <c r="AG48" s="38">
        <f>Matrix2!AG48/Matrix3!AG48*100</f>
        <v>15.952948183442524</v>
      </c>
      <c r="AH48" s="38" t="s">
        <v>46</v>
      </c>
      <c r="AI48" s="38" t="s">
        <v>46</v>
      </c>
      <c r="AJ48" s="38" t="s">
        <v>46</v>
      </c>
      <c r="AK48" s="38">
        <f>Matrix2!AK48/Matrix3!AK48*100</f>
        <v>21.568047337278106</v>
      </c>
      <c r="AL48" s="38">
        <f>Matrix2!AL48/Matrix3!AL48*100</f>
        <v>13.491124260355031</v>
      </c>
      <c r="AM48" s="38">
        <f>Matrix2!AM48/Matrix3!AM48*100</f>
        <v>38.545953360768173</v>
      </c>
      <c r="AN48" s="38">
        <f>Matrix2!AN48/Matrix3!AN48*100</f>
        <v>15.73641963785701</v>
      </c>
      <c r="AO48" s="38" t="s">
        <v>46</v>
      </c>
      <c r="AP48" s="38" t="s">
        <v>46</v>
      </c>
      <c r="AQ48" s="40" t="s">
        <v>46</v>
      </c>
      <c r="AR48" s="38">
        <f>Matrix2!AR48/Matrix3!AR48*100</f>
        <v>10.574746873138773</v>
      </c>
      <c r="AS48" s="38">
        <f>Matrix2!AS48/Matrix3!AS48*100</f>
        <v>32.920304139678962</v>
      </c>
      <c r="AT48" s="38">
        <f>Matrix2!AT48/Matrix3!AT48*100</f>
        <v>44.824636441402909</v>
      </c>
      <c r="AU48" s="38">
        <f>Matrix2!AU48/Matrix3!AU48*100</f>
        <v>43.702290076335878</v>
      </c>
      <c r="AV48" s="38">
        <f>Matrix2!AV48/Matrix3!AV48*100</f>
        <v>10.025344973246973</v>
      </c>
      <c r="AW48" s="38">
        <f>Matrix2!AW48/Matrix3!AW48*100</f>
        <v>2.7034638130104196</v>
      </c>
      <c r="AX48" s="38">
        <v>5.8</v>
      </c>
      <c r="AY48" s="38" t="s">
        <v>46</v>
      </c>
      <c r="AZ48" s="9" t="s">
        <v>46</v>
      </c>
      <c r="BA48" s="40" t="s">
        <v>46</v>
      </c>
      <c r="BB48" s="31" t="s">
        <v>46</v>
      </c>
      <c r="BC48" s="38" t="s">
        <v>46</v>
      </c>
      <c r="BD48" s="55" t="s">
        <v>46</v>
      </c>
      <c r="BE48" s="38" t="s">
        <v>46</v>
      </c>
      <c r="BF48" s="51" t="s">
        <v>46</v>
      </c>
      <c r="BG48" s="38">
        <f>Matrix2!BG48/Matrix3!BG48*100</f>
        <v>24.094699225729602</v>
      </c>
      <c r="BH48" s="38">
        <f>Matrix2!BH48/Matrix3!BH48*100</f>
        <v>1.4089729328883944</v>
      </c>
      <c r="BI48" s="38">
        <f>Matrix2!BI48/Matrix3!BI48*100</f>
        <v>16.338783852835974</v>
      </c>
      <c r="BJ48" s="38">
        <f>Matrix2!BJ48/Matrix3!BJ48*100</f>
        <v>6.8983137455288706</v>
      </c>
      <c r="BK48" s="38">
        <f>Matrix2!BK48/Matrix3!BK48*100</f>
        <v>21.296296296296298</v>
      </c>
      <c r="BL48" s="38" t="s">
        <v>46</v>
      </c>
      <c r="BM48" s="38" t="s">
        <v>46</v>
      </c>
      <c r="BN48" s="38" t="s">
        <v>46</v>
      </c>
      <c r="BO48" s="40" t="s">
        <v>46</v>
      </c>
      <c r="BP48" s="38">
        <f>Matrix2!BP48/Matrix3!BP48*100</f>
        <v>13.898154325105628</v>
      </c>
      <c r="BQ48" s="38">
        <f>Matrix2!BQ48/Matrix3!BQ48*100</f>
        <v>19.042833657653929</v>
      </c>
      <c r="BR48" s="38">
        <f>(Matrix2!BR48-Matrix3!BR48)/Matrix3!BR48*100</f>
        <v>55.933790210007729</v>
      </c>
      <c r="BS48" s="38">
        <f>Matrix2!BS48/Matrix3!BS48*100</f>
        <v>7.9422275163787965</v>
      </c>
      <c r="BT48" s="38" t="s">
        <v>46</v>
      </c>
      <c r="BU48" s="38">
        <f>Matrix2!BU48/Matrix3!BU48*100</f>
        <v>3.4467422726261949</v>
      </c>
      <c r="BV48" s="38">
        <f>Matrix2!BV48/Matrix3!BV48*100</f>
        <v>8.6547137981089879</v>
      </c>
      <c r="BW48" s="38">
        <f>Matrix2!BW48/Matrix3!BW48*100</f>
        <v>11.923847695390782</v>
      </c>
      <c r="BX48" s="35">
        <f>Matrix2!BX48/Matrix3!BX48*1000</f>
        <v>33522.191316966979</v>
      </c>
      <c r="BY48" s="45" t="s">
        <v>46</v>
      </c>
      <c r="BZ48" s="38">
        <f>Matrix2!BZ48/Matrix3!BZ48*100</f>
        <v>63.275759380583686</v>
      </c>
      <c r="CA48" s="38">
        <f>Matrix2!CA48/Matrix3!CA48*100</f>
        <v>63.478097209805675</v>
      </c>
      <c r="CB48" s="38">
        <f>Matrix2!CB48/Matrix3!CB48*100</f>
        <v>86.101845674894378</v>
      </c>
      <c r="CC48" s="38">
        <f>Matrix2!CC48/Matrix3!CC48*100</f>
        <v>13.898154325105628</v>
      </c>
      <c r="CD48" s="38">
        <f>Matrix2!CD48/Matrix3!CD48*100</f>
        <v>6.063301460232748</v>
      </c>
      <c r="CE48" s="38">
        <f>Matrix2!CE48/Matrix3!CE48*100</f>
        <v>72.35709366391184</v>
      </c>
      <c r="CF48" s="38">
        <f>Matrix2!CF48/Matrix3!CF48*100</f>
        <v>8.8815789473684212</v>
      </c>
      <c r="CG48" s="35" t="e">
        <f>Matrix2!$CG48-Matrix3!CG48</f>
        <v>#VALUE!</v>
      </c>
      <c r="CH48" s="38">
        <f>Matrix2!CH48/Matrix3!CH48*100</f>
        <v>4.3957078313253009</v>
      </c>
      <c r="CI48" s="38">
        <f>Matrix2!CI48/Matrix3!CI48*100</f>
        <v>2.9649849397590362</v>
      </c>
      <c r="CJ48" s="38">
        <f>Matrix2!CJ48/Matrix3!CJ48*100</f>
        <v>1.4307228915662651</v>
      </c>
      <c r="CK48" s="38">
        <f>Matrix2!CK48/Matrix3!CK48*100</f>
        <v>32.655246252676662</v>
      </c>
      <c r="CL48" s="38">
        <v>5.6</v>
      </c>
      <c r="CM48" s="38">
        <f>Matrix2!CM48/Matrix3!CM48*100</f>
        <v>47.537473233404711</v>
      </c>
      <c r="CN48" s="38">
        <f>Matrix2!CN48/Matrix3!CN48*100</f>
        <v>29.845956354300384</v>
      </c>
      <c r="CO48" s="40">
        <f>Matrix2!CO48/Matrix3!CO48*100</f>
        <v>8.4939399960262278</v>
      </c>
      <c r="CP48" s="35">
        <f>Matrix2!CP48-Matrix3!CP48</f>
        <v>116</v>
      </c>
      <c r="CQ48" s="77">
        <f>Matrix2!CQ48/Matrix3!CQ48*100-100</f>
        <v>0.69636210829631295</v>
      </c>
      <c r="CR48" s="35">
        <f>Matrix2!CR48-Matrix3!CR48</f>
        <v>1118</v>
      </c>
      <c r="CS48" s="50">
        <f>Matrix2!CS48/Matrix3!CS48*100-100</f>
        <v>7.1410321921308082</v>
      </c>
      <c r="CT48" s="38">
        <f>Matrix2!CT48/Matrix3!CT48*100</f>
        <v>41.69548110170502</v>
      </c>
      <c r="CU48" s="35">
        <f>Matrix2!CT48-Matrix3!CU48</f>
        <v>70</v>
      </c>
      <c r="CV48" s="38">
        <f>Matrix2!CV48/Matrix3!CV48*100</f>
        <v>100.17229044950517</v>
      </c>
      <c r="CW48" s="38">
        <f>Matrix2!CW48/Matrix3!CW48*100</f>
        <v>50.038415723645024</v>
      </c>
      <c r="CX48" s="38">
        <f>Matrix2!CX48/Matrix3!CX48</f>
        <v>2.1448645886561062</v>
      </c>
      <c r="CY48" s="38">
        <f>Matrix2!CY48/Matrix3!CY48</f>
        <v>3.2687627762094813</v>
      </c>
      <c r="CZ48" s="38">
        <f>Matrix2!CZ48/Matrix3!CZ48</f>
        <v>43.497409326424872</v>
      </c>
      <c r="DA48" s="40" t="s">
        <v>46</v>
      </c>
      <c r="DB48" s="44" t="s">
        <v>46</v>
      </c>
      <c r="DC48" s="44" t="s">
        <v>46</v>
      </c>
      <c r="DD48" s="44" t="s">
        <v>46</v>
      </c>
      <c r="DE48" s="44" t="s">
        <v>46</v>
      </c>
      <c r="DF48" s="9" t="s">
        <v>46</v>
      </c>
      <c r="DG48" s="9" t="s">
        <v>46</v>
      </c>
      <c r="DH48" s="9" t="s">
        <v>46</v>
      </c>
      <c r="DI48" s="9" t="s">
        <v>46</v>
      </c>
    </row>
    <row r="49" spans="1:113" x14ac:dyDescent="0.2">
      <c r="A49" s="3" t="s">
        <v>26</v>
      </c>
      <c r="B49" s="4">
        <v>2012</v>
      </c>
      <c r="C49" s="2" t="s">
        <v>4</v>
      </c>
      <c r="D49" s="38" t="s">
        <v>46</v>
      </c>
      <c r="E49" s="38" t="s">
        <v>46</v>
      </c>
      <c r="F49" s="39" t="s">
        <v>46</v>
      </c>
      <c r="G49" s="40" t="s">
        <v>46</v>
      </c>
      <c r="H49" s="38">
        <f>Matrix2!H49/Matrix3!H49*100</f>
        <v>6.1638771257646034</v>
      </c>
      <c r="I49" s="9" t="s">
        <v>46</v>
      </c>
      <c r="J49" s="9" t="s">
        <v>46</v>
      </c>
      <c r="K49" s="9" t="s">
        <v>46</v>
      </c>
      <c r="L49" s="9" t="s">
        <v>46</v>
      </c>
      <c r="M49" s="9" t="s">
        <v>46</v>
      </c>
      <c r="N49" s="38" t="s">
        <v>237</v>
      </c>
      <c r="O49" s="9">
        <f>Matrix2!O49/Matrix3!O49*100</f>
        <v>16.495806150978567</v>
      </c>
      <c r="P49" s="9" t="s">
        <v>237</v>
      </c>
      <c r="Q49" s="9" t="s">
        <v>237</v>
      </c>
      <c r="R49" s="40" t="s">
        <v>46</v>
      </c>
      <c r="S49" s="38">
        <f>Matrix2!S49/Matrix3!S49*100</f>
        <v>61.755518533944183</v>
      </c>
      <c r="T49" s="38">
        <f>Matrix2!T49/Matrix3!T49*100</f>
        <v>63.405067316866322</v>
      </c>
      <c r="U49" s="38">
        <f>Matrix2!U49/Matrix3!U49*100</f>
        <v>47.013449367088604</v>
      </c>
      <c r="V49" s="38">
        <f>Matrix2!V49/Matrix3!V49*100</f>
        <v>65.388888888888886</v>
      </c>
      <c r="W49" s="38">
        <f>Matrix2!W49/Matrix3!W49*100</f>
        <v>44.909549852755575</v>
      </c>
      <c r="X49" s="38">
        <f>Matrix2!X49/Matrix3!X49*100</f>
        <v>6.8309070548712203</v>
      </c>
      <c r="Y49" s="38">
        <f>Matrix2!Y49/Matrix3!Y49*100</f>
        <v>28.839147219343619</v>
      </c>
      <c r="Z49" s="38">
        <f>Matrix2!Z49/Matrix3!Z49*100</f>
        <v>14.322330608003053</v>
      </c>
      <c r="AA49" s="38">
        <f>(Matrix3!AA49-Matrix2!AA49)/Matrix2!AA49*100</f>
        <v>23.434780430813749</v>
      </c>
      <c r="AB49" s="38" t="s">
        <v>46</v>
      </c>
      <c r="AC49" s="38" t="s">
        <v>46</v>
      </c>
      <c r="AD49" s="38">
        <f>Matrix2!AD49/Matrix3!AD49*100</f>
        <v>88.431061806656103</v>
      </c>
      <c r="AE49" s="34" t="s">
        <v>46</v>
      </c>
      <c r="AF49" s="30" t="s">
        <v>46</v>
      </c>
      <c r="AG49" s="38">
        <f>Matrix2!AG49/Matrix3!AG49*100</f>
        <v>16.122202056866303</v>
      </c>
      <c r="AH49" s="38" t="s">
        <v>46</v>
      </c>
      <c r="AI49" s="38" t="s">
        <v>46</v>
      </c>
      <c r="AJ49" s="38" t="s">
        <v>46</v>
      </c>
      <c r="AK49" s="38">
        <f>Matrix2!AK49/Matrix3!AK49*100</f>
        <v>21.572649572649571</v>
      </c>
      <c r="AL49" s="38">
        <f>Matrix2!AL49/Matrix3!AL49*100</f>
        <v>13.641025641025642</v>
      </c>
      <c r="AM49" s="38">
        <f>Matrix2!AM49/Matrix3!AM49*100</f>
        <v>36.133122028526152</v>
      </c>
      <c r="AN49" s="38">
        <f>Matrix2!AN49/Matrix3!AN49*100</f>
        <v>14.196372732958098</v>
      </c>
      <c r="AO49" s="38" t="s">
        <v>46</v>
      </c>
      <c r="AP49" s="38" t="s">
        <v>46</v>
      </c>
      <c r="AQ49" s="40" t="s">
        <v>46</v>
      </c>
      <c r="AR49" s="38">
        <f>Matrix2!AR49/Matrix3!AR49*100</f>
        <v>10.022181891510385</v>
      </c>
      <c r="AS49" s="38">
        <f>Matrix2!AS49/Matrix3!AS49*100</f>
        <v>34.775318578135476</v>
      </c>
      <c r="AT49" s="38">
        <f>Matrix2!AT49/Matrix3!AT49*100</f>
        <v>48.698167791706851</v>
      </c>
      <c r="AU49" s="38">
        <f>Matrix2!AU49/Matrix3!AU49*100</f>
        <v>42.772277227722775</v>
      </c>
      <c r="AV49" s="38">
        <f>Matrix2!AV49/Matrix3!AV49*100</f>
        <v>10.596914822266935</v>
      </c>
      <c r="AW49" s="38">
        <f>Matrix2!AW49/Matrix3!AW49*100</f>
        <v>2.9510395707578807</v>
      </c>
      <c r="AX49" s="38" t="s">
        <v>237</v>
      </c>
      <c r="AY49" s="38" t="s">
        <v>46</v>
      </c>
      <c r="AZ49" s="9" t="s">
        <v>46</v>
      </c>
      <c r="BA49" s="40" t="s">
        <v>46</v>
      </c>
      <c r="BB49" s="31" t="s">
        <v>46</v>
      </c>
      <c r="BC49" s="38" t="s">
        <v>46</v>
      </c>
      <c r="BD49" s="55" t="s">
        <v>46</v>
      </c>
      <c r="BE49" s="38" t="s">
        <v>46</v>
      </c>
      <c r="BF49" s="51" t="s">
        <v>46</v>
      </c>
      <c r="BG49" s="38">
        <f>Matrix2!BG49/Matrix3!BG49*100</f>
        <v>22.948175035289374</v>
      </c>
      <c r="BH49" s="38">
        <f>Matrix2!BH49/Matrix3!BH49*100</f>
        <v>2.3286467486818978</v>
      </c>
      <c r="BI49" s="38">
        <f>Matrix2!BI49/Matrix3!BI49*100</f>
        <v>15.3717277486911</v>
      </c>
      <c r="BJ49" s="38">
        <f>Matrix2!BJ49/Matrix3!BJ49*100</f>
        <v>7.31588132635253</v>
      </c>
      <c r="BK49" s="38">
        <f>Matrix2!BK49/Matrix3!BK49*100</f>
        <v>20.229007633587788</v>
      </c>
      <c r="BL49" s="38" t="s">
        <v>46</v>
      </c>
      <c r="BM49" s="38" t="s">
        <v>46</v>
      </c>
      <c r="BN49" s="38" t="s">
        <v>46</v>
      </c>
      <c r="BO49" s="40" t="s">
        <v>46</v>
      </c>
      <c r="BP49" s="38">
        <f>Matrix2!BP49/Matrix3!BP49*100</f>
        <v>15.110812625923439</v>
      </c>
      <c r="BQ49" s="38">
        <f>Matrix2!BQ49/Matrix3!BQ49*100</f>
        <v>19.195002810830658</v>
      </c>
      <c r="BR49" s="38">
        <f>(Matrix2!BR49-Matrix3!BR49)/Matrix3!BR49*100</f>
        <v>50.872519809518991</v>
      </c>
      <c r="BS49" s="38">
        <f>Matrix2!BS49/Matrix3!BS49*100</f>
        <v>8.5736371580291717</v>
      </c>
      <c r="BT49" s="38" t="s">
        <v>46</v>
      </c>
      <c r="BU49" s="38">
        <f>Matrix2!BU49/Matrix3!BU49*100</f>
        <v>4.1722632639355268</v>
      </c>
      <c r="BV49" s="38">
        <f>Matrix2!BV49/Matrix3!BV49*100</f>
        <v>9.3387420396056875</v>
      </c>
      <c r="BW49" s="38">
        <f>Matrix2!BW49/Matrix3!BW49*100</f>
        <v>12.793402410657645</v>
      </c>
      <c r="BX49" s="35">
        <f>Matrix2!BX49/Matrix3!BX49*1000</f>
        <v>45236.592623347868</v>
      </c>
      <c r="BY49" s="45" t="s">
        <v>46</v>
      </c>
      <c r="BZ49" s="38">
        <f>Matrix2!BZ49/Matrix3!BZ49*100</f>
        <v>63.981313436848829</v>
      </c>
      <c r="CA49" s="38">
        <f>Matrix2!CA49/Matrix3!CA49*100</f>
        <v>63.073175897490209</v>
      </c>
      <c r="CB49" s="38">
        <f>Matrix2!CB49/Matrix3!CB49*100</f>
        <v>84.889187374076556</v>
      </c>
      <c r="CC49" s="38">
        <f>Matrix2!CC49/Matrix3!CC49*100</f>
        <v>15.110812625923439</v>
      </c>
      <c r="CD49" s="38">
        <f>Matrix2!CD49/Matrix3!CD49*100</f>
        <v>6.0275352585627937</v>
      </c>
      <c r="CE49" s="38">
        <f>Matrix2!CE49/Matrix3!CE49*100</f>
        <v>75.178006329113927</v>
      </c>
      <c r="CF49" s="38">
        <f>Matrix2!CF49/Matrix3!CF49*100</f>
        <v>12.741312741312742</v>
      </c>
      <c r="CG49" s="35" t="e">
        <f>Matrix2!$CG49-Matrix3!CG49</f>
        <v>#VALUE!</v>
      </c>
      <c r="CH49" s="38">
        <f>Matrix2!CH49/Matrix3!CH49*100</f>
        <v>5.6363922887009501</v>
      </c>
      <c r="CI49" s="38">
        <f>Matrix2!CI49/Matrix3!CI49*100</f>
        <v>4.2758838052214108</v>
      </c>
      <c r="CJ49" s="38">
        <f>Matrix2!CJ49/Matrix3!CJ49*100</f>
        <v>1.3605084834795398</v>
      </c>
      <c r="CK49" s="38">
        <f>Matrix2!CK49/Matrix3!CK49*100</f>
        <v>45.945945945945951</v>
      </c>
      <c r="CL49" s="38" t="s">
        <v>237</v>
      </c>
      <c r="CM49" s="38">
        <f>Matrix2!CM49/Matrix3!CM49*100</f>
        <v>50.792171481826657</v>
      </c>
      <c r="CN49" s="38">
        <f>Matrix2!CN49/Matrix3!CN49*100</f>
        <v>31.0625</v>
      </c>
      <c r="CO49" s="40">
        <f>Matrix2!CO49/Matrix3!CO49*100</f>
        <v>9.4379171493187712</v>
      </c>
      <c r="CP49" s="35">
        <f>Matrix2!CP49-Matrix3!CP49</f>
        <v>139</v>
      </c>
      <c r="CQ49" s="77">
        <f>Matrix2!CQ49/Matrix3!CQ49*100-100</f>
        <v>0.95512952655809613</v>
      </c>
      <c r="CR49" s="35">
        <f>Matrix2!CR49-Matrix3!CR49</f>
        <v>367</v>
      </c>
      <c r="CS49" s="50">
        <f>Matrix2!CS49/Matrix3!CS49*100-100</f>
        <v>2.5619546247818619</v>
      </c>
      <c r="CT49" s="38">
        <f>Matrix2!CT49/Matrix3!CT49*100</f>
        <v>47.399945548597877</v>
      </c>
      <c r="CU49" s="35">
        <f>Matrix2!CT49-Matrix3!CU49</f>
        <v>16</v>
      </c>
      <c r="CV49" s="38">
        <f>Matrix2!CV49/Matrix3!CV49*100</f>
        <v>99.673291587258376</v>
      </c>
      <c r="CW49" s="38">
        <f>Matrix2!CW49/Matrix3!CW49*100</f>
        <v>49.216912011830345</v>
      </c>
      <c r="CX49" s="38">
        <f>Matrix2!CX49/Matrix3!CX49</f>
        <v>2.0770680628272253</v>
      </c>
      <c r="CY49" s="38">
        <f>Matrix2!CY49/Matrix3!CY49</f>
        <v>2.6452702702702702</v>
      </c>
      <c r="CZ49" s="38">
        <f>Matrix2!CZ49/Matrix3!CZ49</f>
        <v>49.180165289256202</v>
      </c>
      <c r="DA49" s="40" t="s">
        <v>46</v>
      </c>
      <c r="DB49" s="44" t="s">
        <v>46</v>
      </c>
      <c r="DC49" s="44" t="s">
        <v>46</v>
      </c>
      <c r="DD49" s="44" t="s">
        <v>46</v>
      </c>
      <c r="DE49" s="44" t="s">
        <v>46</v>
      </c>
      <c r="DF49" s="9" t="s">
        <v>46</v>
      </c>
      <c r="DG49" s="9" t="s">
        <v>46</v>
      </c>
      <c r="DH49" s="9" t="s">
        <v>46</v>
      </c>
      <c r="DI49" s="9" t="s">
        <v>46</v>
      </c>
    </row>
    <row r="50" spans="1:113" x14ac:dyDescent="0.2">
      <c r="A50" s="3" t="s">
        <v>27</v>
      </c>
      <c r="B50" s="4">
        <v>2012</v>
      </c>
      <c r="C50" s="2" t="s">
        <v>5</v>
      </c>
      <c r="D50" s="38" t="s">
        <v>46</v>
      </c>
      <c r="E50" s="38" t="s">
        <v>46</v>
      </c>
      <c r="F50" s="39" t="s">
        <v>46</v>
      </c>
      <c r="G50" s="40" t="s">
        <v>46</v>
      </c>
      <c r="H50" s="38">
        <f>Matrix2!H50/Matrix3!H50*100</f>
        <v>4.5079793645436572</v>
      </c>
      <c r="I50" s="9" t="s">
        <v>46</v>
      </c>
      <c r="J50" s="9" t="s">
        <v>46</v>
      </c>
      <c r="K50" s="9" t="s">
        <v>46</v>
      </c>
      <c r="L50" s="9" t="s">
        <v>46</v>
      </c>
      <c r="M50" s="9" t="s">
        <v>46</v>
      </c>
      <c r="N50" s="38" t="s">
        <v>237</v>
      </c>
      <c r="O50" s="9">
        <f>Matrix2!O50/Matrix3!O50*100</f>
        <v>14.634146341463413</v>
      </c>
      <c r="P50" s="9" t="s">
        <v>237</v>
      </c>
      <c r="Q50" s="9" t="s">
        <v>237</v>
      </c>
      <c r="R50" s="40" t="s">
        <v>46</v>
      </c>
      <c r="S50" s="38">
        <f>Matrix2!S50/Matrix3!S50*100</f>
        <v>63.265306122448983</v>
      </c>
      <c r="T50" s="38">
        <f>Matrix2!T50/Matrix3!T50*100</f>
        <v>65.159531826198489</v>
      </c>
      <c r="U50" s="38">
        <f>Matrix2!U50/Matrix3!U50*100</f>
        <v>47.93376733654118</v>
      </c>
      <c r="V50" s="38">
        <f>Matrix2!V50/Matrix3!V50*100</f>
        <v>66.579861111111114</v>
      </c>
      <c r="W50" s="38">
        <f>Matrix2!W50/Matrix3!W50*100</f>
        <v>48.833776203129617</v>
      </c>
      <c r="X50" s="38">
        <f>Matrix2!X50/Matrix3!X50*100</f>
        <v>8.1543897798314759</v>
      </c>
      <c r="Y50" s="38">
        <f>Matrix2!Y50/Matrix3!Y50*100</f>
        <v>22.471320381390818</v>
      </c>
      <c r="Z50" s="38">
        <f>Matrix2!Z50/Matrix3!Z50*100</f>
        <v>10.803527530157126</v>
      </c>
      <c r="AA50" s="38">
        <f>(Matrix3!AA50-Matrix2!AA50)/Matrix2!AA50*100</f>
        <v>27.366727739741041</v>
      </c>
      <c r="AB50" s="38" t="s">
        <v>46</v>
      </c>
      <c r="AC50" s="38" t="s">
        <v>46</v>
      </c>
      <c r="AD50" s="38">
        <f>Matrix2!AD50/Matrix3!AD50*100</f>
        <v>89.958158995815893</v>
      </c>
      <c r="AE50" s="34" t="s">
        <v>46</v>
      </c>
      <c r="AF50" s="30" t="s">
        <v>46</v>
      </c>
      <c r="AG50" s="38">
        <f>Matrix2!AG50/Matrix3!AG50*100</f>
        <v>17.93066872378381</v>
      </c>
      <c r="AH50" s="38" t="s">
        <v>46</v>
      </c>
      <c r="AI50" s="38" t="s">
        <v>46</v>
      </c>
      <c r="AJ50" s="38" t="s">
        <v>46</v>
      </c>
      <c r="AK50" s="38">
        <f>Matrix2!AK50/Matrix3!AK50*100</f>
        <v>21.113074204946997</v>
      </c>
      <c r="AL50" s="38">
        <f>Matrix2!AL50/Matrix3!AL50*100</f>
        <v>7.0229681978798588</v>
      </c>
      <c r="AM50" s="38">
        <f>Matrix2!AM50/Matrix3!AM50*100</f>
        <v>20.292887029288703</v>
      </c>
      <c r="AN50" s="38">
        <f>Matrix2!AN50/Matrix3!AN50*100</f>
        <v>7.5020166711481577</v>
      </c>
      <c r="AO50" s="38" t="s">
        <v>46</v>
      </c>
      <c r="AP50" s="38" t="s">
        <v>46</v>
      </c>
      <c r="AQ50" s="40" t="s">
        <v>46</v>
      </c>
      <c r="AR50" s="38">
        <f>Matrix2!AR50/Matrix3!AR50*100</f>
        <v>9.8066631309965757</v>
      </c>
      <c r="AS50" s="38">
        <f>Matrix2!AS50/Matrix3!AS50*100</f>
        <v>30.088495575221241</v>
      </c>
      <c r="AT50" s="38">
        <f>Matrix2!AT50/Matrix3!AT50*100</f>
        <v>46.568627450980394</v>
      </c>
      <c r="AU50" s="38">
        <f>Matrix2!AU50/Matrix3!AU50*100</f>
        <v>42.105263157894733</v>
      </c>
      <c r="AV50" s="38">
        <f>Matrix2!AV50/Matrix3!AV50*100</f>
        <v>5.2605703048180921</v>
      </c>
      <c r="AW50" s="38">
        <f>Matrix2!AW50/Matrix3!AW50*100</f>
        <v>1.5240904621435596</v>
      </c>
      <c r="AX50" s="38" t="s">
        <v>237</v>
      </c>
      <c r="AY50" s="38" t="s">
        <v>46</v>
      </c>
      <c r="AZ50" s="9" t="s">
        <v>46</v>
      </c>
      <c r="BA50" s="40" t="s">
        <v>46</v>
      </c>
      <c r="BB50" s="31" t="s">
        <v>46</v>
      </c>
      <c r="BC50" s="38" t="s">
        <v>46</v>
      </c>
      <c r="BD50" s="55" t="s">
        <v>46</v>
      </c>
      <c r="BE50" s="38" t="s">
        <v>46</v>
      </c>
      <c r="BF50" s="51" t="s">
        <v>46</v>
      </c>
      <c r="BG50" s="38">
        <f>Matrix2!BG50/Matrix3!BG50*100</f>
        <v>23.865773106407598</v>
      </c>
      <c r="BH50" s="38">
        <f>Matrix2!BH50/Matrix3!BH50*100</f>
        <v>1.494949494949495</v>
      </c>
      <c r="BI50" s="38">
        <f>Matrix2!BI50/Matrix3!BI50*100</f>
        <v>16.411075612353567</v>
      </c>
      <c r="BJ50" s="38">
        <f>Matrix2!BJ50/Matrix3!BJ50*100</f>
        <v>6.7199148029818954</v>
      </c>
      <c r="BK50" s="38">
        <f>Matrix2!BK50/Matrix3!BK50*100</f>
        <v>21.236133122028527</v>
      </c>
      <c r="BL50" s="38" t="s">
        <v>46</v>
      </c>
      <c r="BM50" s="38" t="s">
        <v>46</v>
      </c>
      <c r="BN50" s="38" t="s">
        <v>46</v>
      </c>
      <c r="BO50" s="40" t="s">
        <v>46</v>
      </c>
      <c r="BP50" s="38">
        <f>Matrix2!BP50/Matrix3!BP50*100</f>
        <v>14.018009247992214</v>
      </c>
      <c r="BQ50" s="38">
        <f>Matrix2!BQ50/Matrix3!BQ50*100</f>
        <v>14.713356330934047</v>
      </c>
      <c r="BR50" s="38">
        <f>(Matrix2!BR50-Matrix3!BR50)/Matrix3!BR50*100</f>
        <v>64.327977650016877</v>
      </c>
      <c r="BS50" s="38">
        <f>Matrix2!BS50/Matrix3!BS50*100</f>
        <v>4.9370811436285615</v>
      </c>
      <c r="BT50" s="38" t="s">
        <v>46</v>
      </c>
      <c r="BU50" s="38">
        <f>Matrix2!BU50/Matrix3!BU50*100</f>
        <v>2.3485032854709176</v>
      </c>
      <c r="BV50" s="38">
        <f>Matrix2!BV50/Matrix3!BV50*100</f>
        <v>5.211829523146096</v>
      </c>
      <c r="BW50" s="38">
        <f>Matrix2!BW50/Matrix3!BW50*100</f>
        <v>7.5932430172269614</v>
      </c>
      <c r="BX50" s="35">
        <f>Matrix2!BX50/Matrix3!BX50*1000</f>
        <v>44257.512850929226</v>
      </c>
      <c r="BY50" s="45" t="s">
        <v>46</v>
      </c>
      <c r="BZ50" s="38">
        <f>Matrix2!BZ50/Matrix3!BZ50*100</f>
        <v>61.727978400270004</v>
      </c>
      <c r="CA50" s="38">
        <f>Matrix2!CA50/Matrix3!CA50*100</f>
        <v>64.198109522693542</v>
      </c>
      <c r="CB50" s="38">
        <f>Matrix2!CB50/Matrix3!CB50*100</f>
        <v>85.981990752007789</v>
      </c>
      <c r="CC50" s="38">
        <f>Matrix2!CC50/Matrix3!CC50*100</f>
        <v>14.018009247992214</v>
      </c>
      <c r="CD50" s="38">
        <f>Matrix2!CD50/Matrix3!CD50*100</f>
        <v>6.4005840837186661</v>
      </c>
      <c r="CE50" s="38">
        <f>Matrix2!CE50/Matrix3!CE50*100</f>
        <v>72.204924992923864</v>
      </c>
      <c r="CF50" s="38">
        <f>Matrix2!CF50/Matrix3!CF50*100</f>
        <v>8.8435374149659864</v>
      </c>
      <c r="CG50" s="35" t="e">
        <f>Matrix2!$CG50-Matrix3!CG50</f>
        <v>#VALUE!</v>
      </c>
      <c r="CH50" s="38">
        <f>Matrix2!CH50/Matrix3!CH50*100</f>
        <v>2.8821369991408265</v>
      </c>
      <c r="CI50" s="38">
        <f>Matrix2!CI50/Matrix3!CI50*100</f>
        <v>1.7339686011091149</v>
      </c>
      <c r="CJ50" s="38">
        <f>Matrix2!CJ50/Matrix3!CJ50*100</f>
        <v>1.1481683980317114</v>
      </c>
      <c r="CK50" s="38">
        <f>Matrix2!CK50/Matrix3!CK50*100</f>
        <v>34.688346883468832</v>
      </c>
      <c r="CL50" s="38" t="s">
        <v>237</v>
      </c>
      <c r="CM50" s="38">
        <f>Matrix2!CM50/Matrix3!CM50*100</f>
        <v>42.818428184281842</v>
      </c>
      <c r="CN50" s="38">
        <f>Matrix2!CN50/Matrix3!CN50*100</f>
        <v>31.795716639209225</v>
      </c>
      <c r="CO50" s="40">
        <f>Matrix2!CO50/Matrix3!CO50*100</f>
        <v>5.5583167660702451</v>
      </c>
      <c r="CP50" s="35">
        <f>Matrix2!CP50-Matrix3!CP50</f>
        <v>41</v>
      </c>
      <c r="CQ50" s="77">
        <f>Matrix2!CQ50/Matrix3!CQ50*100-100</f>
        <v>0.43427603008154847</v>
      </c>
      <c r="CR50" s="35">
        <f>Matrix2!CR50-Matrix3!CR50</f>
        <v>92</v>
      </c>
      <c r="CS50" s="50">
        <f>Matrix2!CS50/Matrix3!CS50*100-100</f>
        <v>0.97976570820021891</v>
      </c>
      <c r="CT50" s="38">
        <f>Matrix2!CT50/Matrix3!CT50*100</f>
        <v>32.102931870913309</v>
      </c>
      <c r="CU50" s="35">
        <f>Matrix2!CT50-Matrix3!CU50</f>
        <v>5</v>
      </c>
      <c r="CV50" s="38">
        <f>Matrix2!CV50/Matrix3!CV50*100</f>
        <v>116.48386416367855</v>
      </c>
      <c r="CW50" s="38">
        <f>Matrix2!CW50/Matrix3!CW50*100</f>
        <v>53.252012921267053</v>
      </c>
      <c r="CX50" s="38">
        <f>Matrix2!CX50/Matrix3!CX50</f>
        <v>2.208839190628328</v>
      </c>
      <c r="CY50" s="38">
        <f>Matrix2!CY50/Matrix3!CY50</f>
        <v>1.3579285059578368</v>
      </c>
      <c r="CZ50" s="38">
        <f>Matrix2!CZ50/Matrix3!CZ50</f>
        <v>38.197053406998158</v>
      </c>
      <c r="DA50" s="40" t="s">
        <v>46</v>
      </c>
      <c r="DB50" s="44" t="s">
        <v>46</v>
      </c>
      <c r="DC50" s="44" t="s">
        <v>46</v>
      </c>
      <c r="DD50" s="44" t="s">
        <v>46</v>
      </c>
      <c r="DE50" s="44" t="s">
        <v>46</v>
      </c>
      <c r="DF50" s="9" t="s">
        <v>46</v>
      </c>
      <c r="DG50" s="9" t="s">
        <v>46</v>
      </c>
      <c r="DH50" s="9" t="s">
        <v>46</v>
      </c>
      <c r="DI50" s="9" t="s">
        <v>46</v>
      </c>
    </row>
    <row r="51" spans="1:113" x14ac:dyDescent="0.2">
      <c r="A51" s="3" t="s">
        <v>28</v>
      </c>
      <c r="B51" s="4">
        <v>2012</v>
      </c>
      <c r="C51" s="2" t="s">
        <v>6</v>
      </c>
      <c r="D51" s="38" t="s">
        <v>46</v>
      </c>
      <c r="E51" s="38" t="s">
        <v>46</v>
      </c>
      <c r="F51" s="39" t="s">
        <v>46</v>
      </c>
      <c r="G51" s="40" t="s">
        <v>46</v>
      </c>
      <c r="H51" s="38">
        <f>Matrix2!H51/Matrix3!H51*100</f>
        <v>11.861408633560533</v>
      </c>
      <c r="I51" s="9" t="s">
        <v>46</v>
      </c>
      <c r="J51" s="9" t="s">
        <v>46</v>
      </c>
      <c r="K51" s="9" t="s">
        <v>46</v>
      </c>
      <c r="L51" s="9" t="s">
        <v>46</v>
      </c>
      <c r="M51" s="9" t="s">
        <v>46</v>
      </c>
      <c r="N51" s="38">
        <v>19.399999999999999</v>
      </c>
      <c r="O51" s="9">
        <f>Matrix2!O51/Matrix3!O51*100</f>
        <v>26.038667215137799</v>
      </c>
      <c r="P51" s="9">
        <f>Matrix2!P51/Matrix3!P51*100</f>
        <v>41.757739269074392</v>
      </c>
      <c r="Q51" s="9">
        <f>(Matrix3!Q51-Matrix2!Q51)/Matrix2!Q51*100</f>
        <v>34.123622646504096</v>
      </c>
      <c r="R51" s="40" t="s">
        <v>46</v>
      </c>
      <c r="S51" s="38">
        <f>Matrix2!S51/Matrix3!S51*100</f>
        <v>62.110753183003531</v>
      </c>
      <c r="T51" s="38">
        <f>Matrix2!T51/Matrix3!T51*100</f>
        <v>67.892106873342854</v>
      </c>
      <c r="U51" s="38">
        <f>Matrix2!U51/Matrix3!U51*100</f>
        <v>44.820276497695858</v>
      </c>
      <c r="V51" s="38">
        <f>Matrix2!V51/Matrix3!V51*100</f>
        <v>64.354066985645929</v>
      </c>
      <c r="W51" s="38">
        <f>Matrix2!W51/Matrix3!W51*100</f>
        <v>45.013366234834464</v>
      </c>
      <c r="X51" s="38">
        <f>Matrix2!X51/Matrix3!X51*100</f>
        <v>7.315851010522799</v>
      </c>
      <c r="Y51" s="38">
        <f>Matrix2!Y51/Matrix3!Y51*100</f>
        <v>31.788903688904195</v>
      </c>
      <c r="Z51" s="38">
        <f>Matrix2!Z51/Matrix3!Z51*100</f>
        <v>15.334296758184928</v>
      </c>
      <c r="AA51" s="38">
        <f>(Matrix3!AA51-Matrix2!AA51)/Matrix2!AA51*100</f>
        <v>28.768645373641238</v>
      </c>
      <c r="AB51" s="38" t="s">
        <v>46</v>
      </c>
      <c r="AC51" s="38" t="s">
        <v>46</v>
      </c>
      <c r="AD51" s="38">
        <f>Matrix2!AD51/Matrix3!AD51*100</f>
        <v>88.709677419354833</v>
      </c>
      <c r="AE51" s="34" t="s">
        <v>46</v>
      </c>
      <c r="AF51" s="30" t="s">
        <v>46</v>
      </c>
      <c r="AG51" s="38">
        <f>Matrix2!AG51/Matrix3!AG51*100</f>
        <v>16.402142161635833</v>
      </c>
      <c r="AH51" s="38" t="s">
        <v>46</v>
      </c>
      <c r="AI51" s="38" t="s">
        <v>46</v>
      </c>
      <c r="AJ51" s="38" t="s">
        <v>46</v>
      </c>
      <c r="AK51" s="38">
        <f>Matrix2!AK51/Matrix3!AK51*100</f>
        <v>22.699777141037885</v>
      </c>
      <c r="AL51" s="38">
        <f>Matrix2!AL51/Matrix3!AL51*100</f>
        <v>19.340974212034386</v>
      </c>
      <c r="AM51" s="38">
        <f>Matrix2!AM51/Matrix3!AM51*100</f>
        <v>43.548387096774192</v>
      </c>
      <c r="AN51" s="38">
        <f>Matrix2!AN51/Matrix3!AN51*100</f>
        <v>21.668150786583556</v>
      </c>
      <c r="AO51" s="38" t="s">
        <v>46</v>
      </c>
      <c r="AP51" s="38" t="s">
        <v>46</v>
      </c>
      <c r="AQ51" s="40" t="s">
        <v>46</v>
      </c>
      <c r="AR51" s="38">
        <f>Matrix2!AR51/Matrix3!AR51*100</f>
        <v>11.285296981499513</v>
      </c>
      <c r="AS51" s="38">
        <f>Matrix2!AS51/Matrix3!AS51*100</f>
        <v>35.562266321541557</v>
      </c>
      <c r="AT51" s="38">
        <f>Matrix2!AT51/Matrix3!AT51*100</f>
        <v>43.671653861706424</v>
      </c>
      <c r="AU51" s="38">
        <f>Matrix2!AU51/Matrix3!AU51*100</f>
        <v>45.925925925925924</v>
      </c>
      <c r="AV51" s="38">
        <f>Matrix2!AV51/Matrix3!AV51*100</f>
        <v>13.546160483175152</v>
      </c>
      <c r="AW51" s="38">
        <f>Matrix2!AW51/Matrix3!AW51*100</f>
        <v>4.1846419327006039</v>
      </c>
      <c r="AX51" s="38">
        <v>8.1999999999999993</v>
      </c>
      <c r="AY51" s="38" t="s">
        <v>46</v>
      </c>
      <c r="AZ51" s="9" t="s">
        <v>46</v>
      </c>
      <c r="BA51" s="40" t="s">
        <v>46</v>
      </c>
      <c r="BB51" s="31" t="s">
        <v>46</v>
      </c>
      <c r="BC51" s="38" t="s">
        <v>46</v>
      </c>
      <c r="BD51" s="55" t="s">
        <v>46</v>
      </c>
      <c r="BE51" s="38" t="s">
        <v>46</v>
      </c>
      <c r="BF51" s="51" t="s">
        <v>46</v>
      </c>
      <c r="BG51" s="38">
        <f>Matrix2!BG51/Matrix3!BG51*100</f>
        <v>23.406361570918534</v>
      </c>
      <c r="BH51" s="38">
        <f>Matrix2!BH51/Matrix3!BH51*100</f>
        <v>3.14775012133398</v>
      </c>
      <c r="BI51" s="38">
        <f>Matrix2!BI51/Matrix3!BI51*100</f>
        <v>15.405939221733256</v>
      </c>
      <c r="BJ51" s="38">
        <f>Matrix2!BJ51/Matrix3!BJ51*100</f>
        <v>6.6495720572438408</v>
      </c>
      <c r="BK51" s="38">
        <f>Matrix2!BK51/Matrix3!BK51*100</f>
        <v>22.980719124544034</v>
      </c>
      <c r="BL51" s="38" t="s">
        <v>46</v>
      </c>
      <c r="BM51" s="38" t="s">
        <v>46</v>
      </c>
      <c r="BN51" s="38" t="s">
        <v>46</v>
      </c>
      <c r="BO51" s="40" t="s">
        <v>46</v>
      </c>
      <c r="BP51" s="38">
        <f>Matrix2!BP51/Matrix3!BP51*100</f>
        <v>14.774958762076821</v>
      </c>
      <c r="BQ51" s="38">
        <f>Matrix2!BQ51/Matrix3!BQ51*100</f>
        <v>20.583550490729724</v>
      </c>
      <c r="BR51" s="38">
        <f>(Matrix2!BR51-Matrix3!BR51)/Matrix3!BR51*100</f>
        <v>54.611606658457589</v>
      </c>
      <c r="BS51" s="38">
        <f>Matrix2!BS51/Matrix3!BS51*100</f>
        <v>11.093800714053877</v>
      </c>
      <c r="BT51" s="38" t="s">
        <v>46</v>
      </c>
      <c r="BU51" s="38">
        <f>Matrix2!BU51/Matrix3!BU51*100</f>
        <v>4.6461393449061346</v>
      </c>
      <c r="BV51" s="38">
        <f>Matrix2!BV51/Matrix3!BV51*100</f>
        <v>12.460537746043181</v>
      </c>
      <c r="BW51" s="38">
        <f>Matrix2!BW51/Matrix3!BW51*100</f>
        <v>14.957850368809272</v>
      </c>
      <c r="BX51" s="35">
        <f>Matrix2!BX51/Matrix3!BX51*1000</f>
        <v>31999.168578935118</v>
      </c>
      <c r="BY51" s="45" t="s">
        <v>46</v>
      </c>
      <c r="BZ51" s="38">
        <f>Matrix2!BZ51/Matrix3!BZ51*100</f>
        <v>63.565400843881861</v>
      </c>
      <c r="CA51" s="38">
        <f>Matrix2!CA51/Matrix3!CA51*100</f>
        <v>65.130199007520346</v>
      </c>
      <c r="CB51" s="38">
        <f>Matrix2!CB51/Matrix3!CB51*100</f>
        <v>85.225041237923179</v>
      </c>
      <c r="CC51" s="38">
        <f>Matrix2!CC51/Matrix3!CC51*100</f>
        <v>14.774958762076821</v>
      </c>
      <c r="CD51" s="38">
        <f>Matrix2!CD51/Matrix3!CD51*100</f>
        <v>6.5666483387008086</v>
      </c>
      <c r="CE51" s="38">
        <f>Matrix2!CE51/Matrix3!CE51*100</f>
        <v>75.705069124423957</v>
      </c>
      <c r="CF51" s="38">
        <f>Matrix2!CF51/Matrix3!CF51*100</f>
        <v>10.230547550432277</v>
      </c>
      <c r="CG51" s="35" t="e">
        <f>Matrix2!$CG51-Matrix3!CG51</f>
        <v>#VALUE!</v>
      </c>
      <c r="CH51" s="38">
        <f>Matrix2!CH51/Matrix3!CH51*100</f>
        <v>6.2064387653501498</v>
      </c>
      <c r="CI51" s="38">
        <f>Matrix2!CI51/Matrix3!CI51*100</f>
        <v>4.434629426332048</v>
      </c>
      <c r="CJ51" s="38">
        <f>Matrix2!CJ51/Matrix3!CJ51*100</f>
        <v>1.7718093390181009</v>
      </c>
      <c r="CK51" s="38">
        <f>Matrix2!CK51/Matrix3!CK51*100</f>
        <v>43.150966680378446</v>
      </c>
      <c r="CL51" s="38">
        <v>7.7</v>
      </c>
      <c r="CM51" s="38">
        <f>Matrix2!CM51/Matrix3!CM51*100</f>
        <v>58.782394076511721</v>
      </c>
      <c r="CN51" s="38">
        <f>Matrix2!CN51/Matrix3!CN51*100</f>
        <v>29.044930027007119</v>
      </c>
      <c r="CO51" s="40">
        <f>Matrix2!CO51/Matrix3!CO51*100</f>
        <v>11.302237799946077</v>
      </c>
      <c r="CP51" s="35">
        <f>Matrix2!CP51-Matrix3!CP51</f>
        <v>82</v>
      </c>
      <c r="CQ51" s="77">
        <f>Matrix2!CQ51/Matrix3!CQ51*100-100</f>
        <v>0.27823962539446256</v>
      </c>
      <c r="CR51" s="35">
        <f>Matrix2!CR51-Matrix3!CR51</f>
        <v>694</v>
      </c>
      <c r="CS51" s="50">
        <f>Matrix2!CS51/Matrix3!CS51*100-100</f>
        <v>2.4047957309678054</v>
      </c>
      <c r="CT51" s="38">
        <f>Matrix2!CT51/Matrix3!CT51*100</f>
        <v>56.18718911785605</v>
      </c>
      <c r="CU51" s="35">
        <f>Matrix2!CT51-Matrix3!CU51</f>
        <v>32</v>
      </c>
      <c r="CV51" s="38">
        <f>Matrix2!CV51/Matrix3!CV51*100</f>
        <v>93.963049436605431</v>
      </c>
      <c r="CW51" s="38">
        <f>Matrix2!CW51/Matrix3!CW51*100</f>
        <v>45.064751703992215</v>
      </c>
      <c r="CX51" s="38">
        <f>Matrix2!CX51/Matrix3!CX51</f>
        <v>2.1352091202051353</v>
      </c>
      <c r="CY51" s="38">
        <f>Matrix2!CY51/Matrix3!CY51</f>
        <v>7.757774140752864</v>
      </c>
      <c r="CZ51" s="38">
        <f>Matrix2!CZ51/Matrix3!CZ51</f>
        <v>65.833333333333329</v>
      </c>
      <c r="DA51" s="40" t="s">
        <v>46</v>
      </c>
      <c r="DB51" s="44" t="s">
        <v>46</v>
      </c>
      <c r="DC51" s="44" t="s">
        <v>46</v>
      </c>
      <c r="DD51" s="44" t="s">
        <v>46</v>
      </c>
      <c r="DE51" s="44" t="s">
        <v>46</v>
      </c>
      <c r="DF51" s="9" t="s">
        <v>46</v>
      </c>
      <c r="DG51" s="9" t="s">
        <v>46</v>
      </c>
      <c r="DH51" s="9" t="s">
        <v>46</v>
      </c>
      <c r="DI51" s="9" t="s">
        <v>46</v>
      </c>
    </row>
    <row r="52" spans="1:113" x14ac:dyDescent="0.2">
      <c r="A52" s="3" t="s">
        <v>29</v>
      </c>
      <c r="B52" s="4">
        <v>2012</v>
      </c>
      <c r="C52" s="2" t="s">
        <v>7</v>
      </c>
      <c r="D52" s="38" t="s">
        <v>46</v>
      </c>
      <c r="E52" s="38" t="s">
        <v>46</v>
      </c>
      <c r="F52" s="39" t="s">
        <v>46</v>
      </c>
      <c r="G52" s="40" t="s">
        <v>46</v>
      </c>
      <c r="H52" s="38">
        <f>Matrix2!H52/Matrix3!H52*100</f>
        <v>6.612521150592217</v>
      </c>
      <c r="I52" s="9" t="s">
        <v>46</v>
      </c>
      <c r="J52" s="9" t="s">
        <v>46</v>
      </c>
      <c r="K52" s="9" t="s">
        <v>46</v>
      </c>
      <c r="L52" s="9" t="s">
        <v>46</v>
      </c>
      <c r="M52" s="9" t="s">
        <v>46</v>
      </c>
      <c r="N52" s="38" t="s">
        <v>237</v>
      </c>
      <c r="O52" s="9">
        <f>Matrix2!O52/Matrix3!O52*100</f>
        <v>18.571428571428573</v>
      </c>
      <c r="P52" s="9" t="s">
        <v>237</v>
      </c>
      <c r="Q52" s="9" t="s">
        <v>237</v>
      </c>
      <c r="R52" s="40" t="s">
        <v>46</v>
      </c>
      <c r="S52" s="38">
        <f>Matrix2!S52/Matrix3!S52*100</f>
        <v>61.954217888935993</v>
      </c>
      <c r="T52" s="38">
        <f>Matrix2!T52/Matrix3!T52*100</f>
        <v>61.639414802065403</v>
      </c>
      <c r="U52" s="38">
        <f>Matrix2!U52/Matrix3!U52*100</f>
        <v>47.916666666666671</v>
      </c>
      <c r="V52" s="38">
        <f>Matrix2!V52/Matrix3!V52*100</f>
        <v>66.708542713567837</v>
      </c>
      <c r="W52" s="38">
        <f>Matrix2!W52/Matrix3!W52*100</f>
        <v>48.411371237458198</v>
      </c>
      <c r="X52" s="38">
        <f>Matrix2!X52/Matrix3!X52*100</f>
        <v>9.4615384615384617</v>
      </c>
      <c r="Y52" s="38">
        <f>Matrix2!Y52/Matrix3!Y52*100</f>
        <v>24.278055906825397</v>
      </c>
      <c r="Z52" s="38">
        <f>Matrix2!Z52/Matrix3!Z52*100</f>
        <v>11.643679032549093</v>
      </c>
      <c r="AA52" s="38">
        <f>(Matrix3!AA52-Matrix2!AA52)/Matrix2!AA52*100</f>
        <v>28.097021454471211</v>
      </c>
      <c r="AB52" s="38" t="s">
        <v>46</v>
      </c>
      <c r="AC52" s="38" t="s">
        <v>46</v>
      </c>
      <c r="AD52" s="38">
        <f>Matrix2!AD52/Matrix3!AD52*100</f>
        <v>86.206896551724128</v>
      </c>
      <c r="AE52" s="34" t="s">
        <v>46</v>
      </c>
      <c r="AF52" s="30" t="s">
        <v>46</v>
      </c>
      <c r="AG52" s="38">
        <f>Matrix2!AG52/Matrix3!AG52*100</f>
        <v>17.109983079526227</v>
      </c>
      <c r="AH52" s="38" t="s">
        <v>46</v>
      </c>
      <c r="AI52" s="38" t="s">
        <v>46</v>
      </c>
      <c r="AJ52" s="38" t="s">
        <v>46</v>
      </c>
      <c r="AK52" s="38">
        <f>Matrix2!AK52/Matrix3!AK52*100</f>
        <v>21.284403669724771</v>
      </c>
      <c r="AL52" s="38">
        <f>Matrix2!AL52/Matrix3!AL52*100</f>
        <v>8.5015290519877684</v>
      </c>
      <c r="AM52" s="38">
        <f>Matrix2!AM52/Matrix3!AM52*100</f>
        <v>21.264367816091951</v>
      </c>
      <c r="AN52" s="38">
        <f>Matrix2!AN52/Matrix3!AN52*100</f>
        <v>10.522151898734178</v>
      </c>
      <c r="AO52" s="38" t="s">
        <v>46</v>
      </c>
      <c r="AP52" s="38" t="s">
        <v>46</v>
      </c>
      <c r="AQ52" s="40" t="s">
        <v>46</v>
      </c>
      <c r="AR52" s="38">
        <f>Matrix2!AR52/Matrix3!AR52*100</f>
        <v>10.450084602368866</v>
      </c>
      <c r="AS52" s="38">
        <f>Matrix2!AS52/Matrix3!AS52*100</f>
        <v>26.619170984455959</v>
      </c>
      <c r="AT52" s="38">
        <f>Matrix2!AT52/Matrix3!AT52*100</f>
        <v>43.79562043795621</v>
      </c>
      <c r="AU52" s="38">
        <f>Matrix2!AU52/Matrix3!AU52*100</f>
        <v>46.666666666666664</v>
      </c>
      <c r="AV52" s="38">
        <f>Matrix2!AV52/Matrix3!AV52*100</f>
        <v>6.0880829015544045</v>
      </c>
      <c r="AW52" s="38">
        <f>Matrix2!AW52/Matrix3!AW52*100</f>
        <v>1.6839378238341969</v>
      </c>
      <c r="AX52" s="38" t="s">
        <v>237</v>
      </c>
      <c r="AY52" s="38" t="s">
        <v>46</v>
      </c>
      <c r="AZ52" s="9" t="s">
        <v>46</v>
      </c>
      <c r="BA52" s="40" t="s">
        <v>46</v>
      </c>
      <c r="BB52" s="31" t="s">
        <v>46</v>
      </c>
      <c r="BC52" s="38" t="s">
        <v>46</v>
      </c>
      <c r="BD52" s="55" t="s">
        <v>46</v>
      </c>
      <c r="BE52" s="38" t="s">
        <v>46</v>
      </c>
      <c r="BF52" s="51" t="s">
        <v>46</v>
      </c>
      <c r="BG52" s="38">
        <f>Matrix2!BG52/Matrix3!BG52*100</f>
        <v>22.957698815566836</v>
      </c>
      <c r="BH52" s="38">
        <f>Matrix2!BH52/Matrix3!BH52*100</f>
        <v>0.88443396226415094</v>
      </c>
      <c r="BI52" s="38">
        <f>Matrix2!BI52/Matrix3!BI52*100</f>
        <v>17.549189814814813</v>
      </c>
      <c r="BJ52" s="38">
        <f>Matrix2!BJ52/Matrix3!BJ52*100</f>
        <v>8.1741898148148149</v>
      </c>
      <c r="BK52" s="38">
        <f>Matrix2!BK52/Matrix3!BK52*100</f>
        <v>20.530973451327434</v>
      </c>
      <c r="BL52" s="38" t="s">
        <v>46</v>
      </c>
      <c r="BM52" s="38" t="s">
        <v>46</v>
      </c>
      <c r="BN52" s="38" t="s">
        <v>46</v>
      </c>
      <c r="BO52" s="40" t="s">
        <v>46</v>
      </c>
      <c r="BP52" s="38">
        <f>Matrix2!BP52/Matrix3!BP52*100</f>
        <v>13.752591568762959</v>
      </c>
      <c r="BQ52" s="38">
        <f>Matrix2!BQ52/Matrix3!BQ52*100</f>
        <v>15.948583736519833</v>
      </c>
      <c r="BR52" s="38">
        <f>(Matrix2!BR52-Matrix3!BR52)/Matrix3!BR52*100</f>
        <v>63.814755192032258</v>
      </c>
      <c r="BS52" s="38">
        <f>Matrix2!BS52/Matrix3!BS52*100</f>
        <v>5.7326565143824029</v>
      </c>
      <c r="BT52" s="38" t="s">
        <v>46</v>
      </c>
      <c r="BU52" s="38">
        <f>Matrix2!BU52/Matrix3!BU52*100</f>
        <v>2.1769177608845887</v>
      </c>
      <c r="BV52" s="38">
        <f>Matrix2!BV52/Matrix3!BV52*100</f>
        <v>6.0792409733813582</v>
      </c>
      <c r="BW52" s="38">
        <f>Matrix2!BW52/Matrix3!BW52*100</f>
        <v>8.2959641255605376</v>
      </c>
      <c r="BX52" s="35">
        <f>Matrix2!BX52/Matrix3!BX52*1000</f>
        <v>40896.173364421891</v>
      </c>
      <c r="BY52" s="45" t="s">
        <v>46</v>
      </c>
      <c r="BZ52" s="38">
        <f>Matrix2!BZ52/Matrix3!BZ52*100</f>
        <v>63.390862944162443</v>
      </c>
      <c r="CA52" s="38">
        <f>Matrix2!CA52/Matrix3!CA52*100</f>
        <v>62.263339070567994</v>
      </c>
      <c r="CB52" s="38">
        <f>Matrix2!CB52/Matrix3!CB52*100</f>
        <v>86.247408431237034</v>
      </c>
      <c r="CC52" s="38">
        <f>Matrix2!CC52/Matrix3!CC52*100</f>
        <v>13.752591568762959</v>
      </c>
      <c r="CD52" s="38">
        <f>Matrix2!CD52/Matrix3!CD52*100</f>
        <v>5.9087767795438841</v>
      </c>
      <c r="CE52" s="38">
        <f>Matrix2!CE52/Matrix3!CE52*100</f>
        <v>71.875</v>
      </c>
      <c r="CF52" s="38">
        <f>Matrix2!CF52/Matrix3!CF52*100</f>
        <v>7.6388888888888893</v>
      </c>
      <c r="CG52" s="35" t="e">
        <f>Matrix2!$CG52-Matrix3!CG52</f>
        <v>#VALUE!</v>
      </c>
      <c r="CH52" s="38">
        <f>Matrix2!CH52/Matrix3!CH52*100</f>
        <v>3.7369207772795217</v>
      </c>
      <c r="CI52" s="38">
        <f>Matrix2!CI52/Matrix3!CI52*100</f>
        <v>2.1994448003416616</v>
      </c>
      <c r="CJ52" s="38">
        <f>Matrix2!CJ52/Matrix3!CJ52*100</f>
        <v>1.5374759769378605</v>
      </c>
      <c r="CK52" s="38">
        <f>Matrix2!CK52/Matrix3!CK52*100</f>
        <v>32.571428571428577</v>
      </c>
      <c r="CL52" s="38" t="s">
        <v>237</v>
      </c>
      <c r="CM52" s="38">
        <f>Matrix2!CM52/Matrix3!CM52*100</f>
        <v>41.714285714285715</v>
      </c>
      <c r="CN52" s="38">
        <f>Matrix2!CN52/Matrix3!CN52*100</f>
        <v>25.250501002004004</v>
      </c>
      <c r="CO52" s="40">
        <f>Matrix2!CO52/Matrix3!CO52*100</f>
        <v>6.2224731789949184</v>
      </c>
      <c r="CP52" s="35">
        <f>Matrix2!CP52-Matrix3!CP52</f>
        <v>66</v>
      </c>
      <c r="CQ52" s="77">
        <f>Matrix2!CQ52/Matrix3!CQ52*100-100</f>
        <v>0.91298934845760016</v>
      </c>
      <c r="CR52" s="35">
        <f>Matrix2!CR52-Matrix3!CR52</f>
        <v>383</v>
      </c>
      <c r="CS52" s="50">
        <f>Matrix2!CS52/Matrix3!CS52*100-100</f>
        <v>5.5410879629629477</v>
      </c>
      <c r="CT52" s="38">
        <f>Matrix2!CT52/Matrix3!CT52*100</f>
        <v>50.034270047978069</v>
      </c>
      <c r="CU52" s="35">
        <f>Matrix2!CT52-Matrix3!CU52</f>
        <v>27</v>
      </c>
      <c r="CV52" s="38">
        <f>Matrix2!CV52/Matrix3!CV52*100</f>
        <v>102.60863605209047</v>
      </c>
      <c r="CW52" s="38">
        <f>Matrix2!CW52/Matrix3!CW52*100</f>
        <v>50.661928934010156</v>
      </c>
      <c r="CX52" s="38">
        <f>Matrix2!CX52/Matrix3!CX52</f>
        <v>2.1375868055555554</v>
      </c>
      <c r="CY52" s="38">
        <f>Matrix2!CY52/Matrix3!CY52</f>
        <v>3.4193473732932191</v>
      </c>
      <c r="CZ52" s="38">
        <f>Matrix2!CZ52/Matrix3!CZ52</f>
        <v>54.120879120879124</v>
      </c>
      <c r="DA52" s="40" t="s">
        <v>46</v>
      </c>
      <c r="DB52" s="44" t="s">
        <v>46</v>
      </c>
      <c r="DC52" s="44" t="s">
        <v>46</v>
      </c>
      <c r="DD52" s="44" t="s">
        <v>46</v>
      </c>
      <c r="DE52" s="44" t="s">
        <v>46</v>
      </c>
      <c r="DF52" s="9" t="s">
        <v>46</v>
      </c>
      <c r="DG52" s="9" t="s">
        <v>46</v>
      </c>
      <c r="DH52" s="9" t="s">
        <v>46</v>
      </c>
      <c r="DI52" s="9" t="s">
        <v>46</v>
      </c>
    </row>
    <row r="53" spans="1:113" x14ac:dyDescent="0.2">
      <c r="A53" s="3" t="s">
        <v>30</v>
      </c>
      <c r="B53" s="4">
        <v>2012</v>
      </c>
      <c r="C53" s="2" t="s">
        <v>8</v>
      </c>
      <c r="D53" s="38" t="s">
        <v>46</v>
      </c>
      <c r="E53" s="38" t="s">
        <v>46</v>
      </c>
      <c r="F53" s="39" t="s">
        <v>46</v>
      </c>
      <c r="G53" s="40" t="s">
        <v>46</v>
      </c>
      <c r="H53" s="38">
        <f>Matrix2!H53/Matrix3!H53*100</f>
        <v>5.9828607702073633</v>
      </c>
      <c r="I53" s="9" t="s">
        <v>46</v>
      </c>
      <c r="J53" s="9" t="s">
        <v>46</v>
      </c>
      <c r="K53" s="9" t="s">
        <v>46</v>
      </c>
      <c r="L53" s="9" t="s">
        <v>46</v>
      </c>
      <c r="M53" s="9" t="s">
        <v>46</v>
      </c>
      <c r="N53" s="38" t="s">
        <v>237</v>
      </c>
      <c r="O53" s="9">
        <f>Matrix2!O53/Matrix3!O53*100</f>
        <v>11.864406779661017</v>
      </c>
      <c r="P53" s="9" t="s">
        <v>237</v>
      </c>
      <c r="Q53" s="9" t="s">
        <v>237</v>
      </c>
      <c r="R53" s="40" t="s">
        <v>46</v>
      </c>
      <c r="S53" s="38">
        <f>Matrix2!S53/Matrix3!S53*100</f>
        <v>61.71875</v>
      </c>
      <c r="T53" s="38">
        <f>Matrix2!T53/Matrix3!T53*100</f>
        <v>60.41415012942192</v>
      </c>
      <c r="U53" s="38">
        <f>Matrix2!U53/Matrix3!U53*100</f>
        <v>49.500805152979069</v>
      </c>
      <c r="V53" s="38">
        <f>Matrix2!V53/Matrix3!V53*100</f>
        <v>63.645418326693225</v>
      </c>
      <c r="W53" s="38">
        <f>Matrix2!W53/Matrix3!W53*100</f>
        <v>50.357839947950552</v>
      </c>
      <c r="X53" s="38">
        <f>Matrix2!X53/Matrix3!X53*100</f>
        <v>9.279336734693878</v>
      </c>
      <c r="Y53" s="38">
        <f>Matrix2!Y53/Matrix3!Y53*100</f>
        <v>22.230213324335075</v>
      </c>
      <c r="Z53" s="38">
        <f>Matrix2!Z53/Matrix3!Z53*100</f>
        <v>10.117215844532456</v>
      </c>
      <c r="AA53" s="38">
        <f>(Matrix3!AA53-Matrix2!AA53)/Matrix2!AA53*100</f>
        <v>28.613650771532068</v>
      </c>
      <c r="AB53" s="38" t="s">
        <v>46</v>
      </c>
      <c r="AC53" s="38" t="s">
        <v>46</v>
      </c>
      <c r="AD53" s="38">
        <f>Matrix2!AD53/Matrix3!AD53*100</f>
        <v>89.523809523809533</v>
      </c>
      <c r="AE53" s="34" t="s">
        <v>46</v>
      </c>
      <c r="AF53" s="30" t="s">
        <v>46</v>
      </c>
      <c r="AG53" s="38">
        <f>Matrix2!AG53/Matrix3!AG53*100</f>
        <v>17.160389335590352</v>
      </c>
      <c r="AH53" s="38" t="s">
        <v>46</v>
      </c>
      <c r="AI53" s="38" t="s">
        <v>46</v>
      </c>
      <c r="AJ53" s="38" t="s">
        <v>46</v>
      </c>
      <c r="AK53" s="38">
        <f>Matrix2!AK53/Matrix3!AK53*100</f>
        <v>20.74074074074074</v>
      </c>
      <c r="AL53" s="38">
        <f>Matrix2!AL53/Matrix3!AL53*100</f>
        <v>7.2098765432098766</v>
      </c>
      <c r="AM53" s="38">
        <f>Matrix2!AM53/Matrix3!AM53*100</f>
        <v>21.428571428571427</v>
      </c>
      <c r="AN53" s="38">
        <f>Matrix2!AN53/Matrix3!AN53*100</f>
        <v>8.2305795314426646</v>
      </c>
      <c r="AO53" s="38" t="s">
        <v>46</v>
      </c>
      <c r="AP53" s="38" t="s">
        <v>46</v>
      </c>
      <c r="AQ53" s="40" t="s">
        <v>46</v>
      </c>
      <c r="AR53" s="38">
        <f>Matrix2!AR53/Matrix3!AR53*100</f>
        <v>9.4636055861193409</v>
      </c>
      <c r="AS53" s="38">
        <f>Matrix2!AS53/Matrix3!AS53*100</f>
        <v>22.806036892118502</v>
      </c>
      <c r="AT53" s="38">
        <f>Matrix2!AT53/Matrix3!AT53*100</f>
        <v>41.666666666666671</v>
      </c>
      <c r="AU53" s="38">
        <f>Matrix2!AU53/Matrix3!AU53*100</f>
        <v>38.235294117647058</v>
      </c>
      <c r="AV53" s="38">
        <f>Matrix2!AV53/Matrix3!AV53*100</f>
        <v>6.26048071548351</v>
      </c>
      <c r="AW53" s="38">
        <f>Matrix2!AW53/Matrix3!AW53*100</f>
        <v>1.5092230296254889</v>
      </c>
      <c r="AX53" s="38" t="s">
        <v>237</v>
      </c>
      <c r="AY53" s="38" t="s">
        <v>46</v>
      </c>
      <c r="AZ53" s="9" t="s">
        <v>46</v>
      </c>
      <c r="BA53" s="40" t="s">
        <v>46</v>
      </c>
      <c r="BB53" s="31" t="s">
        <v>46</v>
      </c>
      <c r="BC53" s="38" t="s">
        <v>46</v>
      </c>
      <c r="BD53" s="55" t="s">
        <v>46</v>
      </c>
      <c r="BE53" s="38" t="s">
        <v>46</v>
      </c>
      <c r="BF53" s="51" t="s">
        <v>46</v>
      </c>
      <c r="BG53" s="38">
        <f>Matrix2!BG53/Matrix3!BG53*100</f>
        <v>23.841515023275498</v>
      </c>
      <c r="BH53" s="38">
        <f>Matrix2!BH53/Matrix3!BH53*100</f>
        <v>1.3534501885955181</v>
      </c>
      <c r="BI53" s="38">
        <f>Matrix2!BI53/Matrix3!BI53*100</f>
        <v>17.161420409992161</v>
      </c>
      <c r="BJ53" s="38">
        <f>Matrix2!BJ53/Matrix3!BJ53*100</f>
        <v>7.3372913632799364</v>
      </c>
      <c r="BK53" s="38">
        <f>Matrix2!BK53/Matrix3!BK53*100</f>
        <v>22.290076335877863</v>
      </c>
      <c r="BL53" s="38" t="s">
        <v>46</v>
      </c>
      <c r="BM53" s="38" t="s">
        <v>46</v>
      </c>
      <c r="BN53" s="38" t="s">
        <v>46</v>
      </c>
      <c r="BO53" s="40" t="s">
        <v>46</v>
      </c>
      <c r="BP53" s="38">
        <f>Matrix2!BP53/Matrix3!BP53*100</f>
        <v>13.917382866648184</v>
      </c>
      <c r="BQ53" s="38">
        <f>Matrix2!BQ53/Matrix3!BQ53*100</f>
        <v>14.381255393984185</v>
      </c>
      <c r="BR53" s="38">
        <f>(Matrix2!BR53-Matrix3!BR53)/Matrix3!BR53*100</f>
        <v>68.834929702720402</v>
      </c>
      <c r="BS53" s="38">
        <f>Matrix2!BS53/Matrix3!BS53*100</f>
        <v>5.6972069403300889</v>
      </c>
      <c r="BT53" s="38" t="s">
        <v>46</v>
      </c>
      <c r="BU53" s="38">
        <f>Matrix2!BU53/Matrix3!BU53*100</f>
        <v>3.1050734682561685</v>
      </c>
      <c r="BV53" s="38">
        <f>Matrix2!BV53/Matrix3!BV53*100</f>
        <v>6.2304646801416963</v>
      </c>
      <c r="BW53" s="38">
        <f>Matrix2!BW53/Matrix3!BW53*100</f>
        <v>9.4424305195926124</v>
      </c>
      <c r="BX53" s="35">
        <f>Matrix2!BX53/Matrix3!BX53*1000</f>
        <v>43728.3318815331</v>
      </c>
      <c r="BY53" s="45" t="s">
        <v>46</v>
      </c>
      <c r="BZ53" s="38">
        <f>Matrix2!BZ53/Matrix3!BZ53*100</f>
        <v>62.478840457046125</v>
      </c>
      <c r="CA53" s="38">
        <f>Matrix2!CA53/Matrix3!CA53*100</f>
        <v>61.213406873143825</v>
      </c>
      <c r="CB53" s="38">
        <f>Matrix2!CB53/Matrix3!CB53*100</f>
        <v>86.082617133351818</v>
      </c>
      <c r="CC53" s="38">
        <f>Matrix2!CC53/Matrix3!CC53*100</f>
        <v>13.917382866648184</v>
      </c>
      <c r="CD53" s="38">
        <f>Matrix2!CD53/Matrix3!CD53*100</f>
        <v>6.5844191849182154</v>
      </c>
      <c r="CE53" s="38">
        <f>Matrix2!CE53/Matrix3!CE53*100</f>
        <v>70.305958132045092</v>
      </c>
      <c r="CF53" s="38">
        <f>Matrix2!CF53/Matrix3!CF53*100</f>
        <v>9.9236641221374047</v>
      </c>
      <c r="CG53" s="35" t="e">
        <f>Matrix2!$CG53-Matrix3!CG53</f>
        <v>#VALUE!</v>
      </c>
      <c r="CH53" s="38">
        <f>Matrix2!CH53/Matrix3!CH53*100</f>
        <v>3.4967403268139874</v>
      </c>
      <c r="CI53" s="38">
        <f>Matrix2!CI53/Matrix3!CI53*100</f>
        <v>2.3876047752095504</v>
      </c>
      <c r="CJ53" s="38">
        <f>Matrix2!CJ53/Matrix3!CJ53*100</f>
        <v>1.1091355516044366</v>
      </c>
      <c r="CK53" s="38">
        <f>Matrix2!CK53/Matrix3!CK53*100</f>
        <v>45.036319612590795</v>
      </c>
      <c r="CL53" s="38" t="s">
        <v>237</v>
      </c>
      <c r="CM53" s="38">
        <f>Matrix2!CM53/Matrix3!CM53*100</f>
        <v>40.435835351089587</v>
      </c>
      <c r="CN53" s="38">
        <f>Matrix2!CN53/Matrix3!CN53*100</f>
        <v>32.230215827338128</v>
      </c>
      <c r="CO53" s="40">
        <f>Matrix2!CO53/Matrix3!CO53*100</f>
        <v>6.7156818793149835</v>
      </c>
      <c r="CP53" s="35">
        <f>Matrix2!CP53-Matrix3!CP53</f>
        <v>37</v>
      </c>
      <c r="CQ53" s="77">
        <f>Matrix2!CQ53/Matrix3!CQ53*100-100</f>
        <v>0.41484471353290076</v>
      </c>
      <c r="CR53" s="35">
        <f>Matrix2!CR53-Matrix3!CR53</f>
        <v>29</v>
      </c>
      <c r="CS53" s="50">
        <f>Matrix2!CS53/Matrix3!CS53*100-100</f>
        <v>0.3248571748627711</v>
      </c>
      <c r="CT53" s="38">
        <f>Matrix2!CT53/Matrix3!CT53*100</f>
        <v>41.05627512282269</v>
      </c>
      <c r="CU53" s="35">
        <f>Matrix2!CT53-Matrix3!CU53</f>
        <v>1</v>
      </c>
      <c r="CV53" s="38">
        <f>Matrix2!CV53/Matrix3!CV53*100</f>
        <v>105.68222420723536</v>
      </c>
      <c r="CW53" s="38">
        <f>Matrix2!CW53/Matrix3!CW53*100</f>
        <v>50.06823952602624</v>
      </c>
      <c r="CX53" s="38">
        <f>Matrix2!CX53/Matrix3!CX53</f>
        <v>2.1176207012434189</v>
      </c>
      <c r="CY53" s="38">
        <f>Matrix2!CY53/Matrix3!CY53</f>
        <v>5.9615263323872592</v>
      </c>
      <c r="CZ53" s="38">
        <f>Matrix2!CZ53/Matrix3!CZ53</f>
        <v>59.634069400630914</v>
      </c>
      <c r="DA53" s="40" t="s">
        <v>46</v>
      </c>
      <c r="DB53" s="44" t="s">
        <v>46</v>
      </c>
      <c r="DC53" s="44" t="s">
        <v>46</v>
      </c>
      <c r="DD53" s="44" t="s">
        <v>46</v>
      </c>
      <c r="DE53" s="44" t="s">
        <v>46</v>
      </c>
      <c r="DF53" s="9" t="s">
        <v>46</v>
      </c>
      <c r="DG53" s="9" t="s">
        <v>46</v>
      </c>
      <c r="DH53" s="9" t="s">
        <v>46</v>
      </c>
      <c r="DI53" s="9" t="s">
        <v>46</v>
      </c>
    </row>
    <row r="54" spans="1:113" x14ac:dyDescent="0.2">
      <c r="A54" s="3" t="s">
        <v>31</v>
      </c>
      <c r="B54" s="4">
        <v>2012</v>
      </c>
      <c r="C54" s="2" t="s">
        <v>9</v>
      </c>
      <c r="D54" s="38" t="s">
        <v>46</v>
      </c>
      <c r="E54" s="38" t="s">
        <v>46</v>
      </c>
      <c r="F54" s="39" t="s">
        <v>46</v>
      </c>
      <c r="G54" s="40" t="s">
        <v>46</v>
      </c>
      <c r="H54" s="38">
        <f>Matrix2!H54/Matrix3!H54*100</f>
        <v>6.7622071569552915</v>
      </c>
      <c r="I54" s="9" t="s">
        <v>46</v>
      </c>
      <c r="J54" s="9" t="s">
        <v>46</v>
      </c>
      <c r="K54" s="9" t="s">
        <v>46</v>
      </c>
      <c r="L54" s="9" t="s">
        <v>46</v>
      </c>
      <c r="M54" s="9" t="s">
        <v>46</v>
      </c>
      <c r="N54" s="38" t="s">
        <v>237</v>
      </c>
      <c r="O54" s="9">
        <f>Matrix2!O54/Matrix3!O54*100</f>
        <v>19.087136929460581</v>
      </c>
      <c r="P54" s="9" t="s">
        <v>237</v>
      </c>
      <c r="Q54" s="9" t="s">
        <v>237</v>
      </c>
      <c r="R54" s="40" t="s">
        <v>46</v>
      </c>
      <c r="S54" s="38">
        <f>Matrix2!S54/Matrix3!S54*100</f>
        <v>62.483185364541292</v>
      </c>
      <c r="T54" s="38">
        <f>Matrix2!T54/Matrix3!T54*100</f>
        <v>60.930947721554375</v>
      </c>
      <c r="U54" s="38">
        <f>Matrix2!U54/Matrix3!U54*100</f>
        <v>50.019442644199607</v>
      </c>
      <c r="V54" s="38">
        <f>Matrix2!V54/Matrix3!V54*100</f>
        <v>60.977501939487979</v>
      </c>
      <c r="W54" s="38">
        <f>Matrix2!W54/Matrix3!W54*100</f>
        <v>46.048199015288937</v>
      </c>
      <c r="X54" s="38">
        <f>Matrix2!X54/Matrix3!X54*100</f>
        <v>7.7282157676348548</v>
      </c>
      <c r="Y54" s="38">
        <f>Matrix2!Y54/Matrix3!Y54*100</f>
        <v>24.502776965060775</v>
      </c>
      <c r="Z54" s="38">
        <f>Matrix2!Z54/Matrix3!Z54*100</f>
        <v>10.852216269441071</v>
      </c>
      <c r="AA54" s="38">
        <f>(Matrix3!AA54-Matrix2!AA54)/Matrix2!AA54*100</f>
        <v>30.368230144555874</v>
      </c>
      <c r="AB54" s="38" t="s">
        <v>46</v>
      </c>
      <c r="AC54" s="38" t="s">
        <v>46</v>
      </c>
      <c r="AD54" s="38">
        <f>Matrix2!AD54/Matrix3!AD54*100</f>
        <v>88.888888888888886</v>
      </c>
      <c r="AE54" s="34" t="s">
        <v>46</v>
      </c>
      <c r="AF54" s="30" t="s">
        <v>46</v>
      </c>
      <c r="AG54" s="38">
        <f>Matrix2!AG54/Matrix3!AG54*100</f>
        <v>16.46357161246031</v>
      </c>
      <c r="AH54" s="38" t="s">
        <v>46</v>
      </c>
      <c r="AI54" s="38" t="s">
        <v>46</v>
      </c>
      <c r="AJ54" s="38" t="s">
        <v>46</v>
      </c>
      <c r="AK54" s="38">
        <f>Matrix2!AK54/Matrix3!AK54*100</f>
        <v>18.022528160200249</v>
      </c>
      <c r="AL54" s="38">
        <f>Matrix2!AL54/Matrix3!AL54*100</f>
        <v>6.5081351689612017</v>
      </c>
      <c r="AM54" s="38">
        <f>Matrix2!AM54/Matrix3!AM54*100</f>
        <v>19.675925925925927</v>
      </c>
      <c r="AN54" s="38">
        <f>Matrix2!AN54/Matrix3!AN54*100</f>
        <v>7.3234297628355485</v>
      </c>
      <c r="AO54" s="38" t="s">
        <v>46</v>
      </c>
      <c r="AP54" s="38" t="s">
        <v>46</v>
      </c>
      <c r="AQ54" s="40" t="s">
        <v>46</v>
      </c>
      <c r="AR54" s="38">
        <f>Matrix2!AR54/Matrix3!AR54*100</f>
        <v>9.0062644812494632</v>
      </c>
      <c r="AS54" s="38">
        <f>Matrix2!AS54/Matrix3!AS54*100</f>
        <v>29.109099571224395</v>
      </c>
      <c r="AT54" s="38">
        <f>Matrix2!AT54/Matrix3!AT54*100</f>
        <v>43.371522094926348</v>
      </c>
      <c r="AU54" s="38">
        <f>Matrix2!AU54/Matrix3!AU54*100</f>
        <v>39.24528301886793</v>
      </c>
      <c r="AV54" s="38">
        <f>Matrix2!AV54/Matrix3!AV54*100</f>
        <v>4.9070986183897096</v>
      </c>
      <c r="AW54" s="38">
        <f>Matrix2!AW54/Matrix3!AW54*100</f>
        <v>1.9533111005240591</v>
      </c>
      <c r="AX54" s="38" t="s">
        <v>237</v>
      </c>
      <c r="AY54" s="38" t="s">
        <v>46</v>
      </c>
      <c r="AZ54" s="9" t="s">
        <v>46</v>
      </c>
      <c r="BA54" s="40" t="s">
        <v>46</v>
      </c>
      <c r="BB54" s="31" t="s">
        <v>46</v>
      </c>
      <c r="BC54" s="38" t="s">
        <v>46</v>
      </c>
      <c r="BD54" s="55" t="s">
        <v>46</v>
      </c>
      <c r="BE54" s="38" t="s">
        <v>46</v>
      </c>
      <c r="BF54" s="51" t="s">
        <v>46</v>
      </c>
      <c r="BG54" s="38">
        <f>Matrix2!BG54/Matrix3!BG54*100</f>
        <v>23.942332446580281</v>
      </c>
      <c r="BH54" s="38">
        <f>Matrix2!BH54/Matrix3!BH54*100</f>
        <v>1.2186379928315414</v>
      </c>
      <c r="BI54" s="38">
        <f>Matrix2!BI54/Matrix3!BI54*100</f>
        <v>14.917025763271294</v>
      </c>
      <c r="BJ54" s="38">
        <f>Matrix2!BJ54/Matrix3!BJ54*100</f>
        <v>6.2345282845878796</v>
      </c>
      <c r="BK54" s="38">
        <f>Matrix2!BK54/Matrix3!BK54*100</f>
        <v>22.5</v>
      </c>
      <c r="BL54" s="38" t="s">
        <v>46</v>
      </c>
      <c r="BM54" s="38" t="s">
        <v>46</v>
      </c>
      <c r="BN54" s="38" t="s">
        <v>46</v>
      </c>
      <c r="BO54" s="40" t="s">
        <v>46</v>
      </c>
      <c r="BP54" s="38">
        <f>Matrix2!BP54/Matrix3!BP54*100</f>
        <v>14.315859617947579</v>
      </c>
      <c r="BQ54" s="38">
        <f>Matrix2!BQ54/Matrix3!BQ54*100</f>
        <v>15.842997634237285</v>
      </c>
      <c r="BR54" s="38">
        <f>(Matrix2!BR54-Matrix3!BR54)/Matrix3!BR54*100</f>
        <v>69.438672092641937</v>
      </c>
      <c r="BS54" s="38">
        <f>Matrix2!BS54/Matrix3!BS54*100</f>
        <v>4.3722646528790872</v>
      </c>
      <c r="BT54" s="38" t="s">
        <v>46</v>
      </c>
      <c r="BU54" s="38">
        <f>Matrix2!BU54/Matrix3!BU54*100</f>
        <v>2.11017325633052</v>
      </c>
      <c r="BV54" s="38">
        <f>Matrix2!BV54/Matrix3!BV54*100</f>
        <v>4.6316145774568431</v>
      </c>
      <c r="BW54" s="38">
        <f>Matrix2!BW54/Matrix3!BW54*100</f>
        <v>6.433506044905009</v>
      </c>
      <c r="BX54" s="35">
        <f>Matrix2!BX54/Matrix3!BX54*1000</f>
        <v>51254.040971561932</v>
      </c>
      <c r="BY54" s="45" t="s">
        <v>46</v>
      </c>
      <c r="BZ54" s="38">
        <f>Matrix2!BZ54/Matrix3!BZ54*100</f>
        <v>62.593323607654682</v>
      </c>
      <c r="CA54" s="38">
        <f>Matrix2!CA54/Matrix3!CA54*100</f>
        <v>61.840659340659343</v>
      </c>
      <c r="CB54" s="38">
        <f>Matrix2!CB54/Matrix3!CB54*100</f>
        <v>85.684140382052419</v>
      </c>
      <c r="CC54" s="38">
        <f>Matrix2!CC54/Matrix3!CC54*100</f>
        <v>14.315859617947579</v>
      </c>
      <c r="CD54" s="38">
        <f>Matrix2!CD54/Matrix3!CD54*100</f>
        <v>6.9857840959573521</v>
      </c>
      <c r="CE54" s="38">
        <f>Matrix2!CE54/Matrix3!CE54*100</f>
        <v>73.065456902138692</v>
      </c>
      <c r="CF54" s="38">
        <f>Matrix2!CF54/Matrix3!CF54*100</f>
        <v>6.25</v>
      </c>
      <c r="CG54" s="35" t="e">
        <f>Matrix2!$CG54-Matrix3!CG54</f>
        <v>#VALUE!</v>
      </c>
      <c r="CH54" s="38">
        <f>Matrix2!CH54/Matrix3!CH54*100</f>
        <v>3.3040855497669317</v>
      </c>
      <c r="CI54" s="38">
        <f>Matrix2!CI54/Matrix3!CI54*100</f>
        <v>1.8782561009048533</v>
      </c>
      <c r="CJ54" s="38">
        <f>Matrix2!CJ54/Matrix3!CJ54*100</f>
        <v>1.4258294488620784</v>
      </c>
      <c r="CK54" s="38">
        <f>Matrix2!CK54/Matrix3!CK54*100</f>
        <v>33.195020746887963</v>
      </c>
      <c r="CL54" s="38" t="s">
        <v>237</v>
      </c>
      <c r="CM54" s="38">
        <f>Matrix2!CM54/Matrix3!CM54*100</f>
        <v>41.286307053941904</v>
      </c>
      <c r="CN54" s="38">
        <f>Matrix2!CN54/Matrix3!CN54*100</f>
        <v>31.301482701812191</v>
      </c>
      <c r="CO54" s="40">
        <f>Matrix2!CO54/Matrix3!CO54*100</f>
        <v>4.8239614083087332</v>
      </c>
      <c r="CP54" s="35">
        <f>Matrix2!CP54-Matrix3!CP54</f>
        <v>130</v>
      </c>
      <c r="CQ54" s="77">
        <f>Matrix2!CQ54/Matrix3!CQ54*100-100</f>
        <v>1.2126865671641838</v>
      </c>
      <c r="CR54" s="35">
        <f>Matrix2!CR54-Matrix3!CR54</f>
        <v>-57</v>
      </c>
      <c r="CS54" s="50">
        <f>Matrix2!CS54/Matrix3!CS54*100-100</f>
        <v>-0.52260016503163342</v>
      </c>
      <c r="CT54" s="38">
        <f>Matrix2!CT54/Matrix3!CT54*100</f>
        <v>34.304147465437786</v>
      </c>
      <c r="CU54" s="35">
        <f>Matrix2!CT54-Matrix3!CU54</f>
        <v>92</v>
      </c>
      <c r="CV54" s="38">
        <f>Matrix2!CV54/Matrix3!CV54*100</f>
        <v>115.93364055299537</v>
      </c>
      <c r="CW54" s="38">
        <f>Matrix2!CW54/Matrix3!CW54*100</f>
        <v>53.972367630653054</v>
      </c>
      <c r="CX54" s="38">
        <f>Matrix2!CX54/Matrix3!CX54</f>
        <v>2.1367928853030165</v>
      </c>
      <c r="CY54" s="38">
        <f>Matrix2!CY54/Matrix3!CY54</f>
        <v>3.8973244147157189</v>
      </c>
      <c r="CZ54" s="38">
        <f>Matrix2!CZ54/Matrix3!CZ54</f>
        <v>44.477099236641223</v>
      </c>
      <c r="DA54" s="40" t="s">
        <v>46</v>
      </c>
      <c r="DB54" s="44" t="s">
        <v>46</v>
      </c>
      <c r="DC54" s="44" t="s">
        <v>46</v>
      </c>
      <c r="DD54" s="44" t="s">
        <v>46</v>
      </c>
      <c r="DE54" s="44" t="s">
        <v>46</v>
      </c>
      <c r="DF54" s="9" t="s">
        <v>46</v>
      </c>
      <c r="DG54" s="9" t="s">
        <v>46</v>
      </c>
      <c r="DH54" s="9" t="s">
        <v>46</v>
      </c>
      <c r="DI54" s="9" t="s">
        <v>46</v>
      </c>
    </row>
    <row r="55" spans="1:113" x14ac:dyDescent="0.2">
      <c r="A55" s="3" t="s">
        <v>32</v>
      </c>
      <c r="B55" s="4">
        <v>2012</v>
      </c>
      <c r="C55" s="2" t="s">
        <v>10</v>
      </c>
      <c r="D55" s="38" t="s">
        <v>46</v>
      </c>
      <c r="E55" s="38" t="s">
        <v>46</v>
      </c>
      <c r="F55" s="39" t="s">
        <v>46</v>
      </c>
      <c r="G55" s="40" t="s">
        <v>46</v>
      </c>
      <c r="H55" s="38">
        <f>Matrix2!H55/Matrix3!H55*100</f>
        <v>11.063850711774396</v>
      </c>
      <c r="I55" s="9" t="s">
        <v>46</v>
      </c>
      <c r="J55" s="9" t="s">
        <v>46</v>
      </c>
      <c r="K55" s="9" t="s">
        <v>46</v>
      </c>
      <c r="L55" s="9" t="s">
        <v>46</v>
      </c>
      <c r="M55" s="9" t="s">
        <v>46</v>
      </c>
      <c r="N55" s="38">
        <v>20</v>
      </c>
      <c r="O55" s="9">
        <f>Matrix2!O55/Matrix3!O55*100</f>
        <v>25.575101488497971</v>
      </c>
      <c r="P55" s="9">
        <f>Matrix2!P55/Matrix3!P55*100</f>
        <v>40.060841479032803</v>
      </c>
      <c r="Q55" s="9">
        <f>(Matrix3!Q55-Matrix2!Q55)/Matrix2!Q55*100</f>
        <v>32.656504819534518</v>
      </c>
      <c r="R55" s="40" t="s">
        <v>46</v>
      </c>
      <c r="S55" s="38">
        <f>Matrix2!S55/Matrix3!S55*100</f>
        <v>61.006337329159358</v>
      </c>
      <c r="T55" s="38">
        <f>Matrix2!T55/Matrix3!T55*100</f>
        <v>64.921714376087309</v>
      </c>
      <c r="U55" s="38">
        <f>Matrix2!U55/Matrix3!U55*100</f>
        <v>47.748201438848916</v>
      </c>
      <c r="V55" s="38">
        <f>Matrix2!V55/Matrix3!V55*100</f>
        <v>58.826086956521742</v>
      </c>
      <c r="W55" s="38">
        <f>Matrix2!W55/Matrix3!W55*100</f>
        <v>47.852945607955398</v>
      </c>
      <c r="X55" s="38">
        <f>Matrix2!X55/Matrix3!X55*100</f>
        <v>10.725595483959797</v>
      </c>
      <c r="Y55" s="38">
        <f>Matrix2!Y55/Matrix3!Y55*100</f>
        <v>27.279092883075247</v>
      </c>
      <c r="Z55" s="38">
        <f>Matrix2!Z55/Matrix3!Z55*100</f>
        <v>14.728489837698405</v>
      </c>
      <c r="AA55" s="38">
        <f>(Matrix3!AA55-Matrix2!AA55)/Matrix2!AA55*100</f>
        <v>18.016586952390483</v>
      </c>
      <c r="AB55" s="38" t="s">
        <v>46</v>
      </c>
      <c r="AC55" s="38" t="s">
        <v>46</v>
      </c>
      <c r="AD55" s="38">
        <f>Matrix2!AD55/Matrix3!AD55*100</f>
        <v>88.711395101171462</v>
      </c>
      <c r="AE55" s="34" t="s">
        <v>46</v>
      </c>
      <c r="AF55" s="30" t="s">
        <v>46</v>
      </c>
      <c r="AG55" s="38">
        <f>Matrix2!AG55/Matrix3!AG55*100</f>
        <v>16.049959432547389</v>
      </c>
      <c r="AH55" s="38" t="s">
        <v>46</v>
      </c>
      <c r="AI55" s="38" t="s">
        <v>46</v>
      </c>
      <c r="AJ55" s="38" t="s">
        <v>46</v>
      </c>
      <c r="AK55" s="38">
        <f>Matrix2!AK55/Matrix3!AK55*100</f>
        <v>23.04860088365243</v>
      </c>
      <c r="AL55" s="38">
        <f>Matrix2!AL55/Matrix3!AL55*100</f>
        <v>21.624938635247915</v>
      </c>
      <c r="AM55" s="38">
        <f>Matrix2!AM55/Matrix3!AM55*100</f>
        <v>48.455804046858361</v>
      </c>
      <c r="AN55" s="38">
        <f>Matrix2!AN55/Matrix3!AN55*100</f>
        <v>24.954044117647058</v>
      </c>
      <c r="AO55" s="38" t="s">
        <v>46</v>
      </c>
      <c r="AP55" s="38" t="s">
        <v>46</v>
      </c>
      <c r="AQ55" s="40" t="s">
        <v>46</v>
      </c>
      <c r="AR55" s="38">
        <f>Matrix2!AR55/Matrix3!AR55*100</f>
        <v>9.8542030339537288</v>
      </c>
      <c r="AS55" s="38">
        <f>Matrix2!AS55/Matrix3!AS55*100</f>
        <v>32.060878243512974</v>
      </c>
      <c r="AT55" s="38">
        <f>Matrix2!AT55/Matrix3!AT55*100</f>
        <v>42.645914396887157</v>
      </c>
      <c r="AU55" s="38">
        <f>Matrix2!AU55/Matrix3!AU55*100</f>
        <v>48.357664233576642</v>
      </c>
      <c r="AV55" s="38">
        <f>Matrix2!AV55/Matrix3!AV55*100</f>
        <v>17.140718562874252</v>
      </c>
      <c r="AW55" s="38">
        <f>Matrix2!AW55/Matrix3!AW55*100</f>
        <v>2.6696606786427148</v>
      </c>
      <c r="AX55" s="38">
        <v>5.4</v>
      </c>
      <c r="AY55" s="38" t="s">
        <v>46</v>
      </c>
      <c r="AZ55" s="9" t="s">
        <v>46</v>
      </c>
      <c r="BA55" s="40" t="s">
        <v>46</v>
      </c>
      <c r="BB55" s="31" t="s">
        <v>46</v>
      </c>
      <c r="BC55" s="38" t="s">
        <v>46</v>
      </c>
      <c r="BD55" s="55" t="s">
        <v>46</v>
      </c>
      <c r="BE55" s="38" t="s">
        <v>46</v>
      </c>
      <c r="BF55" s="51" t="s">
        <v>46</v>
      </c>
      <c r="BG55" s="38">
        <f>Matrix2!BG55/Matrix3!BG55*100</f>
        <v>23.580753817028498</v>
      </c>
      <c r="BH55" s="38">
        <f>Matrix2!BH55/Matrix3!BH55*100</f>
        <v>3.5762694192472111</v>
      </c>
      <c r="BI55" s="38">
        <f>Matrix2!BI55/Matrix3!BI55*100</f>
        <v>14.659311472060477</v>
      </c>
      <c r="BJ55" s="38">
        <f>Matrix2!BJ55/Matrix3!BJ55*100</f>
        <v>7.150883644907549</v>
      </c>
      <c r="BK55" s="38">
        <f>Matrix2!BK55/Matrix3!BK55*100</f>
        <v>20.285714285714285</v>
      </c>
      <c r="BL55" s="38" t="s">
        <v>46</v>
      </c>
      <c r="BM55" s="38" t="s">
        <v>46</v>
      </c>
      <c r="BN55" s="38" t="s">
        <v>46</v>
      </c>
      <c r="BO55" s="40" t="s">
        <v>46</v>
      </c>
      <c r="BP55" s="38">
        <f>Matrix2!BP55/Matrix3!BP55*100</f>
        <v>14.19753086419753</v>
      </c>
      <c r="BQ55" s="38">
        <f>Matrix2!BQ55/Matrix3!BQ55*100</f>
        <v>18.964457569184841</v>
      </c>
      <c r="BR55" s="38">
        <f>(Matrix2!BR55-Matrix3!BR55)/Matrix3!BR55*100</f>
        <v>52.195230703165265</v>
      </c>
      <c r="BS55" s="38">
        <f>Matrix2!BS55/Matrix3!BS55*100</f>
        <v>13.075012907825831</v>
      </c>
      <c r="BT55" s="38" t="s">
        <v>46</v>
      </c>
      <c r="BU55" s="38">
        <f>Matrix2!BU55/Matrix3!BU55*100</f>
        <v>6.3456790123456788</v>
      </c>
      <c r="BV55" s="38">
        <f>Matrix2!BV55/Matrix3!BV55*100</f>
        <v>14.809214336271797</v>
      </c>
      <c r="BW55" s="38">
        <f>Matrix2!BW55/Matrix3!BW55*100</f>
        <v>17.9675304402123</v>
      </c>
      <c r="BX55" s="35">
        <f>Matrix2!BX55/Matrix3!BX55*1000</f>
        <v>32353.619203722312</v>
      </c>
      <c r="BY55" s="45" t="s">
        <v>46</v>
      </c>
      <c r="BZ55" s="38">
        <f>Matrix2!BZ55/Matrix3!BZ55*100</f>
        <v>63.292601971824055</v>
      </c>
      <c r="CA55" s="38">
        <f>Matrix2!CA55/Matrix3!CA55*100</f>
        <v>62.998250048609762</v>
      </c>
      <c r="CB55" s="38">
        <f>Matrix2!CB55/Matrix3!CB55*100</f>
        <v>85.802469135802468</v>
      </c>
      <c r="CC55" s="38">
        <f>Matrix2!CC55/Matrix3!CC55*100</f>
        <v>14.19753086419753</v>
      </c>
      <c r="CD55" s="38">
        <f>Matrix2!CD55/Matrix3!CD55*100</f>
        <v>6.8209876543209882</v>
      </c>
      <c r="CE55" s="38">
        <f>Matrix2!CE55/Matrix3!CE55*100</f>
        <v>71.496402877697847</v>
      </c>
      <c r="CF55" s="38">
        <f>Matrix2!CF55/Matrix3!CF55*100</f>
        <v>13.259668508287293</v>
      </c>
      <c r="CG55" s="35" t="e">
        <f>Matrix2!$CG55-Matrix3!CG55</f>
        <v>#VALUE!</v>
      </c>
      <c r="CH55" s="38">
        <f>Matrix2!CH55/Matrix3!CH55*100</f>
        <v>5.7413665850910931</v>
      </c>
      <c r="CI55" s="38">
        <f>Matrix2!CI55/Matrix3!CI55*100</f>
        <v>4.335159072369188</v>
      </c>
      <c r="CJ55" s="38">
        <f>Matrix2!CJ55/Matrix3!CJ55*100</f>
        <v>1.4062075127219049</v>
      </c>
      <c r="CK55" s="38">
        <f>Matrix2!CK55/Matrix3!CK55*100</f>
        <v>47.158322056833555</v>
      </c>
      <c r="CL55" s="38">
        <v>7.2</v>
      </c>
      <c r="CM55" s="38">
        <f>Matrix2!CM55/Matrix3!CM55*100</f>
        <v>54.262516914749661</v>
      </c>
      <c r="CN55" s="38">
        <f>Matrix2!CN55/Matrix3!CN55*100</f>
        <v>31.611316113161131</v>
      </c>
      <c r="CO55" s="40">
        <f>Matrix2!CO55/Matrix3!CO55*100</f>
        <v>13.627107599576444</v>
      </c>
      <c r="CP55" s="35">
        <f>Matrix2!CP55-Matrix3!CP55</f>
        <v>56</v>
      </c>
      <c r="CQ55" s="77">
        <f>Matrix2!CQ55/Matrix3!CQ55*100-100</f>
        <v>0.28569970919851073</v>
      </c>
      <c r="CR55" s="35">
        <f>Matrix2!CR55-Matrix3!CR55</f>
        <v>79</v>
      </c>
      <c r="CS55" s="50">
        <f>Matrix2!CS55/Matrix3!CS55*100-100</f>
        <v>0.40351414853407164</v>
      </c>
      <c r="CT55" s="38">
        <f>Matrix2!CT55/Matrix3!CT55*100</f>
        <v>63.468484509335099</v>
      </c>
      <c r="CU55" s="35">
        <f>Matrix2!CT55-Matrix3!CU55</f>
        <v>0</v>
      </c>
      <c r="CV55" s="38">
        <f>Matrix2!CV55/Matrix3!CV55*100</f>
        <v>89.959810754438635</v>
      </c>
      <c r="CW55" s="38">
        <f>Matrix2!CW55/Matrix3!CW55*100</f>
        <v>43.476999483686967</v>
      </c>
      <c r="CX55" s="38">
        <f>Matrix2!CX55/Matrix3!CX55</f>
        <v>2.0774849320666053</v>
      </c>
      <c r="CY55" s="38">
        <f>Matrix2!CY55/Matrix3!CY55</f>
        <v>11.917081746264284</v>
      </c>
      <c r="CZ55" s="38">
        <f>Matrix2!CZ55/Matrix3!CZ55</f>
        <v>89.588105726872243</v>
      </c>
      <c r="DA55" s="40" t="s">
        <v>46</v>
      </c>
      <c r="DB55" s="44" t="s">
        <v>46</v>
      </c>
      <c r="DC55" s="44" t="s">
        <v>46</v>
      </c>
      <c r="DD55" s="44" t="s">
        <v>46</v>
      </c>
      <c r="DE55" s="44" t="s">
        <v>46</v>
      </c>
      <c r="DF55" s="9" t="s">
        <v>46</v>
      </c>
      <c r="DG55" s="9" t="s">
        <v>46</v>
      </c>
      <c r="DH55" s="9" t="s">
        <v>46</v>
      </c>
      <c r="DI55" s="9" t="s">
        <v>46</v>
      </c>
    </row>
    <row r="56" spans="1:113" x14ac:dyDescent="0.2">
      <c r="A56" s="3" t="s">
        <v>33</v>
      </c>
      <c r="B56" s="4">
        <v>2012</v>
      </c>
      <c r="C56" s="2" t="s">
        <v>11</v>
      </c>
      <c r="D56" s="38" t="s">
        <v>46</v>
      </c>
      <c r="E56" s="38" t="s">
        <v>46</v>
      </c>
      <c r="F56" s="39" t="s">
        <v>46</v>
      </c>
      <c r="G56" s="40" t="s">
        <v>46</v>
      </c>
      <c r="H56" s="38">
        <f>Matrix2!H56/Matrix3!H56*100</f>
        <v>11.027327361378841</v>
      </c>
      <c r="I56" s="9" t="s">
        <v>46</v>
      </c>
      <c r="J56" s="9" t="s">
        <v>46</v>
      </c>
      <c r="K56" s="9" t="s">
        <v>46</v>
      </c>
      <c r="L56" s="9" t="s">
        <v>46</v>
      </c>
      <c r="M56" s="9" t="s">
        <v>46</v>
      </c>
      <c r="N56" s="38">
        <v>19.2</v>
      </c>
      <c r="O56" s="9">
        <f>Matrix2!O56/Matrix3!O56*100</f>
        <v>23.657474600870827</v>
      </c>
      <c r="P56" s="9">
        <f>Matrix2!P56/Matrix3!P56*100</f>
        <v>38.57469380814802</v>
      </c>
      <c r="Q56" s="9">
        <f>(Matrix3!Q56-Matrix2!Q56)/Matrix2!Q56*100</f>
        <v>25.954934761778127</v>
      </c>
      <c r="R56" s="40" t="s">
        <v>46</v>
      </c>
      <c r="S56" s="38">
        <f>Matrix2!S56/Matrix3!S56*100</f>
        <v>64.866780882613568</v>
      </c>
      <c r="T56" s="38">
        <f>Matrix2!T56/Matrix3!T56*100</f>
        <v>66.566107791379011</v>
      </c>
      <c r="U56" s="38">
        <f>Matrix2!U56/Matrix3!U56*100</f>
        <v>46.801155711484881</v>
      </c>
      <c r="V56" s="38">
        <f>Matrix2!V56/Matrix3!V56*100</f>
        <v>62.141927083333336</v>
      </c>
      <c r="W56" s="38">
        <f>Matrix2!W56/Matrix3!W56*100</f>
        <v>44.12964392018521</v>
      </c>
      <c r="X56" s="38">
        <f>Matrix2!X56/Matrix3!X56*100</f>
        <v>9.0194937445446612</v>
      </c>
      <c r="Y56" s="38">
        <f>Matrix2!Y56/Matrix3!Y56*100</f>
        <v>27.712665290850545</v>
      </c>
      <c r="Z56" s="38">
        <f>Matrix2!Z56/Matrix3!Z56*100</f>
        <v>15.338756408988774</v>
      </c>
      <c r="AA56" s="38">
        <f>(Matrix3!AA56-Matrix2!AA56)/Matrix2!AA56*100</f>
        <v>20.61699082559479</v>
      </c>
      <c r="AB56" s="38" t="s">
        <v>46</v>
      </c>
      <c r="AC56" s="38" t="s">
        <v>46</v>
      </c>
      <c r="AD56" s="38">
        <f>Matrix2!AD56/Matrix3!AD56*100</f>
        <v>88.629032258064512</v>
      </c>
      <c r="AE56" s="34" t="s">
        <v>46</v>
      </c>
      <c r="AF56" s="30" t="s">
        <v>46</v>
      </c>
      <c r="AG56" s="38">
        <f>Matrix2!AG56/Matrix3!AG56*100</f>
        <v>17.033299315871037</v>
      </c>
      <c r="AH56" s="38" t="s">
        <v>46</v>
      </c>
      <c r="AI56" s="38" t="s">
        <v>46</v>
      </c>
      <c r="AJ56" s="38" t="s">
        <v>46</v>
      </c>
      <c r="AK56" s="38">
        <f>Matrix2!AK56/Matrix3!AK56*100</f>
        <v>21.966341895482728</v>
      </c>
      <c r="AL56" s="38">
        <f>Matrix2!AL56/Matrix3!AL56*100</f>
        <v>17.006200177147917</v>
      </c>
      <c r="AM56" s="38">
        <f>Matrix2!AM56/Matrix3!AM56*100</f>
        <v>40.241935483870968</v>
      </c>
      <c r="AN56" s="38">
        <f>Matrix2!AN56/Matrix3!AN56*100</f>
        <v>18.994785310107623</v>
      </c>
      <c r="AO56" s="38" t="s">
        <v>46</v>
      </c>
      <c r="AP56" s="38" t="s">
        <v>46</v>
      </c>
      <c r="AQ56" s="40" t="s">
        <v>46</v>
      </c>
      <c r="AR56" s="38">
        <f>Matrix2!AR56/Matrix3!AR56*100</f>
        <v>10.345088256416071</v>
      </c>
      <c r="AS56" s="38">
        <f>Matrix2!AS56/Matrix3!AS56*100</f>
        <v>34.581658750456704</v>
      </c>
      <c r="AT56" s="38">
        <f>Matrix2!AT56/Matrix3!AT56*100</f>
        <v>39.61965134706815</v>
      </c>
      <c r="AU56" s="38">
        <f>Matrix2!AU56/Matrix3!AU56*100</f>
        <v>45.066666666666663</v>
      </c>
      <c r="AV56" s="38">
        <f>Matrix2!AV56/Matrix3!AV56*100</f>
        <v>12.294483010595544</v>
      </c>
      <c r="AW56" s="38">
        <f>Matrix2!AW56/Matrix3!AW56*100</f>
        <v>3.7267080745341614</v>
      </c>
      <c r="AX56" s="38">
        <v>7.4</v>
      </c>
      <c r="AY56" s="38" t="s">
        <v>46</v>
      </c>
      <c r="AZ56" s="9" t="s">
        <v>46</v>
      </c>
      <c r="BA56" s="40" t="s">
        <v>46</v>
      </c>
      <c r="BB56" s="31" t="s">
        <v>46</v>
      </c>
      <c r="BC56" s="38" t="s">
        <v>46</v>
      </c>
      <c r="BD56" s="55" t="s">
        <v>46</v>
      </c>
      <c r="BE56" s="38" t="s">
        <v>46</v>
      </c>
      <c r="BF56" s="51" t="s">
        <v>46</v>
      </c>
      <c r="BG56" s="38">
        <f>Matrix2!BG56/Matrix3!BG56*100</f>
        <v>21.408322939108743</v>
      </c>
      <c r="BH56" s="38">
        <f>Matrix2!BH56/Matrix3!BH56*100</f>
        <v>2.7454096045197738</v>
      </c>
      <c r="BI56" s="38">
        <f>Matrix2!BI56/Matrix3!BI56*100</f>
        <v>15.186168136757475</v>
      </c>
      <c r="BJ56" s="38">
        <f>Matrix2!BJ56/Matrix3!BJ56*100</f>
        <v>7.7160252907657476</v>
      </c>
      <c r="BK56" s="38">
        <f>Matrix2!BK56/Matrix3!BK56*100</f>
        <v>21.09256449165402</v>
      </c>
      <c r="BL56" s="38" t="s">
        <v>46</v>
      </c>
      <c r="BM56" s="38" t="s">
        <v>46</v>
      </c>
      <c r="BN56" s="38" t="s">
        <v>46</v>
      </c>
      <c r="BO56" s="40" t="s">
        <v>46</v>
      </c>
      <c r="BP56" s="38">
        <f>Matrix2!BP56/Matrix3!BP56*100</f>
        <v>13.681303999287431</v>
      </c>
      <c r="BQ56" s="38">
        <f>Matrix2!BQ56/Matrix3!BQ56*100</f>
        <v>19.588838993154418</v>
      </c>
      <c r="BR56" s="38">
        <f>(Matrix2!BR56-Matrix3!BR56)/Matrix3!BR56*100</f>
        <v>50.471860596153576</v>
      </c>
      <c r="BS56" s="38">
        <f>Matrix2!BS56/Matrix3!BS56*100</f>
        <v>10.373436141663833</v>
      </c>
      <c r="BT56" s="38" t="s">
        <v>46</v>
      </c>
      <c r="BU56" s="38">
        <f>Matrix2!BU56/Matrix3!BU56*100</f>
        <v>4.5248062705976668</v>
      </c>
      <c r="BV56" s="38">
        <f>Matrix2!BV56/Matrix3!BV56*100</f>
        <v>11.501466839801857</v>
      </c>
      <c r="BW56" s="38">
        <f>Matrix2!BW56/Matrix3!BW56*100</f>
        <v>13.942335141307453</v>
      </c>
      <c r="BX56" s="35">
        <f>Matrix2!BX56/Matrix3!BX56*1000</f>
        <v>32059.957255171361</v>
      </c>
      <c r="BY56" s="45" t="s">
        <v>46</v>
      </c>
      <c r="BZ56" s="38">
        <f>Matrix2!BZ56/Matrix3!BZ56*100</f>
        <v>64.565143440299352</v>
      </c>
      <c r="CA56" s="38">
        <f>Matrix2!CA56/Matrix3!CA56*100</f>
        <v>66.304444116344314</v>
      </c>
      <c r="CB56" s="38">
        <f>Matrix2!CB56/Matrix3!CB56*100</f>
        <v>86.318696000712563</v>
      </c>
      <c r="CC56" s="38">
        <f>Matrix2!CC56/Matrix3!CC56*100</f>
        <v>13.681303999287431</v>
      </c>
      <c r="CD56" s="38">
        <f>Matrix2!CD56/Matrix3!CD56*100</f>
        <v>7.1123185178587329</v>
      </c>
      <c r="CE56" s="38">
        <f>Matrix2!CE56/Matrix3!CE56*100</f>
        <v>74.486637085956048</v>
      </c>
      <c r="CF56" s="38">
        <f>Matrix2!CF56/Matrix3!CF56*100</f>
        <v>11.513157894736842</v>
      </c>
      <c r="CG56" s="35" t="e">
        <f>Matrix2!$CG56-Matrix3!CG56</f>
        <v>#VALUE!</v>
      </c>
      <c r="CH56" s="38">
        <f>Matrix2!CH56/Matrix3!CH56*100</f>
        <v>6.0502283105022832</v>
      </c>
      <c r="CI56" s="38">
        <f>Matrix2!CI56/Matrix3!CI56*100</f>
        <v>4.2705772157826951</v>
      </c>
      <c r="CJ56" s="38">
        <f>Matrix2!CJ56/Matrix3!CJ56*100</f>
        <v>1.7796510947195878</v>
      </c>
      <c r="CK56" s="38">
        <f>Matrix2!CK56/Matrix3!CK56*100</f>
        <v>38.945331398161585</v>
      </c>
      <c r="CL56" s="38">
        <v>7.5</v>
      </c>
      <c r="CM56" s="38">
        <f>Matrix2!CM56/Matrix3!CM56*100</f>
        <v>51.427189163038221</v>
      </c>
      <c r="CN56" s="38">
        <f>Matrix2!CN56/Matrix3!CN56*100</f>
        <v>30.202140309155766</v>
      </c>
      <c r="CO56" s="40">
        <f>Matrix2!CO56/Matrix3!CO56*100</f>
        <v>10.640714702360851</v>
      </c>
      <c r="CP56" s="35">
        <f>Matrix2!CP56-Matrix3!CP56</f>
        <v>197</v>
      </c>
      <c r="CQ56" s="77">
        <f>Matrix2!CQ56/Matrix3!CQ56*100-100</f>
        <v>0.76860052280440527</v>
      </c>
      <c r="CR56" s="35">
        <f>Matrix2!CR56-Matrix3!CR56</f>
        <v>206</v>
      </c>
      <c r="CS56" s="50">
        <f>Matrix2!CS56/Matrix3!CS56*100-100</f>
        <v>0.80399656545155551</v>
      </c>
      <c r="CT56" s="38">
        <f>Matrix2!CT56/Matrix3!CT56*100</f>
        <v>59.551649372773731</v>
      </c>
      <c r="CU56" s="35">
        <f>Matrix2!CT56-Matrix3!CU56</f>
        <v>74</v>
      </c>
      <c r="CV56" s="38">
        <f>Matrix2!CV56/Matrix3!CV56*100</f>
        <v>88.630943162459346</v>
      </c>
      <c r="CW56" s="38">
        <f>Matrix2!CW56/Matrix3!CW56*100</f>
        <v>43.261896662508974</v>
      </c>
      <c r="CX56" s="38">
        <f>Matrix2!CX56/Matrix3!CX56</f>
        <v>2.0651783623448599</v>
      </c>
      <c r="CY56" s="38">
        <f>Matrix2!CY56/Matrix3!CY56</f>
        <v>7.3573414905450498</v>
      </c>
      <c r="CZ56" s="38">
        <f>Matrix2!CZ56/Matrix3!CZ56</f>
        <v>75.916786226685801</v>
      </c>
      <c r="DA56" s="40" t="s">
        <v>46</v>
      </c>
      <c r="DB56" s="44" t="s">
        <v>46</v>
      </c>
      <c r="DC56" s="44" t="s">
        <v>46</v>
      </c>
      <c r="DD56" s="44" t="s">
        <v>46</v>
      </c>
      <c r="DE56" s="44" t="s">
        <v>46</v>
      </c>
      <c r="DF56" s="9" t="s">
        <v>46</v>
      </c>
      <c r="DG56" s="9" t="s">
        <v>46</v>
      </c>
      <c r="DH56" s="9" t="s">
        <v>46</v>
      </c>
      <c r="DI56" s="9" t="s">
        <v>46</v>
      </c>
    </row>
    <row r="57" spans="1:113" x14ac:dyDescent="0.2">
      <c r="A57" s="3" t="s">
        <v>34</v>
      </c>
      <c r="B57" s="4">
        <v>2012</v>
      </c>
      <c r="C57" s="2" t="s">
        <v>12</v>
      </c>
      <c r="D57" s="38" t="s">
        <v>46</v>
      </c>
      <c r="E57" s="38" t="s">
        <v>46</v>
      </c>
      <c r="F57" s="39" t="s">
        <v>46</v>
      </c>
      <c r="G57" s="40" t="s">
        <v>46</v>
      </c>
      <c r="H57" s="38">
        <f>Matrix2!H57/Matrix3!H57*100</f>
        <v>6.9001267135122681</v>
      </c>
      <c r="I57" s="9" t="s">
        <v>46</v>
      </c>
      <c r="J57" s="9" t="s">
        <v>46</v>
      </c>
      <c r="K57" s="9" t="s">
        <v>46</v>
      </c>
      <c r="L57" s="9" t="s">
        <v>46</v>
      </c>
      <c r="M57" s="9" t="s">
        <v>46</v>
      </c>
      <c r="N57" s="38">
        <v>21.3</v>
      </c>
      <c r="O57" s="9">
        <f>Matrix2!O57/Matrix3!O57*100</f>
        <v>16.363636363636363</v>
      </c>
      <c r="P57" s="9" t="s">
        <v>237</v>
      </c>
      <c r="Q57" s="9" t="s">
        <v>237</v>
      </c>
      <c r="R57" s="40" t="s">
        <v>46</v>
      </c>
      <c r="S57" s="38">
        <f>Matrix2!S57/Matrix3!S57*100</f>
        <v>63.88301620859761</v>
      </c>
      <c r="T57" s="38">
        <f>Matrix2!T57/Matrix3!T57*100</f>
        <v>66.546737701515255</v>
      </c>
      <c r="U57" s="38">
        <f>Matrix2!U57/Matrix3!U57*100</f>
        <v>45.931025927304304</v>
      </c>
      <c r="V57" s="38">
        <f>Matrix2!V57/Matrix3!V57*100</f>
        <v>64.818430300663792</v>
      </c>
      <c r="W57" s="38">
        <f>Matrix2!W57/Matrix3!W57*100</f>
        <v>47.98109385550304</v>
      </c>
      <c r="X57" s="38">
        <f>Matrix2!X57/Matrix3!X57*100</f>
        <v>7.4681656533210958</v>
      </c>
      <c r="Y57" s="38">
        <f>Matrix2!Y57/Matrix3!Y57*100</f>
        <v>29.509338556160834</v>
      </c>
      <c r="Z57" s="38">
        <f>Matrix2!Z57/Matrix3!Z57*100</f>
        <v>14.282744315799439</v>
      </c>
      <c r="AA57" s="38">
        <f>(Matrix3!AA57-Matrix2!AA57)/Matrix2!AA57*100</f>
        <v>25.366803537440425</v>
      </c>
      <c r="AB57" s="38" t="s">
        <v>46</v>
      </c>
      <c r="AC57" s="38" t="s">
        <v>46</v>
      </c>
      <c r="AD57" s="38">
        <f>Matrix2!AD57/Matrix3!AD57*100</f>
        <v>89.386056191467219</v>
      </c>
      <c r="AE57" s="34" t="s">
        <v>46</v>
      </c>
      <c r="AF57" s="30" t="s">
        <v>46</v>
      </c>
      <c r="AG57" s="38">
        <f>Matrix2!AG57/Matrix3!AG57*100</f>
        <v>16.875935952079253</v>
      </c>
      <c r="AH57" s="38" t="s">
        <v>46</v>
      </c>
      <c r="AI57" s="38" t="s">
        <v>46</v>
      </c>
      <c r="AJ57" s="38" t="s">
        <v>46</v>
      </c>
      <c r="AK57" s="38">
        <f>Matrix2!AK57/Matrix3!AK57*100</f>
        <v>21.12087912087912</v>
      </c>
      <c r="AL57" s="38">
        <f>Matrix2!AL57/Matrix3!AL57*100</f>
        <v>14.417582417582416</v>
      </c>
      <c r="AM57" s="38">
        <f>Matrix2!AM57/Matrix3!AM57*100</f>
        <v>38.085327783558789</v>
      </c>
      <c r="AN57" s="38">
        <f>Matrix2!AN57/Matrix3!AN57*100</f>
        <v>16.84641638225256</v>
      </c>
      <c r="AO57" s="38" t="s">
        <v>46</v>
      </c>
      <c r="AP57" s="38" t="s">
        <v>46</v>
      </c>
      <c r="AQ57" s="40" t="s">
        <v>46</v>
      </c>
      <c r="AR57" s="38">
        <f>Matrix2!AR57/Matrix3!AR57*100</f>
        <v>11.438774334754061</v>
      </c>
      <c r="AS57" s="38">
        <f>Matrix2!AS57/Matrix3!AS57*100</f>
        <v>36.314199395770395</v>
      </c>
      <c r="AT57" s="38">
        <f>Matrix2!AT57/Matrix3!AT57*100</f>
        <v>42.429284525790351</v>
      </c>
      <c r="AU57" s="38">
        <f>Matrix2!AU57/Matrix3!AU57*100</f>
        <v>44.705882352941181</v>
      </c>
      <c r="AV57" s="38">
        <f>Matrix2!AV57/Matrix3!AV57*100</f>
        <v>11.440080563947634</v>
      </c>
      <c r="AW57" s="38">
        <f>Matrix2!AW57/Matrix3!AW57*100</f>
        <v>3.4239677744209467</v>
      </c>
      <c r="AX57" s="38">
        <v>6.9</v>
      </c>
      <c r="AY57" s="38" t="s">
        <v>46</v>
      </c>
      <c r="AZ57" s="9" t="s">
        <v>46</v>
      </c>
      <c r="BA57" s="40" t="s">
        <v>46</v>
      </c>
      <c r="BB57" s="31" t="s">
        <v>46</v>
      </c>
      <c r="BC57" s="38" t="s">
        <v>46</v>
      </c>
      <c r="BD57" s="55" t="s">
        <v>46</v>
      </c>
      <c r="BE57" s="38" t="s">
        <v>46</v>
      </c>
      <c r="BF57" s="51" t="s">
        <v>46</v>
      </c>
      <c r="BG57" s="38">
        <f>Matrix2!BG57/Matrix3!BG57*100</f>
        <v>20.502246284990207</v>
      </c>
      <c r="BH57" s="38">
        <f>Matrix2!BH57/Matrix3!BH57*100</f>
        <v>2.2586807506461399</v>
      </c>
      <c r="BI57" s="38">
        <f>Matrix2!BI57/Matrix3!BI57*100</f>
        <v>13.517849979943843</v>
      </c>
      <c r="BJ57" s="38">
        <f>Matrix2!BJ57/Matrix3!BJ57*100</f>
        <v>5.9917769755314882</v>
      </c>
      <c r="BK57" s="38">
        <f>Matrix2!BK57/Matrix3!BK57*100</f>
        <v>23.09623430962343</v>
      </c>
      <c r="BL57" s="38" t="s">
        <v>46</v>
      </c>
      <c r="BM57" s="38" t="s">
        <v>46</v>
      </c>
      <c r="BN57" s="38" t="s">
        <v>46</v>
      </c>
      <c r="BO57" s="40" t="s">
        <v>46</v>
      </c>
      <c r="BP57" s="38">
        <f>Matrix2!BP57/Matrix3!BP57*100</f>
        <v>13.707648664561367</v>
      </c>
      <c r="BQ57" s="38">
        <f>Matrix2!BQ57/Matrix3!BQ57*100</f>
        <v>19.093490421604955</v>
      </c>
      <c r="BR57" s="38">
        <f>(Matrix2!BR57-Matrix3!BR57)/Matrix3!BR57*100</f>
        <v>50.787904422937217</v>
      </c>
      <c r="BS57" s="38">
        <f>Matrix2!BS57/Matrix3!BS57*100</f>
        <v>9.4274853127519869</v>
      </c>
      <c r="BT57" s="38" t="s">
        <v>46</v>
      </c>
      <c r="BU57" s="38">
        <f>Matrix2!BU57/Matrix3!BU57*100</f>
        <v>3.6022052132955089</v>
      </c>
      <c r="BV57" s="38">
        <f>Matrix2!BV57/Matrix3!BV57*100</f>
        <v>10.177940068393902</v>
      </c>
      <c r="BW57" s="38">
        <f>Matrix2!BW57/Matrix3!BW57*100</f>
        <v>13.500580046403712</v>
      </c>
      <c r="BX57" s="35">
        <f>Matrix2!BX57/Matrix3!BX57*1000</f>
        <v>33006.160936838642</v>
      </c>
      <c r="BY57" s="45" t="s">
        <v>46</v>
      </c>
      <c r="BZ57" s="38">
        <f>Matrix2!BZ57/Matrix3!BZ57*100</f>
        <v>65.990093307222679</v>
      </c>
      <c r="CA57" s="38">
        <f>Matrix2!CA57/Matrix3!CA57*100</f>
        <v>65.14977159396031</v>
      </c>
      <c r="CB57" s="38">
        <f>Matrix2!CB57/Matrix3!CB57*100</f>
        <v>86.292351335438639</v>
      </c>
      <c r="CC57" s="38">
        <f>Matrix2!CC57/Matrix3!CC57*100</f>
        <v>13.707648664561367</v>
      </c>
      <c r="CD57" s="38">
        <f>Matrix2!CD57/Matrix3!CD57*100</f>
        <v>5.7485414547984801</v>
      </c>
      <c r="CE57" s="38">
        <f>Matrix2!CE57/Matrix3!CE57*100</f>
        <v>73.880411859570771</v>
      </c>
      <c r="CF57" s="38">
        <f>Matrix2!CF57/Matrix3!CF57*100</f>
        <v>10.644257703081232</v>
      </c>
      <c r="CG57" s="35" t="e">
        <f>Matrix2!$CG57-Matrix3!CG57</f>
        <v>#VALUE!</v>
      </c>
      <c r="CH57" s="38">
        <f>Matrix2!CH57/Matrix3!CH57*100</f>
        <v>5.56855078029536</v>
      </c>
      <c r="CI57" s="38">
        <f>Matrix2!CI57/Matrix3!CI57*100</f>
        <v>4.3221729567433576</v>
      </c>
      <c r="CJ57" s="38">
        <f>Matrix2!CJ57/Matrix3!CJ57*100</f>
        <v>1.2463778235520022</v>
      </c>
      <c r="CK57" s="38">
        <f>Matrix2!CK57/Matrix3!CK57*100</f>
        <v>38.495297805642629</v>
      </c>
      <c r="CL57" s="38">
        <v>6.9</v>
      </c>
      <c r="CM57" s="38">
        <f>Matrix2!CM57/Matrix3!CM57*100</f>
        <v>55.799373040752357</v>
      </c>
      <c r="CN57" s="38">
        <f>Matrix2!CN57/Matrix3!CN57*100</f>
        <v>26.537854889589909</v>
      </c>
      <c r="CO57" s="40">
        <f>Matrix2!CO57/Matrix3!CO57*100</f>
        <v>9.7752106250689828</v>
      </c>
      <c r="CP57" s="35">
        <f>Matrix2!CP57-Matrix3!CP57</f>
        <v>54</v>
      </c>
      <c r="CQ57" s="77">
        <f>Matrix2!CQ57/Matrix3!CQ57*100-100</f>
        <v>0.25999037072701014</v>
      </c>
      <c r="CR57" s="35">
        <f>Matrix2!CR57-Matrix3!CR57</f>
        <v>880</v>
      </c>
      <c r="CS57" s="50">
        <f>Matrix2!CS57/Matrix3!CS57*100-100</f>
        <v>4.4123545928599981</v>
      </c>
      <c r="CT57" s="38">
        <f>Matrix2!CT57/Matrix3!CT57*100</f>
        <v>45.495582020745296</v>
      </c>
      <c r="CU57" s="35">
        <f>Matrix2!CT57-Matrix3!CU57</f>
        <v>1</v>
      </c>
      <c r="CV57" s="38">
        <f>Matrix2!CV57/Matrix3!CV57*100</f>
        <v>99.308970418747592</v>
      </c>
      <c r="CW57" s="38">
        <f>Matrix2!CW57/Matrix3!CW57*100</f>
        <v>47.64451100103674</v>
      </c>
      <c r="CX57" s="38">
        <f>Matrix2!CX57/Matrix3!CX57</f>
        <v>2.1763437625350983</v>
      </c>
      <c r="CY57" s="38">
        <f>Matrix2!CY57/Matrix3!CY57</f>
        <v>3.402179024925537</v>
      </c>
      <c r="CZ57" s="38">
        <f>Matrix2!CZ57/Matrix3!CZ57</f>
        <v>53.586419753086417</v>
      </c>
      <c r="DA57" s="40" t="s">
        <v>46</v>
      </c>
      <c r="DB57" s="44" t="s">
        <v>46</v>
      </c>
      <c r="DC57" s="44" t="s">
        <v>46</v>
      </c>
      <c r="DD57" s="44" t="s">
        <v>46</v>
      </c>
      <c r="DE57" s="44" t="s">
        <v>46</v>
      </c>
      <c r="DF57" s="9" t="s">
        <v>46</v>
      </c>
      <c r="DG57" s="9" t="s">
        <v>46</v>
      </c>
      <c r="DH57" s="9" t="s">
        <v>46</v>
      </c>
      <c r="DI57" s="9" t="s">
        <v>46</v>
      </c>
    </row>
    <row r="58" spans="1:113" x14ac:dyDescent="0.2">
      <c r="A58" s="3" t="s">
        <v>35</v>
      </c>
      <c r="B58" s="4">
        <v>2012</v>
      </c>
      <c r="C58" s="2" t="s">
        <v>228</v>
      </c>
      <c r="D58" s="38" t="s">
        <v>46</v>
      </c>
      <c r="E58" s="38" t="s">
        <v>46</v>
      </c>
      <c r="F58" s="39" t="s">
        <v>46</v>
      </c>
      <c r="G58" s="40" t="s">
        <v>46</v>
      </c>
      <c r="H58" s="38">
        <f>Matrix2!H58/Matrix3!H58*100</f>
        <v>5.0135162763226635</v>
      </c>
      <c r="I58" s="9" t="s">
        <v>46</v>
      </c>
      <c r="J58" s="9" t="s">
        <v>46</v>
      </c>
      <c r="K58" s="9" t="s">
        <v>46</v>
      </c>
      <c r="L58" s="9" t="s">
        <v>46</v>
      </c>
      <c r="M58" s="9" t="s">
        <v>46</v>
      </c>
      <c r="N58" s="38" t="s">
        <v>237</v>
      </c>
      <c r="O58" s="9">
        <f>Matrix2!O58/Matrix3!O58*100</f>
        <v>13.333333333333334</v>
      </c>
      <c r="P58" s="9" t="s">
        <v>237</v>
      </c>
      <c r="Q58" s="9" t="s">
        <v>237</v>
      </c>
      <c r="R58" s="40" t="s">
        <v>46</v>
      </c>
      <c r="S58" s="38">
        <f>Matrix2!S58/Matrix3!S58*100</f>
        <v>62.808389619623171</v>
      </c>
      <c r="T58" s="38">
        <f>Matrix2!T58/Matrix3!T58*100</f>
        <v>64.703827884884049</v>
      </c>
      <c r="U58" s="38">
        <f>Matrix2!U58/Matrix3!U58*100</f>
        <v>45.838461040222811</v>
      </c>
      <c r="V58" s="38">
        <f>Matrix2!V58/Matrix3!V58*100</f>
        <v>66.102332580887889</v>
      </c>
      <c r="W58" s="38">
        <f>Matrix2!W58/Matrix3!W58*100</f>
        <v>48.269040553907026</v>
      </c>
      <c r="X58" s="38">
        <f>Matrix2!X58/Matrix3!X58*100</f>
        <v>6.8643865104042092</v>
      </c>
      <c r="Y58" s="38">
        <f>Matrix2!Y58/Matrix3!Y58*100</f>
        <v>32.299568122638746</v>
      </c>
      <c r="Z58" s="38">
        <f>Matrix2!Z58/Matrix3!Z58*100</f>
        <v>12.08728103975114</v>
      </c>
      <c r="AA58" s="38">
        <f>(Matrix3!AA58-Matrix2!AA58)/Matrix2!AA58*100</f>
        <v>32.770514402927006</v>
      </c>
      <c r="AB58" s="38" t="s">
        <v>46</v>
      </c>
      <c r="AC58" s="38" t="s">
        <v>46</v>
      </c>
      <c r="AD58" s="38">
        <f>Matrix2!AD58/Matrix3!AD58*100</f>
        <v>86.206896551724128</v>
      </c>
      <c r="AE58" s="34" t="s">
        <v>46</v>
      </c>
      <c r="AF58" s="30" t="s">
        <v>46</v>
      </c>
      <c r="AG58" s="38">
        <f>Matrix2!AG58/Matrix3!AG58*100</f>
        <v>17.38488448694941</v>
      </c>
      <c r="AH58" s="38" t="s">
        <v>46</v>
      </c>
      <c r="AI58" s="38" t="s">
        <v>46</v>
      </c>
      <c r="AJ58" s="38" t="s">
        <v>46</v>
      </c>
      <c r="AK58" s="38">
        <f>Matrix2!AK58/Matrix3!AK58*100</f>
        <v>19.607014578491444</v>
      </c>
      <c r="AL58" s="38">
        <f>Matrix2!AL58/Matrix3!AL58*100</f>
        <v>11.852947390661313</v>
      </c>
      <c r="AM58" s="38">
        <f>Matrix2!AM58/Matrix3!AM58*100</f>
        <v>34.698275862068968</v>
      </c>
      <c r="AN58" s="38">
        <f>Matrix2!AN58/Matrix3!AN58*100</f>
        <v>13.367306938455508</v>
      </c>
      <c r="AO58" s="38" t="s">
        <v>46</v>
      </c>
      <c r="AP58" s="38" t="s">
        <v>46</v>
      </c>
      <c r="AQ58" s="40" t="s">
        <v>46</v>
      </c>
      <c r="AR58" s="38">
        <f>Matrix2!AR58/Matrix3!AR58*100</f>
        <v>10.937961427500511</v>
      </c>
      <c r="AS58" s="38">
        <f>Matrix2!AS58/Matrix3!AS58*100</f>
        <v>36.199376947040498</v>
      </c>
      <c r="AT58" s="38">
        <f>Matrix2!AT58/Matrix3!AT58*100</f>
        <v>46.528973034997129</v>
      </c>
      <c r="AU58" s="38">
        <f>Matrix2!AU58/Matrix3!AU58*100</f>
        <v>45.129469790382245</v>
      </c>
      <c r="AV58" s="38">
        <f>Matrix2!AV58/Matrix3!AV58*100</f>
        <v>8.8473520249221185</v>
      </c>
      <c r="AW58" s="38">
        <f>Matrix2!AW58/Matrix3!AW58*100</f>
        <v>3.0737279335410177</v>
      </c>
      <c r="AX58" s="38">
        <v>6</v>
      </c>
      <c r="AY58" s="38" t="s">
        <v>46</v>
      </c>
      <c r="AZ58" s="9" t="s">
        <v>46</v>
      </c>
      <c r="BA58" s="40" t="s">
        <v>46</v>
      </c>
      <c r="BB58" s="31" t="s">
        <v>46</v>
      </c>
      <c r="BC58" s="38" t="s">
        <v>46</v>
      </c>
      <c r="BD58" s="55" t="s">
        <v>46</v>
      </c>
      <c r="BE58" s="38" t="s">
        <v>46</v>
      </c>
      <c r="BF58" s="51" t="s">
        <v>46</v>
      </c>
      <c r="BG58" s="38">
        <f>Matrix2!BG58/Matrix3!BG58*100</f>
        <v>21.496558460734651</v>
      </c>
      <c r="BH58" s="38">
        <f>Matrix2!BH58/Matrix3!BH58*100</f>
        <v>2.0712247701574555</v>
      </c>
      <c r="BI58" s="38">
        <f>Matrix2!BI58/Matrix3!BI58*100</f>
        <v>13.880934438583271</v>
      </c>
      <c r="BJ58" s="38">
        <f>Matrix2!BJ58/Matrix3!BJ58*100</f>
        <v>6.0889223813112281</v>
      </c>
      <c r="BK58" s="38">
        <f>Matrix2!BK58/Matrix3!BK58*100</f>
        <v>22.854785478547853</v>
      </c>
      <c r="BL58" s="38" t="s">
        <v>46</v>
      </c>
      <c r="BM58" s="38" t="s">
        <v>46</v>
      </c>
      <c r="BN58" s="38" t="s">
        <v>46</v>
      </c>
      <c r="BO58" s="40" t="s">
        <v>46</v>
      </c>
      <c r="BP58" s="38">
        <f>Matrix2!BP58/Matrix3!BP58*100</f>
        <v>14.687517268055478</v>
      </c>
      <c r="BQ58" s="38">
        <f>Matrix2!BQ58/Matrix3!BQ58*100</f>
        <v>18.349960701598611</v>
      </c>
      <c r="BR58" s="38">
        <f>(Matrix2!BR58-Matrix3!BR58)/Matrix3!BR58*100</f>
        <v>56.490161456471412</v>
      </c>
      <c r="BS58" s="38">
        <f>Matrix2!BS58/Matrix3!BS58*100</f>
        <v>7.575929669930261</v>
      </c>
      <c r="BT58" s="38" t="s">
        <v>46</v>
      </c>
      <c r="BU58" s="38">
        <f>Matrix2!BU58/Matrix3!BU58*100</f>
        <v>3.2104768746201029</v>
      </c>
      <c r="BV58" s="38">
        <f>Matrix2!BV58/Matrix3!BV58*100</f>
        <v>7.9807859251114071</v>
      </c>
      <c r="BW58" s="38">
        <f>Matrix2!BW58/Matrix3!BW58*100</f>
        <v>10.584161397169527</v>
      </c>
      <c r="BX58" s="35">
        <f>Matrix2!BX58/Matrix3!BX58*1000</f>
        <v>35164.221327196014</v>
      </c>
      <c r="BY58" s="45" t="s">
        <v>46</v>
      </c>
      <c r="BZ58" s="38">
        <f>Matrix2!BZ58/Matrix3!BZ58*100</f>
        <v>64.47150223756843</v>
      </c>
      <c r="CA58" s="38">
        <f>Matrix2!CA58/Matrix3!CA58*100</f>
        <v>63.603134994552427</v>
      </c>
      <c r="CB58" s="38">
        <f>Matrix2!CB58/Matrix3!CB58*100</f>
        <v>85.312482731944513</v>
      </c>
      <c r="CC58" s="38">
        <f>Matrix2!CC58/Matrix3!CC58*100</f>
        <v>14.687517268055478</v>
      </c>
      <c r="CD58" s="38">
        <f>Matrix2!CD58/Matrix3!CD58*100</f>
        <v>5.5976128640106095</v>
      </c>
      <c r="CE58" s="38">
        <f>Matrix2!CE58/Matrix3!CE58*100</f>
        <v>74.033292311678224</v>
      </c>
      <c r="CF58" s="38">
        <f>Matrix2!CF58/Matrix3!CF58*100</f>
        <v>10.675381263616558</v>
      </c>
      <c r="CG58" s="35" t="e">
        <f>Matrix2!$CG58-Matrix3!CG58</f>
        <v>#VALUE!</v>
      </c>
      <c r="CH58" s="38">
        <f>Matrix2!CH58/Matrix3!CH58*100</f>
        <v>4.7038511680349533</v>
      </c>
      <c r="CI58" s="38">
        <f>Matrix2!CI58/Matrix3!CI58*100</f>
        <v>3.0865720023959691</v>
      </c>
      <c r="CJ58" s="38">
        <f>Matrix2!CJ58/Matrix3!CJ58*100</f>
        <v>1.6172791656389838</v>
      </c>
      <c r="CK58" s="38">
        <f>Matrix2!CK58/Matrix3!CK58*100</f>
        <v>29.812734082397004</v>
      </c>
      <c r="CL58" s="38">
        <v>6</v>
      </c>
      <c r="CM58" s="38">
        <f>Matrix2!CM58/Matrix3!CM58*100</f>
        <v>47.565543071161045</v>
      </c>
      <c r="CN58" s="38">
        <f>Matrix2!CN58/Matrix3!CN58*100</f>
        <v>30.181818181818183</v>
      </c>
      <c r="CO58" s="40">
        <f>Matrix2!CO58/Matrix3!CO58*100</f>
        <v>7.8647091618658234</v>
      </c>
      <c r="CP58" s="35">
        <f>Matrix2!CP58-Matrix3!CP58</f>
        <v>99</v>
      </c>
      <c r="CQ58" s="77">
        <f>Matrix2!CQ58/Matrix3!CQ58*100-100</f>
        <v>0.48088599601689452</v>
      </c>
      <c r="CR58" s="35">
        <f>Matrix2!CR58-Matrix3!CR58</f>
        <v>781</v>
      </c>
      <c r="CS58" s="50">
        <f>Matrix2!CS58/Matrix3!CS58*100-100</f>
        <v>3.9236372770660637</v>
      </c>
      <c r="CT58" s="38">
        <f>Matrix2!CT58/Matrix3!CT58*100</f>
        <v>34.598279029295178</v>
      </c>
      <c r="CU58" s="35">
        <f>Matrix2!CT58-Matrix3!CU58</f>
        <v>14</v>
      </c>
      <c r="CV58" s="38">
        <f>Matrix2!CV58/Matrix3!CV58*100</f>
        <v>108.74021077056946</v>
      </c>
      <c r="CW58" s="38">
        <f>Matrix2!CW58/Matrix3!CW58*100</f>
        <v>51.098339428908936</v>
      </c>
      <c r="CX58" s="38">
        <f>Matrix2!CX58/Matrix3!CX58</f>
        <v>2.2115548857071086</v>
      </c>
      <c r="CY58" s="38">
        <f>Matrix2!CY58/Matrix3!CY58</f>
        <v>1.2273056763689083</v>
      </c>
      <c r="CZ58" s="38">
        <f>Matrix2!CZ58/Matrix3!CZ58</f>
        <v>38.614912280701752</v>
      </c>
      <c r="DA58" s="40" t="s">
        <v>46</v>
      </c>
      <c r="DB58" s="44" t="s">
        <v>46</v>
      </c>
      <c r="DC58" s="44" t="s">
        <v>46</v>
      </c>
      <c r="DD58" s="44" t="s">
        <v>46</v>
      </c>
      <c r="DE58" s="44" t="s">
        <v>46</v>
      </c>
      <c r="DF58" s="9" t="s">
        <v>46</v>
      </c>
      <c r="DG58" s="9" t="s">
        <v>46</v>
      </c>
      <c r="DH58" s="9" t="s">
        <v>46</v>
      </c>
      <c r="DI58" s="9" t="s">
        <v>46</v>
      </c>
    </row>
    <row r="59" spans="1:113" x14ac:dyDescent="0.2">
      <c r="A59" s="3" t="s">
        <v>36</v>
      </c>
      <c r="B59" s="4">
        <v>2012</v>
      </c>
      <c r="C59" s="2" t="s">
        <v>13</v>
      </c>
      <c r="D59" s="38" t="s">
        <v>46</v>
      </c>
      <c r="E59" s="38" t="s">
        <v>46</v>
      </c>
      <c r="F59" s="39" t="s">
        <v>46</v>
      </c>
      <c r="G59" s="40" t="s">
        <v>46</v>
      </c>
      <c r="H59" s="38">
        <f>Matrix2!H59/Matrix3!H59*100</f>
        <v>4.0129769377248037</v>
      </c>
      <c r="I59" s="9" t="s">
        <v>46</v>
      </c>
      <c r="J59" s="9" t="s">
        <v>46</v>
      </c>
      <c r="K59" s="9" t="s">
        <v>46</v>
      </c>
      <c r="L59" s="9" t="s">
        <v>46</v>
      </c>
      <c r="M59" s="9" t="s">
        <v>46</v>
      </c>
      <c r="N59" s="38" t="s">
        <v>237</v>
      </c>
      <c r="O59" s="9">
        <f>Matrix2!O59/Matrix3!O59*100</f>
        <v>7.0921985815602842</v>
      </c>
      <c r="P59" s="9" t="s">
        <v>237</v>
      </c>
      <c r="Q59" s="9" t="s">
        <v>237</v>
      </c>
      <c r="R59" s="40" t="s">
        <v>46</v>
      </c>
      <c r="S59" s="38">
        <f>Matrix2!S59/Matrix3!S59*100</f>
        <v>65.338465021507801</v>
      </c>
      <c r="T59" s="38">
        <f>Matrix2!T59/Matrix3!T59*100</f>
        <v>67.165512620058081</v>
      </c>
      <c r="U59" s="38">
        <f>Matrix2!U59/Matrix3!U59*100</f>
        <v>47.066875244427067</v>
      </c>
      <c r="V59" s="38">
        <f>Matrix2!V59/Matrix3!V59*100</f>
        <v>61.489088575096275</v>
      </c>
      <c r="W59" s="38">
        <f>Matrix2!W59/Matrix3!W59*100</f>
        <v>50.934773577066885</v>
      </c>
      <c r="X59" s="38">
        <f>Matrix2!X59/Matrix3!X59*100</f>
        <v>8.3117842630217957</v>
      </c>
      <c r="Y59" s="38">
        <f>Matrix2!Y59/Matrix3!Y59*100</f>
        <v>26.804623981133108</v>
      </c>
      <c r="Z59" s="38">
        <f>Matrix2!Z59/Matrix3!Z59*100</f>
        <v>10.62104165888414</v>
      </c>
      <c r="AA59" s="38">
        <f>(Matrix3!AA59-Matrix2!AA59)/Matrix2!AA59*100</f>
        <v>19.703788578188032</v>
      </c>
      <c r="AB59" s="38" t="s">
        <v>46</v>
      </c>
      <c r="AC59" s="38" t="s">
        <v>46</v>
      </c>
      <c r="AD59" s="38">
        <f>Matrix2!AD59/Matrix3!AD59*100</f>
        <v>89.552238805970148</v>
      </c>
      <c r="AE59" s="34" t="s">
        <v>46</v>
      </c>
      <c r="AF59" s="30" t="s">
        <v>46</v>
      </c>
      <c r="AG59" s="38">
        <f>Matrix2!AG59/Matrix3!AG59*100</f>
        <v>17.215600536003951</v>
      </c>
      <c r="AH59" s="38" t="s">
        <v>46</v>
      </c>
      <c r="AI59" s="38" t="s">
        <v>46</v>
      </c>
      <c r="AJ59" s="38" t="s">
        <v>46</v>
      </c>
      <c r="AK59" s="38">
        <f>Matrix2!AK59/Matrix3!AK59*100</f>
        <v>17.279174725983239</v>
      </c>
      <c r="AL59" s="38">
        <f>Matrix2!AL59/Matrix3!AL59*100</f>
        <v>8.3816892327530628</v>
      </c>
      <c r="AM59" s="38">
        <f>Matrix2!AM59/Matrix3!AM59*100</f>
        <v>29.477611940298509</v>
      </c>
      <c r="AN59" s="38">
        <f>Matrix2!AN59/Matrix3!AN59*100</f>
        <v>9.3814010651372381</v>
      </c>
      <c r="AO59" s="38" t="s">
        <v>46</v>
      </c>
      <c r="AP59" s="38" t="s">
        <v>46</v>
      </c>
      <c r="AQ59" s="40" t="s">
        <v>46</v>
      </c>
      <c r="AR59" s="38">
        <f>Matrix2!AR59/Matrix3!AR59*100</f>
        <v>9.4153325340291989</v>
      </c>
      <c r="AS59" s="38">
        <f>Matrix2!AS59/Matrix3!AS59*100</f>
        <v>33.40823970037453</v>
      </c>
      <c r="AT59" s="38">
        <f>Matrix2!AT59/Matrix3!AT59*100</f>
        <v>45.964125560538115</v>
      </c>
      <c r="AU59" s="38">
        <f>Matrix2!AU59/Matrix3!AU59*100</f>
        <v>43.902439024390247</v>
      </c>
      <c r="AV59" s="38">
        <f>Matrix2!AV59/Matrix3!AV59*100</f>
        <v>5.9925093632958806</v>
      </c>
      <c r="AW59" s="38">
        <f>Matrix2!AW59/Matrix3!AW59*100</f>
        <v>1.6479400749063671</v>
      </c>
      <c r="AX59" s="38" t="s">
        <v>237</v>
      </c>
      <c r="AY59" s="38" t="s">
        <v>46</v>
      </c>
      <c r="AZ59" s="9" t="s">
        <v>46</v>
      </c>
      <c r="BA59" s="40" t="s">
        <v>46</v>
      </c>
      <c r="BB59" s="31" t="s">
        <v>46</v>
      </c>
      <c r="BC59" s="38" t="s">
        <v>46</v>
      </c>
      <c r="BD59" s="55" t="s">
        <v>46</v>
      </c>
      <c r="BE59" s="38" t="s">
        <v>46</v>
      </c>
      <c r="BF59" s="51" t="s">
        <v>46</v>
      </c>
      <c r="BG59" s="38">
        <f>Matrix2!BG59/Matrix3!BG59*100</f>
        <v>23.414909373016432</v>
      </c>
      <c r="BH59" s="38">
        <f>Matrix2!BH59/Matrix3!BH59*100</f>
        <v>0.96385542168674709</v>
      </c>
      <c r="BI59" s="38">
        <f>Matrix2!BI59/Matrix3!BI59*100</f>
        <v>15.826549780839072</v>
      </c>
      <c r="BJ59" s="38">
        <f>Matrix2!BJ59/Matrix3!BJ59*100</f>
        <v>6.5904821540388223</v>
      </c>
      <c r="BK59" s="38">
        <f>Matrix2!BK59/Matrix3!BK59*100</f>
        <v>23.51543942992874</v>
      </c>
      <c r="BL59" s="38" t="s">
        <v>46</v>
      </c>
      <c r="BM59" s="38" t="s">
        <v>46</v>
      </c>
      <c r="BN59" s="38" t="s">
        <v>46</v>
      </c>
      <c r="BO59" s="40" t="s">
        <v>46</v>
      </c>
      <c r="BP59" s="38">
        <f>Matrix2!BP59/Matrix3!BP59*100</f>
        <v>13.219073477006619</v>
      </c>
      <c r="BQ59" s="38">
        <f>Matrix2!BQ59/Matrix3!BQ59*100</f>
        <v>15.745195125262487</v>
      </c>
      <c r="BR59" s="38">
        <f>(Matrix2!BR59-Matrix3!BR59)/Matrix3!BR59*100</f>
        <v>60.010047365717952</v>
      </c>
      <c r="BS59" s="38">
        <f>Matrix2!BS59/Matrix3!BS59*100</f>
        <v>5.4517243811270193</v>
      </c>
      <c r="BT59" s="38" t="s">
        <v>46</v>
      </c>
      <c r="BU59" s="38">
        <f>Matrix2!BU59/Matrix3!BU59*100</f>
        <v>2.4096385542168677</v>
      </c>
      <c r="BV59" s="38">
        <f>Matrix2!BV59/Matrix3!BV59*100</f>
        <v>5.8568928998987015</v>
      </c>
      <c r="BW59" s="38">
        <f>Matrix2!BW59/Matrix3!BW59*100</f>
        <v>9.015188633023028</v>
      </c>
      <c r="BX59" s="35">
        <f>Matrix2!BX59/Matrix3!BX59*1000</f>
        <v>41726.635514018686</v>
      </c>
      <c r="BY59" s="45" t="s">
        <v>46</v>
      </c>
      <c r="BZ59" s="38">
        <f>Matrix2!BZ59/Matrix3!BZ59*100</f>
        <v>62.726567458918112</v>
      </c>
      <c r="CA59" s="38">
        <f>Matrix2!CA59/Matrix3!CA59*100</f>
        <v>66.482400722021666</v>
      </c>
      <c r="CB59" s="38">
        <f>Matrix2!CB59/Matrix3!CB59*100</f>
        <v>86.780926522993383</v>
      </c>
      <c r="CC59" s="38">
        <f>Matrix2!CC59/Matrix3!CC59*100</f>
        <v>13.219073477006619</v>
      </c>
      <c r="CD59" s="38">
        <f>Matrix2!CD59/Matrix3!CD59*100</f>
        <v>5.9731885287629387</v>
      </c>
      <c r="CE59" s="38">
        <f>Matrix2!CE59/Matrix3!CE59*100</f>
        <v>71.529135705905361</v>
      </c>
      <c r="CF59" s="38">
        <f>Matrix2!CF59/Matrix3!CF59*100</f>
        <v>14.285714285714285</v>
      </c>
      <c r="CG59" s="35" t="e">
        <f>Matrix2!$CG59-Matrix3!CG59</f>
        <v>#VALUE!</v>
      </c>
      <c r="CH59" s="38">
        <f>Matrix2!CH59/Matrix3!CH59*100</f>
        <v>3.1706768608050369</v>
      </c>
      <c r="CI59" s="38">
        <f>Matrix2!CI59/Matrix3!CI59*100</f>
        <v>2.0688104340004498</v>
      </c>
      <c r="CJ59" s="38">
        <f>Matrix2!CJ59/Matrix3!CJ59*100</f>
        <v>1.1018664268045872</v>
      </c>
      <c r="CK59" s="38">
        <f>Matrix2!CK59/Matrix3!CK59*100</f>
        <v>36.87943262411347</v>
      </c>
      <c r="CL59" s="38" t="s">
        <v>237</v>
      </c>
      <c r="CM59" s="38">
        <f>Matrix2!CM59/Matrix3!CM59*100</f>
        <v>38.652482269503544</v>
      </c>
      <c r="CN59" s="38">
        <f>Matrix2!CN59/Matrix3!CN59*100</f>
        <v>29.460580912863072</v>
      </c>
      <c r="CO59" s="40">
        <f>Matrix2!CO59/Matrix3!CO59*100</f>
        <v>6.0822047992397241</v>
      </c>
      <c r="CP59" s="35">
        <f>Matrix2!CP59-Matrix3!CP59</f>
        <v>0</v>
      </c>
      <c r="CQ59" s="77">
        <f>Matrix2!CQ59/Matrix3!CQ59*100-100</f>
        <v>0</v>
      </c>
      <c r="CR59" s="35">
        <f>Matrix2!CR59-Matrix3!CR59</f>
        <v>228</v>
      </c>
      <c r="CS59" s="50">
        <f>Matrix2!CS59/Matrix3!CS59*100-100</f>
        <v>3.5691922354414487</v>
      </c>
      <c r="CT59" s="38">
        <f>Matrix2!CT59/Matrix3!CT59*100</f>
        <v>33.721281741233369</v>
      </c>
      <c r="CU59" s="35">
        <f>Matrix2!CT59-Matrix3!CU59</f>
        <v>0</v>
      </c>
      <c r="CV59" s="38">
        <f>Matrix2!CV59/Matrix3!CV59*100</f>
        <v>107.65417170495768</v>
      </c>
      <c r="CW59" s="38">
        <f>Matrix2!CW59/Matrix3!CW59*100</f>
        <v>50.232033288666337</v>
      </c>
      <c r="CX59" s="38">
        <f>Matrix2!CX59/Matrix3!CX59</f>
        <v>2.219630557294928</v>
      </c>
      <c r="CY59" s="38">
        <f>Matrix2!CY59/Matrix3!CY59</f>
        <v>2.1137447823494333</v>
      </c>
      <c r="CZ59" s="38">
        <f>Matrix2!CZ59/Matrix3!CZ59</f>
        <v>47.74074074074074</v>
      </c>
      <c r="DA59" s="40" t="s">
        <v>46</v>
      </c>
      <c r="DB59" s="44" t="s">
        <v>46</v>
      </c>
      <c r="DC59" s="44" t="s">
        <v>46</v>
      </c>
      <c r="DD59" s="44" t="s">
        <v>46</v>
      </c>
      <c r="DE59" s="44" t="s">
        <v>46</v>
      </c>
      <c r="DF59" s="9" t="s">
        <v>46</v>
      </c>
      <c r="DG59" s="9" t="s">
        <v>46</v>
      </c>
      <c r="DH59" s="9" t="s">
        <v>46</v>
      </c>
      <c r="DI59" s="9" t="s">
        <v>46</v>
      </c>
    </row>
    <row r="60" spans="1:113" x14ac:dyDescent="0.2">
      <c r="A60" s="3" t="s">
        <v>37</v>
      </c>
      <c r="B60" s="4">
        <v>2012</v>
      </c>
      <c r="C60" s="2" t="s">
        <v>14</v>
      </c>
      <c r="D60" s="38" t="s">
        <v>46</v>
      </c>
      <c r="E60" s="38" t="s">
        <v>46</v>
      </c>
      <c r="F60" s="39" t="s">
        <v>46</v>
      </c>
      <c r="G60" s="40" t="s">
        <v>46</v>
      </c>
      <c r="H60" s="38">
        <f>Matrix2!H60/Matrix3!H60*100</f>
        <v>9.4802512329806525</v>
      </c>
      <c r="I60" s="9" t="s">
        <v>46</v>
      </c>
      <c r="J60" s="9" t="s">
        <v>46</v>
      </c>
      <c r="K60" s="9" t="s">
        <v>46</v>
      </c>
      <c r="L60" s="9" t="s">
        <v>46</v>
      </c>
      <c r="M60" s="9" t="s">
        <v>46</v>
      </c>
      <c r="N60" s="38" t="s">
        <v>237</v>
      </c>
      <c r="O60" s="9">
        <f>Matrix2!O60/Matrix3!O60*100</f>
        <v>21.333333333333336</v>
      </c>
      <c r="P60" s="9" t="s">
        <v>237</v>
      </c>
      <c r="Q60" s="9" t="s">
        <v>237</v>
      </c>
      <c r="R60" s="40" t="s">
        <v>46</v>
      </c>
      <c r="S60" s="38">
        <f>Matrix2!S60/Matrix3!S60*100</f>
        <v>61.654425976034013</v>
      </c>
      <c r="T60" s="38">
        <f>Matrix2!T60/Matrix3!T60*100</f>
        <v>65.262208478288883</v>
      </c>
      <c r="U60" s="38">
        <f>Matrix2!U60/Matrix3!U60*100</f>
        <v>46.548693308332354</v>
      </c>
      <c r="V60" s="38">
        <f>Matrix2!V60/Matrix3!V60*100</f>
        <v>61.731207289293856</v>
      </c>
      <c r="W60" s="38">
        <f>Matrix2!W60/Matrix3!W60*100</f>
        <v>46.727089627391742</v>
      </c>
      <c r="X60" s="38">
        <f>Matrix2!X60/Matrix3!X60*100</f>
        <v>8.7700065775049332</v>
      </c>
      <c r="Y60" s="38">
        <f>Matrix2!Y60/Matrix3!Y60*100</f>
        <v>30.096379819143209</v>
      </c>
      <c r="Z60" s="38">
        <f>Matrix2!Z60/Matrix3!Z60*100</f>
        <v>15.929052713537004</v>
      </c>
      <c r="AA60" s="38">
        <f>(Matrix3!AA60-Matrix2!AA60)/Matrix2!AA60*100</f>
        <v>19.473135788969049</v>
      </c>
      <c r="AB60" s="38" t="s">
        <v>46</v>
      </c>
      <c r="AC60" s="38" t="s">
        <v>46</v>
      </c>
      <c r="AD60" s="38">
        <f>Matrix2!AD60/Matrix3!AD60*100</f>
        <v>90.079365079365076</v>
      </c>
      <c r="AE60" s="34" t="s">
        <v>46</v>
      </c>
      <c r="AF60" s="30" t="s">
        <v>46</v>
      </c>
      <c r="AG60" s="38">
        <f>Matrix2!AG60/Matrix3!AG60*100</f>
        <v>16.726383678286894</v>
      </c>
      <c r="AH60" s="38" t="s">
        <v>46</v>
      </c>
      <c r="AI60" s="38" t="s">
        <v>46</v>
      </c>
      <c r="AJ60" s="38" t="s">
        <v>46</v>
      </c>
      <c r="AK60" s="38">
        <f>Matrix2!AK60/Matrix3!AK60*100</f>
        <v>20.46285018270402</v>
      </c>
      <c r="AL60" s="38">
        <f>Matrix2!AL60/Matrix3!AL60*100</f>
        <v>16.524563540397889</v>
      </c>
      <c r="AM60" s="38">
        <f>Matrix2!AM60/Matrix3!AM60*100</f>
        <v>41.865079365079367</v>
      </c>
      <c r="AN60" s="38">
        <f>Matrix2!AN60/Matrix3!AN60*100</f>
        <v>18.170362903225808</v>
      </c>
      <c r="AO60" s="38" t="s">
        <v>46</v>
      </c>
      <c r="AP60" s="38" t="s">
        <v>46</v>
      </c>
      <c r="AQ60" s="40" t="s">
        <v>46</v>
      </c>
      <c r="AR60" s="38">
        <f>Matrix2!AR60/Matrix3!AR60*100</f>
        <v>11.073641613623909</v>
      </c>
      <c r="AS60" s="38">
        <f>Matrix2!AS60/Matrix3!AS60*100</f>
        <v>33.612485725161783</v>
      </c>
      <c r="AT60" s="38">
        <f>Matrix2!AT60/Matrix3!AT60*100</f>
        <v>45.639864099660251</v>
      </c>
      <c r="AU60" s="38">
        <f>Matrix2!AU60/Matrix3!AU60*100</f>
        <v>46.650124069478913</v>
      </c>
      <c r="AV60" s="38">
        <f>Matrix2!AV60/Matrix3!AV60*100</f>
        <v>11.80053292729349</v>
      </c>
      <c r="AW60" s="38">
        <f>Matrix2!AW60/Matrix3!AW60*100</f>
        <v>2.2459078797106966</v>
      </c>
      <c r="AX60" s="38" t="s">
        <v>237</v>
      </c>
      <c r="AY60" s="38" t="s">
        <v>46</v>
      </c>
      <c r="AZ60" s="9" t="s">
        <v>46</v>
      </c>
      <c r="BA60" s="40" t="s">
        <v>46</v>
      </c>
      <c r="BB60" s="31" t="s">
        <v>46</v>
      </c>
      <c r="BC60" s="38" t="s">
        <v>46</v>
      </c>
      <c r="BD60" s="55" t="s">
        <v>46</v>
      </c>
      <c r="BE60" s="38" t="s">
        <v>46</v>
      </c>
      <c r="BF60" s="51" t="s">
        <v>46</v>
      </c>
      <c r="BG60" s="38">
        <f>Matrix2!BG60/Matrix3!BG60*100</f>
        <v>21.207267209037642</v>
      </c>
      <c r="BH60" s="38">
        <f>Matrix2!BH60/Matrix3!BH60*100</f>
        <v>3.0610216656728286</v>
      </c>
      <c r="BI60" s="38">
        <f>Matrix2!BI60/Matrix3!BI60*100</f>
        <v>14.686007748445807</v>
      </c>
      <c r="BJ60" s="38">
        <f>Matrix2!BJ60/Matrix3!BJ60*100</f>
        <v>6.8474637354716634</v>
      </c>
      <c r="BK60" s="38">
        <f>Matrix2!BK60/Matrix3!BK60*100</f>
        <v>25.789473684210527</v>
      </c>
      <c r="BL60" s="38" t="s">
        <v>46</v>
      </c>
      <c r="BM60" s="38" t="s">
        <v>46</v>
      </c>
      <c r="BN60" s="38" t="s">
        <v>46</v>
      </c>
      <c r="BO60" s="40" t="s">
        <v>46</v>
      </c>
      <c r="BP60" s="38">
        <f>Matrix2!BP60/Matrix3!BP60*100</f>
        <v>13.370558375634516</v>
      </c>
      <c r="BQ60" s="38">
        <f>Matrix2!BQ60/Matrix3!BQ60*100</f>
        <v>20.586219429982069</v>
      </c>
      <c r="BR60" s="38">
        <f>(Matrix2!BR60-Matrix3!BR60)/Matrix3!BR60*100</f>
        <v>51.530338055755522</v>
      </c>
      <c r="BS60" s="38">
        <f>Matrix2!BS60/Matrix3!BS60*100</f>
        <v>10.129410276946423</v>
      </c>
      <c r="BT60" s="38" t="s">
        <v>46</v>
      </c>
      <c r="BU60" s="38">
        <f>Matrix2!BU60/Matrix3!BU60*100</f>
        <v>4.1116751269035534</v>
      </c>
      <c r="BV60" s="38">
        <f>Matrix2!BV60/Matrix3!BV60*100</f>
        <v>11.058206719452173</v>
      </c>
      <c r="BW60" s="38">
        <f>Matrix2!BW60/Matrix3!BW60*100</f>
        <v>14.323784143904064</v>
      </c>
      <c r="BX60" s="35">
        <f>Matrix2!BX60/Matrix3!BX60*1000</f>
        <v>33592.478149554161</v>
      </c>
      <c r="BY60" s="45" t="s">
        <v>46</v>
      </c>
      <c r="BZ60" s="38">
        <f>Matrix2!BZ60/Matrix3!BZ60*100</f>
        <v>65.430173249589004</v>
      </c>
      <c r="CA60" s="38">
        <f>Matrix2!CA60/Matrix3!CA60*100</f>
        <v>63.523797239778148</v>
      </c>
      <c r="CB60" s="38">
        <f>Matrix2!CB60/Matrix3!CB60*100</f>
        <v>86.629441624365484</v>
      </c>
      <c r="CC60" s="38">
        <f>Matrix2!CC60/Matrix3!CC60*100</f>
        <v>13.370558375634516</v>
      </c>
      <c r="CD60" s="38">
        <f>Matrix2!CD60/Matrix3!CD60*100</f>
        <v>6.527918781725889</v>
      </c>
      <c r="CE60" s="38">
        <f>Matrix2!CE60/Matrix3!CE60*100</f>
        <v>73.479432790343367</v>
      </c>
      <c r="CF60" s="38">
        <f>Matrix2!CF60/Matrix3!CF60*100</f>
        <v>9.2682926829268286</v>
      </c>
      <c r="CG60" s="35" t="e">
        <f>Matrix2!$CG60-Matrix3!CG60</f>
        <v>#VALUE!</v>
      </c>
      <c r="CH60" s="38">
        <f>Matrix2!CH60/Matrix3!CH60*100</f>
        <v>5.3150367220718984</v>
      </c>
      <c r="CI60" s="38">
        <f>Matrix2!CI60/Matrix3!CI60*100</f>
        <v>3.9943306274964572</v>
      </c>
      <c r="CJ60" s="38">
        <f>Matrix2!CJ60/Matrix3!CJ60*100</f>
        <v>1.3207060945754414</v>
      </c>
      <c r="CK60" s="38">
        <f>Matrix2!CK60/Matrix3!CK60*100</f>
        <v>50.18181818181818</v>
      </c>
      <c r="CL60" s="38" t="s">
        <v>237</v>
      </c>
      <c r="CM60" s="38">
        <f>Matrix2!CM60/Matrix3!CM60*100</f>
        <v>52.969696969696969</v>
      </c>
      <c r="CN60" s="38">
        <f>Matrix2!CN60/Matrix3!CN60*100</f>
        <v>27.720739219712527</v>
      </c>
      <c r="CO60" s="40">
        <f>Matrix2!CO60/Matrix3!CO60*100</f>
        <v>10.377614778592774</v>
      </c>
      <c r="CP60" s="35">
        <f>Matrix2!CP60-Matrix3!CP60</f>
        <v>51</v>
      </c>
      <c r="CQ60" s="77">
        <f>Matrix2!CQ60/Matrix3!CQ60*100-100</f>
        <v>0.45220783826920297</v>
      </c>
      <c r="CR60" s="35">
        <f>Matrix2!CR60-Matrix3!CR60</f>
        <v>230</v>
      </c>
      <c r="CS60" s="50">
        <f>Matrix2!CS60/Matrix3!CS60*100-100</f>
        <v>2.0722587620506374</v>
      </c>
      <c r="CT60" s="38">
        <f>Matrix2!CT60/Matrix3!CT60*100</f>
        <v>52.749580722040776</v>
      </c>
      <c r="CU60" s="35">
        <f>Matrix2!CT60-Matrix3!CU60</f>
        <v>5</v>
      </c>
      <c r="CV60" s="38">
        <f>Matrix2!CV60/Matrix3!CV60*100</f>
        <v>93.477800335422373</v>
      </c>
      <c r="CW60" s="38">
        <f>Matrix2!CW60/Matrix3!CW60*100</f>
        <v>44.64064410066181</v>
      </c>
      <c r="CX60" s="38">
        <f>Matrix2!CX60/Matrix3!CX60</f>
        <v>2.1373997657446617</v>
      </c>
      <c r="CY60" s="38">
        <f>Matrix2!CY60/Matrix3!CY60</f>
        <v>6.2659799260433173</v>
      </c>
      <c r="CZ60" s="38">
        <f>Matrix2!CZ60/Matrix3!CZ60</f>
        <v>71.670694864048343</v>
      </c>
      <c r="DA60" s="40" t="s">
        <v>46</v>
      </c>
      <c r="DB60" s="44" t="s">
        <v>46</v>
      </c>
      <c r="DC60" s="44" t="s">
        <v>46</v>
      </c>
      <c r="DD60" s="44" t="s">
        <v>46</v>
      </c>
      <c r="DE60" s="44" t="s">
        <v>46</v>
      </c>
      <c r="DF60" s="9" t="s">
        <v>46</v>
      </c>
      <c r="DG60" s="9" t="s">
        <v>46</v>
      </c>
      <c r="DH60" s="9" t="s">
        <v>46</v>
      </c>
      <c r="DI60" s="9" t="s">
        <v>46</v>
      </c>
    </row>
    <row r="61" spans="1:113" x14ac:dyDescent="0.2">
      <c r="A61" s="3" t="s">
        <v>38</v>
      </c>
      <c r="B61" s="4">
        <v>2012</v>
      </c>
      <c r="C61" s="2" t="s">
        <v>15</v>
      </c>
      <c r="D61" s="38" t="s">
        <v>46</v>
      </c>
      <c r="E61" s="38" t="s">
        <v>46</v>
      </c>
      <c r="F61" s="39" t="s">
        <v>46</v>
      </c>
      <c r="G61" s="40" t="s">
        <v>46</v>
      </c>
      <c r="H61" s="38">
        <f>Matrix2!H61/Matrix3!H61*100</f>
        <v>9.1235108193532692</v>
      </c>
      <c r="I61" s="9" t="s">
        <v>46</v>
      </c>
      <c r="J61" s="9" t="s">
        <v>46</v>
      </c>
      <c r="K61" s="9" t="s">
        <v>46</v>
      </c>
      <c r="L61" s="9" t="s">
        <v>46</v>
      </c>
      <c r="M61" s="9" t="s">
        <v>46</v>
      </c>
      <c r="N61" s="38">
        <v>18.7</v>
      </c>
      <c r="O61" s="9">
        <f>Matrix2!O61/Matrix3!O61*100</f>
        <v>19.221411192214109</v>
      </c>
      <c r="P61" s="9" t="s">
        <v>237</v>
      </c>
      <c r="Q61" s="9" t="s">
        <v>237</v>
      </c>
      <c r="R61" s="40" t="s">
        <v>46</v>
      </c>
      <c r="S61" s="38">
        <f>Matrix2!S61/Matrix3!S61*100</f>
        <v>63.249976228962637</v>
      </c>
      <c r="T61" s="38">
        <f>Matrix2!T61/Matrix3!T61*100</f>
        <v>66.351939276126998</v>
      </c>
      <c r="U61" s="38">
        <f>Matrix2!U61/Matrix3!U61*100</f>
        <v>45.689871827092233</v>
      </c>
      <c r="V61" s="38">
        <f>Matrix2!V61/Matrix3!V61*100</f>
        <v>63.621879978757299</v>
      </c>
      <c r="W61" s="38">
        <f>Matrix2!W61/Matrix3!W61*100</f>
        <v>46.956362302896956</v>
      </c>
      <c r="X61" s="38">
        <f>Matrix2!X61/Matrix3!X61*100</f>
        <v>7.5582292148696588</v>
      </c>
      <c r="Y61" s="38">
        <f>Matrix2!Y61/Matrix3!Y61*100</f>
        <v>30.302974272894119</v>
      </c>
      <c r="Z61" s="38">
        <f>Matrix2!Z61/Matrix3!Z61*100</f>
        <v>14.942589956905039</v>
      </c>
      <c r="AA61" s="38">
        <f>(Matrix3!AA61-Matrix2!AA61)/Matrix2!AA61*100</f>
        <v>24.920549767374737</v>
      </c>
      <c r="AB61" s="38" t="s">
        <v>46</v>
      </c>
      <c r="AC61" s="38" t="s">
        <v>46</v>
      </c>
      <c r="AD61" s="38">
        <f>Matrix2!AD61/Matrix3!AD61*100</f>
        <v>89.185750636132312</v>
      </c>
      <c r="AE61" s="34" t="s">
        <v>46</v>
      </c>
      <c r="AF61" s="30" t="s">
        <v>46</v>
      </c>
      <c r="AG61" s="38">
        <f>Matrix2!AG61/Matrix3!AG61*100</f>
        <v>16.642353513250669</v>
      </c>
      <c r="AH61" s="38" t="s">
        <v>46</v>
      </c>
      <c r="AI61" s="38" t="s">
        <v>46</v>
      </c>
      <c r="AJ61" s="38" t="s">
        <v>46</v>
      </c>
      <c r="AK61" s="38">
        <f>Matrix2!AK61/Matrix3!AK61*100</f>
        <v>22.49570692615913</v>
      </c>
      <c r="AL61" s="38">
        <f>Matrix2!AL61/Matrix3!AL61*100</f>
        <v>18.57469948483114</v>
      </c>
      <c r="AM61" s="38">
        <f>Matrix2!AM61/Matrix3!AM61*100</f>
        <v>46.564885496183209</v>
      </c>
      <c r="AN61" s="38">
        <f>Matrix2!AN61/Matrix3!AN61*100</f>
        <v>21.146822498173851</v>
      </c>
      <c r="AO61" s="38" t="s">
        <v>46</v>
      </c>
      <c r="AP61" s="38" t="s">
        <v>46</v>
      </c>
      <c r="AQ61" s="40" t="s">
        <v>46</v>
      </c>
      <c r="AR61" s="38">
        <f>Matrix2!AR61/Matrix3!AR61*100</f>
        <v>10.953075613907123</v>
      </c>
      <c r="AS61" s="38">
        <f>Matrix2!AS61/Matrix3!AS61*100</f>
        <v>33.379578246392896</v>
      </c>
      <c r="AT61" s="38">
        <f>Matrix2!AT61/Matrix3!AT61*100</f>
        <v>43.225270157938489</v>
      </c>
      <c r="AU61" s="38">
        <f>Matrix2!AU61/Matrix3!AU61*100</f>
        <v>43.846153846153847</v>
      </c>
      <c r="AV61" s="38">
        <f>Matrix2!AV61/Matrix3!AV61*100</f>
        <v>11.986681465038846</v>
      </c>
      <c r="AW61" s="38">
        <f>Matrix2!AW61/Matrix3!AW61*100</f>
        <v>3.1908990011098779</v>
      </c>
      <c r="AX61" s="38">
        <v>6.6</v>
      </c>
      <c r="AY61" s="38" t="s">
        <v>46</v>
      </c>
      <c r="AZ61" s="9" t="s">
        <v>46</v>
      </c>
      <c r="BA61" s="40" t="s">
        <v>46</v>
      </c>
      <c r="BB61" s="31" t="s">
        <v>46</v>
      </c>
      <c r="BC61" s="38" t="s">
        <v>46</v>
      </c>
      <c r="BD61" s="55" t="s">
        <v>46</v>
      </c>
      <c r="BE61" s="38" t="s">
        <v>46</v>
      </c>
      <c r="BF61" s="51" t="s">
        <v>46</v>
      </c>
      <c r="BG61" s="38">
        <f>Matrix2!BG61/Matrix3!BG61*100</f>
        <v>21.580962800875273</v>
      </c>
      <c r="BH61" s="38">
        <f>Matrix2!BH61/Matrix3!BH61*100</f>
        <v>2.6193493874102241</v>
      </c>
      <c r="BI61" s="38">
        <f>Matrix2!BI61/Matrix3!BI61*100</f>
        <v>15.098261526832957</v>
      </c>
      <c r="BJ61" s="38">
        <f>Matrix2!BJ61/Matrix3!BJ61*100</f>
        <v>7.1365583270345176</v>
      </c>
      <c r="BK61" s="38">
        <f>Matrix2!BK61/Matrix3!BK61*100</f>
        <v>22.241835834068844</v>
      </c>
      <c r="BL61" s="38" t="s">
        <v>46</v>
      </c>
      <c r="BM61" s="38" t="s">
        <v>46</v>
      </c>
      <c r="BN61" s="38" t="s">
        <v>46</v>
      </c>
      <c r="BO61" s="40" t="s">
        <v>46</v>
      </c>
      <c r="BP61" s="38">
        <f>Matrix2!BP61/Matrix3!BP61*100</f>
        <v>13.625180897250361</v>
      </c>
      <c r="BQ61" s="38">
        <f>Matrix2!BQ61/Matrix3!BQ61*100</f>
        <v>19.818201380620039</v>
      </c>
      <c r="BR61" s="38">
        <f>(Matrix2!BR61-Matrix3!BR61)/Matrix3!BR61*100</f>
        <v>54.394777528349913</v>
      </c>
      <c r="BS61" s="38">
        <f>Matrix2!BS61/Matrix3!BS61*100</f>
        <v>11.111111111111111</v>
      </c>
      <c r="BT61" s="38" t="s">
        <v>46</v>
      </c>
      <c r="BU61" s="38">
        <f>Matrix2!BU61/Matrix3!BU61*100</f>
        <v>4.6816208393632417</v>
      </c>
      <c r="BV61" s="38">
        <f>Matrix2!BV61/Matrix3!BV61*100</f>
        <v>12.068364143704221</v>
      </c>
      <c r="BW61" s="38">
        <f>Matrix2!BW61/Matrix3!BW61*100</f>
        <v>14.995834490419327</v>
      </c>
      <c r="BX61" s="35">
        <f>Matrix2!BX61/Matrix3!BX61*1000</f>
        <v>32007.90877322053</v>
      </c>
      <c r="BY61" s="45" t="s">
        <v>46</v>
      </c>
      <c r="BZ61" s="38">
        <f>Matrix2!BZ61/Matrix3!BZ61*100</f>
        <v>64.794553853634824</v>
      </c>
      <c r="CA61" s="38">
        <f>Matrix2!CA61/Matrix3!CA61*100</f>
        <v>65.102694554362159</v>
      </c>
      <c r="CB61" s="38">
        <f>Matrix2!CB61/Matrix3!CB61*100</f>
        <v>86.37481910274964</v>
      </c>
      <c r="CC61" s="38">
        <f>Matrix2!CC61/Matrix3!CC61*100</f>
        <v>13.625180897250361</v>
      </c>
      <c r="CD61" s="38">
        <f>Matrix2!CD61/Matrix3!CD61*100</f>
        <v>5.969609261939218</v>
      </c>
      <c r="CE61" s="38">
        <f>Matrix2!CE61/Matrix3!CE61*100</f>
        <v>74.290022618748424</v>
      </c>
      <c r="CF61" s="38">
        <f>Matrix2!CF61/Matrix3!CF61*100</f>
        <v>14.792899408284024</v>
      </c>
      <c r="CG61" s="35" t="e">
        <f>Matrix2!$CG61-Matrix3!CG61</f>
        <v>#VALUE!</v>
      </c>
      <c r="CH61" s="38">
        <f>Matrix2!CH61/Matrix3!CH61*100</f>
        <v>5.7833020637898684</v>
      </c>
      <c r="CI61" s="38">
        <f>Matrix2!CI61/Matrix3!CI61*100</f>
        <v>4.1979362101313322</v>
      </c>
      <c r="CJ61" s="38">
        <f>Matrix2!CJ61/Matrix3!CJ61*100</f>
        <v>1.5853658536585367</v>
      </c>
      <c r="CK61" s="38">
        <f>Matrix2!CK61/Matrix3!CK61*100</f>
        <v>32.684509326845095</v>
      </c>
      <c r="CL61" s="38">
        <v>7.3</v>
      </c>
      <c r="CM61" s="38">
        <f>Matrix2!CM61/Matrix3!CM61*100</f>
        <v>51.743714517437148</v>
      </c>
      <c r="CN61" s="38">
        <f>Matrix2!CN61/Matrix3!CN61*100</f>
        <v>30.121042830540034</v>
      </c>
      <c r="CO61" s="40">
        <f>Matrix2!CO61/Matrix3!CO61*100</f>
        <v>11.374034535347075</v>
      </c>
      <c r="CP61" s="35">
        <f>Matrix2!CP61-Matrix3!CP61</f>
        <v>45</v>
      </c>
      <c r="CQ61" s="77">
        <f>Matrix2!CQ61/Matrix3!CQ61*100-100</f>
        <v>0.27064413303664026</v>
      </c>
      <c r="CR61" s="35">
        <f>Matrix2!CR61-Matrix3!CR61</f>
        <v>796</v>
      </c>
      <c r="CS61" s="50">
        <f>Matrix2!CS61/Matrix3!CS61*100-100</f>
        <v>5.0138573948097758</v>
      </c>
      <c r="CT61" s="38">
        <f>Matrix2!CT61/Matrix3!CT61*100</f>
        <v>61.702255278310936</v>
      </c>
      <c r="CU61" s="35">
        <f>Matrix2!CT61-Matrix3!CU61</f>
        <v>19</v>
      </c>
      <c r="CV61" s="38">
        <f>Matrix2!CV61/Matrix3!CV61*100</f>
        <v>89.450575815738958</v>
      </c>
      <c r="CW61" s="38">
        <f>Matrix2!CW61/Matrix3!CW61*100</f>
        <v>45.323364940432775</v>
      </c>
      <c r="CX61" s="38">
        <f>Matrix2!CX61/Matrix3!CX61</f>
        <v>2.0725623582766439</v>
      </c>
      <c r="CY61" s="38">
        <f>Matrix2!CY61/Matrix3!CY61</f>
        <v>6.0888230940044412</v>
      </c>
      <c r="CZ61" s="38">
        <f>Matrix2!CZ61/Matrix3!CZ61</f>
        <v>71.686274509803923</v>
      </c>
      <c r="DA61" s="40" t="s">
        <v>46</v>
      </c>
      <c r="DB61" s="44" t="s">
        <v>46</v>
      </c>
      <c r="DC61" s="44" t="s">
        <v>46</v>
      </c>
      <c r="DD61" s="44" t="s">
        <v>46</v>
      </c>
      <c r="DE61" s="44" t="s">
        <v>46</v>
      </c>
      <c r="DF61" s="9" t="s">
        <v>46</v>
      </c>
      <c r="DG61" s="9" t="s">
        <v>46</v>
      </c>
      <c r="DH61" s="9" t="s">
        <v>46</v>
      </c>
      <c r="DI61" s="9" t="s">
        <v>46</v>
      </c>
    </row>
    <row r="62" spans="1:113" x14ac:dyDescent="0.2">
      <c r="A62" s="3" t="s">
        <v>39</v>
      </c>
      <c r="B62" s="4">
        <v>2012</v>
      </c>
      <c r="C62" s="2" t="s">
        <v>16</v>
      </c>
      <c r="D62" s="38" t="s">
        <v>46</v>
      </c>
      <c r="E62" s="38" t="s">
        <v>46</v>
      </c>
      <c r="F62" s="39" t="s">
        <v>46</v>
      </c>
      <c r="G62" s="40" t="s">
        <v>46</v>
      </c>
      <c r="H62" s="38">
        <f>Matrix2!H62/Matrix3!H62*100</f>
        <v>5.1893890536996432</v>
      </c>
      <c r="I62" s="9" t="s">
        <v>46</v>
      </c>
      <c r="J62" s="9" t="s">
        <v>46</v>
      </c>
      <c r="K62" s="9" t="s">
        <v>46</v>
      </c>
      <c r="L62" s="9" t="s">
        <v>46</v>
      </c>
      <c r="M62" s="9" t="s">
        <v>46</v>
      </c>
      <c r="N62" s="38" t="s">
        <v>237</v>
      </c>
      <c r="O62" s="9">
        <f>Matrix2!O62/Matrix3!O62*100</f>
        <v>11.254612546125461</v>
      </c>
      <c r="P62" s="9" t="s">
        <v>237</v>
      </c>
      <c r="Q62" s="9" t="s">
        <v>237</v>
      </c>
      <c r="R62" s="40" t="s">
        <v>46</v>
      </c>
      <c r="S62" s="38">
        <f>Matrix2!S62/Matrix3!S62*100</f>
        <v>64.791750368287126</v>
      </c>
      <c r="T62" s="38">
        <f>Matrix2!T62/Matrix3!T62*100</f>
        <v>61.535631056052985</v>
      </c>
      <c r="U62" s="38">
        <f>Matrix2!U62/Matrix3!U62*100</f>
        <v>46.641963872163039</v>
      </c>
      <c r="V62" s="38">
        <f>Matrix2!V62/Matrix3!V62*100</f>
        <v>66.44790812141099</v>
      </c>
      <c r="W62" s="38">
        <f>Matrix2!W62/Matrix3!W62*100</f>
        <v>50.397219463753729</v>
      </c>
      <c r="X62" s="38">
        <f>Matrix2!X62/Matrix3!X62*100</f>
        <v>6.4019097222222223</v>
      </c>
      <c r="Y62" s="38">
        <f>Matrix2!Y62/Matrix3!Y62*100</f>
        <v>26.407250541700765</v>
      </c>
      <c r="Z62" s="38">
        <f>Matrix2!Z62/Matrix3!Z62*100</f>
        <v>10.912131175226447</v>
      </c>
      <c r="AA62" s="38">
        <f>(Matrix3!AA62-Matrix2!AA62)/Matrix2!AA62*100</f>
        <v>26.903159299265379</v>
      </c>
      <c r="AB62" s="38" t="s">
        <v>46</v>
      </c>
      <c r="AC62" s="38" t="s">
        <v>46</v>
      </c>
      <c r="AD62" s="38">
        <f>Matrix2!AD62/Matrix3!AD62*100</f>
        <v>84.787472035794181</v>
      </c>
      <c r="AE62" s="34" t="s">
        <v>46</v>
      </c>
      <c r="AF62" s="30" t="s">
        <v>46</v>
      </c>
      <c r="AG62" s="38">
        <f>Matrix2!AG62/Matrix3!AG62*100</f>
        <v>18.091921406767273</v>
      </c>
      <c r="AH62" s="38" t="s">
        <v>46</v>
      </c>
      <c r="AI62" s="38" t="s">
        <v>46</v>
      </c>
      <c r="AJ62" s="38" t="s">
        <v>46</v>
      </c>
      <c r="AK62" s="38">
        <f>Matrix2!AK62/Matrix3!AK62*100</f>
        <v>17.325581395348838</v>
      </c>
      <c r="AL62" s="38">
        <f>Matrix2!AL62/Matrix3!AL62*100</f>
        <v>7.945736434108527</v>
      </c>
      <c r="AM62" s="38">
        <f>Matrix2!AM62/Matrix3!AM62*100</f>
        <v>27.964205816554809</v>
      </c>
      <c r="AN62" s="38">
        <f>Matrix2!AN62/Matrix3!AN62*100</f>
        <v>9.2680608365019008</v>
      </c>
      <c r="AO62" s="38" t="s">
        <v>46</v>
      </c>
      <c r="AP62" s="38" t="s">
        <v>46</v>
      </c>
      <c r="AQ62" s="40" t="s">
        <v>46</v>
      </c>
      <c r="AR62" s="38">
        <f>Matrix2!AR62/Matrix3!AR62*100</f>
        <v>10.481963970935981</v>
      </c>
      <c r="AS62" s="38">
        <f>Matrix2!AS62/Matrix3!AS62*100</f>
        <v>34.987694831829366</v>
      </c>
      <c r="AT62" s="38">
        <f>Matrix2!AT62/Matrix3!AT62*100</f>
        <v>48.417350527549821</v>
      </c>
      <c r="AU62" s="38">
        <f>Matrix2!AU62/Matrix3!AU62*100</f>
        <v>45.278450363196129</v>
      </c>
      <c r="AV62" s="38">
        <f>Matrix2!AV62/Matrix3!AV62*100</f>
        <v>7.2600492206726823</v>
      </c>
      <c r="AW62" s="38">
        <f>Matrix2!AW62/Matrix3!AW62*100</f>
        <v>2.7071369975389663</v>
      </c>
      <c r="AX62" s="38" t="s">
        <v>237</v>
      </c>
      <c r="AY62" s="38" t="s">
        <v>46</v>
      </c>
      <c r="AZ62" s="9" t="s">
        <v>46</v>
      </c>
      <c r="BA62" s="40" t="s">
        <v>46</v>
      </c>
      <c r="BB62" s="31" t="s">
        <v>46</v>
      </c>
      <c r="BC62" s="38" t="s">
        <v>46</v>
      </c>
      <c r="BD62" s="55" t="s">
        <v>46</v>
      </c>
      <c r="BE62" s="38" t="s">
        <v>46</v>
      </c>
      <c r="BF62" s="51" t="s">
        <v>46</v>
      </c>
      <c r="BG62" s="38">
        <f>Matrix2!BG62/Matrix3!BG62*100</f>
        <v>18.354185476589706</v>
      </c>
      <c r="BH62" s="38">
        <f>Matrix2!BH62/Matrix3!BH62*100</f>
        <v>1.8973998594518624</v>
      </c>
      <c r="BI62" s="38">
        <f>Matrix2!BI62/Matrix3!BI62*100</f>
        <v>13.508500772797527</v>
      </c>
      <c r="BJ62" s="38">
        <f>Matrix2!BJ62/Matrix3!BJ62*100</f>
        <v>5.9144770736733649</v>
      </c>
      <c r="BK62" s="38">
        <f>Matrix2!BK62/Matrix3!BK62*100</f>
        <v>22.473867595818817</v>
      </c>
      <c r="BL62" s="38" t="s">
        <v>46</v>
      </c>
      <c r="BM62" s="38" t="s">
        <v>46</v>
      </c>
      <c r="BN62" s="38" t="s">
        <v>46</v>
      </c>
      <c r="BO62" s="40" t="s">
        <v>46</v>
      </c>
      <c r="BP62" s="38">
        <f>Matrix2!BP62/Matrix3!BP62*100</f>
        <v>12.36935565702689</v>
      </c>
      <c r="BQ62" s="38">
        <f>Matrix2!BQ62/Matrix3!BQ62*100</f>
        <v>15.71822124928409</v>
      </c>
      <c r="BR62" s="38">
        <f>(Matrix2!BR62-Matrix3!BR62)/Matrix3!BR62*100</f>
        <v>57.148012568159423</v>
      </c>
      <c r="BS62" s="38">
        <f>Matrix2!BS62/Matrix3!BS62*100</f>
        <v>5.546240165097382</v>
      </c>
      <c r="BT62" s="38" t="s">
        <v>46</v>
      </c>
      <c r="BU62" s="38">
        <f>Matrix2!BU62/Matrix3!BU62*100</f>
        <v>2.2729578893962454</v>
      </c>
      <c r="BV62" s="38">
        <f>Matrix2!BV62/Matrix3!BV62*100</f>
        <v>5.5292259083728279</v>
      </c>
      <c r="BW62" s="38">
        <f>Matrix2!BW62/Matrix3!BW62*100</f>
        <v>8.1863609641387427</v>
      </c>
      <c r="BX62" s="35">
        <f>Matrix2!BX62/Matrix3!BX62*1000</f>
        <v>36331.968357375525</v>
      </c>
      <c r="BY62" s="45" t="s">
        <v>46</v>
      </c>
      <c r="BZ62" s="38">
        <f>Matrix2!BZ62/Matrix3!BZ62*100</f>
        <v>67.156799518465974</v>
      </c>
      <c r="CA62" s="38">
        <f>Matrix2!CA62/Matrix3!CA62*100</f>
        <v>63.031659737767832</v>
      </c>
      <c r="CB62" s="38">
        <f>Matrix2!CB62/Matrix3!CB62*100</f>
        <v>87.630644342973113</v>
      </c>
      <c r="CC62" s="38">
        <f>Matrix2!CC62/Matrix3!CC62*100</f>
        <v>12.36935565702689</v>
      </c>
      <c r="CD62" s="38">
        <f>Matrix2!CD62/Matrix3!CD62*100</f>
        <v>6.1491628614916287</v>
      </c>
      <c r="CE62" s="38">
        <f>Matrix2!CE62/Matrix3!CE62*100</f>
        <v>72.962019453450665</v>
      </c>
      <c r="CF62" s="38">
        <f>Matrix2!CF62/Matrix3!CF62*100</f>
        <v>6.4705882352941186</v>
      </c>
      <c r="CG62" s="35" t="e">
        <f>Matrix2!$CG62-Matrix3!CG62</f>
        <v>#VALUE!</v>
      </c>
      <c r="CH62" s="38">
        <f>Matrix2!CH62/Matrix3!CH62*100</f>
        <v>3.469910371318822</v>
      </c>
      <c r="CI62" s="38">
        <f>Matrix2!CI62/Matrix3!CI62*100</f>
        <v>2.3815620998719589</v>
      </c>
      <c r="CJ62" s="38">
        <f>Matrix2!CJ62/Matrix3!CJ62*100</f>
        <v>1.0883482714468631</v>
      </c>
      <c r="CK62" s="38">
        <f>Matrix2!CK62/Matrix3!CK62*100</f>
        <v>34.501845018450183</v>
      </c>
      <c r="CL62" s="38" t="s">
        <v>237</v>
      </c>
      <c r="CM62" s="38">
        <f>Matrix2!CM62/Matrix3!CM62*100</f>
        <v>48.154981549815496</v>
      </c>
      <c r="CN62" s="38">
        <f>Matrix2!CN62/Matrix3!CN62*100</f>
        <v>29.015544041450774</v>
      </c>
      <c r="CO62" s="40">
        <f>Matrix2!CO62/Matrix3!CO62*100</f>
        <v>5.5405222567988091</v>
      </c>
      <c r="CP62" s="35">
        <f>Matrix2!CP62-Matrix3!CP62</f>
        <v>87</v>
      </c>
      <c r="CQ62" s="77">
        <f>Matrix2!CQ62/Matrix3!CQ62*100-100</f>
        <v>0.87940968361468208</v>
      </c>
      <c r="CR62" s="35">
        <f>Matrix2!CR62-Matrix3!CR62</f>
        <v>275</v>
      </c>
      <c r="CS62" s="50">
        <f>Matrix2!CS62/Matrix3!CS62*100-100</f>
        <v>2.8335909325090114</v>
      </c>
      <c r="CT62" s="38">
        <f>Matrix2!CT62/Matrix3!CT62*100</f>
        <v>31.102204408817634</v>
      </c>
      <c r="CU62" s="35">
        <f>Matrix2!CT62-Matrix3!CU62</f>
        <v>30</v>
      </c>
      <c r="CV62" s="38">
        <f>Matrix2!CV62/Matrix3!CV62*100</f>
        <v>108.3817635270541</v>
      </c>
      <c r="CW62" s="38">
        <f>Matrix2!CW62/Matrix3!CW62*100</f>
        <v>46.504578872694438</v>
      </c>
      <c r="CX62" s="38">
        <f>Matrix2!CX62/Matrix3!CX62</f>
        <v>2.396599690880989</v>
      </c>
      <c r="CY62" s="38">
        <f>Matrix2!CY62/Matrix3!CY62</f>
        <v>2.2470292725340548</v>
      </c>
      <c r="CZ62" s="38">
        <f>Matrix2!CZ62/Matrix3!CZ62</f>
        <v>51.801781737193764</v>
      </c>
      <c r="DA62" s="40" t="s">
        <v>46</v>
      </c>
      <c r="DB62" s="44" t="s">
        <v>46</v>
      </c>
      <c r="DC62" s="44" t="s">
        <v>46</v>
      </c>
      <c r="DD62" s="44" t="s">
        <v>46</v>
      </c>
      <c r="DE62" s="44" t="s">
        <v>46</v>
      </c>
      <c r="DF62" s="9" t="s">
        <v>46</v>
      </c>
      <c r="DG62" s="9" t="s">
        <v>46</v>
      </c>
      <c r="DH62" s="9" t="s">
        <v>46</v>
      </c>
      <c r="DI62" s="9" t="s">
        <v>46</v>
      </c>
    </row>
    <row r="63" spans="1:113" x14ac:dyDescent="0.2">
      <c r="A63" s="3" t="s">
        <v>40</v>
      </c>
      <c r="B63" s="4">
        <v>2012</v>
      </c>
      <c r="C63" s="2" t="s">
        <v>17</v>
      </c>
      <c r="D63" s="38" t="s">
        <v>46</v>
      </c>
      <c r="E63" s="38" t="s">
        <v>46</v>
      </c>
      <c r="F63" s="39" t="s">
        <v>46</v>
      </c>
      <c r="G63" s="40" t="s">
        <v>46</v>
      </c>
      <c r="H63" s="38">
        <f>Matrix2!H63/Matrix3!H63*100</f>
        <v>5.5429631155985986</v>
      </c>
      <c r="I63" s="9" t="s">
        <v>46</v>
      </c>
      <c r="J63" s="9" t="s">
        <v>46</v>
      </c>
      <c r="K63" s="9" t="s">
        <v>46</v>
      </c>
      <c r="L63" s="9" t="s">
        <v>46</v>
      </c>
      <c r="M63" s="9" t="s">
        <v>46</v>
      </c>
      <c r="N63" s="38" t="s">
        <v>237</v>
      </c>
      <c r="O63" s="9">
        <f>Matrix2!O63/Matrix3!O63*100</f>
        <v>14.431082331174839</v>
      </c>
      <c r="P63" s="9" t="s">
        <v>237</v>
      </c>
      <c r="Q63" s="9" t="s">
        <v>237</v>
      </c>
      <c r="R63" s="40" t="s">
        <v>46</v>
      </c>
      <c r="S63" s="38">
        <f>Matrix2!S63/Matrix3!S63*100</f>
        <v>62.230375806092951</v>
      </c>
      <c r="T63" s="38">
        <f>Matrix2!T63/Matrix3!T63*100</f>
        <v>61.688311688311693</v>
      </c>
      <c r="U63" s="38">
        <f>Matrix2!U63/Matrix3!U63*100</f>
        <v>47.049591964846208</v>
      </c>
      <c r="V63" s="38">
        <f>Matrix2!V63/Matrix3!V63*100</f>
        <v>66.909975669099751</v>
      </c>
      <c r="W63" s="38">
        <f>Matrix2!W63/Matrix3!W63*100</f>
        <v>49.788748054258399</v>
      </c>
      <c r="X63" s="38">
        <f>Matrix2!X63/Matrix3!X63*100</f>
        <v>8.8322465915826918</v>
      </c>
      <c r="Y63" s="38">
        <f>Matrix2!Y63/Matrix3!Y63*100</f>
        <v>28.321791232080496</v>
      </c>
      <c r="Z63" s="38">
        <f>Matrix2!Z63/Matrix3!Z63*100</f>
        <v>12.660710595866794</v>
      </c>
      <c r="AA63" s="38">
        <f>(Matrix3!AA63-Matrix2!AA63)/Matrix2!AA63*100</f>
        <v>20.04859673158975</v>
      </c>
      <c r="AB63" s="38" t="s">
        <v>46</v>
      </c>
      <c r="AC63" s="38" t="s">
        <v>46</v>
      </c>
      <c r="AD63" s="38">
        <f>Matrix2!AD63/Matrix3!AD63*100</f>
        <v>86.097946287519747</v>
      </c>
      <c r="AE63" s="34" t="s">
        <v>46</v>
      </c>
      <c r="AF63" s="30" t="s">
        <v>46</v>
      </c>
      <c r="AG63" s="38">
        <f>Matrix2!AG63/Matrix3!AG63*100</f>
        <v>16.391922522151248</v>
      </c>
      <c r="AH63" s="38" t="s">
        <v>46</v>
      </c>
      <c r="AI63" s="38" t="s">
        <v>46</v>
      </c>
      <c r="AJ63" s="38" t="s">
        <v>46</v>
      </c>
      <c r="AK63" s="38">
        <f>Matrix2!AK63/Matrix3!AK63*100</f>
        <v>21.501358695652172</v>
      </c>
      <c r="AL63" s="38">
        <f>Matrix2!AL63/Matrix3!AL63*100</f>
        <v>12.805706521739129</v>
      </c>
      <c r="AM63" s="38">
        <f>Matrix2!AM63/Matrix3!AM63*100</f>
        <v>30.805687203791472</v>
      </c>
      <c r="AN63" s="38">
        <f>Matrix2!AN63/Matrix3!AN63*100</f>
        <v>14.854389272993924</v>
      </c>
      <c r="AO63" s="38" t="s">
        <v>46</v>
      </c>
      <c r="AP63" s="38" t="s">
        <v>46</v>
      </c>
      <c r="AQ63" s="40" t="s">
        <v>46</v>
      </c>
      <c r="AR63" s="38">
        <f>Matrix2!AR63/Matrix3!AR63*100</f>
        <v>9.9560409368775336</v>
      </c>
      <c r="AS63" s="38">
        <f>Matrix2!AS63/Matrix3!AS63*100</f>
        <v>30.18282166264229</v>
      </c>
      <c r="AT63" s="38">
        <f>Matrix2!AT63/Matrix3!AT63*100</f>
        <v>46.857142857142861</v>
      </c>
      <c r="AU63" s="38">
        <f>Matrix2!AU63/Matrix3!AU63*100</f>
        <v>43.658536585365852</v>
      </c>
      <c r="AV63" s="38">
        <f>Matrix2!AV63/Matrix3!AV63*100</f>
        <v>10.279406691962746</v>
      </c>
      <c r="AW63" s="38">
        <f>Matrix2!AW63/Matrix3!AW63*100</f>
        <v>3.5874439461883409</v>
      </c>
      <c r="AX63" s="38" t="s">
        <v>237</v>
      </c>
      <c r="AY63" s="38" t="s">
        <v>46</v>
      </c>
      <c r="AZ63" s="9" t="s">
        <v>46</v>
      </c>
      <c r="BA63" s="40" t="s">
        <v>46</v>
      </c>
      <c r="BB63" s="31" t="s">
        <v>46</v>
      </c>
      <c r="BC63" s="38" t="s">
        <v>46</v>
      </c>
      <c r="BD63" s="55" t="s">
        <v>46</v>
      </c>
      <c r="BE63" s="38" t="s">
        <v>46</v>
      </c>
      <c r="BF63" s="51" t="s">
        <v>46</v>
      </c>
      <c r="BG63" s="38">
        <f>Matrix2!BG63/Matrix3!BG63*100</f>
        <v>24.88838519129061</v>
      </c>
      <c r="BH63" s="38">
        <f>Matrix2!BH63/Matrix3!BH63*100</f>
        <v>1.6558575962467226</v>
      </c>
      <c r="BI63" s="38">
        <f>Matrix2!BI63/Matrix3!BI63*100</f>
        <v>17.962881131241716</v>
      </c>
      <c r="BJ63" s="38">
        <f>Matrix2!BJ63/Matrix3!BJ63*100</f>
        <v>7.9908675799086755</v>
      </c>
      <c r="BK63" s="38">
        <f>Matrix2!BK63/Matrix3!BK63*100</f>
        <v>22.396313364055302</v>
      </c>
      <c r="BL63" s="38" t="s">
        <v>46</v>
      </c>
      <c r="BM63" s="38" t="s">
        <v>46</v>
      </c>
      <c r="BN63" s="38" t="s">
        <v>46</v>
      </c>
      <c r="BO63" s="40" t="s">
        <v>46</v>
      </c>
      <c r="BP63" s="38">
        <f>Matrix2!BP63/Matrix3!BP63*100</f>
        <v>14.675950723085162</v>
      </c>
      <c r="BQ63" s="38">
        <f>Matrix2!BQ63/Matrix3!BQ63*100</f>
        <v>17.717560017432028</v>
      </c>
      <c r="BR63" s="38">
        <f>(Matrix2!BR63-Matrix3!BR63)/Matrix3!BR63*100</f>
        <v>53.65631008661088</v>
      </c>
      <c r="BS63" s="38">
        <f>Matrix2!BS63/Matrix3!BS63*100</f>
        <v>8.0603063397211354</v>
      </c>
      <c r="BT63" s="38" t="s">
        <v>46</v>
      </c>
      <c r="BU63" s="38">
        <f>Matrix2!BU63/Matrix3!BU63*100</f>
        <v>3.9100160685591856</v>
      </c>
      <c r="BV63" s="38">
        <f>Matrix2!BV63/Matrix3!BV63*100</f>
        <v>9.0485117278588092</v>
      </c>
      <c r="BW63" s="38">
        <f>Matrix2!BW63/Matrix3!BW63*100</f>
        <v>12.498520534974553</v>
      </c>
      <c r="BX63" s="35">
        <f>Matrix2!BX63/Matrix3!BX63*1000</f>
        <v>33667.588012801862</v>
      </c>
      <c r="BY63" s="45" t="s">
        <v>46</v>
      </c>
      <c r="BZ63" s="38">
        <f>Matrix2!BZ63/Matrix3!BZ63*100</f>
        <v>62.092176660484924</v>
      </c>
      <c r="CA63" s="38">
        <f>Matrix2!CA63/Matrix3!CA63*100</f>
        <v>62.002546078485629</v>
      </c>
      <c r="CB63" s="38">
        <f>Matrix2!CB63/Matrix3!CB63*100</f>
        <v>85.324049276914835</v>
      </c>
      <c r="CC63" s="38">
        <f>Matrix2!CC63/Matrix3!CC63*100</f>
        <v>14.675950723085162</v>
      </c>
      <c r="CD63" s="38">
        <f>Matrix2!CD63/Matrix3!CD63*100</f>
        <v>5.9721478307445102</v>
      </c>
      <c r="CE63" s="38">
        <f>Matrix2!CE63/Matrix3!CE63*100</f>
        <v>71.824649508265324</v>
      </c>
      <c r="CF63" s="38">
        <f>Matrix2!CF63/Matrix3!CF63*100</f>
        <v>12.967581047381547</v>
      </c>
      <c r="CG63" s="35" t="e">
        <f>Matrix2!$CG63-Matrix3!CG63</f>
        <v>#VALUE!</v>
      </c>
      <c r="CH63" s="38">
        <f>Matrix2!CH63/Matrix3!CH63*100</f>
        <v>5.9789823008849563</v>
      </c>
      <c r="CI63" s="38">
        <f>Matrix2!CI63/Matrix3!CI63*100</f>
        <v>3.7610619469026552</v>
      </c>
      <c r="CJ63" s="38">
        <f>Matrix2!CJ63/Matrix3!CJ63*100</f>
        <v>2.2179203539823007</v>
      </c>
      <c r="CK63" s="38">
        <f>Matrix2!CK63/Matrix3!CK63*100</f>
        <v>41.905642923219247</v>
      </c>
      <c r="CL63" s="38" t="s">
        <v>237</v>
      </c>
      <c r="CM63" s="38">
        <f>Matrix2!CM63/Matrix3!CM63*100</f>
        <v>43.200740055504163</v>
      </c>
      <c r="CN63" s="38">
        <f>Matrix2!CN63/Matrix3!CN63*100</f>
        <v>30.693763139453402</v>
      </c>
      <c r="CO63" s="40">
        <f>Matrix2!CO63/Matrix3!CO63*100</f>
        <v>8.878231372090303</v>
      </c>
      <c r="CP63" s="35">
        <f>Matrix2!CP63-Matrix3!CP63</f>
        <v>45</v>
      </c>
      <c r="CQ63" s="77">
        <f>Matrix2!CQ63/Matrix3!CQ63*100-100</f>
        <v>0.31053757504658108</v>
      </c>
      <c r="CR63" s="35">
        <f>Matrix2!CR63-Matrix3!CR63</f>
        <v>958</v>
      </c>
      <c r="CS63" s="50">
        <f>Matrix2!CS63/Matrix3!CS63*100-100</f>
        <v>7.0555310060391747</v>
      </c>
      <c r="CT63" s="38">
        <f>Matrix2!CT63/Matrix3!CT63*100</f>
        <v>38.270500825536594</v>
      </c>
      <c r="CU63" s="35">
        <f>Matrix2!CT63-Matrix3!CU63</f>
        <v>5</v>
      </c>
      <c r="CV63" s="38">
        <f>Matrix2!CV63/Matrix3!CV63*100</f>
        <v>103.18932305998901</v>
      </c>
      <c r="CW63" s="38">
        <f>Matrix2!CW63/Matrix3!CW63*100</f>
        <v>51.513153375918677</v>
      </c>
      <c r="CX63" s="38">
        <f>Matrix2!CX63/Matrix3!CX63</f>
        <v>2.1444984533804683</v>
      </c>
      <c r="CY63" s="38">
        <f>Matrix2!CY63/Matrix3!CY63</f>
        <v>1.8198749999999999</v>
      </c>
      <c r="CZ63" s="38">
        <f>Matrix2!CZ63/Matrix3!CZ63</f>
        <v>44.796923076923079</v>
      </c>
      <c r="DA63" s="40" t="s">
        <v>46</v>
      </c>
      <c r="DB63" s="44" t="s">
        <v>46</v>
      </c>
      <c r="DC63" s="44" t="s">
        <v>46</v>
      </c>
      <c r="DD63" s="44" t="s">
        <v>46</v>
      </c>
      <c r="DE63" s="44" t="s">
        <v>46</v>
      </c>
      <c r="DF63" s="9" t="s">
        <v>46</v>
      </c>
      <c r="DG63" s="9" t="s">
        <v>46</v>
      </c>
      <c r="DH63" s="9" t="s">
        <v>46</v>
      </c>
      <c r="DI63" s="9" t="s">
        <v>46</v>
      </c>
    </row>
    <row r="64" spans="1:113" x14ac:dyDescent="0.2">
      <c r="A64" s="3" t="s">
        <v>41</v>
      </c>
      <c r="B64" s="4">
        <v>2012</v>
      </c>
      <c r="C64" s="2" t="s">
        <v>18</v>
      </c>
      <c r="D64" s="38" t="s">
        <v>46</v>
      </c>
      <c r="E64" s="38" t="s">
        <v>46</v>
      </c>
      <c r="F64" s="39" t="s">
        <v>46</v>
      </c>
      <c r="G64" s="40" t="s">
        <v>46</v>
      </c>
      <c r="H64" s="38">
        <f>Matrix2!H64/Matrix3!H64*100</f>
        <v>4.5730027548209362</v>
      </c>
      <c r="I64" s="9" t="s">
        <v>46</v>
      </c>
      <c r="J64" s="9" t="s">
        <v>46</v>
      </c>
      <c r="K64" s="9" t="s">
        <v>46</v>
      </c>
      <c r="L64" s="9" t="s">
        <v>46</v>
      </c>
      <c r="M64" s="9" t="s">
        <v>46</v>
      </c>
      <c r="N64" s="38" t="s">
        <v>237</v>
      </c>
      <c r="O64" s="9">
        <f>Matrix2!O64/Matrix3!O64*100</f>
        <v>10.32258064516129</v>
      </c>
      <c r="P64" s="9" t="s">
        <v>237</v>
      </c>
      <c r="Q64" s="9" t="s">
        <v>237</v>
      </c>
      <c r="R64" s="40" t="s">
        <v>46</v>
      </c>
      <c r="S64" s="38">
        <f>Matrix2!S64/Matrix3!S64*100</f>
        <v>63.327061774851046</v>
      </c>
      <c r="T64" s="38">
        <f>Matrix2!T64/Matrix3!T64*100</f>
        <v>66.328845862955674</v>
      </c>
      <c r="U64" s="38">
        <f>Matrix2!U64/Matrix3!U64*100</f>
        <v>44.625452520189363</v>
      </c>
      <c r="V64" s="38">
        <f>Matrix2!V64/Matrix3!V64*100</f>
        <v>67.149758454106276</v>
      </c>
      <c r="W64" s="38">
        <f>Matrix2!W64/Matrix3!W64*100</f>
        <v>50.452418096723875</v>
      </c>
      <c r="X64" s="38">
        <f>Matrix2!X64/Matrix3!X64*100</f>
        <v>5.8083982901684683</v>
      </c>
      <c r="Y64" s="38">
        <f>Matrix2!Y64/Matrix3!Y64*100</f>
        <v>32.188684635768254</v>
      </c>
      <c r="Z64" s="38">
        <f>Matrix2!Z64/Matrix3!Z64*100</f>
        <v>11.844408298468032</v>
      </c>
      <c r="AA64" s="38">
        <f>(Matrix3!AA64-Matrix2!AA64)/Matrix2!AA64*100</f>
        <v>28.392301680748037</v>
      </c>
      <c r="AB64" s="38" t="s">
        <v>46</v>
      </c>
      <c r="AC64" s="38" t="s">
        <v>46</v>
      </c>
      <c r="AD64" s="38">
        <f>Matrix2!AD64/Matrix3!AD64*100</f>
        <v>84.725536992840105</v>
      </c>
      <c r="AE64" s="34" t="s">
        <v>46</v>
      </c>
      <c r="AF64" s="30" t="s">
        <v>46</v>
      </c>
      <c r="AG64" s="38">
        <f>Matrix2!AG64/Matrix3!AG64*100</f>
        <v>18.517405459554219</v>
      </c>
      <c r="AH64" s="38" t="s">
        <v>46</v>
      </c>
      <c r="AI64" s="38" t="s">
        <v>46</v>
      </c>
      <c r="AJ64" s="38" t="s">
        <v>46</v>
      </c>
      <c r="AK64" s="38">
        <f>Matrix2!AK64/Matrix3!AK64*100</f>
        <v>18.890892696122634</v>
      </c>
      <c r="AL64" s="38">
        <f>Matrix2!AL64/Matrix3!AL64*100</f>
        <v>9.8286744815148772</v>
      </c>
      <c r="AM64" s="38">
        <f>Matrix2!AM64/Matrix3!AM64*100</f>
        <v>29.355608591885442</v>
      </c>
      <c r="AN64" s="38">
        <f>Matrix2!AN64/Matrix3!AN64*100</f>
        <v>10.900730321882609</v>
      </c>
      <c r="AO64" s="38" t="s">
        <v>46</v>
      </c>
      <c r="AP64" s="38" t="s">
        <v>46</v>
      </c>
      <c r="AQ64" s="40" t="s">
        <v>46</v>
      </c>
      <c r="AR64" s="38">
        <f>Matrix2!AR64/Matrix3!AR64*100</f>
        <v>10.838968194340096</v>
      </c>
      <c r="AS64" s="38">
        <f>Matrix2!AS64/Matrix3!AS64*100</f>
        <v>35.027726432532347</v>
      </c>
      <c r="AT64" s="38">
        <f>Matrix2!AT64/Matrix3!AT64*100</f>
        <v>46.569920844327179</v>
      </c>
      <c r="AU64" s="38">
        <f>Matrix2!AU64/Matrix3!AU64*100</f>
        <v>39.943342776203963</v>
      </c>
      <c r="AV64" s="38">
        <f>Matrix2!AV64/Matrix3!AV64*100</f>
        <v>8.502772643253234</v>
      </c>
      <c r="AW64" s="38">
        <f>Matrix2!AW64/Matrix3!AW64*100</f>
        <v>2.5415896487985212</v>
      </c>
      <c r="AX64" s="38" t="s">
        <v>237</v>
      </c>
      <c r="AY64" s="38" t="s">
        <v>46</v>
      </c>
      <c r="AZ64" s="9" t="s">
        <v>46</v>
      </c>
      <c r="BA64" s="40" t="s">
        <v>46</v>
      </c>
      <c r="BB64" s="31" t="s">
        <v>46</v>
      </c>
      <c r="BC64" s="38" t="s">
        <v>46</v>
      </c>
      <c r="BD64" s="55" t="s">
        <v>46</v>
      </c>
      <c r="BE64" s="38" t="s">
        <v>46</v>
      </c>
      <c r="BF64" s="51" t="s">
        <v>46</v>
      </c>
      <c r="BG64" s="38">
        <f>Matrix2!BG64/Matrix3!BG64*100</f>
        <v>20.160280490859002</v>
      </c>
      <c r="BH64" s="38">
        <f>Matrix2!BH64/Matrix3!BH64*100</f>
        <v>1.7142857142857144</v>
      </c>
      <c r="BI64" s="38">
        <f>Matrix2!BI64/Matrix3!BI64*100</f>
        <v>14.403198172472873</v>
      </c>
      <c r="BJ64" s="38">
        <f>Matrix2!BJ64/Matrix3!BJ64*100</f>
        <v>5.9737292975442609</v>
      </c>
      <c r="BK64" s="38">
        <f>Matrix2!BK64/Matrix3!BK64*100</f>
        <v>23.900573613766728</v>
      </c>
      <c r="BL64" s="38" t="s">
        <v>46</v>
      </c>
      <c r="BM64" s="38" t="s">
        <v>46</v>
      </c>
      <c r="BN64" s="38" t="s">
        <v>46</v>
      </c>
      <c r="BO64" s="40" t="s">
        <v>46</v>
      </c>
      <c r="BP64" s="38">
        <f>Matrix2!BP64/Matrix3!BP64*100</f>
        <v>14.743589743589745</v>
      </c>
      <c r="BQ64" s="38">
        <f>Matrix2!BQ64/Matrix3!BQ64*100</f>
        <v>17.966863816101629</v>
      </c>
      <c r="BR64" s="38">
        <f>(Matrix2!BR64-Matrix3!BR64)/Matrix3!BR64*100</f>
        <v>52.868090473801068</v>
      </c>
      <c r="BS64" s="38">
        <f>Matrix2!BS64/Matrix3!BS64*100</f>
        <v>6.9221136989732033</v>
      </c>
      <c r="BT64" s="38" t="s">
        <v>46</v>
      </c>
      <c r="BU64" s="38">
        <f>Matrix2!BU64/Matrix3!BU64*100</f>
        <v>3.0389363722697058</v>
      </c>
      <c r="BV64" s="38">
        <f>Matrix2!BV64/Matrix3!BV64*100</f>
        <v>7.1894604767879553</v>
      </c>
      <c r="BW64" s="38">
        <f>Matrix2!BW64/Matrix3!BW64*100</f>
        <v>10.348343245539507</v>
      </c>
      <c r="BX64" s="35">
        <f>Matrix2!BX64/Matrix3!BX64*1000</f>
        <v>32629.40679755119</v>
      </c>
      <c r="BY64" s="45" t="s">
        <v>46</v>
      </c>
      <c r="BZ64" s="38">
        <f>Matrix2!BZ64/Matrix3!BZ64*100</f>
        <v>65.058852992737286</v>
      </c>
      <c r="CA64" s="38">
        <f>Matrix2!CA64/Matrix3!CA64*100</f>
        <v>64.97994446158593</v>
      </c>
      <c r="CB64" s="38">
        <f>Matrix2!CB64/Matrix3!CB64*100</f>
        <v>85.256410256410248</v>
      </c>
      <c r="CC64" s="38">
        <f>Matrix2!CC64/Matrix3!CC64*100</f>
        <v>14.743589743589745</v>
      </c>
      <c r="CD64" s="38">
        <f>Matrix2!CD64/Matrix3!CD64*100</f>
        <v>5.7217473884140553</v>
      </c>
      <c r="CE64" s="38">
        <f>Matrix2!CE64/Matrix3!CE64*100</f>
        <v>74.227234753550547</v>
      </c>
      <c r="CF64" s="38">
        <f>Matrix2!CF64/Matrix3!CF64*100</f>
        <v>9.8901098901098905</v>
      </c>
      <c r="CG64" s="35" t="e">
        <f>Matrix2!$CG64-Matrix3!CG64</f>
        <v>#VALUE!</v>
      </c>
      <c r="CH64" s="38">
        <f>Matrix2!CH64/Matrix3!CH64*100</f>
        <v>4.7732696897374698</v>
      </c>
      <c r="CI64" s="38">
        <f>Matrix2!CI64/Matrix3!CI64*100</f>
        <v>3.3720840711371158</v>
      </c>
      <c r="CJ64" s="38">
        <f>Matrix2!CJ64/Matrix3!CJ64*100</f>
        <v>1.4011856186003542</v>
      </c>
      <c r="CK64" s="38">
        <f>Matrix2!CK64/Matrix3!CK64*100</f>
        <v>50.322580645161288</v>
      </c>
      <c r="CL64" s="38" t="s">
        <v>237</v>
      </c>
      <c r="CM64" s="38">
        <f>Matrix2!CM64/Matrix3!CM64*100</f>
        <v>46.774193548387096</v>
      </c>
      <c r="CN64" s="38">
        <f>Matrix2!CN64/Matrix3!CN64*100</f>
        <v>29.357798165137616</v>
      </c>
      <c r="CO64" s="40">
        <f>Matrix2!CO64/Matrix3!CO64*100</f>
        <v>7.4328187535734713</v>
      </c>
      <c r="CP64" s="35">
        <f>Matrix2!CP64-Matrix3!CP64</f>
        <v>43</v>
      </c>
      <c r="CQ64" s="77">
        <f>Matrix2!CQ64/Matrix3!CQ64*100-100</f>
        <v>0.47937569676699354</v>
      </c>
      <c r="CR64" s="35">
        <f>Matrix2!CR64-Matrix3!CR64</f>
        <v>258</v>
      </c>
      <c r="CS64" s="50">
        <f>Matrix2!CS64/Matrix3!CS64*100-100</f>
        <v>2.9468874928612223</v>
      </c>
      <c r="CT64" s="38">
        <f>Matrix2!CT64/Matrix3!CT64*100</f>
        <v>23.044491290358373</v>
      </c>
      <c r="CU64" s="35">
        <f>Matrix2!CT64-Matrix3!CU64</f>
        <v>11</v>
      </c>
      <c r="CV64" s="38">
        <f>Matrix2!CV64/Matrix3!CV64*100</f>
        <v>112.40319538444467</v>
      </c>
      <c r="CW64" s="38">
        <f>Matrix2!CW64/Matrix3!CW64*100</f>
        <v>50.743300776358623</v>
      </c>
      <c r="CX64" s="38">
        <f>Matrix2!CX64/Matrix3!CX64</f>
        <v>2.2804111936036549</v>
      </c>
      <c r="CY64" s="38">
        <f>Matrix2!CY64/Matrix3!CY64</f>
        <v>1.4183716965046889</v>
      </c>
      <c r="CZ64" s="38">
        <f>Matrix2!CZ64/Matrix3!CZ64</f>
        <v>35.972972972972975</v>
      </c>
      <c r="DA64" s="40" t="s">
        <v>46</v>
      </c>
      <c r="DB64" s="44" t="s">
        <v>46</v>
      </c>
      <c r="DC64" s="44" t="s">
        <v>46</v>
      </c>
      <c r="DD64" s="44" t="s">
        <v>46</v>
      </c>
      <c r="DE64" s="44" t="s">
        <v>46</v>
      </c>
      <c r="DF64" s="9" t="s">
        <v>46</v>
      </c>
      <c r="DG64" s="9" t="s">
        <v>46</v>
      </c>
      <c r="DH64" s="9" t="s">
        <v>46</v>
      </c>
      <c r="DI64" s="9" t="s">
        <v>46</v>
      </c>
    </row>
    <row r="65" spans="1:113" x14ac:dyDescent="0.2">
      <c r="A65" s="3" t="s">
        <v>42</v>
      </c>
      <c r="B65" s="4">
        <v>2012</v>
      </c>
      <c r="C65" s="2" t="s">
        <v>19</v>
      </c>
      <c r="D65" s="38" t="s">
        <v>46</v>
      </c>
      <c r="E65" s="38" t="s">
        <v>46</v>
      </c>
      <c r="F65" s="39" t="s">
        <v>46</v>
      </c>
      <c r="G65" s="40" t="s">
        <v>46</v>
      </c>
      <c r="H65" s="38">
        <f>Matrix2!H65/Matrix3!H65*100</f>
        <v>5.1920973475526386</v>
      </c>
      <c r="I65" s="9" t="s">
        <v>46</v>
      </c>
      <c r="J65" s="9" t="s">
        <v>46</v>
      </c>
      <c r="K65" s="9" t="s">
        <v>46</v>
      </c>
      <c r="L65" s="9" t="s">
        <v>46</v>
      </c>
      <c r="M65" s="9" t="s">
        <v>46</v>
      </c>
      <c r="N65" s="38" t="s">
        <v>237</v>
      </c>
      <c r="O65" s="9">
        <f>Matrix2!O65/Matrix3!O65*100</f>
        <v>12.541254125412541</v>
      </c>
      <c r="P65" s="9" t="s">
        <v>237</v>
      </c>
      <c r="Q65" s="9" t="s">
        <v>237</v>
      </c>
      <c r="R65" s="40" t="s">
        <v>46</v>
      </c>
      <c r="S65" s="38">
        <f>Matrix2!S65/Matrix3!S65*100</f>
        <v>63.137996219281668</v>
      </c>
      <c r="T65" s="38">
        <f>Matrix2!T65/Matrix3!T65*100</f>
        <v>63.177167474421111</v>
      </c>
      <c r="U65" s="38">
        <f>Matrix2!U65/Matrix3!U65*100</f>
        <v>48.07130333138516</v>
      </c>
      <c r="V65" s="38">
        <f>Matrix2!V65/Matrix3!V65*100</f>
        <v>66.811414392059561</v>
      </c>
      <c r="W65" s="38">
        <f>Matrix2!W65/Matrix3!W65*100</f>
        <v>47.821681864235053</v>
      </c>
      <c r="X65" s="38">
        <f>Matrix2!X65/Matrix3!X65*100</f>
        <v>7.540799099606077</v>
      </c>
      <c r="Y65" s="38">
        <f>Matrix2!Y65/Matrix3!Y65*100</f>
        <v>26.57459424426969</v>
      </c>
      <c r="Z65" s="38">
        <f>Matrix2!Z65/Matrix3!Z65*100</f>
        <v>9.7339437047948572</v>
      </c>
      <c r="AA65" s="38">
        <f>(Matrix3!AA65-Matrix2!AA65)/Matrix2!AA65*100</f>
        <v>32.775324993868047</v>
      </c>
      <c r="AB65" s="38" t="s">
        <v>46</v>
      </c>
      <c r="AC65" s="38" t="s">
        <v>46</v>
      </c>
      <c r="AD65" s="38">
        <f>Matrix2!AD65/Matrix3!AD65*100</f>
        <v>86.759581881533094</v>
      </c>
      <c r="AE65" s="34" t="s">
        <v>46</v>
      </c>
      <c r="AF65" s="30" t="s">
        <v>46</v>
      </c>
      <c r="AG65" s="38">
        <f>Matrix2!AG65/Matrix3!AG65*100</f>
        <v>17.839075745146296</v>
      </c>
      <c r="AH65" s="38" t="s">
        <v>46</v>
      </c>
      <c r="AI65" s="38" t="s">
        <v>46</v>
      </c>
      <c r="AJ65" s="38" t="s">
        <v>46</v>
      </c>
      <c r="AK65" s="38">
        <f>Matrix2!AK65/Matrix3!AK65*100</f>
        <v>17.672413793103448</v>
      </c>
      <c r="AL65" s="38">
        <f>Matrix2!AL65/Matrix3!AL65*100</f>
        <v>6.4347290640394084</v>
      </c>
      <c r="AM65" s="38">
        <f>Matrix2!AM65/Matrix3!AM65*100</f>
        <v>21.777003484320556</v>
      </c>
      <c r="AN65" s="38">
        <f>Matrix2!AN65/Matrix3!AN65*100</f>
        <v>7.2044452960337235</v>
      </c>
      <c r="AO65" s="38" t="s">
        <v>46</v>
      </c>
      <c r="AP65" s="38" t="s">
        <v>46</v>
      </c>
      <c r="AQ65" s="40" t="s">
        <v>46</v>
      </c>
      <c r="AR65" s="38">
        <f>Matrix2!AR65/Matrix3!AR65*100</f>
        <v>10.018457752255948</v>
      </c>
      <c r="AS65" s="38">
        <f>Matrix2!AS65/Matrix3!AS65*100</f>
        <v>29.170931422722617</v>
      </c>
      <c r="AT65" s="38">
        <f>Matrix2!AT65/Matrix3!AT65*100</f>
        <v>43.859649122807014</v>
      </c>
      <c r="AU65" s="38">
        <f>Matrix2!AU65/Matrix3!AU65*100</f>
        <v>44.266666666666666</v>
      </c>
      <c r="AV65" s="38">
        <f>Matrix2!AV65/Matrix3!AV65*100</f>
        <v>4.912998976458546</v>
      </c>
      <c r="AW65" s="38">
        <f>Matrix2!AW65/Matrix3!AW65*100</f>
        <v>1.3647219379051518</v>
      </c>
      <c r="AX65" s="38" t="s">
        <v>237</v>
      </c>
      <c r="AY65" s="38" t="s">
        <v>46</v>
      </c>
      <c r="AZ65" s="9" t="s">
        <v>46</v>
      </c>
      <c r="BA65" s="40" t="s">
        <v>46</v>
      </c>
      <c r="BB65" s="31" t="s">
        <v>46</v>
      </c>
      <c r="BC65" s="38" t="s">
        <v>46</v>
      </c>
      <c r="BD65" s="55" t="s">
        <v>46</v>
      </c>
      <c r="BE65" s="38" t="s">
        <v>46</v>
      </c>
      <c r="BF65" s="51" t="s">
        <v>46</v>
      </c>
      <c r="BG65" s="38">
        <f>Matrix2!BG65/Matrix3!BG65*100</f>
        <v>21.417828821438338</v>
      </c>
      <c r="BH65" s="38">
        <f>Matrix2!BH65/Matrix3!BH65*100</f>
        <v>1.4203638684966486</v>
      </c>
      <c r="BI65" s="38">
        <f>Matrix2!BI65/Matrix3!BI65*100</f>
        <v>14.175454684395536</v>
      </c>
      <c r="BJ65" s="38">
        <f>Matrix2!BJ65/Matrix3!BJ65*100</f>
        <v>6.0599113556472561</v>
      </c>
      <c r="BK65" s="38">
        <f>Matrix2!BK65/Matrix3!BK65*100</f>
        <v>23.203026481715007</v>
      </c>
      <c r="BL65" s="38" t="s">
        <v>46</v>
      </c>
      <c r="BM65" s="38" t="s">
        <v>46</v>
      </c>
      <c r="BN65" s="38" t="s">
        <v>46</v>
      </c>
      <c r="BO65" s="40" t="s">
        <v>46</v>
      </c>
      <c r="BP65" s="38">
        <f>Matrix2!BP65/Matrix3!BP65*100</f>
        <v>13.571308301060785</v>
      </c>
      <c r="BQ65" s="38">
        <f>Matrix2!BQ65/Matrix3!BQ65*100</f>
        <v>15.477698768440687</v>
      </c>
      <c r="BR65" s="38">
        <f>(Matrix2!BR65-Matrix3!BR65)/Matrix3!BR65*100</f>
        <v>68.502388907198622</v>
      </c>
      <c r="BS65" s="38">
        <f>Matrix2!BS65/Matrix3!BS65*100</f>
        <v>4.3751709051134808</v>
      </c>
      <c r="BT65" s="38" t="s">
        <v>46</v>
      </c>
      <c r="BU65" s="38">
        <f>Matrix2!BU65/Matrix3!BU65*100</f>
        <v>2.0710557332884325</v>
      </c>
      <c r="BV65" s="38">
        <f>Matrix2!BV65/Matrix3!BV65*100</f>
        <v>4.5672031317964334</v>
      </c>
      <c r="BW65" s="38">
        <f>Matrix2!BW65/Matrix3!BW65*100</f>
        <v>6.5179905736291524</v>
      </c>
      <c r="BX65" s="35">
        <f>Matrix2!BX65/Matrix3!BX65*1000</f>
        <v>45729.566802187015</v>
      </c>
      <c r="BY65" s="45" t="s">
        <v>46</v>
      </c>
      <c r="BZ65" s="38">
        <f>Matrix2!BZ65/Matrix3!BZ65*100</f>
        <v>64.284249384741585</v>
      </c>
      <c r="CA65" s="38">
        <f>Matrix2!CA65/Matrix3!CA65*100</f>
        <v>63.573110682937269</v>
      </c>
      <c r="CB65" s="38">
        <f>Matrix2!CB65/Matrix3!CB65*100</f>
        <v>86.428691698939218</v>
      </c>
      <c r="CC65" s="38">
        <f>Matrix2!CC65/Matrix3!CC65*100</f>
        <v>13.571308301060785</v>
      </c>
      <c r="CD65" s="38">
        <f>Matrix2!CD65/Matrix3!CD65*100</f>
        <v>6.5835999326485943</v>
      </c>
      <c r="CE65" s="38">
        <f>Matrix2!CE65/Matrix3!CE65*100</f>
        <v>73.056691992986558</v>
      </c>
      <c r="CF65" s="38">
        <f>Matrix2!CF65/Matrix3!CF65*100</f>
        <v>6.593406593406594</v>
      </c>
      <c r="CG65" s="35" t="e">
        <f>Matrix2!$CG65-Matrix3!CG65</f>
        <v>#VALUE!</v>
      </c>
      <c r="CH65" s="38">
        <f>Matrix2!CH65/Matrix3!CH65*100</f>
        <v>3.2222044983250915</v>
      </c>
      <c r="CI65" s="38">
        <f>Matrix2!CI65/Matrix3!CI65*100</f>
        <v>1.7706173233370555</v>
      </c>
      <c r="CJ65" s="38">
        <f>Matrix2!CJ65/Matrix3!CJ65*100</f>
        <v>1.4515871749880365</v>
      </c>
      <c r="CK65" s="38">
        <f>Matrix2!CK65/Matrix3!CK65*100</f>
        <v>36.633663366336634</v>
      </c>
      <c r="CL65" s="38" t="s">
        <v>237</v>
      </c>
      <c r="CM65" s="38">
        <f>Matrix2!CM65/Matrix3!CM65*100</f>
        <v>37.128712871287128</v>
      </c>
      <c r="CN65" s="38">
        <f>Matrix2!CN65/Matrix3!CN65*100</f>
        <v>31.578947368421051</v>
      </c>
      <c r="CO65" s="40">
        <f>Matrix2!CO65/Matrix3!CO65*100</f>
        <v>4.5861234595689613</v>
      </c>
      <c r="CP65" s="35">
        <f>Matrix2!CP65-Matrix3!CP65</f>
        <v>112</v>
      </c>
      <c r="CQ65" s="77">
        <f>Matrix2!CQ65/Matrix3!CQ65*100-100</f>
        <v>0.84103026207102971</v>
      </c>
      <c r="CR65" s="35">
        <f>Matrix2!CR65-Matrix3!CR65</f>
        <v>343</v>
      </c>
      <c r="CS65" s="50">
        <f>Matrix2!CS65/Matrix3!CS65*100-100</f>
        <v>2.6211218095674838</v>
      </c>
      <c r="CT65" s="38">
        <f>Matrix2!CT65/Matrix3!CT65*100</f>
        <v>27.939533844664531</v>
      </c>
      <c r="CU65" s="35">
        <f>Matrix2!CT65-Matrix3!CU65</f>
        <v>43</v>
      </c>
      <c r="CV65" s="38">
        <f>Matrix2!CV65/Matrix3!CV65*100</f>
        <v>116.04884950480306</v>
      </c>
      <c r="CW65" s="38">
        <f>Matrix2!CW65/Matrix3!CW65*100</f>
        <v>53.268389390210558</v>
      </c>
      <c r="CX65" s="38">
        <f>Matrix2!CX65/Matrix3!CX65</f>
        <v>2.2356717102246675</v>
      </c>
      <c r="CY65" s="38">
        <f>Matrix2!CY65/Matrix3!CY65</f>
        <v>1.6800275640289422</v>
      </c>
      <c r="CZ65" s="38">
        <f>Matrix2!CZ65/Matrix3!CZ65</f>
        <v>32.114160263446763</v>
      </c>
      <c r="DA65" s="40" t="s">
        <v>46</v>
      </c>
      <c r="DB65" s="44" t="s">
        <v>46</v>
      </c>
      <c r="DC65" s="44" t="s">
        <v>46</v>
      </c>
      <c r="DD65" s="44" t="s">
        <v>46</v>
      </c>
      <c r="DE65" s="44" t="s">
        <v>46</v>
      </c>
      <c r="DF65" s="9" t="s">
        <v>46</v>
      </c>
      <c r="DG65" s="9" t="s">
        <v>46</v>
      </c>
      <c r="DH65" s="9" t="s">
        <v>46</v>
      </c>
      <c r="DI65" s="9" t="s">
        <v>46</v>
      </c>
    </row>
    <row r="66" spans="1:113" x14ac:dyDescent="0.2">
      <c r="A66" s="3" t="s">
        <v>43</v>
      </c>
      <c r="B66" s="4">
        <v>2012</v>
      </c>
      <c r="C66" s="2" t="s">
        <v>20</v>
      </c>
      <c r="D66" s="38" t="s">
        <v>46</v>
      </c>
      <c r="E66" s="38" t="s">
        <v>46</v>
      </c>
      <c r="F66" s="39" t="s">
        <v>46</v>
      </c>
      <c r="G66" s="40" t="s">
        <v>46</v>
      </c>
      <c r="H66" s="38">
        <f>Matrix2!H66/Matrix3!H66*100</f>
        <v>4.3410852713178292</v>
      </c>
      <c r="I66" s="9" t="s">
        <v>46</v>
      </c>
      <c r="J66" s="9" t="s">
        <v>46</v>
      </c>
      <c r="K66" s="9" t="s">
        <v>46</v>
      </c>
      <c r="L66" s="9" t="s">
        <v>46</v>
      </c>
      <c r="M66" s="9" t="s">
        <v>46</v>
      </c>
      <c r="N66" s="38" t="s">
        <v>237</v>
      </c>
      <c r="O66" s="9">
        <f>Matrix2!O66/Matrix3!O66*100</f>
        <v>11.940298507462686</v>
      </c>
      <c r="P66" s="9" t="s">
        <v>237</v>
      </c>
      <c r="Q66" s="9" t="s">
        <v>237</v>
      </c>
      <c r="R66" s="40" t="s">
        <v>46</v>
      </c>
      <c r="S66" s="38">
        <f>Matrix2!S66/Matrix3!S66*100</f>
        <v>60.004446420631396</v>
      </c>
      <c r="T66" s="38">
        <f>Matrix2!T66/Matrix3!T66*100</f>
        <v>60.57951482479784</v>
      </c>
      <c r="U66" s="38">
        <f>Matrix2!U66/Matrix3!U66*100</f>
        <v>47.742906276870158</v>
      </c>
      <c r="V66" s="38">
        <f>Matrix2!V66/Matrix3!V66*100</f>
        <v>64.247311827956992</v>
      </c>
      <c r="W66" s="38">
        <f>Matrix2!W66/Matrix3!W66*100</f>
        <v>50.292660963529947</v>
      </c>
      <c r="X66" s="38">
        <f>Matrix2!X66/Matrix3!X66*100</f>
        <v>9.2965857671740029</v>
      </c>
      <c r="Y66" s="38">
        <f>Matrix2!Y66/Matrix3!Y66*100</f>
        <v>28.977408413968103</v>
      </c>
      <c r="Z66" s="38">
        <f>Matrix2!Z66/Matrix3!Z66*100</f>
        <v>9.8011772678822364</v>
      </c>
      <c r="AA66" s="38">
        <f>(Matrix3!AA66-Matrix2!AA66)/Matrix2!AA66*100</f>
        <v>37.216725858278373</v>
      </c>
      <c r="AB66" s="38" t="s">
        <v>46</v>
      </c>
      <c r="AC66" s="38" t="s">
        <v>46</v>
      </c>
      <c r="AD66" s="38">
        <f>Matrix2!AD66/Matrix3!AD66*100</f>
        <v>87</v>
      </c>
      <c r="AE66" s="34" t="s">
        <v>46</v>
      </c>
      <c r="AF66" s="30" t="s">
        <v>46</v>
      </c>
      <c r="AG66" s="38">
        <f>Matrix2!AG66/Matrix3!AG66*100</f>
        <v>17.77307963354475</v>
      </c>
      <c r="AH66" s="38" t="s">
        <v>46</v>
      </c>
      <c r="AI66" s="38" t="s">
        <v>46</v>
      </c>
      <c r="AJ66" s="38" t="s">
        <v>46</v>
      </c>
      <c r="AK66" s="38">
        <f>Matrix2!AK66/Matrix3!AK66*100</f>
        <v>19.77587343441002</v>
      </c>
      <c r="AL66" s="38">
        <f>Matrix2!AL66/Matrix3!AL66*100</f>
        <v>8.174027686222809</v>
      </c>
      <c r="AM66" s="38">
        <f>Matrix2!AM66/Matrix3!AM66*100</f>
        <v>20.666666666666668</v>
      </c>
      <c r="AN66" s="38">
        <f>Matrix2!AN66/Matrix3!AN66*100</f>
        <v>10.785091197462332</v>
      </c>
      <c r="AO66" s="38" t="s">
        <v>46</v>
      </c>
      <c r="AP66" s="38" t="s">
        <v>46</v>
      </c>
      <c r="AQ66" s="40" t="s">
        <v>46</v>
      </c>
      <c r="AR66" s="38">
        <f>Matrix2!AR66/Matrix3!AR66*100</f>
        <v>10.11275546159267</v>
      </c>
      <c r="AS66" s="38">
        <f>Matrix2!AS66/Matrix3!AS66*100</f>
        <v>25.15679442508711</v>
      </c>
      <c r="AT66" s="38">
        <f>Matrix2!AT66/Matrix3!AT66*100</f>
        <v>46.260387811634352</v>
      </c>
      <c r="AU66" s="38">
        <f>Matrix2!AU66/Matrix3!AU66*100</f>
        <v>39.520958083832333</v>
      </c>
      <c r="AV66" s="38">
        <f>Matrix2!AV66/Matrix3!AV66*100</f>
        <v>6.4111498257839727</v>
      </c>
      <c r="AW66" s="38">
        <f>Matrix2!AW66/Matrix3!AW66*100</f>
        <v>1.8815331010452963</v>
      </c>
      <c r="AX66" s="38" t="s">
        <v>237</v>
      </c>
      <c r="AY66" s="38" t="s">
        <v>46</v>
      </c>
      <c r="AZ66" s="9" t="s">
        <v>46</v>
      </c>
      <c r="BA66" s="40" t="s">
        <v>46</v>
      </c>
      <c r="BB66" s="31" t="s">
        <v>46</v>
      </c>
      <c r="BC66" s="38" t="s">
        <v>46</v>
      </c>
      <c r="BD66" s="55" t="s">
        <v>46</v>
      </c>
      <c r="BE66" s="38" t="s">
        <v>46</v>
      </c>
      <c r="BF66" s="51" t="s">
        <v>46</v>
      </c>
      <c r="BG66" s="38">
        <f>Matrix2!BG66/Matrix3!BG66*100</f>
        <v>22.88935870331219</v>
      </c>
      <c r="BH66" s="38">
        <f>Matrix2!BH66/Matrix3!BH66*100</f>
        <v>1.5394088669950738</v>
      </c>
      <c r="BI66" s="38">
        <f>Matrix2!BI66/Matrix3!BI66*100</f>
        <v>15.354637568199534</v>
      </c>
      <c r="BJ66" s="38">
        <f>Matrix2!BJ66/Matrix3!BJ66*100</f>
        <v>6.0950896336710834</v>
      </c>
      <c r="BK66" s="38">
        <f>Matrix2!BK66/Matrix3!BK66*100</f>
        <v>21.994884910485936</v>
      </c>
      <c r="BL66" s="38" t="s">
        <v>46</v>
      </c>
      <c r="BM66" s="38" t="s">
        <v>46</v>
      </c>
      <c r="BN66" s="38" t="s">
        <v>46</v>
      </c>
      <c r="BO66" s="40" t="s">
        <v>46</v>
      </c>
      <c r="BP66" s="38">
        <f>Matrix2!BP66/Matrix3!BP66*100</f>
        <v>13.787991104521868</v>
      </c>
      <c r="BQ66" s="38">
        <f>Matrix2!BQ66/Matrix3!BQ66*100</f>
        <v>16.07145904106649</v>
      </c>
      <c r="BR66" s="38">
        <f>(Matrix2!BR66-Matrix3!BR66)/Matrix3!BR66*100</f>
        <v>67.41326381796938</v>
      </c>
      <c r="BS66" s="38">
        <f>Matrix2!BS66/Matrix3!BS66*100</f>
        <v>6.1451726568005638</v>
      </c>
      <c r="BT66" s="38" t="s">
        <v>46</v>
      </c>
      <c r="BU66" s="38">
        <f>Matrix2!BU66/Matrix3!BU66*100</f>
        <v>2.446256486286138</v>
      </c>
      <c r="BV66" s="38">
        <f>Matrix2!BV66/Matrix3!BV66*100</f>
        <v>6.1871687077316757</v>
      </c>
      <c r="BW66" s="38">
        <f>Matrix2!BW66/Matrix3!BW66*100</f>
        <v>8.5769509543367963</v>
      </c>
      <c r="BX66" s="35">
        <f>Matrix2!BX66/Matrix3!BX66*1000</f>
        <v>40607.020675293767</v>
      </c>
      <c r="BY66" s="45" t="s">
        <v>46</v>
      </c>
      <c r="BZ66" s="38">
        <f>Matrix2!BZ66/Matrix3!BZ66*100</f>
        <v>63.072586328400284</v>
      </c>
      <c r="CA66" s="38">
        <f>Matrix2!CA66/Matrix3!CA66*100</f>
        <v>60.042283298097253</v>
      </c>
      <c r="CB66" s="38">
        <f>Matrix2!CB66/Matrix3!CB66*100</f>
        <v>86.212008895478135</v>
      </c>
      <c r="CC66" s="38">
        <f>Matrix2!CC66/Matrix3!CC66*100</f>
        <v>13.787991104521868</v>
      </c>
      <c r="CD66" s="38">
        <f>Matrix2!CD66/Matrix3!CD66*100</f>
        <v>5.5040770941438106</v>
      </c>
      <c r="CE66" s="38">
        <f>Matrix2!CE66/Matrix3!CE66*100</f>
        <v>71.109200343938099</v>
      </c>
      <c r="CF66" s="38">
        <f>Matrix2!CF66/Matrix3!CF66*100</f>
        <v>4.6511627906976747</v>
      </c>
      <c r="CG66" s="35" t="e">
        <f>Matrix2!$CG66-Matrix3!CG66</f>
        <v>#VALUE!</v>
      </c>
      <c r="CH66" s="38">
        <f>Matrix2!CH66/Matrix3!CH66*100</f>
        <v>3.7430167597765367</v>
      </c>
      <c r="CI66" s="38">
        <f>Matrix2!CI66/Matrix3!CI66*100</f>
        <v>2.3016759776536313</v>
      </c>
      <c r="CJ66" s="38">
        <f>Matrix2!CJ66/Matrix3!CJ66*100</f>
        <v>1.441340782122905</v>
      </c>
      <c r="CK66" s="38">
        <f>Matrix2!CK66/Matrix3!CK66*100</f>
        <v>34.029850746268657</v>
      </c>
      <c r="CL66" s="38" t="s">
        <v>237</v>
      </c>
      <c r="CM66" s="38">
        <f>Matrix2!CM66/Matrix3!CM66*100</f>
        <v>42.388059701492537</v>
      </c>
      <c r="CN66" s="38">
        <f>Matrix2!CN66/Matrix3!CN66*100</f>
        <v>26.883910386965375</v>
      </c>
      <c r="CO66" s="40">
        <f>Matrix2!CO66/Matrix3!CO66*100</f>
        <v>6.5320665083135392</v>
      </c>
      <c r="CP66" s="35">
        <f>Matrix2!CP66-Matrix3!CP66</f>
        <v>30</v>
      </c>
      <c r="CQ66" s="77">
        <f>Matrix2!CQ66/Matrix3!CQ66*100-100</f>
        <v>0.44326241134751854</v>
      </c>
      <c r="CR66" s="35">
        <f>Matrix2!CR66-Matrix3!CR66</f>
        <v>383</v>
      </c>
      <c r="CS66" s="50">
        <f>Matrix2!CS66/Matrix3!CS66*100-100</f>
        <v>5.9703819173811326</v>
      </c>
      <c r="CT66" s="38">
        <f>Matrix2!CT66/Matrix3!CT66*100</f>
        <v>35.216240070609004</v>
      </c>
      <c r="CU66" s="35">
        <f>Matrix2!CT66-Matrix3!CU66</f>
        <v>10</v>
      </c>
      <c r="CV66" s="38">
        <f>Matrix2!CV66/Matrix3!CV66*100</f>
        <v>109.30273609885262</v>
      </c>
      <c r="CW66" s="38">
        <f>Matrix2!CW66/Matrix3!CW66*100</f>
        <v>52.363636363636367</v>
      </c>
      <c r="CX66" s="38">
        <f>Matrix2!CX66/Matrix3!CX66</f>
        <v>2.2120031176929071</v>
      </c>
      <c r="CY66" s="38">
        <f>Matrix2!CY66/Matrix3!CY66</f>
        <v>2.6355869242199108</v>
      </c>
      <c r="CZ66" s="38">
        <f>Matrix2!CZ66/Matrix3!CZ66</f>
        <v>40.427350427350426</v>
      </c>
      <c r="DA66" s="40" t="s">
        <v>46</v>
      </c>
      <c r="DB66" s="44" t="s">
        <v>46</v>
      </c>
      <c r="DC66" s="44" t="s">
        <v>46</v>
      </c>
      <c r="DD66" s="44" t="s">
        <v>46</v>
      </c>
      <c r="DE66" s="44" t="s">
        <v>46</v>
      </c>
      <c r="DF66" s="9" t="s">
        <v>46</v>
      </c>
      <c r="DG66" s="9" t="s">
        <v>46</v>
      </c>
      <c r="DH66" s="9" t="s">
        <v>46</v>
      </c>
      <c r="DI66" s="9" t="s">
        <v>46</v>
      </c>
    </row>
    <row r="67" spans="1:113" x14ac:dyDescent="0.2">
      <c r="A67" s="3" t="s">
        <v>44</v>
      </c>
      <c r="B67" s="4">
        <v>2012</v>
      </c>
      <c r="C67" s="2" t="s">
        <v>21</v>
      </c>
      <c r="D67" s="38" t="s">
        <v>46</v>
      </c>
      <c r="E67" s="38" t="s">
        <v>46</v>
      </c>
      <c r="F67" s="39" t="s">
        <v>46</v>
      </c>
      <c r="G67" s="40" t="s">
        <v>46</v>
      </c>
      <c r="H67" s="38">
        <f>Matrix2!H67/Matrix3!H67*100</f>
        <v>6.6961250849762068</v>
      </c>
      <c r="I67" s="9" t="s">
        <v>46</v>
      </c>
      <c r="J67" s="9" t="s">
        <v>46</v>
      </c>
      <c r="K67" s="9" t="s">
        <v>46</v>
      </c>
      <c r="L67" s="9" t="s">
        <v>46</v>
      </c>
      <c r="M67" s="9" t="s">
        <v>46</v>
      </c>
      <c r="N67" s="38">
        <v>17</v>
      </c>
      <c r="O67" s="9">
        <f>Matrix2!O67/Matrix3!O67*100</f>
        <v>18.63932898415657</v>
      </c>
      <c r="P67" s="9" t="s">
        <v>237</v>
      </c>
      <c r="Q67" s="9" t="s">
        <v>237</v>
      </c>
      <c r="R67" s="40" t="s">
        <v>46</v>
      </c>
      <c r="S67" s="38">
        <f>Matrix2!S67/Matrix3!S67*100</f>
        <v>62.00386502155493</v>
      </c>
      <c r="T67" s="38">
        <f>Matrix2!T67/Matrix3!T67*100</f>
        <v>64.075426697473361</v>
      </c>
      <c r="U67" s="38">
        <f>Matrix2!U67/Matrix3!U67*100</f>
        <v>46.393386152256291</v>
      </c>
      <c r="V67" s="38">
        <f>Matrix2!V67/Matrix3!V67*100</f>
        <v>66.336633663366342</v>
      </c>
      <c r="W67" s="38">
        <f>Matrix2!W67/Matrix3!W67*100</f>
        <v>47.386397386397391</v>
      </c>
      <c r="X67" s="38">
        <f>Matrix2!X67/Matrix3!X67*100</f>
        <v>7.5440174784732044</v>
      </c>
      <c r="Y67" s="38">
        <f>Matrix2!Y67/Matrix3!Y67*100</f>
        <v>29.481992249819672</v>
      </c>
      <c r="Z67" s="38">
        <f>Matrix2!Z67/Matrix3!Z67*100</f>
        <v>13.975651373495824</v>
      </c>
      <c r="AA67" s="38">
        <f>(Matrix3!AA67-Matrix2!AA67)/Matrix2!AA67*100</f>
        <v>27.784191139299701</v>
      </c>
      <c r="AB67" s="38" t="s">
        <v>46</v>
      </c>
      <c r="AC67" s="38" t="s">
        <v>46</v>
      </c>
      <c r="AD67" s="38">
        <f>Matrix2!AD67/Matrix3!AD67*100</f>
        <v>87.543252595155707</v>
      </c>
      <c r="AE67" s="34" t="s">
        <v>46</v>
      </c>
      <c r="AF67" s="30" t="s">
        <v>46</v>
      </c>
      <c r="AG67" s="38">
        <f>Matrix2!AG67/Matrix3!AG67*100</f>
        <v>17.111780130134989</v>
      </c>
      <c r="AH67" s="38" t="s">
        <v>46</v>
      </c>
      <c r="AI67" s="38" t="s">
        <v>46</v>
      </c>
      <c r="AJ67" s="38" t="s">
        <v>46</v>
      </c>
      <c r="AK67" s="38">
        <f>Matrix2!AK67/Matrix3!AK67*100</f>
        <v>20.172173103769193</v>
      </c>
      <c r="AL67" s="38">
        <f>Matrix2!AL67/Matrix3!AL67*100</f>
        <v>11.586784550953933</v>
      </c>
      <c r="AM67" s="38">
        <f>Matrix2!AM67/Matrix3!AM67*100</f>
        <v>31.141868512110726</v>
      </c>
      <c r="AN67" s="38">
        <f>Matrix2!AN67/Matrix3!AN67*100</f>
        <v>13.805334846765041</v>
      </c>
      <c r="AO67" s="38" t="s">
        <v>46</v>
      </c>
      <c r="AP67" s="38" t="s">
        <v>46</v>
      </c>
      <c r="AQ67" s="40" t="s">
        <v>46</v>
      </c>
      <c r="AR67" s="38">
        <f>Matrix2!AR67/Matrix3!AR67*100</f>
        <v>11.037195299601827</v>
      </c>
      <c r="AS67" s="38">
        <f>Matrix2!AS67/Matrix3!AS67*100</f>
        <v>34.051913770347561</v>
      </c>
      <c r="AT67" s="38">
        <f>Matrix2!AT67/Matrix3!AT67*100</f>
        <v>44.961240310077521</v>
      </c>
      <c r="AU67" s="38">
        <f>Matrix2!AU67/Matrix3!AU67*100</f>
        <v>42.528735632183903</v>
      </c>
      <c r="AV67" s="38">
        <f>Matrix2!AV67/Matrix3!AV67*100</f>
        <v>8.6669599648042226</v>
      </c>
      <c r="AW67" s="38">
        <f>Matrix2!AW67/Matrix3!AW67*100</f>
        <v>2.2217333919929607</v>
      </c>
      <c r="AX67" s="38">
        <v>4.7</v>
      </c>
      <c r="AY67" s="38" t="s">
        <v>46</v>
      </c>
      <c r="AZ67" s="9" t="s">
        <v>46</v>
      </c>
      <c r="BA67" s="40" t="s">
        <v>46</v>
      </c>
      <c r="BB67" s="31" t="s">
        <v>46</v>
      </c>
      <c r="BC67" s="38" t="s">
        <v>46</v>
      </c>
      <c r="BD67" s="55" t="s">
        <v>46</v>
      </c>
      <c r="BE67" s="38" t="s">
        <v>46</v>
      </c>
      <c r="BF67" s="51" t="s">
        <v>46</v>
      </c>
      <c r="BG67" s="38">
        <f>Matrix2!BG67/Matrix3!BG67*100</f>
        <v>21.132368651063416</v>
      </c>
      <c r="BH67" s="38">
        <f>Matrix2!BH67/Matrix3!BH67*100</f>
        <v>1.9301470588235294</v>
      </c>
      <c r="BI67" s="38">
        <f>Matrix2!BI67/Matrix3!BI67*100</f>
        <v>14.409465455313756</v>
      </c>
      <c r="BJ67" s="38">
        <f>Matrix2!BJ67/Matrix3!BJ67*100</f>
        <v>6.8508345658144938</v>
      </c>
      <c r="BK67" s="38">
        <f>Matrix2!BK67/Matrix3!BK67*100</f>
        <v>21.819583654587511</v>
      </c>
      <c r="BL67" s="38" t="s">
        <v>46</v>
      </c>
      <c r="BM67" s="38" t="s">
        <v>46</v>
      </c>
      <c r="BN67" s="38" t="s">
        <v>46</v>
      </c>
      <c r="BO67" s="40" t="s">
        <v>46</v>
      </c>
      <c r="BP67" s="38">
        <f>Matrix2!BP67/Matrix3!BP67*100</f>
        <v>14.310171792903951</v>
      </c>
      <c r="BQ67" s="38">
        <f>Matrix2!BQ67/Matrix3!BQ67*100</f>
        <v>19.016275581129687</v>
      </c>
      <c r="BR67" s="38">
        <f>(Matrix2!BR67-Matrix3!BR67)/Matrix3!BR67*100</f>
        <v>57.300252447879416</v>
      </c>
      <c r="BS67" s="38">
        <f>Matrix2!BS67/Matrix3!BS67*100</f>
        <v>7.2205496746625224</v>
      </c>
      <c r="BT67" s="38" t="s">
        <v>46</v>
      </c>
      <c r="BU67" s="38">
        <f>Matrix2!BU67/Matrix3!BU67*100</f>
        <v>2.7569514138969242</v>
      </c>
      <c r="BV67" s="38">
        <f>Matrix2!BV67/Matrix3!BV67*100</f>
        <v>7.3851742396256626</v>
      </c>
      <c r="BW67" s="38">
        <f>Matrix2!BW67/Matrix3!BW67*100</f>
        <v>9.2725127801808895</v>
      </c>
      <c r="BX67" s="35">
        <f>Matrix2!BX67/Matrix3!BX67*1000</f>
        <v>35516.475249511008</v>
      </c>
      <c r="BY67" s="45" t="s">
        <v>46</v>
      </c>
      <c r="BZ67" s="38">
        <f>Matrix2!BZ67/Matrix3!BZ67*100</f>
        <v>65.239875691949109</v>
      </c>
      <c r="CA67" s="38">
        <f>Matrix2!CA67/Matrix3!CA67*100</f>
        <v>63.193434060809551</v>
      </c>
      <c r="CB67" s="38">
        <f>Matrix2!CB67/Matrix3!CB67*100</f>
        <v>85.689828207096056</v>
      </c>
      <c r="CC67" s="38">
        <f>Matrix2!CC67/Matrix3!CC67*100</f>
        <v>14.310171792903951</v>
      </c>
      <c r="CD67" s="38">
        <f>Matrix2!CD67/Matrix3!CD67*100</f>
        <v>5.9507645079402556</v>
      </c>
      <c r="CE67" s="38">
        <f>Matrix2!CE67/Matrix3!CE67*100</f>
        <v>73.785738890802619</v>
      </c>
      <c r="CF67" s="38">
        <f>Matrix2!CF67/Matrix3!CF67*100</f>
        <v>8.9041095890410951</v>
      </c>
      <c r="CG67" s="35" t="e">
        <f>Matrix2!$CG67-Matrix3!CG67</f>
        <v>#VALUE!</v>
      </c>
      <c r="CH67" s="38">
        <f>Matrix2!CH67/Matrix3!CH67*100</f>
        <v>3.9931524692047184</v>
      </c>
      <c r="CI67" s="38">
        <f>Matrix2!CI67/Matrix3!CI67*100</f>
        <v>2.3631424211975736</v>
      </c>
      <c r="CJ67" s="38">
        <f>Matrix2!CJ67/Matrix3!CJ67*100</f>
        <v>1.6300100480071453</v>
      </c>
      <c r="CK67" s="38">
        <f>Matrix2!CK67/Matrix3!CK67*100</f>
        <v>32.991612301957133</v>
      </c>
      <c r="CL67" s="38">
        <v>5.2</v>
      </c>
      <c r="CM67" s="38">
        <f>Matrix2!CM67/Matrix3!CM67*100</f>
        <v>48.555452003727865</v>
      </c>
      <c r="CN67" s="38">
        <f>Matrix2!CN67/Matrix3!CN67*100</f>
        <v>27.997601918465225</v>
      </c>
      <c r="CO67" s="40">
        <f>Matrix2!CO67/Matrix3!CO67*100</f>
        <v>7.2063217487026261</v>
      </c>
      <c r="CP67" s="35">
        <f>Matrix2!CP67-Matrix3!CP67</f>
        <v>57</v>
      </c>
      <c r="CQ67" s="77">
        <f>Matrix2!CQ67/Matrix3!CQ67*100-100</f>
        <v>0.28402013054960662</v>
      </c>
      <c r="CR67" s="35">
        <f>Matrix2!CR67-Matrix3!CR67</f>
        <v>1194</v>
      </c>
      <c r="CS67" s="50">
        <f>Matrix2!CS67/Matrix3!CS67*100-100</f>
        <v>6.3067821677582856</v>
      </c>
      <c r="CT67" s="38">
        <f>Matrix2!CT67/Matrix3!CT67*100</f>
        <v>41.27496770346815</v>
      </c>
      <c r="CU67" s="35">
        <f>Matrix2!CT67-Matrix3!CU67</f>
        <v>5</v>
      </c>
      <c r="CV67" s="38">
        <f>Matrix2!CV67/Matrix3!CV67*100</f>
        <v>100.34979628341449</v>
      </c>
      <c r="CW67" s="38">
        <f>Matrix2!CW67/Matrix3!CW67*100</f>
        <v>49.034670292318154</v>
      </c>
      <c r="CX67" s="38">
        <f>Matrix2!CX67/Matrix3!CX67</f>
        <v>2.1755757447707587</v>
      </c>
      <c r="CY67" s="38">
        <f>Matrix2!CY67/Matrix3!CY67</f>
        <v>3.2782553326965935</v>
      </c>
      <c r="CZ67" s="38">
        <f>Matrix2!CZ67/Matrix3!CZ67</f>
        <v>50.537423312883433</v>
      </c>
      <c r="DA67" s="40" t="s">
        <v>46</v>
      </c>
      <c r="DB67" s="44" t="s">
        <v>46</v>
      </c>
      <c r="DC67" s="44" t="s">
        <v>46</v>
      </c>
      <c r="DD67" s="44" t="s">
        <v>46</v>
      </c>
      <c r="DE67" s="44" t="s">
        <v>46</v>
      </c>
      <c r="DF67" s="9" t="s">
        <v>46</v>
      </c>
      <c r="DG67" s="9" t="s">
        <v>46</v>
      </c>
      <c r="DH67" s="9" t="s">
        <v>46</v>
      </c>
      <c r="DI67" s="9" t="s">
        <v>46</v>
      </c>
    </row>
    <row r="68" spans="1:113" x14ac:dyDescent="0.2">
      <c r="A68" s="3" t="s">
        <v>45</v>
      </c>
      <c r="B68" s="4">
        <v>2012</v>
      </c>
      <c r="C68" s="2" t="s">
        <v>22</v>
      </c>
      <c r="D68" s="38" t="s">
        <v>46</v>
      </c>
      <c r="E68" s="38" t="s">
        <v>46</v>
      </c>
      <c r="F68" s="39" t="s">
        <v>46</v>
      </c>
      <c r="G68" s="40" t="s">
        <v>46</v>
      </c>
      <c r="H68" s="38">
        <f>Matrix2!H68/Matrix3!H68*100</f>
        <v>11.447602154996716</v>
      </c>
      <c r="I68" s="9" t="s">
        <v>46</v>
      </c>
      <c r="J68" s="9" t="s">
        <v>46</v>
      </c>
      <c r="K68" s="9" t="s">
        <v>46</v>
      </c>
      <c r="L68" s="9" t="s">
        <v>46</v>
      </c>
      <c r="M68" s="38">
        <f>Matrix2!M68/Matrix3!M68*100</f>
        <v>12.209737827715356</v>
      </c>
      <c r="N68" s="38">
        <v>20.399999999999999</v>
      </c>
      <c r="O68" s="9">
        <f>Matrix2!O68/Matrix3!O68*100</f>
        <v>24.306150419736166</v>
      </c>
      <c r="P68" s="9">
        <f>Matrix2!P68/Matrix3!P68*100</f>
        <v>36.405438229209572</v>
      </c>
      <c r="Q68" s="9">
        <f>(Matrix3!Q68-Matrix2!Q68)/Matrix2!Q68*100</f>
        <v>28.819582421482874</v>
      </c>
      <c r="R68" s="40" t="s">
        <v>46</v>
      </c>
      <c r="S68" s="38">
        <f>Matrix2!S68/Matrix3!S68*100</f>
        <v>61.294912365788754</v>
      </c>
      <c r="T68" s="38">
        <f>Matrix2!T68/Matrix3!T68*100</f>
        <v>62.727618925021858</v>
      </c>
      <c r="U68" s="38">
        <f>Matrix2!U68/Matrix3!U68*100</f>
        <v>47.448010832810098</v>
      </c>
      <c r="V68" s="38">
        <f>Matrix2!V68/Matrix3!V68*100</f>
        <v>61.420421011213854</v>
      </c>
      <c r="W68" s="38">
        <f>Matrix2!W68/Matrix3!W68*100</f>
        <v>44.079695587938311</v>
      </c>
      <c r="X68" s="38">
        <f>Matrix2!X68/Matrix3!X68*100</f>
        <v>10.501566646033963</v>
      </c>
      <c r="Y68" s="38">
        <f>Matrix2!Y68/Matrix3!Y68*100</f>
        <v>25.158072774816876</v>
      </c>
      <c r="Z68" s="38">
        <f>Matrix2!Z68/Matrix3!Z68*100</f>
        <v>14.649981317377506</v>
      </c>
      <c r="AA68" s="38">
        <f>(Matrix3!AA68-Matrix2!AA68)/Matrix2!AA68*100</f>
        <v>18.719674174366986</v>
      </c>
      <c r="AB68" s="38" t="s">
        <v>46</v>
      </c>
      <c r="AC68" s="38" t="s">
        <v>46</v>
      </c>
      <c r="AD68" s="38">
        <f>Matrix2!AD68/Matrix3!AD68*100</f>
        <v>89.670371067997749</v>
      </c>
      <c r="AE68" s="34" t="s">
        <v>46</v>
      </c>
      <c r="AF68" s="30" t="s">
        <v>46</v>
      </c>
      <c r="AG68" s="38">
        <f>Matrix2!AG68/Matrix3!AG68*100</f>
        <v>16.043283849991997</v>
      </c>
      <c r="AH68" s="38" t="s">
        <v>46</v>
      </c>
      <c r="AI68" s="38" t="s">
        <v>46</v>
      </c>
      <c r="AJ68" s="38" t="s">
        <v>46</v>
      </c>
      <c r="AK68" s="38">
        <f>Matrix2!AK68/Matrix3!AK68*100</f>
        <v>23.546160942378656</v>
      </c>
      <c r="AL68" s="38">
        <f>Matrix2!AL68/Matrix3!AL68*100</f>
        <v>18.247055066704512</v>
      </c>
      <c r="AM68" s="38">
        <f>Matrix2!AM68/Matrix3!AM68*100</f>
        <v>41.442832925221325</v>
      </c>
      <c r="AN68" s="38">
        <f>Matrix2!AN68/Matrix3!AN68*100</f>
        <v>20.256610928010051</v>
      </c>
      <c r="AO68" s="38" t="s">
        <v>46</v>
      </c>
      <c r="AP68" s="38" t="s">
        <v>46</v>
      </c>
      <c r="AQ68" s="40" t="s">
        <v>46</v>
      </c>
      <c r="AR68" s="38">
        <f>Matrix2!AR68/Matrix3!AR68*100</f>
        <v>10.822288813062965</v>
      </c>
      <c r="AS68" s="38">
        <f>Matrix2!AS68/Matrix3!AS68*100</f>
        <v>31.66387515829895</v>
      </c>
      <c r="AT68" s="38">
        <f>Matrix2!AT68/Matrix3!AT68*100</f>
        <v>41.426912656431433</v>
      </c>
      <c r="AU68" s="38">
        <f>Matrix2!AU68/Matrix3!AU68*100</f>
        <v>46.689504827156647</v>
      </c>
      <c r="AV68" s="38">
        <f>Matrix2!AV68/Matrix3!AV68*100</f>
        <v>12.991543772212918</v>
      </c>
      <c r="AW68" s="38">
        <f>Matrix2!AW68/Matrix3!AW68*100</f>
        <v>3.3849421953511172</v>
      </c>
      <c r="AX68" s="38">
        <v>7</v>
      </c>
      <c r="AY68" s="38" t="s">
        <v>46</v>
      </c>
      <c r="AZ68" s="42">
        <f>Matrix2!AZ68/Matrix3!AZ68*100</f>
        <v>5.3072867144956346</v>
      </c>
      <c r="BA68" s="40" t="s">
        <v>46</v>
      </c>
      <c r="BB68" s="31" t="s">
        <v>46</v>
      </c>
      <c r="BC68" s="38" t="s">
        <v>46</v>
      </c>
      <c r="BD68" s="55" t="s">
        <v>46</v>
      </c>
      <c r="BE68" s="38" t="s">
        <v>46</v>
      </c>
      <c r="BF68" s="51" t="s">
        <v>46</v>
      </c>
      <c r="BG68" s="38">
        <f>Matrix2!BG68/Matrix3!BG68*100</f>
        <v>20.906969608816635</v>
      </c>
      <c r="BH68" s="38">
        <f>Matrix2!BH68/Matrix3!BH68*100</f>
        <v>4.0672790634727303</v>
      </c>
      <c r="BI68" s="38">
        <f>Matrix2!BI68/Matrix3!BI68*100</f>
        <v>13.69523380808562</v>
      </c>
      <c r="BJ68" s="38">
        <f>Matrix2!BJ68/Matrix3!BJ68*100</f>
        <v>6.9590205551513504</v>
      </c>
      <c r="BK68" s="38">
        <f>Matrix2!BK68/Matrix3!BK68*100</f>
        <v>21.524382599974928</v>
      </c>
      <c r="BL68" s="38" t="s">
        <v>46</v>
      </c>
      <c r="BM68" s="38" t="s">
        <v>46</v>
      </c>
      <c r="BN68" s="38" t="s">
        <v>46</v>
      </c>
      <c r="BO68" s="40" t="s">
        <v>46</v>
      </c>
      <c r="BP68" s="38">
        <f>Matrix2!BP68/Matrix3!BP68*100</f>
        <v>14.282657375305845</v>
      </c>
      <c r="BQ68" s="38">
        <f>Matrix2!BQ68/Matrix3!BQ68*100</f>
        <v>18.3809934632642</v>
      </c>
      <c r="BR68" s="38">
        <f>(Matrix2!BR68-Matrix3!BR68)/Matrix3!BR68*100</f>
        <v>57.155642409214721</v>
      </c>
      <c r="BS68" s="38">
        <f>Matrix2!BS68/Matrix3!BS68*100</f>
        <v>11.700663069110741</v>
      </c>
      <c r="BT68" s="38">
        <f>Matrix2!BT68/Matrix3!BT68*100</f>
        <v>5.0093151527959163</v>
      </c>
      <c r="BU68" s="38">
        <f>Matrix2!BU68/Matrix3!BU68*100</f>
        <v>4.9194643057849099</v>
      </c>
      <c r="BV68" s="38">
        <f>Matrix2!BV68/Matrix3!BV68*100</f>
        <v>12.38763338382681</v>
      </c>
      <c r="BW68" s="38">
        <f>Matrix2!BW68/Matrix3!BW68*100</f>
        <v>14.873343209488956</v>
      </c>
      <c r="BX68" s="35">
        <f>Matrix2!BX68/Matrix3!BX68*1000</f>
        <v>35193.800004656798</v>
      </c>
      <c r="BY68" s="45" t="s">
        <v>46</v>
      </c>
      <c r="BZ68" s="38">
        <f>Matrix2!BZ68/Matrix3!BZ68*100</f>
        <v>65.969231258947104</v>
      </c>
      <c r="CA68" s="38">
        <f>Matrix2!CA68/Matrix3!CA68*100</f>
        <v>62.320105606293275</v>
      </c>
      <c r="CB68" s="38">
        <f>Matrix2!CB68/Matrix3!CB68*100</f>
        <v>85.717342624694155</v>
      </c>
      <c r="CC68" s="38">
        <f>Matrix2!CC68/Matrix3!CC68*100</f>
        <v>14.282657375305845</v>
      </c>
      <c r="CD68" s="38">
        <f>Matrix2!CD68/Matrix3!CD68*100</f>
        <v>6.3790927089907745</v>
      </c>
      <c r="CE68" s="38">
        <f>Matrix2!CE68/Matrix3!CE68*100</f>
        <v>73.474492716347299</v>
      </c>
      <c r="CF68" s="38">
        <f>Matrix2!CF68/Matrix3!CF68*100</f>
        <v>13.62763915547025</v>
      </c>
      <c r="CG68" s="35" t="e">
        <f>Matrix2!$CG68-Matrix3!CG68</f>
        <v>#VALUE!</v>
      </c>
      <c r="CH68" s="38">
        <f>Matrix2!CH68/Matrix3!CH68*100</f>
        <v>6.2588378473650979</v>
      </c>
      <c r="CI68" s="38">
        <f>Matrix2!CI68/Matrix3!CI68*100</f>
        <v>4.7923750906402924</v>
      </c>
      <c r="CJ68" s="38">
        <f>Matrix2!CJ68/Matrix3!CJ68*100</f>
        <v>1.4664627567248061</v>
      </c>
      <c r="CK68" s="38">
        <f>Matrix2!CK68/Matrix3!CK68*100</f>
        <v>41.121295185883163</v>
      </c>
      <c r="CL68" s="38">
        <v>8</v>
      </c>
      <c r="CM68" s="38">
        <f>Matrix2!CM68/Matrix3!CM68*100</f>
        <v>53.689823539489467</v>
      </c>
      <c r="CN68" s="38">
        <f>Matrix2!CN68/Matrix3!CN68*100</f>
        <v>28.377283211769839</v>
      </c>
      <c r="CO68" s="40">
        <f>Matrix2!CO68/Matrix3!CO68*100</f>
        <v>12.054755330174192</v>
      </c>
      <c r="CP68" s="35">
        <f>Matrix2!CP68-Matrix3!CP68</f>
        <v>2506</v>
      </c>
      <c r="CQ68" s="77">
        <f>Matrix2!CQ68/Matrix3!CQ68*100-100</f>
        <v>0.43131936221188028</v>
      </c>
      <c r="CR68" s="35">
        <f>Matrix2!CR68-Matrix3!CR68</f>
        <v>10373</v>
      </c>
      <c r="CS68" s="50">
        <f>Matrix2!CS68/Matrix3!CS68*100-100</f>
        <v>1.8098513280327069</v>
      </c>
      <c r="CT68" s="38">
        <f>Matrix2!CT68/Matrix3!CT68*100</f>
        <v>64.943428949433951</v>
      </c>
      <c r="CU68" s="35">
        <f>Matrix2!CT68-Matrix3!CU68</f>
        <v>1113</v>
      </c>
      <c r="CV68" s="38">
        <f>Matrix2!CV68/Matrix3!CV68*100</f>
        <v>88.768478562639459</v>
      </c>
      <c r="CW68" s="38">
        <f>Matrix2!CW68/Matrix3!CW68*100</f>
        <v>45.800002298946104</v>
      </c>
      <c r="CX68" s="38">
        <f>Matrix2!CX68/Matrix3!CX68</f>
        <v>1.9732543998771681</v>
      </c>
      <c r="CY68" s="38">
        <f>Matrix2!CY68/Matrix3!CY68</f>
        <v>4.9269337167004288</v>
      </c>
      <c r="CZ68" s="38">
        <f>Matrix2!CZ68/Matrix3!CZ68</f>
        <v>71.971044928089597</v>
      </c>
      <c r="DA68" s="40" t="s">
        <v>46</v>
      </c>
      <c r="DB68" s="44">
        <f>Matrix2!DB68/Matrix3!DB68*100</f>
        <v>13.017546892557696</v>
      </c>
      <c r="DC68" s="38">
        <f>Matrix2!DC68/Matrix3!DC68*100</f>
        <v>39.156366150920562</v>
      </c>
      <c r="DD68" s="38">
        <f>Matrix2!DD68/Matrix3!DD68*100</f>
        <v>42.518800242026103</v>
      </c>
      <c r="DE68" s="38">
        <f>Matrix2!DE68/Matrix3!DE68*100</f>
        <v>5.3072867144956346</v>
      </c>
      <c r="DF68" s="9" t="s">
        <v>46</v>
      </c>
      <c r="DG68" s="9" t="s">
        <v>46</v>
      </c>
      <c r="DH68" s="9" t="s">
        <v>46</v>
      </c>
      <c r="DI68" s="9" t="s">
        <v>46</v>
      </c>
    </row>
    <row r="69" spans="1:113" x14ac:dyDescent="0.2">
      <c r="A69" s="3" t="s">
        <v>24</v>
      </c>
      <c r="B69" s="4">
        <v>2013</v>
      </c>
      <c r="C69" s="2" t="s">
        <v>229</v>
      </c>
      <c r="D69" s="38" t="s">
        <v>46</v>
      </c>
      <c r="E69" s="38" t="s">
        <v>46</v>
      </c>
      <c r="F69" s="39" t="s">
        <v>46</v>
      </c>
      <c r="G69" s="40">
        <f>Matrix2!G69/Matrix3!G69*100</f>
        <v>2.104109066641243</v>
      </c>
      <c r="H69" s="38">
        <f>Matrix2!H69/Matrix3!H69*100</f>
        <v>15.095433311087806</v>
      </c>
      <c r="I69" s="9" t="s">
        <v>46</v>
      </c>
      <c r="J69" s="9" t="s">
        <v>46</v>
      </c>
      <c r="K69" s="9" t="s">
        <v>46</v>
      </c>
      <c r="L69" s="9" t="s">
        <v>46</v>
      </c>
      <c r="M69" s="9">
        <f>Matrix2!M69/Matrix3!M69*100</f>
        <v>10.042432814710041</v>
      </c>
      <c r="N69" s="38">
        <v>20.8</v>
      </c>
      <c r="O69" s="9">
        <f>Matrix2!O69/Matrix3!O69*100</f>
        <v>29.92573338284441</v>
      </c>
      <c r="P69" s="9">
        <f>Matrix2!P69/Matrix3!P69*100</f>
        <v>35.113640459950368</v>
      </c>
      <c r="Q69" s="9">
        <f>(Matrix3!Q69-Matrix2!Q69)/Matrix2!Q69*100</f>
        <v>27.479179277145104</v>
      </c>
      <c r="R69" s="40" t="s">
        <v>46</v>
      </c>
      <c r="S69" s="38">
        <f>Matrix2!S69/Matrix3!S69*100</f>
        <v>60.040780983771405</v>
      </c>
      <c r="T69" s="38">
        <f>Matrix2!T69/Matrix3!T69*100</f>
        <v>60.723328314092917</v>
      </c>
      <c r="U69" s="38">
        <f>Matrix2!U69/Matrix3!U69*100</f>
        <v>48.429042797002744</v>
      </c>
      <c r="V69" s="38">
        <f>Matrix2!V69/Matrix3!V69*100</f>
        <v>56.907832651777291</v>
      </c>
      <c r="W69" s="38">
        <f>Matrix2!W69/Matrix3!W69*100</f>
        <v>40.203613581697148</v>
      </c>
      <c r="X69" s="38">
        <f>Matrix2!X69/Matrix3!X69*100</f>
        <v>13.846865019330981</v>
      </c>
      <c r="Y69" s="38">
        <f>Matrix2!Y69/Matrix3!Y69*100</f>
        <v>21.185987935403077</v>
      </c>
      <c r="Z69" s="38">
        <f>Matrix2!Z69/Matrix3!Z69*100</f>
        <v>15.897283562036039</v>
      </c>
      <c r="AA69" s="38">
        <f>(Matrix3!AA69-Matrix2!AA69)/Matrix2!AA69*100</f>
        <v>13.299728666432911</v>
      </c>
      <c r="AB69" s="38" t="s">
        <v>46</v>
      </c>
      <c r="AC69" s="38" t="s">
        <v>46</v>
      </c>
      <c r="AD69" s="38">
        <f>Matrix2!AD69/Matrix3!AD69*100</f>
        <v>90.734173394703092</v>
      </c>
      <c r="AE69" s="34" t="s">
        <v>46</v>
      </c>
      <c r="AF69" s="30" t="s">
        <v>46</v>
      </c>
      <c r="AG69" s="38">
        <f>Matrix2!AG69/Matrix3!AG69*100</f>
        <v>15.014396033940319</v>
      </c>
      <c r="AH69" s="38" t="s">
        <v>46</v>
      </c>
      <c r="AI69" s="38" t="s">
        <v>46</v>
      </c>
      <c r="AJ69" s="38" t="s">
        <v>46</v>
      </c>
      <c r="AK69" s="38">
        <f>Matrix2!AK69/Matrix3!AK69*100</f>
        <v>27.066271826815068</v>
      </c>
      <c r="AL69" s="38">
        <f>Matrix2!AL69/Matrix3!AL69*100</f>
        <v>24.897375676503625</v>
      </c>
      <c r="AM69" s="38">
        <f>Matrix2!AM69/Matrix3!AM69*100</f>
        <v>48.6455896778088</v>
      </c>
      <c r="AN69" s="38">
        <f>Matrix2!AN69/Matrix3!AN69*100</f>
        <v>27.938991402410373</v>
      </c>
      <c r="AO69" s="38" t="s">
        <v>46</v>
      </c>
      <c r="AP69" s="38" t="s">
        <v>46</v>
      </c>
      <c r="AQ69" s="40" t="s">
        <v>46</v>
      </c>
      <c r="AR69" s="38">
        <f>Matrix2!AR69/Matrix3!AR69*100</f>
        <v>11.263037467823434</v>
      </c>
      <c r="AS69" s="38">
        <f>Matrix2!AS69/Matrix3!AS69*100</f>
        <v>28.44639320117151</v>
      </c>
      <c r="AT69" s="38">
        <f>Matrix2!AT69/Matrix3!AT69*100</f>
        <v>36.249479259656013</v>
      </c>
      <c r="AU69" s="38">
        <f>Matrix2!AU69/Matrix3!AU69*100</f>
        <v>48.5142012805779</v>
      </c>
      <c r="AV69" s="38">
        <f>Matrix2!AV69/Matrix3!AV69*100</f>
        <v>15.938986608881139</v>
      </c>
      <c r="AW69" s="38">
        <f>Matrix2!AW69/Matrix3!AW69*100</f>
        <v>3.8988301816519662</v>
      </c>
      <c r="AX69" s="38">
        <v>8</v>
      </c>
      <c r="AY69" s="38" t="s">
        <v>46</v>
      </c>
      <c r="AZ69" s="9">
        <f>Matrix2!AZ69/Matrix3!AZ69*100</f>
        <v>5.6293485135989876</v>
      </c>
      <c r="BA69" s="40" t="s">
        <v>46</v>
      </c>
      <c r="BB69" s="38">
        <f>Matrix2!BB69/Matrix3!BB69*100</f>
        <v>9.1985889979979021</v>
      </c>
      <c r="BC69" s="38">
        <f>Matrix2!BC69/Matrix3!BC69*100</f>
        <v>3.6657573001919777</v>
      </c>
      <c r="BD69" s="55">
        <f>Matrix2!BD69/Matrix3!BD69*100</f>
        <v>38.643880926130095</v>
      </c>
      <c r="BE69" s="38">
        <f>Matrix2!BE69/Matrix3!BE69*100</f>
        <v>3.1826896740619013</v>
      </c>
      <c r="BF69" s="51">
        <f>Matrix2!BF69/Matrix3!BF69*100</f>
        <v>44.061962134251296</v>
      </c>
      <c r="BG69" s="38">
        <f>Matrix2!BG69/Matrix3!BG69*100</f>
        <v>19.140432834397942</v>
      </c>
      <c r="BH69" s="38">
        <f>Matrix2!BH69/Matrix3!BH69*100</f>
        <v>7.0789583789922492</v>
      </c>
      <c r="BI69" s="38">
        <f>Matrix2!BI69/Matrix3!BI69*100</f>
        <v>12.563942778489205</v>
      </c>
      <c r="BJ69" s="38">
        <f>Matrix2!BJ69/Matrix3!BJ69*100</f>
        <v>7.2307555348595152</v>
      </c>
      <c r="BK69" s="38">
        <f>Matrix2!BK69/Matrix3!BK69*100</f>
        <v>21.834454020267071</v>
      </c>
      <c r="BL69" s="38">
        <f>Matrix2!BL69/Matrix3!BL69*100</f>
        <v>22.669980819665714</v>
      </c>
      <c r="BM69" s="38">
        <f>Matrix2!BM69/Matrix3!BM69*100</f>
        <v>65.168920830739623</v>
      </c>
      <c r="BN69" s="38">
        <f>Matrix2!BN69/Matrix3!BN69*100</f>
        <v>16.179981993971897</v>
      </c>
      <c r="BO69" s="40">
        <f>Matrix2!BO69/Matrix3!BO69*100</f>
        <v>30.1495242410512</v>
      </c>
      <c r="BP69" s="38">
        <f>Matrix2!BP69/Matrix3!BP69*100</f>
        <v>14.693171996542784</v>
      </c>
      <c r="BQ69" s="38">
        <f>Matrix2!BQ69/Matrix3!BQ69*100</f>
        <v>17.951390636948446</v>
      </c>
      <c r="BR69" s="38">
        <f>(Matrix2!BR69-Matrix3!BR69)/Matrix3!BR69*100</f>
        <v>59.153186575943259</v>
      </c>
      <c r="BS69" s="38">
        <f>Matrix2!BS69/Matrix3!BS69*100</f>
        <v>15.836972065973878</v>
      </c>
      <c r="BT69" s="38" t="s">
        <v>46</v>
      </c>
      <c r="BU69" s="38">
        <f>Matrix2!BU69/Matrix3!BU69*100</f>
        <v>6.3255977333968083</v>
      </c>
      <c r="BV69" s="38">
        <f>Matrix2!BV69/Matrix3!BV69*100</f>
        <v>16.199760415782375</v>
      </c>
      <c r="BW69" s="38">
        <f>Matrix2!BW69/Matrix3!BW69*100</f>
        <v>17.259770446314349</v>
      </c>
      <c r="BX69" s="35">
        <f>Matrix2!BX69/Matrix3!BX69*1000</f>
        <v>34612.163293372003</v>
      </c>
      <c r="BY69" s="45" t="s">
        <v>46</v>
      </c>
      <c r="BZ69" s="38">
        <f>Matrix2!BZ69/Matrix3!BZ69*100</f>
        <v>68.322051673181434</v>
      </c>
      <c r="CA69" s="38">
        <f>Matrix2!CA69/Matrix3!CA69*100</f>
        <v>60.855342727758554</v>
      </c>
      <c r="CB69" s="38">
        <f>Matrix2!CB69/Matrix3!CB69*100</f>
        <v>85.306828003457213</v>
      </c>
      <c r="CC69" s="38">
        <f>Matrix2!CC69/Matrix3!CC69*100</f>
        <v>14.693171996542784</v>
      </c>
      <c r="CD69" s="38">
        <f>Matrix2!CD69/Matrix3!CD69*100</f>
        <v>6.7244718269173003</v>
      </c>
      <c r="CE69" s="38">
        <f>Matrix2!CE69/Matrix3!CE69*100</f>
        <v>73.210560820072715</v>
      </c>
      <c r="CF69" s="38">
        <f>Matrix2!CF69/Matrix3!CF69*100</f>
        <v>17.823853909073616</v>
      </c>
      <c r="CG69" s="35">
        <f>Matrix2!$CG69-Matrix3!CG69</f>
        <v>107830</v>
      </c>
      <c r="CH69" s="38">
        <f>Matrix2!CH69/Matrix3!CH69*100</f>
        <v>7.5157333631022976</v>
      </c>
      <c r="CI69" s="38">
        <f>Matrix2!CI69/Matrix3!CI69*100</f>
        <v>6.0485885324365434</v>
      </c>
      <c r="CJ69" s="38">
        <f>Matrix2!CJ69/Matrix3!CJ69*100</f>
        <v>1.4671448306657551</v>
      </c>
      <c r="CK69" s="38">
        <f>Matrix2!CK69/Matrix3!CK69*100</f>
        <v>43.442257705161531</v>
      </c>
      <c r="CL69" s="38">
        <v>9.6999999999999993</v>
      </c>
      <c r="CM69" s="38">
        <f>Matrix2!CM69/Matrix3!CM69*100</f>
        <v>55.881916078722618</v>
      </c>
      <c r="CN69" s="38">
        <f>Matrix2!CN69/Matrix3!CN69*100</f>
        <v>27.251548157145418</v>
      </c>
      <c r="CO69" s="40">
        <f>Matrix2!CO69/Matrix3!CO69*100</f>
        <v>15.623253456888438</v>
      </c>
      <c r="CP69" s="35">
        <f>Matrix2!CP69-Matrix3!CP69</f>
        <v>649</v>
      </c>
      <c r="CQ69" s="77">
        <f>Matrix2!CQ69/Matrix3!CQ69*100-100</f>
        <v>0.22347099697677208</v>
      </c>
      <c r="CR69" s="35">
        <f>Matrix2!CR69-Matrix3!CR69</f>
        <v>-991</v>
      </c>
      <c r="CS69" s="50">
        <f>Matrix2!CS69/Matrix3!CS69*100-100</f>
        <v>-0.33931616322784919</v>
      </c>
      <c r="CT69" s="38">
        <f>Matrix2!CT69/Matrix3!CT69*100</f>
        <v>84.705926814101218</v>
      </c>
      <c r="CU69" s="35">
        <f>Matrix2!CT69-Matrix3!CU69</f>
        <v>432</v>
      </c>
      <c r="CV69" s="38">
        <f>Matrix2!CV69/Matrix3!CV69*100</f>
        <v>76.765280845990787</v>
      </c>
      <c r="CW69" s="38">
        <f>Matrix2!CW69/Matrix3!CW69*100</f>
        <v>42.604328343979411</v>
      </c>
      <c r="CX69" s="38">
        <f>Matrix2!CX69/Matrix3!CX69</f>
        <v>1.7957049627128858</v>
      </c>
      <c r="CY69" s="38">
        <f>Matrix2!CY69/Matrix3!CY69</f>
        <v>25.689444036247856</v>
      </c>
      <c r="CZ69" s="38">
        <f>Matrix2!CZ69/Matrix3!CZ69</f>
        <v>137.11111111111111</v>
      </c>
      <c r="DA69" s="40">
        <f>(Matrix2!DA69-Matrix3!DA69)/Matrix3!DA69*100</f>
        <v>3.4364261168384758</v>
      </c>
      <c r="DB69" s="44">
        <f>Matrix2!DB69/Matrix3!DB69*100</f>
        <v>12.397216951296649</v>
      </c>
      <c r="DC69" s="44">
        <f>Matrix2!DC69/Matrix3!DC69*100</f>
        <v>33.712839974699563</v>
      </c>
      <c r="DD69" s="44">
        <f>Matrix2!DD69/Matrix3!DD69*100</f>
        <v>48.260594560404805</v>
      </c>
      <c r="DE69" s="44">
        <f>Matrix2!DE69/Matrix3!DE69*100</f>
        <v>5.6293485135989876</v>
      </c>
      <c r="DF69" s="9">
        <f>Matrix2!DF69/Matrix3!DF69*100</f>
        <v>3.6657573001919777</v>
      </c>
      <c r="DG69" s="9">
        <f>Matrix2!DG69/Matrix3!DG69*100</f>
        <v>38.643880926130095</v>
      </c>
      <c r="DH69" s="9">
        <f>Matrix2!DH69/Matrix3!DH69*100</f>
        <v>3.1826896740619013</v>
      </c>
      <c r="DI69" s="9">
        <f>Matrix2!DI69/Matrix3!DI69*100</f>
        <v>44.061962134251296</v>
      </c>
    </row>
    <row r="70" spans="1:113" x14ac:dyDescent="0.2">
      <c r="A70" s="3" t="s">
        <v>25</v>
      </c>
      <c r="B70" s="4">
        <v>2013</v>
      </c>
      <c r="C70" s="2" t="s">
        <v>3</v>
      </c>
      <c r="D70" s="38" t="s">
        <v>46</v>
      </c>
      <c r="E70" s="38" t="s">
        <v>46</v>
      </c>
      <c r="F70" s="39" t="s">
        <v>46</v>
      </c>
      <c r="G70" s="40">
        <f>Matrix2!G70/Matrix3!G70*100</f>
        <v>2.1417341520571922</v>
      </c>
      <c r="H70" s="38">
        <f>Matrix2!H70/Matrix3!H70*100</f>
        <v>5.7963276081991042</v>
      </c>
      <c r="I70" s="9" t="s">
        <v>46</v>
      </c>
      <c r="J70" s="9" t="s">
        <v>46</v>
      </c>
      <c r="K70" s="9" t="s">
        <v>46</v>
      </c>
      <c r="L70" s="9" t="s">
        <v>46</v>
      </c>
      <c r="M70" s="9" t="s">
        <v>46</v>
      </c>
      <c r="N70" s="38" t="s">
        <v>237</v>
      </c>
      <c r="O70" s="9">
        <f>Matrix2!O70/Matrix3!O70*100</f>
        <v>15.015974440894569</v>
      </c>
      <c r="P70" s="9" t="s">
        <v>237</v>
      </c>
      <c r="Q70" s="9" t="s">
        <v>237</v>
      </c>
      <c r="R70" s="40" t="s">
        <v>46</v>
      </c>
      <c r="S70" s="38">
        <f>Matrix2!S70/Matrix3!S70*100</f>
        <v>61.896260101484678</v>
      </c>
      <c r="T70" s="38">
        <f>Matrix2!T70/Matrix3!T70*100</f>
        <v>64.972642121858485</v>
      </c>
      <c r="U70" s="38">
        <f>Matrix2!U70/Matrix3!U70*100</f>
        <v>45.687665612445514</v>
      </c>
      <c r="V70" s="38">
        <f>Matrix2!V70/Matrix3!V70*100</f>
        <v>65.575501583949318</v>
      </c>
      <c r="W70" s="38">
        <f>Matrix2!W70/Matrix3!W70*100</f>
        <v>49.504209541627695</v>
      </c>
      <c r="X70" s="38">
        <f>Matrix2!X70/Matrix3!X70*100</f>
        <v>8.7031790997796659</v>
      </c>
      <c r="Y70" s="38">
        <f>Matrix2!Y70/Matrix3!Y70*100</f>
        <v>31.388472247172828</v>
      </c>
      <c r="Z70" s="38">
        <f>Matrix2!Z70/Matrix3!Z70*100</f>
        <v>12.482779059663569</v>
      </c>
      <c r="AA70" s="38">
        <f>(Matrix3!AA70-Matrix2!AA70)/Matrix2!AA70*100</f>
        <v>29.311477077972686</v>
      </c>
      <c r="AB70" s="38" t="s">
        <v>46</v>
      </c>
      <c r="AC70" s="38" t="s">
        <v>46</v>
      </c>
      <c r="AD70" s="38">
        <f>Matrix2!AD70/Matrix3!AD70*100</f>
        <v>87.978142076502735</v>
      </c>
      <c r="AE70" s="44">
        <f>Matrix2!AE70/Matrix3!AE70*100</f>
        <v>21.256759276524335</v>
      </c>
      <c r="AF70" s="30" t="s">
        <v>46</v>
      </c>
      <c r="AG70" s="38">
        <f>Matrix2!AG70/Matrix3!AG70*100</f>
        <v>15.650677820296046</v>
      </c>
      <c r="AH70" s="38">
        <f>Matrix2!AH70/Matrix3!AH70*100</f>
        <v>40.077821011673151</v>
      </c>
      <c r="AI70" s="38">
        <f>Matrix2!AI70/Matrix3!AI70*100</f>
        <v>99.183550045358331</v>
      </c>
      <c r="AJ70" s="38" t="s">
        <v>46</v>
      </c>
      <c r="AK70" s="38">
        <f>Matrix2!AK70/Matrix3!AK70*100</f>
        <v>21.889952153110048</v>
      </c>
      <c r="AL70" s="38">
        <f>Matrix2!AL70/Matrix3!AL70*100</f>
        <v>14.055023923444976</v>
      </c>
      <c r="AM70" s="38">
        <f>Matrix2!AM70/Matrix3!AM70*100</f>
        <v>39.344262295081968</v>
      </c>
      <c r="AN70" s="38">
        <f>Matrix2!AN70/Matrix3!AN70*100</f>
        <v>17.020470053070508</v>
      </c>
      <c r="AO70" s="38" t="s">
        <v>46</v>
      </c>
      <c r="AP70" s="38" t="s">
        <v>46</v>
      </c>
      <c r="AQ70" s="40" t="s">
        <v>46</v>
      </c>
      <c r="AR70" s="38">
        <f>Matrix2!AR70/Matrix3!AR70*100</f>
        <v>10.489157841654059</v>
      </c>
      <c r="AS70" s="38">
        <f>Matrix2!AS70/Matrix3!AS70*100</f>
        <v>32.494343891402714</v>
      </c>
      <c r="AT70" s="38">
        <f>Matrix2!AT70/Matrix3!AT70*100</f>
        <v>44.038294168842476</v>
      </c>
      <c r="AU70" s="38">
        <f>Matrix2!AU70/Matrix3!AU70*100</f>
        <v>42.292490118577078</v>
      </c>
      <c r="AV70" s="38">
        <f>Matrix2!AV70/Matrix3!AV70*100</f>
        <v>10.435520361990951</v>
      </c>
      <c r="AW70" s="38">
        <f>Matrix2!AW70/Matrix3!AW70*100</f>
        <v>3.1957013574660631</v>
      </c>
      <c r="AX70" s="38">
        <v>6.8</v>
      </c>
      <c r="AY70" s="38" t="s">
        <v>46</v>
      </c>
      <c r="AZ70" s="9" t="s">
        <v>46</v>
      </c>
      <c r="BA70" s="40" t="s">
        <v>46</v>
      </c>
      <c r="BB70" s="38">
        <f>Matrix2!BB70/Matrix3!BB70*100</f>
        <v>9.5250808341490902</v>
      </c>
      <c r="BC70" s="38">
        <f>Matrix2!BC70/Matrix3!BC70*100</f>
        <v>5.0027487630566245</v>
      </c>
      <c r="BD70" s="55">
        <f>Matrix2!BD70/Matrix3!BD70*100</f>
        <v>13.736263736263737</v>
      </c>
      <c r="BE70" s="38">
        <f>Matrix2!BE70/Matrix3!BE70*100</f>
        <v>6.3237774030354128</v>
      </c>
      <c r="BF70" s="51">
        <f>Matrix2!BF70/Matrix3!BF70*100</f>
        <v>29.333333333333332</v>
      </c>
      <c r="BG70" s="38">
        <f>Matrix2!BG70/Matrix3!BG70*100</f>
        <v>24.05446293494705</v>
      </c>
      <c r="BH70" s="38">
        <f>Matrix2!BH70/Matrix3!BH70*100</f>
        <v>1.7018128005919348</v>
      </c>
      <c r="BI70" s="38">
        <f>Matrix2!BI70/Matrix3!BI70*100</f>
        <v>17.340163156896224</v>
      </c>
      <c r="BJ70" s="38">
        <f>Matrix2!BJ70/Matrix3!BJ70*100</f>
        <v>7.1649908303294758</v>
      </c>
      <c r="BK70" s="38">
        <f>Matrix2!BK70/Matrix3!BK70*100</f>
        <v>23.389232127096204</v>
      </c>
      <c r="BL70" s="38" t="s">
        <v>46</v>
      </c>
      <c r="BM70" s="38" t="s">
        <v>46</v>
      </c>
      <c r="BN70" s="38">
        <f>Matrix2!BN70/Matrix3!BN70*100</f>
        <v>14.829461196243205</v>
      </c>
      <c r="BO70" s="40">
        <f>Matrix2!BO70/Matrix3!BO70*100</f>
        <v>15.373961218836566</v>
      </c>
      <c r="BP70" s="38">
        <f>Matrix2!BP70/Matrix3!BP70*100</f>
        <v>13.933642315897888</v>
      </c>
      <c r="BQ70" s="38">
        <f>Matrix2!BQ70/Matrix3!BQ70*100</f>
        <v>18.331620554475673</v>
      </c>
      <c r="BR70" s="38">
        <f>(Matrix2!BR70-Matrix3!BR70)/Matrix3!BR70*100</f>
        <v>54.660630812574574</v>
      </c>
      <c r="BS70" s="38">
        <f>Matrix2!BS70/Matrix3!BS70*100</f>
        <v>8.3355581264275749</v>
      </c>
      <c r="BT70" s="38" t="s">
        <v>46</v>
      </c>
      <c r="BU70" s="38">
        <f>Matrix2!BU70/Matrix3!BU70*100</f>
        <v>3.2222467446479808</v>
      </c>
      <c r="BV70" s="38">
        <f>Matrix2!BV70/Matrix3!BV70*100</f>
        <v>8.9250839778142321</v>
      </c>
      <c r="BW70" s="38">
        <f>Matrix2!BW70/Matrix3!BW70*100</f>
        <v>12.2362012987013</v>
      </c>
      <c r="BX70" s="35">
        <f>Matrix2!BX70/Matrix3!BX70*1000</f>
        <v>34775.682471264365</v>
      </c>
      <c r="BY70" s="45" t="s">
        <v>46</v>
      </c>
      <c r="BZ70" s="38">
        <f>Matrix2!BZ70/Matrix3!BZ70*100</f>
        <v>63.554922725519859</v>
      </c>
      <c r="CA70" s="38">
        <f>Matrix2!CA70/Matrix3!CA70*100</f>
        <v>63.822894168466526</v>
      </c>
      <c r="CB70" s="38">
        <f>Matrix2!CB70/Matrix3!CB70*100</f>
        <v>86.066357684102115</v>
      </c>
      <c r="CC70" s="38">
        <f>Matrix2!CC70/Matrix3!CC70*100</f>
        <v>13.933642315897888</v>
      </c>
      <c r="CD70" s="38">
        <f>Matrix2!CD70/Matrix3!CD70*100</f>
        <v>6.2679320238357983</v>
      </c>
      <c r="CE70" s="38">
        <f>Matrix2!CE70/Matrix3!CE70*100</f>
        <v>72.544661936917691</v>
      </c>
      <c r="CF70" s="38">
        <f>Matrix2!CF70/Matrix3!CF70*100</f>
        <v>10.662824207492795</v>
      </c>
      <c r="CG70" s="35">
        <f>Matrix2!$CG70-Matrix3!CG70</f>
        <v>-4368</v>
      </c>
      <c r="CH70" s="38">
        <f>Matrix2!CH70/Matrix3!CH70*100</f>
        <v>4.3827304550758459</v>
      </c>
      <c r="CI70" s="38">
        <f>Matrix2!CI70/Matrix3!CI70*100</f>
        <v>2.7631271878646442</v>
      </c>
      <c r="CJ70" s="38">
        <f>Matrix2!CJ70/Matrix3!CJ70*100</f>
        <v>1.6196032672112017</v>
      </c>
      <c r="CK70" s="38">
        <f>Matrix2!CK70/Matrix3!CK70*100</f>
        <v>30.990415335463258</v>
      </c>
      <c r="CL70" s="38">
        <v>5.6</v>
      </c>
      <c r="CM70" s="38">
        <f>Matrix2!CM70/Matrix3!CM70*100</f>
        <v>46.964856230031948</v>
      </c>
      <c r="CN70" s="38">
        <f>Matrix2!CN70/Matrix3!CN70*100</f>
        <v>27.616645649432535</v>
      </c>
      <c r="CO70" s="40">
        <f>Matrix2!CO70/Matrix3!CO70*100</f>
        <v>8.7277378726753909</v>
      </c>
      <c r="CP70" s="35">
        <f>Matrix2!CP70-Matrix3!CP70</f>
        <v>69</v>
      </c>
      <c r="CQ70" s="77">
        <f>Matrix2!CQ70/Matrix3!CQ70*100-100</f>
        <v>0.41135090020270582</v>
      </c>
      <c r="CR70" s="35">
        <f>Matrix2!CR70-Matrix3!CR70</f>
        <v>1030</v>
      </c>
      <c r="CS70" s="50">
        <f>Matrix2!CS70/Matrix3!CS70*100-100</f>
        <v>6.5136280275722527</v>
      </c>
      <c r="CT70" s="38">
        <f>Matrix2!CT70/Matrix3!CT70*100</f>
        <v>41.578103663242885</v>
      </c>
      <c r="CU70" s="35">
        <f>Matrix2!CT70-Matrix3!CU70</f>
        <v>9</v>
      </c>
      <c r="CV70" s="38">
        <f>Matrix2!CV70/Matrix3!CV70*100</f>
        <v>100.29389063705992</v>
      </c>
      <c r="CW70" s="38">
        <f>Matrix2!CW70/Matrix3!CW70*100</f>
        <v>50.109756459315946</v>
      </c>
      <c r="CX70" s="38">
        <f>Matrix2!CX70/Matrix3!CX70</f>
        <v>2.1318535382280404</v>
      </c>
      <c r="CY70" s="38">
        <f>Matrix2!CY70/Matrix3!CY70</f>
        <v>3.2815146500535386</v>
      </c>
      <c r="CZ70" s="38">
        <f>Matrix2!CZ70/Matrix3!CZ70</f>
        <v>43.610608020698578</v>
      </c>
      <c r="DA70" s="40">
        <f>(Matrix2!DA70-Matrix3!DA70)/Matrix3!DA70*100</f>
        <v>0.38610038610039504</v>
      </c>
      <c r="DB70" s="44" t="s">
        <v>46</v>
      </c>
      <c r="DC70" s="44" t="s">
        <v>46</v>
      </c>
      <c r="DD70" s="44" t="s">
        <v>46</v>
      </c>
      <c r="DE70" s="44" t="s">
        <v>46</v>
      </c>
      <c r="DF70" s="9">
        <f>Matrix2!DF70/Matrix3!DF70*100</f>
        <v>5.0027487630566245</v>
      </c>
      <c r="DG70" s="9">
        <f>Matrix2!DG70/Matrix3!DG70*100</f>
        <v>13.736263736263737</v>
      </c>
      <c r="DH70" s="9">
        <f>Matrix2!DH70/Matrix3!DH70*100</f>
        <v>6.3237774030354128</v>
      </c>
      <c r="DI70" s="9">
        <f>Matrix2!DI70/Matrix3!DI70*100</f>
        <v>29.333333333333332</v>
      </c>
    </row>
    <row r="71" spans="1:113" x14ac:dyDescent="0.2">
      <c r="A71" s="3" t="s">
        <v>26</v>
      </c>
      <c r="B71" s="4">
        <v>2013</v>
      </c>
      <c r="C71" s="2" t="s">
        <v>4</v>
      </c>
      <c r="D71" s="38" t="s">
        <v>46</v>
      </c>
      <c r="E71" s="38" t="s">
        <v>46</v>
      </c>
      <c r="F71" s="39" t="s">
        <v>46</v>
      </c>
      <c r="G71" s="40">
        <f>Matrix2!G71/Matrix3!G71*100</f>
        <v>2.0518107146420141</v>
      </c>
      <c r="H71" s="38">
        <f>Matrix2!H71/Matrix3!H71*100</f>
        <v>5.9226497289747595</v>
      </c>
      <c r="I71" s="9" t="s">
        <v>46</v>
      </c>
      <c r="J71" s="9" t="s">
        <v>46</v>
      </c>
      <c r="K71" s="9" t="s">
        <v>46</v>
      </c>
      <c r="L71" s="9" t="s">
        <v>46</v>
      </c>
      <c r="M71" s="9" t="s">
        <v>46</v>
      </c>
      <c r="N71" s="38" t="s">
        <v>237</v>
      </c>
      <c r="O71" s="9">
        <f>Matrix2!O71/Matrix3!O71*100</f>
        <v>15.432649420160571</v>
      </c>
      <c r="P71" s="9" t="s">
        <v>237</v>
      </c>
      <c r="Q71" s="9" t="s">
        <v>237</v>
      </c>
      <c r="R71" s="40" t="s">
        <v>46</v>
      </c>
      <c r="S71" s="38">
        <f>Matrix2!S71/Matrix3!S71*100</f>
        <v>62.966804979253112</v>
      </c>
      <c r="T71" s="38">
        <f>Matrix2!T71/Matrix3!T71*100</f>
        <v>64.111204717775905</v>
      </c>
      <c r="U71" s="38">
        <f>Matrix2!U71/Matrix3!U71*100</f>
        <v>47.033201045397348</v>
      </c>
      <c r="V71" s="38">
        <f>Matrix2!V71/Matrix3!V71*100</f>
        <v>66.283524904214559</v>
      </c>
      <c r="W71" s="38">
        <f>Matrix2!W71/Matrix3!W71*100</f>
        <v>45.708993620086439</v>
      </c>
      <c r="X71" s="38">
        <f>Matrix2!X71/Matrix3!X71*100</f>
        <v>6.9627192982456139</v>
      </c>
      <c r="Y71" s="38">
        <f>Matrix2!Y71/Matrix3!Y71*100</f>
        <v>27.959784548894341</v>
      </c>
      <c r="Z71" s="38">
        <f>Matrix2!Z71/Matrix3!Z71*100</f>
        <v>13.830765990254129</v>
      </c>
      <c r="AA71" s="38">
        <f>(Matrix3!AA71-Matrix2!AA71)/Matrix2!AA71*100</f>
        <v>23.59242491870177</v>
      </c>
      <c r="AB71" s="38" t="s">
        <v>46</v>
      </c>
      <c r="AC71" s="38" t="s">
        <v>46</v>
      </c>
      <c r="AD71" s="38">
        <f>Matrix2!AD71/Matrix3!AD71*100</f>
        <v>89.113530326594088</v>
      </c>
      <c r="AE71" s="44" t="s">
        <v>46</v>
      </c>
      <c r="AF71" s="30" t="s">
        <v>46</v>
      </c>
      <c r="AG71" s="38">
        <f>Matrix2!AG71/Matrix3!AG71*100</f>
        <v>16.198330617538492</v>
      </c>
      <c r="AH71" s="38" t="s">
        <v>46</v>
      </c>
      <c r="AI71" s="38" t="s">
        <v>46</v>
      </c>
      <c r="AJ71" s="38" t="s">
        <v>46</v>
      </c>
      <c r="AK71" s="38">
        <f>Matrix2!AK71/Matrix3!AK71*100</f>
        <v>21.730314295370057</v>
      </c>
      <c r="AL71" s="38">
        <f>Matrix2!AL71/Matrix3!AL71*100</f>
        <v>13.450490030415683</v>
      </c>
      <c r="AM71" s="38">
        <f>Matrix2!AM71/Matrix3!AM71*100</f>
        <v>36.54743390357698</v>
      </c>
      <c r="AN71" s="38">
        <f>Matrix2!AN71/Matrix3!AN71*100</f>
        <v>14.535003079449805</v>
      </c>
      <c r="AO71" s="38" t="s">
        <v>46</v>
      </c>
      <c r="AP71" s="38" t="s">
        <v>46</v>
      </c>
      <c r="AQ71" s="40" t="s">
        <v>46</v>
      </c>
      <c r="AR71" s="38">
        <f>Matrix2!AR71/Matrix3!AR71*100</f>
        <v>9.7103521665391899</v>
      </c>
      <c r="AS71" s="38">
        <f>Matrix2!AS71/Matrix3!AS71*100</f>
        <v>34.315068493150683</v>
      </c>
      <c r="AT71" s="38">
        <f>Matrix2!AT71/Matrix3!AT71*100</f>
        <v>42.914171656686626</v>
      </c>
      <c r="AU71" s="38">
        <f>Matrix2!AU71/Matrix3!AU71*100</f>
        <v>45.581395348837212</v>
      </c>
      <c r="AV71" s="38">
        <f>Matrix2!AV71/Matrix3!AV71*100</f>
        <v>10.65068493150685</v>
      </c>
      <c r="AW71" s="38">
        <f>Matrix2!AW71/Matrix3!AW71*100</f>
        <v>3.3219178082191783</v>
      </c>
      <c r="AX71" s="38">
        <v>6.7</v>
      </c>
      <c r="AY71" s="38" t="s">
        <v>46</v>
      </c>
      <c r="AZ71" s="9" t="s">
        <v>46</v>
      </c>
      <c r="BA71" s="40" t="s">
        <v>46</v>
      </c>
      <c r="BB71" s="38">
        <f>Matrix2!BB71/Matrix3!BB71*100</f>
        <v>8.5630674071364439</v>
      </c>
      <c r="BC71" s="38">
        <f>Matrix2!BC71/Matrix3!BC71*100</f>
        <v>5.3624627606752728</v>
      </c>
      <c r="BD71" s="55">
        <f>Matrix2!BD71/Matrix3!BD71*100</f>
        <v>5.5555555555555554</v>
      </c>
      <c r="BE71" s="38">
        <f>Matrix2!BE71/Matrix3!BE71*100</f>
        <v>7.1678321678321684</v>
      </c>
      <c r="BF71" s="51">
        <f>Matrix2!BF71/Matrix3!BF71*100</f>
        <v>8.536585365853659</v>
      </c>
      <c r="BG71" s="38">
        <f>Matrix2!BG71/Matrix3!BG71*100</f>
        <v>23.195104918359881</v>
      </c>
      <c r="BH71" s="38">
        <f>Matrix2!BH71/Matrix3!BH71*100</f>
        <v>2.6236559139784945</v>
      </c>
      <c r="BI71" s="38">
        <f>Matrix2!BI71/Matrix3!BI71*100</f>
        <v>16.625224478519133</v>
      </c>
      <c r="BJ71" s="38">
        <f>Matrix2!BJ71/Matrix3!BJ71*100</f>
        <v>7.7427821522309719</v>
      </c>
      <c r="BK71" s="38">
        <f>Matrix2!BK71/Matrix3!BK71*100</f>
        <v>21.231043710972347</v>
      </c>
      <c r="BL71" s="38" t="s">
        <v>46</v>
      </c>
      <c r="BM71" s="38" t="s">
        <v>46</v>
      </c>
      <c r="BN71" s="38">
        <f>Matrix2!BN71/Matrix3!BN71*100</f>
        <v>15.14052583862194</v>
      </c>
      <c r="BO71" s="40">
        <f>Matrix2!BO71/Matrix3!BO71*100</f>
        <v>16.045380875202593</v>
      </c>
      <c r="BP71" s="38">
        <f>Matrix2!BP71/Matrix3!BP71*100</f>
        <v>15.027142622141801</v>
      </c>
      <c r="BQ71" s="38">
        <f>Matrix2!BQ71/Matrix3!BQ71*100</f>
        <v>18.556791873873365</v>
      </c>
      <c r="BR71" s="38">
        <f>(Matrix2!BR71-Matrix3!BR71)/Matrix3!BR71*100</f>
        <v>51.974132377835105</v>
      </c>
      <c r="BS71" s="38">
        <f>Matrix2!BS71/Matrix3!BS71*100</f>
        <v>8.6894350038242827</v>
      </c>
      <c r="BT71" s="38" t="s">
        <v>46</v>
      </c>
      <c r="BU71" s="38">
        <f>Matrix2!BU71/Matrix3!BU71*100</f>
        <v>4.2358940615232763</v>
      </c>
      <c r="BV71" s="38">
        <f>Matrix2!BV71/Matrix3!BV71*100</f>
        <v>9.3392795289227575</v>
      </c>
      <c r="BW71" s="38">
        <f>Matrix2!BW71/Matrix3!BW71*100</f>
        <v>13.050518134715025</v>
      </c>
      <c r="BX71" s="35">
        <f>Matrix2!BX71/Matrix3!BX71*1000</f>
        <v>38390.111012735812</v>
      </c>
      <c r="BY71" s="45" t="s">
        <v>46</v>
      </c>
      <c r="BZ71" s="38">
        <f>Matrix2!BZ71/Matrix3!BZ71*100</f>
        <v>63.636061321539032</v>
      </c>
      <c r="CA71" s="38">
        <f>Matrix2!CA71/Matrix3!CA71*100</f>
        <v>63.664449913599</v>
      </c>
      <c r="CB71" s="38">
        <f>Matrix2!CB71/Matrix3!CB71*100</f>
        <v>84.972857377858205</v>
      </c>
      <c r="CC71" s="38">
        <f>Matrix2!CC71/Matrix3!CC71*100</f>
        <v>15.027142622141801</v>
      </c>
      <c r="CD71" s="38">
        <f>Matrix2!CD71/Matrix3!CD71*100</f>
        <v>6.3661786478039151</v>
      </c>
      <c r="CE71" s="38">
        <f>Matrix2!CE71/Matrix3!CE71*100</f>
        <v>74.600716290775338</v>
      </c>
      <c r="CF71" s="38">
        <f>Matrix2!CF71/Matrix3!CF71*100</f>
        <v>13.93188854489164</v>
      </c>
      <c r="CG71" s="35">
        <f>Matrix2!$CG71-Matrix3!CG71</f>
        <v>-5149</v>
      </c>
      <c r="CH71" s="38">
        <f>Matrix2!CH71/Matrix3!CH71*100</f>
        <v>5.8580685618729094</v>
      </c>
      <c r="CI71" s="38">
        <f>Matrix2!CI71/Matrix3!CI71*100</f>
        <v>4.1701505016722411</v>
      </c>
      <c r="CJ71" s="38">
        <f>Matrix2!CJ71/Matrix3!CJ71*100</f>
        <v>1.6879180602006687</v>
      </c>
      <c r="CK71" s="38">
        <f>Matrix2!CK71/Matrix3!CK71*100</f>
        <v>43.354148082069585</v>
      </c>
      <c r="CL71" s="38">
        <v>7.4</v>
      </c>
      <c r="CM71" s="38">
        <f>Matrix2!CM71/Matrix3!CM71*100</f>
        <v>51.204281891168598</v>
      </c>
      <c r="CN71" s="38">
        <f>Matrix2!CN71/Matrix3!CN71*100</f>
        <v>32.288401253918494</v>
      </c>
      <c r="CO71" s="40">
        <f>Matrix2!CO71/Matrix3!CO71*100</f>
        <v>9.4485596707818935</v>
      </c>
      <c r="CP71" s="35">
        <f>Matrix2!CP71-Matrix3!CP71</f>
        <v>82</v>
      </c>
      <c r="CQ71" s="77">
        <f>Matrix2!CQ71/Matrix3!CQ71*100-100</f>
        <v>0.55812687176694453</v>
      </c>
      <c r="CR71" s="35">
        <f>Matrix2!CR71-Matrix3!CR71</f>
        <v>296</v>
      </c>
      <c r="CS71" s="50">
        <f>Matrix2!CS71/Matrix3!CS71*100-100</f>
        <v>2.0444812819450107</v>
      </c>
      <c r="CT71" s="38">
        <f>Matrix2!CT71/Matrix3!CT71*100</f>
        <v>47.224854474076075</v>
      </c>
      <c r="CU71" s="35">
        <f>Matrix2!CT71-Matrix3!CU71</f>
        <v>13</v>
      </c>
      <c r="CV71" s="38">
        <f>Matrix2!CV71/Matrix3!CV71*100</f>
        <v>99.941112765669416</v>
      </c>
      <c r="CW71" s="38">
        <f>Matrix2!CW71/Matrix3!CW71*100</f>
        <v>49.101459878288054</v>
      </c>
      <c r="CX71" s="38">
        <f>Matrix2!CX71/Matrix3!CX71</f>
        <v>2.0770133996408342</v>
      </c>
      <c r="CY71" s="38">
        <f>Matrix2!CY71/Matrix3!CY71</f>
        <v>2.6734530583214795</v>
      </c>
      <c r="CZ71" s="38">
        <f>Matrix2!CZ71/Matrix3!CZ71</f>
        <v>49.622112211221122</v>
      </c>
      <c r="DA71" s="40">
        <f>(Matrix2!DA71-Matrix3!DA71)/Matrix3!DA71*100</f>
        <v>0.73394495412844096</v>
      </c>
      <c r="DB71" s="44" t="s">
        <v>46</v>
      </c>
      <c r="DC71" s="44" t="s">
        <v>46</v>
      </c>
      <c r="DD71" s="44" t="s">
        <v>46</v>
      </c>
      <c r="DE71" s="44" t="s">
        <v>46</v>
      </c>
      <c r="DF71" s="9">
        <f>Matrix2!DF71/Matrix3!DF71*100</f>
        <v>5.3624627606752728</v>
      </c>
      <c r="DG71" s="9">
        <f>Matrix2!DG71/Matrix3!DG71*100</f>
        <v>5.5555555555555554</v>
      </c>
      <c r="DH71" s="9">
        <f>Matrix2!DH71/Matrix3!DH71*100</f>
        <v>7.1678321678321684</v>
      </c>
      <c r="DI71" s="9">
        <f>Matrix2!DI71/Matrix3!DI71*100</f>
        <v>8.536585365853659</v>
      </c>
    </row>
    <row r="72" spans="1:113" x14ac:dyDescent="0.2">
      <c r="A72" s="3" t="s">
        <v>27</v>
      </c>
      <c r="B72" s="4">
        <v>2013</v>
      </c>
      <c r="C72" s="2" t="s">
        <v>5</v>
      </c>
      <c r="D72" s="38" t="s">
        <v>46</v>
      </c>
      <c r="E72" s="38" t="s">
        <v>46</v>
      </c>
      <c r="F72" s="39" t="s">
        <v>46</v>
      </c>
      <c r="G72" s="40">
        <f>Matrix2!G72/Matrix3!G72*100</f>
        <v>2.1944632005401754</v>
      </c>
      <c r="H72" s="38">
        <f>Matrix2!H72/Matrix3!H72*100</f>
        <v>4.398572393170638</v>
      </c>
      <c r="I72" s="9" t="s">
        <v>46</v>
      </c>
      <c r="J72" s="9" t="s">
        <v>46</v>
      </c>
      <c r="K72" s="9" t="s">
        <v>46</v>
      </c>
      <c r="L72" s="9" t="s">
        <v>46</v>
      </c>
      <c r="M72" s="9" t="s">
        <v>46</v>
      </c>
      <c r="N72" s="38" t="s">
        <v>237</v>
      </c>
      <c r="O72" s="9">
        <f>Matrix2!O72/Matrix3!O72*100</f>
        <v>18.115942028985508</v>
      </c>
      <c r="P72" s="9" t="s">
        <v>237</v>
      </c>
      <c r="Q72" s="9" t="s">
        <v>237</v>
      </c>
      <c r="R72" s="40" t="s">
        <v>46</v>
      </c>
      <c r="S72" s="38">
        <f>Matrix2!S72/Matrix3!S72*100</f>
        <v>64.272616136919311</v>
      </c>
      <c r="T72" s="38">
        <f>Matrix2!T72/Matrix3!T72*100</f>
        <v>66.526655896607437</v>
      </c>
      <c r="U72" s="38">
        <f>Matrix2!U72/Matrix3!U72*100</f>
        <v>48.398377395439923</v>
      </c>
      <c r="V72" s="38">
        <f>Matrix2!V72/Matrix3!V72*100</f>
        <v>63.489361702127653</v>
      </c>
      <c r="W72" s="38">
        <f>Matrix2!W72/Matrix3!W72*100</f>
        <v>48.641618497109832</v>
      </c>
      <c r="X72" s="38">
        <f>Matrix2!X72/Matrix3!X72*100</f>
        <v>7.752778530767146</v>
      </c>
      <c r="Y72" s="38">
        <f>Matrix2!Y72/Matrix3!Y72*100</f>
        <v>22.751649344841908</v>
      </c>
      <c r="Z72" s="38">
        <f>Matrix2!Z72/Matrix3!Z72*100</f>
        <v>10.022880341186598</v>
      </c>
      <c r="AA72" s="38">
        <f>(Matrix3!AA72-Matrix2!AA72)/Matrix2!AA72*100</f>
        <v>0</v>
      </c>
      <c r="AB72" s="38" t="s">
        <v>46</v>
      </c>
      <c r="AC72" s="38" t="s">
        <v>46</v>
      </c>
      <c r="AD72" s="38">
        <f>Matrix2!AD72/Matrix3!AD72*100</f>
        <v>90.989010989010993</v>
      </c>
      <c r="AE72" s="44">
        <f>Matrix2!AE72/Matrix3!AE72*100</f>
        <v>38.100377765785218</v>
      </c>
      <c r="AF72" s="30" t="s">
        <v>46</v>
      </c>
      <c r="AG72" s="38">
        <f>Matrix2!AG72/Matrix3!AG72*100</f>
        <v>17.811324394713996</v>
      </c>
      <c r="AH72" s="38">
        <f>Matrix2!AH72/Matrix3!AH72*100</f>
        <v>66.44736842105263</v>
      </c>
      <c r="AI72" s="38">
        <f>Matrix2!AI72/Matrix3!AI72*100</f>
        <v>111.80722891566266</v>
      </c>
      <c r="AJ72" s="38" t="s">
        <v>46</v>
      </c>
      <c r="AK72" s="38">
        <f>Matrix2!AK72/Matrix3!AK72*100</f>
        <v>20.376175548589341</v>
      </c>
      <c r="AL72" s="38">
        <f>Matrix2!AL72/Matrix3!AL72*100</f>
        <v>7.5682937751903268</v>
      </c>
      <c r="AM72" s="38">
        <f>Matrix2!AM72/Matrix3!AM72*100</f>
        <v>24.395604395604394</v>
      </c>
      <c r="AN72" s="38">
        <f>Matrix2!AN72/Matrix3!AN72*100</f>
        <v>9.1795288383428115</v>
      </c>
      <c r="AO72" s="38" t="s">
        <v>46</v>
      </c>
      <c r="AP72" s="38" t="s">
        <v>46</v>
      </c>
      <c r="AQ72" s="40" t="s">
        <v>46</v>
      </c>
      <c r="AR72" s="38">
        <f>Matrix2!AR72/Matrix3!AR72*100</f>
        <v>9.7328060190990655</v>
      </c>
      <c r="AS72" s="38">
        <f>Matrix2!AS72/Matrix3!AS72*100</f>
        <v>29.881070366699703</v>
      </c>
      <c r="AT72" s="38">
        <f>Matrix2!AT72/Matrix3!AT72*100</f>
        <v>42.288557213930353</v>
      </c>
      <c r="AU72" s="38">
        <f>Matrix2!AU72/Matrix3!AU72*100</f>
        <v>39.607843137254903</v>
      </c>
      <c r="AV72" s="38">
        <f>Matrix2!AV72/Matrix3!AV72*100</f>
        <v>4.9058473736372648</v>
      </c>
      <c r="AW72" s="38">
        <f>Matrix2!AW72/Matrix3!AW72*100</f>
        <v>1.734390485629336</v>
      </c>
      <c r="AX72" s="38" t="s">
        <v>237</v>
      </c>
      <c r="AY72" s="38" t="s">
        <v>46</v>
      </c>
      <c r="AZ72" s="9" t="s">
        <v>46</v>
      </c>
      <c r="BA72" s="40" t="s">
        <v>46</v>
      </c>
      <c r="BB72" s="38">
        <f>Matrix2!BB72/Matrix3!BB72*100</f>
        <v>7.9290054982154912</v>
      </c>
      <c r="BC72" s="38">
        <f>Matrix2!BC72/Matrix3!BC72*100</f>
        <v>4.5331266950794262</v>
      </c>
      <c r="BD72" s="55">
        <f>Matrix2!BD72/Matrix3!BD72*100</f>
        <v>7.6923076923076925</v>
      </c>
      <c r="BE72" s="38">
        <f>Matrix2!BE72/Matrix3!BE72*100</f>
        <v>5.08274231678487</v>
      </c>
      <c r="BF72" s="51">
        <f>Matrix2!BF72/Matrix3!BF72*100</f>
        <v>20.930232558139537</v>
      </c>
      <c r="BG72" s="38">
        <f>Matrix2!BG72/Matrix3!BG72*100</f>
        <v>24.322369055657376</v>
      </c>
      <c r="BH72" s="38">
        <f>Matrix2!BH72/Matrix3!BH72*100</f>
        <v>1.7449930596866943</v>
      </c>
      <c r="BI72" s="38">
        <f>Matrix2!BI72/Matrix3!BI72*100</f>
        <v>17.97681097755558</v>
      </c>
      <c r="BJ72" s="38">
        <f>Matrix2!BJ72/Matrix3!BJ72*100</f>
        <v>7.1907243910222309</v>
      </c>
      <c r="BK72" s="38">
        <f>Matrix2!BK72/Matrix3!BK72*100</f>
        <v>21.893491124260358</v>
      </c>
      <c r="BL72" s="38" t="s">
        <v>46</v>
      </c>
      <c r="BM72" s="38" t="s">
        <v>46</v>
      </c>
      <c r="BN72" s="38">
        <f>Matrix2!BN72/Matrix3!BN72*100</f>
        <v>15.469387755102041</v>
      </c>
      <c r="BO72" s="40">
        <f>Matrix2!BO72/Matrix3!BO72*100</f>
        <v>10.109890109890109</v>
      </c>
      <c r="BP72" s="38">
        <f>Matrix2!BP72/Matrix3!BP72*100</f>
        <v>14.115809706871696</v>
      </c>
      <c r="BQ72" s="38">
        <f>Matrix2!BQ72/Matrix3!BQ72*100</f>
        <v>14.27973283354495</v>
      </c>
      <c r="BR72" s="38">
        <f>(Matrix2!BR72-Matrix3!BR72)/Matrix3!BR72*100</f>
        <v>64.375441600150381</v>
      </c>
      <c r="BS72" s="38">
        <f>Matrix2!BS72/Matrix3!BS72*100</f>
        <v>5.4258705507861489</v>
      </c>
      <c r="BT72" s="38" t="s">
        <v>46</v>
      </c>
      <c r="BU72" s="38">
        <f>Matrix2!BU72/Matrix3!BU72*100</f>
        <v>2.2224891878904374</v>
      </c>
      <c r="BV72" s="38">
        <f>Matrix2!BV72/Matrix3!BV72*100</f>
        <v>5.3979988528455802</v>
      </c>
      <c r="BW72" s="38">
        <f>Matrix2!BW72/Matrix3!BW72*100</f>
        <v>7.8230702515177803</v>
      </c>
      <c r="BX72" s="35">
        <f>Matrix2!BX72/Matrix3!BX72*1000</f>
        <v>44854.835589941969</v>
      </c>
      <c r="BY72" s="45" t="s">
        <v>46</v>
      </c>
      <c r="BZ72" s="38">
        <f>Matrix2!BZ72/Matrix3!BZ72*100</f>
        <v>61.416031638854051</v>
      </c>
      <c r="CA72" s="38">
        <f>Matrix2!CA72/Matrix3!CA72*100</f>
        <v>65.087184299006964</v>
      </c>
      <c r="CB72" s="38">
        <f>Matrix2!CB72/Matrix3!CB72*100</f>
        <v>85.884190293128299</v>
      </c>
      <c r="CC72" s="38">
        <f>Matrix2!CC72/Matrix3!CC72*100</f>
        <v>14.115809706871696</v>
      </c>
      <c r="CD72" s="38">
        <f>Matrix2!CD72/Matrix3!CD72*100</f>
        <v>6.7635752042287365</v>
      </c>
      <c r="CE72" s="38">
        <f>Matrix2!CE72/Matrix3!CE72*100</f>
        <v>70.555322422716458</v>
      </c>
      <c r="CF72" s="38">
        <f>Matrix2!CF72/Matrix3!CF72*100</f>
        <v>11.445783132530121</v>
      </c>
      <c r="CG72" s="35">
        <f>Matrix2!$CG72-Matrix3!CG72</f>
        <v>1127</v>
      </c>
      <c r="CH72" s="38">
        <f>Matrix2!CH72/Matrix3!CH72*100</f>
        <v>3.2511386838385428</v>
      </c>
      <c r="CI72" s="38">
        <f>Matrix2!CI72/Matrix3!CI72*100</f>
        <v>1.9475420135071462</v>
      </c>
      <c r="CJ72" s="38">
        <f>Matrix2!CJ72/Matrix3!CJ72*100</f>
        <v>1.3035966703313961</v>
      </c>
      <c r="CK72" s="38">
        <f>Matrix2!CK72/Matrix3!CK72*100</f>
        <v>29.468599033816425</v>
      </c>
      <c r="CL72" s="38" t="s">
        <v>237</v>
      </c>
      <c r="CM72" s="38">
        <f>Matrix2!CM72/Matrix3!CM72*100</f>
        <v>41.304347826086953</v>
      </c>
      <c r="CN72" s="38">
        <f>Matrix2!CN72/Matrix3!CN72*100</f>
        <v>30.679933665008292</v>
      </c>
      <c r="CO72" s="40">
        <f>Matrix2!CO72/Matrix3!CO72*100</f>
        <v>5.8176362727121189</v>
      </c>
      <c r="CP72" s="35">
        <f>Matrix2!CP72-Matrix3!CP72</f>
        <v>65</v>
      </c>
      <c r="CQ72" s="77">
        <f>Matrix2!CQ72/Matrix3!CQ72*100-100</f>
        <v>0.68550938620543889</v>
      </c>
      <c r="CR72" s="35">
        <f>Matrix2!CR72-Matrix3!CR72</f>
        <v>146</v>
      </c>
      <c r="CS72" s="50">
        <f>Matrix2!CS72/Matrix3!CS72*100-100</f>
        <v>1.5530262738006542</v>
      </c>
      <c r="CT72" s="38">
        <f>Matrix2!CT72/Matrix3!CT72*100</f>
        <v>32.282392374567927</v>
      </c>
      <c r="CU72" s="35">
        <f>Matrix2!CT72-Matrix3!CU72</f>
        <v>38</v>
      </c>
      <c r="CV72" s="38">
        <f>Matrix2!CV72/Matrix3!CV72*100</f>
        <v>116.57693516287839</v>
      </c>
      <c r="CW72" s="38">
        <f>Matrix2!CW72/Matrix3!CW72*100</f>
        <v>53.678016784026241</v>
      </c>
      <c r="CX72" s="38">
        <f>Matrix2!CX72/Matrix3!CX72</f>
        <v>2.2055100521221145</v>
      </c>
      <c r="CY72" s="38">
        <f>Matrix2!CY72/Matrix3!CY72</f>
        <v>1.3574702108157652</v>
      </c>
      <c r="CZ72" s="38">
        <f>Matrix2!CZ72/Matrix3!CZ72</f>
        <v>38.113970588235297</v>
      </c>
      <c r="DA72" s="40">
        <f>(Matrix2!DA72-Matrix3!DA72)/Matrix3!DA72*100</f>
        <v>-1.3745704467353963</v>
      </c>
      <c r="DB72" s="44" t="s">
        <v>46</v>
      </c>
      <c r="DC72" s="44" t="s">
        <v>46</v>
      </c>
      <c r="DD72" s="44" t="s">
        <v>46</v>
      </c>
      <c r="DE72" s="44" t="s">
        <v>46</v>
      </c>
      <c r="DF72" s="9">
        <f>Matrix2!DF72/Matrix3!DF72*100</f>
        <v>4.5331266950794262</v>
      </c>
      <c r="DG72" s="9">
        <f>Matrix2!DG72/Matrix3!DG72*100</f>
        <v>7.6923076923076925</v>
      </c>
      <c r="DH72" s="9">
        <f>Matrix2!DH72/Matrix3!DH72*100</f>
        <v>5.08274231678487</v>
      </c>
      <c r="DI72" s="9">
        <f>Matrix2!DI72/Matrix3!DI72*100</f>
        <v>20.930232558139537</v>
      </c>
    </row>
    <row r="73" spans="1:113" x14ac:dyDescent="0.2">
      <c r="A73" s="3" t="s">
        <v>28</v>
      </c>
      <c r="B73" s="4">
        <v>2013</v>
      </c>
      <c r="C73" s="2" t="s">
        <v>6</v>
      </c>
      <c r="D73" s="38" t="s">
        <v>46</v>
      </c>
      <c r="E73" s="38" t="s">
        <v>46</v>
      </c>
      <c r="F73" s="39" t="s">
        <v>46</v>
      </c>
      <c r="G73" s="40">
        <f>Matrix2!G73/Matrix3!G73*100</f>
        <v>2.0666365046535677</v>
      </c>
      <c r="H73" s="38">
        <f>Matrix2!H73/Matrix3!H73*100</f>
        <v>11.331760599793176</v>
      </c>
      <c r="I73" s="9" t="s">
        <v>46</v>
      </c>
      <c r="J73" s="9" t="s">
        <v>46</v>
      </c>
      <c r="K73" s="9" t="s">
        <v>46</v>
      </c>
      <c r="L73" s="9" t="s">
        <v>46</v>
      </c>
      <c r="M73" s="9" t="s">
        <v>46</v>
      </c>
      <c r="N73" s="38">
        <v>20</v>
      </c>
      <c r="O73" s="9">
        <f>Matrix2!O73/Matrix3!O73*100</f>
        <v>27.333595903899173</v>
      </c>
      <c r="P73" s="9">
        <f>Matrix2!P73/Matrix3!P73*100</f>
        <v>41.776218333445684</v>
      </c>
      <c r="Q73" s="9">
        <f>(Matrix3!Q73-Matrix2!Q73)/Matrix2!Q73*100</f>
        <v>39.201101559772638</v>
      </c>
      <c r="R73" s="40" t="s">
        <v>46</v>
      </c>
      <c r="S73" s="38">
        <f>Matrix2!S73/Matrix3!S73*100</f>
        <v>62.874648966045442</v>
      </c>
      <c r="T73" s="38">
        <f>Matrix2!T73/Matrix3!T73*100</f>
        <v>68.317183298665725</v>
      </c>
      <c r="U73" s="38">
        <f>Matrix2!U73/Matrix3!U73*100</f>
        <v>45.026225769669324</v>
      </c>
      <c r="V73" s="38">
        <f>Matrix2!V73/Matrix3!V73*100</f>
        <v>63.346303501945521</v>
      </c>
      <c r="W73" s="38">
        <f>Matrix2!W73/Matrix3!W73*100</f>
        <v>45.563209076175042</v>
      </c>
      <c r="X73" s="38">
        <f>Matrix2!X73/Matrix3!X73*100</f>
        <v>7.1683398324068701</v>
      </c>
      <c r="Y73" s="38">
        <f>Matrix2!Y73/Matrix3!Y73*100</f>
        <v>30.691397330914221</v>
      </c>
      <c r="Z73" s="38">
        <f>Matrix2!Z73/Matrix3!Z73*100</f>
        <v>14.903612435282101</v>
      </c>
      <c r="AA73" s="38">
        <f>(Matrix3!AA73-Matrix2!AA73)/Matrix2!AA73*100</f>
        <v>29.578543134619579</v>
      </c>
      <c r="AB73" s="38" t="s">
        <v>46</v>
      </c>
      <c r="AC73" s="38" t="s">
        <v>46</v>
      </c>
      <c r="AD73" s="38">
        <f>Matrix2!AD73/Matrix3!AD73*100</f>
        <v>89.715536105032825</v>
      </c>
      <c r="AE73" s="44">
        <f>Matrix2!AE73/Matrix3!AE73*100</f>
        <v>39.759147753589623</v>
      </c>
      <c r="AF73" s="30" t="s">
        <v>46</v>
      </c>
      <c r="AG73" s="38">
        <f>Matrix2!AG73/Matrix3!AG73*100</f>
        <v>16.242244053774559</v>
      </c>
      <c r="AH73" s="38">
        <f>Matrix2!AH73/Matrix3!AH73*100</f>
        <v>37.524752475247524</v>
      </c>
      <c r="AI73" s="38">
        <f>Matrix2!AI73/Matrix3!AI73*100</f>
        <v>97.409326424870471</v>
      </c>
      <c r="AJ73" s="38" t="s">
        <v>46</v>
      </c>
      <c r="AK73" s="38">
        <f>Matrix2!AK73/Matrix3!AK73*100</f>
        <v>22.048890318430363</v>
      </c>
      <c r="AL73" s="38">
        <f>Matrix2!AL73/Matrix3!AL73*100</f>
        <v>19.733033129623674</v>
      </c>
      <c r="AM73" s="38">
        <f>Matrix2!AM73/Matrix3!AM73*100</f>
        <v>45.003646973012401</v>
      </c>
      <c r="AN73" s="38">
        <f>Matrix2!AN73/Matrix3!AN73*100</f>
        <v>22.333863907680062</v>
      </c>
      <c r="AO73" s="38" t="s">
        <v>46</v>
      </c>
      <c r="AP73" s="38" t="s">
        <v>46</v>
      </c>
      <c r="AQ73" s="40" t="s">
        <v>46</v>
      </c>
      <c r="AR73" s="38">
        <f>Matrix2!AR73/Matrix3!AR73*100</f>
        <v>11.170178386763185</v>
      </c>
      <c r="AS73" s="38">
        <f>Matrix2!AS73/Matrix3!AS73*100</f>
        <v>34.572544481411832</v>
      </c>
      <c r="AT73" s="38">
        <f>Matrix2!AT73/Matrix3!AT73*100</f>
        <v>41.589958158995813</v>
      </c>
      <c r="AU73" s="38">
        <f>Matrix2!AU73/Matrix3!AU73*100</f>
        <v>42.756539235412475</v>
      </c>
      <c r="AV73" s="38">
        <f>Matrix2!AV73/Matrix3!AV73*100</f>
        <v>13.800086792998698</v>
      </c>
      <c r="AW73" s="38">
        <f>Matrix2!AW73/Matrix3!AW73*100</f>
        <v>4.542166931867496</v>
      </c>
      <c r="AX73" s="38">
        <v>8.6</v>
      </c>
      <c r="AY73" s="38" t="s">
        <v>46</v>
      </c>
      <c r="AZ73" s="9" t="s">
        <v>46</v>
      </c>
      <c r="BA73" s="40" t="s">
        <v>46</v>
      </c>
      <c r="BB73" s="38">
        <f>Matrix2!BB73/Matrix3!BB73*100</f>
        <v>9.3103671147880043</v>
      </c>
      <c r="BC73" s="38">
        <f>Matrix2!BC73/Matrix3!BC73*100</f>
        <v>5.6112807094054373</v>
      </c>
      <c r="BD73" s="55">
        <f>Matrix2!BD73/Matrix3!BD73*100</f>
        <v>22.538860103626941</v>
      </c>
      <c r="BE73" s="38">
        <f>Matrix2!BE73/Matrix3!BE73*100</f>
        <v>5.8623619371282922</v>
      </c>
      <c r="BF73" s="51">
        <f>Matrix2!BF73/Matrix3!BF73*100</f>
        <v>34.057971014492757</v>
      </c>
      <c r="BG73" s="38">
        <f>Matrix2!BG73/Matrix3!BG73*100</f>
        <v>23.547375904860392</v>
      </c>
      <c r="BH73" s="38">
        <f>Matrix2!BH73/Matrix3!BH73*100</f>
        <v>3.2800384272284364</v>
      </c>
      <c r="BI73" s="38">
        <f>Matrix2!BI73/Matrix3!BI73*100</f>
        <v>16.858541293257961</v>
      </c>
      <c r="BJ73" s="38">
        <f>Matrix2!BJ73/Matrix3!BJ73*100</f>
        <v>7.0350199917275607</v>
      </c>
      <c r="BK73" s="38">
        <f>Matrix2!BK73/Matrix3!BK73*100</f>
        <v>24.252817246447819</v>
      </c>
      <c r="BL73" s="38" t="s">
        <v>46</v>
      </c>
      <c r="BM73" s="38" t="s">
        <v>46</v>
      </c>
      <c r="BN73" s="38">
        <f>Matrix2!BN73/Matrix3!BN73*100</f>
        <v>15.39550021225414</v>
      </c>
      <c r="BO73" s="40">
        <f>Matrix2!BO73/Matrix3!BO73*100</f>
        <v>16.731821735731039</v>
      </c>
      <c r="BP73" s="38">
        <f>Matrix2!BP73/Matrix3!BP73*100</f>
        <v>14.953452288595811</v>
      </c>
      <c r="BQ73" s="38">
        <f>Matrix2!BQ73/Matrix3!BQ73*100</f>
        <v>19.96998465108328</v>
      </c>
      <c r="BR73" s="38">
        <f>(Matrix2!BR73-Matrix3!BR73)/Matrix3!BR73*100</f>
        <v>56.450804448267569</v>
      </c>
      <c r="BS73" s="38">
        <f>Matrix2!BS73/Matrix3!BS73*100</f>
        <v>11.351150465356774</v>
      </c>
      <c r="BT73" s="38" t="s">
        <v>46</v>
      </c>
      <c r="BU73" s="38">
        <f>Matrix2!BU73/Matrix3!BU73*100</f>
        <v>4.6237393328161369</v>
      </c>
      <c r="BV73" s="38">
        <f>Matrix2!BV73/Matrix3!BV73*100</f>
        <v>12.716897389834092</v>
      </c>
      <c r="BW73" s="38">
        <f>Matrix2!BW73/Matrix3!BW73*100</f>
        <v>15.938947942218586</v>
      </c>
      <c r="BX73" s="35">
        <f>Matrix2!BX73/Matrix3!BX73*1000</f>
        <v>32789.879959441336</v>
      </c>
      <c r="BY73" s="45" t="s">
        <v>46</v>
      </c>
      <c r="BZ73" s="38">
        <f>Matrix2!BZ73/Matrix3!BZ73*100</f>
        <v>63.495346432264732</v>
      </c>
      <c r="CA73" s="38">
        <f>Matrix2!CA73/Matrix3!CA73*100</f>
        <v>65.71668918402203</v>
      </c>
      <c r="CB73" s="38">
        <f>Matrix2!CB73/Matrix3!CB73*100</f>
        <v>85.046547711404187</v>
      </c>
      <c r="CC73" s="38">
        <f>Matrix2!CC73/Matrix3!CC73*100</f>
        <v>14.953452288595811</v>
      </c>
      <c r="CD73" s="38">
        <f>Matrix2!CD73/Matrix3!CD73*100</f>
        <v>6.9433669511249034</v>
      </c>
      <c r="CE73" s="38">
        <f>Matrix2!CE73/Matrix3!CE73*100</f>
        <v>75.407069555302158</v>
      </c>
      <c r="CF73" s="38">
        <f>Matrix2!CF73/Matrix3!CF73*100</f>
        <v>11.886304909560723</v>
      </c>
      <c r="CG73" s="35">
        <f>Matrix2!$CG73-Matrix3!CG73</f>
        <v>-7026</v>
      </c>
      <c r="CH73" s="38">
        <f>Matrix2!CH73/Matrix3!CH73*100</f>
        <v>6.4612174267100979</v>
      </c>
      <c r="CI73" s="38">
        <f>Matrix2!CI73/Matrix3!CI73*100</f>
        <v>4.4915513029315965</v>
      </c>
      <c r="CJ73" s="38">
        <f>Matrix2!CJ73/Matrix3!CJ73*100</f>
        <v>1.9696661237785014</v>
      </c>
      <c r="CK73" s="38">
        <f>Matrix2!CK73/Matrix3!CK73*100</f>
        <v>39.267428121307603</v>
      </c>
      <c r="CL73" s="38">
        <v>7.9</v>
      </c>
      <c r="CM73" s="38">
        <f>Matrix2!CM73/Matrix3!CM73*100</f>
        <v>56.833398975974788</v>
      </c>
      <c r="CN73" s="38">
        <f>Matrix2!CN73/Matrix3!CN73*100</f>
        <v>28.50310856049737</v>
      </c>
      <c r="CO73" s="40">
        <f>Matrix2!CO73/Matrix3!CO73*100</f>
        <v>11.544964173577005</v>
      </c>
      <c r="CP73" s="35">
        <f>Matrix2!CP73-Matrix3!CP73</f>
        <v>75</v>
      </c>
      <c r="CQ73" s="77">
        <f>Matrix2!CQ73/Matrix3!CQ73*100-100</f>
        <v>0.2537813419957331</v>
      </c>
      <c r="CR73" s="35">
        <f>Matrix2!CR73-Matrix3!CR73</f>
        <v>616</v>
      </c>
      <c r="CS73" s="50">
        <f>Matrix2!CS73/Matrix3!CS73*100-100</f>
        <v>2.1232593409623632</v>
      </c>
      <c r="CT73" s="38">
        <f>Matrix2!CT73/Matrix3!CT73*100</f>
        <v>56.112461185365191</v>
      </c>
      <c r="CU73" s="35">
        <f>Matrix2!CT73-Matrix3!CU73</f>
        <v>20</v>
      </c>
      <c r="CV73" s="38">
        <f>Matrix2!CV73/Matrix3!CV73*100</f>
        <v>94.076211691643039</v>
      </c>
      <c r="CW73" s="38">
        <f>Matrix2!CW73/Matrix3!CW73*100</f>
        <v>45.037648655635991</v>
      </c>
      <c r="CX73" s="38">
        <f>Matrix2!CX73/Matrix3!CX73</f>
        <v>2.1331862677512752</v>
      </c>
      <c r="CY73" s="38">
        <f>Matrix2!CY73/Matrix3!CY73</f>
        <v>7.7915145411053759</v>
      </c>
      <c r="CZ73" s="38">
        <f>Matrix2!CZ73/Matrix3!CZ73</f>
        <v>66.119658119658126</v>
      </c>
      <c r="DA73" s="40">
        <f>(Matrix2!DA73-Matrix3!DA73)/Matrix3!DA73*100</f>
        <v>-1.0948905109489142</v>
      </c>
      <c r="DB73" s="44" t="s">
        <v>46</v>
      </c>
      <c r="DC73" s="44" t="s">
        <v>46</v>
      </c>
      <c r="DD73" s="44" t="s">
        <v>46</v>
      </c>
      <c r="DE73" s="44" t="s">
        <v>46</v>
      </c>
      <c r="DF73" s="9">
        <f>Matrix2!DF73/Matrix3!DF73*100</f>
        <v>5.6112807094054373</v>
      </c>
      <c r="DG73" s="9">
        <f>Matrix2!DG73/Matrix3!DG73*100</f>
        <v>22.538860103626941</v>
      </c>
      <c r="DH73" s="9">
        <f>Matrix2!DH73/Matrix3!DH73*100</f>
        <v>5.8623619371282922</v>
      </c>
      <c r="DI73" s="9">
        <f>Matrix2!DI73/Matrix3!DI73*100</f>
        <v>34.057971014492757</v>
      </c>
    </row>
    <row r="74" spans="1:113" x14ac:dyDescent="0.2">
      <c r="A74" s="3" t="s">
        <v>29</v>
      </c>
      <c r="B74" s="4">
        <v>2013</v>
      </c>
      <c r="C74" s="2" t="s">
        <v>7</v>
      </c>
      <c r="D74" s="38" t="s">
        <v>46</v>
      </c>
      <c r="E74" s="38" t="s">
        <v>46</v>
      </c>
      <c r="F74" s="39" t="s">
        <v>46</v>
      </c>
      <c r="G74" s="40" t="s">
        <v>46</v>
      </c>
      <c r="H74" s="38">
        <f>Matrix2!H74/Matrix3!H74*100</f>
        <v>6.0280815444849463</v>
      </c>
      <c r="I74" s="9" t="s">
        <v>46</v>
      </c>
      <c r="J74" s="9" t="s">
        <v>46</v>
      </c>
      <c r="K74" s="9" t="s">
        <v>46</v>
      </c>
      <c r="L74" s="9" t="s">
        <v>46</v>
      </c>
      <c r="M74" s="9" t="s">
        <v>46</v>
      </c>
      <c r="N74" s="38" t="s">
        <v>237</v>
      </c>
      <c r="O74" s="9">
        <f>Matrix2!O74/Matrix3!O74*100</f>
        <v>21.937321937321936</v>
      </c>
      <c r="P74" s="9" t="s">
        <v>237</v>
      </c>
      <c r="Q74" s="9" t="s">
        <v>237</v>
      </c>
      <c r="R74" s="40" t="s">
        <v>46</v>
      </c>
      <c r="S74" s="38">
        <f>Matrix2!S74/Matrix3!S74*100</f>
        <v>63.677226027397261</v>
      </c>
      <c r="T74" s="38">
        <f>Matrix2!T74/Matrix3!T74*100</f>
        <v>63.46279019310046</v>
      </c>
      <c r="U74" s="38">
        <f>Matrix2!U74/Matrix3!U74*100</f>
        <v>48.121927236971487</v>
      </c>
      <c r="V74" s="38">
        <f>Matrix2!V74/Matrix3!V74*100</f>
        <v>64.785276073619642</v>
      </c>
      <c r="W74" s="38">
        <f>Matrix2!W74/Matrix3!W74*100</f>
        <v>48.998774008990601</v>
      </c>
      <c r="X74" s="38">
        <f>Matrix2!X74/Matrix3!X74*100</f>
        <v>8.9082638362395752</v>
      </c>
      <c r="Y74" s="38">
        <f>Matrix2!Y74/Matrix3!Y74*100</f>
        <v>23.960494840976427</v>
      </c>
      <c r="Z74" s="38">
        <f>Matrix2!Z74/Matrix3!Z74*100</f>
        <v>11.073453430230344</v>
      </c>
      <c r="AA74" s="38">
        <f>(Matrix3!AA74-Matrix2!AA74)/Matrix2!AA74*100</f>
        <v>25.997595083281379</v>
      </c>
      <c r="AB74" s="38" t="s">
        <v>46</v>
      </c>
      <c r="AC74" s="38" t="s">
        <v>46</v>
      </c>
      <c r="AD74" s="38">
        <f>Matrix2!AD74/Matrix3!AD74*100</f>
        <v>87.42690058479532</v>
      </c>
      <c r="AE74" s="44">
        <f>Matrix2!AE74/Matrix3!AE74*100</f>
        <v>21.364128473475279</v>
      </c>
      <c r="AF74" s="30" t="s">
        <v>46</v>
      </c>
      <c r="AG74" s="38">
        <f>Matrix2!AG74/Matrix3!AG74*100</f>
        <v>17.132442284325638</v>
      </c>
      <c r="AH74" s="38">
        <f>Matrix2!AH74/Matrix3!AH74*100</f>
        <v>53.100775193798455</v>
      </c>
      <c r="AI74" s="38">
        <f>Matrix2!AI74/Matrix3!AI74*100</f>
        <v>97.757331799884994</v>
      </c>
      <c r="AJ74" s="38" t="s">
        <v>46</v>
      </c>
      <c r="AK74" s="38">
        <f>Matrix2!AK74/Matrix3!AK74*100</f>
        <v>21.020282728948985</v>
      </c>
      <c r="AL74" s="38">
        <f>Matrix2!AL74/Matrix3!AL74*100</f>
        <v>8.0516287645974174</v>
      </c>
      <c r="AM74" s="38">
        <f>Matrix2!AM74/Matrix3!AM74*100</f>
        <v>19.5906432748538</v>
      </c>
      <c r="AN74" s="38">
        <f>Matrix2!AN74/Matrix3!AN74*100</f>
        <v>10.756501182033098</v>
      </c>
      <c r="AO74" s="38" t="s">
        <v>46</v>
      </c>
      <c r="AP74" s="38" t="s">
        <v>46</v>
      </c>
      <c r="AQ74" s="40" t="s">
        <v>46</v>
      </c>
      <c r="AR74" s="38">
        <f>Matrix2!AR74/Matrix3!AR74*100</f>
        <v>10.10530579181855</v>
      </c>
      <c r="AS74" s="38">
        <f>Matrix2!AS74/Matrix3!AS74*100</f>
        <v>28.122912491649966</v>
      </c>
      <c r="AT74" s="38">
        <f>Matrix2!AT74/Matrix3!AT74*100</f>
        <v>44.418052256532064</v>
      </c>
      <c r="AU74" s="38">
        <f>Matrix2!AU74/Matrix3!AU74*100</f>
        <v>41.711229946524064</v>
      </c>
      <c r="AV74" s="38">
        <f>Matrix2!AV74/Matrix3!AV74*100</f>
        <v>5.6112224448897798</v>
      </c>
      <c r="AW74" s="38">
        <f>Matrix2!AW74/Matrix3!AW74*100</f>
        <v>1.3360053440213762</v>
      </c>
      <c r="AX74" s="38" t="s">
        <v>237</v>
      </c>
      <c r="AY74" s="38" t="s">
        <v>46</v>
      </c>
      <c r="AZ74" s="9" t="s">
        <v>46</v>
      </c>
      <c r="BA74" s="40" t="s">
        <v>46</v>
      </c>
      <c r="BB74" s="38">
        <f>Matrix2!BB74/Matrix3!BB74*100</f>
        <v>8.6809774537599562</v>
      </c>
      <c r="BC74" s="38">
        <f>Matrix2!BC74/Matrix3!BC74*100</f>
        <v>3.720155469183787</v>
      </c>
      <c r="BD74" s="55">
        <f>Matrix2!BD74/Matrix3!BD74*100</f>
        <v>52.238805970149251</v>
      </c>
      <c r="BE74" s="38">
        <f>Matrix2!BE74/Matrix3!BE74*100</f>
        <v>4.4483985765124556</v>
      </c>
      <c r="BF74" s="51">
        <f>Matrix2!BF74/Matrix3!BF74*100</f>
        <v>48</v>
      </c>
      <c r="BG74" s="38">
        <f>Matrix2!BG74/Matrix3!BG74*100</f>
        <v>23.619549075199135</v>
      </c>
      <c r="BH74" s="38">
        <f>Matrix2!BH74/Matrix3!BH74*100</f>
        <v>1.1717633609602742</v>
      </c>
      <c r="BI74" s="38">
        <f>Matrix2!BI74/Matrix3!BI74*100</f>
        <v>17.985300475572849</v>
      </c>
      <c r="BJ74" s="38">
        <f>Matrix2!BJ74/Matrix3!BJ74*100</f>
        <v>8.3729644040928086</v>
      </c>
      <c r="BK74" s="38">
        <f>Matrix2!BK74/Matrix3!BK74*100</f>
        <v>22.547332185886404</v>
      </c>
      <c r="BL74" s="38" t="s">
        <v>46</v>
      </c>
      <c r="BM74" s="38" t="s">
        <v>46</v>
      </c>
      <c r="BN74" s="38" t="s">
        <v>46</v>
      </c>
      <c r="BO74" s="40" t="s">
        <v>46</v>
      </c>
      <c r="BP74" s="38">
        <f>Matrix2!BP74/Matrix3!BP74*100</f>
        <v>13.813559322033896</v>
      </c>
      <c r="BQ74" s="38">
        <f>Matrix2!BQ74/Matrix3!BQ74*100</f>
        <v>15.396519841546199</v>
      </c>
      <c r="BR74" s="38">
        <f>(Matrix2!BR74-Matrix3!BR74)/Matrix3!BR74*100</f>
        <v>64.133942063261173</v>
      </c>
      <c r="BS74" s="38">
        <f>Matrix2!BS74/Matrix3!BS74*100</f>
        <v>5.7648170649385717</v>
      </c>
      <c r="BT74" s="38" t="s">
        <v>46</v>
      </c>
      <c r="BU74" s="38">
        <f>Matrix2!BU74/Matrix3!BU74*100</f>
        <v>2.3050847457627119</v>
      </c>
      <c r="BV74" s="38">
        <f>Matrix2!BV74/Matrix3!BV74*100</f>
        <v>5.9036676977463545</v>
      </c>
      <c r="BW74" s="38">
        <f>Matrix2!BW74/Matrix3!BW74*100</f>
        <v>8.0705009276437849</v>
      </c>
      <c r="BX74" s="35">
        <f>Matrix2!BX74/Matrix3!BX74*1000</f>
        <v>42553.471939122159</v>
      </c>
      <c r="BY74" s="45" t="s">
        <v>46</v>
      </c>
      <c r="BZ74" s="38">
        <f>Matrix2!BZ74/Matrix3!BZ74*100</f>
        <v>62.650195760766849</v>
      </c>
      <c r="CA74" s="38">
        <f>Matrix2!CA74/Matrix3!CA74*100</f>
        <v>62.946761975888187</v>
      </c>
      <c r="CB74" s="38">
        <f>Matrix2!CB74/Matrix3!CB74*100</f>
        <v>86.186440677966104</v>
      </c>
      <c r="CC74" s="38">
        <f>Matrix2!CC74/Matrix3!CC74*100</f>
        <v>13.813559322033896</v>
      </c>
      <c r="CD74" s="38">
        <f>Matrix2!CD74/Matrix3!CD74*100</f>
        <v>6.3728813559322024</v>
      </c>
      <c r="CE74" s="38">
        <f>Matrix2!CE74/Matrix3!CE74*100</f>
        <v>71.622418879056056</v>
      </c>
      <c r="CF74" s="38">
        <f>Matrix2!CF74/Matrix3!CF74*100</f>
        <v>9.4594594594594597</v>
      </c>
      <c r="CG74" s="35">
        <f>Matrix2!$CG74-Matrix3!CG74</f>
        <v>-1943</v>
      </c>
      <c r="CH74" s="38">
        <f>Matrix2!CH74/Matrix3!CH74*100</f>
        <v>3.7819200517185645</v>
      </c>
      <c r="CI74" s="38">
        <f>Matrix2!CI74/Matrix3!CI74*100</f>
        <v>2.1872643034155805</v>
      </c>
      <c r="CJ74" s="38">
        <f>Matrix2!CJ74/Matrix3!CJ74*100</f>
        <v>1.5946557483029846</v>
      </c>
      <c r="CK74" s="38">
        <f>Matrix2!CK74/Matrix3!CK74*100</f>
        <v>32.478632478632477</v>
      </c>
      <c r="CL74" s="38" t="s">
        <v>237</v>
      </c>
      <c r="CM74" s="38">
        <f>Matrix2!CM74/Matrix3!CM74*100</f>
        <v>41.595441595441599</v>
      </c>
      <c r="CN74" s="38">
        <f>Matrix2!CN74/Matrix3!CN74*100</f>
        <v>28.333333333333332</v>
      </c>
      <c r="CO74" s="40">
        <f>Matrix2!CO74/Matrix3!CO74*100</f>
        <v>6.1524438874330638</v>
      </c>
      <c r="CP74" s="35">
        <f>Matrix2!CP74-Matrix3!CP74</f>
        <v>32</v>
      </c>
      <c r="CQ74" s="77">
        <f>Matrix2!CQ74/Matrix3!CQ74*100-100</f>
        <v>0.43865661411925316</v>
      </c>
      <c r="CR74" s="35">
        <f>Matrix2!CR74-Matrix3!CR74</f>
        <v>388</v>
      </c>
      <c r="CS74" s="50">
        <f>Matrix2!CS74/Matrix3!CS74*100-100</f>
        <v>5.5915838017005228</v>
      </c>
      <c r="CT74" s="38">
        <f>Matrix2!CT74/Matrix3!CT74*100</f>
        <v>50.11600928074246</v>
      </c>
      <c r="CU74" s="35">
        <f>Matrix2!CT74-Matrix3!CU74</f>
        <v>22</v>
      </c>
      <c r="CV74" s="38">
        <f>Matrix2!CV74/Matrix3!CV74*100</f>
        <v>102.64910604613075</v>
      </c>
      <c r="CW74" s="38">
        <f>Matrix2!CW74/Matrix3!CW74*100</f>
        <v>50.770217361954906</v>
      </c>
      <c r="CX74" s="38">
        <f>Matrix2!CX74/Matrix3!CX74</f>
        <v>2.1348897535667963</v>
      </c>
      <c r="CY74" s="38">
        <f>Matrix2!CY74/Matrix3!CY74</f>
        <v>3.4283730617912522</v>
      </c>
      <c r="CZ74" s="38">
        <f>Matrix2!CZ74/Matrix3!CZ74</f>
        <v>53.869090909090907</v>
      </c>
      <c r="DA74" s="40">
        <f>(Matrix2!DA74-Matrix3!DA74)/Matrix3!DA74*100</f>
        <v>-0.53667262969589002</v>
      </c>
      <c r="DB74" s="44" t="s">
        <v>46</v>
      </c>
      <c r="DC74" s="44" t="s">
        <v>46</v>
      </c>
      <c r="DD74" s="44" t="s">
        <v>46</v>
      </c>
      <c r="DE74" s="44" t="s">
        <v>46</v>
      </c>
      <c r="DF74" s="9">
        <f>Matrix2!DF74/Matrix3!DF74*100</f>
        <v>3.720155469183787</v>
      </c>
      <c r="DG74" s="9">
        <f>Matrix2!DG74/Matrix3!DG74*100</f>
        <v>52.238805970149251</v>
      </c>
      <c r="DH74" s="9">
        <f>Matrix2!DH74/Matrix3!DH74*100</f>
        <v>4.4483985765124556</v>
      </c>
      <c r="DI74" s="9">
        <f>Matrix2!DI74/Matrix3!DI74*100</f>
        <v>48</v>
      </c>
    </row>
    <row r="75" spans="1:113" x14ac:dyDescent="0.2">
      <c r="A75" s="3" t="s">
        <v>30</v>
      </c>
      <c r="B75" s="4">
        <v>2013</v>
      </c>
      <c r="C75" s="2" t="s">
        <v>8</v>
      </c>
      <c r="D75" s="38" t="s">
        <v>46</v>
      </c>
      <c r="E75" s="38" t="s">
        <v>46</v>
      </c>
      <c r="F75" s="39" t="s">
        <v>46</v>
      </c>
      <c r="G75" s="40" t="s">
        <v>46</v>
      </c>
      <c r="H75" s="38">
        <f>Matrix2!H75/Matrix3!H75*100</f>
        <v>5.6617724728002532</v>
      </c>
      <c r="I75" s="9" t="s">
        <v>46</v>
      </c>
      <c r="J75" s="9" t="s">
        <v>46</v>
      </c>
      <c r="K75" s="9" t="s">
        <v>46</v>
      </c>
      <c r="L75" s="9" t="s">
        <v>46</v>
      </c>
      <c r="M75" s="9" t="s">
        <v>46</v>
      </c>
      <c r="N75" s="38" t="s">
        <v>237</v>
      </c>
      <c r="O75" s="9">
        <f>Matrix2!O75/Matrix3!O75*100</f>
        <v>14.485981308411214</v>
      </c>
      <c r="P75" s="9" t="s">
        <v>237</v>
      </c>
      <c r="Q75" s="9" t="s">
        <v>237</v>
      </c>
      <c r="R75" s="40" t="s">
        <v>46</v>
      </c>
      <c r="S75" s="38">
        <f>Matrix2!S75/Matrix3!S75*100</f>
        <v>63.106148975170804</v>
      </c>
      <c r="T75" s="38">
        <f>Matrix2!T75/Matrix3!T75*100</f>
        <v>60.771208226221084</v>
      </c>
      <c r="U75" s="38">
        <f>Matrix2!U75/Matrix3!U75*100</f>
        <v>49.626569203877324</v>
      </c>
      <c r="V75" s="38">
        <f>Matrix2!V75/Matrix3!V75*100</f>
        <v>63.84615384615384</v>
      </c>
      <c r="W75" s="38">
        <f>Matrix2!W75/Matrix3!W75*100</f>
        <v>50.272174191482542</v>
      </c>
      <c r="X75" s="38">
        <f>Matrix2!X75/Matrix3!X75*100</f>
        <v>9.5583596214511033</v>
      </c>
      <c r="Y75" s="38">
        <f>Matrix2!Y75/Matrix3!Y75*100</f>
        <v>23.19812933440334</v>
      </c>
      <c r="Z75" s="38">
        <f>Matrix2!Z75/Matrix3!Z75*100</f>
        <v>9.480792039233684</v>
      </c>
      <c r="AA75" s="38">
        <f>(Matrix3!AA75-Matrix2!AA75)/Matrix2!AA75*100</f>
        <v>26.784704152053397</v>
      </c>
      <c r="AB75" s="38" t="s">
        <v>46</v>
      </c>
      <c r="AC75" s="38" t="s">
        <v>46</v>
      </c>
      <c r="AD75" s="38">
        <f>Matrix2!AD75/Matrix3!AD75*100</f>
        <v>90.556900726392257</v>
      </c>
      <c r="AE75" s="44">
        <f>Matrix2!AE75/Matrix3!AE75*100</f>
        <v>38.06590699106868</v>
      </c>
      <c r="AF75" s="30" t="s">
        <v>46</v>
      </c>
      <c r="AG75" s="38">
        <f>Matrix2!AG75/Matrix3!AG75*100</f>
        <v>17.112073518538079</v>
      </c>
      <c r="AH75" s="38">
        <f>Matrix2!AH75/Matrix3!AH75*100</f>
        <v>52.083333333333336</v>
      </c>
      <c r="AI75" s="38">
        <f>Matrix2!AI75/Matrix3!AI75*100</f>
        <v>103.48448687350836</v>
      </c>
      <c r="AJ75" s="38" t="s">
        <v>46</v>
      </c>
      <c r="AK75" s="38">
        <f>Matrix2!AK75/Matrix3!AK75*100</f>
        <v>20.35485460818137</v>
      </c>
      <c r="AL75" s="38">
        <f>Matrix2!AL75/Matrix3!AL75*100</f>
        <v>7.6392311483489408</v>
      </c>
      <c r="AM75" s="38">
        <f>Matrix2!AM75/Matrix3!AM75*100</f>
        <v>22.033898305084744</v>
      </c>
      <c r="AN75" s="38">
        <f>Matrix2!AN75/Matrix3!AN75*100</f>
        <v>8.8888888888888893</v>
      </c>
      <c r="AO75" s="38" t="s">
        <v>46</v>
      </c>
      <c r="AP75" s="38" t="s">
        <v>46</v>
      </c>
      <c r="AQ75" s="40" t="s">
        <v>46</v>
      </c>
      <c r="AR75" s="38">
        <f>Matrix2!AR75/Matrix3!AR75*100</f>
        <v>9.432766451885497</v>
      </c>
      <c r="AS75" s="38">
        <f>Matrix2!AS75/Matrix3!AS75*100</f>
        <v>25.027995520716683</v>
      </c>
      <c r="AT75" s="38">
        <f>Matrix2!AT75/Matrix3!AT75*100</f>
        <v>39.37360178970917</v>
      </c>
      <c r="AU75" s="38">
        <f>Matrix2!AU75/Matrix3!AU75*100</f>
        <v>38.06818181818182</v>
      </c>
      <c r="AV75" s="38">
        <f>Matrix2!AV75/Matrix3!AV75*100</f>
        <v>6.2150055991041429</v>
      </c>
      <c r="AW75" s="38">
        <f>Matrix2!AW75/Matrix3!AW75*100</f>
        <v>1.2318029115341544</v>
      </c>
      <c r="AX75" s="38" t="s">
        <v>237</v>
      </c>
      <c r="AY75" s="38" t="s">
        <v>46</v>
      </c>
      <c r="AZ75" s="9" t="s">
        <v>46</v>
      </c>
      <c r="BA75" s="40" t="s">
        <v>46</v>
      </c>
      <c r="BB75" s="38">
        <f>Matrix2!BB75/Matrix3!BB75*100</f>
        <v>8.4715326925108272</v>
      </c>
      <c r="BC75" s="38">
        <f>Matrix2!BC75/Matrix3!BC75*100</f>
        <v>3.0144167758846661</v>
      </c>
      <c r="BD75" s="55">
        <f>Matrix2!BD75/Matrix3!BD75*100</f>
        <v>27.536231884057973</v>
      </c>
      <c r="BE75" s="38">
        <f>Matrix2!BE75/Matrix3!BE75*100</f>
        <v>4.3184885290148447</v>
      </c>
      <c r="BF75" s="51">
        <f>Matrix2!BF75/Matrix3!BF75*100</f>
        <v>34.375</v>
      </c>
      <c r="BG75" s="38">
        <f>Matrix2!BG75/Matrix3!BG75*100</f>
        <v>23.7826132882645</v>
      </c>
      <c r="BH75" s="38">
        <f>Matrix2!BH75/Matrix3!BH75*100</f>
        <v>1.621141461248057</v>
      </c>
      <c r="BI75" s="38">
        <f>Matrix2!BI75/Matrix3!BI75*100</f>
        <v>17.673228784339894</v>
      </c>
      <c r="BJ75" s="38">
        <f>Matrix2!BJ75/Matrix3!BJ75*100</f>
        <v>7.4407741074407747</v>
      </c>
      <c r="BK75" s="38">
        <f>Matrix2!BK75/Matrix3!BK75*100</f>
        <v>23.019431988041852</v>
      </c>
      <c r="BL75" s="38" t="s">
        <v>46</v>
      </c>
      <c r="BM75" s="38" t="s">
        <v>46</v>
      </c>
      <c r="BN75" s="38" t="s">
        <v>46</v>
      </c>
      <c r="BO75" s="40" t="s">
        <v>46</v>
      </c>
      <c r="BP75" s="38">
        <f>Matrix2!BP75/Matrix3!BP75*100</f>
        <v>14.182462839219964</v>
      </c>
      <c r="BQ75" s="38">
        <f>Matrix2!BQ75/Matrix3!BQ75*100</f>
        <v>14.309349404274736</v>
      </c>
      <c r="BR75" s="38">
        <f>(Matrix2!BR75-Matrix3!BR75)/Matrix3!BR75*100</f>
        <v>71.006307333217805</v>
      </c>
      <c r="BS75" s="38">
        <f>Matrix2!BS75/Matrix3!BS75*100</f>
        <v>6.1054188232808704</v>
      </c>
      <c r="BT75" s="38" t="s">
        <v>46</v>
      </c>
      <c r="BU75" s="38">
        <f>Matrix2!BU75/Matrix3!BU75*100</f>
        <v>3.0955952543297425</v>
      </c>
      <c r="BV75" s="38">
        <f>Matrix2!BV75/Matrix3!BV75*100</f>
        <v>6.5276141639526024</v>
      </c>
      <c r="BW75" s="38">
        <f>Matrix2!BW75/Matrix3!BW75*100</f>
        <v>9.7403728872625894</v>
      </c>
      <c r="BX75" s="35">
        <f>Matrix2!BX75/Matrix3!BX75*1000</f>
        <v>44866.241360978202</v>
      </c>
      <c r="BY75" s="45" t="s">
        <v>46</v>
      </c>
      <c r="BZ75" s="38">
        <f>Matrix2!BZ75/Matrix3!BZ75*100</f>
        <v>62.511883384387879</v>
      </c>
      <c r="CA75" s="38">
        <f>Matrix2!CA75/Matrix3!CA75*100</f>
        <v>61.902751983791994</v>
      </c>
      <c r="CB75" s="38">
        <f>Matrix2!CB75/Matrix3!CB75*100</f>
        <v>85.817537160780034</v>
      </c>
      <c r="CC75" s="38">
        <f>Matrix2!CC75/Matrix3!CC75*100</f>
        <v>14.182462839219964</v>
      </c>
      <c r="CD75" s="38">
        <f>Matrix2!CD75/Matrix3!CD75*100</f>
        <v>7.2003272876039821</v>
      </c>
      <c r="CE75" s="38">
        <f>Matrix2!CE75/Matrix3!CE75*100</f>
        <v>70.204989671063089</v>
      </c>
      <c r="CF75" s="38">
        <f>Matrix2!CF75/Matrix3!CF75*100</f>
        <v>9.5890410958904102</v>
      </c>
      <c r="CG75" s="35">
        <f>Matrix2!$CG75-Matrix3!CG75</f>
        <v>-2610</v>
      </c>
      <c r="CH75" s="38">
        <f>Matrix2!CH75/Matrix3!CH75*100</f>
        <v>3.6160865157147684</v>
      </c>
      <c r="CI75" s="38">
        <f>Matrix2!CI75/Matrix3!CI75*100</f>
        <v>2.3825616762419735</v>
      </c>
      <c r="CJ75" s="38">
        <f>Matrix2!CJ75/Matrix3!CJ75*100</f>
        <v>1.2335248394727949</v>
      </c>
      <c r="CK75" s="38">
        <f>Matrix2!CK75/Matrix3!CK75*100</f>
        <v>38.084112149532714</v>
      </c>
      <c r="CL75" s="38" t="s">
        <v>237</v>
      </c>
      <c r="CM75" s="38">
        <f>Matrix2!CM75/Matrix3!CM75*100</f>
        <v>43.22429906542056</v>
      </c>
      <c r="CN75" s="38">
        <f>Matrix2!CN75/Matrix3!CN75*100</f>
        <v>31.882022471910108</v>
      </c>
      <c r="CO75" s="40">
        <f>Matrix2!CO75/Matrix3!CO75*100</f>
        <v>7.103922795103208</v>
      </c>
      <c r="CP75" s="35">
        <f>Matrix2!CP75-Matrix3!CP75</f>
        <v>20</v>
      </c>
      <c r="CQ75" s="77">
        <f>Matrix2!CQ75/Matrix3!CQ75*100-100</f>
        <v>0.22331397945511355</v>
      </c>
      <c r="CR75" s="35">
        <f>Matrix2!CR75-Matrix3!CR75</f>
        <v>-15</v>
      </c>
      <c r="CS75" s="50">
        <f>Matrix2!CS75/Matrix3!CS75*100-100</f>
        <v>-0.16683350016683107</v>
      </c>
      <c r="CT75" s="38">
        <f>Matrix2!CT75/Matrix3!CT75*100</f>
        <v>40.975935828877006</v>
      </c>
      <c r="CU75" s="35">
        <f>Matrix2!CT75-Matrix3!CU75</f>
        <v>1</v>
      </c>
      <c r="CV75" s="38">
        <f>Matrix2!CV75/Matrix3!CV75*100</f>
        <v>105.80770944741533</v>
      </c>
      <c r="CW75" s="38">
        <f>Matrix2!CW75/Matrix3!CW75*100</f>
        <v>50.160029576423369</v>
      </c>
      <c r="CX75" s="38">
        <f>Matrix2!CX75/Matrix3!CX75</f>
        <v>2.1058836614392171</v>
      </c>
      <c r="CY75" s="38">
        <f>Matrix2!CY75/Matrix3!CY75</f>
        <v>5.9709870703248189</v>
      </c>
      <c r="CZ75" s="38">
        <f>Matrix2!CZ75/Matrix3!CZ75</f>
        <v>59.728706624605678</v>
      </c>
      <c r="DA75" s="40">
        <f>(Matrix2!DA75-Matrix3!DA75)/Matrix3!DA75*100</f>
        <v>-2.4475524475524422</v>
      </c>
      <c r="DB75" s="44" t="s">
        <v>46</v>
      </c>
      <c r="DC75" s="44" t="s">
        <v>46</v>
      </c>
      <c r="DD75" s="44" t="s">
        <v>46</v>
      </c>
      <c r="DE75" s="44" t="s">
        <v>46</v>
      </c>
      <c r="DF75" s="9">
        <f>Matrix2!DF75/Matrix3!DF75*100</f>
        <v>3.0144167758846661</v>
      </c>
      <c r="DG75" s="9">
        <f>Matrix2!DG75/Matrix3!DG75*100</f>
        <v>27.536231884057973</v>
      </c>
      <c r="DH75" s="9">
        <f>Matrix2!DH75/Matrix3!DH75*100</f>
        <v>4.3184885290148447</v>
      </c>
      <c r="DI75" s="9">
        <f>Matrix2!DI75/Matrix3!DI75*100</f>
        <v>34.375</v>
      </c>
    </row>
    <row r="76" spans="1:113" x14ac:dyDescent="0.2">
      <c r="A76" s="3" t="s">
        <v>31</v>
      </c>
      <c r="B76" s="4">
        <v>2013</v>
      </c>
      <c r="C76" s="2" t="s">
        <v>9</v>
      </c>
      <c r="D76" s="38" t="s">
        <v>46</v>
      </c>
      <c r="E76" s="38" t="s">
        <v>46</v>
      </c>
      <c r="F76" s="39" t="s">
        <v>46</v>
      </c>
      <c r="G76" s="40" t="s">
        <v>46</v>
      </c>
      <c r="H76" s="38">
        <f>Matrix2!H76/Matrix3!H76*100</f>
        <v>6.2249338680774811</v>
      </c>
      <c r="I76" s="9" t="s">
        <v>46</v>
      </c>
      <c r="J76" s="9" t="s">
        <v>46</v>
      </c>
      <c r="K76" s="9" t="s">
        <v>46</v>
      </c>
      <c r="L76" s="9" t="s">
        <v>46</v>
      </c>
      <c r="M76" s="9" t="s">
        <v>46</v>
      </c>
      <c r="N76" s="38" t="s">
        <v>237</v>
      </c>
      <c r="O76" s="9">
        <f>Matrix2!O76/Matrix3!O76*100</f>
        <v>17.427385892116181</v>
      </c>
      <c r="P76" s="9" t="s">
        <v>237</v>
      </c>
      <c r="Q76" s="9" t="s">
        <v>237</v>
      </c>
      <c r="R76" s="40" t="s">
        <v>46</v>
      </c>
      <c r="S76" s="38">
        <f>Matrix2!S76/Matrix3!S76*100</f>
        <v>63.305473173362095</v>
      </c>
      <c r="T76" s="38">
        <f>Matrix2!T76/Matrix3!T76*100</f>
        <v>62.220982142857139</v>
      </c>
      <c r="U76" s="38">
        <f>Matrix2!U76/Matrix3!U76*100</f>
        <v>49.613483715625392</v>
      </c>
      <c r="V76" s="38">
        <f>Matrix2!V76/Matrix3!V76*100</f>
        <v>61.739130434782609</v>
      </c>
      <c r="W76" s="38">
        <f>Matrix2!W76/Matrix3!W76*100</f>
        <v>45.619412515964243</v>
      </c>
      <c r="X76" s="38">
        <f>Matrix2!X76/Matrix3!X76*100</f>
        <v>7.6710261569416502</v>
      </c>
      <c r="Y76" s="38">
        <f>Matrix2!Y76/Matrix3!Y76*100</f>
        <v>23.953857144744255</v>
      </c>
      <c r="Z76" s="38">
        <f>Matrix2!Z76/Matrix3!Z76*100</f>
        <v>10.392777890505531</v>
      </c>
      <c r="AA76" s="38">
        <f>(Matrix3!AA76-Matrix2!AA76)/Matrix2!AA76*100</f>
        <v>29.913163728578628</v>
      </c>
      <c r="AB76" s="38" t="s">
        <v>46</v>
      </c>
      <c r="AC76" s="38" t="s">
        <v>46</v>
      </c>
      <c r="AD76" s="38">
        <f>Matrix2!AD76/Matrix3!AD76*100</f>
        <v>89.302325581395351</v>
      </c>
      <c r="AE76" s="44">
        <f>Matrix2!AE76/Matrix3!AE76*100</f>
        <v>40.151874703369721</v>
      </c>
      <c r="AF76" s="30" t="s">
        <v>46</v>
      </c>
      <c r="AG76" s="38">
        <f>Matrix2!AG76/Matrix3!AG76*100</f>
        <v>16.370850755183888</v>
      </c>
      <c r="AH76" s="38">
        <f>Matrix2!AH76/Matrix3!AH76*100</f>
        <v>50.890585241730278</v>
      </c>
      <c r="AI76" s="38">
        <f>Matrix2!AI76/Matrix3!AI76*100</f>
        <v>102.8009084027252</v>
      </c>
      <c r="AJ76" s="38" t="s">
        <v>46</v>
      </c>
      <c r="AK76" s="38">
        <f>Matrix2!AK76/Matrix3!AK76*100</f>
        <v>18.021793797150043</v>
      </c>
      <c r="AL76" s="38">
        <f>Matrix2!AL76/Matrix3!AL76*100</f>
        <v>6.2028499580888514</v>
      </c>
      <c r="AM76" s="38">
        <f>Matrix2!AM76/Matrix3!AM76*100</f>
        <v>19.302325581395348</v>
      </c>
      <c r="AN76" s="38">
        <f>Matrix2!AN76/Matrix3!AN76*100</f>
        <v>7.7143601772217876</v>
      </c>
      <c r="AO76" s="38" t="s">
        <v>46</v>
      </c>
      <c r="AP76" s="38" t="s">
        <v>46</v>
      </c>
      <c r="AQ76" s="40" t="s">
        <v>46</v>
      </c>
      <c r="AR76" s="38">
        <f>Matrix2!AR76/Matrix3!AR76*100</f>
        <v>8.895810222715248</v>
      </c>
      <c r="AS76" s="38">
        <f>Matrix2!AS76/Matrix3!AS76*100</f>
        <v>26.954436450839331</v>
      </c>
      <c r="AT76" s="38">
        <f>Matrix2!AT76/Matrix3!AT76*100</f>
        <v>42.882562277580071</v>
      </c>
      <c r="AU76" s="38">
        <f>Matrix2!AU76/Matrix3!AU76*100</f>
        <v>32.780082987551864</v>
      </c>
      <c r="AV76" s="38">
        <f>Matrix2!AV76/Matrix3!AV76*100</f>
        <v>4.8920863309352516</v>
      </c>
      <c r="AW76" s="38">
        <f>Matrix2!AW76/Matrix3!AW76*100</f>
        <v>1.5827338129496402</v>
      </c>
      <c r="AX76" s="38" t="s">
        <v>237</v>
      </c>
      <c r="AY76" s="38" t="s">
        <v>46</v>
      </c>
      <c r="AZ76" s="9" t="s">
        <v>46</v>
      </c>
      <c r="BA76" s="40" t="s">
        <v>46</v>
      </c>
      <c r="BB76" s="38">
        <f>Matrix2!BB76/Matrix3!BB76*100</f>
        <v>7.7993002815939931</v>
      </c>
      <c r="BC76" s="38">
        <f>Matrix2!BC76/Matrix3!BC76*100</f>
        <v>2.3609443777511006</v>
      </c>
      <c r="BD76" s="55">
        <f>Matrix2!BD76/Matrix3!BD76*100</f>
        <v>16.949152542372879</v>
      </c>
      <c r="BE76" s="38">
        <f>Matrix2!BE76/Matrix3!BE76*100</f>
        <v>3.3487297921478061</v>
      </c>
      <c r="BF76" s="51">
        <f>Matrix2!BF76/Matrix3!BF76*100</f>
        <v>24.137931034482758</v>
      </c>
      <c r="BG76" s="38">
        <f>Matrix2!BG76/Matrix3!BG76*100</f>
        <v>24.302414881815853</v>
      </c>
      <c r="BH76" s="38">
        <f>Matrix2!BH76/Matrix3!BH76*100</f>
        <v>1.193820224719101</v>
      </c>
      <c r="BI76" s="38">
        <f>Matrix2!BI76/Matrix3!BI76*100</f>
        <v>15.825896922236387</v>
      </c>
      <c r="BJ76" s="38">
        <f>Matrix2!BJ76/Matrix3!BJ76*100</f>
        <v>6.3740666545255866</v>
      </c>
      <c r="BK76" s="38">
        <f>Matrix2!BK76/Matrix3!BK76*100</f>
        <v>26.142857142857146</v>
      </c>
      <c r="BL76" s="38" t="s">
        <v>46</v>
      </c>
      <c r="BM76" s="38" t="s">
        <v>46</v>
      </c>
      <c r="BN76" s="38" t="s">
        <v>46</v>
      </c>
      <c r="BO76" s="40" t="s">
        <v>46</v>
      </c>
      <c r="BP76" s="38">
        <f>Matrix2!BP76/Matrix3!BP76*100</f>
        <v>13.816076889471384</v>
      </c>
      <c r="BQ76" s="38">
        <f>Matrix2!BQ76/Matrix3!BQ76*100</f>
        <v>15.317550383060544</v>
      </c>
      <c r="BR76" s="38">
        <f>(Matrix2!BR76-Matrix3!BR76)/Matrix3!BR76*100</f>
        <v>68.495359584559395</v>
      </c>
      <c r="BS76" s="38">
        <f>Matrix2!BS76/Matrix3!BS76*100</f>
        <v>4.3433740080211622</v>
      </c>
      <c r="BT76" s="38" t="s">
        <v>46</v>
      </c>
      <c r="BU76" s="38">
        <f>Matrix2!BU76/Matrix3!BU76*100</f>
        <v>2.1406727828746175</v>
      </c>
      <c r="BV76" s="38">
        <f>Matrix2!BV76/Matrix3!BV76*100</f>
        <v>4.5992560027054443</v>
      </c>
      <c r="BW76" s="38">
        <f>Matrix2!BW76/Matrix3!BW76*100</f>
        <v>6.2773722627737225</v>
      </c>
      <c r="BX76" s="35">
        <f>Matrix2!BX76/Matrix3!BX76*1000</f>
        <v>50373.793803961402</v>
      </c>
      <c r="BY76" s="45" t="s">
        <v>46</v>
      </c>
      <c r="BZ76" s="38">
        <f>Matrix2!BZ76/Matrix3!BZ76*100</f>
        <v>62.232272378189265</v>
      </c>
      <c r="CA76" s="38">
        <f>Matrix2!CA76/Matrix3!CA76*100</f>
        <v>62.755311857436602</v>
      </c>
      <c r="CB76" s="38">
        <f>Matrix2!CB76/Matrix3!CB76*100</f>
        <v>86.18392311052861</v>
      </c>
      <c r="CC76" s="38">
        <f>Matrix2!CC76/Matrix3!CC76*100</f>
        <v>13.816076889471384</v>
      </c>
      <c r="CD76" s="38">
        <f>Matrix2!CD76/Matrix3!CD76*100</f>
        <v>6.6841415465268668</v>
      </c>
      <c r="CE76" s="38">
        <f>Matrix2!CE76/Matrix3!CE76*100</f>
        <v>73.222658725129889</v>
      </c>
      <c r="CF76" s="38">
        <f>Matrix2!CF76/Matrix3!CF76*100</f>
        <v>9.3457943925233646</v>
      </c>
      <c r="CG76" s="35">
        <f>Matrix2!$CG76-Matrix3!CG76</f>
        <v>1009</v>
      </c>
      <c r="CH76" s="38">
        <f>Matrix2!CH76/Matrix3!CH76*100</f>
        <v>3.3045385986562459</v>
      </c>
      <c r="CI76" s="38">
        <f>Matrix2!CI76/Matrix3!CI76*100</f>
        <v>1.8373783079665431</v>
      </c>
      <c r="CJ76" s="38">
        <f>Matrix2!CJ76/Matrix3!CJ76*100</f>
        <v>1.4671602906897026</v>
      </c>
      <c r="CK76" s="38">
        <f>Matrix2!CK76/Matrix3!CK76*100</f>
        <v>38.381742738589217</v>
      </c>
      <c r="CL76" s="38" t="s">
        <v>237</v>
      </c>
      <c r="CM76" s="38">
        <f>Matrix2!CM76/Matrix3!CM76*100</f>
        <v>39.419087136929463</v>
      </c>
      <c r="CN76" s="38">
        <f>Matrix2!CN76/Matrix3!CN76*100</f>
        <v>32.885906040268459</v>
      </c>
      <c r="CO76" s="40">
        <f>Matrix2!CO76/Matrix3!CO76*100</f>
        <v>4.7033441208198488</v>
      </c>
      <c r="CP76" s="35">
        <f>Matrix2!CP76-Matrix3!CP76</f>
        <v>38</v>
      </c>
      <c r="CQ76" s="77">
        <f>Matrix2!CQ76/Matrix3!CQ76*100-100</f>
        <v>0.35023041474653382</v>
      </c>
      <c r="CR76" s="35">
        <f>Matrix2!CR76-Matrix3!CR76</f>
        <v>-94</v>
      </c>
      <c r="CS76" s="50">
        <f>Matrix2!CS76/Matrix3!CS76*100-100</f>
        <v>-0.85594609360771301</v>
      </c>
      <c r="CT76" s="38">
        <f>Matrix2!CT76/Matrix3!CT76*100</f>
        <v>34.211976487876562</v>
      </c>
      <c r="CU76" s="35">
        <f>Matrix2!CT76-Matrix3!CU76</f>
        <v>3</v>
      </c>
      <c r="CV76" s="38">
        <f>Matrix2!CV76/Matrix3!CV76*100</f>
        <v>116.14162380602497</v>
      </c>
      <c r="CW76" s="38">
        <f>Matrix2!CW76/Matrix3!CW76*100</f>
        <v>53.95298233637682</v>
      </c>
      <c r="CX76" s="38">
        <f>Matrix2!CX76/Matrix3!CX76</f>
        <v>2.134219632125296</v>
      </c>
      <c r="CY76" s="38">
        <f>Matrix2!CY76/Matrix3!CY76</f>
        <v>3.919397993311037</v>
      </c>
      <c r="CZ76" s="38">
        <f>Matrix2!CZ76/Matrix3!CZ76</f>
        <v>44.056390977443606</v>
      </c>
      <c r="DA76" s="40">
        <f>(Matrix2!DA76-Matrix3!DA76)/Matrix3!DA76*100</f>
        <v>0</v>
      </c>
      <c r="DB76" s="44" t="s">
        <v>46</v>
      </c>
      <c r="DC76" s="44" t="s">
        <v>46</v>
      </c>
      <c r="DD76" s="44" t="s">
        <v>46</v>
      </c>
      <c r="DE76" s="44" t="s">
        <v>46</v>
      </c>
      <c r="DF76" s="9">
        <f>Matrix2!DF76/Matrix3!DF76*100</f>
        <v>2.3609443777511006</v>
      </c>
      <c r="DG76" s="9">
        <f>Matrix2!DG76/Matrix3!DG76*100</f>
        <v>16.949152542372879</v>
      </c>
      <c r="DH76" s="9">
        <f>Matrix2!DH76/Matrix3!DH76*100</f>
        <v>3.3487297921478061</v>
      </c>
      <c r="DI76" s="9">
        <f>Matrix2!DI76/Matrix3!DI76*100</f>
        <v>24.137931034482758</v>
      </c>
    </row>
    <row r="77" spans="1:113" x14ac:dyDescent="0.2">
      <c r="A77" s="3" t="s">
        <v>32</v>
      </c>
      <c r="B77" s="4">
        <v>2013</v>
      </c>
      <c r="C77" s="2" t="s">
        <v>10</v>
      </c>
      <c r="D77" s="38" t="s">
        <v>46</v>
      </c>
      <c r="E77" s="38" t="s">
        <v>46</v>
      </c>
      <c r="F77" s="39" t="s">
        <v>46</v>
      </c>
      <c r="G77" s="40">
        <f>Matrix2!G77/Matrix3!G77*100</f>
        <v>1.8225853801741854</v>
      </c>
      <c r="H77" s="38">
        <f>Matrix2!H77/Matrix3!H77*100</f>
        <v>10.561209511693903</v>
      </c>
      <c r="I77" s="9" t="s">
        <v>46</v>
      </c>
      <c r="J77" s="9" t="s">
        <v>46</v>
      </c>
      <c r="K77" s="9" t="s">
        <v>46</v>
      </c>
      <c r="L77" s="9" t="s">
        <v>46</v>
      </c>
      <c r="M77" s="9" t="s">
        <v>46</v>
      </c>
      <c r="N77" s="38">
        <v>20.5</v>
      </c>
      <c r="O77" s="9">
        <f>Matrix2!O77/Matrix3!O77*100</f>
        <v>27.208252740167634</v>
      </c>
      <c r="P77" s="9">
        <f>Matrix2!P77/Matrix3!P77*100</f>
        <v>41.37383075367449</v>
      </c>
      <c r="Q77" s="9">
        <f>(Matrix3!Q77-Matrix2!Q77)/Matrix2!Q77*100</f>
        <v>35.396749416056124</v>
      </c>
      <c r="R77" s="40" t="s">
        <v>46</v>
      </c>
      <c r="S77" s="38">
        <f>Matrix2!S77/Matrix3!S77*100</f>
        <v>62.311596431867123</v>
      </c>
      <c r="T77" s="38">
        <f>Matrix2!T77/Matrix3!T77*100</f>
        <v>65.332701870708036</v>
      </c>
      <c r="U77" s="38">
        <f>Matrix2!U77/Matrix3!U77*100</f>
        <v>47.875071306332003</v>
      </c>
      <c r="V77" s="38">
        <f>Matrix2!V77/Matrix3!V77*100</f>
        <v>58.955857385398978</v>
      </c>
      <c r="W77" s="38">
        <f>Matrix2!W77/Matrix3!W77*100</f>
        <v>48.346738159070604</v>
      </c>
      <c r="X77" s="38">
        <f>Matrix2!X77/Matrix3!X77*100</f>
        <v>10.779753761969904</v>
      </c>
      <c r="Y77" s="38">
        <f>Matrix2!Y77/Matrix3!Y77*100</f>
        <v>27.864493992998511</v>
      </c>
      <c r="Z77" s="38">
        <f>Matrix2!Z77/Matrix3!Z77*100</f>
        <v>13.884109358034408</v>
      </c>
      <c r="AA77" s="38">
        <f>(Matrix3!AA77-Matrix2!AA77)/Matrix2!AA77*100</f>
        <v>18.078749632569078</v>
      </c>
      <c r="AB77" s="38" t="s">
        <v>46</v>
      </c>
      <c r="AC77" s="38" t="s">
        <v>46</v>
      </c>
      <c r="AD77" s="38">
        <f>Matrix2!AD77/Matrix3!AD77*100</f>
        <v>90.764331210191088</v>
      </c>
      <c r="AE77" s="44" t="s">
        <v>46</v>
      </c>
      <c r="AF77" s="30" t="s">
        <v>46</v>
      </c>
      <c r="AG77" s="38">
        <f>Matrix2!AG77/Matrix3!AG77*100</f>
        <v>15.997162148938251</v>
      </c>
      <c r="AH77" s="38" t="s">
        <v>46</v>
      </c>
      <c r="AI77" s="38" t="s">
        <v>46</v>
      </c>
      <c r="AJ77" s="38" t="s">
        <v>46</v>
      </c>
      <c r="AK77" s="38">
        <f>Matrix2!AK77/Matrix3!AK77*100</f>
        <v>23.219127434064578</v>
      </c>
      <c r="AL77" s="38">
        <f>Matrix2!AL77/Matrix3!AL77*100</f>
        <v>21.888094651220115</v>
      </c>
      <c r="AM77" s="38">
        <f>Matrix2!AM77/Matrix3!AM77*100</f>
        <v>48.938428874734605</v>
      </c>
      <c r="AN77" s="38">
        <f>Matrix2!AN77/Matrix3!AN77*100</f>
        <v>25.279094662792478</v>
      </c>
      <c r="AO77" s="38" t="s">
        <v>46</v>
      </c>
      <c r="AP77" s="38" t="s">
        <v>46</v>
      </c>
      <c r="AQ77" s="40" t="s">
        <v>46</v>
      </c>
      <c r="AR77" s="38">
        <f>Matrix2!AR77/Matrix3!AR77*100</f>
        <v>9.5973187200313141</v>
      </c>
      <c r="AS77" s="38">
        <f>Matrix2!AS77/Matrix3!AS77*100</f>
        <v>30.231965332653584</v>
      </c>
      <c r="AT77" s="38">
        <f>Matrix2!AT77/Matrix3!AT77*100</f>
        <v>40.21922428330523</v>
      </c>
      <c r="AU77" s="38">
        <f>Matrix2!AU77/Matrix3!AU77*100</f>
        <v>45.911949685534594</v>
      </c>
      <c r="AV77" s="38">
        <f>Matrix2!AV77/Matrix3!AV77*100</f>
        <v>16.900331379046648</v>
      </c>
      <c r="AW77" s="38">
        <f>Matrix2!AW77/Matrix3!AW77*100</f>
        <v>2.6000509813917922</v>
      </c>
      <c r="AX77" s="38">
        <v>5</v>
      </c>
      <c r="AY77" s="38" t="s">
        <v>46</v>
      </c>
      <c r="AZ77" s="9" t="s">
        <v>46</v>
      </c>
      <c r="BA77" s="40" t="s">
        <v>46</v>
      </c>
      <c r="BB77" s="38">
        <f>Matrix2!BB77/Matrix3!BB77*100</f>
        <v>10.252960172228203</v>
      </c>
      <c r="BC77" s="38">
        <f>Matrix2!BC77/Matrix3!BC77*100</f>
        <v>5.4227941176470589</v>
      </c>
      <c r="BD77" s="55">
        <f>Matrix2!BD77/Matrix3!BD77*100</f>
        <v>14.83050847457627</v>
      </c>
      <c r="BE77" s="38">
        <f>Matrix2!BE77/Matrix3!BE77*100</f>
        <v>7.989347536617843</v>
      </c>
      <c r="BF77" s="51">
        <f>Matrix2!BF77/Matrix3!BF77*100</f>
        <v>29.166666666666668</v>
      </c>
      <c r="BG77" s="38">
        <f>Matrix2!BG77/Matrix3!BG77*100</f>
        <v>24.116841178197475</v>
      </c>
      <c r="BH77" s="38">
        <f>Matrix2!BH77/Matrix3!BH77*100</f>
        <v>3.8040170419963477</v>
      </c>
      <c r="BI77" s="38">
        <f>Matrix2!BI77/Matrix3!BI77*100</f>
        <v>15.963087590496583</v>
      </c>
      <c r="BJ77" s="38">
        <f>Matrix2!BJ77/Matrix3!BJ77*100</f>
        <v>7.4181706944019581</v>
      </c>
      <c r="BK77" s="38">
        <f>Matrix2!BK77/Matrix3!BK77*100</f>
        <v>21.237113402061855</v>
      </c>
      <c r="BL77" s="38" t="s">
        <v>46</v>
      </c>
      <c r="BM77" s="38" t="s">
        <v>46</v>
      </c>
      <c r="BN77" s="38">
        <f>Matrix2!BN77/Matrix3!BN77*100</f>
        <v>13.481381785554062</v>
      </c>
      <c r="BO77" s="40">
        <f>Matrix2!BO77/Matrix3!BO77*100</f>
        <v>26.308724832214764</v>
      </c>
      <c r="BP77" s="38">
        <f>Matrix2!BP77/Matrix3!BP77*100</f>
        <v>14.383394383394382</v>
      </c>
      <c r="BQ77" s="38">
        <f>Matrix2!BQ77/Matrix3!BQ77*100</f>
        <v>18.696070035363274</v>
      </c>
      <c r="BR77" s="38">
        <f>(Matrix2!BR77-Matrix3!BR77)/Matrix3!BR77*100</f>
        <v>54.606166549438242</v>
      </c>
      <c r="BS77" s="38">
        <f>Matrix2!BS77/Matrix3!BS77*100</f>
        <v>13.362364223505235</v>
      </c>
      <c r="BT77" s="38" t="s">
        <v>46</v>
      </c>
      <c r="BU77" s="38">
        <f>Matrix2!BU77/Matrix3!BU77*100</f>
        <v>6.2210012210012211</v>
      </c>
      <c r="BV77" s="38">
        <f>Matrix2!BV77/Matrix3!BV77*100</f>
        <v>15.281449480946547</v>
      </c>
      <c r="BW77" s="38">
        <f>Matrix2!BW77/Matrix3!BW77*100</f>
        <v>19.321618308132408</v>
      </c>
      <c r="BX77" s="35">
        <f>Matrix2!BX77/Matrix3!BX77*1000</f>
        <v>32792.454775034792</v>
      </c>
      <c r="BY77" s="45" t="s">
        <v>46</v>
      </c>
      <c r="BZ77" s="38">
        <f>Matrix2!BZ77/Matrix3!BZ77*100</f>
        <v>62.807026127801159</v>
      </c>
      <c r="CA77" s="38">
        <f>Matrix2!CA77/Matrix3!CA77*100</f>
        <v>63.641308570984535</v>
      </c>
      <c r="CB77" s="38">
        <f>Matrix2!CB77/Matrix3!CB77*100</f>
        <v>85.616605616605611</v>
      </c>
      <c r="CC77" s="38">
        <f>Matrix2!CC77/Matrix3!CC77*100</f>
        <v>14.383394383394382</v>
      </c>
      <c r="CD77" s="38">
        <f>Matrix2!CD77/Matrix3!CD77*100</f>
        <v>7.1123321123321119</v>
      </c>
      <c r="CE77" s="38">
        <f>Matrix2!CE77/Matrix3!CE77*100</f>
        <v>71.135196805476326</v>
      </c>
      <c r="CF77" s="38">
        <f>Matrix2!CF77/Matrix3!CF77*100</f>
        <v>18.328840970350406</v>
      </c>
      <c r="CG77" s="35">
        <f>Matrix2!$CG77-Matrix3!CG77</f>
        <v>702</v>
      </c>
      <c r="CH77" s="38">
        <f>Matrix2!CH77/Matrix3!CH77*100</f>
        <v>6.0413664160791489</v>
      </c>
      <c r="CI77" s="38">
        <f>Matrix2!CI77/Matrix3!CI77*100</f>
        <v>4.5962684532388112</v>
      </c>
      <c r="CJ77" s="38">
        <f>Matrix2!CJ77/Matrix3!CJ77*100</f>
        <v>1.445097962840338</v>
      </c>
      <c r="CK77" s="38">
        <f>Matrix2!CK77/Matrix3!CK77*100</f>
        <v>37.782076079948418</v>
      </c>
      <c r="CL77" s="38">
        <v>7.5</v>
      </c>
      <c r="CM77" s="38">
        <f>Matrix2!CM77/Matrix3!CM77*100</f>
        <v>54.996776273372014</v>
      </c>
      <c r="CN77" s="38">
        <f>Matrix2!CN77/Matrix3!CN77*100</f>
        <v>30.757621491095684</v>
      </c>
      <c r="CO77" s="40">
        <f>Matrix2!CO77/Matrix3!CO77*100</f>
        <v>14.02835083132481</v>
      </c>
      <c r="CP77" s="35">
        <f>Matrix2!CP77-Matrix3!CP77</f>
        <v>38</v>
      </c>
      <c r="CQ77" s="77">
        <f>Matrix2!CQ77/Matrix3!CQ77*100-100</f>
        <v>0.19331535839650371</v>
      </c>
      <c r="CR77" s="35">
        <f>Matrix2!CR77-Matrix3!CR77</f>
        <v>81</v>
      </c>
      <c r="CS77" s="50">
        <f>Matrix2!CS77/Matrix3!CS77*100-100</f>
        <v>0.41297032731722538</v>
      </c>
      <c r="CT77" s="38">
        <f>Matrix2!CT77/Matrix3!CT77*100</f>
        <v>63.391723787763389</v>
      </c>
      <c r="CU77" s="35">
        <f>Matrix2!CT77-Matrix3!CU77</f>
        <v>9</v>
      </c>
      <c r="CV77" s="38">
        <f>Matrix2!CV77/Matrix3!CV77*100</f>
        <v>90.027925869510028</v>
      </c>
      <c r="CW77" s="38">
        <f>Matrix2!CW77/Matrix3!CW77*100</f>
        <v>43.377532048145611</v>
      </c>
      <c r="CX77" s="38">
        <f>Matrix2!CX77/Matrix3!CX77</f>
        <v>2.0840216172121955</v>
      </c>
      <c r="CY77" s="38">
        <f>Matrix2!CY77/Matrix3!CY77</f>
        <v>11.976560210958102</v>
      </c>
      <c r="CZ77" s="38">
        <f>Matrix2!CZ77/Matrix3!CZ77</f>
        <v>90.035242290748897</v>
      </c>
      <c r="DA77" s="40">
        <f>(Matrix2!DA77-Matrix3!DA77)/Matrix3!DA77*100</f>
        <v>2.9357798165137639</v>
      </c>
      <c r="DB77" s="44" t="s">
        <v>46</v>
      </c>
      <c r="DC77" s="44" t="s">
        <v>46</v>
      </c>
      <c r="DD77" s="44" t="s">
        <v>46</v>
      </c>
      <c r="DE77" s="44" t="s">
        <v>46</v>
      </c>
      <c r="DF77" s="9">
        <f>Matrix2!DF77/Matrix3!DF77*100</f>
        <v>5.4227941176470589</v>
      </c>
      <c r="DG77" s="9">
        <f>Matrix2!DG77/Matrix3!DG77*100</f>
        <v>14.83050847457627</v>
      </c>
      <c r="DH77" s="9">
        <f>Matrix2!DH77/Matrix3!DH77*100</f>
        <v>7.989347536617843</v>
      </c>
      <c r="DI77" s="9">
        <f>Matrix2!DI77/Matrix3!DI77*100</f>
        <v>29.166666666666668</v>
      </c>
    </row>
    <row r="78" spans="1:113" x14ac:dyDescent="0.2">
      <c r="A78" s="3" t="s">
        <v>33</v>
      </c>
      <c r="B78" s="4">
        <v>2013</v>
      </c>
      <c r="C78" s="2" t="s">
        <v>11</v>
      </c>
      <c r="D78" s="38" t="s">
        <v>46</v>
      </c>
      <c r="E78" s="38" t="s">
        <v>46</v>
      </c>
      <c r="F78" s="39" t="s">
        <v>46</v>
      </c>
      <c r="G78" s="40">
        <f>Matrix2!G78/Matrix3!G78*100</f>
        <v>2.0362160943722292</v>
      </c>
      <c r="H78" s="38">
        <f>Matrix2!H78/Matrix3!H78*100</f>
        <v>10.457209407168081</v>
      </c>
      <c r="I78" s="9" t="s">
        <v>46</v>
      </c>
      <c r="J78" s="9" t="s">
        <v>46</v>
      </c>
      <c r="K78" s="9" t="s">
        <v>46</v>
      </c>
      <c r="L78" s="9" t="s">
        <v>46</v>
      </c>
      <c r="M78" s="9" t="s">
        <v>46</v>
      </c>
      <c r="N78" s="38">
        <v>19.7</v>
      </c>
      <c r="O78" s="9">
        <f>Matrix2!O78/Matrix3!O78*100</f>
        <v>26.736942980354577</v>
      </c>
      <c r="P78" s="9">
        <f>Matrix2!P78/Matrix3!P78*100</f>
        <v>36.429168469871719</v>
      </c>
      <c r="Q78" s="9">
        <f>(Matrix3!Q78-Matrix2!Q78)/Matrix2!Q78*100</f>
        <v>-5.2644206387064445</v>
      </c>
      <c r="R78" s="40" t="s">
        <v>46</v>
      </c>
      <c r="S78" s="38">
        <f>Matrix2!S78/Matrix3!S78*100</f>
        <v>65.466908963010724</v>
      </c>
      <c r="T78" s="38">
        <f>Matrix2!T78/Matrix3!T78*100</f>
        <v>67.727746266929046</v>
      </c>
      <c r="U78" s="38">
        <f>Matrix2!U78/Matrix3!U78*100</f>
        <v>46.920464338216654</v>
      </c>
      <c r="V78" s="38">
        <f>Matrix2!V78/Matrix3!V78*100</f>
        <v>60.833598472796687</v>
      </c>
      <c r="W78" s="38">
        <f>Matrix2!W78/Matrix3!W78*100</f>
        <v>44.911408815903201</v>
      </c>
      <c r="X78" s="38">
        <f>Matrix2!X78/Matrix3!X78*100</f>
        <v>9.5310858561741956</v>
      </c>
      <c r="Y78" s="38">
        <f>Matrix2!Y78/Matrix3!Y78*100</f>
        <v>26.557655395522449</v>
      </c>
      <c r="Z78" s="38">
        <f>Matrix2!Z78/Matrix3!Z78*100</f>
        <v>14.406175616558411</v>
      </c>
      <c r="AA78" s="38">
        <f>(Matrix3!AA78-Matrix2!AA78)/Matrix2!AA78*100</f>
        <v>21.902009560442455</v>
      </c>
      <c r="AB78" s="38" t="s">
        <v>46</v>
      </c>
      <c r="AC78" s="38" t="s">
        <v>46</v>
      </c>
      <c r="AD78" s="38">
        <f>Matrix2!AD78/Matrix3!AD78*100</f>
        <v>89.407839866555463</v>
      </c>
      <c r="AE78" s="44" t="s">
        <v>46</v>
      </c>
      <c r="AF78" s="30" t="s">
        <v>46</v>
      </c>
      <c r="AG78" s="38">
        <f>Matrix2!AG78/Matrix3!AG78*100</f>
        <v>17.161319407919454</v>
      </c>
      <c r="AH78" s="38" t="s">
        <v>46</v>
      </c>
      <c r="AI78" s="38" t="s">
        <v>46</v>
      </c>
      <c r="AJ78" s="38" t="s">
        <v>46</v>
      </c>
      <c r="AK78" s="38">
        <f>Matrix2!AK78/Matrix3!AK78*100</f>
        <v>21.101724744808166</v>
      </c>
      <c r="AL78" s="38">
        <f>Matrix2!AL78/Matrix3!AL78*100</f>
        <v>16.860260471664905</v>
      </c>
      <c r="AM78" s="38">
        <f>Matrix2!AM78/Matrix3!AM78*100</f>
        <v>39.616346955796502</v>
      </c>
      <c r="AN78" s="38">
        <f>Matrix2!AN78/Matrix3!AN78*100</f>
        <v>19.176882661996498</v>
      </c>
      <c r="AO78" s="38" t="s">
        <v>46</v>
      </c>
      <c r="AP78" s="38" t="s">
        <v>46</v>
      </c>
      <c r="AQ78" s="40" t="s">
        <v>46</v>
      </c>
      <c r="AR78" s="38">
        <f>Matrix2!AR78/Matrix3!AR78*100</f>
        <v>10.122849199789616</v>
      </c>
      <c r="AS78" s="38">
        <f>Matrix2!AS78/Matrix3!AS78*100</f>
        <v>34.347745407311194</v>
      </c>
      <c r="AT78" s="38">
        <f>Matrix2!AT78/Matrix3!AT78*100</f>
        <v>37.763371150729334</v>
      </c>
      <c r="AU78" s="38">
        <f>Matrix2!AU78/Matrix3!AU78*100</f>
        <v>44.63519313304721</v>
      </c>
      <c r="AV78" s="38">
        <f>Matrix2!AV78/Matrix3!AV78*100</f>
        <v>12.302839116719243</v>
      </c>
      <c r="AW78" s="38">
        <f>Matrix2!AW78/Matrix3!AW78*100</f>
        <v>2.9875672666542958</v>
      </c>
      <c r="AX78" s="38">
        <v>5.7</v>
      </c>
      <c r="AY78" s="38" t="s">
        <v>46</v>
      </c>
      <c r="AZ78" s="9" t="s">
        <v>46</v>
      </c>
      <c r="BA78" s="40" t="s">
        <v>46</v>
      </c>
      <c r="BB78" s="38">
        <f>Matrix2!BB78/Matrix3!BB78*100</f>
        <v>9.3151251033135463</v>
      </c>
      <c r="BC78" s="38">
        <f>Matrix2!BC78/Matrix3!BC78*100</f>
        <v>5.6793432735801641</v>
      </c>
      <c r="BD78" s="55">
        <f>Matrix2!BD78/Matrix3!BD78*100</f>
        <v>11.504424778761061</v>
      </c>
      <c r="BE78" s="38">
        <f>Matrix2!BE78/Matrix3!BE78*100</f>
        <v>6.0146923783287418</v>
      </c>
      <c r="BF78" s="51">
        <f>Matrix2!BF78/Matrix3!BF78*100</f>
        <v>21.374045801526716</v>
      </c>
      <c r="BG78" s="38">
        <f>Matrix2!BG78/Matrix3!BG78*100</f>
        <v>21.476068825606731</v>
      </c>
      <c r="BH78" s="38">
        <f>Matrix2!BH78/Matrix3!BH78*100</f>
        <v>3.0875535729904664</v>
      </c>
      <c r="BI78" s="38">
        <f>Matrix2!BI78/Matrix3!BI78*100</f>
        <v>15.835328283819317</v>
      </c>
      <c r="BJ78" s="38">
        <f>Matrix2!BJ78/Matrix3!BJ78*100</f>
        <v>7.7704956634355007</v>
      </c>
      <c r="BK78" s="38">
        <f>Matrix2!BK78/Matrix3!BK78*100</f>
        <v>22.171717171717173</v>
      </c>
      <c r="BL78" s="38" t="s">
        <v>46</v>
      </c>
      <c r="BM78" s="38" t="s">
        <v>46</v>
      </c>
      <c r="BN78" s="38">
        <f>Matrix2!BN78/Matrix3!BN78*100</f>
        <v>15.685595567867036</v>
      </c>
      <c r="BO78" s="40">
        <f>Matrix2!BO78/Matrix3!BO78*100</f>
        <v>21.771217712177123</v>
      </c>
      <c r="BP78" s="38">
        <f>Matrix2!BP78/Matrix3!BP78*100</f>
        <v>13.742894621775251</v>
      </c>
      <c r="BQ78" s="38">
        <f>Matrix2!BQ78/Matrix3!BQ78*100</f>
        <v>18.558912564534328</v>
      </c>
      <c r="BR78" s="38">
        <f>(Matrix2!BR78-Matrix3!BR78)/Matrix3!BR78*100</f>
        <v>51.51812158237837</v>
      </c>
      <c r="BS78" s="38">
        <f>Matrix2!BS78/Matrix3!BS78*100</f>
        <v>10.611240513937936</v>
      </c>
      <c r="BT78" s="38" t="s">
        <v>46</v>
      </c>
      <c r="BU78" s="38">
        <f>Matrix2!BU78/Matrix3!BU78*100</f>
        <v>4.2151289899431577</v>
      </c>
      <c r="BV78" s="38">
        <f>Matrix2!BV78/Matrix3!BV78*100</f>
        <v>11.594861612802909</v>
      </c>
      <c r="BW78" s="38">
        <f>Matrix2!BW78/Matrix3!BW78*100</f>
        <v>14.777388099625513</v>
      </c>
      <c r="BX78" s="35">
        <f>Matrix2!BX78/Matrix3!BX78*1000</f>
        <v>33169.935133504296</v>
      </c>
      <c r="BY78" s="45" t="s">
        <v>46</v>
      </c>
      <c r="BZ78" s="38">
        <f>Matrix2!BZ78/Matrix3!BZ78*100</f>
        <v>64.499586745811115</v>
      </c>
      <c r="CA78" s="38">
        <f>Matrix2!CA78/Matrix3!CA78*100</f>
        <v>66.707502041768748</v>
      </c>
      <c r="CB78" s="38">
        <f>Matrix2!CB78/Matrix3!CB78*100</f>
        <v>86.25710537822475</v>
      </c>
      <c r="CC78" s="38">
        <f>Matrix2!CC78/Matrix3!CC78*100</f>
        <v>13.742894621775251</v>
      </c>
      <c r="CD78" s="38">
        <f>Matrix2!CD78/Matrix3!CD78*100</f>
        <v>7.5120244862264967</v>
      </c>
      <c r="CE78" s="38">
        <f>Matrix2!CE78/Matrix3!CE78*100</f>
        <v>73.766918436660404</v>
      </c>
      <c r="CF78" s="38">
        <f>Matrix2!CF78/Matrix3!CF78*100</f>
        <v>12.773722627737227</v>
      </c>
      <c r="CG78" s="35">
        <f>Matrix2!$CG78-Matrix3!CG78</f>
        <v>11826</v>
      </c>
      <c r="CH78" s="38">
        <f>Matrix2!CH78/Matrix3!CH78*100</f>
        <v>6.0779916707924393</v>
      </c>
      <c r="CI78" s="38">
        <f>Matrix2!CI78/Matrix3!CI78*100</f>
        <v>4.4820456067798586</v>
      </c>
      <c r="CJ78" s="38">
        <f>Matrix2!CJ78/Matrix3!CJ78*100</f>
        <v>1.5959460640125811</v>
      </c>
      <c r="CK78" s="38">
        <f>Matrix2!CK78/Matrix3!CK78*100</f>
        <v>41.830378533780546</v>
      </c>
      <c r="CL78" s="38">
        <v>7.4</v>
      </c>
      <c r="CM78" s="38">
        <f>Matrix2!CM78/Matrix3!CM78*100</f>
        <v>52.180162913272646</v>
      </c>
      <c r="CN78" s="38">
        <f>Matrix2!CN78/Matrix3!CN78*100</f>
        <v>28.096764791605942</v>
      </c>
      <c r="CO78" s="40">
        <f>Matrix2!CO78/Matrix3!CO78*100</f>
        <v>10.848868889092969</v>
      </c>
      <c r="CP78" s="35">
        <f>Matrix2!CP78-Matrix3!CP78</f>
        <v>156</v>
      </c>
      <c r="CQ78" s="77">
        <f>Matrix2!CQ78/Matrix3!CQ78*100-100</f>
        <v>0.60399566362087853</v>
      </c>
      <c r="CR78" s="35">
        <f>Matrix2!CR78-Matrix3!CR78</f>
        <v>503</v>
      </c>
      <c r="CS78" s="50">
        <f>Matrix2!CS78/Matrix3!CS78*100-100</f>
        <v>1.9740198579333565</v>
      </c>
      <c r="CT78" s="38">
        <f>Matrix2!CT78/Matrix3!CT78*100</f>
        <v>59.3442118226601</v>
      </c>
      <c r="CU78" s="35">
        <f>Matrix2!CT78-Matrix3!CU78</f>
        <v>39</v>
      </c>
      <c r="CV78" s="38">
        <f>Matrix2!CV78/Matrix3!CV78*100</f>
        <v>88.840825123152698</v>
      </c>
      <c r="CW78" s="38">
        <f>Matrix2!CW78/Matrix3!CW78*100</f>
        <v>43.362386355098046</v>
      </c>
      <c r="CX78" s="38">
        <f>Matrix2!CX78/Matrix3!CX78</f>
        <v>2.0892429653467288</v>
      </c>
      <c r="CY78" s="38">
        <f>Matrix2!CY78/Matrix3!CY78</f>
        <v>7.4021134593993327</v>
      </c>
      <c r="CZ78" s="38">
        <f>Matrix2!CZ78/Matrix3!CZ78</f>
        <v>76.378766140602579</v>
      </c>
      <c r="DA78" s="40">
        <f>(Matrix2!DA78-Matrix3!DA78)/Matrix3!DA78*100</f>
        <v>-1.2048192771084234</v>
      </c>
      <c r="DB78" s="44" t="s">
        <v>46</v>
      </c>
      <c r="DC78" s="44" t="s">
        <v>46</v>
      </c>
      <c r="DD78" s="44" t="s">
        <v>46</v>
      </c>
      <c r="DE78" s="44" t="s">
        <v>46</v>
      </c>
      <c r="DF78" s="9">
        <f>Matrix2!DF78/Matrix3!DF78*100</f>
        <v>5.6793432735801641</v>
      </c>
      <c r="DG78" s="9">
        <f>Matrix2!DG78/Matrix3!DG78*100</f>
        <v>11.504424778761061</v>
      </c>
      <c r="DH78" s="9">
        <f>Matrix2!DH78/Matrix3!DH78*100</f>
        <v>6.0146923783287418</v>
      </c>
      <c r="DI78" s="9">
        <f>Matrix2!DI78/Matrix3!DI78*100</f>
        <v>21.374045801526716</v>
      </c>
    </row>
    <row r="79" spans="1:113" x14ac:dyDescent="0.2">
      <c r="A79" s="3" t="s">
        <v>34</v>
      </c>
      <c r="B79" s="4">
        <v>2013</v>
      </c>
      <c r="C79" s="2" t="s">
        <v>12</v>
      </c>
      <c r="D79" s="38" t="s">
        <v>46</v>
      </c>
      <c r="E79" s="38" t="s">
        <v>46</v>
      </c>
      <c r="F79" s="39" t="s">
        <v>46</v>
      </c>
      <c r="G79" s="40">
        <f>Matrix2!G79/Matrix3!G79*100</f>
        <v>1.5074688228038919</v>
      </c>
      <c r="H79" s="38">
        <f>Matrix2!H79/Matrix3!H79*100</f>
        <v>6.9297884975560731</v>
      </c>
      <c r="I79" s="9" t="s">
        <v>46</v>
      </c>
      <c r="J79" s="9" t="s">
        <v>46</v>
      </c>
      <c r="K79" s="9" t="s">
        <v>46</v>
      </c>
      <c r="L79" s="9" t="s">
        <v>46</v>
      </c>
      <c r="M79" s="9" t="s">
        <v>46</v>
      </c>
      <c r="N79" s="38">
        <v>21.9</v>
      </c>
      <c r="O79" s="9">
        <f>Matrix2!O79/Matrix3!O79*100</f>
        <v>19.715578539107952</v>
      </c>
      <c r="P79" s="9" t="s">
        <v>237</v>
      </c>
      <c r="Q79" s="9" t="s">
        <v>237</v>
      </c>
      <c r="R79" s="40" t="s">
        <v>46</v>
      </c>
      <c r="S79" s="38">
        <f>Matrix2!S79/Matrix3!S79*100</f>
        <v>63.875447086050919</v>
      </c>
      <c r="T79" s="38">
        <f>Matrix2!T79/Matrix3!T79*100</f>
        <v>66.265801161598901</v>
      </c>
      <c r="U79" s="38">
        <f>Matrix2!U79/Matrix3!U79*100</f>
        <v>45.936981757877284</v>
      </c>
      <c r="V79" s="38">
        <f>Matrix2!V79/Matrix3!V79*100</f>
        <v>64.514851485148512</v>
      </c>
      <c r="W79" s="38">
        <f>Matrix2!W79/Matrix3!W79*100</f>
        <v>48.549271292953605</v>
      </c>
      <c r="X79" s="38">
        <f>Matrix2!X79/Matrix3!X79*100</f>
        <v>7.9868211770052264</v>
      </c>
      <c r="Y79" s="38">
        <f>Matrix2!Y79/Matrix3!Y79*100</f>
        <v>28.721234378973481</v>
      </c>
      <c r="Z79" s="38">
        <f>Matrix2!Z79/Matrix3!Z79*100</f>
        <v>14.201007708681274</v>
      </c>
      <c r="AA79" s="38">
        <f>(Matrix3!AA79-Matrix2!AA79)/Matrix2!AA79*100</f>
        <v>25.404357746712297</v>
      </c>
      <c r="AB79" s="38" t="s">
        <v>46</v>
      </c>
      <c r="AC79" s="38" t="s">
        <v>46</v>
      </c>
      <c r="AD79" s="38">
        <f>Matrix2!AD79/Matrix3!AD79*100</f>
        <v>89.732620320855617</v>
      </c>
      <c r="AE79" s="44" t="s">
        <v>46</v>
      </c>
      <c r="AF79" s="30" t="s">
        <v>46</v>
      </c>
      <c r="AG79" s="38">
        <f>Matrix2!AG79/Matrix3!AG79*100</f>
        <v>16.778584806541502</v>
      </c>
      <c r="AH79" s="38" t="s">
        <v>46</v>
      </c>
      <c r="AI79" s="38" t="s">
        <v>46</v>
      </c>
      <c r="AJ79" s="38" t="s">
        <v>46</v>
      </c>
      <c r="AK79" s="38">
        <f>Matrix2!AK79/Matrix3!AK79*100</f>
        <v>20.690418234122593</v>
      </c>
      <c r="AL79" s="38">
        <f>Matrix2!AL79/Matrix3!AL79*100</f>
        <v>14.715645054215534</v>
      </c>
      <c r="AM79" s="38">
        <f>Matrix2!AM79/Matrix3!AM79*100</f>
        <v>40.534759358288767</v>
      </c>
      <c r="AN79" s="38">
        <f>Matrix2!AN79/Matrix3!AN79*100</f>
        <v>17.56057718486251</v>
      </c>
      <c r="AO79" s="38" t="s">
        <v>46</v>
      </c>
      <c r="AP79" s="38" t="s">
        <v>46</v>
      </c>
      <c r="AQ79" s="40" t="s">
        <v>46</v>
      </c>
      <c r="AR79" s="38">
        <f>Matrix2!AR79/Matrix3!AR79*100</f>
        <v>11.308300214700106</v>
      </c>
      <c r="AS79" s="38">
        <f>Matrix2!AS79/Matrix3!AS79*100</f>
        <v>35.164613209452632</v>
      </c>
      <c r="AT79" s="38">
        <f>Matrix2!AT79/Matrix3!AT79*100</f>
        <v>42.734060884549109</v>
      </c>
      <c r="AU79" s="38">
        <f>Matrix2!AU79/Matrix3!AU79*100</f>
        <v>41.666666666666671</v>
      </c>
      <c r="AV79" s="38">
        <f>Matrix2!AV79/Matrix3!AV79*100</f>
        <v>12.361139163805293</v>
      </c>
      <c r="AW79" s="38">
        <f>Matrix2!AW79/Matrix3!AW79*100</f>
        <v>3.3528580084831345</v>
      </c>
      <c r="AX79" s="38">
        <v>6.4</v>
      </c>
      <c r="AY79" s="38" t="s">
        <v>46</v>
      </c>
      <c r="AZ79" s="9" t="s">
        <v>46</v>
      </c>
      <c r="BA79" s="40" t="s">
        <v>46</v>
      </c>
      <c r="BB79" s="38">
        <f>Matrix2!BB79/Matrix3!BB79*100</f>
        <v>8.4966424558037552</v>
      </c>
      <c r="BC79" s="38">
        <f>Matrix2!BC79/Matrix3!BC79*100</f>
        <v>5.9698275862068968</v>
      </c>
      <c r="BD79" s="55">
        <f>Matrix2!BD79/Matrix3!BD79*100</f>
        <v>14.801444043321299</v>
      </c>
      <c r="BE79" s="38">
        <f>Matrix2!BE79/Matrix3!BE79*100</f>
        <v>8.0615384615384613</v>
      </c>
      <c r="BF79" s="51">
        <f>Matrix2!BF79/Matrix3!BF79*100</f>
        <v>24.427480916030532</v>
      </c>
      <c r="BG79" s="38">
        <f>Matrix2!BG79/Matrix3!BG79*100</f>
        <v>20.576949431273125</v>
      </c>
      <c r="BH79" s="38">
        <f>Matrix2!BH79/Matrix3!BH79*100</f>
        <v>2.4864024864024863</v>
      </c>
      <c r="BI79" s="38">
        <f>Matrix2!BI79/Matrix3!BI79*100</f>
        <v>14.172917489143307</v>
      </c>
      <c r="BJ79" s="38">
        <f>Matrix2!BJ79/Matrix3!BJ79*100</f>
        <v>6.1142913541255428</v>
      </c>
      <c r="BK79" s="38">
        <f>Matrix2!BK79/Matrix3!BK79*100</f>
        <v>23.08313155770783</v>
      </c>
      <c r="BL79" s="38" t="s">
        <v>46</v>
      </c>
      <c r="BM79" s="38" t="s">
        <v>46</v>
      </c>
      <c r="BN79" s="38">
        <f>Matrix2!BN79/Matrix3!BN79*100</f>
        <v>12.808677590583892</v>
      </c>
      <c r="BO79" s="40">
        <f>Matrix2!BO79/Matrix3!BO79*100</f>
        <v>23.787878787878789</v>
      </c>
      <c r="BP79" s="38">
        <f>Matrix2!BP79/Matrix3!BP79*100</f>
        <v>13.426565989577794</v>
      </c>
      <c r="BQ79" s="38">
        <f>Matrix2!BQ79/Matrix3!BQ79*100</f>
        <v>18.792619427829116</v>
      </c>
      <c r="BR79" s="38">
        <f>(Matrix2!BR79-Matrix3!BR79)/Matrix3!BR79*100</f>
        <v>51.044141092715734</v>
      </c>
      <c r="BS79" s="38">
        <f>Matrix2!BS79/Matrix3!BS79*100</f>
        <v>9.7939792608834679</v>
      </c>
      <c r="BT79" s="38" t="s">
        <v>46</v>
      </c>
      <c r="BU79" s="38">
        <f>Matrix2!BU79/Matrix3!BU79*100</f>
        <v>3.7700733808359033</v>
      </c>
      <c r="BV79" s="38">
        <f>Matrix2!BV79/Matrix3!BV79*100</f>
        <v>10.4793949328502</v>
      </c>
      <c r="BW79" s="38">
        <f>Matrix2!BW79/Matrix3!BW79*100</f>
        <v>14.063307016896628</v>
      </c>
      <c r="BX79" s="35">
        <f>Matrix2!BX79/Matrix3!BX79*1000</f>
        <v>33994.528931750741</v>
      </c>
      <c r="BY79" s="45" t="s">
        <v>46</v>
      </c>
      <c r="BZ79" s="38">
        <f>Matrix2!BZ79/Matrix3!BZ79*100</f>
        <v>65.995157827417657</v>
      </c>
      <c r="CA79" s="38">
        <f>Matrix2!CA79/Matrix3!CA79*100</f>
        <v>65.328099489352837</v>
      </c>
      <c r="CB79" s="38">
        <f>Matrix2!CB79/Matrix3!CB79*100</f>
        <v>86.573434010422204</v>
      </c>
      <c r="CC79" s="38">
        <f>Matrix2!CC79/Matrix3!CC79*100</f>
        <v>13.426565989577794</v>
      </c>
      <c r="CD79" s="38">
        <f>Matrix2!CD79/Matrix3!CD79*100</f>
        <v>6.1203871104966501</v>
      </c>
      <c r="CE79" s="38">
        <f>Matrix2!CE79/Matrix3!CE79*100</f>
        <v>73.275597322031814</v>
      </c>
      <c r="CF79" s="38">
        <f>Matrix2!CF79/Matrix3!CF79*100</f>
        <v>15.11627906976744</v>
      </c>
      <c r="CG79" s="35">
        <f>Matrix2!$CG79-Matrix3!CG79</f>
        <v>-4006</v>
      </c>
      <c r="CH79" s="38">
        <f>Matrix2!CH79/Matrix3!CH79*100</f>
        <v>5.3540527445144326</v>
      </c>
      <c r="CI79" s="38">
        <f>Matrix2!CI79/Matrix3!CI79*100</f>
        <v>4.1634941510348167</v>
      </c>
      <c r="CJ79" s="38">
        <f>Matrix2!CJ79/Matrix3!CJ79*100</f>
        <v>1.1905585934796152</v>
      </c>
      <c r="CK79" s="38">
        <f>Matrix2!CK79/Matrix3!CK79*100</f>
        <v>41.305753070458948</v>
      </c>
      <c r="CL79" s="38">
        <v>6.6</v>
      </c>
      <c r="CM79" s="38">
        <f>Matrix2!CM79/Matrix3!CM79*100</f>
        <v>54.492566257272138</v>
      </c>
      <c r="CN79" s="38">
        <f>Matrix2!CN79/Matrix3!CN79*100</f>
        <v>26.999238385377001</v>
      </c>
      <c r="CO79" s="40">
        <f>Matrix2!CO79/Matrix3!CO79*100</f>
        <v>10.114121121522587</v>
      </c>
      <c r="CP79" s="35">
        <f>Matrix2!CP79-Matrix3!CP79</f>
        <v>152</v>
      </c>
      <c r="CQ79" s="77">
        <f>Matrix2!CQ79/Matrix3!CQ79*100-100</f>
        <v>0.72992700729928117</v>
      </c>
      <c r="CR79" s="35">
        <f>Matrix2!CR79-Matrix3!CR79</f>
        <v>712</v>
      </c>
      <c r="CS79" s="50">
        <f>Matrix2!CS79/Matrix3!CS79*100-100</f>
        <v>3.5136202131859591</v>
      </c>
      <c r="CT79" s="38">
        <f>Matrix2!CT79/Matrix3!CT79*100</f>
        <v>45.728451563691841</v>
      </c>
      <c r="CU79" s="35">
        <f>Matrix2!CT79-Matrix3!CU79</f>
        <v>118</v>
      </c>
      <c r="CV79" s="38">
        <f>Matrix2!CV79/Matrix3!CV79*100</f>
        <v>99.009344012204423</v>
      </c>
      <c r="CW79" s="38">
        <f>Matrix2!CW79/Matrix3!CW79*100</f>
        <v>47.435475766296655</v>
      </c>
      <c r="CX79" s="38">
        <f>Matrix2!CX79/Matrix3!CX79</f>
        <v>2.1605803395183578</v>
      </c>
      <c r="CY79" s="38">
        <f>Matrix2!CY79/Matrix3!CY79</f>
        <v>3.4317291111459478</v>
      </c>
      <c r="CZ79" s="38">
        <f>Matrix2!CZ79/Matrix3!CZ79</f>
        <v>53.654411764705884</v>
      </c>
      <c r="DA79" s="40">
        <f>(Matrix2!DA79-Matrix3!DA79)/Matrix3!DA79*100</f>
        <v>0.94517958412097969</v>
      </c>
      <c r="DB79" s="44" t="s">
        <v>46</v>
      </c>
      <c r="DC79" s="44" t="s">
        <v>46</v>
      </c>
      <c r="DD79" s="44" t="s">
        <v>46</v>
      </c>
      <c r="DE79" s="44" t="s">
        <v>46</v>
      </c>
      <c r="DF79" s="9">
        <f>Matrix2!DF79/Matrix3!DF79*100</f>
        <v>5.9698275862068968</v>
      </c>
      <c r="DG79" s="9">
        <f>Matrix2!DG79/Matrix3!DG79*100</f>
        <v>14.801444043321299</v>
      </c>
      <c r="DH79" s="9">
        <f>Matrix2!DH79/Matrix3!DH79*100</f>
        <v>8.0615384615384613</v>
      </c>
      <c r="DI79" s="9">
        <f>Matrix2!DI79/Matrix3!DI79*100</f>
        <v>24.427480916030532</v>
      </c>
    </row>
    <row r="80" spans="1:113" x14ac:dyDescent="0.2">
      <c r="A80" s="3" t="s">
        <v>35</v>
      </c>
      <c r="B80" s="4">
        <v>2013</v>
      </c>
      <c r="C80" s="2" t="s">
        <v>228</v>
      </c>
      <c r="D80" s="38" t="s">
        <v>46</v>
      </c>
      <c r="E80" s="38" t="s">
        <v>46</v>
      </c>
      <c r="F80" s="39" t="s">
        <v>46</v>
      </c>
      <c r="G80" s="40">
        <f>Matrix2!G80/Matrix3!G80*100</f>
        <v>1.8924008985500669</v>
      </c>
      <c r="H80" s="38">
        <f>Matrix2!H80/Matrix3!H80*100</f>
        <v>4.873953393387942</v>
      </c>
      <c r="I80" s="9" t="s">
        <v>46</v>
      </c>
      <c r="J80" s="9" t="s">
        <v>46</v>
      </c>
      <c r="K80" s="9" t="s">
        <v>46</v>
      </c>
      <c r="L80" s="9" t="s">
        <v>46</v>
      </c>
      <c r="M80" s="9" t="s">
        <v>46</v>
      </c>
      <c r="N80" s="38" t="s">
        <v>237</v>
      </c>
      <c r="O80" s="9">
        <f>Matrix2!O80/Matrix3!O80*100</f>
        <v>12.655279503105591</v>
      </c>
      <c r="P80" s="9" t="s">
        <v>237</v>
      </c>
      <c r="Q80" s="9" t="s">
        <v>237</v>
      </c>
      <c r="R80" s="40" t="s">
        <v>46</v>
      </c>
      <c r="S80" s="38">
        <f>Matrix2!S80/Matrix3!S80*100</f>
        <v>62.328815724118357</v>
      </c>
      <c r="T80" s="38">
        <f>Matrix2!T80/Matrix3!T80*100</f>
        <v>64.3986013986014</v>
      </c>
      <c r="U80" s="38">
        <f>Matrix2!U80/Matrix3!U80*100</f>
        <v>45.963457302060384</v>
      </c>
      <c r="V80" s="38">
        <f>Matrix2!V80/Matrix3!V80*100</f>
        <v>66.04142243063697</v>
      </c>
      <c r="W80" s="38">
        <f>Matrix2!W80/Matrix3!W80*100</f>
        <v>48.872286439244434</v>
      </c>
      <c r="X80" s="38">
        <f>Matrix2!X80/Matrix3!X80*100</f>
        <v>6.9664268585131888</v>
      </c>
      <c r="Y80" s="38">
        <f>Matrix2!Y80/Matrix3!Y80*100</f>
        <v>31.6209491367559</v>
      </c>
      <c r="Z80" s="38">
        <f>Matrix2!Z80/Matrix3!Z80*100</f>
        <v>11.874936211169778</v>
      </c>
      <c r="AA80" s="38">
        <f>(Matrix3!AA80-Matrix2!AA80)/Matrix2!AA80*100</f>
        <v>31.988480044332107</v>
      </c>
      <c r="AB80" s="38" t="s">
        <v>46</v>
      </c>
      <c r="AC80" s="38" t="s">
        <v>46</v>
      </c>
      <c r="AD80" s="38">
        <f>Matrix2!AD80/Matrix3!AD80*100</f>
        <v>85.775401069518722</v>
      </c>
      <c r="AE80" s="44">
        <f>Matrix2!AE80/Matrix3!AE80*100</f>
        <v>33.731147540983606</v>
      </c>
      <c r="AF80" s="30" t="s">
        <v>46</v>
      </c>
      <c r="AG80" s="38">
        <f>Matrix2!AG80/Matrix3!AG80*100</f>
        <v>17.235824011254568</v>
      </c>
      <c r="AH80" s="38">
        <f>Matrix2!AH80/Matrix3!AH80*100</f>
        <v>46.861924686192467</v>
      </c>
      <c r="AI80" s="38">
        <f>Matrix2!AI80/Matrix3!AI80*100</f>
        <v>96.867773807021223</v>
      </c>
      <c r="AJ80" s="38" t="s">
        <v>46</v>
      </c>
      <c r="AK80" s="38">
        <f>Matrix2!AK80/Matrix3!AK80*100</f>
        <v>19.86403229233057</v>
      </c>
      <c r="AL80" s="38">
        <f>Matrix2!AL80/Matrix3!AL80*100</f>
        <v>12.130868918631824</v>
      </c>
      <c r="AM80" s="38">
        <f>Matrix2!AM80/Matrix3!AM80*100</f>
        <v>33.582887700534755</v>
      </c>
      <c r="AN80" s="38">
        <f>Matrix2!AN80/Matrix3!AN80*100</f>
        <v>14.481305950500264</v>
      </c>
      <c r="AO80" s="38" t="s">
        <v>46</v>
      </c>
      <c r="AP80" s="38" t="s">
        <v>46</v>
      </c>
      <c r="AQ80" s="40" t="s">
        <v>46</v>
      </c>
      <c r="AR80" s="38">
        <f>Matrix2!AR80/Matrix3!AR80*100</f>
        <v>10.868825304622087</v>
      </c>
      <c r="AS80" s="38">
        <f>Matrix2!AS80/Matrix3!AS80*100</f>
        <v>33.444676409185803</v>
      </c>
      <c r="AT80" s="38">
        <f>Matrix2!AT80/Matrix3!AT80*100</f>
        <v>44.694132334581774</v>
      </c>
      <c r="AU80" s="38">
        <f>Matrix2!AU80/Matrix3!AU80*100</f>
        <v>42.458100558659218</v>
      </c>
      <c r="AV80" s="38">
        <f>Matrix2!AV80/Matrix3!AV80*100</f>
        <v>9.2901878914405014</v>
      </c>
      <c r="AW80" s="38">
        <f>Matrix2!AW80/Matrix3!AW80*100</f>
        <v>2.9645093945720249</v>
      </c>
      <c r="AX80" s="38">
        <v>5.7</v>
      </c>
      <c r="AY80" s="38" t="s">
        <v>46</v>
      </c>
      <c r="AZ80" s="9" t="s">
        <v>46</v>
      </c>
      <c r="BA80" s="40" t="s">
        <v>46</v>
      </c>
      <c r="BB80" s="38">
        <f>Matrix2!BB80/Matrix3!BB80*100</f>
        <v>8.6383335980576792</v>
      </c>
      <c r="BC80" s="38">
        <f>Matrix2!BC80/Matrix3!BC80*100</f>
        <v>4.788897576231431</v>
      </c>
      <c r="BD80" s="55">
        <f>Matrix2!BD80/Matrix3!BD80*100</f>
        <v>17.142857142857142</v>
      </c>
      <c r="BE80" s="38">
        <f>Matrix2!BE80/Matrix3!BE80*100</f>
        <v>6.4997018485390576</v>
      </c>
      <c r="BF80" s="51">
        <f>Matrix2!BF80/Matrix3!BF80*100</f>
        <v>22.935779816513762</v>
      </c>
      <c r="BG80" s="38">
        <f>Matrix2!BG80/Matrix3!BG80*100</f>
        <v>21.796646320709765</v>
      </c>
      <c r="BH80" s="38">
        <f>Matrix2!BH80/Matrix3!BH80*100</f>
        <v>2.2173641474078702</v>
      </c>
      <c r="BI80" s="38">
        <f>Matrix2!BI80/Matrix3!BI80*100</f>
        <v>14.988302055851459</v>
      </c>
      <c r="BJ80" s="38">
        <f>Matrix2!BJ80/Matrix3!BJ80*100</f>
        <v>6.2720892030464439</v>
      </c>
      <c r="BK80" s="38">
        <f>Matrix2!BK80/Matrix3!BK80*100</f>
        <v>24.682539682539684</v>
      </c>
      <c r="BL80" s="38" t="s">
        <v>46</v>
      </c>
      <c r="BM80" s="38" t="s">
        <v>46</v>
      </c>
      <c r="BN80" s="38">
        <f>Matrix2!BN80/Matrix3!BN80*100</f>
        <v>14.8488241881299</v>
      </c>
      <c r="BO80" s="40">
        <f>Matrix2!BO80/Matrix3!BO80*100</f>
        <v>20.503597122302157</v>
      </c>
      <c r="BP80" s="38">
        <f>Matrix2!BP80/Matrix3!BP80*100</f>
        <v>14.222197521258268</v>
      </c>
      <c r="BQ80" s="38">
        <f>Matrix2!BQ80/Matrix3!BQ80*100</f>
        <v>17.994784663801596</v>
      </c>
      <c r="BR80" s="38">
        <f>(Matrix2!BR80-Matrix3!BR80)/Matrix3!BR80*100</f>
        <v>56.739025679087305</v>
      </c>
      <c r="BS80" s="38">
        <f>Matrix2!BS80/Matrix3!BS80*100</f>
        <v>7.882734678133013</v>
      </c>
      <c r="BT80" s="38" t="s">
        <v>46</v>
      </c>
      <c r="BU80" s="38">
        <f>Matrix2!BU80/Matrix3!BU80*100</f>
        <v>3.3235147001611738</v>
      </c>
      <c r="BV80" s="38">
        <f>Matrix2!BV80/Matrix3!BV80*100</f>
        <v>8.2547511968663869</v>
      </c>
      <c r="BW80" s="38">
        <f>Matrix2!BW80/Matrix3!BW80*100</f>
        <v>10.98867226631733</v>
      </c>
      <c r="BX80" s="35">
        <f>Matrix2!BX80/Matrix3!BX80*1000</f>
        <v>36112.538977605596</v>
      </c>
      <c r="BY80" s="45" t="s">
        <v>46</v>
      </c>
      <c r="BZ80" s="38">
        <f>Matrix2!BZ80/Matrix3!BZ80*100</f>
        <v>64.425585986249459</v>
      </c>
      <c r="CA80" s="38">
        <f>Matrix2!CA80/Matrix3!CA80*100</f>
        <v>63.357864713546249</v>
      </c>
      <c r="CB80" s="38">
        <f>Matrix2!CB80/Matrix3!CB80*100</f>
        <v>85.777802478741734</v>
      </c>
      <c r="CC80" s="38">
        <f>Matrix2!CC80/Matrix3!CC80*100</f>
        <v>14.222197521258268</v>
      </c>
      <c r="CD80" s="38">
        <f>Matrix2!CD80/Matrix3!CD80*100</f>
        <v>5.6466403601400543</v>
      </c>
      <c r="CE80" s="38">
        <f>Matrix2!CE80/Matrix3!CE80*100</f>
        <v>73.649086432551513</v>
      </c>
      <c r="CF80" s="38">
        <f>Matrix2!CF80/Matrix3!CF80*100</f>
        <v>11.611374407582939</v>
      </c>
      <c r="CG80" s="35">
        <f>Matrix2!$CG80-Matrix3!CG80</f>
        <v>-6367</v>
      </c>
      <c r="CH80" s="38">
        <f>Matrix2!CH80/Matrix3!CH80*100</f>
        <v>4.5363293769591095</v>
      </c>
      <c r="CI80" s="38">
        <f>Matrix2!CI80/Matrix3!CI80*100</f>
        <v>3.0500475469305814</v>
      </c>
      <c r="CJ80" s="38">
        <f>Matrix2!CJ80/Matrix3!CJ80*100</f>
        <v>1.4862818300285281</v>
      </c>
      <c r="CK80" s="38">
        <f>Matrix2!CK80/Matrix3!CK80*100</f>
        <v>38.276397515527947</v>
      </c>
      <c r="CL80" s="38">
        <v>5.7</v>
      </c>
      <c r="CM80" s="38">
        <f>Matrix2!CM80/Matrix3!CM80*100</f>
        <v>48.136645962732921</v>
      </c>
      <c r="CN80" s="38">
        <f>Matrix2!CN80/Matrix3!CN80*100</f>
        <v>30.3091738469336</v>
      </c>
      <c r="CO80" s="40">
        <f>Matrix2!CO80/Matrix3!CO80*100</f>
        <v>8.0427258178570114</v>
      </c>
      <c r="CP80" s="35">
        <f>Matrix2!CP80-Matrix3!CP80</f>
        <v>57</v>
      </c>
      <c r="CQ80" s="77">
        <f>Matrix2!CQ80/Matrix3!CQ80*100-100</f>
        <v>0.27554868026685142</v>
      </c>
      <c r="CR80" s="35">
        <f>Matrix2!CR80-Matrix3!CR80</f>
        <v>654</v>
      </c>
      <c r="CS80" s="50">
        <f>Matrix2!CS80/Matrix3!CS80*100-100</f>
        <v>3.2555129672955445</v>
      </c>
      <c r="CT80" s="38">
        <f>Matrix2!CT80/Matrix3!CT80*100</f>
        <v>34.52731041797233</v>
      </c>
      <c r="CU80" s="35">
        <f>Matrix2!CT80-Matrix3!CU80</f>
        <v>5</v>
      </c>
      <c r="CV80" s="38">
        <f>Matrix2!CV80/Matrix3!CV80*100</f>
        <v>108.8410548136721</v>
      </c>
      <c r="CW80" s="38">
        <f>Matrix2!CW80/Matrix3!CW80*100</f>
        <v>51.228472237979631</v>
      </c>
      <c r="CX80" s="38">
        <f>Matrix2!CX80/Matrix3!CX80</f>
        <v>2.1937876449798397</v>
      </c>
      <c r="CY80" s="38">
        <f>Matrix2!CY80/Matrix3!CY80</f>
        <v>1.2286996765919482</v>
      </c>
      <c r="CZ80" s="38">
        <f>Matrix2!CZ80/Matrix3!CZ80</f>
        <v>38.591068301225917</v>
      </c>
      <c r="DA80" s="40">
        <f>(Matrix2!DA80-Matrix3!DA80)/Matrix3!DA80*100</f>
        <v>-2.8462998102466694</v>
      </c>
      <c r="DB80" s="44" t="s">
        <v>46</v>
      </c>
      <c r="DC80" s="44" t="s">
        <v>46</v>
      </c>
      <c r="DD80" s="44" t="s">
        <v>46</v>
      </c>
      <c r="DE80" s="44" t="s">
        <v>46</v>
      </c>
      <c r="DF80" s="9">
        <f>Matrix2!DF80/Matrix3!DF80*100</f>
        <v>4.788897576231431</v>
      </c>
      <c r="DG80" s="9">
        <f>Matrix2!DG80/Matrix3!DG80*100</f>
        <v>17.142857142857142</v>
      </c>
      <c r="DH80" s="9">
        <f>Matrix2!DH80/Matrix3!DH80*100</f>
        <v>6.4997018485390576</v>
      </c>
      <c r="DI80" s="9">
        <f>Matrix2!DI80/Matrix3!DI80*100</f>
        <v>22.935779816513762</v>
      </c>
    </row>
    <row r="81" spans="1:113" x14ac:dyDescent="0.2">
      <c r="A81" s="3" t="s">
        <v>36</v>
      </c>
      <c r="B81" s="4">
        <v>2013</v>
      </c>
      <c r="C81" s="2" t="s">
        <v>13</v>
      </c>
      <c r="D81" s="38" t="s">
        <v>46</v>
      </c>
      <c r="E81" s="38" t="s">
        <v>46</v>
      </c>
      <c r="F81" s="39" t="s">
        <v>46</v>
      </c>
      <c r="G81" s="40" t="s">
        <v>46</v>
      </c>
      <c r="H81" s="38">
        <f>Matrix2!H81/Matrix3!H81*100</f>
        <v>4.0734768281567693</v>
      </c>
      <c r="I81" s="9" t="s">
        <v>46</v>
      </c>
      <c r="J81" s="9" t="s">
        <v>46</v>
      </c>
      <c r="K81" s="9" t="s">
        <v>46</v>
      </c>
      <c r="L81" s="9" t="s">
        <v>46</v>
      </c>
      <c r="M81" s="9" t="s">
        <v>46</v>
      </c>
      <c r="N81" s="38" t="s">
        <v>237</v>
      </c>
      <c r="O81" s="9">
        <f>Matrix2!O81/Matrix3!O81*100</f>
        <v>10.380622837370241</v>
      </c>
      <c r="P81" s="9" t="s">
        <v>237</v>
      </c>
      <c r="Q81" s="9" t="s">
        <v>237</v>
      </c>
      <c r="R81" s="40" t="s">
        <v>46</v>
      </c>
      <c r="S81" s="38">
        <f>Matrix2!S81/Matrix3!S81*100</f>
        <v>66.122905027932973</v>
      </c>
      <c r="T81" s="38">
        <f>Matrix2!T81/Matrix3!T81*100</f>
        <v>68.003565062388589</v>
      </c>
      <c r="U81" s="38">
        <f>Matrix2!U81/Matrix3!U81*100</f>
        <v>47.297815254886935</v>
      </c>
      <c r="V81" s="38">
        <f>Matrix2!V81/Matrix3!V81*100</f>
        <v>61.916771752837327</v>
      </c>
      <c r="W81" s="38">
        <f>Matrix2!W81/Matrix3!W81*100</f>
        <v>51.701782820097243</v>
      </c>
      <c r="X81" s="38">
        <f>Matrix2!X81/Matrix3!X81*100</f>
        <v>7.963636363636363</v>
      </c>
      <c r="Y81" s="38">
        <f>Matrix2!Y81/Matrix3!Y81*100</f>
        <v>26.085042720468444</v>
      </c>
      <c r="Z81" s="38">
        <f>Matrix2!Z81/Matrix3!Z81*100</f>
        <v>10.822574383936431</v>
      </c>
      <c r="AA81" s="38">
        <f>(Matrix3!AA81-Matrix2!AA81)/Matrix2!AA81*100</f>
        <v>19.954299914707217</v>
      </c>
      <c r="AB81" s="38" t="s">
        <v>46</v>
      </c>
      <c r="AC81" s="38" t="s">
        <v>46</v>
      </c>
      <c r="AD81" s="38">
        <f>Matrix2!AD81/Matrix3!AD81*100</f>
        <v>91.078066914498152</v>
      </c>
      <c r="AE81" s="44">
        <f>Matrix2!AE81/Matrix3!AE81*100</f>
        <v>33.179012345679013</v>
      </c>
      <c r="AF81" s="30" t="s">
        <v>46</v>
      </c>
      <c r="AG81" s="38">
        <f>Matrix2!AG81/Matrix3!AG81*100</f>
        <v>17.009044380565101</v>
      </c>
      <c r="AH81" s="38">
        <f>Matrix2!AH81/Matrix3!AH81*100</f>
        <v>39.834024896265561</v>
      </c>
      <c r="AI81" s="38">
        <f>Matrix2!AI81/Matrix3!AI81*100</f>
        <v>121.86732186732188</v>
      </c>
      <c r="AJ81" s="38" t="s">
        <v>46</v>
      </c>
      <c r="AK81" s="38">
        <f>Matrix2!AK81/Matrix3!AK81*100</f>
        <v>17.444876783398183</v>
      </c>
      <c r="AL81" s="38">
        <f>Matrix2!AL81/Matrix3!AL81*100</f>
        <v>7.4578469520103763</v>
      </c>
      <c r="AM81" s="38">
        <f>Matrix2!AM81/Matrix3!AM81*100</f>
        <v>26.765799256505574</v>
      </c>
      <c r="AN81" s="38">
        <f>Matrix2!AN81/Matrix3!AN81*100</f>
        <v>9.1096455070074196</v>
      </c>
      <c r="AO81" s="38" t="s">
        <v>46</v>
      </c>
      <c r="AP81" s="38" t="s">
        <v>46</v>
      </c>
      <c r="AQ81" s="40" t="s">
        <v>46</v>
      </c>
      <c r="AR81" s="38">
        <f>Matrix2!AR81/Matrix3!AR81*100</f>
        <v>9.5561943490149339</v>
      </c>
      <c r="AS81" s="38">
        <f>Matrix2!AS81/Matrix3!AS81*100</f>
        <v>32.208363903154805</v>
      </c>
      <c r="AT81" s="38">
        <f>Matrix2!AT81/Matrix3!AT81*100</f>
        <v>44.419134396355354</v>
      </c>
      <c r="AU81" s="38">
        <f>Matrix2!AU81/Matrix3!AU81*100</f>
        <v>42.051282051282051</v>
      </c>
      <c r="AV81" s="38">
        <f>Matrix2!AV81/Matrix3!AV81*100</f>
        <v>6.2362435803374909</v>
      </c>
      <c r="AW81" s="38">
        <f>Matrix2!AW81/Matrix3!AW81*100</f>
        <v>1.6140865737344092</v>
      </c>
      <c r="AX81" s="38" t="s">
        <v>237</v>
      </c>
      <c r="AY81" s="38" t="s">
        <v>46</v>
      </c>
      <c r="AZ81" s="9" t="s">
        <v>46</v>
      </c>
      <c r="BA81" s="40" t="s">
        <v>46</v>
      </c>
      <c r="BB81" s="38">
        <f>Matrix2!BB81/Matrix3!BB81*100</f>
        <v>8.7218677697539082</v>
      </c>
      <c r="BC81" s="38">
        <f>Matrix2!BC81/Matrix3!BC81*100</f>
        <v>3.3401499659168374</v>
      </c>
      <c r="BD81" s="55">
        <f>Matrix2!BD81/Matrix3!BD81*100</f>
        <v>24.489795918367346</v>
      </c>
      <c r="BE81" s="38">
        <f>Matrix2!BE81/Matrix3!BE81*100</f>
        <v>4.2990654205607477</v>
      </c>
      <c r="BF81" s="51">
        <f>Matrix2!BF81/Matrix3!BF81*100</f>
        <v>34.782608695652172</v>
      </c>
      <c r="BG81" s="38">
        <f>Matrix2!BG81/Matrix3!BG81*100</f>
        <v>23.487344878356588</v>
      </c>
      <c r="BH81" s="38">
        <f>Matrix2!BH81/Matrix3!BH81*100</f>
        <v>1.0447761194029852</v>
      </c>
      <c r="BI81" s="38">
        <f>Matrix2!BI81/Matrix3!BI81*100</f>
        <v>16.658954187875981</v>
      </c>
      <c r="BJ81" s="38">
        <f>Matrix2!BJ81/Matrix3!BJ81*100</f>
        <v>6.9566558691963598</v>
      </c>
      <c r="BK81" s="38">
        <f>Matrix2!BK81/Matrix3!BK81*100</f>
        <v>23.503325942350333</v>
      </c>
      <c r="BL81" s="38" t="s">
        <v>46</v>
      </c>
      <c r="BM81" s="38" t="s">
        <v>46</v>
      </c>
      <c r="BN81" s="38" t="s">
        <v>46</v>
      </c>
      <c r="BO81" s="40" t="s">
        <v>46</v>
      </c>
      <c r="BP81" s="38">
        <f>Matrix2!BP81/Matrix3!BP81*100</f>
        <v>13.192480452503744</v>
      </c>
      <c r="BQ81" s="38">
        <f>Matrix2!BQ81/Matrix3!BQ81*100</f>
        <v>15.666297698073919</v>
      </c>
      <c r="BR81" s="38">
        <f>(Matrix2!BR81-Matrix3!BR81)/Matrix3!BR81*100</f>
        <v>60.362152836043002</v>
      </c>
      <c r="BS81" s="38">
        <f>Matrix2!BS81/Matrix3!BS81*100</f>
        <v>5.3915726004346904</v>
      </c>
      <c r="BT81" s="38" t="s">
        <v>46</v>
      </c>
      <c r="BU81" s="38">
        <f>Matrix2!BU81/Matrix3!BU81*100</f>
        <v>2.2791548827150225</v>
      </c>
      <c r="BV81" s="38">
        <f>Matrix2!BV81/Matrix3!BV81*100</f>
        <v>5.653807385686795</v>
      </c>
      <c r="BW81" s="38">
        <f>Matrix2!BW81/Matrix3!BW81*100</f>
        <v>8.9529967669733903</v>
      </c>
      <c r="BX81" s="35">
        <f>Matrix2!BX81/Matrix3!BX81*1000</f>
        <v>43344.896502498217</v>
      </c>
      <c r="BY81" s="45" t="s">
        <v>46</v>
      </c>
      <c r="BZ81" s="38">
        <f>Matrix2!BZ81/Matrix3!BZ81*100</f>
        <v>62.840917058122415</v>
      </c>
      <c r="CA81" s="38">
        <f>Matrix2!CA81/Matrix3!CA81*100</f>
        <v>67.531738006965512</v>
      </c>
      <c r="CB81" s="38">
        <f>Matrix2!CB81/Matrix3!CB81*100</f>
        <v>86.807519547496256</v>
      </c>
      <c r="CC81" s="38">
        <f>Matrix2!CC81/Matrix3!CC81*100</f>
        <v>13.192480452503744</v>
      </c>
      <c r="CD81" s="38">
        <f>Matrix2!CD81/Matrix3!CD81*100</f>
        <v>6.2718349692230904</v>
      </c>
      <c r="CE81" s="38">
        <f>Matrix2!CE81/Matrix3!CE81*100</f>
        <v>71.272518206209284</v>
      </c>
      <c r="CF81" s="38">
        <f>Matrix2!CF81/Matrix3!CF81*100</f>
        <v>11.926605504587156</v>
      </c>
      <c r="CG81" s="35">
        <f>Matrix2!$CG81-Matrix3!CG81</f>
        <v>-1793</v>
      </c>
      <c r="CH81" s="38">
        <f>Matrix2!CH81/Matrix3!CH81*100</f>
        <v>3.2243668414593327</v>
      </c>
      <c r="CI81" s="38">
        <f>Matrix2!CI81/Matrix3!CI81*100</f>
        <v>2.0082561642307262</v>
      </c>
      <c r="CJ81" s="38">
        <f>Matrix2!CJ81/Matrix3!CJ81*100</f>
        <v>1.2161106772286066</v>
      </c>
      <c r="CK81" s="38">
        <f>Matrix2!CK81/Matrix3!CK81*100</f>
        <v>32.179930795847753</v>
      </c>
      <c r="CL81" s="38" t="s">
        <v>237</v>
      </c>
      <c r="CM81" s="38">
        <f>Matrix2!CM81/Matrix3!CM81*100</f>
        <v>39.100346020761243</v>
      </c>
      <c r="CN81" s="38">
        <f>Matrix2!CN81/Matrix3!CN81*100</f>
        <v>28.541666666666664</v>
      </c>
      <c r="CO81" s="40">
        <f>Matrix2!CO81/Matrix3!CO81*100</f>
        <v>6.0445387062566276</v>
      </c>
      <c r="CP81" s="35">
        <f>Matrix2!CP81-Matrix3!CP81</f>
        <v>111</v>
      </c>
      <c r="CQ81" s="77">
        <f>Matrix2!CQ81/Matrix3!CQ81*100-100</f>
        <v>1.6777509068923706</v>
      </c>
      <c r="CR81" s="35">
        <f>Matrix2!CR81-Matrix3!CR81</f>
        <v>244</v>
      </c>
      <c r="CS81" s="50">
        <f>Matrix2!CS81/Matrix3!CS81*100-100</f>
        <v>3.7636896498534469</v>
      </c>
      <c r="CT81" s="38">
        <f>Matrix2!CT81/Matrix3!CT81*100</f>
        <v>33.581091125315893</v>
      </c>
      <c r="CU81" s="35">
        <f>Matrix2!CT81-Matrix3!CU81</f>
        <v>28</v>
      </c>
      <c r="CV81" s="38">
        <f>Matrix2!CV81/Matrix3!CV81*100</f>
        <v>107.96937713691095</v>
      </c>
      <c r="CW81" s="38">
        <f>Matrix2!CW81/Matrix3!CW81*100</f>
        <v>50.92266704059454</v>
      </c>
      <c r="CX81" s="38">
        <f>Matrix2!CX81/Matrix3!CX81</f>
        <v>2.2000616998303255</v>
      </c>
      <c r="CY81" s="38">
        <f>Matrix2!CY81/Matrix3!CY81</f>
        <v>2.1262671437090042</v>
      </c>
      <c r="CZ81" s="38">
        <f>Matrix2!CZ81/Matrix3!CZ81</f>
        <v>47.702341137123746</v>
      </c>
      <c r="DA81" s="40">
        <f>(Matrix2!DA81-Matrix3!DA81)/Matrix3!DA81*100</f>
        <v>6.589147286821702</v>
      </c>
      <c r="DB81" s="44" t="s">
        <v>46</v>
      </c>
      <c r="DC81" s="44" t="s">
        <v>46</v>
      </c>
      <c r="DD81" s="44" t="s">
        <v>46</v>
      </c>
      <c r="DE81" s="44" t="s">
        <v>46</v>
      </c>
      <c r="DF81" s="9">
        <f>Matrix2!DF81/Matrix3!DF81*100</f>
        <v>3.3401499659168374</v>
      </c>
      <c r="DG81" s="9">
        <f>Matrix2!DG81/Matrix3!DG81*100</f>
        <v>24.489795918367346</v>
      </c>
      <c r="DH81" s="9">
        <f>Matrix2!DH81/Matrix3!DH81*100</f>
        <v>4.2990654205607477</v>
      </c>
      <c r="DI81" s="9">
        <f>Matrix2!DI81/Matrix3!DI81*100</f>
        <v>34.782608695652172</v>
      </c>
    </row>
    <row r="82" spans="1:113" x14ac:dyDescent="0.2">
      <c r="A82" s="3" t="s">
        <v>37</v>
      </c>
      <c r="B82" s="4">
        <v>2013</v>
      </c>
      <c r="C82" s="2" t="s">
        <v>14</v>
      </c>
      <c r="D82" s="38" t="s">
        <v>46</v>
      </c>
      <c r="E82" s="38" t="s">
        <v>46</v>
      </c>
      <c r="F82" s="39" t="s">
        <v>46</v>
      </c>
      <c r="G82" s="40">
        <f>Matrix2!G82/Matrix3!G82*100</f>
        <v>2.0244269700518656</v>
      </c>
      <c r="H82" s="38">
        <f>Matrix2!H82/Matrix3!H82*100</f>
        <v>9.1182867659360891</v>
      </c>
      <c r="I82" s="9" t="s">
        <v>46</v>
      </c>
      <c r="J82" s="9" t="s">
        <v>46</v>
      </c>
      <c r="K82" s="9" t="s">
        <v>46</v>
      </c>
      <c r="L82" s="9" t="s">
        <v>46</v>
      </c>
      <c r="M82" s="9" t="s">
        <v>46</v>
      </c>
      <c r="N82" s="38" t="s">
        <v>237</v>
      </c>
      <c r="O82" s="9">
        <f>Matrix2!O82/Matrix3!O82*100</f>
        <v>20.856201975850713</v>
      </c>
      <c r="P82" s="9" t="s">
        <v>237</v>
      </c>
      <c r="Q82" s="9" t="s">
        <v>237</v>
      </c>
      <c r="R82" s="40" t="s">
        <v>46</v>
      </c>
      <c r="S82" s="38">
        <f>Matrix2!S82/Matrix3!S82*100</f>
        <v>62.30493732412382</v>
      </c>
      <c r="T82" s="38">
        <f>Matrix2!T82/Matrix3!T82*100</f>
        <v>65.076553207642661</v>
      </c>
      <c r="U82" s="38">
        <f>Matrix2!U82/Matrix3!U82*100</f>
        <v>46.45997223507635</v>
      </c>
      <c r="V82" s="38">
        <f>Matrix2!V82/Matrix3!V82*100</f>
        <v>62.408759124087588</v>
      </c>
      <c r="W82" s="38">
        <f>Matrix2!W82/Matrix3!W82*100</f>
        <v>46.439243027888445</v>
      </c>
      <c r="X82" s="38">
        <f>Matrix2!X82/Matrix3!X82*100</f>
        <v>8.2973206568712179</v>
      </c>
      <c r="Y82" s="38">
        <f>Matrix2!Y82/Matrix3!Y82*100</f>
        <v>29.031699316071297</v>
      </c>
      <c r="Z82" s="38">
        <f>Matrix2!Z82/Matrix3!Z82*100</f>
        <v>16.073202964691983</v>
      </c>
      <c r="AA82" s="38">
        <f>(Matrix3!AA82-Matrix2!AA82)/Matrix2!AA82*100</f>
        <v>17.448560736529966</v>
      </c>
      <c r="AB82" s="38" t="s">
        <v>46</v>
      </c>
      <c r="AC82" s="38" t="s">
        <v>46</v>
      </c>
      <c r="AD82" s="38">
        <f>Matrix2!AD82/Matrix3!AD82*100</f>
        <v>90.612244897959187</v>
      </c>
      <c r="AE82" s="44">
        <f>Matrix2!AE82/Matrix3!AE82*100</f>
        <v>18.17762399077278</v>
      </c>
      <c r="AF82" s="30" t="s">
        <v>46</v>
      </c>
      <c r="AG82" s="38">
        <f>Matrix2!AG82/Matrix3!AG82*100</f>
        <v>16.668060900117116</v>
      </c>
      <c r="AH82" s="38">
        <f>Matrix2!AH82/Matrix3!AH82*100</f>
        <v>42.260442260442261</v>
      </c>
      <c r="AI82" s="38">
        <f>Matrix2!AI82/Matrix3!AI82*100</f>
        <v>92.944218692279279</v>
      </c>
      <c r="AJ82" s="38" t="s">
        <v>46</v>
      </c>
      <c r="AK82" s="38">
        <f>Matrix2!AK82/Matrix3!AK82*100</f>
        <v>20.049099836333877</v>
      </c>
      <c r="AL82" s="38">
        <f>Matrix2!AL82/Matrix3!AL82*100</f>
        <v>17.389525368248773</v>
      </c>
      <c r="AM82" s="38">
        <f>Matrix2!AM82/Matrix3!AM82*100</f>
        <v>43.469387755102041</v>
      </c>
      <c r="AN82" s="38">
        <f>Matrix2!AN82/Matrix3!AN82*100</f>
        <v>19.723964868255962</v>
      </c>
      <c r="AO82" s="38" t="s">
        <v>46</v>
      </c>
      <c r="AP82" s="38" t="s">
        <v>46</v>
      </c>
      <c r="AQ82" s="40" t="s">
        <v>46</v>
      </c>
      <c r="AR82" s="38">
        <f>Matrix2!AR82/Matrix3!AR82*100</f>
        <v>11.046511627906977</v>
      </c>
      <c r="AS82" s="38">
        <f>Matrix2!AS82/Matrix3!AS82*100</f>
        <v>33.282847406285498</v>
      </c>
      <c r="AT82" s="38">
        <f>Matrix2!AT82/Matrix3!AT82*100</f>
        <v>39.817974971558591</v>
      </c>
      <c r="AU82" s="38">
        <f>Matrix2!AU82/Matrix3!AU82*100</f>
        <v>46.571428571428569</v>
      </c>
      <c r="AV82" s="38">
        <f>Matrix2!AV82/Matrix3!AV82*100</f>
        <v>12.305944717909883</v>
      </c>
      <c r="AW82" s="38">
        <f>Matrix2!AW82/Matrix3!AW82*100</f>
        <v>3.1806134040136311</v>
      </c>
      <c r="AX82" s="38" t="s">
        <v>237</v>
      </c>
      <c r="AY82" s="38" t="s">
        <v>46</v>
      </c>
      <c r="AZ82" s="9" t="s">
        <v>46</v>
      </c>
      <c r="BA82" s="40" t="s">
        <v>46</v>
      </c>
      <c r="BB82" s="38">
        <f>Matrix2!BB82/Matrix3!BB82*100</f>
        <v>8.7753053371256478</v>
      </c>
      <c r="BC82" s="38">
        <f>Matrix2!BC82/Matrix3!BC82*100</f>
        <v>4.4747819491846794</v>
      </c>
      <c r="BD82" s="55">
        <f>Matrix2!BD82/Matrix3!BD82*100</f>
        <v>27.966101694915253</v>
      </c>
      <c r="BE82" s="38">
        <f>Matrix2!BE82/Matrix3!BE82*100</f>
        <v>6.0141509433962268</v>
      </c>
      <c r="BF82" s="51">
        <f>Matrix2!BF82/Matrix3!BF82*100</f>
        <v>41.17647058823529</v>
      </c>
      <c r="BG82" s="38">
        <f>Matrix2!BG82/Matrix3!BG82*100</f>
        <v>20.980424962355698</v>
      </c>
      <c r="BH82" s="38">
        <f>Matrix2!BH82/Matrix3!BH82*100</f>
        <v>3.3492822966507179</v>
      </c>
      <c r="BI82" s="38">
        <f>Matrix2!BI82/Matrix3!BI82*100</f>
        <v>15.447154471544716</v>
      </c>
      <c r="BJ82" s="38">
        <f>Matrix2!BJ82/Matrix3!BJ82*100</f>
        <v>7.0669168230143837</v>
      </c>
      <c r="BK82" s="38">
        <f>Matrix2!BK82/Matrix3!BK82*100</f>
        <v>26.675094816687739</v>
      </c>
      <c r="BL82" s="38" t="s">
        <v>46</v>
      </c>
      <c r="BM82" s="38" t="s">
        <v>46</v>
      </c>
      <c r="BN82" s="38">
        <f>Matrix2!BN82/Matrix3!BN82*100</f>
        <v>16.633105114780509</v>
      </c>
      <c r="BO82" s="40">
        <f>Matrix2!BO82/Matrix3!BO82*100</f>
        <v>21.694214876033058</v>
      </c>
      <c r="BP82" s="38">
        <f>Matrix2!BP82/Matrix3!BP82*100</f>
        <v>13.680846814459757</v>
      </c>
      <c r="BQ82" s="38">
        <f>Matrix2!BQ82/Matrix3!BQ82*100</f>
        <v>20.347083773102227</v>
      </c>
      <c r="BR82" s="38">
        <f>(Matrix2!BR82-Matrix3!BR82)/Matrix3!BR82*100</f>
        <v>50.802364259287067</v>
      </c>
      <c r="BS82" s="38">
        <f>Matrix2!BS82/Matrix3!BS82*100</f>
        <v>10.707712899447884</v>
      </c>
      <c r="BT82" s="38" t="s">
        <v>46</v>
      </c>
      <c r="BU82" s="38">
        <f>Matrix2!BU82/Matrix3!BU82*100</f>
        <v>4.4437787098062707</v>
      </c>
      <c r="BV82" s="38">
        <f>Matrix2!BV82/Matrix3!BV82*100</f>
        <v>11.608088079610416</v>
      </c>
      <c r="BW82" s="38">
        <f>Matrix2!BW82/Matrix3!BW82*100</f>
        <v>14.929197572488201</v>
      </c>
      <c r="BX82" s="35">
        <f>Matrix2!BX82/Matrix3!BX82*1000</f>
        <v>34662.8046687264</v>
      </c>
      <c r="BY82" s="45" t="s">
        <v>46</v>
      </c>
      <c r="BZ82" s="38">
        <f>Matrix2!BZ82/Matrix3!BZ82*100</f>
        <v>65.756232223523497</v>
      </c>
      <c r="CA82" s="38">
        <f>Matrix2!CA82/Matrix3!CA82*100</f>
        <v>63.897396630934146</v>
      </c>
      <c r="CB82" s="38">
        <f>Matrix2!CB82/Matrix3!CB82*100</f>
        <v>86.319153185540245</v>
      </c>
      <c r="CC82" s="38">
        <f>Matrix2!CC82/Matrix3!CC82*100</f>
        <v>13.680846814459757</v>
      </c>
      <c r="CD82" s="38">
        <f>Matrix2!CD82/Matrix3!CD82*100</f>
        <v>6.6407030157779117</v>
      </c>
      <c r="CE82" s="38">
        <f>Matrix2!CE82/Matrix3!CE82*100</f>
        <v>73.831559463211477</v>
      </c>
      <c r="CF82" s="38">
        <f>Matrix2!CF82/Matrix3!CF82*100</f>
        <v>6.8441064638783269</v>
      </c>
      <c r="CG82" s="35">
        <f>Matrix2!$CG82-Matrix3!CG82</f>
        <v>-4475</v>
      </c>
      <c r="CH82" s="38">
        <f>Matrix2!CH82/Matrix3!CH82*100</f>
        <v>5.7947967686533941</v>
      </c>
      <c r="CI82" s="38">
        <f>Matrix2!CI82/Matrix3!CI82*100</f>
        <v>4.1218751987787039</v>
      </c>
      <c r="CJ82" s="38">
        <f>Matrix2!CJ82/Matrix3!CJ82*100</f>
        <v>1.67292156987469</v>
      </c>
      <c r="CK82" s="38">
        <f>Matrix2!CK82/Matrix3!CK82*100</f>
        <v>42.261251372118551</v>
      </c>
      <c r="CL82" s="38" t="s">
        <v>237</v>
      </c>
      <c r="CM82" s="38">
        <f>Matrix2!CM82/Matrix3!CM82*100</f>
        <v>50.933040614709114</v>
      </c>
      <c r="CN82" s="38">
        <f>Matrix2!CN82/Matrix3!CN82*100</f>
        <v>28.672680412371133</v>
      </c>
      <c r="CO82" s="40">
        <f>Matrix2!CO82/Matrix3!CO82*100</f>
        <v>10.773462131884349</v>
      </c>
      <c r="CP82" s="35">
        <f>Matrix2!CP82-Matrix3!CP82</f>
        <v>55</v>
      </c>
      <c r="CQ82" s="77">
        <f>Matrix2!CQ82/Matrix3!CQ82*100-100</f>
        <v>0.48547974225439816</v>
      </c>
      <c r="CR82" s="35">
        <f>Matrix2!CR82-Matrix3!CR82</f>
        <v>191</v>
      </c>
      <c r="CS82" s="50">
        <f>Matrix2!CS82/Matrix3!CS82*100-100</f>
        <v>1.7064236576431711</v>
      </c>
      <c r="CT82" s="38">
        <f>Matrix2!CT82/Matrix3!CT82*100</f>
        <v>52.661630358397751</v>
      </c>
      <c r="CU82" s="35">
        <f>Matrix2!CT82-Matrix3!CU82</f>
        <v>19</v>
      </c>
      <c r="CV82" s="38">
        <f>Matrix2!CV82/Matrix3!CV82*100</f>
        <v>93.616479269149693</v>
      </c>
      <c r="CW82" s="38">
        <f>Matrix2!CW82/Matrix3!CW82*100</f>
        <v>44.576292454408573</v>
      </c>
      <c r="CX82" s="38">
        <f>Matrix2!CX82/Matrix3!CX82</f>
        <v>2.1359778432949166</v>
      </c>
      <c r="CY82" s="38">
        <f>Matrix2!CY82/Matrix3!CY82</f>
        <v>6.3148441627047012</v>
      </c>
      <c r="CZ82" s="38">
        <f>Matrix2!CZ82/Matrix3!CZ82</f>
        <v>71.795795795795797</v>
      </c>
      <c r="DA82" s="40">
        <f>(Matrix2!DA82-Matrix3!DA82)/Matrix3!DA82*100</f>
        <v>1.6605166051660489</v>
      </c>
      <c r="DB82" s="44" t="s">
        <v>46</v>
      </c>
      <c r="DC82" s="44" t="s">
        <v>46</v>
      </c>
      <c r="DD82" s="44" t="s">
        <v>46</v>
      </c>
      <c r="DE82" s="44" t="s">
        <v>46</v>
      </c>
      <c r="DF82" s="9">
        <f>Matrix2!DF82/Matrix3!DF82*100</f>
        <v>4.4747819491846794</v>
      </c>
      <c r="DG82" s="9">
        <f>Matrix2!DG82/Matrix3!DG82*100</f>
        <v>27.966101694915253</v>
      </c>
      <c r="DH82" s="9">
        <f>Matrix2!DH82/Matrix3!DH82*100</f>
        <v>6.0141509433962268</v>
      </c>
      <c r="DI82" s="9">
        <f>Matrix2!DI82/Matrix3!DI82*100</f>
        <v>41.17647058823529</v>
      </c>
    </row>
    <row r="83" spans="1:113" x14ac:dyDescent="0.2">
      <c r="A83" s="3" t="s">
        <v>38</v>
      </c>
      <c r="B83" s="4">
        <v>2013</v>
      </c>
      <c r="C83" s="2" t="s">
        <v>15</v>
      </c>
      <c r="D83" s="38" t="s">
        <v>46</v>
      </c>
      <c r="E83" s="38" t="s">
        <v>46</v>
      </c>
      <c r="F83" s="39" t="s">
        <v>46</v>
      </c>
      <c r="G83" s="40">
        <f>Matrix2!G83/Matrix3!G83*100</f>
        <v>1.5447867226941563</v>
      </c>
      <c r="H83" s="38">
        <f>Matrix2!H83/Matrix3!H83*100</f>
        <v>8.9633906708183435</v>
      </c>
      <c r="I83" s="9" t="s">
        <v>46</v>
      </c>
      <c r="J83" s="9" t="s">
        <v>46</v>
      </c>
      <c r="K83" s="9" t="s">
        <v>46</v>
      </c>
      <c r="L83" s="9" t="s">
        <v>46</v>
      </c>
      <c r="M83" s="9" t="s">
        <v>46</v>
      </c>
      <c r="N83" s="38">
        <v>19.899999999999999</v>
      </c>
      <c r="O83" s="9">
        <f>Matrix2!O83/Matrix3!O83*100</f>
        <v>21.001494768310909</v>
      </c>
      <c r="P83" s="9">
        <f>Matrix2!P83/Matrix3!P83*100</f>
        <v>40.078392059967868</v>
      </c>
      <c r="Q83" s="9">
        <f>(Matrix3!Q83-Matrix2!Q83)/Matrix2!Q83*100</f>
        <v>28.732050129546877</v>
      </c>
      <c r="R83" s="40" t="s">
        <v>46</v>
      </c>
      <c r="S83" s="38">
        <f>Matrix2!S83/Matrix3!S83*100</f>
        <v>63.574274331246436</v>
      </c>
      <c r="T83" s="38">
        <f>Matrix2!T83/Matrix3!T83*100</f>
        <v>67.286143755124357</v>
      </c>
      <c r="U83" s="38">
        <f>Matrix2!U83/Matrix3!U83*100</f>
        <v>45.338148391332894</v>
      </c>
      <c r="V83" s="38">
        <f>Matrix2!V83/Matrix3!V83*100</f>
        <v>61.869747899159663</v>
      </c>
      <c r="W83" s="38">
        <f>Matrix2!W83/Matrix3!W83*100</f>
        <v>48.008689355539467</v>
      </c>
      <c r="X83" s="38">
        <f>Matrix2!X83/Matrix3!X83*100</f>
        <v>8.0030030030030037</v>
      </c>
      <c r="Y83" s="38">
        <f>Matrix2!Y83/Matrix3!Y83*100</f>
        <v>29.915357809648331</v>
      </c>
      <c r="Z83" s="38">
        <f>Matrix2!Z83/Matrix3!Z83*100</f>
        <v>14.943156171293538</v>
      </c>
      <c r="AA83" s="38">
        <f>(Matrix3!AA83-Matrix2!AA83)/Matrix2!AA83*100</f>
        <v>26.703829206518108</v>
      </c>
      <c r="AB83" s="38" t="s">
        <v>46</v>
      </c>
      <c r="AC83" s="38" t="s">
        <v>46</v>
      </c>
      <c r="AD83" s="38">
        <f>Matrix2!AD83/Matrix3!AD83*100</f>
        <v>88.52459016393442</v>
      </c>
      <c r="AE83" s="44">
        <f>Matrix2!AE83/Matrix3!AE83*100</f>
        <v>54.49502365801925</v>
      </c>
      <c r="AF83" s="30" t="s">
        <v>46</v>
      </c>
      <c r="AG83" s="38">
        <f>Matrix2!AG83/Matrix3!AG83*100</f>
        <v>16.690347350282657</v>
      </c>
      <c r="AH83" s="38">
        <f>Matrix2!AH83/Matrix3!AH83*100</f>
        <v>43.727598566308245</v>
      </c>
      <c r="AI83" s="38">
        <f>Matrix2!AI83/Matrix3!AI83*100</f>
        <v>91.249679240441367</v>
      </c>
      <c r="AJ83" s="38" t="s">
        <v>46</v>
      </c>
      <c r="AK83" s="38">
        <f>Matrix2!AK83/Matrix3!AK83*100</f>
        <v>22.702547953048953</v>
      </c>
      <c r="AL83" s="38">
        <f>Matrix2!AL83/Matrix3!AL83*100</f>
        <v>18.179215574005152</v>
      </c>
      <c r="AM83" s="38">
        <f>Matrix2!AM83/Matrix3!AM83*100</f>
        <v>43.379571248423709</v>
      </c>
      <c r="AN83" s="38">
        <f>Matrix2!AN83/Matrix3!AN83*100</f>
        <v>21.191813077341063</v>
      </c>
      <c r="AO83" s="38" t="s">
        <v>46</v>
      </c>
      <c r="AP83" s="38" t="s">
        <v>46</v>
      </c>
      <c r="AQ83" s="40" t="s">
        <v>46</v>
      </c>
      <c r="AR83" s="38">
        <f>Matrix2!AR83/Matrix3!AR83*100</f>
        <v>10.771184134949666</v>
      </c>
      <c r="AS83" s="38">
        <f>Matrix2!AS83/Matrix3!AS83*100</f>
        <v>33.904013471793434</v>
      </c>
      <c r="AT83" s="38">
        <f>Matrix2!AT83/Matrix3!AT83*100</f>
        <v>38.245033112582782</v>
      </c>
      <c r="AU83" s="38">
        <f>Matrix2!AU83/Matrix3!AU83*100</f>
        <v>40.476190476190474</v>
      </c>
      <c r="AV83" s="38">
        <f>Matrix2!AV83/Matrix3!AV83*100</f>
        <v>12.657872579287119</v>
      </c>
      <c r="AW83" s="38">
        <f>Matrix2!AW83/Matrix3!AW83*100</f>
        <v>4.3222003929273081</v>
      </c>
      <c r="AX83" s="38">
        <v>8.6999999999999993</v>
      </c>
      <c r="AY83" s="38" t="s">
        <v>46</v>
      </c>
      <c r="AZ83" s="9" t="s">
        <v>46</v>
      </c>
      <c r="BA83" s="40" t="s">
        <v>46</v>
      </c>
      <c r="BB83" s="38">
        <f>Matrix2!BB83/Matrix3!BB83*100</f>
        <v>9.4228967018350005</v>
      </c>
      <c r="BC83" s="38">
        <f>Matrix2!BC83/Matrix3!BC83*100</f>
        <v>5.5785694559513948</v>
      </c>
      <c r="BD83" s="55">
        <f>Matrix2!BD83/Matrix3!BD83*100</f>
        <v>5.9405940594059405</v>
      </c>
      <c r="BE83" s="38">
        <f>Matrix2!BE83/Matrix3!BE83*100</f>
        <v>5.1805337519623231</v>
      </c>
      <c r="BF83" s="51">
        <f>Matrix2!BF83/Matrix3!BF83*100</f>
        <v>12.121212121212121</v>
      </c>
      <c r="BG83" s="38">
        <f>Matrix2!BG83/Matrix3!BG83*100</f>
        <v>21.379122706248676</v>
      </c>
      <c r="BH83" s="38">
        <f>Matrix2!BH83/Matrix3!BH83*100</f>
        <v>2.997737556561086</v>
      </c>
      <c r="BI83" s="38">
        <f>Matrix2!BI83/Matrix3!BI83*100</f>
        <v>15.445059089766156</v>
      </c>
      <c r="BJ83" s="38">
        <f>Matrix2!BJ83/Matrix3!BJ83*100</f>
        <v>6.9399044505908973</v>
      </c>
      <c r="BK83" s="38">
        <f>Matrix2!BK83/Matrix3!BK83*100</f>
        <v>22.916666666666664</v>
      </c>
      <c r="BL83" s="38" t="s">
        <v>46</v>
      </c>
      <c r="BM83" s="38" t="s">
        <v>46</v>
      </c>
      <c r="BN83" s="38">
        <f>Matrix2!BN83/Matrix3!BN83*100</f>
        <v>12.557339449541285</v>
      </c>
      <c r="BO83" s="40">
        <f>Matrix2!BO83/Matrix3!BO83*100</f>
        <v>25.244618395303327</v>
      </c>
      <c r="BP83" s="38">
        <f>Matrix2!BP83/Matrix3!BP83*100</f>
        <v>13.515048268029528</v>
      </c>
      <c r="BQ83" s="38">
        <f>Matrix2!BQ83/Matrix3!BQ83*100</f>
        <v>19.718252336437082</v>
      </c>
      <c r="BR83" s="38">
        <f>(Matrix2!BR83-Matrix3!BR83)/Matrix3!BR83*100</f>
        <v>52.597530557703031</v>
      </c>
      <c r="BS83" s="38">
        <f>Matrix2!BS83/Matrix3!BS83*100</f>
        <v>11.399981861604038</v>
      </c>
      <c r="BT83" s="38" t="s">
        <v>46</v>
      </c>
      <c r="BU83" s="38">
        <f>Matrix2!BU83/Matrix3!BU83*100</f>
        <v>4.6209540034071548</v>
      </c>
      <c r="BV83" s="38">
        <f>Matrix2!BV83/Matrix3!BV83*100</f>
        <v>12.254393048025532</v>
      </c>
      <c r="BW83" s="38">
        <f>Matrix2!BW83/Matrix3!BW83*100</f>
        <v>15.233277121978638</v>
      </c>
      <c r="BX83" s="35">
        <f>Matrix2!BX83/Matrix3!BX83*1000</f>
        <v>32829.085006612964</v>
      </c>
      <c r="BY83" s="45" t="s">
        <v>46</v>
      </c>
      <c r="BZ83" s="38">
        <f>Matrix2!BZ83/Matrix3!BZ83*100</f>
        <v>65.053357114785811</v>
      </c>
      <c r="CA83" s="38">
        <f>Matrix2!CA83/Matrix3!CA83*100</f>
        <v>65.63548266865449</v>
      </c>
      <c r="CB83" s="38">
        <f>Matrix2!CB83/Matrix3!CB83*100</f>
        <v>86.484951731970469</v>
      </c>
      <c r="CC83" s="38">
        <f>Matrix2!CC83/Matrix3!CC83*100</f>
        <v>13.515048268029528</v>
      </c>
      <c r="CD83" s="38">
        <f>Matrix2!CD83/Matrix3!CD83*100</f>
        <v>6.4593980692788184</v>
      </c>
      <c r="CE83" s="38">
        <f>Matrix2!CE83/Matrix3!CE83*100</f>
        <v>73.686802363755746</v>
      </c>
      <c r="CF83" s="38">
        <f>Matrix2!CF83/Matrix3!CF83*100</f>
        <v>14.857142857142858</v>
      </c>
      <c r="CG83" s="35">
        <f>Matrix2!$CG83-Matrix3!CG83</f>
        <v>-6710</v>
      </c>
      <c r="CH83" s="38">
        <f>Matrix2!CH83/Matrix3!CH83*100</f>
        <v>6.2177610483758539</v>
      </c>
      <c r="CI83" s="38">
        <f>Matrix2!CI83/Matrix3!CI83*100</f>
        <v>4.5912914168874019</v>
      </c>
      <c r="CJ83" s="38">
        <f>Matrix2!CJ83/Matrix3!CJ83*100</f>
        <v>1.6264696314884519</v>
      </c>
      <c r="CK83" s="38">
        <f>Matrix2!CK83/Matrix3!CK83*100</f>
        <v>35.575485799701042</v>
      </c>
      <c r="CL83" s="38">
        <v>7.7</v>
      </c>
      <c r="CM83" s="38">
        <f>Matrix2!CM83/Matrix3!CM83*100</f>
        <v>52.46636771300448</v>
      </c>
      <c r="CN83" s="38">
        <f>Matrix2!CN83/Matrix3!CN83*100</f>
        <v>29.726027397260275</v>
      </c>
      <c r="CO83" s="40">
        <f>Matrix2!CO83/Matrix3!CO83*100</f>
        <v>11.661622571512252</v>
      </c>
      <c r="CP83" s="35">
        <f>Matrix2!CP83-Matrix3!CP83</f>
        <v>83</v>
      </c>
      <c r="CQ83" s="77">
        <f>Matrix2!CQ83/Matrix3!CQ83*100-100</f>
        <v>0.49784069097889017</v>
      </c>
      <c r="CR83" s="35">
        <f>Matrix2!CR83-Matrix3!CR83</f>
        <v>847</v>
      </c>
      <c r="CS83" s="50">
        <f>Matrix2!CS83/Matrix3!CS83*100-100</f>
        <v>5.3243650993210991</v>
      </c>
      <c r="CT83" s="38">
        <f>Matrix2!CT83/Matrix3!CT83*100</f>
        <v>61.533870486421961</v>
      </c>
      <c r="CU83" s="35">
        <f>Matrix2!CT83-Matrix3!CU83</f>
        <v>23</v>
      </c>
      <c r="CV83" s="38">
        <f>Matrix2!CV83/Matrix3!CV83*100</f>
        <v>89.681289167412714</v>
      </c>
      <c r="CW83" s="38">
        <f>Matrix2!CW83/Matrix3!CW83*100</f>
        <v>45.424891925390732</v>
      </c>
      <c r="CX83" s="38">
        <f>Matrix2!CX83/Matrix3!CX83</f>
        <v>2.0793940155896404</v>
      </c>
      <c r="CY83" s="38">
        <f>Matrix2!CY83/Matrix3!CY83</f>
        <v>6.1212065136935605</v>
      </c>
      <c r="CZ83" s="38">
        <f>Matrix2!CZ83/Matrix3!CZ83</f>
        <v>71.444924406047519</v>
      </c>
      <c r="DA83" s="40">
        <f>(Matrix2!DA83-Matrix3!DA83)/Matrix3!DA83*100</f>
        <v>3.3464566929133839</v>
      </c>
      <c r="DB83" s="44" t="s">
        <v>46</v>
      </c>
      <c r="DC83" s="44" t="s">
        <v>46</v>
      </c>
      <c r="DD83" s="44" t="s">
        <v>46</v>
      </c>
      <c r="DE83" s="44" t="s">
        <v>46</v>
      </c>
      <c r="DF83" s="9">
        <f>Matrix2!DF83/Matrix3!DF83*100</f>
        <v>5.5785694559513948</v>
      </c>
      <c r="DG83" s="9">
        <f>Matrix2!DG83/Matrix3!DG83*100</f>
        <v>5.9405940594059405</v>
      </c>
      <c r="DH83" s="9">
        <f>Matrix2!DH83/Matrix3!DH83*100</f>
        <v>5.1805337519623231</v>
      </c>
      <c r="DI83" s="9">
        <f>Matrix2!DI83/Matrix3!DI83*100</f>
        <v>12.121212121212121</v>
      </c>
    </row>
    <row r="84" spans="1:113" x14ac:dyDescent="0.2">
      <c r="A84" s="3" t="s">
        <v>39</v>
      </c>
      <c r="B84" s="4">
        <v>2013</v>
      </c>
      <c r="C84" s="2" t="s">
        <v>16</v>
      </c>
      <c r="D84" s="38" t="s">
        <v>46</v>
      </c>
      <c r="E84" s="38" t="s">
        <v>46</v>
      </c>
      <c r="F84" s="39" t="s">
        <v>46</v>
      </c>
      <c r="G84" s="40">
        <f>Matrix2!G84/Matrix3!G84*100</f>
        <v>1.6891891891891893</v>
      </c>
      <c r="H84" s="38">
        <f>Matrix2!H84/Matrix3!H84*100</f>
        <v>5.2429011289770777</v>
      </c>
      <c r="I84" s="9" t="s">
        <v>46</v>
      </c>
      <c r="J84" s="9" t="s">
        <v>46</v>
      </c>
      <c r="K84" s="9" t="s">
        <v>46</v>
      </c>
      <c r="L84" s="9" t="s">
        <v>46</v>
      </c>
      <c r="M84" s="9" t="s">
        <v>46</v>
      </c>
      <c r="N84" s="38" t="s">
        <v>237</v>
      </c>
      <c r="O84" s="9">
        <f>Matrix2!O84/Matrix3!O84*100</f>
        <v>14.689265536723164</v>
      </c>
      <c r="P84" s="9" t="s">
        <v>237</v>
      </c>
      <c r="Q84" s="9" t="s">
        <v>237</v>
      </c>
      <c r="R84" s="40" t="s">
        <v>46</v>
      </c>
      <c r="S84" s="38">
        <f>Matrix2!S84/Matrix3!S84*100</f>
        <v>64.183646467319406</v>
      </c>
      <c r="T84" s="38">
        <f>Matrix2!T84/Matrix3!T84*100</f>
        <v>61.569294303413088</v>
      </c>
      <c r="U84" s="38">
        <f>Matrix2!U84/Matrix3!U84*100</f>
        <v>46.445006902899216</v>
      </c>
      <c r="V84" s="38">
        <f>Matrix2!V84/Matrix3!V84*100</f>
        <v>66.286644951140062</v>
      </c>
      <c r="W84" s="38">
        <f>Matrix2!W84/Matrix3!W84*100</f>
        <v>49.368342828833292</v>
      </c>
      <c r="X84" s="38">
        <f>Matrix2!X84/Matrix3!X84*100</f>
        <v>6.7454350161117071</v>
      </c>
      <c r="Y84" s="38">
        <f>Matrix2!Y84/Matrix3!Y84*100</f>
        <v>24.890684621260828</v>
      </c>
      <c r="Z84" s="38">
        <f>Matrix2!Z84/Matrix3!Z84*100</f>
        <v>10.605842544419286</v>
      </c>
      <c r="AA84" s="38">
        <f>(Matrix3!AA84-Matrix2!AA84)/Matrix2!AA84*100</f>
        <v>25.03952248102771</v>
      </c>
      <c r="AB84" s="38" t="s">
        <v>46</v>
      </c>
      <c r="AC84" s="38" t="s">
        <v>46</v>
      </c>
      <c r="AD84" s="38">
        <f>Matrix2!AD84/Matrix3!AD84*100</f>
        <v>85.253456221198149</v>
      </c>
      <c r="AE84" s="44">
        <f>Matrix2!AE84/Matrix3!AE84*100</f>
        <v>26.017739367750742</v>
      </c>
      <c r="AF84" s="30" t="s">
        <v>46</v>
      </c>
      <c r="AG84" s="38">
        <f>Matrix2!AG84/Matrix3!AG84*100</f>
        <v>17.772836127266505</v>
      </c>
      <c r="AH84" s="38">
        <f>Matrix2!AH84/Matrix3!AH84*100</f>
        <v>52.475247524752476</v>
      </c>
      <c r="AI84" s="38">
        <f>Matrix2!AI84/Matrix3!AI84*100</f>
        <v>98.381877022653725</v>
      </c>
      <c r="AJ84" s="38" t="s">
        <v>46</v>
      </c>
      <c r="AK84" s="38">
        <f>Matrix2!AK84/Matrix3!AK84*100</f>
        <v>16.959749902305589</v>
      </c>
      <c r="AL84" s="38">
        <f>Matrix2!AL84/Matrix3!AL84*100</f>
        <v>8.2063305978898011</v>
      </c>
      <c r="AM84" s="38">
        <f>Matrix2!AM84/Matrix3!AM84*100</f>
        <v>29.262672811059907</v>
      </c>
      <c r="AN84" s="38">
        <f>Matrix2!AN84/Matrix3!AN84*100</f>
        <v>9.4080846968238685</v>
      </c>
      <c r="AO84" s="38" t="s">
        <v>46</v>
      </c>
      <c r="AP84" s="38" t="s">
        <v>46</v>
      </c>
      <c r="AQ84" s="40" t="s">
        <v>46</v>
      </c>
      <c r="AR84" s="38">
        <f>Matrix2!AR84/Matrix3!AR84*100</f>
        <v>10.464420116318852</v>
      </c>
      <c r="AS84" s="38">
        <f>Matrix2!AS84/Matrix3!AS84*100</f>
        <v>33.469554556599917</v>
      </c>
      <c r="AT84" s="38">
        <f>Matrix2!AT84/Matrix3!AT84*100</f>
        <v>44.810744810744815</v>
      </c>
      <c r="AU84" s="38">
        <f>Matrix2!AU84/Matrix3!AU84*100</f>
        <v>41.144414168937331</v>
      </c>
      <c r="AV84" s="38">
        <f>Matrix2!AV84/Matrix3!AV84*100</f>
        <v>6.3342868818961993</v>
      </c>
      <c r="AW84" s="38">
        <f>Matrix2!AW84/Matrix3!AW84*100</f>
        <v>2.1659174499387004</v>
      </c>
      <c r="AX84" s="38" t="s">
        <v>237</v>
      </c>
      <c r="AY84" s="38" t="s">
        <v>46</v>
      </c>
      <c r="AZ84" s="9" t="s">
        <v>46</v>
      </c>
      <c r="BA84" s="40" t="s">
        <v>46</v>
      </c>
      <c r="BB84" s="38">
        <f>Matrix2!BB84/Matrix3!BB84*100</f>
        <v>10.383167978104687</v>
      </c>
      <c r="BC84" s="38">
        <f>Matrix2!BC84/Matrix3!BC84*100</f>
        <v>4.8918823112371506</v>
      </c>
      <c r="BD84" s="55">
        <f>Matrix2!BD84/Matrix3!BD84*100</f>
        <v>23.913043478260871</v>
      </c>
      <c r="BE84" s="38">
        <f>Matrix2!BE84/Matrix3!BE84*100</f>
        <v>6.7156348373557186</v>
      </c>
      <c r="BF84" s="51">
        <f>Matrix2!BF84/Matrix3!BF84*100</f>
        <v>21.875</v>
      </c>
      <c r="BG84" s="38">
        <f>Matrix2!BG84/Matrix3!BG84*100</f>
        <v>18.260348956551489</v>
      </c>
      <c r="BH84" s="38">
        <f>Matrix2!BH84/Matrix3!BH84*100</f>
        <v>1.9906323185011712</v>
      </c>
      <c r="BI84" s="38">
        <f>Matrix2!BI84/Matrix3!BI84*100</f>
        <v>14.243654822335024</v>
      </c>
      <c r="BJ84" s="38">
        <f>Matrix2!BJ84/Matrix3!BJ84*100</f>
        <v>5.9086294416243659</v>
      </c>
      <c r="BK84" s="38">
        <f>Matrix2!BK84/Matrix3!BK84*100</f>
        <v>23.367697594501717</v>
      </c>
      <c r="BL84" s="38" t="s">
        <v>46</v>
      </c>
      <c r="BM84" s="38" t="s">
        <v>46</v>
      </c>
      <c r="BN84" s="38">
        <f>Matrix2!BN84/Matrix3!BN84*100</f>
        <v>15.94272076372315</v>
      </c>
      <c r="BO84" s="40">
        <f>Matrix2!BO84/Matrix3!BO84*100</f>
        <v>13.41772151898734</v>
      </c>
      <c r="BP84" s="38">
        <f>Matrix2!BP84/Matrix3!BP84*100</f>
        <v>12.379032258064516</v>
      </c>
      <c r="BQ84" s="38">
        <f>Matrix2!BQ84/Matrix3!BQ84*100</f>
        <v>15.057490006038879</v>
      </c>
      <c r="BR84" s="38">
        <f>(Matrix2!BR84-Matrix3!BR84)/Matrix3!BR84*100</f>
        <v>57.778871064200828</v>
      </c>
      <c r="BS84" s="38">
        <f>Matrix2!BS84/Matrix3!BS84*100</f>
        <v>5.7560725282244274</v>
      </c>
      <c r="BT84" s="38" t="s">
        <v>46</v>
      </c>
      <c r="BU84" s="38">
        <f>Matrix2!BU84/Matrix3!BU84*100</f>
        <v>2.1875</v>
      </c>
      <c r="BV84" s="38">
        <f>Matrix2!BV84/Matrix3!BV84*100</f>
        <v>5.697394579889087</v>
      </c>
      <c r="BW84" s="38">
        <f>Matrix2!BW84/Matrix3!BW84*100</f>
        <v>8.9852008456659629</v>
      </c>
      <c r="BX84" s="35">
        <f>Matrix2!BX84/Matrix3!BX84*1000</f>
        <v>38142.961475260177</v>
      </c>
      <c r="BY84" s="45" t="s">
        <v>46</v>
      </c>
      <c r="BZ84" s="38">
        <f>Matrix2!BZ84/Matrix3!BZ84*100</f>
        <v>67.529079712624025</v>
      </c>
      <c r="CA84" s="38">
        <f>Matrix2!CA84/Matrix3!CA84*100</f>
        <v>63.220954687400422</v>
      </c>
      <c r="CB84" s="38">
        <f>Matrix2!CB84/Matrix3!CB84*100</f>
        <v>87.620967741935488</v>
      </c>
      <c r="CC84" s="38">
        <f>Matrix2!CC84/Matrix3!CC84*100</f>
        <v>12.379032258064516</v>
      </c>
      <c r="CD84" s="38">
        <f>Matrix2!CD84/Matrix3!CD84*100</f>
        <v>6.612903225806452</v>
      </c>
      <c r="CE84" s="38">
        <f>Matrix2!CE84/Matrix3!CE84*100</f>
        <v>73.308789691670512</v>
      </c>
      <c r="CF84" s="38">
        <f>Matrix2!CF84/Matrix3!CF84*100</f>
        <v>12.962962962962962</v>
      </c>
      <c r="CG84" s="35">
        <f>Matrix2!$CG84-Matrix3!CG84</f>
        <v>-3397</v>
      </c>
      <c r="CH84" s="38">
        <f>Matrix2!CH84/Matrix3!CH84*100</f>
        <v>3.3626749414223291</v>
      </c>
      <c r="CI84" s="38">
        <f>Matrix2!CI84/Matrix3!CI84*100</f>
        <v>2.3367741118358558</v>
      </c>
      <c r="CJ84" s="38">
        <f>Matrix2!CJ84/Matrix3!CJ84*100</f>
        <v>1.0259008295864733</v>
      </c>
      <c r="CK84" s="38">
        <f>Matrix2!CK84/Matrix3!CK84*100</f>
        <v>41.242937853107343</v>
      </c>
      <c r="CL84" s="38" t="s">
        <v>237</v>
      </c>
      <c r="CM84" s="38">
        <f>Matrix2!CM84/Matrix3!CM84*100</f>
        <v>48.399246704331453</v>
      </c>
      <c r="CN84" s="38">
        <f>Matrix2!CN84/Matrix3!CN84*100</f>
        <v>27.29559748427673</v>
      </c>
      <c r="CO84" s="40">
        <f>Matrix2!CO84/Matrix3!CO84*100</f>
        <v>5.8162855996791016</v>
      </c>
      <c r="CP84" s="35">
        <f>Matrix2!CP84-Matrix3!CP84</f>
        <v>45</v>
      </c>
      <c r="CQ84" s="77">
        <f>Matrix2!CQ84/Matrix3!CQ84*100-100</f>
        <v>0.45090180360720922</v>
      </c>
      <c r="CR84" s="35">
        <f>Matrix2!CR84-Matrix3!CR84</f>
        <v>175</v>
      </c>
      <c r="CS84" s="50">
        <f>Matrix2!CS84/Matrix3!CS84*100-100</f>
        <v>1.7766497461928878</v>
      </c>
      <c r="CT84" s="38">
        <f>Matrix2!CT84/Matrix3!CT84*100</f>
        <v>31.102244389027433</v>
      </c>
      <c r="CU84" s="35">
        <f>Matrix2!CT84-Matrix3!CU84</f>
        <v>14</v>
      </c>
      <c r="CV84" s="38">
        <f>Matrix2!CV84/Matrix3!CV84*100</f>
        <v>108.49476309226931</v>
      </c>
      <c r="CW84" s="38">
        <f>Matrix2!CW84/Matrix3!CW84*100</f>
        <v>46.51300034211426</v>
      </c>
      <c r="CX84" s="38">
        <f>Matrix2!CX84/Matrix3!CX84</f>
        <v>2.374010152284264</v>
      </c>
      <c r="CY84" s="38">
        <f>Matrix2!CY84/Matrix3!CY84</f>
        <v>2.2591054004444016</v>
      </c>
      <c r="CZ84" s="38">
        <f>Matrix2!CZ84/Matrix3!CZ84</f>
        <v>51.393406593406596</v>
      </c>
      <c r="DA84" s="40">
        <f>(Matrix2!DA84-Matrix3!DA84)/Matrix3!DA84*100</f>
        <v>-0.55762081784387085</v>
      </c>
      <c r="DB84" s="44" t="s">
        <v>46</v>
      </c>
      <c r="DC84" s="44" t="s">
        <v>46</v>
      </c>
      <c r="DD84" s="44" t="s">
        <v>46</v>
      </c>
      <c r="DE84" s="44" t="s">
        <v>46</v>
      </c>
      <c r="DF84" s="9">
        <f>Matrix2!DF84/Matrix3!DF84*100</f>
        <v>4.8918823112371506</v>
      </c>
      <c r="DG84" s="9">
        <f>Matrix2!DG84/Matrix3!DG84*100</f>
        <v>23.913043478260871</v>
      </c>
      <c r="DH84" s="9">
        <f>Matrix2!DH84/Matrix3!DH84*100</f>
        <v>6.7156348373557186</v>
      </c>
      <c r="DI84" s="9">
        <f>Matrix2!DI84/Matrix3!DI84*100</f>
        <v>21.875</v>
      </c>
    </row>
    <row r="85" spans="1:113" x14ac:dyDescent="0.2">
      <c r="A85" s="3" t="s">
        <v>40</v>
      </c>
      <c r="B85" s="4">
        <v>2013</v>
      </c>
      <c r="C85" s="2" t="s">
        <v>17</v>
      </c>
      <c r="D85" s="38" t="s">
        <v>46</v>
      </c>
      <c r="E85" s="38" t="s">
        <v>46</v>
      </c>
      <c r="F85" s="39" t="s">
        <v>46</v>
      </c>
      <c r="G85" s="40">
        <f>Matrix2!G85/Matrix3!G85*100</f>
        <v>2.3408497181355696</v>
      </c>
      <c r="H85" s="38">
        <f>Matrix2!H85/Matrix3!H85*100</f>
        <v>5.4138594802694904</v>
      </c>
      <c r="I85" s="9" t="s">
        <v>46</v>
      </c>
      <c r="J85" s="9" t="s">
        <v>46</v>
      </c>
      <c r="K85" s="9" t="s">
        <v>46</v>
      </c>
      <c r="L85" s="9" t="s">
        <v>46</v>
      </c>
      <c r="M85" s="9" t="s">
        <v>46</v>
      </c>
      <c r="N85" s="38" t="s">
        <v>237</v>
      </c>
      <c r="O85" s="9">
        <f>Matrix2!O85/Matrix3!O85*100</f>
        <v>15.169660678642716</v>
      </c>
      <c r="P85" s="9" t="s">
        <v>237</v>
      </c>
      <c r="Q85" s="9" t="s">
        <v>237</v>
      </c>
      <c r="R85" s="40" t="s">
        <v>46</v>
      </c>
      <c r="S85" s="38">
        <f>Matrix2!S85/Matrix3!S85*100</f>
        <v>62.533392698130008</v>
      </c>
      <c r="T85" s="38">
        <f>Matrix2!T85/Matrix3!T85*100</f>
        <v>62.1687011987243</v>
      </c>
      <c r="U85" s="38">
        <f>Matrix2!U85/Matrix3!U85*100</f>
        <v>47.317729908864955</v>
      </c>
      <c r="V85" s="38">
        <f>Matrix2!V85/Matrix3!V85*100</f>
        <v>64.953560371517028</v>
      </c>
      <c r="W85" s="38">
        <f>Matrix2!W85/Matrix3!W85*100</f>
        <v>50.820748522652657</v>
      </c>
      <c r="X85" s="38">
        <f>Matrix2!X85/Matrix3!X85*100</f>
        <v>8.8853941419304103</v>
      </c>
      <c r="Y85" s="38">
        <f>Matrix2!Y85/Matrix3!Y85*100</f>
        <v>27.020189314916088</v>
      </c>
      <c r="Z85" s="38">
        <f>Matrix2!Z85/Matrix3!Z85*100</f>
        <v>13.487894396637074</v>
      </c>
      <c r="AA85" s="38">
        <f>(Matrix3!AA85-Matrix2!AA85)/Matrix2!AA85*100</f>
        <v>17.872446128050669</v>
      </c>
      <c r="AB85" s="38" t="s">
        <v>46</v>
      </c>
      <c r="AC85" s="38" t="s">
        <v>46</v>
      </c>
      <c r="AD85" s="38">
        <f>Matrix2!AD85/Matrix3!AD85*100</f>
        <v>85.594639865996641</v>
      </c>
      <c r="AE85" s="44" t="s">
        <v>46</v>
      </c>
      <c r="AF85" s="30" t="s">
        <v>46</v>
      </c>
      <c r="AG85" s="38">
        <f>Matrix2!AG85/Matrix3!AG85*100</f>
        <v>16.368761171456072</v>
      </c>
      <c r="AH85" s="38" t="s">
        <v>46</v>
      </c>
      <c r="AI85" s="38" t="s">
        <v>46</v>
      </c>
      <c r="AJ85" s="38" t="s">
        <v>46</v>
      </c>
      <c r="AK85" s="38">
        <f>Matrix2!AK85/Matrix3!AK85*100</f>
        <v>20.438206093803494</v>
      </c>
      <c r="AL85" s="38">
        <f>Matrix2!AL85/Matrix3!AL85*100</f>
        <v>12.393016090380007</v>
      </c>
      <c r="AM85" s="38">
        <f>Matrix2!AM85/Matrix3!AM85*100</f>
        <v>32.1608040201005</v>
      </c>
      <c r="AN85" s="38">
        <f>Matrix2!AN85/Matrix3!AN85*100</f>
        <v>15.077698446031079</v>
      </c>
      <c r="AO85" s="38" t="s">
        <v>46</v>
      </c>
      <c r="AP85" s="38" t="s">
        <v>46</v>
      </c>
      <c r="AQ85" s="40" t="s">
        <v>46</v>
      </c>
      <c r="AR85" s="38">
        <f>Matrix2!AR85/Matrix3!AR85*100</f>
        <v>10.064622576653376</v>
      </c>
      <c r="AS85" s="38">
        <f>Matrix2!AS85/Matrix3!AS85*100</f>
        <v>30.396174863387976</v>
      </c>
      <c r="AT85" s="38">
        <f>Matrix2!AT85/Matrix3!AT85*100</f>
        <v>44.831460674157306</v>
      </c>
      <c r="AU85" s="38">
        <f>Matrix2!AU85/Matrix3!AU85*100</f>
        <v>37.092731829573935</v>
      </c>
      <c r="AV85" s="38">
        <f>Matrix2!AV85/Matrix3!AV85*100</f>
        <v>9.9043715846994527</v>
      </c>
      <c r="AW85" s="38">
        <f>Matrix2!AW85/Matrix3!AW85*100</f>
        <v>3.6202185792349724</v>
      </c>
      <c r="AX85" s="38" t="s">
        <v>237</v>
      </c>
      <c r="AY85" s="38" t="s">
        <v>46</v>
      </c>
      <c r="AZ85" s="9" t="s">
        <v>46</v>
      </c>
      <c r="BA85" s="40" t="s">
        <v>46</v>
      </c>
      <c r="BB85" s="38">
        <f>Matrix2!BB85/Matrix3!BB85*100</f>
        <v>9.8102571153581746</v>
      </c>
      <c r="BC85" s="38">
        <f>Matrix2!BC85/Matrix3!BC85*100</f>
        <v>5.4672600127145579</v>
      </c>
      <c r="BD85" s="55">
        <f>Matrix2!BD85/Matrix3!BD85*100</f>
        <v>18.023255813953487</v>
      </c>
      <c r="BE85" s="38">
        <f>Matrix2!BE85/Matrix3!BE85*100</f>
        <v>6.6914498141263934</v>
      </c>
      <c r="BF85" s="51">
        <f>Matrix2!BF85/Matrix3!BF85*100</f>
        <v>30.555555555555557</v>
      </c>
      <c r="BG85" s="38">
        <f>Matrix2!BG85/Matrix3!BG85*100</f>
        <v>24.969063660112745</v>
      </c>
      <c r="BH85" s="38">
        <f>Matrix2!BH85/Matrix3!BH85*100</f>
        <v>1.7758810572687225</v>
      </c>
      <c r="BI85" s="38">
        <f>Matrix2!BI85/Matrix3!BI85*100</f>
        <v>18.665981047528099</v>
      </c>
      <c r="BJ85" s="38">
        <f>Matrix2!BJ85/Matrix3!BJ85*100</f>
        <v>8.1172408726952181</v>
      </c>
      <c r="BK85" s="38">
        <f>Matrix2!BK85/Matrix3!BK85*100</f>
        <v>23.348416289592759</v>
      </c>
      <c r="BL85" s="38" t="s">
        <v>46</v>
      </c>
      <c r="BM85" s="38" t="s">
        <v>46</v>
      </c>
      <c r="BN85" s="38">
        <f>Matrix2!BN85/Matrix3!BN85*100</f>
        <v>15.622479161064803</v>
      </c>
      <c r="BO85" s="40">
        <f>Matrix2!BO85/Matrix3!BO85*100</f>
        <v>15.27165932452276</v>
      </c>
      <c r="BP85" s="38">
        <f>Matrix2!BP85/Matrix3!BP85*100</f>
        <v>14.328808446455504</v>
      </c>
      <c r="BQ85" s="38">
        <f>Matrix2!BQ85/Matrix3!BQ85*100</f>
        <v>17.846643958778788</v>
      </c>
      <c r="BR85" s="38">
        <f>(Matrix2!BR85-Matrix3!BR85)/Matrix3!BR85*100</f>
        <v>52.168998636112981</v>
      </c>
      <c r="BS85" s="38">
        <f>Matrix2!BS85/Matrix3!BS85*100</f>
        <v>8.2462532655025438</v>
      </c>
      <c r="BT85" s="38" t="s">
        <v>46</v>
      </c>
      <c r="BU85" s="38">
        <f>Matrix2!BU85/Matrix3!BU85*100</f>
        <v>3.7352497560110018</v>
      </c>
      <c r="BV85" s="38">
        <f>Matrix2!BV85/Matrix3!BV85*100</f>
        <v>9.0342679127725845</v>
      </c>
      <c r="BW85" s="38">
        <f>Matrix2!BW85/Matrix3!BW85*100</f>
        <v>12.894609033511415</v>
      </c>
      <c r="BX85" s="35">
        <f>Matrix2!BX85/Matrix3!BX85*1000</f>
        <v>34264.169895250394</v>
      </c>
      <c r="BY85" s="45" t="s">
        <v>46</v>
      </c>
      <c r="BZ85" s="38">
        <f>Matrix2!BZ85/Matrix3!BZ85*100</f>
        <v>62.13735734909941</v>
      </c>
      <c r="CA85" s="38">
        <f>Matrix2!CA85/Matrix3!CA85*100</f>
        <v>62.201986754966889</v>
      </c>
      <c r="CB85" s="38">
        <f>Matrix2!CB85/Matrix3!CB85*100</f>
        <v>85.671191553544489</v>
      </c>
      <c r="CC85" s="38">
        <f>Matrix2!CC85/Matrix3!CC85*100</f>
        <v>14.328808446455504</v>
      </c>
      <c r="CD85" s="38">
        <f>Matrix2!CD85/Matrix3!CD85*100</f>
        <v>6.1130334486735869</v>
      </c>
      <c r="CE85" s="38">
        <f>Matrix2!CE85/Matrix3!CE85*100</f>
        <v>71.157829328914673</v>
      </c>
      <c r="CF85" s="38">
        <f>Matrix2!CF85/Matrix3!CF85*100</f>
        <v>12.684365781710916</v>
      </c>
      <c r="CG85" s="35">
        <f>Matrix2!$CG85-Matrix3!CG85</f>
        <v>-3271</v>
      </c>
      <c r="CH85" s="38">
        <f>Matrix2!CH85/Matrix3!CH85*100</f>
        <v>5.5429551363611216</v>
      </c>
      <c r="CI85" s="38">
        <f>Matrix2!CI85/Matrix3!CI85*100</f>
        <v>3.667643967472479</v>
      </c>
      <c r="CJ85" s="38">
        <f>Matrix2!CJ85/Matrix3!CJ85*100</f>
        <v>1.875311168888643</v>
      </c>
      <c r="CK85" s="38">
        <f>Matrix2!CK85/Matrix3!CK85*100</f>
        <v>42.714570858283437</v>
      </c>
      <c r="CL85" s="38" t="s">
        <v>237</v>
      </c>
      <c r="CM85" s="38">
        <f>Matrix2!CM85/Matrix3!CM85*100</f>
        <v>43.41317365269461</v>
      </c>
      <c r="CN85" s="38">
        <f>Matrix2!CN85/Matrix3!CN85*100</f>
        <v>29.585382993675335</v>
      </c>
      <c r="CO85" s="40">
        <f>Matrix2!CO85/Matrix3!CO85*100</f>
        <v>9.0941052384858772</v>
      </c>
      <c r="CP85" s="35">
        <f>Matrix2!CP85-Matrix3!CP85</f>
        <v>46</v>
      </c>
      <c r="CQ85" s="77">
        <f>Matrix2!CQ85/Matrix3!CQ85*100-100</f>
        <v>0.31645569620253866</v>
      </c>
      <c r="CR85" s="35">
        <f>Matrix2!CR85-Matrix3!CR85</f>
        <v>969</v>
      </c>
      <c r="CS85" s="50">
        <f>Matrix2!CS85/Matrix3!CS85*100-100</f>
        <v>7.1181958422096443</v>
      </c>
      <c r="CT85" s="38">
        <f>Matrix2!CT85/Matrix3!CT85*100</f>
        <v>38.314360170072689</v>
      </c>
      <c r="CU85" s="35">
        <f>Matrix2!CT85-Matrix3!CU85</f>
        <v>24</v>
      </c>
      <c r="CV85" s="38">
        <f>Matrix2!CV85/Matrix3!CV85*100</f>
        <v>103.27869976683584</v>
      </c>
      <c r="CW85" s="38">
        <f>Matrix2!CW85/Matrix3!CW85*100</f>
        <v>51.767152481781928</v>
      </c>
      <c r="CX85" s="38">
        <f>Matrix2!CX85/Matrix3!CX85</f>
        <v>2.1370748549180929</v>
      </c>
      <c r="CY85" s="38">
        <f>Matrix2!CY85/Matrix3!CY85</f>
        <v>1.8182499999999999</v>
      </c>
      <c r="CZ85" s="38">
        <f>Matrix2!CZ85/Matrix3!CZ85</f>
        <v>44.619631901840492</v>
      </c>
      <c r="DA85" s="40">
        <f>(Matrix2!DA85-Matrix3!DA85)/Matrix3!DA85*100</f>
        <v>-0.77519379844961311</v>
      </c>
      <c r="DB85" s="44" t="s">
        <v>46</v>
      </c>
      <c r="DC85" s="44" t="s">
        <v>46</v>
      </c>
      <c r="DD85" s="44" t="s">
        <v>46</v>
      </c>
      <c r="DE85" s="44" t="s">
        <v>46</v>
      </c>
      <c r="DF85" s="9">
        <f>Matrix2!DF85/Matrix3!DF85*100</f>
        <v>5.4672600127145579</v>
      </c>
      <c r="DG85" s="9">
        <f>Matrix2!DG85/Matrix3!DG85*100</f>
        <v>18.023255813953487</v>
      </c>
      <c r="DH85" s="9">
        <f>Matrix2!DH85/Matrix3!DH85*100</f>
        <v>6.6914498141263934</v>
      </c>
      <c r="DI85" s="9">
        <f>Matrix2!DI85/Matrix3!DI85*100</f>
        <v>30.555555555555557</v>
      </c>
    </row>
    <row r="86" spans="1:113" x14ac:dyDescent="0.2">
      <c r="A86" s="3" t="s">
        <v>41</v>
      </c>
      <c r="B86" s="4">
        <v>2013</v>
      </c>
      <c r="C86" s="2" t="s">
        <v>18</v>
      </c>
      <c r="D86" s="38" t="s">
        <v>46</v>
      </c>
      <c r="E86" s="38" t="s">
        <v>46</v>
      </c>
      <c r="F86" s="39" t="s">
        <v>46</v>
      </c>
      <c r="G86" s="40">
        <f>Matrix2!G86/Matrix3!G86*100</f>
        <v>1.9447898532703307</v>
      </c>
      <c r="H86" s="38">
        <f>Matrix2!H86/Matrix3!H86*100</f>
        <v>4.5809500124347178</v>
      </c>
      <c r="I86" s="9" t="s">
        <v>46</v>
      </c>
      <c r="J86" s="9" t="s">
        <v>46</v>
      </c>
      <c r="K86" s="9" t="s">
        <v>46</v>
      </c>
      <c r="L86" s="9" t="s">
        <v>46</v>
      </c>
      <c r="M86" s="9" t="s">
        <v>46</v>
      </c>
      <c r="N86" s="38" t="s">
        <v>237</v>
      </c>
      <c r="O86" s="9">
        <f>Matrix2!O86/Matrix3!O86*100</f>
        <v>11.846153846153847</v>
      </c>
      <c r="P86" s="9" t="s">
        <v>237</v>
      </c>
      <c r="Q86" s="9" t="s">
        <v>237</v>
      </c>
      <c r="R86" s="40" t="s">
        <v>46</v>
      </c>
      <c r="S86" s="38">
        <f>Matrix2!S86/Matrix3!S86*100</f>
        <v>64.327940261356559</v>
      </c>
      <c r="T86" s="38">
        <f>Matrix2!T86/Matrix3!T86*100</f>
        <v>67.328082399272944</v>
      </c>
      <c r="U86" s="38">
        <f>Matrix2!U86/Matrix3!U86*100</f>
        <v>45.048010973936897</v>
      </c>
      <c r="V86" s="38">
        <f>Matrix2!V86/Matrix3!V86*100</f>
        <v>65.968992248062023</v>
      </c>
      <c r="W86" s="38">
        <f>Matrix2!W86/Matrix3!W86*100</f>
        <v>49.878197320341052</v>
      </c>
      <c r="X86" s="38">
        <f>Matrix2!X86/Matrix3!X86*100</f>
        <v>5.9910134797803289</v>
      </c>
      <c r="Y86" s="38">
        <f>Matrix2!Y86/Matrix3!Y86*100</f>
        <v>31.674481666121228</v>
      </c>
      <c r="Z86" s="38">
        <f>Matrix2!Z86/Matrix3!Z86*100</f>
        <v>12.087873660560721</v>
      </c>
      <c r="AA86" s="38">
        <f>(Matrix3!AA86-Matrix2!AA86)/Matrix2!AA86*100</f>
        <v>28.06699914019805</v>
      </c>
      <c r="AB86" s="38" t="s">
        <v>46</v>
      </c>
      <c r="AC86" s="38" t="s">
        <v>46</v>
      </c>
      <c r="AD86" s="38">
        <f>Matrix2!AD86/Matrix3!AD86*100</f>
        <v>86.727688787185357</v>
      </c>
      <c r="AE86" s="44">
        <f>Matrix2!AE86/Matrix3!AE86*100</f>
        <v>19.151846785225718</v>
      </c>
      <c r="AF86" s="30" t="s">
        <v>46</v>
      </c>
      <c r="AG86" s="38">
        <f>Matrix2!AG86/Matrix3!AG86*100</f>
        <v>18.343695598109925</v>
      </c>
      <c r="AH86" s="38">
        <f>Matrix2!AH86/Matrix3!AH86*100</f>
        <v>39.285714285714285</v>
      </c>
      <c r="AI86" s="38">
        <f>Matrix2!AI86/Matrix3!AI86*100</f>
        <v>117.87105149286023</v>
      </c>
      <c r="AJ86" s="38" t="s">
        <v>46</v>
      </c>
      <c r="AK86" s="38">
        <f>Matrix2!AK86/Matrix3!AK86*100</f>
        <v>19.73803071364047</v>
      </c>
      <c r="AL86" s="38">
        <f>Matrix2!AL86/Matrix3!AL86*100</f>
        <v>10.569105691056912</v>
      </c>
      <c r="AM86" s="38">
        <f>Matrix2!AM86/Matrix3!AM86*100</f>
        <v>28.375286041189931</v>
      </c>
      <c r="AN86" s="38">
        <f>Matrix2!AN86/Matrix3!AN86*100</f>
        <v>12.093275488069414</v>
      </c>
      <c r="AO86" s="38" t="s">
        <v>46</v>
      </c>
      <c r="AP86" s="38" t="s">
        <v>46</v>
      </c>
      <c r="AQ86" s="40" t="s">
        <v>46</v>
      </c>
      <c r="AR86" s="38">
        <f>Matrix2!AR86/Matrix3!AR86*100</f>
        <v>10.778413330017408</v>
      </c>
      <c r="AS86" s="38">
        <f>Matrix2!AS86/Matrix3!AS86*100</f>
        <v>34.379326257498846</v>
      </c>
      <c r="AT86" s="38">
        <f>Matrix2!AT86/Matrix3!AT86*100</f>
        <v>46.308724832214764</v>
      </c>
      <c r="AU86" s="38">
        <f>Matrix2!AU86/Matrix3!AU86*100</f>
        <v>37.391304347826086</v>
      </c>
      <c r="AV86" s="38">
        <f>Matrix2!AV86/Matrix3!AV86*100</f>
        <v>8.7678818643285652</v>
      </c>
      <c r="AW86" s="38">
        <f>Matrix2!AW86/Matrix3!AW86*100</f>
        <v>2.5842178126442086</v>
      </c>
      <c r="AX86" s="38" t="s">
        <v>237</v>
      </c>
      <c r="AY86" s="38" t="s">
        <v>46</v>
      </c>
      <c r="AZ86" s="9" t="s">
        <v>46</v>
      </c>
      <c r="BA86" s="40" t="s">
        <v>46</v>
      </c>
      <c r="BB86" s="38">
        <f>Matrix2!BB86/Matrix3!BB86*100</f>
        <v>7.9084804774931614</v>
      </c>
      <c r="BC86" s="38">
        <f>Matrix2!BC86/Matrix3!BC86*100</f>
        <v>5.806719203649938</v>
      </c>
      <c r="BD86" s="55">
        <f>Matrix2!BD86/Matrix3!BD86*100</f>
        <v>15</v>
      </c>
      <c r="BE86" s="38">
        <f>Matrix2!BE86/Matrix3!BE86*100</f>
        <v>6.982543640897755</v>
      </c>
      <c r="BF86" s="51">
        <f>Matrix2!BF86/Matrix3!BF86*100</f>
        <v>26.785714285714285</v>
      </c>
      <c r="BG86" s="38">
        <f>Matrix2!BG86/Matrix3!BG86*100</f>
        <v>20.581944789853271</v>
      </c>
      <c r="BH86" s="38">
        <f>Matrix2!BH86/Matrix3!BH86*100</f>
        <v>1.8124697921701305</v>
      </c>
      <c r="BI86" s="38">
        <f>Matrix2!BI86/Matrix3!BI86*100</f>
        <v>14.840389404573241</v>
      </c>
      <c r="BJ86" s="38">
        <f>Matrix2!BJ86/Matrix3!BJ86*100</f>
        <v>6.1693457097577546</v>
      </c>
      <c r="BK86" s="38">
        <f>Matrix2!BK86/Matrix3!BK86*100</f>
        <v>24.587155963302752</v>
      </c>
      <c r="BL86" s="38" t="s">
        <v>46</v>
      </c>
      <c r="BM86" s="38" t="s">
        <v>46</v>
      </c>
      <c r="BN86" s="38">
        <f>Matrix2!BN86/Matrix3!BN86*100</f>
        <v>16.983068240123139</v>
      </c>
      <c r="BO86" s="40">
        <f>Matrix2!BO86/Matrix3!BO86*100</f>
        <v>16.879795396419436</v>
      </c>
      <c r="BP86" s="38">
        <f>Matrix2!BP86/Matrix3!BP86*100</f>
        <v>15.034965034965033</v>
      </c>
      <c r="BQ86" s="38">
        <f>Matrix2!BQ86/Matrix3!BQ86*100</f>
        <v>17.97203418665708</v>
      </c>
      <c r="BR86" s="38">
        <f>(Matrix2!BR86-Matrix3!BR86)/Matrix3!BR86*100</f>
        <v>53.734848395863509</v>
      </c>
      <c r="BS86" s="38">
        <f>Matrix2!BS86/Matrix3!BS86*100</f>
        <v>7.1574235264859478</v>
      </c>
      <c r="BT86" s="38" t="s">
        <v>46</v>
      </c>
      <c r="BU86" s="38">
        <f>Matrix2!BU86/Matrix3!BU86*100</f>
        <v>2.8205128205128207</v>
      </c>
      <c r="BV86" s="38">
        <f>Matrix2!BV86/Matrix3!BV86*100</f>
        <v>7.5781298929041148</v>
      </c>
      <c r="BW86" s="38">
        <f>Matrix2!BW86/Matrix3!BW86*100</f>
        <v>10.642709053213546</v>
      </c>
      <c r="BX86" s="35">
        <f>Matrix2!BX86/Matrix3!BX86*1000</f>
        <v>33826.240398588336</v>
      </c>
      <c r="BY86" s="45" t="s">
        <v>46</v>
      </c>
      <c r="BZ86" s="38">
        <f>Matrix2!BZ86/Matrix3!BZ86*100</f>
        <v>64.80974881870182</v>
      </c>
      <c r="CA86" s="38">
        <f>Matrix2!CA86/Matrix3!CA86*100</f>
        <v>65.812686967860699</v>
      </c>
      <c r="CB86" s="38">
        <f>Matrix2!CB86/Matrix3!CB86*100</f>
        <v>84.965034965034974</v>
      </c>
      <c r="CC86" s="38">
        <f>Matrix2!CC86/Matrix3!CC86*100</f>
        <v>15.034965034965033</v>
      </c>
      <c r="CD86" s="38">
        <f>Matrix2!CD86/Matrix3!CD86*100</f>
        <v>5.9790209790209792</v>
      </c>
      <c r="CE86" s="38">
        <f>Matrix2!CE86/Matrix3!CE86*100</f>
        <v>74.115226337448561</v>
      </c>
      <c r="CF86" s="38">
        <f>Matrix2!CF86/Matrix3!CF86*100</f>
        <v>9.0909090909090917</v>
      </c>
      <c r="CG86" s="35">
        <f>Matrix2!$CG86-Matrix3!CG86</f>
        <v>-4245</v>
      </c>
      <c r="CH86" s="38">
        <f>Matrix2!CH86/Matrix3!CH86*100</f>
        <v>4.9884881043745199</v>
      </c>
      <c r="CI86" s="38">
        <f>Matrix2!CI86/Matrix3!CI86*100</f>
        <v>3.3844973138910208</v>
      </c>
      <c r="CJ86" s="38">
        <f>Matrix2!CJ86/Matrix3!CJ86*100</f>
        <v>1.6039907904834998</v>
      </c>
      <c r="CK86" s="38">
        <f>Matrix2!CK86/Matrix3!CK86*100</f>
        <v>38.153846153846153</v>
      </c>
      <c r="CL86" s="38" t="s">
        <v>237</v>
      </c>
      <c r="CM86" s="38">
        <f>Matrix2!CM86/Matrix3!CM86*100</f>
        <v>46</v>
      </c>
      <c r="CN86" s="38">
        <f>Matrix2!CN86/Matrix3!CN86*100</f>
        <v>27.468785471055618</v>
      </c>
      <c r="CO86" s="40">
        <f>Matrix2!CO86/Matrix3!CO86*100</f>
        <v>7.476178841925238</v>
      </c>
      <c r="CP86" s="35">
        <f>Matrix2!CP86-Matrix3!CP86</f>
        <v>33</v>
      </c>
      <c r="CQ86" s="77">
        <f>Matrix2!CQ86/Matrix3!CQ86*100-100</f>
        <v>0.36613780095417781</v>
      </c>
      <c r="CR86" s="35">
        <f>Matrix2!CR86-Matrix3!CR86</f>
        <v>212</v>
      </c>
      <c r="CS86" s="50">
        <f>Matrix2!CS86/Matrix3!CS86*100-100</f>
        <v>2.3998188815938448</v>
      </c>
      <c r="CT86" s="38">
        <f>Matrix2!CT86/Matrix3!CT86*100</f>
        <v>23.048861375193454</v>
      </c>
      <c r="CU86" s="35">
        <f>Matrix2!CT86-Matrix3!CU86</f>
        <v>8</v>
      </c>
      <c r="CV86" s="38">
        <f>Matrix2!CV86/Matrix3!CV86*100</f>
        <v>112.4275923059916</v>
      </c>
      <c r="CW86" s="38">
        <f>Matrix2!CW86/Matrix3!CW86*100</f>
        <v>50.585426510818209</v>
      </c>
      <c r="CX86" s="38">
        <f>Matrix2!CX86/Matrix3!CX86</f>
        <v>2.2758659723794432</v>
      </c>
      <c r="CY86" s="38">
        <f>Matrix2!CY86/Matrix3!CY86</f>
        <v>1.4283177038931514</v>
      </c>
      <c r="CZ86" s="38">
        <f>Matrix2!CZ86/Matrix3!CZ86</f>
        <v>35.966010733452592</v>
      </c>
      <c r="DA86" s="40">
        <f>(Matrix2!DA86-Matrix3!DA86)/Matrix3!DA86*100</f>
        <v>3.0425963488843886</v>
      </c>
      <c r="DB86" s="44" t="s">
        <v>46</v>
      </c>
      <c r="DC86" s="44" t="s">
        <v>46</v>
      </c>
      <c r="DD86" s="44" t="s">
        <v>46</v>
      </c>
      <c r="DE86" s="44" t="s">
        <v>46</v>
      </c>
      <c r="DF86" s="9">
        <f>Matrix2!DF86/Matrix3!DF86*100</f>
        <v>5.806719203649938</v>
      </c>
      <c r="DG86" s="9">
        <f>Matrix2!DG86/Matrix3!DG86*100</f>
        <v>15</v>
      </c>
      <c r="DH86" s="9">
        <f>Matrix2!DH86/Matrix3!DH86*100</f>
        <v>6.982543640897755</v>
      </c>
      <c r="DI86" s="9">
        <f>Matrix2!DI86/Matrix3!DI86*100</f>
        <v>26.785714285714285</v>
      </c>
    </row>
    <row r="87" spans="1:113" x14ac:dyDescent="0.2">
      <c r="A87" s="3" t="s">
        <v>42</v>
      </c>
      <c r="B87" s="4">
        <v>2013</v>
      </c>
      <c r="C87" s="2" t="s">
        <v>19</v>
      </c>
      <c r="D87" s="38" t="s">
        <v>46</v>
      </c>
      <c r="E87" s="38" t="s">
        <v>46</v>
      </c>
      <c r="F87" s="39" t="s">
        <v>46</v>
      </c>
      <c r="G87" s="40" t="s">
        <v>46</v>
      </c>
      <c r="H87" s="38">
        <f>Matrix2!H87/Matrix3!H87*100</f>
        <v>4.8884201932235678</v>
      </c>
      <c r="I87" s="9" t="s">
        <v>46</v>
      </c>
      <c r="J87" s="9" t="s">
        <v>46</v>
      </c>
      <c r="K87" s="9" t="s">
        <v>46</v>
      </c>
      <c r="L87" s="9" t="s">
        <v>46</v>
      </c>
      <c r="M87" s="9" t="s">
        <v>46</v>
      </c>
      <c r="N87" s="38" t="s">
        <v>237</v>
      </c>
      <c r="O87" s="9">
        <f>Matrix2!O87/Matrix3!O87*100</f>
        <v>12.151067323481117</v>
      </c>
      <c r="P87" s="9" t="s">
        <v>237</v>
      </c>
      <c r="Q87" s="9" t="s">
        <v>237</v>
      </c>
      <c r="R87" s="40" t="s">
        <v>46</v>
      </c>
      <c r="S87" s="38">
        <f>Matrix2!S87/Matrix3!S87*100</f>
        <v>63.64017174573253</v>
      </c>
      <c r="T87" s="38">
        <f>Matrix2!T87/Matrix3!T87*100</f>
        <v>63.466467321657419</v>
      </c>
      <c r="U87" s="38">
        <f>Matrix2!U87/Matrix3!U87*100</f>
        <v>48.327388412224046</v>
      </c>
      <c r="V87" s="38">
        <f>Matrix2!V87/Matrix3!V87*100</f>
        <v>64.602307225258045</v>
      </c>
      <c r="W87" s="38">
        <f>Matrix2!W87/Matrix3!W87*100</f>
        <v>47.955316177937362</v>
      </c>
      <c r="X87" s="38">
        <f>Matrix2!X87/Matrix3!X87*100</f>
        <v>7.5746268656716422</v>
      </c>
      <c r="Y87" s="38">
        <f>Matrix2!Y87/Matrix3!Y87*100</f>
        <v>24.798448636481766</v>
      </c>
      <c r="Z87" s="38">
        <f>Matrix2!Z87/Matrix3!Z87*100</f>
        <v>10.076961394647375</v>
      </c>
      <c r="AA87" s="38">
        <f>(Matrix3!AA87-Matrix2!AA87)/Matrix2!AA87*100</f>
        <v>31.680828888409867</v>
      </c>
      <c r="AB87" s="38" t="s">
        <v>46</v>
      </c>
      <c r="AC87" s="38" t="s">
        <v>46</v>
      </c>
      <c r="AD87" s="38">
        <f>Matrix2!AD87/Matrix3!AD87*100</f>
        <v>85.546218487394952</v>
      </c>
      <c r="AE87" s="44">
        <f>Matrix2!AE87/Matrix3!AE87*100</f>
        <v>49.174029965424509</v>
      </c>
      <c r="AF87" s="30" t="s">
        <v>46</v>
      </c>
      <c r="AG87" s="38">
        <f>Matrix2!AG87/Matrix3!AG87*100</f>
        <v>17.788134440059871</v>
      </c>
      <c r="AH87" s="38">
        <f>Matrix2!AH87/Matrix3!AH87*100</f>
        <v>51.464435146443513</v>
      </c>
      <c r="AI87" s="38">
        <f>Matrix2!AI87/Matrix3!AI87*100</f>
        <v>106.13236187006679</v>
      </c>
      <c r="AJ87" s="38" t="s">
        <v>46</v>
      </c>
      <c r="AK87" s="38">
        <f>Matrix2!AK87/Matrix3!AK87*100</f>
        <v>18.27956989247312</v>
      </c>
      <c r="AL87" s="38">
        <f>Matrix2!AL87/Matrix3!AL87*100</f>
        <v>6.9124423963133648</v>
      </c>
      <c r="AM87" s="38">
        <f>Matrix2!AM87/Matrix3!AM87*100</f>
        <v>23.361344537815125</v>
      </c>
      <c r="AN87" s="38">
        <f>Matrix2!AN87/Matrix3!AN87*100</f>
        <v>8.0321285140562253</v>
      </c>
      <c r="AO87" s="38" t="s">
        <v>46</v>
      </c>
      <c r="AP87" s="38" t="s">
        <v>46</v>
      </c>
      <c r="AQ87" s="40" t="s">
        <v>46</v>
      </c>
      <c r="AR87" s="38">
        <f>Matrix2!AR87/Matrix3!AR87*100</f>
        <v>10.103415430670839</v>
      </c>
      <c r="AS87" s="38">
        <f>Matrix2!AS87/Matrix3!AS87*100</f>
        <v>28.148148148148149</v>
      </c>
      <c r="AT87" s="38">
        <f>Matrix2!AT87/Matrix3!AT87*100</f>
        <v>42.942583732057415</v>
      </c>
      <c r="AU87" s="38">
        <f>Matrix2!AU87/Matrix3!AU87*100</f>
        <v>42.896935933147631</v>
      </c>
      <c r="AV87" s="38">
        <f>Matrix2!AV87/Matrix3!AV87*100</f>
        <v>4.6801346801346799</v>
      </c>
      <c r="AW87" s="38">
        <f>Matrix2!AW87/Matrix3!AW87*100</f>
        <v>1.3131313131313131</v>
      </c>
      <c r="AX87" s="38" t="s">
        <v>237</v>
      </c>
      <c r="AY87" s="38" t="s">
        <v>46</v>
      </c>
      <c r="AZ87" s="9" t="s">
        <v>46</v>
      </c>
      <c r="BA87" s="40" t="s">
        <v>46</v>
      </c>
      <c r="BB87" s="38">
        <f>Matrix2!BB87/Matrix3!BB87*100</f>
        <v>7.3717512586746494</v>
      </c>
      <c r="BC87" s="38">
        <f>Matrix2!BC87/Matrix3!BC87*100</f>
        <v>3.9978094194961664</v>
      </c>
      <c r="BD87" s="55">
        <f>Matrix2!BD87/Matrix3!BD87*100</f>
        <v>7.5342465753424657</v>
      </c>
      <c r="BE87" s="38">
        <f>Matrix2!BE87/Matrix3!BE87*100</f>
        <v>4.6511627906976747</v>
      </c>
      <c r="BF87" s="51">
        <f>Matrix2!BF87/Matrix3!BF87*100</f>
        <v>7.4074074074074066</v>
      </c>
      <c r="BG87" s="38">
        <f>Matrix2!BG87/Matrix3!BG87*100</f>
        <v>21.57096203565111</v>
      </c>
      <c r="BH87" s="38">
        <f>Matrix2!BH87/Matrix3!BH87*100</f>
        <v>1.4508752562687273</v>
      </c>
      <c r="BI87" s="38">
        <f>Matrix2!BI87/Matrix3!BI87*100</f>
        <v>15.144212666616463</v>
      </c>
      <c r="BJ87" s="38">
        <f>Matrix2!BJ87/Matrix3!BJ87*100</f>
        <v>6.3182468559379465</v>
      </c>
      <c r="BK87" s="38">
        <f>Matrix2!BK87/Matrix3!BK87*100</f>
        <v>24.076281287246722</v>
      </c>
      <c r="BL87" s="38" t="s">
        <v>46</v>
      </c>
      <c r="BM87" s="38" t="s">
        <v>46</v>
      </c>
      <c r="BN87" s="38" t="s">
        <v>46</v>
      </c>
      <c r="BO87" s="40" t="s">
        <v>46</v>
      </c>
      <c r="BP87" s="38">
        <f>Matrix2!BP87/Matrix3!BP87*100</f>
        <v>13.702163061564059</v>
      </c>
      <c r="BQ87" s="38">
        <f>Matrix2!BQ87/Matrix3!BQ87*100</f>
        <v>15.061721473341919</v>
      </c>
      <c r="BR87" s="38">
        <f>(Matrix2!BR87-Matrix3!BR87)/Matrix3!BR87*100</f>
        <v>67.942368388363917</v>
      </c>
      <c r="BS87" s="38">
        <f>Matrix2!BS87/Matrix3!BS87*100</f>
        <v>4.5720506191318542</v>
      </c>
      <c r="BT87" s="38" t="s">
        <v>46</v>
      </c>
      <c r="BU87" s="38">
        <f>Matrix2!BU87/Matrix3!BU87*100</f>
        <v>2.1880199667221301</v>
      </c>
      <c r="BV87" s="38">
        <f>Matrix2!BV87/Matrix3!BV87*100</f>
        <v>4.6367382346562565</v>
      </c>
      <c r="BW87" s="38">
        <f>Matrix2!BW87/Matrix3!BW87*100</f>
        <v>6.6396292004634994</v>
      </c>
      <c r="BX87" s="35">
        <f>Matrix2!BX87/Matrix3!BX87*1000</f>
        <v>45260.33228065358</v>
      </c>
      <c r="BY87" s="45" t="s">
        <v>46</v>
      </c>
      <c r="BZ87" s="38">
        <f>Matrix2!BZ87/Matrix3!BZ87*100</f>
        <v>64.338685535446999</v>
      </c>
      <c r="CA87" s="38">
        <f>Matrix2!CA87/Matrix3!CA87*100</f>
        <v>63.648398199629327</v>
      </c>
      <c r="CB87" s="38">
        <f>Matrix2!CB87/Matrix3!CB87*100</f>
        <v>86.29783693843595</v>
      </c>
      <c r="CC87" s="38">
        <f>Matrix2!CC87/Matrix3!CC87*100</f>
        <v>13.702163061564059</v>
      </c>
      <c r="CD87" s="38">
        <f>Matrix2!CD87/Matrix3!CD87*100</f>
        <v>6.9384359400998337</v>
      </c>
      <c r="CE87" s="38">
        <f>Matrix2!CE87/Matrix3!CE87*100</f>
        <v>72.524824062469875</v>
      </c>
      <c r="CF87" s="38">
        <f>Matrix2!CF87/Matrix3!CF87*100</f>
        <v>5.8419243986254292</v>
      </c>
      <c r="CG87" s="35">
        <f>Matrix2!$CG87-Matrix3!CG87</f>
        <v>-3696</v>
      </c>
      <c r="CH87" s="38">
        <f>Matrix2!CH87/Matrix3!CH87*100</f>
        <v>3.2200074023158671</v>
      </c>
      <c r="CI87" s="38">
        <f>Matrix2!CI87/Matrix3!CI87*100</f>
        <v>1.6813831755935074</v>
      </c>
      <c r="CJ87" s="38">
        <f>Matrix2!CJ87/Matrix3!CJ87*100</f>
        <v>1.5386242267223602</v>
      </c>
      <c r="CK87" s="38">
        <f>Matrix2!CK87/Matrix3!CK87*100</f>
        <v>34.482758620689658</v>
      </c>
      <c r="CL87" s="38" t="s">
        <v>237</v>
      </c>
      <c r="CM87" s="38">
        <f>Matrix2!CM87/Matrix3!CM87*100</f>
        <v>33.497536945812804</v>
      </c>
      <c r="CN87" s="38">
        <f>Matrix2!CN87/Matrix3!CN87*100</f>
        <v>33.761232349165596</v>
      </c>
      <c r="CO87" s="40">
        <f>Matrix2!CO87/Matrix3!CO87*100</f>
        <v>4.6673398406821498</v>
      </c>
      <c r="CP87" s="35">
        <f>Matrix2!CP87-Matrix3!CP87</f>
        <v>79</v>
      </c>
      <c r="CQ87" s="77">
        <f>Matrix2!CQ87/Matrix3!CQ87*100-100</f>
        <v>0.58827909747560625</v>
      </c>
      <c r="CR87" s="35">
        <f>Matrix2!CR87-Matrix3!CR87</f>
        <v>229</v>
      </c>
      <c r="CS87" s="50">
        <f>Matrix2!CS87/Matrix3!CS87*100-100</f>
        <v>1.7245274493561169</v>
      </c>
      <c r="CT87" s="38">
        <f>Matrix2!CT87/Matrix3!CT87*100</f>
        <v>27.887177968611194</v>
      </c>
      <c r="CU87" s="35">
        <f>Matrix2!CT87-Matrix3!CU87</f>
        <v>15</v>
      </c>
      <c r="CV87" s="38">
        <f>Matrix2!CV87/Matrix3!CV87*100</f>
        <v>116.22001776724903</v>
      </c>
      <c r="CW87" s="38">
        <f>Matrix2!CW87/Matrix3!CW87*100</f>
        <v>53.405225200707584</v>
      </c>
      <c r="CX87" s="38">
        <f>Matrix2!CX87/Matrix3!CX87</f>
        <v>2.2137209127193311</v>
      </c>
      <c r="CY87" s="38">
        <f>Matrix2!CY87/Matrix3!CY87</f>
        <v>1.6880670724704261</v>
      </c>
      <c r="CZ87" s="38">
        <f>Matrix2!CZ87/Matrix3!CZ87</f>
        <v>32.232456140350877</v>
      </c>
      <c r="DA87" s="40">
        <f>(Matrix2!DA87-Matrix3!DA87)/Matrix3!DA87*100</f>
        <v>1.0563380281690229</v>
      </c>
      <c r="DB87" s="44" t="s">
        <v>46</v>
      </c>
      <c r="DC87" s="44" t="s">
        <v>46</v>
      </c>
      <c r="DD87" s="44" t="s">
        <v>46</v>
      </c>
      <c r="DE87" s="44" t="s">
        <v>46</v>
      </c>
      <c r="DF87" s="9">
        <f>Matrix2!DF87/Matrix3!DF87*100</f>
        <v>3.9978094194961664</v>
      </c>
      <c r="DG87" s="9">
        <f>Matrix2!DG87/Matrix3!DG87*100</f>
        <v>7.5342465753424657</v>
      </c>
      <c r="DH87" s="9">
        <f>Matrix2!DH87/Matrix3!DH87*100</f>
        <v>4.6511627906976747</v>
      </c>
      <c r="DI87" s="9">
        <f>Matrix2!DI87/Matrix3!DI87*100</f>
        <v>7.4074074074074066</v>
      </c>
    </row>
    <row r="88" spans="1:113" x14ac:dyDescent="0.2">
      <c r="A88" s="3" t="s">
        <v>43</v>
      </c>
      <c r="B88" s="4">
        <v>2013</v>
      </c>
      <c r="C88" s="2" t="s">
        <v>20</v>
      </c>
      <c r="D88" s="38" t="s">
        <v>46</v>
      </c>
      <c r="E88" s="38" t="s">
        <v>46</v>
      </c>
      <c r="F88" s="39" t="s">
        <v>46</v>
      </c>
      <c r="G88" s="40" t="s">
        <v>46</v>
      </c>
      <c r="H88" s="38">
        <f>Matrix2!H88/Matrix3!H88*100</f>
        <v>3.9840078557901379</v>
      </c>
      <c r="I88" s="9" t="s">
        <v>46</v>
      </c>
      <c r="J88" s="9" t="s">
        <v>46</v>
      </c>
      <c r="K88" s="9" t="s">
        <v>46</v>
      </c>
      <c r="L88" s="9" t="s">
        <v>46</v>
      </c>
      <c r="M88" s="9" t="s">
        <v>46</v>
      </c>
      <c r="N88" s="38" t="s">
        <v>237</v>
      </c>
      <c r="O88" s="9">
        <f>Matrix2!O88/Matrix3!O88*100</f>
        <v>13.953488372093023</v>
      </c>
      <c r="P88" s="9" t="s">
        <v>237</v>
      </c>
      <c r="Q88" s="9" t="s">
        <v>237</v>
      </c>
      <c r="R88" s="40" t="s">
        <v>46</v>
      </c>
      <c r="S88" s="38">
        <f>Matrix2!S88/Matrix3!S88*100</f>
        <v>60.119707381955223</v>
      </c>
      <c r="T88" s="38">
        <f>Matrix2!T88/Matrix3!T88*100</f>
        <v>60.894985383404546</v>
      </c>
      <c r="U88" s="38">
        <f>Matrix2!U88/Matrix3!U88*100</f>
        <v>47.754491017964071</v>
      </c>
      <c r="V88" s="38">
        <f>Matrix2!V88/Matrix3!V88*100</f>
        <v>64.381720430107521</v>
      </c>
      <c r="W88" s="38">
        <f>Matrix2!W88/Matrix3!W88*100</f>
        <v>50.649350649350644</v>
      </c>
      <c r="X88" s="38">
        <f>Matrix2!X88/Matrix3!X88*100</f>
        <v>9.4146541137945157</v>
      </c>
      <c r="Y88" s="38">
        <f>Matrix2!Y88/Matrix3!Y88*100</f>
        <v>28.039041685733469</v>
      </c>
      <c r="Z88" s="38">
        <f>Matrix2!Z88/Matrix3!Z88*100</f>
        <v>9.9695747711690519</v>
      </c>
      <c r="AA88" s="38">
        <f>(Matrix3!AA88-Matrix2!AA88)/Matrix2!AA88*100</f>
        <v>33.542783219367955</v>
      </c>
      <c r="AB88" s="38" t="s">
        <v>46</v>
      </c>
      <c r="AC88" s="38" t="s">
        <v>46</v>
      </c>
      <c r="AD88" s="38">
        <f>Matrix2!AD88/Matrix3!AD88*100</f>
        <v>88.704318936877087</v>
      </c>
      <c r="AE88" s="44">
        <f>Matrix2!AE88/Matrix3!AE88*100</f>
        <v>34.75298126064736</v>
      </c>
      <c r="AF88" s="30" t="s">
        <v>46</v>
      </c>
      <c r="AG88" s="38">
        <f>Matrix2!AG88/Matrix3!AG88*100</f>
        <v>17.1845409272638</v>
      </c>
      <c r="AH88" s="38">
        <f>Matrix2!AH88/Matrix3!AH88*100</f>
        <v>58.793969849246231</v>
      </c>
      <c r="AI88" s="38">
        <f>Matrix2!AI88/Matrix3!AI88*100</f>
        <v>134.79381443298971</v>
      </c>
      <c r="AJ88" s="38" t="s">
        <v>46</v>
      </c>
      <c r="AK88" s="38">
        <f>Matrix2!AK88/Matrix3!AK88*100</f>
        <v>20.242098184263618</v>
      </c>
      <c r="AL88" s="38">
        <f>Matrix2!AL88/Matrix3!AL88*100</f>
        <v>8.8096839273705445</v>
      </c>
      <c r="AM88" s="38">
        <f>Matrix2!AM88/Matrix3!AM88*100</f>
        <v>22.591362126245848</v>
      </c>
      <c r="AN88" s="38">
        <f>Matrix2!AN88/Matrix3!AN88*100</f>
        <v>11.224489795918368</v>
      </c>
      <c r="AO88" s="38" t="s">
        <v>46</v>
      </c>
      <c r="AP88" s="38" t="s">
        <v>46</v>
      </c>
      <c r="AQ88" s="40" t="s">
        <v>46</v>
      </c>
      <c r="AR88" s="38">
        <f>Matrix2!AR88/Matrix3!AR88*100</f>
        <v>9.98106193448832</v>
      </c>
      <c r="AS88" s="38">
        <f>Matrix2!AS88/Matrix3!AS88*100</f>
        <v>24.38510189739986</v>
      </c>
      <c r="AT88" s="38">
        <f>Matrix2!AT88/Matrix3!AT88*100</f>
        <v>41.498559077809801</v>
      </c>
      <c r="AU88" s="38">
        <f>Matrix2!AU88/Matrix3!AU88*100</f>
        <v>38.194444444444443</v>
      </c>
      <c r="AV88" s="38">
        <f>Matrix2!AV88/Matrix3!AV88*100</f>
        <v>6.9571328179901624</v>
      </c>
      <c r="AW88" s="38">
        <f>Matrix2!AW88/Matrix3!AW88*100</f>
        <v>1.7568517217146873</v>
      </c>
      <c r="AX88" s="38" t="s">
        <v>237</v>
      </c>
      <c r="AY88" s="38" t="s">
        <v>46</v>
      </c>
      <c r="AZ88" s="9" t="s">
        <v>46</v>
      </c>
      <c r="BA88" s="40" t="s">
        <v>46</v>
      </c>
      <c r="BB88" s="38">
        <f>Matrix2!BB88/Matrix3!BB88*100</f>
        <v>9.041172757242057</v>
      </c>
      <c r="BC88" s="38">
        <f>Matrix2!BC88/Matrix3!BC88*100</f>
        <v>3.2924107142857144</v>
      </c>
      <c r="BD88" s="55">
        <f>Matrix2!BD88/Matrix3!BD88*100</f>
        <v>16.949152542372879</v>
      </c>
      <c r="BE88" s="38">
        <f>Matrix2!BE88/Matrix3!BE88*100</f>
        <v>3.873239436619718</v>
      </c>
      <c r="BF88" s="51">
        <f>Matrix2!BF88/Matrix3!BF88*100</f>
        <v>18.181818181818183</v>
      </c>
      <c r="BG88" s="38">
        <f>Matrix2!BG88/Matrix3!BG88*100</f>
        <v>23.546328119520236</v>
      </c>
      <c r="BH88" s="38">
        <f>Matrix2!BH88/Matrix3!BH88*100</f>
        <v>1.5787905868334822</v>
      </c>
      <c r="BI88" s="38">
        <f>Matrix2!BI88/Matrix3!BI88*100</f>
        <v>16.428241808952468</v>
      </c>
      <c r="BJ88" s="38">
        <f>Matrix2!BJ88/Matrix3!BJ88*100</f>
        <v>6.3374865405322263</v>
      </c>
      <c r="BK88" s="38">
        <f>Matrix2!BK88/Matrix3!BK88*100</f>
        <v>24.029126213592235</v>
      </c>
      <c r="BL88" s="38" t="s">
        <v>46</v>
      </c>
      <c r="BM88" s="38" t="s">
        <v>46</v>
      </c>
      <c r="BN88" s="38" t="s">
        <v>46</v>
      </c>
      <c r="BO88" s="40" t="s">
        <v>46</v>
      </c>
      <c r="BP88" s="38">
        <f>Matrix2!BP88/Matrix3!BP88*100</f>
        <v>13.726937269372694</v>
      </c>
      <c r="BQ88" s="38">
        <f>Matrix2!BQ88/Matrix3!BQ88*100</f>
        <v>15.899455840989862</v>
      </c>
      <c r="BR88" s="38">
        <f>(Matrix2!BR88-Matrix3!BR88)/Matrix3!BR88*100</f>
        <v>65.342828904335448</v>
      </c>
      <c r="BS88" s="38">
        <f>Matrix2!BS88/Matrix3!BS88*100</f>
        <v>6.1934488321526269</v>
      </c>
      <c r="BT88" s="38" t="s">
        <v>46</v>
      </c>
      <c r="BU88" s="38">
        <f>Matrix2!BU88/Matrix3!BU88*100</f>
        <v>2.4169741697416973</v>
      </c>
      <c r="BV88" s="38">
        <f>Matrix2!BV88/Matrix3!BV88*100</f>
        <v>6.2293577981651378</v>
      </c>
      <c r="BW88" s="38">
        <f>Matrix2!BW88/Matrix3!BW88*100</f>
        <v>8.9364844903988185</v>
      </c>
      <c r="BX88" s="35">
        <f>Matrix2!BX88/Matrix3!BX88*1000</f>
        <v>41692.703736393058</v>
      </c>
      <c r="BY88" s="45" t="s">
        <v>46</v>
      </c>
      <c r="BZ88" s="38">
        <f>Matrix2!BZ88/Matrix3!BZ88*100</f>
        <v>62.832292908746581</v>
      </c>
      <c r="CA88" s="38">
        <f>Matrix2!CA88/Matrix3!CA88*100</f>
        <v>60.538367027811901</v>
      </c>
      <c r="CB88" s="38">
        <f>Matrix2!CB88/Matrix3!CB88*100</f>
        <v>86.273062730627302</v>
      </c>
      <c r="CC88" s="38">
        <f>Matrix2!CC88/Matrix3!CC88*100</f>
        <v>13.726937269372694</v>
      </c>
      <c r="CD88" s="38">
        <f>Matrix2!CD88/Matrix3!CD88*100</f>
        <v>6.1439114391143912</v>
      </c>
      <c r="CE88" s="38">
        <f>Matrix2!CE88/Matrix3!CE88*100</f>
        <v>70.851154833190762</v>
      </c>
      <c r="CF88" s="38">
        <f>Matrix2!CF88/Matrix3!CF88*100</f>
        <v>11.818181818181818</v>
      </c>
      <c r="CG88" s="35">
        <f>Matrix2!$CG88-Matrix3!CG88</f>
        <v>-2391</v>
      </c>
      <c r="CH88" s="38">
        <f>Matrix2!CH88/Matrix3!CH88*100</f>
        <v>3.3601250279080155</v>
      </c>
      <c r="CI88" s="38">
        <f>Matrix2!CI88/Matrix3!CI88*100</f>
        <v>2.1321723599017637</v>
      </c>
      <c r="CJ88" s="38">
        <f>Matrix2!CJ88/Matrix3!CJ88*100</f>
        <v>1.2279526680062514</v>
      </c>
      <c r="CK88" s="38">
        <f>Matrix2!CK88/Matrix3!CK88*100</f>
        <v>38.205980066445186</v>
      </c>
      <c r="CL88" s="38" t="s">
        <v>237</v>
      </c>
      <c r="CM88" s="38">
        <f>Matrix2!CM88/Matrix3!CM88*100</f>
        <v>43.189368770764119</v>
      </c>
      <c r="CN88" s="38">
        <f>Matrix2!CN88/Matrix3!CN88*100</f>
        <v>26.147704590818364</v>
      </c>
      <c r="CO88" s="40">
        <f>Matrix2!CO88/Matrix3!CO88*100</f>
        <v>6.5680473372781059</v>
      </c>
      <c r="CP88" s="35">
        <f>Matrix2!CP88-Matrix3!CP88</f>
        <v>23</v>
      </c>
      <c r="CQ88" s="77">
        <f>Matrix2!CQ88/Matrix3!CQ88*100-100</f>
        <v>0.33833480435421848</v>
      </c>
      <c r="CR88" s="35">
        <f>Matrix2!CR88-Matrix3!CR88</f>
        <v>320</v>
      </c>
      <c r="CS88" s="50">
        <f>Matrix2!CS88/Matrix3!CS88*100-100</f>
        <v>4.9223196431318286</v>
      </c>
      <c r="CT88" s="38">
        <f>Matrix2!CT88/Matrix3!CT88*100</f>
        <v>35.112153643160823</v>
      </c>
      <c r="CU88" s="35">
        <f>Matrix2!CT88-Matrix3!CU88</f>
        <v>1</v>
      </c>
      <c r="CV88" s="38">
        <f>Matrix2!CV88/Matrix3!CV88*100</f>
        <v>109.45022723940771</v>
      </c>
      <c r="CW88" s="38">
        <f>Matrix2!CW88/Matrix3!CW88*100</f>
        <v>52.364452549624751</v>
      </c>
      <c r="CX88" s="38">
        <f>Matrix2!CX88/Matrix3!CX88</f>
        <v>2.1930472235040761</v>
      </c>
      <c r="CY88" s="38">
        <f>Matrix2!CY88/Matrix3!CY88</f>
        <v>2.6480312035661218</v>
      </c>
      <c r="CZ88" s="38">
        <f>Matrix2!CZ88/Matrix3!CZ88</f>
        <v>40.502840909090907</v>
      </c>
      <c r="DA88" s="40">
        <f>(Matrix2!DA88-Matrix3!DA88)/Matrix3!DA88*100</f>
        <v>-0.5736137667304062</v>
      </c>
      <c r="DB88" s="44" t="s">
        <v>46</v>
      </c>
      <c r="DC88" s="44" t="s">
        <v>46</v>
      </c>
      <c r="DD88" s="44" t="s">
        <v>46</v>
      </c>
      <c r="DE88" s="44" t="s">
        <v>46</v>
      </c>
      <c r="DF88" s="9">
        <f>Matrix2!DF88/Matrix3!DF88*100</f>
        <v>3.2924107142857144</v>
      </c>
      <c r="DG88" s="9">
        <f>Matrix2!DG88/Matrix3!DG88*100</f>
        <v>16.949152542372879</v>
      </c>
      <c r="DH88" s="9">
        <f>Matrix2!DH88/Matrix3!DH88*100</f>
        <v>3.873239436619718</v>
      </c>
      <c r="DI88" s="9">
        <f>Matrix2!DI88/Matrix3!DI88*100</f>
        <v>18.181818181818183</v>
      </c>
    </row>
    <row r="89" spans="1:113" x14ac:dyDescent="0.2">
      <c r="A89" s="3" t="s">
        <v>44</v>
      </c>
      <c r="B89" s="4">
        <v>2013</v>
      </c>
      <c r="C89" s="2" t="s">
        <v>21</v>
      </c>
      <c r="D89" s="38" t="s">
        <v>46</v>
      </c>
      <c r="E89" s="38" t="s">
        <v>46</v>
      </c>
      <c r="F89" s="39" t="s">
        <v>46</v>
      </c>
      <c r="G89" s="40">
        <f>Matrix2!G89/Matrix3!G89*100</f>
        <v>1.5505568901506879</v>
      </c>
      <c r="H89" s="38">
        <f>Matrix2!H89/Matrix3!H89*100</f>
        <v>6.4036300987600399</v>
      </c>
      <c r="I89" s="9" t="s">
        <v>46</v>
      </c>
      <c r="J89" s="9" t="s">
        <v>46</v>
      </c>
      <c r="K89" s="9" t="s">
        <v>46</v>
      </c>
      <c r="L89" s="9" t="s">
        <v>46</v>
      </c>
      <c r="M89" s="9" t="s">
        <v>46</v>
      </c>
      <c r="N89" s="38">
        <v>17.5</v>
      </c>
      <c r="O89" s="9">
        <f>Matrix2!O89/Matrix3!O89*100</f>
        <v>19.663418954827279</v>
      </c>
      <c r="P89" s="9" t="s">
        <v>237</v>
      </c>
      <c r="Q89" s="9" t="s">
        <v>237</v>
      </c>
      <c r="R89" s="40" t="s">
        <v>46</v>
      </c>
      <c r="S89" s="38">
        <f>Matrix2!S89/Matrix3!S89*100</f>
        <v>62.418203450327184</v>
      </c>
      <c r="T89" s="38">
        <f>Matrix2!T89/Matrix3!T89*100</f>
        <v>64.284648664776967</v>
      </c>
      <c r="U89" s="38">
        <f>Matrix2!U89/Matrix3!U89*100</f>
        <v>46.56389174374786</v>
      </c>
      <c r="V89" s="38">
        <f>Matrix2!V89/Matrix3!V89*100</f>
        <v>66.115018618121638</v>
      </c>
      <c r="W89" s="38">
        <f>Matrix2!W89/Matrix3!W89*100</f>
        <v>47.218952324896996</v>
      </c>
      <c r="X89" s="38">
        <f>Matrix2!X89/Matrix3!X89*100</f>
        <v>7.7061161687395821</v>
      </c>
      <c r="Y89" s="38">
        <f>Matrix2!Y89/Matrix3!Y89*100</f>
        <v>28.876106743655495</v>
      </c>
      <c r="Z89" s="38">
        <f>Matrix2!Z89/Matrix3!Z89*100</f>
        <v>14.036539337554899</v>
      </c>
      <c r="AA89" s="38">
        <f>(Matrix3!AA89-Matrix2!AA89)/Matrix2!AA89*100</f>
        <v>26.674273203148491</v>
      </c>
      <c r="AB89" s="38" t="s">
        <v>46</v>
      </c>
      <c r="AC89" s="38" t="s">
        <v>46</v>
      </c>
      <c r="AD89" s="38">
        <f>Matrix2!AD89/Matrix3!AD89*100</f>
        <v>88.505747126436788</v>
      </c>
      <c r="AE89" s="44">
        <f>Matrix2!AE89/Matrix3!AE89*100</f>
        <v>41.595040157813159</v>
      </c>
      <c r="AF89" s="30" t="s">
        <v>46</v>
      </c>
      <c r="AG89" s="38">
        <f>Matrix2!AG89/Matrix3!AG89*100</f>
        <v>16.997888913154256</v>
      </c>
      <c r="AH89" s="38">
        <f>Matrix2!AH89/Matrix3!AH89*100</f>
        <v>47.049689440993788</v>
      </c>
      <c r="AI89" s="38">
        <f>Matrix2!AI89/Matrix3!AI89*100</f>
        <v>105.81729705817298</v>
      </c>
      <c r="AJ89" s="38" t="s">
        <v>46</v>
      </c>
      <c r="AK89" s="38">
        <f>Matrix2!AK89/Matrix3!AK89*100</f>
        <v>20.451339915373765</v>
      </c>
      <c r="AL89" s="38">
        <f>Matrix2!AL89/Matrix3!AL89*100</f>
        <v>11.683121767748002</v>
      </c>
      <c r="AM89" s="38">
        <f>Matrix2!AM89/Matrix3!AM89*100</f>
        <v>32.41379310344827</v>
      </c>
      <c r="AN89" s="38">
        <f>Matrix2!AN89/Matrix3!AN89*100</f>
        <v>14.01855817273376</v>
      </c>
      <c r="AO89" s="38" t="s">
        <v>46</v>
      </c>
      <c r="AP89" s="38" t="s">
        <v>46</v>
      </c>
      <c r="AQ89" s="40" t="s">
        <v>46</v>
      </c>
      <c r="AR89" s="38">
        <f>Matrix2!AR89/Matrix3!AR89*100</f>
        <v>10.849045157846206</v>
      </c>
      <c r="AS89" s="38">
        <f>Matrix2!AS89/Matrix3!AS89*100</f>
        <v>32.118094386043389</v>
      </c>
      <c r="AT89" s="38">
        <f>Matrix2!AT89/Matrix3!AT89*100</f>
        <v>39.066852367688021</v>
      </c>
      <c r="AU89" s="38">
        <f>Matrix2!AU89/Matrix3!AU89*100</f>
        <v>43.137254901960787</v>
      </c>
      <c r="AV89" s="38">
        <f>Matrix2!AV89/Matrix3!AV89*100</f>
        <v>8.8123462312681724</v>
      </c>
      <c r="AW89" s="38">
        <f>Matrix2!AW89/Matrix3!AW89*100</f>
        <v>2.5944978751957057</v>
      </c>
      <c r="AX89" s="38">
        <v>5.4</v>
      </c>
      <c r="AY89" s="38" t="s">
        <v>46</v>
      </c>
      <c r="AZ89" s="9" t="s">
        <v>46</v>
      </c>
      <c r="BA89" s="40" t="s">
        <v>46</v>
      </c>
      <c r="BB89" s="38">
        <f>Matrix2!BB89/Matrix3!BB89*100</f>
        <v>9.5047438790614152</v>
      </c>
      <c r="BC89" s="38">
        <f>Matrix2!BC89/Matrix3!BC89*100</f>
        <v>4.4396082698585424</v>
      </c>
      <c r="BD89" s="55">
        <f>Matrix2!BD89/Matrix3!BD89*100</f>
        <v>23.03921568627451</v>
      </c>
      <c r="BE89" s="38">
        <f>Matrix2!BE89/Matrix3!BE89*100</f>
        <v>4.5513654096228864</v>
      </c>
      <c r="BF89" s="51">
        <f>Matrix2!BF89/Matrix3!BF89*100</f>
        <v>37.142857142857146</v>
      </c>
      <c r="BG89" s="38">
        <f>Matrix2!BG89/Matrix3!BG89*100</f>
        <v>21.283152556356313</v>
      </c>
      <c r="BH89" s="38">
        <f>Matrix2!BH89/Matrix3!BH89*100</f>
        <v>2.0750199521149244</v>
      </c>
      <c r="BI89" s="38">
        <f>Matrix2!BI89/Matrix3!BI89*100</f>
        <v>15.104468185884953</v>
      </c>
      <c r="BJ89" s="38">
        <f>Matrix2!BJ89/Matrix3!BJ89*100</f>
        <v>7.0154202410399451</v>
      </c>
      <c r="BK89" s="38">
        <f>Matrix2!BK89/Matrix3!BK89*100</f>
        <v>21.005251312828207</v>
      </c>
      <c r="BL89" s="38" t="s">
        <v>46</v>
      </c>
      <c r="BM89" s="38" t="s">
        <v>46</v>
      </c>
      <c r="BN89" s="38">
        <f>Matrix2!BN89/Matrix3!BN89*100</f>
        <v>12.457086807258461</v>
      </c>
      <c r="BO89" s="40">
        <f>Matrix2!BO89/Matrix3!BO89*100</f>
        <v>23.474178403755868</v>
      </c>
      <c r="BP89" s="38">
        <f>Matrix2!BP89/Matrix3!BP89*100</f>
        <v>14.207618151892781</v>
      </c>
      <c r="BQ89" s="38">
        <f>Matrix2!BQ89/Matrix3!BQ89*100</f>
        <v>18.850640146574463</v>
      </c>
      <c r="BR89" s="38">
        <f>(Matrix2!BR89-Matrix3!BR89)/Matrix3!BR89*100</f>
        <v>57.188736534545271</v>
      </c>
      <c r="BS89" s="38">
        <f>Matrix2!BS89/Matrix3!BS89*100</f>
        <v>7.3354201548130353</v>
      </c>
      <c r="BT89" s="38" t="s">
        <v>46</v>
      </c>
      <c r="BU89" s="38">
        <f>Matrix2!BU89/Matrix3!BU89*100</f>
        <v>2.7157300728897251</v>
      </c>
      <c r="BV89" s="38">
        <f>Matrix2!BV89/Matrix3!BV89*100</f>
        <v>7.3520345252774355</v>
      </c>
      <c r="BW89" s="38">
        <f>Matrix2!BW89/Matrix3!BW89*100</f>
        <v>9.4664095146255214</v>
      </c>
      <c r="BX89" s="35">
        <f>Matrix2!BX89/Matrix3!BX89*1000</f>
        <v>36709.865559509686</v>
      </c>
      <c r="BY89" s="45" t="s">
        <v>46</v>
      </c>
      <c r="BZ89" s="38">
        <f>Matrix2!BZ89/Matrix3!BZ89*100</f>
        <v>65.162213971997758</v>
      </c>
      <c r="CA89" s="38">
        <f>Matrix2!CA89/Matrix3!CA89*100</f>
        <v>63.378287757991203</v>
      </c>
      <c r="CB89" s="38">
        <f>Matrix2!CB89/Matrix3!CB89*100</f>
        <v>85.792381848107212</v>
      </c>
      <c r="CC89" s="38">
        <f>Matrix2!CC89/Matrix3!CC89*100</f>
        <v>14.207618151892781</v>
      </c>
      <c r="CD89" s="38">
        <f>Matrix2!CD89/Matrix3!CD89*100</f>
        <v>6.1368445802962617</v>
      </c>
      <c r="CE89" s="38">
        <f>Matrix2!CE89/Matrix3!CE89*100</f>
        <v>73.59369647139431</v>
      </c>
      <c r="CF89" s="38">
        <f>Matrix2!CF89/Matrix3!CF89*100</f>
        <v>10.722100656455142</v>
      </c>
      <c r="CG89" s="35">
        <f>Matrix2!$CG89-Matrix3!CG89</f>
        <v>-2996</v>
      </c>
      <c r="CH89" s="38">
        <f>Matrix2!CH89/Matrix3!CH89*100</f>
        <v>4.2042153869069789</v>
      </c>
      <c r="CI89" s="38">
        <f>Matrix2!CI89/Matrix3!CI89*100</f>
        <v>2.5024204960154912</v>
      </c>
      <c r="CJ89" s="38">
        <f>Matrix2!CJ89/Matrix3!CJ89*100</f>
        <v>1.7017948908914873</v>
      </c>
      <c r="CK89" s="38">
        <f>Matrix2!CK89/Matrix3!CK89*100</f>
        <v>33.746678476527904</v>
      </c>
      <c r="CL89" s="38">
        <v>5.4</v>
      </c>
      <c r="CM89" s="38">
        <f>Matrix2!CM89/Matrix3!CM89*100</f>
        <v>48.272807794508417</v>
      </c>
      <c r="CN89" s="38">
        <f>Matrix2!CN89/Matrix3!CN89*100</f>
        <v>27.864897466827504</v>
      </c>
      <c r="CO89" s="40">
        <f>Matrix2!CO89/Matrix3!CO89*100</f>
        <v>7.308826420287005</v>
      </c>
      <c r="CP89" s="35">
        <f>Matrix2!CP89-Matrix3!CP89</f>
        <v>70</v>
      </c>
      <c r="CQ89" s="77">
        <f>Matrix2!CQ89/Matrix3!CQ89*100-100</f>
        <v>0.34780880453143936</v>
      </c>
      <c r="CR89" s="35">
        <f>Matrix2!CR89-Matrix3!CR89</f>
        <v>1195</v>
      </c>
      <c r="CS89" s="50">
        <f>Matrix2!CS89/Matrix3!CS89*100-100</f>
        <v>6.2891426767012177</v>
      </c>
      <c r="CT89" s="38">
        <f>Matrix2!CT89/Matrix3!CT89*100</f>
        <v>41.270548623489802</v>
      </c>
      <c r="CU89" s="35">
        <f>Matrix2!CT89-Matrix3!CU89</f>
        <v>28</v>
      </c>
      <c r="CV89" s="38">
        <f>Matrix2!CV89/Matrix3!CV89*100</f>
        <v>100.39859378094673</v>
      </c>
      <c r="CW89" s="38">
        <f>Matrix2!CW89/Matrix3!CW89*100</f>
        <v>49.201669457183762</v>
      </c>
      <c r="CX89" s="38">
        <f>Matrix2!CX89/Matrix3!CX89</f>
        <v>2.1688858481132574</v>
      </c>
      <c r="CY89" s="38">
        <f>Matrix2!CY89/Matrix3!CY89</f>
        <v>3.2800859598853869</v>
      </c>
      <c r="CZ89" s="38">
        <f>Matrix2!CZ89/Matrix3!CZ89</f>
        <v>50.87777777777778</v>
      </c>
      <c r="DA89" s="40">
        <f>(Matrix2!DA89-Matrix3!DA89)/Matrix3!DA89*100</f>
        <v>-0.94161958568737891</v>
      </c>
      <c r="DB89" s="44" t="s">
        <v>46</v>
      </c>
      <c r="DC89" s="44" t="s">
        <v>46</v>
      </c>
      <c r="DD89" s="44" t="s">
        <v>46</v>
      </c>
      <c r="DE89" s="44" t="s">
        <v>46</v>
      </c>
      <c r="DF89" s="9">
        <f>Matrix2!DF89/Matrix3!DF89*100</f>
        <v>4.4396082698585424</v>
      </c>
      <c r="DG89" s="9">
        <f>Matrix2!DG89/Matrix3!DG89*100</f>
        <v>23.03921568627451</v>
      </c>
      <c r="DH89" s="9">
        <f>Matrix2!DH89/Matrix3!DH89*100</f>
        <v>4.5513654096228864</v>
      </c>
      <c r="DI89" s="9">
        <f>Matrix2!DI89/Matrix3!DI89*100</f>
        <v>37.142857142857146</v>
      </c>
    </row>
    <row r="90" spans="1:113" x14ac:dyDescent="0.2">
      <c r="A90" s="3" t="s">
        <v>45</v>
      </c>
      <c r="B90" s="4">
        <v>2013</v>
      </c>
      <c r="C90" s="2" t="s">
        <v>22</v>
      </c>
      <c r="D90" s="38" t="s">
        <v>46</v>
      </c>
      <c r="E90" s="38" t="s">
        <v>46</v>
      </c>
      <c r="F90" s="39" t="s">
        <v>46</v>
      </c>
      <c r="G90" s="40">
        <f>Matrix2!G90/Matrix3!G90*100</f>
        <v>1.9913058751207517</v>
      </c>
      <c r="H90" s="38">
        <f>Matrix2!H90/Matrix3!H90*100</f>
        <v>10.837797488363924</v>
      </c>
      <c r="I90" s="9" t="s">
        <v>46</v>
      </c>
      <c r="J90" s="9" t="s">
        <v>46</v>
      </c>
      <c r="K90" s="9" t="s">
        <v>46</v>
      </c>
      <c r="L90" s="9" t="s">
        <v>46</v>
      </c>
      <c r="M90" s="38">
        <f>Matrix2!M90/Matrix3!M90*100</f>
        <v>12.381771281169389</v>
      </c>
      <c r="N90" s="38">
        <v>20</v>
      </c>
      <c r="O90" s="9">
        <f>Matrix2!O90/Matrix3!O90*100</f>
        <v>25.753170962809829</v>
      </c>
      <c r="P90" s="9">
        <f>Matrix2!P90/Matrix3!P90*100</f>
        <v>36.852518126245961</v>
      </c>
      <c r="Q90" s="9">
        <f>(Matrix3!Q90-Matrix2!Q90)/Matrix2!Q90*100</f>
        <v>32.702153894802045</v>
      </c>
      <c r="R90" s="40" t="s">
        <v>46</v>
      </c>
      <c r="S90" s="38">
        <f>Matrix2!S90/Matrix3!S90*100</f>
        <v>61.719455807693848</v>
      </c>
      <c r="T90" s="38">
        <f>Matrix2!T90/Matrix3!T90*100</f>
        <v>63.053623269242522</v>
      </c>
      <c r="U90" s="38">
        <f>Matrix2!U90/Matrix3!U90*100</f>
        <v>47.516030427942731</v>
      </c>
      <c r="V90" s="38">
        <f>Matrix2!V90/Matrix3!V90*100</f>
        <v>60.524594064117053</v>
      </c>
      <c r="W90" s="38">
        <f>Matrix2!W90/Matrix3!W90*100</f>
        <v>44.282279230338048</v>
      </c>
      <c r="X90" s="38">
        <f>Matrix2!X90/Matrix3!X90*100</f>
        <v>10.69780456918998</v>
      </c>
      <c r="Y90" s="38">
        <f>Matrix2!Y90/Matrix3!Y90*100</f>
        <v>24.542943862535331</v>
      </c>
      <c r="Z90" s="38">
        <f>Matrix2!Z90/Matrix3!Z90*100</f>
        <v>14.280781711026631</v>
      </c>
      <c r="AA90" s="38">
        <f>(Matrix3!AA90-Matrix2!AA90)/Matrix2!AA90*100</f>
        <v>18.659707047608546</v>
      </c>
      <c r="AB90" s="38" t="s">
        <v>46</v>
      </c>
      <c r="AC90" s="38" t="s">
        <v>46</v>
      </c>
      <c r="AD90" s="38">
        <f>Matrix2!AD90/Matrix3!AD90*100</f>
        <v>89.680738387047967</v>
      </c>
      <c r="AE90" s="44">
        <f>Matrix2!AE90/Matrix3!AE90*100</f>
        <v>35.514425694066418</v>
      </c>
      <c r="AF90" s="30" t="s">
        <v>46</v>
      </c>
      <c r="AG90" s="38">
        <f>Matrix2!AG90/Matrix3!AG90*100</f>
        <v>15.990954597347853</v>
      </c>
      <c r="AH90" s="38">
        <f>Matrix2!AH90/Matrix3!AH90*100</f>
        <v>46.393126944156421</v>
      </c>
      <c r="AI90" s="38">
        <f>Matrix2!AI90/Matrix3!AI90*100</f>
        <v>102.6852569067906</v>
      </c>
      <c r="AJ90" s="38" t="s">
        <v>46</v>
      </c>
      <c r="AK90" s="38">
        <f>Matrix2!AK90/Matrix3!AK90*100</f>
        <v>23.416448912706496</v>
      </c>
      <c r="AL90" s="38">
        <f>Matrix2!AL90/Matrix3!AL90*100</f>
        <v>18.428628371495638</v>
      </c>
      <c r="AM90" s="38">
        <f>Matrix2!AM90/Matrix3!AM90*100</f>
        <v>42.097896807383876</v>
      </c>
      <c r="AN90" s="38">
        <f>Matrix2!AN90/Matrix3!AN90*100</f>
        <v>21.006760430339011</v>
      </c>
      <c r="AO90" s="38" t="s">
        <v>46</v>
      </c>
      <c r="AP90" s="38" t="s">
        <v>46</v>
      </c>
      <c r="AQ90" s="40" t="s">
        <v>46</v>
      </c>
      <c r="AR90" s="38">
        <f>Matrix2!AR90/Matrix3!AR90*100</f>
        <v>10.788618600158074</v>
      </c>
      <c r="AS90" s="38">
        <f>Matrix2!AS90/Matrix3!AS90*100</f>
        <v>30.40781440781441</v>
      </c>
      <c r="AT90" s="38">
        <f>Matrix2!AT90/Matrix3!AT90*100</f>
        <v>39.345754363422209</v>
      </c>
      <c r="AU90" s="38">
        <f>Matrix2!AU90/Matrix3!AU90*100</f>
        <v>44.706762824874133</v>
      </c>
      <c r="AV90" s="38">
        <f>Matrix2!AV90/Matrix3!AV90*100</f>
        <v>12.988196988196988</v>
      </c>
      <c r="AW90" s="38">
        <f>Matrix2!AW90/Matrix3!AW90*100</f>
        <v>3.3886853886853885</v>
      </c>
      <c r="AX90" s="38">
        <v>6.9</v>
      </c>
      <c r="AY90" s="38">
        <f>Matrix2!AY90/Matrix3!AY90*100</f>
        <v>3.6695156695156697</v>
      </c>
      <c r="AZ90" s="42">
        <f>Matrix2!AZ90/Matrix3!AZ90*100</f>
        <v>4.8562756650598109</v>
      </c>
      <c r="BA90" s="40" t="s">
        <v>46</v>
      </c>
      <c r="BB90" s="38">
        <f>Matrix2!BB90/Matrix3!BB90*100</f>
        <v>9.0922104153859671</v>
      </c>
      <c r="BC90" s="38">
        <f>Matrix2!BC90/Matrix3!BC90*100</f>
        <v>4.4226936459142658</v>
      </c>
      <c r="BD90" s="55">
        <f>Matrix2!BD90/Matrix3!BD90*100</f>
        <v>25.759022341034942</v>
      </c>
      <c r="BE90" s="38">
        <f>Matrix2!BE90/Matrix3!BE90*100</f>
        <v>4.7828068408049695</v>
      </c>
      <c r="BF90" s="51">
        <f>Matrix2!BF90/Matrix3!BF90*100</f>
        <v>33.099297893681047</v>
      </c>
      <c r="BG90" s="38">
        <f>Matrix2!BG90/Matrix3!BG90*100</f>
        <v>20.924299639940283</v>
      </c>
      <c r="BH90" s="38">
        <f>Matrix2!BH90/Matrix3!BH90*100</f>
        <v>4.3527165131261407</v>
      </c>
      <c r="BI90" s="38">
        <f>Matrix2!BI90/Matrix3!BI90*100</f>
        <v>14.281807734378246</v>
      </c>
      <c r="BJ90" s="38">
        <f>Matrix2!BJ90/Matrix3!BJ90*100</f>
        <v>7.1194425598493556</v>
      </c>
      <c r="BK90" s="38">
        <f>Matrix2!BK90/Matrix3!BK90*100</f>
        <v>22.484502248693328</v>
      </c>
      <c r="BL90" s="38">
        <f>Matrix2!BL90/Matrix3!BL90*100</f>
        <v>22.306204357792303</v>
      </c>
      <c r="BM90" s="38">
        <f>Matrix2!BM90/Matrix3!BM90*100</f>
        <v>66.773271816918765</v>
      </c>
      <c r="BN90" s="38">
        <f>Matrix2!BN90/Matrix3!BN90*100</f>
        <v>15.350267994853137</v>
      </c>
      <c r="BO90" s="40">
        <f>Matrix2!BO90/Matrix3!BO90*100</f>
        <v>24.079382579933846</v>
      </c>
      <c r="BP90" s="38">
        <f>Matrix2!BP90/Matrix3!BP90*100</f>
        <v>14.339812532516824</v>
      </c>
      <c r="BQ90" s="38">
        <f>Matrix2!BQ90/Matrix3!BQ90*100</f>
        <v>17.926555414133805</v>
      </c>
      <c r="BR90" s="38">
        <f>(Matrix2!BR90-Matrix3!BR90)/Matrix3!BR90*100</f>
        <v>57.577103545171362</v>
      </c>
      <c r="BS90" s="38">
        <f>Matrix2!BS90/Matrix3!BS90*100</f>
        <v>11.949152542372882</v>
      </c>
      <c r="BT90" s="38">
        <f>Matrix2!BT90/Matrix3!BT90*100</f>
        <v>4.9347501536840257</v>
      </c>
      <c r="BU90" s="38">
        <f>Matrix2!BU90/Matrix3!BU90*100</f>
        <v>4.8687812907792951</v>
      </c>
      <c r="BV90" s="38">
        <f>Matrix2!BV90/Matrix3!BV90*100</f>
        <v>12.539161627435627</v>
      </c>
      <c r="BW90" s="38">
        <f>Matrix2!BW90/Matrix3!BW90*100</f>
        <v>15.065075306885728</v>
      </c>
      <c r="BX90" s="35">
        <f>Matrix2!BX90/Matrix3!BX90*1000</f>
        <v>35840.59232836619</v>
      </c>
      <c r="BY90" s="45" t="s">
        <v>46</v>
      </c>
      <c r="BZ90" s="38">
        <f>Matrix2!BZ90/Matrix3!BZ90*100</f>
        <v>66.016685694212697</v>
      </c>
      <c r="CA90" s="38">
        <f>Matrix2!CA90/Matrix3!CA90*100</f>
        <v>62.654954744330517</v>
      </c>
      <c r="CB90" s="38">
        <f>Matrix2!CB90/Matrix3!CB90*100</f>
        <v>85.660187467483169</v>
      </c>
      <c r="CC90" s="38">
        <f>Matrix2!CC90/Matrix3!CC90*100</f>
        <v>14.339812532516824</v>
      </c>
      <c r="CD90" s="38">
        <f>Matrix2!CD90/Matrix3!CD90*100</f>
        <v>6.6344981108258638</v>
      </c>
      <c r="CE90" s="38">
        <f>Matrix2!CE90/Matrix3!CE90*100</f>
        <v>73.147539677798363</v>
      </c>
      <c r="CF90" s="38">
        <f>Matrix2!CF90/Matrix3!CF90*100</f>
        <v>14.643171806167402</v>
      </c>
      <c r="CG90" s="35">
        <f>Matrix2!$CG90-Matrix3!CG90</f>
        <v>58051</v>
      </c>
      <c r="CH90" s="38">
        <f>Matrix2!CH90/Matrix3!CH90*100</f>
        <v>6.1773344755843844</v>
      </c>
      <c r="CI90" s="38">
        <f>Matrix2!CI90/Matrix3!CI90*100</f>
        <v>4.6674878813194063</v>
      </c>
      <c r="CJ90" s="38">
        <f>Matrix2!CJ90/Matrix3!CJ90*100</f>
        <v>1.5098465942649775</v>
      </c>
      <c r="CK90" s="38">
        <f>Matrix2!CK90/Matrix3!CK90*100</f>
        <v>41.35280056851218</v>
      </c>
      <c r="CL90" s="38">
        <v>7.8</v>
      </c>
      <c r="CM90" s="38">
        <f>Matrix2!CM90/Matrix3!CM90*100</f>
        <v>53.30447703340009</v>
      </c>
      <c r="CN90" s="38">
        <f>Matrix2!CN90/Matrix3!CN90*100</f>
        <v>27.990732682005959</v>
      </c>
      <c r="CO90" s="40">
        <f>Matrix2!CO90/Matrix3!CO90*100</f>
        <v>12.172824794736799</v>
      </c>
      <c r="CP90" s="35">
        <f>Matrix2!CP90-Matrix3!CP90</f>
        <v>1978</v>
      </c>
      <c r="CQ90" s="77">
        <f>Matrix2!CQ90/Matrix3!CQ90*100-100</f>
        <v>0.33898072711193095</v>
      </c>
      <c r="CR90" s="35">
        <f>Matrix2!CR90-Matrix3!CR90</f>
        <v>7708</v>
      </c>
      <c r="CS90" s="50">
        <f>Matrix2!CS90/Matrix3!CS90*100-100</f>
        <v>1.3340625562493926</v>
      </c>
      <c r="CT90" s="38">
        <f>Matrix2!CT90/Matrix3!CT90*100</f>
        <v>64.872449153874015</v>
      </c>
      <c r="CU90" s="35">
        <f>Matrix2!CT90-Matrix3!CU90</f>
        <v>869</v>
      </c>
      <c r="CV90" s="38">
        <f>Matrix2!CV90/Matrix3!CV90*100</f>
        <v>88.88548434479037</v>
      </c>
      <c r="CW90" s="38">
        <f>Matrix2!CW90/Matrix3!CW90*100</f>
        <v>45.702766312461577</v>
      </c>
      <c r="CX90" s="38">
        <f>Matrix2!CX90/Matrix3!CX90</f>
        <v>1.9708056990155491</v>
      </c>
      <c r="CY90" s="38">
        <f>Matrix2!CY90/Matrix3!CY90</f>
        <v>4.9606830904615649</v>
      </c>
      <c r="CZ90" s="38">
        <f>Matrix2!CZ90/Matrix3!CZ90</f>
        <v>72.289233113255463</v>
      </c>
      <c r="DA90" s="40" t="s">
        <v>46</v>
      </c>
      <c r="DB90" s="44">
        <f>Matrix2!DB90/Matrix3!DB90*100</f>
        <v>12.462060346366719</v>
      </c>
      <c r="DC90" s="38">
        <f>Matrix2!DC90/Matrix3!DC90*100</f>
        <v>41.180146402428136</v>
      </c>
      <c r="DD90" s="38">
        <f>Matrix2!DD90/Matrix3!DD90*100</f>
        <v>41.501517586145333</v>
      </c>
      <c r="DE90" s="38">
        <f>Matrix2!DE90/Matrix3!DE90*100</f>
        <v>4.8562756650598109</v>
      </c>
      <c r="DF90" s="38">
        <f>Matrix2!DF90/Matrix3!DF90*100</f>
        <v>4.4226936459142658</v>
      </c>
      <c r="DG90" s="38">
        <f>Matrix2!DG90/Matrix3!DG90*100</f>
        <v>25.759022341034942</v>
      </c>
      <c r="DH90" s="9">
        <f>Matrix2!DH90/Matrix3!DH90*100</f>
        <v>4.7828068408049695</v>
      </c>
      <c r="DI90" s="9">
        <f>Matrix2!DI90/Matrix3!DI90*100</f>
        <v>33.099297893681047</v>
      </c>
    </row>
    <row r="91" spans="1:113" x14ac:dyDescent="0.2">
      <c r="A91" s="3" t="s">
        <v>24</v>
      </c>
      <c r="B91" s="4">
        <v>2014</v>
      </c>
      <c r="C91" s="2" t="s">
        <v>229</v>
      </c>
      <c r="D91" s="38" t="s">
        <v>46</v>
      </c>
      <c r="E91" s="38" t="s">
        <v>46</v>
      </c>
      <c r="F91" s="39" t="s">
        <v>46</v>
      </c>
      <c r="G91" s="40" t="s">
        <v>46</v>
      </c>
      <c r="H91" s="38">
        <f>Matrix2!H91/Matrix3!H91*100</f>
        <v>15.627960270685733</v>
      </c>
      <c r="I91" s="9" t="s">
        <v>46</v>
      </c>
      <c r="J91" s="9" t="s">
        <v>46</v>
      </c>
      <c r="K91" s="9" t="s">
        <v>46</v>
      </c>
      <c r="L91" s="9" t="s">
        <v>46</v>
      </c>
      <c r="M91" s="9">
        <f>Matrix2!M91/Matrix3!M91*100</f>
        <v>9.3081761006289305</v>
      </c>
      <c r="N91" s="38">
        <v>21.2</v>
      </c>
      <c r="O91" s="9">
        <f>Matrix2!O91/Matrix3!O91*100</f>
        <v>31.477610298162613</v>
      </c>
      <c r="P91" s="9">
        <f>Matrix2!P91/Matrix3!P91*100</f>
        <v>35.762837150681179</v>
      </c>
      <c r="Q91" s="9">
        <f>(Matrix3!Q91-Matrix2!Q91)/Matrix2!Q91*100</f>
        <v>29.976118537047274</v>
      </c>
      <c r="R91" s="40" t="s">
        <v>46</v>
      </c>
      <c r="S91" s="38">
        <f>Matrix2!S91/Matrix3!S91*100</f>
        <v>60.84055444841043</v>
      </c>
      <c r="T91" s="38">
        <f>Matrix2!T91/Matrix3!T91*100</f>
        <v>61.876771281620655</v>
      </c>
      <c r="U91" s="38">
        <f>Matrix2!U91/Matrix3!U91*100</f>
        <v>48.238383582199958</v>
      </c>
      <c r="V91" s="38">
        <f>Matrix2!V91/Matrix3!V91*100</f>
        <v>56.589482795931609</v>
      </c>
      <c r="W91" s="38">
        <f>Matrix2!W91/Matrix3!W91*100</f>
        <v>40.885042992496849</v>
      </c>
      <c r="X91" s="38">
        <f>Matrix2!X91/Matrix3!X91*100</f>
        <v>14.622867817441279</v>
      </c>
      <c r="Y91" s="38">
        <f>Matrix2!Y91/Matrix3!Y91*100</f>
        <v>21.013652055418319</v>
      </c>
      <c r="Z91" s="38">
        <f>Matrix2!Z91/Matrix3!Z91*100</f>
        <v>16.178929586439565</v>
      </c>
      <c r="AA91" s="38">
        <f>(Matrix3!AA91-Matrix2!AA91)/Matrix2!AA91*100</f>
        <v>12.604115686220146</v>
      </c>
      <c r="AB91" s="38" t="s">
        <v>46</v>
      </c>
      <c r="AC91" s="38" t="s">
        <v>46</v>
      </c>
      <c r="AD91" s="38">
        <f>Matrix2!AD91/Matrix3!AD91*100</f>
        <v>91.426415094339617</v>
      </c>
      <c r="AE91" s="44" t="s">
        <v>46</v>
      </c>
      <c r="AF91" s="40">
        <f>Matrix2!AF91/Matrix3!AF91*100</f>
        <v>48.90737023229137</v>
      </c>
      <c r="AG91" s="38">
        <f>Matrix2!AG91/Matrix3!AG91*100</f>
        <v>15.134652727750582</v>
      </c>
      <c r="AH91" s="38" t="s">
        <v>46</v>
      </c>
      <c r="AI91" s="38" t="s">
        <v>46</v>
      </c>
      <c r="AJ91" s="38" t="s">
        <v>46</v>
      </c>
      <c r="AK91" s="38">
        <f>Matrix2!AK91/Matrix3!AK91*100</f>
        <v>26.742824849634683</v>
      </c>
      <c r="AL91" s="38">
        <f>Matrix2!AL91/Matrix3!AL91*100</f>
        <v>25.069632260929236</v>
      </c>
      <c r="AM91" s="38">
        <f>Matrix2!AM91/Matrix3!AM91*100</f>
        <v>49.464150943396227</v>
      </c>
      <c r="AN91" s="38">
        <f>Matrix2!AN91/Matrix3!AN91*100</f>
        <v>28.396881715056722</v>
      </c>
      <c r="AO91" s="38" t="s">
        <v>46</v>
      </c>
      <c r="AP91" s="38" t="s">
        <v>46</v>
      </c>
      <c r="AQ91" s="40" t="s">
        <v>46</v>
      </c>
      <c r="AR91" s="38">
        <f>Matrix2!AR91/Matrix3!AR91*100</f>
        <v>11.324518462635121</v>
      </c>
      <c r="AS91" s="38">
        <f>Matrix2!AS91/Matrix3!AS91*100</f>
        <v>28.884844639607298</v>
      </c>
      <c r="AT91" s="38">
        <f>Matrix2!AT91/Matrix3!AT91*100</f>
        <v>37.306358381502889</v>
      </c>
      <c r="AU91" s="38">
        <f>Matrix2!AU91/Matrix3!AU91*100</f>
        <v>48.899907034397273</v>
      </c>
      <c r="AV91" s="38">
        <f>Matrix2!AV91/Matrix3!AV91*100</f>
        <v>15.874977042392265</v>
      </c>
      <c r="AW91" s="38">
        <f>Matrix2!AW91/Matrix3!AW91*100</f>
        <v>3.5596814318868653</v>
      </c>
      <c r="AX91" s="38">
        <v>7.6</v>
      </c>
      <c r="AY91" s="38" t="s">
        <v>46</v>
      </c>
      <c r="AZ91" s="9">
        <f>Matrix2!AZ91/Matrix3!AZ91*100</f>
        <v>5.6133904878546641</v>
      </c>
      <c r="BA91" s="40" t="s">
        <v>46</v>
      </c>
      <c r="BB91" s="31" t="s">
        <v>46</v>
      </c>
      <c r="BC91" s="38">
        <f>Matrix2!BC91/Matrix3!BC91*100</f>
        <v>5.343033242396686</v>
      </c>
      <c r="BD91" s="55">
        <f>Matrix2!BD91/Matrix3!BD91*100</f>
        <v>39.82602118003026</v>
      </c>
      <c r="BE91" s="38">
        <f>Matrix2!BE91/Matrix3!BE91*100</f>
        <v>4.9277688603531304</v>
      </c>
      <c r="BF91" s="51">
        <f>Matrix2!BF91/Matrix3!BF91*100</f>
        <v>44.842562432138976</v>
      </c>
      <c r="BG91" s="38">
        <f>Matrix2!BG91/Matrix3!BG91*100</f>
        <v>19.03497775483617</v>
      </c>
      <c r="BH91" s="38">
        <f>Matrix2!BH91/Matrix3!BH91*100</f>
        <v>7.4012635092180545</v>
      </c>
      <c r="BI91" s="38">
        <f>Matrix2!BI91/Matrix3!BI91*100</f>
        <v>12.809500779924937</v>
      </c>
      <c r="BJ91" s="38">
        <f>Matrix2!BJ91/Matrix3!BJ91*100</f>
        <v>7.2945119168443346</v>
      </c>
      <c r="BK91" s="38">
        <f>Matrix2!BK91/Matrix3!BK91*100</f>
        <v>22.439069941170978</v>
      </c>
      <c r="BL91" s="38" t="s">
        <v>46</v>
      </c>
      <c r="BM91" s="38" t="s">
        <v>46</v>
      </c>
      <c r="BN91" s="38" t="s">
        <v>46</v>
      </c>
      <c r="BO91" s="40" t="s">
        <v>46</v>
      </c>
      <c r="BP91" s="38">
        <f>Matrix2!BP91/Matrix3!BP91*100</f>
        <v>14.596692312899076</v>
      </c>
      <c r="BQ91" s="38">
        <f>Matrix2!BQ91/Matrix3!BQ91*100</f>
        <v>18.038361078322652</v>
      </c>
      <c r="BR91" s="38">
        <f>(Matrix2!BR91-Matrix3!BR91)/Matrix3!BR91*100</f>
        <v>59.289360248719944</v>
      </c>
      <c r="BS91" s="38">
        <f>Matrix2!BS91/Matrix3!BS91*100</f>
        <v>15.883595302517211</v>
      </c>
      <c r="BT91" s="38">
        <f>Matrix2!BT91/Matrix3!BT91*100</f>
        <v>8.7670336693270112</v>
      </c>
      <c r="BU91" s="38">
        <f>Matrix2!BU91/Matrix3!BU91*100</f>
        <v>6.0219760384467858</v>
      </c>
      <c r="BV91" s="38">
        <f>Matrix2!BV91/Matrix3!BV91*100</f>
        <v>16.309401761297689</v>
      </c>
      <c r="BW91" s="38">
        <f>Matrix2!BW91/Matrix3!BW91*100</f>
        <v>17.179845419454221</v>
      </c>
      <c r="BX91" s="35">
        <f>Matrix2!BX91/Matrix3!BX91*1000</f>
        <v>35816.038188979284</v>
      </c>
      <c r="BY91" s="45" t="s">
        <v>46</v>
      </c>
      <c r="BZ91" s="38">
        <f>Matrix2!BZ91/Matrix3!BZ91*100</f>
        <v>68.287075115480107</v>
      </c>
      <c r="CA91" s="38">
        <f>Matrix2!CA91/Matrix3!CA91*100</f>
        <v>61.765574830538704</v>
      </c>
      <c r="CB91" s="38">
        <f>Matrix2!CB91/Matrix3!CB91*100</f>
        <v>85.40330768710092</v>
      </c>
      <c r="CC91" s="38">
        <f>Matrix2!CC91/Matrix3!CC91*100</f>
        <v>14.596692312899076</v>
      </c>
      <c r="CD91" s="38">
        <f>Matrix2!CD91/Matrix3!CD91*100</f>
        <v>6.8346833329572894</v>
      </c>
      <c r="CE91" s="38">
        <f>Matrix2!CE91/Matrix3!CE91*100</f>
        <v>71.915586131101463</v>
      </c>
      <c r="CF91" s="38">
        <f>Matrix2!CF91/Matrix3!CF91*100</f>
        <v>17.621493480837614</v>
      </c>
      <c r="CG91" s="35">
        <f>Matrix2!$CG91-Matrix3!CG91</f>
        <v>110607</v>
      </c>
      <c r="CH91" s="38">
        <f>Matrix2!CH91/Matrix3!CH91*100</f>
        <v>7.5499230249532063</v>
      </c>
      <c r="CI91" s="38">
        <f>Matrix2!CI91/Matrix3!CI91*100</f>
        <v>6.1483126405209934</v>
      </c>
      <c r="CJ91" s="38">
        <f>Matrix2!CJ91/Matrix3!CJ91*100</f>
        <v>1.4016103844322121</v>
      </c>
      <c r="CK91" s="38">
        <f>Matrix2!CK91/Matrix3!CK91*100</f>
        <v>44.717057248688889</v>
      </c>
      <c r="CL91" s="38">
        <v>9.6</v>
      </c>
      <c r="CM91" s="38">
        <f>Matrix2!CM91/Matrix3!CM91*100</f>
        <v>55.906407012139212</v>
      </c>
      <c r="CN91" s="38">
        <f>Matrix2!CN91/Matrix3!CN91*100</f>
        <v>26.51078707934364</v>
      </c>
      <c r="CO91" s="40">
        <f>Matrix2!CO91/Matrix3!CO91*100</f>
        <v>15.459425613864768</v>
      </c>
      <c r="CP91" s="35">
        <f>Matrix2!CP91-Matrix3!CP91</f>
        <v>1054</v>
      </c>
      <c r="CQ91" s="77">
        <f>Matrix2!CQ91/Matrix3!CQ91*100-100</f>
        <v>0.36211593894188354</v>
      </c>
      <c r="CR91" s="35">
        <f>Matrix2!CR91-Matrix3!CR91</f>
        <v>-1497</v>
      </c>
      <c r="CS91" s="50">
        <f>Matrix2!CS91/Matrix3!CS91*100-100</f>
        <v>-0.50984612659986794</v>
      </c>
      <c r="CT91" s="38">
        <f>Matrix2!CT91/Matrix3!CT91*100</f>
        <v>84.667997165558106</v>
      </c>
      <c r="CU91" s="35">
        <f>Matrix2!CT91-Matrix3!CU91</f>
        <v>782</v>
      </c>
      <c r="CV91" s="38">
        <f>Matrix2!CV91/Matrix3!CV91*100</f>
        <v>76.833161600843496</v>
      </c>
      <c r="CW91" s="38">
        <f>Matrix2!CW91/Matrix3!CW91*100</f>
        <v>42.438024576509939</v>
      </c>
      <c r="CX91" s="38">
        <f>Matrix2!CX91/Matrix3!CX91</f>
        <v>1.8012485610555211</v>
      </c>
      <c r="CY91" s="38">
        <f>Matrix2!CY91/Matrix3!CY91</f>
        <v>25.906392358559881</v>
      </c>
      <c r="CZ91" s="38">
        <f>Matrix2!CZ91/Matrix3!CZ91</f>
        <v>138.19675986412332</v>
      </c>
      <c r="DA91" s="40" t="s">
        <v>46</v>
      </c>
      <c r="DB91" s="44">
        <f>Matrix2!DB91/Matrix3!DB91*100</f>
        <v>12.349459073280261</v>
      </c>
      <c r="DC91" s="38">
        <f>Matrix2!DC91/Matrix3!DC91*100</f>
        <v>34.415186772810777</v>
      </c>
      <c r="DD91" s="38">
        <f>Matrix2!DD91/Matrix3!DD91*100</f>
        <v>47.621963666054299</v>
      </c>
      <c r="DE91" s="38">
        <f>Matrix2!DE91/Matrix3!DE91*100</f>
        <v>5.6133904878546641</v>
      </c>
      <c r="DF91" s="38">
        <f>Matrix2!DF91/Matrix3!DF91*100</f>
        <v>5.343033242396686</v>
      </c>
      <c r="DG91" s="38">
        <f>Matrix2!DG91/Matrix3!DG91*100</f>
        <v>39.82602118003026</v>
      </c>
      <c r="DH91" s="44">
        <f>Matrix2!DH91/Matrix3!DH91*100</f>
        <v>4.9277688603531304</v>
      </c>
      <c r="DI91" s="44">
        <f>Matrix2!DI91/Matrix3!DI91*100</f>
        <v>44.842562432138976</v>
      </c>
    </row>
    <row r="92" spans="1:113" x14ac:dyDescent="0.2">
      <c r="A92" s="3" t="s">
        <v>25</v>
      </c>
      <c r="B92" s="4">
        <v>2014</v>
      </c>
      <c r="C92" s="2" t="s">
        <v>3</v>
      </c>
      <c r="D92" s="38" t="s">
        <v>46</v>
      </c>
      <c r="E92" s="38" t="s">
        <v>46</v>
      </c>
      <c r="F92" s="39" t="s">
        <v>46</v>
      </c>
      <c r="G92" s="40" t="s">
        <v>46</v>
      </c>
      <c r="H92" s="38">
        <f>Matrix2!H92/Matrix3!H92*100</f>
        <v>6.4603000799029324</v>
      </c>
      <c r="I92" s="9" t="s">
        <v>46</v>
      </c>
      <c r="J92" s="9" t="s">
        <v>46</v>
      </c>
      <c r="K92" s="9" t="s">
        <v>46</v>
      </c>
      <c r="L92" s="9" t="s">
        <v>46</v>
      </c>
      <c r="M92" s="9" t="s">
        <v>46</v>
      </c>
      <c r="N92" s="38" t="s">
        <v>237</v>
      </c>
      <c r="O92" s="9">
        <f>Matrix2!O92/Matrix3!O92*100</f>
        <v>17.083333333333332</v>
      </c>
      <c r="P92" s="9" t="s">
        <v>237</v>
      </c>
      <c r="Q92" s="9" t="s">
        <v>237</v>
      </c>
      <c r="R92" s="40" t="s">
        <v>46</v>
      </c>
      <c r="S92" s="38">
        <f>Matrix2!S92/Matrix3!S92*100</f>
        <v>63.078216989066441</v>
      </c>
      <c r="T92" s="38">
        <f>Matrix2!T92/Matrix3!T92*100</f>
        <v>65.787273571760323</v>
      </c>
      <c r="U92" s="38">
        <f>Matrix2!U92/Matrix3!U92*100</f>
        <v>46.269031286598626</v>
      </c>
      <c r="V92" s="38">
        <f>Matrix2!V92/Matrix3!V92*100</f>
        <v>64.909478168264116</v>
      </c>
      <c r="W92" s="38">
        <f>Matrix2!W92/Matrix3!W92*100</f>
        <v>50.786476224914125</v>
      </c>
      <c r="X92" s="38">
        <f>Matrix2!X92/Matrix3!X92*100</f>
        <v>8.7030982406974928</v>
      </c>
      <c r="Y92" s="38">
        <f>Matrix2!Y92/Matrix3!Y92*100</f>
        <v>29.911089962115096</v>
      </c>
      <c r="Z92" s="38">
        <f>Matrix2!Z92/Matrix3!Z92*100</f>
        <v>13.193812111535694</v>
      </c>
      <c r="AA92" s="38">
        <f>(Matrix3!AA92-Matrix2!AA92)/Matrix2!AA92*100</f>
        <v>27.729448710536392</v>
      </c>
      <c r="AB92" s="38" t="s">
        <v>46</v>
      </c>
      <c r="AC92" s="38" t="s">
        <v>46</v>
      </c>
      <c r="AD92" s="38">
        <f>Matrix2!AD92/Matrix3!AD92*100</f>
        <v>87.988826815642469</v>
      </c>
      <c r="AE92" s="44">
        <f>Matrix2!AE92/Matrix3!AE92*100</f>
        <v>24.754990925589837</v>
      </c>
      <c r="AF92" s="40">
        <f>Matrix2!AF92/Matrix3!AF92*100</f>
        <v>79.66252220248667</v>
      </c>
      <c r="AG92" s="38">
        <f>Matrix2!AG92/Matrix3!AG92*100</f>
        <v>15.439022224852772</v>
      </c>
      <c r="AH92" s="38">
        <f>Matrix2!AH92/Matrix3!AH92*100</f>
        <v>45.985401459854018</v>
      </c>
      <c r="AI92" s="38">
        <f>Matrix2!AI92/Matrix3!AI92*100</f>
        <v>96.08197709463532</v>
      </c>
      <c r="AJ92" s="38">
        <f>Matrix2!AJ92/Matrix3!AJ92*100</f>
        <v>6.9271758436944939</v>
      </c>
      <c r="AK92" s="38">
        <f>Matrix2!AK92/Matrix3!AK92*100</f>
        <v>21.637957086733152</v>
      </c>
      <c r="AL92" s="38">
        <f>Matrix2!AL92/Matrix3!AL92*100</f>
        <v>14.596554850407978</v>
      </c>
      <c r="AM92" s="38">
        <f>Matrix2!AM92/Matrix3!AM92*100</f>
        <v>41.759776536312849</v>
      </c>
      <c r="AN92" s="38">
        <f>Matrix2!AN92/Matrix3!AN92*100</f>
        <v>17.845505079547632</v>
      </c>
      <c r="AO92" s="38" t="s">
        <v>46</v>
      </c>
      <c r="AP92" s="38" t="s">
        <v>46</v>
      </c>
      <c r="AQ92" s="40" t="s">
        <v>46</v>
      </c>
      <c r="AR92" s="38">
        <f>Matrix2!AR92/Matrix3!AR92*100</f>
        <v>10.458406084460359</v>
      </c>
      <c r="AS92" s="38">
        <f>Matrix2!AS92/Matrix3!AS92*100</f>
        <v>32.34295415959253</v>
      </c>
      <c r="AT92" s="38">
        <f>Matrix2!AT92/Matrix3!AT92*100</f>
        <v>45.231846019247598</v>
      </c>
      <c r="AU92" s="38">
        <f>Matrix2!AU92/Matrix3!AU92*100</f>
        <v>41.779497098646033</v>
      </c>
      <c r="AV92" s="38">
        <f>Matrix2!AV92/Matrix3!AV92*100</f>
        <v>10.809281267685341</v>
      </c>
      <c r="AW92" s="38">
        <f>Matrix2!AW92/Matrix3!AW92*100</f>
        <v>2.8862478777589131</v>
      </c>
      <c r="AX92" s="38">
        <v>6.3</v>
      </c>
      <c r="AY92" s="38" t="s">
        <v>46</v>
      </c>
      <c r="AZ92" s="9" t="s">
        <v>46</v>
      </c>
      <c r="BA92" s="40" t="s">
        <v>46</v>
      </c>
      <c r="BB92" s="31" t="s">
        <v>46</v>
      </c>
      <c r="BC92" s="38">
        <f>Matrix2!BC92/Matrix3!BC92*100</f>
        <v>4.8927982407916435</v>
      </c>
      <c r="BD92" s="55">
        <f>Matrix2!BD92/Matrix3!BD92*100</f>
        <v>19.662921348314608</v>
      </c>
      <c r="BE92" s="38">
        <f>Matrix2!BE92/Matrix3!BE92*100</f>
        <v>6.5857885615251295</v>
      </c>
      <c r="BF92" s="51">
        <f>Matrix2!BF92/Matrix3!BF92*100</f>
        <v>46.05263157894737</v>
      </c>
      <c r="BG92" s="38">
        <f>Matrix2!BG92/Matrix3!BG92*100</f>
        <v>24.272735343730577</v>
      </c>
      <c r="BH92" s="38">
        <f>Matrix2!BH92/Matrix3!BH92*100</f>
        <v>1.6459400146305778</v>
      </c>
      <c r="BI92" s="38">
        <f>Matrix2!BI92/Matrix3!BI92*100</f>
        <v>17.909233176838811</v>
      </c>
      <c r="BJ92" s="38">
        <f>Matrix2!BJ92/Matrix3!BJ92*100</f>
        <v>7.6369327073552427</v>
      </c>
      <c r="BK92" s="38">
        <f>Matrix2!BK92/Matrix3!BK92*100</f>
        <v>23.032786885245901</v>
      </c>
      <c r="BL92" s="38" t="s">
        <v>46</v>
      </c>
      <c r="BM92" s="38" t="s">
        <v>46</v>
      </c>
      <c r="BN92" s="38" t="s">
        <v>46</v>
      </c>
      <c r="BO92" s="40" t="s">
        <v>46</v>
      </c>
      <c r="BP92" s="38">
        <f>Matrix2!BP92/Matrix3!BP92*100</f>
        <v>13.577212261422789</v>
      </c>
      <c r="BQ92" s="38">
        <f>Matrix2!BQ92/Matrix3!BQ92*100</f>
        <v>18.3506527394822</v>
      </c>
      <c r="BR92" s="38">
        <f>(Matrix2!BR92-Matrix3!BR92)/Matrix3!BR92*100</f>
        <v>54.151708365709553</v>
      </c>
      <c r="BS92" s="38">
        <f>Matrix2!BS92/Matrix3!BS92*100</f>
        <v>8.6058417921931873</v>
      </c>
      <c r="BT92" s="38">
        <f>Matrix2!BT92/Matrix3!BT92*100</f>
        <v>3.8590157142434376</v>
      </c>
      <c r="BU92" s="38">
        <f>Matrix2!BU92/Matrix3!BU92*100</f>
        <v>3.2605552342394448</v>
      </c>
      <c r="BV92" s="38">
        <f>Matrix2!BV92/Matrix3!BV92*100</f>
        <v>9.1367384422994267</v>
      </c>
      <c r="BW92" s="38">
        <f>Matrix2!BW92/Matrix3!BW92*100</f>
        <v>12.085006365684066</v>
      </c>
      <c r="BX92" s="35">
        <f>Matrix2!BX92/Matrix3!BX92*1000</f>
        <v>35383.74650734201</v>
      </c>
      <c r="BY92" s="45" t="s">
        <v>46</v>
      </c>
      <c r="BZ92" s="38">
        <f>Matrix2!BZ92/Matrix3!BZ92*100</f>
        <v>63.525790891065668</v>
      </c>
      <c r="CA92" s="38">
        <f>Matrix2!CA92/Matrix3!CA92*100</f>
        <v>64.723223059285957</v>
      </c>
      <c r="CB92" s="38">
        <f>Matrix2!CB92/Matrix3!CB92*100</f>
        <v>86.422787738577213</v>
      </c>
      <c r="CC92" s="38">
        <f>Matrix2!CC92/Matrix3!CC92*100</f>
        <v>13.577212261422789</v>
      </c>
      <c r="CD92" s="38">
        <f>Matrix2!CD92/Matrix3!CD92*100</f>
        <v>6.1957779063042224</v>
      </c>
      <c r="CE92" s="38">
        <f>Matrix2!CE92/Matrix3!CE92*100</f>
        <v>71.172829178517645</v>
      </c>
      <c r="CF92" s="38">
        <f>Matrix2!CF92/Matrix3!CF92*100</f>
        <v>13.826366559485532</v>
      </c>
      <c r="CG92" s="35">
        <f>Matrix2!$CG92-Matrix3!CG92</f>
        <v>-4465</v>
      </c>
      <c r="CH92" s="38">
        <f>Matrix2!CH92/Matrix3!CH92*100</f>
        <v>4.4721885772850083</v>
      </c>
      <c r="CI92" s="38">
        <f>Matrix2!CI92/Matrix3!CI92*100</f>
        <v>3.023385819435386</v>
      </c>
      <c r="CJ92" s="38">
        <f>Matrix2!CJ92/Matrix3!CJ92*100</f>
        <v>1.4488027578496228</v>
      </c>
      <c r="CK92" s="38">
        <f>Matrix2!CK92/Matrix3!CK92*100</f>
        <v>34.6875</v>
      </c>
      <c r="CL92" s="38">
        <v>5.6</v>
      </c>
      <c r="CM92" s="38">
        <f>Matrix2!CM92/Matrix3!CM92*100</f>
        <v>50.312500000000007</v>
      </c>
      <c r="CN92" s="38">
        <f>Matrix2!CN92/Matrix3!CN92*100</f>
        <v>27.584097859327215</v>
      </c>
      <c r="CO92" s="40">
        <f>Matrix2!CO92/Matrix3!CO92*100</f>
        <v>9.0418221087767527</v>
      </c>
      <c r="CP92" s="35">
        <f>Matrix2!CP92-Matrix3!CP92</f>
        <v>69</v>
      </c>
      <c r="CQ92" s="77">
        <f>Matrix2!CQ92/Matrix3!CQ92*100-100</f>
        <v>0.40966573650776184</v>
      </c>
      <c r="CR92" s="35">
        <f>Matrix2!CR92-Matrix3!CR92</f>
        <v>937</v>
      </c>
      <c r="CS92" s="50">
        <f>Matrix2!CS92/Matrix3!CS92*100-100</f>
        <v>5.8654147104851404</v>
      </c>
      <c r="CT92" s="38">
        <f>Matrix2!CT92/Matrix3!CT92*100</f>
        <v>41.585856196783347</v>
      </c>
      <c r="CU92" s="35">
        <f>Matrix2!CT92-Matrix3!CU92</f>
        <v>30</v>
      </c>
      <c r="CV92" s="38">
        <f>Matrix2!CV92/Matrix3!CV92*100</f>
        <v>100.40562913907284</v>
      </c>
      <c r="CW92" s="38">
        <f>Matrix2!CW92/Matrix3!CW92*100</f>
        <v>50.251842206504683</v>
      </c>
      <c r="CX92" s="38">
        <f>Matrix2!CX92/Matrix3!CX92</f>
        <v>2.115242566510172</v>
      </c>
      <c r="CY92" s="38">
        <f>Matrix2!CY92/Matrix3!CY92</f>
        <v>3.2893020539277718</v>
      </c>
      <c r="CZ92" s="38">
        <f>Matrix2!CZ92/Matrix3!CZ92</f>
        <v>43.827496757457844</v>
      </c>
      <c r="DA92" s="40" t="s">
        <v>46</v>
      </c>
      <c r="DB92" s="44" t="s">
        <v>46</v>
      </c>
      <c r="DC92" s="44" t="s">
        <v>46</v>
      </c>
      <c r="DD92" s="44" t="s">
        <v>46</v>
      </c>
      <c r="DE92" s="44" t="s">
        <v>46</v>
      </c>
      <c r="DF92" s="44">
        <f>Matrix2!DF92/Matrix3!DF92*100</f>
        <v>4.8927982407916435</v>
      </c>
      <c r="DG92" s="44">
        <f>Matrix2!DG92/Matrix3!DG92*100</f>
        <v>19.662921348314608</v>
      </c>
      <c r="DH92" s="44">
        <f>Matrix2!DH92/Matrix3!DH92*100</f>
        <v>6.5857885615251295</v>
      </c>
      <c r="DI92" s="44">
        <f>Matrix2!DI92/Matrix3!DI92*100</f>
        <v>46.05263157894737</v>
      </c>
    </row>
    <row r="93" spans="1:113" x14ac:dyDescent="0.2">
      <c r="A93" s="3" t="s">
        <v>26</v>
      </c>
      <c r="B93" s="4">
        <v>2014</v>
      </c>
      <c r="C93" s="2" t="s">
        <v>4</v>
      </c>
      <c r="D93" s="38" t="s">
        <v>46</v>
      </c>
      <c r="E93" s="38" t="s">
        <v>46</v>
      </c>
      <c r="F93" s="39" t="s">
        <v>46</v>
      </c>
      <c r="G93" s="40" t="s">
        <v>46</v>
      </c>
      <c r="H93" s="38">
        <f>Matrix2!H93/Matrix3!H93*100</f>
        <v>6.583805881577212</v>
      </c>
      <c r="I93" s="9" t="s">
        <v>46</v>
      </c>
      <c r="J93" s="9" t="s">
        <v>46</v>
      </c>
      <c r="K93" s="9" t="s">
        <v>46</v>
      </c>
      <c r="L93" s="9" t="s">
        <v>46</v>
      </c>
      <c r="M93" s="9" t="s">
        <v>46</v>
      </c>
      <c r="N93" s="38" t="s">
        <v>237</v>
      </c>
      <c r="O93" s="9">
        <f>Matrix2!O93/Matrix3!O93*100</f>
        <v>16.787003610108304</v>
      </c>
      <c r="P93" s="9" t="s">
        <v>237</v>
      </c>
      <c r="Q93" s="9" t="s">
        <v>237</v>
      </c>
      <c r="R93" s="40" t="s">
        <v>46</v>
      </c>
      <c r="S93" s="38">
        <f>Matrix2!S93/Matrix3!S93*100</f>
        <v>63.798465685258144</v>
      </c>
      <c r="T93" s="38">
        <f>Matrix2!T93/Matrix3!T93*100</f>
        <v>64.68370339338081</v>
      </c>
      <c r="U93" s="38">
        <f>Matrix2!U93/Matrix3!U93*100</f>
        <v>47.23785898292148</v>
      </c>
      <c r="V93" s="38">
        <f>Matrix2!V93/Matrix3!V93*100</f>
        <v>65.062195781503519</v>
      </c>
      <c r="W93" s="38">
        <f>Matrix2!W93/Matrix3!W93*100</f>
        <v>45.74833366996566</v>
      </c>
      <c r="X93" s="38">
        <f>Matrix2!X93/Matrix3!X93*100</f>
        <v>7.1609403254972879</v>
      </c>
      <c r="Y93" s="38">
        <f>Matrix2!Y93/Matrix3!Y93*100</f>
        <v>27.762704880373391</v>
      </c>
      <c r="Z93" s="38">
        <f>Matrix2!Z93/Matrix3!Z93*100</f>
        <v>13.721007712755137</v>
      </c>
      <c r="AA93" s="38">
        <f>(Matrix3!AA93-Matrix2!AA93)/Matrix2!AA93*100</f>
        <v>22.086869162709526</v>
      </c>
      <c r="AB93" s="38" t="s">
        <v>46</v>
      </c>
      <c r="AC93" s="38" t="s">
        <v>46</v>
      </c>
      <c r="AD93" s="38">
        <f>Matrix2!AD93/Matrix3!AD93*100</f>
        <v>89.099526066350705</v>
      </c>
      <c r="AE93" s="44" t="s">
        <v>46</v>
      </c>
      <c r="AF93" s="40">
        <f>Matrix2!AF93/Matrix3!AF93*100</f>
        <v>100</v>
      </c>
      <c r="AG93" s="38">
        <f>Matrix2!AG93/Matrix3!AG93*100</f>
        <v>16.316101806672819</v>
      </c>
      <c r="AH93" s="38" t="s">
        <v>46</v>
      </c>
      <c r="AI93" s="38" t="s">
        <v>46</v>
      </c>
      <c r="AJ93" s="38" t="s">
        <v>46</v>
      </c>
      <c r="AK93" s="38">
        <f>Matrix2!AK93/Matrix3!AK93*100</f>
        <v>20.960264900662253</v>
      </c>
      <c r="AL93" s="38">
        <f>Matrix2!AL93/Matrix3!AL93*100</f>
        <v>13.708609271523178</v>
      </c>
      <c r="AM93" s="38">
        <f>Matrix2!AM93/Matrix3!AM93*100</f>
        <v>38.230647709320699</v>
      </c>
      <c r="AN93" s="38">
        <f>Matrix2!AN93/Matrix3!AN93*100</f>
        <v>15.01313396645787</v>
      </c>
      <c r="AO93" s="38" t="s">
        <v>46</v>
      </c>
      <c r="AP93" s="38" t="s">
        <v>46</v>
      </c>
      <c r="AQ93" s="40" t="s">
        <v>46</v>
      </c>
      <c r="AR93" s="38">
        <f>Matrix2!AR93/Matrix3!AR93*100</f>
        <v>9.5344850323091119</v>
      </c>
      <c r="AS93" s="38">
        <f>Matrix2!AS93/Matrix3!AS93*100</f>
        <v>32.503457814661132</v>
      </c>
      <c r="AT93" s="38">
        <f>Matrix2!AT93/Matrix3!AT93*100</f>
        <v>42.87234042553191</v>
      </c>
      <c r="AU93" s="38">
        <f>Matrix2!AU93/Matrix3!AU93*100</f>
        <v>43.424317617866002</v>
      </c>
      <c r="AV93" s="38">
        <f>Matrix2!AV93/Matrix3!AV93*100</f>
        <v>10.995850622406639</v>
      </c>
      <c r="AW93" s="38">
        <f>Matrix2!AW93/Matrix3!AW93*100</f>
        <v>3.2503457814661139</v>
      </c>
      <c r="AX93" s="38">
        <v>6.7</v>
      </c>
      <c r="AY93" s="38" t="s">
        <v>46</v>
      </c>
      <c r="AZ93" s="9" t="s">
        <v>46</v>
      </c>
      <c r="BA93" s="40" t="s">
        <v>46</v>
      </c>
      <c r="BB93" s="31" t="s">
        <v>46</v>
      </c>
      <c r="BC93" s="38">
        <f>Matrix2!BC93/Matrix3!BC93*100</f>
        <v>6.0244952002648127</v>
      </c>
      <c r="BD93" s="55">
        <f>Matrix2!BD93/Matrix3!BD93*100</f>
        <v>16.483516483516482</v>
      </c>
      <c r="BE93" s="38">
        <f>Matrix2!BE93/Matrix3!BE93*100</f>
        <v>7.6394849785407724</v>
      </c>
      <c r="BF93" s="51">
        <f>Matrix2!BF93/Matrix3!BF93*100</f>
        <v>24.719101123595504</v>
      </c>
      <c r="BG93" s="38">
        <f>Matrix2!BG93/Matrix3!BG93*100</f>
        <v>23.371356982724514</v>
      </c>
      <c r="BH93" s="38">
        <f>Matrix2!BH93/Matrix3!BH93*100</f>
        <v>2.7225278600648894</v>
      </c>
      <c r="BI93" s="38">
        <f>Matrix2!BI93/Matrix3!BI93*100</f>
        <v>16.918778958844371</v>
      </c>
      <c r="BJ93" s="38">
        <f>Matrix2!BJ93/Matrix3!BJ93*100</f>
        <v>7.869991823385118</v>
      </c>
      <c r="BK93" s="38">
        <f>Matrix2!BK93/Matrix3!BK93*100</f>
        <v>23.809523809523807</v>
      </c>
      <c r="BL93" s="38" t="s">
        <v>46</v>
      </c>
      <c r="BM93" s="38" t="s">
        <v>46</v>
      </c>
      <c r="BN93" s="38" t="s">
        <v>46</v>
      </c>
      <c r="BO93" s="40" t="s">
        <v>46</v>
      </c>
      <c r="BP93" s="38">
        <f>Matrix2!BP93/Matrix3!BP93*100</f>
        <v>14.995944849959447</v>
      </c>
      <c r="BQ93" s="38">
        <f>Matrix2!BQ93/Matrix3!BQ93*100</f>
        <v>18.442852962292765</v>
      </c>
      <c r="BR93" s="38">
        <f>(Matrix2!BR93-Matrix3!BR93)/Matrix3!BR93*100</f>
        <v>51.925314649546571</v>
      </c>
      <c r="BS93" s="38">
        <f>Matrix2!BS93/Matrix3!BS93*100</f>
        <v>9.1124884610312549</v>
      </c>
      <c r="BT93" s="38">
        <f>Matrix2!BT93/Matrix3!BT93*100</f>
        <v>4.651852828695767</v>
      </c>
      <c r="BU93" s="38">
        <f>Matrix2!BU93/Matrix3!BU93*100</f>
        <v>3.852392538523925</v>
      </c>
      <c r="BV93" s="38">
        <f>Matrix2!BV93/Matrix3!BV93*100</f>
        <v>9.5598674869853291</v>
      </c>
      <c r="BW93" s="38">
        <f>Matrix2!BW93/Matrix3!BW93*100</f>
        <v>12.86913273235934</v>
      </c>
      <c r="BX93" s="35">
        <f>Matrix2!BX93/Matrix3!BX93*1000</f>
        <v>39152.941971222048</v>
      </c>
      <c r="BY93" s="45" t="s">
        <v>46</v>
      </c>
      <c r="BZ93" s="38">
        <f>Matrix2!BZ93/Matrix3!BZ93*100</f>
        <v>63.279704602400109</v>
      </c>
      <c r="CA93" s="38">
        <f>Matrix2!CA93/Matrix3!CA93*100</f>
        <v>64.212061243620454</v>
      </c>
      <c r="CB93" s="38">
        <f>Matrix2!CB93/Matrix3!CB93*100</f>
        <v>85.004055150040543</v>
      </c>
      <c r="CC93" s="38">
        <f>Matrix2!CC93/Matrix3!CC93*100</f>
        <v>14.995944849959447</v>
      </c>
      <c r="CD93" s="38">
        <f>Matrix2!CD93/Matrix3!CD93*100</f>
        <v>6.4639091646390927</v>
      </c>
      <c r="CE93" s="38">
        <f>Matrix2!CE93/Matrix3!CE93*100</f>
        <v>73.428108004961359</v>
      </c>
      <c r="CF93" s="38">
        <f>Matrix2!CF93/Matrix3!CF93*100</f>
        <v>10.40268456375839</v>
      </c>
      <c r="CG93" s="35">
        <f>Matrix2!$CG93-Matrix3!CG93</f>
        <v>-5132</v>
      </c>
      <c r="CH93" s="38">
        <f>Matrix2!CH93/Matrix3!CH93*100</f>
        <v>5.7726372824841095</v>
      </c>
      <c r="CI93" s="38">
        <f>Matrix2!CI93/Matrix3!CI93*100</f>
        <v>4.2200687714910909</v>
      </c>
      <c r="CJ93" s="38">
        <f>Matrix2!CJ93/Matrix3!CJ93*100</f>
        <v>1.5525685109930187</v>
      </c>
      <c r="CK93" s="38">
        <f>Matrix2!CK93/Matrix3!CK93*100</f>
        <v>47.292418772563174</v>
      </c>
      <c r="CL93" s="38">
        <v>7.2</v>
      </c>
      <c r="CM93" s="38">
        <f>Matrix2!CM93/Matrix3!CM93*100</f>
        <v>49.819494584837543</v>
      </c>
      <c r="CN93" s="38">
        <f>Matrix2!CN93/Matrix3!CN93*100</f>
        <v>28.787878787878789</v>
      </c>
      <c r="CO93" s="40">
        <f>Matrix2!CO93/Matrix3!CO93*100</f>
        <v>9.9923472176669943</v>
      </c>
      <c r="CP93" s="35">
        <f>Matrix2!CP93-Matrix3!CP93</f>
        <v>81</v>
      </c>
      <c r="CQ93" s="77">
        <f>Matrix2!CQ93/Matrix3!CQ93*100-100</f>
        <v>0.5482604575605734</v>
      </c>
      <c r="CR93" s="35">
        <f>Matrix2!CR93-Matrix3!CR93</f>
        <v>179</v>
      </c>
      <c r="CS93" s="50">
        <f>Matrix2!CS93/Matrix3!CS93*100-100</f>
        <v>1.2196783864813341</v>
      </c>
      <c r="CT93" s="38">
        <f>Matrix2!CT93/Matrix3!CT93*100</f>
        <v>47.236620666442278</v>
      </c>
      <c r="CU93" s="35">
        <f>Matrix2!CT93-Matrix3!CU93</f>
        <v>40</v>
      </c>
      <c r="CV93" s="38">
        <f>Matrix2!CV93/Matrix3!CV93*100</f>
        <v>100.04240996297543</v>
      </c>
      <c r="CW93" s="38">
        <f>Matrix2!CW93/Matrix3!CW93*100</f>
        <v>48.995450349465905</v>
      </c>
      <c r="CX93" s="38">
        <f>Matrix2!CX93/Matrix3!CX93</f>
        <v>2.0667756881984194</v>
      </c>
      <c r="CY93" s="38">
        <f>Matrix2!CY93/Matrix3!CY93</f>
        <v>2.6966571834992887</v>
      </c>
      <c r="CZ93" s="38">
        <f>Matrix2!CZ93/Matrix3!CZ93</f>
        <v>49.080906148867314</v>
      </c>
      <c r="DA93" s="40" t="s">
        <v>46</v>
      </c>
      <c r="DB93" s="44" t="s">
        <v>46</v>
      </c>
      <c r="DC93" s="44" t="s">
        <v>46</v>
      </c>
      <c r="DD93" s="44" t="s">
        <v>46</v>
      </c>
      <c r="DE93" s="44" t="s">
        <v>46</v>
      </c>
      <c r="DF93" s="44">
        <f>Matrix2!DF93/Matrix3!DF93*100</f>
        <v>6.0244952002648127</v>
      </c>
      <c r="DG93" s="44">
        <f>Matrix2!DG93/Matrix3!DG93*100</f>
        <v>16.483516483516482</v>
      </c>
      <c r="DH93" s="44">
        <f>Matrix2!DH93/Matrix3!DH93*100</f>
        <v>7.6394849785407724</v>
      </c>
      <c r="DI93" s="44">
        <f>Matrix2!DI93/Matrix3!DI93*100</f>
        <v>24.719101123595504</v>
      </c>
    </row>
    <row r="94" spans="1:113" x14ac:dyDescent="0.2">
      <c r="A94" s="3" t="s">
        <v>27</v>
      </c>
      <c r="B94" s="4">
        <v>2014</v>
      </c>
      <c r="C94" s="2" t="s">
        <v>5</v>
      </c>
      <c r="D94" s="38" t="s">
        <v>46</v>
      </c>
      <c r="E94" s="38" t="s">
        <v>46</v>
      </c>
      <c r="F94" s="39" t="s">
        <v>46</v>
      </c>
      <c r="G94" s="40" t="s">
        <v>46</v>
      </c>
      <c r="H94" s="38">
        <f>Matrix2!H94/Matrix3!H94*100</f>
        <v>4.802191991539682</v>
      </c>
      <c r="I94" s="9" t="s">
        <v>46</v>
      </c>
      <c r="J94" s="9" t="s">
        <v>46</v>
      </c>
      <c r="K94" s="9" t="s">
        <v>46</v>
      </c>
      <c r="L94" s="9" t="s">
        <v>46</v>
      </c>
      <c r="M94" s="9" t="s">
        <v>46</v>
      </c>
      <c r="N94" s="38" t="s">
        <v>237</v>
      </c>
      <c r="O94" s="9">
        <f>Matrix2!O94/Matrix3!O94*100</f>
        <v>19.540229885057471</v>
      </c>
      <c r="P94" s="9" t="s">
        <v>237</v>
      </c>
      <c r="Q94" s="9" t="s">
        <v>237</v>
      </c>
      <c r="R94" s="40" t="s">
        <v>46</v>
      </c>
      <c r="S94" s="38">
        <f>Matrix2!S94/Matrix3!S94*100</f>
        <v>65.40058434568661</v>
      </c>
      <c r="T94" s="38">
        <f>Matrix2!T94/Matrix3!T94*100</f>
        <v>66.832079398111091</v>
      </c>
      <c r="U94" s="38">
        <f>Matrix2!U94/Matrix3!U94*100</f>
        <v>48.217505895408522</v>
      </c>
      <c r="V94" s="38">
        <f>Matrix2!V94/Matrix3!V94*100</f>
        <v>63.74077112387203</v>
      </c>
      <c r="W94" s="38">
        <f>Matrix2!W94/Matrix3!W94*100</f>
        <v>49.712313003452245</v>
      </c>
      <c r="X94" s="38">
        <f>Matrix2!X94/Matrix3!X94*100</f>
        <v>7.9292793999464237</v>
      </c>
      <c r="Y94" s="38">
        <f>Matrix2!Y94/Matrix3!Y94*100</f>
        <v>23.49023296458401</v>
      </c>
      <c r="Z94" s="38">
        <f>Matrix2!Z94/Matrix3!Z94*100</f>
        <v>9.9570681095267091</v>
      </c>
      <c r="AA94" s="38">
        <f>(Matrix3!AA94-Matrix2!AA94)/Matrix2!AA94*100</f>
        <v>26.291185295780355</v>
      </c>
      <c r="AB94" s="38" t="s">
        <v>46</v>
      </c>
      <c r="AC94" s="38" t="s">
        <v>46</v>
      </c>
      <c r="AD94" s="38">
        <f>Matrix2!AD94/Matrix3!AD94*100</f>
        <v>91.904761904761898</v>
      </c>
      <c r="AE94" s="44">
        <f>Matrix2!AE94/Matrix3!AE94*100</f>
        <v>48.966267682263329</v>
      </c>
      <c r="AF94" s="40">
        <f>Matrix2!AF94/Matrix3!AF94*100</f>
        <v>76.11580217129071</v>
      </c>
      <c r="AG94" s="38">
        <f>Matrix2!AG94/Matrix3!AG94*100</f>
        <v>17.608037302312166</v>
      </c>
      <c r="AH94" s="38">
        <f>Matrix2!AH94/Matrix3!AH94*100</f>
        <v>65.723270440251568</v>
      </c>
      <c r="AI94" s="38">
        <f>Matrix2!AI94/Matrix3!AI94*100</f>
        <v>114.97504159733778</v>
      </c>
      <c r="AJ94" s="38">
        <f>Matrix2!AJ94/Matrix3!AJ94*100</f>
        <v>28.106151990349819</v>
      </c>
      <c r="AK94" s="38">
        <f>Matrix2!AK94/Matrix3!AK94*100</f>
        <v>18.918918918918919</v>
      </c>
      <c r="AL94" s="38">
        <f>Matrix2!AL94/Matrix3!AL94*100</f>
        <v>7.8828828828828827</v>
      </c>
      <c r="AM94" s="38">
        <f>Matrix2!AM94/Matrix3!AM94*100</f>
        <v>24.047619047619047</v>
      </c>
      <c r="AN94" s="38">
        <f>Matrix2!AN94/Matrix3!AN94*100</f>
        <v>9.5550095550095548</v>
      </c>
      <c r="AO94" s="38" t="s">
        <v>46</v>
      </c>
      <c r="AP94" s="38" t="s">
        <v>46</v>
      </c>
      <c r="AQ94" s="40" t="s">
        <v>46</v>
      </c>
      <c r="AR94" s="38">
        <f>Matrix2!AR94/Matrix3!AR94*100</f>
        <v>9.9745229053501898</v>
      </c>
      <c r="AS94" s="38">
        <f>Matrix2!AS94/Matrix3!AS94*100</f>
        <v>28.963855421686745</v>
      </c>
      <c r="AT94" s="38">
        <f>Matrix2!AT94/Matrix3!AT94*100</f>
        <v>46.422628951747086</v>
      </c>
      <c r="AU94" s="38">
        <f>Matrix2!AU94/Matrix3!AU94*100</f>
        <v>36.55913978494624</v>
      </c>
      <c r="AV94" s="38">
        <f>Matrix2!AV94/Matrix3!AV94*100</f>
        <v>5.7349397590361439</v>
      </c>
      <c r="AW94" s="38">
        <f>Matrix2!AW94/Matrix3!AW94*100</f>
        <v>1.4457831325301205</v>
      </c>
      <c r="AX94" s="38" t="s">
        <v>237</v>
      </c>
      <c r="AY94" s="38" t="s">
        <v>46</v>
      </c>
      <c r="AZ94" s="9" t="s">
        <v>46</v>
      </c>
      <c r="BA94" s="40" t="s">
        <v>46</v>
      </c>
      <c r="BB94" s="31" t="s">
        <v>46</v>
      </c>
      <c r="BC94" s="38">
        <f>Matrix2!BC94/Matrix3!BC94*100</f>
        <v>5.1142967841921738</v>
      </c>
      <c r="BD94" s="55">
        <f>Matrix2!BD94/Matrix3!BD94*100</f>
        <v>4.5454545454545459</v>
      </c>
      <c r="BE94" s="38">
        <f>Matrix2!BE94/Matrix3!BE94*100</f>
        <v>4.8752834467120181</v>
      </c>
      <c r="BF94" s="51">
        <f>Matrix2!BF94/Matrix3!BF94*100</f>
        <v>9.3023255813953494</v>
      </c>
      <c r="BG94" s="38">
        <f>Matrix2!BG94/Matrix3!BG94*100</f>
        <v>24.688746815363167</v>
      </c>
      <c r="BH94" s="38">
        <f>Matrix2!BH94/Matrix3!BH94*100</f>
        <v>1.8886292834890965</v>
      </c>
      <c r="BI94" s="38">
        <f>Matrix2!BI94/Matrix3!BI94*100</f>
        <v>18.565887409581716</v>
      </c>
      <c r="BJ94" s="38">
        <f>Matrix2!BJ94/Matrix3!BJ94*100</f>
        <v>7.5689275605409376</v>
      </c>
      <c r="BK94" s="38">
        <f>Matrix2!BK94/Matrix3!BK94*100</f>
        <v>22.576177285318561</v>
      </c>
      <c r="BL94" s="38" t="s">
        <v>46</v>
      </c>
      <c r="BM94" s="38" t="s">
        <v>46</v>
      </c>
      <c r="BN94" s="38" t="s">
        <v>46</v>
      </c>
      <c r="BO94" s="40" t="s">
        <v>46</v>
      </c>
      <c r="BP94" s="38">
        <f>Matrix2!BP94/Matrix3!BP94*100</f>
        <v>14.463692453725677</v>
      </c>
      <c r="BQ94" s="38">
        <f>Matrix2!BQ94/Matrix3!BQ94*100</f>
        <v>14.448488436830816</v>
      </c>
      <c r="BR94" s="38">
        <f>(Matrix2!BR94-Matrix3!BR94)/Matrix3!BR94*100</f>
        <v>64.809111856800243</v>
      </c>
      <c r="BS94" s="38">
        <f>Matrix2!BS94/Matrix3!BS94*100</f>
        <v>5.6434168148824693</v>
      </c>
      <c r="BT94" s="38">
        <f>Matrix2!BT94/Matrix3!BT94*100</f>
        <v>2.4900254770946497</v>
      </c>
      <c r="BU94" s="38">
        <f>Matrix2!BU94/Matrix3!BU94*100</f>
        <v>2.3967726625533934</v>
      </c>
      <c r="BV94" s="38">
        <f>Matrix2!BV94/Matrix3!BV94*100</f>
        <v>5.8594497989404477</v>
      </c>
      <c r="BW94" s="38">
        <f>Matrix2!BW94/Matrix3!BW94*100</f>
        <v>7.7713338856669427</v>
      </c>
      <c r="BX94" s="35">
        <f>Matrix2!BX94/Matrix3!BX94*1000</f>
        <v>47194.894026974951</v>
      </c>
      <c r="BY94" s="45" t="s">
        <v>46</v>
      </c>
      <c r="BZ94" s="38">
        <f>Matrix2!BZ94/Matrix3!BZ94*100</f>
        <v>61.289237129260201</v>
      </c>
      <c r="CA94" s="38">
        <f>Matrix2!CA94/Matrix3!CA94*100</f>
        <v>66.112331346093498</v>
      </c>
      <c r="CB94" s="38">
        <f>Matrix2!CB94/Matrix3!CB94*100</f>
        <v>85.53630754627433</v>
      </c>
      <c r="CC94" s="38">
        <f>Matrix2!CC94/Matrix3!CC94*100</f>
        <v>14.463692453725677</v>
      </c>
      <c r="CD94" s="38">
        <f>Matrix2!CD94/Matrix3!CD94*100</f>
        <v>6.9411485524442336</v>
      </c>
      <c r="CE94" s="38">
        <f>Matrix2!CE94/Matrix3!CE94*100</f>
        <v>69.926480787904012</v>
      </c>
      <c r="CF94" s="38">
        <f>Matrix2!CF94/Matrix3!CF94*100</f>
        <v>9.433962264150944</v>
      </c>
      <c r="CG94" s="35">
        <f>Matrix2!$CG94-Matrix3!CG94</f>
        <v>1443</v>
      </c>
      <c r="CH94" s="38">
        <f>Matrix2!CH94/Matrix3!CH94*100</f>
        <v>3.4117647058823533</v>
      </c>
      <c r="CI94" s="38">
        <f>Matrix2!CI94/Matrix3!CI94*100</f>
        <v>2.164705882352941</v>
      </c>
      <c r="CJ94" s="38">
        <f>Matrix2!CJ94/Matrix3!CJ94*100</f>
        <v>1.2470588235294118</v>
      </c>
      <c r="CK94" s="38">
        <f>Matrix2!CK94/Matrix3!CK94*100</f>
        <v>36.551724137931032</v>
      </c>
      <c r="CL94" s="38" t="s">
        <v>237</v>
      </c>
      <c r="CM94" s="38">
        <f>Matrix2!CM94/Matrix3!CM94*100</f>
        <v>44.367816091954019</v>
      </c>
      <c r="CN94" s="38">
        <f>Matrix2!CN94/Matrix3!CN94*100</f>
        <v>31.611893583724569</v>
      </c>
      <c r="CO94" s="40">
        <f>Matrix2!CO94/Matrix3!CO94*100</f>
        <v>6.0563145618127292</v>
      </c>
      <c r="CP94" s="35">
        <f>Matrix2!CP94-Matrix3!CP94</f>
        <v>88</v>
      </c>
      <c r="CQ94" s="77">
        <f>Matrix2!CQ94/Matrix3!CQ94*100-100</f>
        <v>0.92175552529589311</v>
      </c>
      <c r="CR94" s="35">
        <f>Matrix2!CR94-Matrix3!CR94</f>
        <v>96</v>
      </c>
      <c r="CS94" s="50">
        <f>Matrix2!CS94/Matrix3!CS94*100-100</f>
        <v>1.006394800293549</v>
      </c>
      <c r="CT94" s="38">
        <f>Matrix2!CT94/Matrix3!CT94*100</f>
        <v>32.516865594187855</v>
      </c>
      <c r="CU94" s="35">
        <f>Matrix2!CT94-Matrix3!CU94</f>
        <v>51</v>
      </c>
      <c r="CV94" s="38">
        <f>Matrix2!CV94/Matrix3!CV94*100</f>
        <v>116.36948624805399</v>
      </c>
      <c r="CW94" s="38">
        <f>Matrix2!CW94/Matrix3!CW94*100</f>
        <v>53.897034081622841</v>
      </c>
      <c r="CX94" s="38">
        <f>Matrix2!CX94/Matrix3!CX94</f>
        <v>2.180836565677744</v>
      </c>
      <c r="CY94" s="38">
        <f>Matrix2!CY94/Matrix3!CY94</f>
        <v>1.3619876915018987</v>
      </c>
      <c r="CZ94" s="38">
        <f>Matrix2!CZ94/Matrix3!CZ94</f>
        <v>38.100732600732599</v>
      </c>
      <c r="DA94" s="40" t="s">
        <v>46</v>
      </c>
      <c r="DB94" s="44" t="s">
        <v>46</v>
      </c>
      <c r="DC94" s="44" t="s">
        <v>46</v>
      </c>
      <c r="DD94" s="44" t="s">
        <v>46</v>
      </c>
      <c r="DE94" s="44" t="s">
        <v>46</v>
      </c>
      <c r="DF94" s="44">
        <f>Matrix2!DF94/Matrix3!DF94*100</f>
        <v>5.1142967841921738</v>
      </c>
      <c r="DG94" s="44">
        <f>Matrix2!DG94/Matrix3!DG94*100</f>
        <v>4.5454545454545459</v>
      </c>
      <c r="DH94" s="44">
        <f>Matrix2!DH94/Matrix3!DH94*100</f>
        <v>4.8752834467120181</v>
      </c>
      <c r="DI94" s="44">
        <f>Matrix2!DI94/Matrix3!DI94*100</f>
        <v>9.3023255813953494</v>
      </c>
    </row>
    <row r="95" spans="1:113" x14ac:dyDescent="0.2">
      <c r="A95" s="3" t="s">
        <v>28</v>
      </c>
      <c r="B95" s="4">
        <v>2014</v>
      </c>
      <c r="C95" s="2" t="s">
        <v>6</v>
      </c>
      <c r="D95" s="38" t="s">
        <v>46</v>
      </c>
      <c r="E95" s="38" t="s">
        <v>46</v>
      </c>
      <c r="F95" s="39" t="s">
        <v>46</v>
      </c>
      <c r="G95" s="40" t="s">
        <v>46</v>
      </c>
      <c r="H95" s="38">
        <f>Matrix2!H95/Matrix3!H95*100</f>
        <v>11.902339776195319</v>
      </c>
      <c r="I95" s="9" t="s">
        <v>46</v>
      </c>
      <c r="J95" s="9" t="s">
        <v>46</v>
      </c>
      <c r="K95" s="9" t="s">
        <v>46</v>
      </c>
      <c r="L95" s="9" t="s">
        <v>46</v>
      </c>
      <c r="M95" s="9" t="s">
        <v>46</v>
      </c>
      <c r="N95" s="38">
        <v>18.5</v>
      </c>
      <c r="O95" s="9">
        <f>Matrix2!O95/Matrix3!O95*100</f>
        <v>28.200972447325768</v>
      </c>
      <c r="P95" s="9">
        <f>Matrix2!P95/Matrix3!P95*100</f>
        <v>43.199838617568354</v>
      </c>
      <c r="Q95" s="9">
        <f>(Matrix3!Q95-Matrix2!Q95)/Matrix2!Q95*100</f>
        <v>43.026700793957957</v>
      </c>
      <c r="R95" s="40" t="s">
        <v>46</v>
      </c>
      <c r="S95" s="38">
        <f>Matrix2!S95/Matrix3!S95*100</f>
        <v>63.927619438179207</v>
      </c>
      <c r="T95" s="38">
        <f>Matrix2!T95/Matrix3!T95*100</f>
        <v>68.933367114264001</v>
      </c>
      <c r="U95" s="38">
        <f>Matrix2!U95/Matrix3!U95*100</f>
        <v>45.205233107044911</v>
      </c>
      <c r="V95" s="38">
        <f>Matrix2!V95/Matrix3!V95*100</f>
        <v>63.048016701461371</v>
      </c>
      <c r="W95" s="38">
        <f>Matrix2!W95/Matrix3!W95*100</f>
        <v>45.698657384385875</v>
      </c>
      <c r="X95" s="38">
        <f>Matrix2!X95/Matrix3!X95*100</f>
        <v>7.5073843124384645</v>
      </c>
      <c r="Y95" s="38">
        <f>Matrix2!Y95/Matrix3!Y95*100</f>
        <v>31.230851765511058</v>
      </c>
      <c r="Z95" s="38">
        <f>Matrix2!Z95/Matrix3!Z95*100</f>
        <v>15.353340340469101</v>
      </c>
      <c r="AA95" s="38">
        <f>(Matrix3!AA95-Matrix2!AA95)/Matrix2!AA95*100</f>
        <v>29.45046737835419</v>
      </c>
      <c r="AB95" s="38" t="s">
        <v>46</v>
      </c>
      <c r="AC95" s="38" t="s">
        <v>46</v>
      </c>
      <c r="AD95" s="38">
        <f>Matrix2!AD95/Matrix3!AD95*100</f>
        <v>88.7673231218089</v>
      </c>
      <c r="AE95" s="44">
        <f>Matrix2!AE95/Matrix3!AE95*100</f>
        <v>40.624707752735432</v>
      </c>
      <c r="AF95" s="40">
        <f>Matrix2!AF95/Matrix3!AF95*100</f>
        <v>17.904937701892017</v>
      </c>
      <c r="AG95" s="38">
        <f>Matrix2!AG95/Matrix3!AG95*100</f>
        <v>16.078089424986679</v>
      </c>
      <c r="AH95" s="38">
        <f>Matrix2!AH95/Matrix3!AH95*100</f>
        <v>41.858141858141856</v>
      </c>
      <c r="AI95" s="38">
        <f>Matrix2!AI95/Matrix3!AI95*100</f>
        <v>98.430258633577523</v>
      </c>
      <c r="AJ95" s="38">
        <f>Matrix2!AJ95/Matrix3!AJ95*100</f>
        <v>23.257960313797877</v>
      </c>
      <c r="AK95" s="38">
        <f>Matrix2!AK95/Matrix3!AK95*100</f>
        <v>22.24565958137271</v>
      </c>
      <c r="AL95" s="38">
        <f>Matrix2!AL95/Matrix3!AL95*100</f>
        <v>20.038942073665421</v>
      </c>
      <c r="AM95" s="38">
        <f>Matrix2!AM95/Matrix3!AM95*100</f>
        <v>45.149525893508383</v>
      </c>
      <c r="AN95" s="38">
        <f>Matrix2!AN95/Matrix3!AN95*100</f>
        <v>22.948679321080647</v>
      </c>
      <c r="AO95" s="38" t="s">
        <v>46</v>
      </c>
      <c r="AP95" s="38" t="s">
        <v>46</v>
      </c>
      <c r="AQ95" s="40" t="s">
        <v>46</v>
      </c>
      <c r="AR95" s="38">
        <f>Matrix2!AR95/Matrix3!AR95*100</f>
        <v>11.036832501735859</v>
      </c>
      <c r="AS95" s="38">
        <f>Matrix2!AS95/Matrix3!AS95*100</f>
        <v>35.347476225310899</v>
      </c>
      <c r="AT95" s="38">
        <f>Matrix2!AT95/Matrix3!AT95*100</f>
        <v>43.170529801324506</v>
      </c>
      <c r="AU95" s="38">
        <f>Matrix2!AU95/Matrix3!AU95*100</f>
        <v>42.281879194630875</v>
      </c>
      <c r="AV95" s="38">
        <f>Matrix2!AV95/Matrix3!AV95*100</f>
        <v>13.811265544989027</v>
      </c>
      <c r="AW95" s="38">
        <f>Matrix2!AW95/Matrix3!AW95*100</f>
        <v>4.3745427944403801</v>
      </c>
      <c r="AX95" s="38">
        <v>8.4</v>
      </c>
      <c r="AY95" s="38" t="s">
        <v>46</v>
      </c>
      <c r="AZ95" s="9" t="s">
        <v>46</v>
      </c>
      <c r="BA95" s="40" t="s">
        <v>46</v>
      </c>
      <c r="BB95" s="31" t="s">
        <v>46</v>
      </c>
      <c r="BC95" s="38">
        <f>Matrix2!BC95/Matrix3!BC95*100</f>
        <v>6.1055385957261237</v>
      </c>
      <c r="BD95" s="55">
        <f>Matrix2!BD95/Matrix3!BD95*100</f>
        <v>46.666666666666664</v>
      </c>
      <c r="BE95" s="38">
        <f>Matrix2!BE95/Matrix3!BE95*100</f>
        <v>7.4725274725274726</v>
      </c>
      <c r="BF95" s="51">
        <f>Matrix2!BF95/Matrix3!BF95*100</f>
        <v>51.764705882352949</v>
      </c>
      <c r="BG95" s="38">
        <f>Matrix2!BG95/Matrix3!BG95*100</f>
        <v>23.732015695393109</v>
      </c>
      <c r="BH95" s="38">
        <f>Matrix2!BH95/Matrix3!BH95*100</f>
        <v>3.3544260733483022</v>
      </c>
      <c r="BI95" s="38">
        <f>Matrix2!BI95/Matrix3!BI95*100</f>
        <v>17.463304478735417</v>
      </c>
      <c r="BJ95" s="38">
        <f>Matrix2!BJ95/Matrix3!BJ95*100</f>
        <v>7.70178259828241</v>
      </c>
      <c r="BK95" s="38">
        <f>Matrix2!BK95/Matrix3!BK95*100</f>
        <v>24.744557974233675</v>
      </c>
      <c r="BL95" s="38" t="s">
        <v>46</v>
      </c>
      <c r="BM95" s="38" t="s">
        <v>46</v>
      </c>
      <c r="BN95" s="38" t="s">
        <v>46</v>
      </c>
      <c r="BO95" s="40" t="s">
        <v>46</v>
      </c>
      <c r="BP95" s="38">
        <f>Matrix2!BP95/Matrix3!BP95*100</f>
        <v>14.696069031639503</v>
      </c>
      <c r="BQ95" s="38">
        <f>Matrix2!BQ95/Matrix3!BQ95*100</f>
        <v>20.449968758700177</v>
      </c>
      <c r="BR95" s="38">
        <f>(Matrix2!BR95-Matrix3!BR95)/Matrix3!BR95*100</f>
        <v>55.441066798289306</v>
      </c>
      <c r="BS95" s="38">
        <f>Matrix2!BS95/Matrix3!BS95*100</f>
        <v>11.547094253096288</v>
      </c>
      <c r="BT95" s="38">
        <f>Matrix2!BT95/Matrix3!BT95*100</f>
        <v>5.8211823216909684</v>
      </c>
      <c r="BU95" s="38">
        <f>Matrix2!BU95/Matrix3!BU95*100</f>
        <v>4.6097794822627041</v>
      </c>
      <c r="BV95" s="38">
        <f>Matrix2!BV95/Matrix3!BV95*100</f>
        <v>12.980606368563684</v>
      </c>
      <c r="BW95" s="38">
        <f>Matrix2!BW95/Matrix3!BW95*100</f>
        <v>15.360468766349273</v>
      </c>
      <c r="BX95" s="35">
        <f>Matrix2!BX95/Matrix3!BX95*1000</f>
        <v>34030.907018400911</v>
      </c>
      <c r="BY95" s="45" t="s">
        <v>46</v>
      </c>
      <c r="BZ95" s="38">
        <f>Matrix2!BZ95/Matrix3!BZ95*100</f>
        <v>63.367727558978828</v>
      </c>
      <c r="CA95" s="38">
        <f>Matrix2!CA95/Matrix3!CA95*100</f>
        <v>66.20540815031103</v>
      </c>
      <c r="CB95" s="38">
        <f>Matrix2!CB95/Matrix3!CB95*100</f>
        <v>85.303930968360504</v>
      </c>
      <c r="CC95" s="38">
        <f>Matrix2!CC95/Matrix3!CC95*100</f>
        <v>14.696069031639503</v>
      </c>
      <c r="CD95" s="38">
        <f>Matrix2!CD95/Matrix3!CD95*100</f>
        <v>6.7344199424736333</v>
      </c>
      <c r="CE95" s="38">
        <f>Matrix2!CE95/Matrix3!CE95*100</f>
        <v>74.535809018567647</v>
      </c>
      <c r="CF95" s="38">
        <f>Matrix2!CF95/Matrix3!CF95*100</f>
        <v>14.681440443213297</v>
      </c>
      <c r="CG95" s="35">
        <f>Matrix2!$CG95-Matrix3!CG95</f>
        <v>-8113</v>
      </c>
      <c r="CH95" s="38">
        <f>Matrix2!CH95/Matrix3!CH95*100</f>
        <v>6.2890196977804962</v>
      </c>
      <c r="CI95" s="38">
        <f>Matrix2!CI95/Matrix3!CI95*100</f>
        <v>4.4492011314119715</v>
      </c>
      <c r="CJ95" s="38">
        <f>Matrix2!CJ95/Matrix3!CJ95*100</f>
        <v>1.8398185663685243</v>
      </c>
      <c r="CK95" s="38">
        <f>Matrix2!CK95/Matrix3!CK95*100</f>
        <v>41.936790923824958</v>
      </c>
      <c r="CL95" s="38">
        <v>7.6</v>
      </c>
      <c r="CM95" s="38">
        <f>Matrix2!CM95/Matrix3!CM95*100</f>
        <v>58.427876823338728</v>
      </c>
      <c r="CN95" s="38">
        <f>Matrix2!CN95/Matrix3!CN95*100</f>
        <v>28.551068883610455</v>
      </c>
      <c r="CO95" s="40">
        <f>Matrix2!CO95/Matrix3!CO95*100</f>
        <v>11.731723675385647</v>
      </c>
      <c r="CP95" s="35">
        <f>Matrix2!CP95-Matrix3!CP95</f>
        <v>52</v>
      </c>
      <c r="CQ95" s="77">
        <f>Matrix2!CQ95/Matrix3!CQ95*100-100</f>
        <v>0.1755096530309288</v>
      </c>
      <c r="CR95" s="35">
        <f>Matrix2!CR95-Matrix3!CR95</f>
        <v>453</v>
      </c>
      <c r="CS95" s="50">
        <f>Matrix2!CS95/Matrix3!CS95*100-100</f>
        <v>1.5499367023642492</v>
      </c>
      <c r="CT95" s="38">
        <f>Matrix2!CT95/Matrix3!CT95*100</f>
        <v>56.068059299191376</v>
      </c>
      <c r="CU95" s="35">
        <f>Matrix2!CT95-Matrix3!CU95</f>
        <v>16</v>
      </c>
      <c r="CV95" s="38">
        <f>Matrix2!CV95/Matrix3!CV95*100</f>
        <v>94.151954177897579</v>
      </c>
      <c r="CW95" s="38">
        <f>Matrix2!CW95/Matrix3!CW95*100</f>
        <v>45.123124868801376</v>
      </c>
      <c r="CX95" s="38">
        <f>Matrix2!CX95/Matrix3!CX95</f>
        <v>2.1188969103910766</v>
      </c>
      <c r="CY95" s="38">
        <f>Matrix2!CY95/Matrix3!CY95</f>
        <v>7.7966763187712456</v>
      </c>
      <c r="CZ95" s="38">
        <f>Matrix2!CZ95/Matrix3!CZ95</f>
        <v>65.881914893617022</v>
      </c>
      <c r="DA95" s="40" t="s">
        <v>46</v>
      </c>
      <c r="DB95" s="44" t="s">
        <v>46</v>
      </c>
      <c r="DC95" s="44" t="s">
        <v>46</v>
      </c>
      <c r="DD95" s="44" t="s">
        <v>46</v>
      </c>
      <c r="DE95" s="44" t="s">
        <v>46</v>
      </c>
      <c r="DF95" s="44">
        <f>Matrix2!DF95/Matrix3!DF95*100</f>
        <v>6.1055385957261237</v>
      </c>
      <c r="DG95" s="44">
        <f>Matrix2!DG95/Matrix3!DG95*100</f>
        <v>46.666666666666664</v>
      </c>
      <c r="DH95" s="44">
        <f>Matrix2!DH95/Matrix3!DH95*100</f>
        <v>7.4725274725274726</v>
      </c>
      <c r="DI95" s="44">
        <f>Matrix2!DI95/Matrix3!DI95*100</f>
        <v>51.764705882352949</v>
      </c>
    </row>
    <row r="96" spans="1:113" x14ac:dyDescent="0.2">
      <c r="A96" s="3" t="s">
        <v>29</v>
      </c>
      <c r="B96" s="4">
        <v>2014</v>
      </c>
      <c r="C96" s="2" t="s">
        <v>7</v>
      </c>
      <c r="D96" s="38" t="s">
        <v>46</v>
      </c>
      <c r="E96" s="38" t="s">
        <v>46</v>
      </c>
      <c r="F96" s="39" t="s">
        <v>46</v>
      </c>
      <c r="G96" s="40" t="s">
        <v>46</v>
      </c>
      <c r="H96" s="38">
        <f>Matrix2!H96/Matrix3!H96*100</f>
        <v>6.7482611021936867</v>
      </c>
      <c r="I96" s="9" t="s">
        <v>46</v>
      </c>
      <c r="J96" s="9" t="s">
        <v>46</v>
      </c>
      <c r="K96" s="9" t="s">
        <v>46</v>
      </c>
      <c r="L96" s="9" t="s">
        <v>46</v>
      </c>
      <c r="M96" s="9" t="s">
        <v>46</v>
      </c>
      <c r="N96" s="38" t="s">
        <v>237</v>
      </c>
      <c r="O96" s="9">
        <f>Matrix2!O96/Matrix3!O96*100</f>
        <v>18.475073313782993</v>
      </c>
      <c r="P96" s="9" t="s">
        <v>237</v>
      </c>
      <c r="Q96" s="9" t="s">
        <v>237</v>
      </c>
      <c r="R96" s="40" t="s">
        <v>46</v>
      </c>
      <c r="S96" s="38">
        <f>Matrix2!S96/Matrix3!S96*100</f>
        <v>63.369728109612502</v>
      </c>
      <c r="T96" s="38">
        <f>Matrix2!T96/Matrix3!T96*100</f>
        <v>63.087248322147651</v>
      </c>
      <c r="U96" s="38">
        <f>Matrix2!U96/Matrix3!U96*100</f>
        <v>48.199881959472748</v>
      </c>
      <c r="V96" s="38">
        <f>Matrix2!V96/Matrix3!V96*100</f>
        <v>64.475347661188366</v>
      </c>
      <c r="W96" s="38">
        <f>Matrix2!W96/Matrix3!W96*100</f>
        <v>49.306122448979586</v>
      </c>
      <c r="X96" s="38">
        <f>Matrix2!X96/Matrix3!X96*100</f>
        <v>8.6973034561336888</v>
      </c>
      <c r="Y96" s="38">
        <f>Matrix2!Y96/Matrix3!Y96*100</f>
        <v>23.194654490789691</v>
      </c>
      <c r="Z96" s="38">
        <f>Matrix2!Z96/Matrix3!Z96*100</f>
        <v>11.213073410768738</v>
      </c>
      <c r="AA96" s="38">
        <f>(Matrix3!AA96-Matrix2!AA96)/Matrix2!AA96*100</f>
        <v>23.792117983768996</v>
      </c>
      <c r="AB96" s="38" t="s">
        <v>46</v>
      </c>
      <c r="AC96" s="38" t="s">
        <v>46</v>
      </c>
      <c r="AD96" s="38">
        <f>Matrix2!AD96/Matrix3!AD96*100</f>
        <v>89.783281733746136</v>
      </c>
      <c r="AE96" s="44">
        <f>Matrix2!AE96/Matrix3!AE96*100</f>
        <v>19.610670511896178</v>
      </c>
      <c r="AF96" s="40">
        <f>Matrix2!AF96/Matrix3!AF96*100</f>
        <v>0</v>
      </c>
      <c r="AG96" s="38">
        <f>Matrix2!AG96/Matrix3!AG96*100</f>
        <v>17.067950775815945</v>
      </c>
      <c r="AH96" s="38">
        <f>Matrix2!AH96/Matrix3!AH96*100</f>
        <v>55.893536121673002</v>
      </c>
      <c r="AI96" s="38">
        <f>Matrix2!AI96/Matrix3!AI96*100</f>
        <v>100.34843205574913</v>
      </c>
      <c r="AJ96" s="38">
        <f>Matrix2!AJ96/Matrix3!AJ96*100</f>
        <v>13.142857142857142</v>
      </c>
      <c r="AK96" s="38">
        <f>Matrix2!AK96/Matrix3!AK96*100</f>
        <v>20.200125078173858</v>
      </c>
      <c r="AL96" s="38">
        <f>Matrix2!AL96/Matrix3!AL96*100</f>
        <v>9.5059412132582874</v>
      </c>
      <c r="AM96" s="38">
        <f>Matrix2!AM96/Matrix3!AM96*100</f>
        <v>24.148606811145513</v>
      </c>
      <c r="AN96" s="38">
        <f>Matrix2!AN96/Matrix3!AN96*100</f>
        <v>13.126959247648903</v>
      </c>
      <c r="AO96" s="38" t="s">
        <v>46</v>
      </c>
      <c r="AP96" s="38" t="s">
        <v>46</v>
      </c>
      <c r="AQ96" s="40" t="s">
        <v>46</v>
      </c>
      <c r="AR96" s="38">
        <f>Matrix2!AR96/Matrix3!AR96*100</f>
        <v>10.058855002675228</v>
      </c>
      <c r="AS96" s="38">
        <f>Matrix2!AS96/Matrix3!AS96*100</f>
        <v>27.859042553191486</v>
      </c>
      <c r="AT96" s="38">
        <f>Matrix2!AT96/Matrix3!AT96*100</f>
        <v>46.300715990453462</v>
      </c>
      <c r="AU96" s="38">
        <f>Matrix2!AU96/Matrix3!AU96*100</f>
        <v>42.783505154639172</v>
      </c>
      <c r="AV96" s="38">
        <f>Matrix2!AV96/Matrix3!AV96*100</f>
        <v>6.9813829787234036</v>
      </c>
      <c r="AW96" s="38">
        <f>Matrix2!AW96/Matrix3!AW96*100</f>
        <v>2.3936170212765959</v>
      </c>
      <c r="AX96" s="38" t="s">
        <v>237</v>
      </c>
      <c r="AY96" s="38" t="s">
        <v>46</v>
      </c>
      <c r="AZ96" s="9" t="s">
        <v>46</v>
      </c>
      <c r="BA96" s="40" t="s">
        <v>46</v>
      </c>
      <c r="BB96" s="31" t="s">
        <v>46</v>
      </c>
      <c r="BC96" s="38">
        <f>Matrix2!BC96/Matrix3!BC96*100</f>
        <v>3.3314825097168237</v>
      </c>
      <c r="BD96" s="55">
        <f>Matrix2!BD96/Matrix3!BD96*100</f>
        <v>60</v>
      </c>
      <c r="BE96" s="38">
        <f>Matrix2!BE96/Matrix3!BE96*100</f>
        <v>3.5906642728904847</v>
      </c>
      <c r="BF96" s="51">
        <f>Matrix2!BF96/Matrix3!BF96*100</f>
        <v>60</v>
      </c>
      <c r="BG96" s="38">
        <f>Matrix2!BG96/Matrix3!BG96*100</f>
        <v>24.003477795612625</v>
      </c>
      <c r="BH96" s="38">
        <f>Matrix2!BH96/Matrix3!BH96*100</f>
        <v>1.2816940651992199</v>
      </c>
      <c r="BI96" s="38">
        <f>Matrix2!BI96/Matrix3!BI96*100</f>
        <v>18.49570200573066</v>
      </c>
      <c r="BJ96" s="38">
        <f>Matrix2!BJ96/Matrix3!BJ96*100</f>
        <v>8.9541547277936964</v>
      </c>
      <c r="BK96" s="38">
        <f>Matrix2!BK96/Matrix3!BK96*100</f>
        <v>22.88</v>
      </c>
      <c r="BL96" s="38" t="s">
        <v>46</v>
      </c>
      <c r="BM96" s="38" t="s">
        <v>46</v>
      </c>
      <c r="BN96" s="38" t="s">
        <v>46</v>
      </c>
      <c r="BO96" s="40" t="s">
        <v>46</v>
      </c>
      <c r="BP96" s="38">
        <f>Matrix2!BP96/Matrix3!BP96*100</f>
        <v>13.466121893088184</v>
      </c>
      <c r="BQ96" s="38">
        <f>Matrix2!BQ96/Matrix3!BQ96*100</f>
        <v>15.245440408775188</v>
      </c>
      <c r="BR96" s="38">
        <f>(Matrix2!BR96-Matrix3!BR96)/Matrix3!BR96*100</f>
        <v>63.581345973938255</v>
      </c>
      <c r="BS96" s="38">
        <f>Matrix2!BS96/Matrix3!BS96*100</f>
        <v>6.5074906367041203</v>
      </c>
      <c r="BT96" s="38">
        <f>Matrix2!BT96/Matrix3!BT96*100</f>
        <v>2.7822364901016585</v>
      </c>
      <c r="BU96" s="38">
        <f>Matrix2!BU96/Matrix3!BU96*100</f>
        <v>2.2982635342185902</v>
      </c>
      <c r="BV96" s="38">
        <f>Matrix2!BV96/Matrix3!BV96*100</f>
        <v>6.6443720848367516</v>
      </c>
      <c r="BW96" s="38">
        <f>Matrix2!BW96/Matrix3!BW96*100</f>
        <v>8.5034013605442169</v>
      </c>
      <c r="BX96" s="35">
        <f>Matrix2!BX96/Matrix3!BX96*1000</f>
        <v>44001.481481481482</v>
      </c>
      <c r="BY96" s="45" t="s">
        <v>46</v>
      </c>
      <c r="BZ96" s="38">
        <f>Matrix2!BZ96/Matrix3!BZ96*100</f>
        <v>62.132156233279836</v>
      </c>
      <c r="CA96" s="38">
        <f>Matrix2!CA96/Matrix3!CA96*100</f>
        <v>63.482113909002493</v>
      </c>
      <c r="CB96" s="38">
        <f>Matrix2!CB96/Matrix3!CB96*100</f>
        <v>86.533878106911814</v>
      </c>
      <c r="CC96" s="38">
        <f>Matrix2!CC96/Matrix3!CC96*100</f>
        <v>13.466121893088184</v>
      </c>
      <c r="CD96" s="38">
        <f>Matrix2!CD96/Matrix3!CD96*100</f>
        <v>6.3159686755192377</v>
      </c>
      <c r="CE96" s="38">
        <f>Matrix2!CE96/Matrix3!CE96*100</f>
        <v>71.355498721227619</v>
      </c>
      <c r="CF96" s="38">
        <f>Matrix2!CF96/Matrix3!CF96*100</f>
        <v>5.5944055944055942</v>
      </c>
      <c r="CG96" s="35">
        <f>Matrix2!$CG96-Matrix3!CG96</f>
        <v>-1907</v>
      </c>
      <c r="CH96" s="38">
        <f>Matrix2!CH96/Matrix3!CH96*100</f>
        <v>3.670613562970936</v>
      </c>
      <c r="CI96" s="38">
        <f>Matrix2!CI96/Matrix3!CI96*100</f>
        <v>2.1313240043057053</v>
      </c>
      <c r="CJ96" s="38">
        <f>Matrix2!CJ96/Matrix3!CJ96*100</f>
        <v>1.5392895586652313</v>
      </c>
      <c r="CK96" s="38">
        <f>Matrix2!CK96/Matrix3!CK96*100</f>
        <v>31.964809384164223</v>
      </c>
      <c r="CL96" s="38" t="s">
        <v>237</v>
      </c>
      <c r="CM96" s="38">
        <f>Matrix2!CM96/Matrix3!CM96*100</f>
        <v>41.055718475073313</v>
      </c>
      <c r="CN96" s="38">
        <f>Matrix2!CN96/Matrix3!CN96*100</f>
        <v>25.862068965517242</v>
      </c>
      <c r="CO96" s="40">
        <f>Matrix2!CO96/Matrix3!CO96*100</f>
        <v>6.718874134604472</v>
      </c>
      <c r="CP96" s="35">
        <f>Matrix2!CP96-Matrix3!CP96</f>
        <v>62</v>
      </c>
      <c r="CQ96" s="77">
        <f>Matrix2!CQ96/Matrix3!CQ96*100-100</f>
        <v>0.84618534188618355</v>
      </c>
      <c r="CR96" s="35">
        <f>Matrix2!CR96-Matrix3!CR96</f>
        <v>409</v>
      </c>
      <c r="CS96" s="50">
        <f>Matrix2!CS96/Matrix3!CS96*100-100</f>
        <v>5.8595988538681922</v>
      </c>
      <c r="CT96" s="38">
        <f>Matrix2!CT96/Matrix3!CT96*100</f>
        <v>50.155636757341995</v>
      </c>
      <c r="CU96" s="35">
        <f>Matrix2!CT96-Matrix3!CU96</f>
        <v>34</v>
      </c>
      <c r="CV96" s="38">
        <f>Matrix2!CV96/Matrix3!CV96*100</f>
        <v>102.74868047097037</v>
      </c>
      <c r="CW96" s="38">
        <f>Matrix2!CW96/Matrix3!CW96*100</f>
        <v>50.776484751203853</v>
      </c>
      <c r="CX96" s="38">
        <f>Matrix2!CX96/Matrix3!CX96</f>
        <v>2.1421203438395415</v>
      </c>
      <c r="CY96" s="38">
        <f>Matrix2!CY96/Matrix3!CY96</f>
        <v>3.4603101133996761</v>
      </c>
      <c r="CZ96" s="38">
        <f>Matrix2!CZ96/Matrix3!CZ96</f>
        <v>53.209964412811388</v>
      </c>
      <c r="DA96" s="40" t="s">
        <v>46</v>
      </c>
      <c r="DB96" s="44" t="s">
        <v>46</v>
      </c>
      <c r="DC96" s="44" t="s">
        <v>46</v>
      </c>
      <c r="DD96" s="44" t="s">
        <v>46</v>
      </c>
      <c r="DE96" s="44" t="s">
        <v>46</v>
      </c>
      <c r="DF96" s="44">
        <f>Matrix2!DF96/Matrix3!DF96*100</f>
        <v>3.3314825097168237</v>
      </c>
      <c r="DG96" s="44">
        <f>Matrix2!DG96/Matrix3!DG96*100</f>
        <v>60</v>
      </c>
      <c r="DH96" s="44">
        <f>Matrix2!DH96/Matrix3!DH96*100</f>
        <v>3.5906642728904847</v>
      </c>
      <c r="DI96" s="44">
        <f>Matrix2!DI96/Matrix3!DI96*100</f>
        <v>60</v>
      </c>
    </row>
    <row r="97" spans="1:113" x14ac:dyDescent="0.2">
      <c r="A97" s="3" t="s">
        <v>30</v>
      </c>
      <c r="B97" s="4">
        <v>2014</v>
      </c>
      <c r="C97" s="2" t="s">
        <v>8</v>
      </c>
      <c r="D97" s="38" t="s">
        <v>46</v>
      </c>
      <c r="E97" s="38" t="s">
        <v>46</v>
      </c>
      <c r="F97" s="39" t="s">
        <v>46</v>
      </c>
      <c r="G97" s="40" t="s">
        <v>46</v>
      </c>
      <c r="H97" s="38">
        <f>Matrix2!H97/Matrix3!H97*100</f>
        <v>6.3416671016232575</v>
      </c>
      <c r="I97" s="9" t="s">
        <v>46</v>
      </c>
      <c r="J97" s="9" t="s">
        <v>46</v>
      </c>
      <c r="K97" s="9" t="s">
        <v>46</v>
      </c>
      <c r="L97" s="9" t="s">
        <v>46</v>
      </c>
      <c r="M97" s="9" t="s">
        <v>46</v>
      </c>
      <c r="N97" s="38" t="s">
        <v>237</v>
      </c>
      <c r="O97" s="9">
        <f>Matrix2!O97/Matrix3!O97*100</f>
        <v>16.706443914081145</v>
      </c>
      <c r="P97" s="9" t="s">
        <v>237</v>
      </c>
      <c r="Q97" s="9" t="s">
        <v>237</v>
      </c>
      <c r="R97" s="40" t="s">
        <v>46</v>
      </c>
      <c r="S97" s="38">
        <f>Matrix2!S97/Matrix3!S97*100</f>
        <v>62.942148760330575</v>
      </c>
      <c r="T97" s="38">
        <f>Matrix2!T97/Matrix3!T97*100</f>
        <v>62.11788549231548</v>
      </c>
      <c r="U97" s="38">
        <f>Matrix2!U97/Matrix3!U97*100</f>
        <v>49.180834621329211</v>
      </c>
      <c r="V97" s="38">
        <f>Matrix2!V97/Matrix3!V97*100</f>
        <v>61.614173228346459</v>
      </c>
      <c r="W97" s="38">
        <f>Matrix2!W97/Matrix3!W97*100</f>
        <v>50.848522941546193</v>
      </c>
      <c r="X97" s="38">
        <f>Matrix2!X97/Matrix3!X97*100</f>
        <v>10.553527980535279</v>
      </c>
      <c r="Y97" s="38">
        <f>Matrix2!Y97/Matrix3!Y97*100</f>
        <v>22.267898240861477</v>
      </c>
      <c r="Z97" s="38">
        <f>Matrix2!Z97/Matrix3!Z97*100</f>
        <v>9.9602497131984382</v>
      </c>
      <c r="AA97" s="38">
        <f>(Matrix3!AA97-Matrix2!AA97)/Matrix2!AA97*100</f>
        <v>27.167523232259317</v>
      </c>
      <c r="AB97" s="38" t="s">
        <v>46</v>
      </c>
      <c r="AC97" s="38" t="s">
        <v>46</v>
      </c>
      <c r="AD97" s="38">
        <f>Matrix2!AD97/Matrix3!AD97*100</f>
        <v>90.656565656565661</v>
      </c>
      <c r="AE97" s="44">
        <f>Matrix2!AE97/Matrix3!AE97*100</f>
        <v>42.755637936360827</v>
      </c>
      <c r="AF97" s="40">
        <f>Matrix2!AF97/Matrix3!AF97*100</f>
        <v>0</v>
      </c>
      <c r="AG97" s="38">
        <f>Matrix2!AG97/Matrix3!AG97*100</f>
        <v>17.250378412234461</v>
      </c>
      <c r="AH97" s="38">
        <f>Matrix2!AH97/Matrix3!AH97*100</f>
        <v>56.834532374100718</v>
      </c>
      <c r="AI97" s="38">
        <f>Matrix2!AI97/Matrix3!AI97*100</f>
        <v>101.64705882352941</v>
      </c>
      <c r="AJ97" s="38">
        <f>Matrix2!AJ97/Matrix3!AJ97*100</f>
        <v>31.64179104477612</v>
      </c>
      <c r="AK97" s="38">
        <f>Matrix2!AK97/Matrix3!AK97*100</f>
        <v>19.288845591816852</v>
      </c>
      <c r="AL97" s="38">
        <f>Matrix2!AL97/Matrix3!AL97*100</f>
        <v>7.2089624939113488</v>
      </c>
      <c r="AM97" s="38">
        <f>Matrix2!AM97/Matrix3!AM97*100</f>
        <v>22.474747474747474</v>
      </c>
      <c r="AN97" s="38">
        <f>Matrix2!AN97/Matrix3!AN97*100</f>
        <v>9.13767019667171</v>
      </c>
      <c r="AO97" s="38" t="s">
        <v>46</v>
      </c>
      <c r="AP97" s="38" t="s">
        <v>46</v>
      </c>
      <c r="AQ97" s="40" t="s">
        <v>46</v>
      </c>
      <c r="AR97" s="38">
        <f>Matrix2!AR97/Matrix3!AR97*100</f>
        <v>9.551646745654784</v>
      </c>
      <c r="AS97" s="38">
        <f>Matrix2!AS97/Matrix3!AS97*100</f>
        <v>25.409836065573771</v>
      </c>
      <c r="AT97" s="38">
        <f>Matrix2!AT97/Matrix3!AT97*100</f>
        <v>48.387096774193552</v>
      </c>
      <c r="AU97" s="38">
        <f>Matrix2!AU97/Matrix3!AU97*100</f>
        <v>40.888888888888893</v>
      </c>
      <c r="AV97" s="38">
        <f>Matrix2!AV97/Matrix3!AV97*100</f>
        <v>6.0655737704918034</v>
      </c>
      <c r="AW97" s="38">
        <f>Matrix2!AW97/Matrix3!AW97*100</f>
        <v>1.5846994535519126</v>
      </c>
      <c r="AX97" s="38" t="s">
        <v>237</v>
      </c>
      <c r="AY97" s="38" t="s">
        <v>46</v>
      </c>
      <c r="AZ97" s="9" t="s">
        <v>46</v>
      </c>
      <c r="BA97" s="40" t="s">
        <v>46</v>
      </c>
      <c r="BB97" s="31" t="s">
        <v>46</v>
      </c>
      <c r="BC97" s="38">
        <f>Matrix2!BC97/Matrix3!BC97*100</f>
        <v>2.8396679772826561</v>
      </c>
      <c r="BD97" s="55">
        <f>Matrix2!BD97/Matrix3!BD97*100</f>
        <v>36.923076923076927</v>
      </c>
      <c r="BE97" s="38">
        <f>Matrix2!BE97/Matrix3!BE97*100</f>
        <v>3.3519553072625698</v>
      </c>
      <c r="BF97" s="51">
        <f>Matrix2!BF97/Matrix3!BF97*100</f>
        <v>54.166666666666664</v>
      </c>
      <c r="BG97" s="38">
        <f>Matrix2!BG97/Matrix3!BG97*100</f>
        <v>23.680776658489481</v>
      </c>
      <c r="BH97" s="38">
        <f>Matrix2!BH97/Matrix3!BH97*100</f>
        <v>1.763279700242451</v>
      </c>
      <c r="BI97" s="38">
        <f>Matrix2!BI97/Matrix3!BI97*100</f>
        <v>18.262879788639367</v>
      </c>
      <c r="BJ97" s="38">
        <f>Matrix2!BJ97/Matrix3!BJ97*100</f>
        <v>7.959048877146631</v>
      </c>
      <c r="BK97" s="38">
        <f>Matrix2!BK97/Matrix3!BK97*100</f>
        <v>23.92807745504841</v>
      </c>
      <c r="BL97" s="38" t="s">
        <v>46</v>
      </c>
      <c r="BM97" s="38" t="s">
        <v>46</v>
      </c>
      <c r="BN97" s="38" t="s">
        <v>46</v>
      </c>
      <c r="BO97" s="40" t="s">
        <v>46</v>
      </c>
      <c r="BP97" s="38">
        <f>Matrix2!BP97/Matrix3!BP97*100</f>
        <v>13.572001068661502</v>
      </c>
      <c r="BQ97" s="38">
        <f>Matrix2!BQ97/Matrix3!BQ97*100</f>
        <v>14.24718347002489</v>
      </c>
      <c r="BR97" s="38">
        <f>(Matrix2!BR97-Matrix3!BR97)/Matrix3!BR97*100</f>
        <v>71.782802575372415</v>
      </c>
      <c r="BS97" s="38">
        <f>Matrix2!BS97/Matrix3!BS97*100</f>
        <v>6.1955216869356438</v>
      </c>
      <c r="BT97" s="38">
        <f>Matrix2!BT97/Matrix3!BT97*100</f>
        <v>3.0899316248238424</v>
      </c>
      <c r="BU97" s="38">
        <f>Matrix2!BU97/Matrix3!BU97*100</f>
        <v>2.6449372161367886</v>
      </c>
      <c r="BV97" s="38">
        <f>Matrix2!BV97/Matrix3!BV97*100</f>
        <v>6.4218301189987681</v>
      </c>
      <c r="BW97" s="38">
        <f>Matrix2!BW97/Matrix3!BW97*100</f>
        <v>9.505252456794306</v>
      </c>
      <c r="BX97" s="35">
        <f>Matrix2!BX97/Matrix3!BX97*1000</f>
        <v>46556.207964129389</v>
      </c>
      <c r="BY97" s="45" t="s">
        <v>46</v>
      </c>
      <c r="BZ97" s="38">
        <f>Matrix2!BZ97/Matrix3!BZ97*100</f>
        <v>62.482384258051049</v>
      </c>
      <c r="CA97" s="38">
        <f>Matrix2!CA97/Matrix3!CA97*100</f>
        <v>62.461410095953276</v>
      </c>
      <c r="CB97" s="38">
        <f>Matrix2!CB97/Matrix3!CB97*100</f>
        <v>86.427998931338507</v>
      </c>
      <c r="CC97" s="38">
        <f>Matrix2!CC97/Matrix3!CC97*100</f>
        <v>13.572001068661502</v>
      </c>
      <c r="CD97" s="38">
        <f>Matrix2!CD97/Matrix3!CD97*100</f>
        <v>7.3871226289072931</v>
      </c>
      <c r="CE97" s="38">
        <f>Matrix2!CE97/Matrix3!CE97*100</f>
        <v>69.273570324574962</v>
      </c>
      <c r="CF97" s="38">
        <f>Matrix2!CF97/Matrix3!CF97*100</f>
        <v>12.030075187969924</v>
      </c>
      <c r="CG97" s="35">
        <f>Matrix2!$CG97-Matrix3!CG97</f>
        <v>-2754</v>
      </c>
      <c r="CH97" s="38">
        <f>Matrix2!CH97/Matrix3!CH97*100</f>
        <v>3.5001253028151367</v>
      </c>
      <c r="CI97" s="38">
        <f>Matrix2!CI97/Matrix3!CI97*100</f>
        <v>2.3891070086041264</v>
      </c>
      <c r="CJ97" s="38">
        <f>Matrix2!CJ97/Matrix3!CJ97*100</f>
        <v>1.1110182942110101</v>
      </c>
      <c r="CK97" s="38">
        <f>Matrix2!CK97/Matrix3!CK97*100</f>
        <v>39.856801909307876</v>
      </c>
      <c r="CL97" s="38" t="s">
        <v>237</v>
      </c>
      <c r="CM97" s="38">
        <f>Matrix2!CM97/Matrix3!CM97*100</f>
        <v>47.494033412887823</v>
      </c>
      <c r="CN97" s="38">
        <f>Matrix2!CN97/Matrix3!CN97*100</f>
        <v>27.966101694915253</v>
      </c>
      <c r="CO97" s="40">
        <f>Matrix2!CO97/Matrix3!CO97*100</f>
        <v>7.1131925421931612</v>
      </c>
      <c r="CP97" s="35">
        <f>Matrix2!CP97-Matrix3!CP97</f>
        <v>85</v>
      </c>
      <c r="CQ97" s="77">
        <f>Matrix2!CQ97/Matrix3!CQ97*100-100</f>
        <v>0.94696969696970257</v>
      </c>
      <c r="CR97" s="35">
        <f>Matrix2!CR97-Matrix3!CR97</f>
        <v>-23</v>
      </c>
      <c r="CS97" s="50">
        <f>Matrix2!CS97/Matrix3!CS97*100-100</f>
        <v>-0.25319242624394178</v>
      </c>
      <c r="CT97" s="38">
        <f>Matrix2!CT97/Matrix3!CT97*100</f>
        <v>40.911599161240481</v>
      </c>
      <c r="CU97" s="35">
        <f>Matrix2!CT97-Matrix3!CU97</f>
        <v>29</v>
      </c>
      <c r="CV97" s="38">
        <f>Matrix2!CV97/Matrix3!CV97*100</f>
        <v>106.19909502262443</v>
      </c>
      <c r="CW97" s="38">
        <f>Matrix2!CW97/Matrix3!CW97*100</f>
        <v>50.225481496946614</v>
      </c>
      <c r="CX97" s="38">
        <f>Matrix2!CX97/Matrix3!CX97</f>
        <v>2.1090929106120653</v>
      </c>
      <c r="CY97" s="38">
        <f>Matrix2!CY97/Matrix3!CY97</f>
        <v>6.0419426048565121</v>
      </c>
      <c r="CZ97" s="38">
        <f>Matrix2!CZ97/Matrix3!CZ97</f>
        <v>59.315789473684212</v>
      </c>
      <c r="DA97" s="40" t="s">
        <v>46</v>
      </c>
      <c r="DB97" s="44" t="s">
        <v>46</v>
      </c>
      <c r="DC97" s="44" t="s">
        <v>46</v>
      </c>
      <c r="DD97" s="44" t="s">
        <v>46</v>
      </c>
      <c r="DE97" s="44" t="s">
        <v>46</v>
      </c>
      <c r="DF97" s="44">
        <f>Matrix2!DF97/Matrix3!DF97*100</f>
        <v>2.8396679772826561</v>
      </c>
      <c r="DG97" s="44">
        <f>Matrix2!DG97/Matrix3!DG97*100</f>
        <v>36.923076923076927</v>
      </c>
      <c r="DH97" s="44">
        <f>Matrix2!DH97/Matrix3!DH97*100</f>
        <v>3.3519553072625698</v>
      </c>
      <c r="DI97" s="44">
        <f>Matrix2!DI97/Matrix3!DI97*100</f>
        <v>54.166666666666664</v>
      </c>
    </row>
    <row r="98" spans="1:113" x14ac:dyDescent="0.2">
      <c r="A98" s="3" t="s">
        <v>31</v>
      </c>
      <c r="B98" s="4">
        <v>2014</v>
      </c>
      <c r="C98" s="2" t="s">
        <v>9</v>
      </c>
      <c r="D98" s="38" t="s">
        <v>46</v>
      </c>
      <c r="E98" s="38" t="s">
        <v>46</v>
      </c>
      <c r="F98" s="39" t="s">
        <v>46</v>
      </c>
      <c r="G98" s="40" t="s">
        <v>46</v>
      </c>
      <c r="H98" s="38">
        <f>Matrix2!H98/Matrix3!H98*100</f>
        <v>6.7134226203050398</v>
      </c>
      <c r="I98" s="9" t="s">
        <v>46</v>
      </c>
      <c r="J98" s="9" t="s">
        <v>46</v>
      </c>
      <c r="K98" s="9" t="s">
        <v>46</v>
      </c>
      <c r="L98" s="9" t="s">
        <v>46</v>
      </c>
      <c r="M98" s="9" t="s">
        <v>46</v>
      </c>
      <c r="N98" s="38" t="s">
        <v>237</v>
      </c>
      <c r="O98" s="9">
        <f>Matrix2!O98/Matrix3!O98*100</f>
        <v>19.600000000000001</v>
      </c>
      <c r="P98" s="9" t="s">
        <v>237</v>
      </c>
      <c r="Q98" s="9" t="s">
        <v>237</v>
      </c>
      <c r="R98" s="40" t="s">
        <v>46</v>
      </c>
      <c r="S98" s="38">
        <f>Matrix2!S98/Matrix3!S98*100</f>
        <v>63.915443651541672</v>
      </c>
      <c r="T98" s="38">
        <f>Matrix2!T98/Matrix3!T98*100</f>
        <v>62.735066371681413</v>
      </c>
      <c r="U98" s="38">
        <f>Matrix2!U98/Matrix3!U98*100</f>
        <v>49.544603867747973</v>
      </c>
      <c r="V98" s="38">
        <f>Matrix2!V98/Matrix3!V98*100</f>
        <v>61.150512214342001</v>
      </c>
      <c r="W98" s="38">
        <f>Matrix2!W98/Matrix3!W98*100</f>
        <v>47.393603626290606</v>
      </c>
      <c r="X98" s="38">
        <f>Matrix2!X98/Matrix3!X98*100</f>
        <v>8.2344213649851632</v>
      </c>
      <c r="Y98" s="38">
        <f>Matrix2!Y98/Matrix3!Y98*100</f>
        <v>22.131392889347502</v>
      </c>
      <c r="Z98" s="38">
        <f>Matrix2!Z98/Matrix3!Z98*100</f>
        <v>11.193419725375374</v>
      </c>
      <c r="AA98" s="38">
        <f>(Matrix3!AA98-Matrix2!AA98)/Matrix2!AA98*100</f>
        <v>25.040130036509478</v>
      </c>
      <c r="AB98" s="38" t="s">
        <v>46</v>
      </c>
      <c r="AC98" s="38" t="s">
        <v>46</v>
      </c>
      <c r="AD98" s="38">
        <f>Matrix2!AD98/Matrix3!AD98*100</f>
        <v>87.962962962962962</v>
      </c>
      <c r="AE98" s="44">
        <f>Matrix2!AE98/Matrix3!AE98*100</f>
        <v>44.19155998103367</v>
      </c>
      <c r="AF98" s="40">
        <f>Matrix2!AF98/Matrix3!AF98*100</f>
        <v>0</v>
      </c>
      <c r="AG98" s="38">
        <f>Matrix2!AG98/Matrix3!AG98*100</f>
        <v>16.418099623980734</v>
      </c>
      <c r="AH98" s="38">
        <f>Matrix2!AH98/Matrix3!AH98*100</f>
        <v>57.178841309823682</v>
      </c>
      <c r="AI98" s="38">
        <f>Matrix2!AI98/Matrix3!AI98*100</f>
        <v>99.163498098859321</v>
      </c>
      <c r="AJ98" s="38">
        <f>Matrix2!AJ98/Matrix3!AJ98*100</f>
        <v>28.167281672816731</v>
      </c>
      <c r="AK98" s="38">
        <f>Matrix2!AK98/Matrix3!AK98*100</f>
        <v>17.925311203319502</v>
      </c>
      <c r="AL98" s="38">
        <f>Matrix2!AL98/Matrix3!AL98*100</f>
        <v>5.4771784232365146</v>
      </c>
      <c r="AM98" s="38">
        <f>Matrix2!AM98/Matrix3!AM98*100</f>
        <v>16.203703703703702</v>
      </c>
      <c r="AN98" s="38">
        <f>Matrix2!AN98/Matrix3!AN98*100</f>
        <v>6.8193515182707154</v>
      </c>
      <c r="AO98" s="38" t="s">
        <v>46</v>
      </c>
      <c r="AP98" s="38" t="s">
        <v>46</v>
      </c>
      <c r="AQ98" s="40" t="s">
        <v>46</v>
      </c>
      <c r="AR98" s="38">
        <f>Matrix2!AR98/Matrix3!AR98*100</f>
        <v>8.9991127635303556</v>
      </c>
      <c r="AS98" s="38">
        <f>Matrix2!AS98/Matrix3!AS98*100</f>
        <v>26.009389671361504</v>
      </c>
      <c r="AT98" s="38">
        <f>Matrix2!AT98/Matrix3!AT98*100</f>
        <v>44.584837545126355</v>
      </c>
      <c r="AU98" s="38">
        <f>Matrix2!AU98/Matrix3!AU98*100</f>
        <v>34.412955465587039</v>
      </c>
      <c r="AV98" s="38">
        <f>Matrix2!AV98/Matrix3!AV98*100</f>
        <v>4.835680751173709</v>
      </c>
      <c r="AW98" s="38">
        <f>Matrix2!AW98/Matrix3!AW98*100</f>
        <v>1.8309859154929577</v>
      </c>
      <c r="AX98" s="38" t="s">
        <v>237</v>
      </c>
      <c r="AY98" s="38" t="s">
        <v>46</v>
      </c>
      <c r="AZ98" s="9" t="s">
        <v>46</v>
      </c>
      <c r="BA98" s="40" t="s">
        <v>46</v>
      </c>
      <c r="BB98" s="31" t="s">
        <v>46</v>
      </c>
      <c r="BC98" s="38">
        <f>Matrix2!BC98/Matrix3!BC98*100</f>
        <v>2.5610244097639057</v>
      </c>
      <c r="BD98" s="55">
        <f>Matrix2!BD98/Matrix3!BD98*100</f>
        <v>20.3125</v>
      </c>
      <c r="BE98" s="38">
        <f>Matrix2!BE98/Matrix3!BE98*100</f>
        <v>3.7628278221208662</v>
      </c>
      <c r="BF98" s="51">
        <f>Matrix2!BF98/Matrix3!BF98*100</f>
        <v>24.242424242424242</v>
      </c>
      <c r="BG98" s="38">
        <f>Matrix2!BG98/Matrix3!BG98*100</f>
        <v>24.627149435971102</v>
      </c>
      <c r="BH98" s="38">
        <f>Matrix2!BH98/Matrix3!BH98*100</f>
        <v>1.2523588951792759</v>
      </c>
      <c r="BI98" s="38">
        <f>Matrix2!BI98/Matrix3!BI98*100</f>
        <v>16.565693100642012</v>
      </c>
      <c r="BJ98" s="38">
        <f>Matrix2!BJ98/Matrix3!BJ98*100</f>
        <v>6.754679446604575</v>
      </c>
      <c r="BK98" s="38">
        <f>Matrix2!BK98/Matrix3!BK98*100</f>
        <v>26.506024096385545</v>
      </c>
      <c r="BL98" s="38" t="s">
        <v>46</v>
      </c>
      <c r="BM98" s="38" t="s">
        <v>46</v>
      </c>
      <c r="BN98" s="38" t="s">
        <v>46</v>
      </c>
      <c r="BO98" s="40" t="s">
        <v>46</v>
      </c>
      <c r="BP98" s="38">
        <f>Matrix2!BP98/Matrix3!BP98*100</f>
        <v>13.668677294269713</v>
      </c>
      <c r="BQ98" s="38">
        <f>Matrix2!BQ98/Matrix3!BQ98*100</f>
        <v>15.077281962451345</v>
      </c>
      <c r="BR98" s="38">
        <f>(Matrix2!BR98-Matrix3!BR98)/Matrix3!BR98*100</f>
        <v>68.947448103337734</v>
      </c>
      <c r="BS98" s="38">
        <f>Matrix2!BS98/Matrix3!BS98*100</f>
        <v>4.2714098609996203</v>
      </c>
      <c r="BT98" s="38">
        <f>Matrix2!BT98/Matrix3!BT98*100</f>
        <v>2.0786683003084203</v>
      </c>
      <c r="BU98" s="38">
        <f>Matrix2!BU98/Matrix3!BU98*100</f>
        <v>1.9926755708746229</v>
      </c>
      <c r="BV98" s="38">
        <f>Matrix2!BV98/Matrix3!BV98*100</f>
        <v>4.2937219730941703</v>
      </c>
      <c r="BW98" s="38">
        <f>Matrix2!BW98/Matrix3!BW98*100</f>
        <v>5.916654814393401</v>
      </c>
      <c r="BX98" s="35">
        <f>Matrix2!BX98/Matrix3!BX98*1000</f>
        <v>52925.864223240314</v>
      </c>
      <c r="BY98" s="45" t="s">
        <v>46</v>
      </c>
      <c r="BZ98" s="38">
        <f>Matrix2!BZ98/Matrix3!BZ98*100</f>
        <v>61.933330516709617</v>
      </c>
      <c r="CA98" s="38">
        <f>Matrix2!CA98/Matrix3!CA98*100</f>
        <v>63.610825625214119</v>
      </c>
      <c r="CB98" s="38">
        <f>Matrix2!CB98/Matrix3!CB98*100</f>
        <v>86.331322705730287</v>
      </c>
      <c r="CC98" s="38">
        <f>Matrix2!CC98/Matrix3!CC98*100</f>
        <v>13.668677294269713</v>
      </c>
      <c r="CD98" s="38">
        <f>Matrix2!CD98/Matrix3!CD98*100</f>
        <v>7.0659198621283936</v>
      </c>
      <c r="CE98" s="38">
        <f>Matrix2!CE98/Matrix3!CE98*100</f>
        <v>71.877729257641917</v>
      </c>
      <c r="CF98" s="38">
        <f>Matrix2!CF98/Matrix3!CF98*100</f>
        <v>3.9130434782608701</v>
      </c>
      <c r="CG98" s="35">
        <f>Matrix2!$CG98-Matrix3!CG98</f>
        <v>1452</v>
      </c>
      <c r="CH98" s="38">
        <f>Matrix2!CH98/Matrix3!CH98*100</f>
        <v>3.4108738658844393</v>
      </c>
      <c r="CI98" s="38">
        <f>Matrix2!CI98/Matrix3!CI98*100</f>
        <v>1.8418718875775972</v>
      </c>
      <c r="CJ98" s="38">
        <f>Matrix2!CJ98/Matrix3!CJ98*100</f>
        <v>1.5690019783068423</v>
      </c>
      <c r="CK98" s="38">
        <f>Matrix2!CK98/Matrix3!CK98*100</f>
        <v>39.6</v>
      </c>
      <c r="CL98" s="38" t="s">
        <v>237</v>
      </c>
      <c r="CM98" s="38">
        <f>Matrix2!CM98/Matrix3!CM98*100</f>
        <v>39.6</v>
      </c>
      <c r="CN98" s="38">
        <f>Matrix2!CN98/Matrix3!CN98*100</f>
        <v>32.342657342657347</v>
      </c>
      <c r="CO98" s="40">
        <f>Matrix2!CO98/Matrix3!CO98*100</f>
        <v>4.8229898237064637</v>
      </c>
      <c r="CP98" s="35">
        <f>Matrix2!CP98-Matrix3!CP98</f>
        <v>111</v>
      </c>
      <c r="CQ98" s="77">
        <f>Matrix2!CQ98/Matrix3!CQ98*100-100</f>
        <v>1.0194709772226389</v>
      </c>
      <c r="CR98" s="35">
        <f>Matrix2!CR98-Matrix3!CR98</f>
        <v>-60</v>
      </c>
      <c r="CS98" s="50">
        <f>Matrix2!CS98/Matrix3!CS98*100-100</f>
        <v>-0.5425445338638184</v>
      </c>
      <c r="CT98" s="38">
        <f>Matrix2!CT98/Matrix3!CT98*100</f>
        <v>34.257659787253388</v>
      </c>
      <c r="CU98" s="35">
        <f>Matrix2!CT98-Matrix3!CU98</f>
        <v>43</v>
      </c>
      <c r="CV98" s="38">
        <f>Matrix2!CV98/Matrix3!CV98*100</f>
        <v>116.51059187198835</v>
      </c>
      <c r="CW98" s="38">
        <f>Matrix2!CW98/Matrix3!CW98*100</f>
        <v>54.142549326122783</v>
      </c>
      <c r="CX98" s="38">
        <f>Matrix2!CX98/Matrix3!CX98</f>
        <v>2.1402477620037978</v>
      </c>
      <c r="CY98" s="38">
        <f>Matrix2!CY98/Matrix3!CY98</f>
        <v>3.9580267558528428</v>
      </c>
      <c r="CZ98" s="38">
        <f>Matrix2!CZ98/Matrix3!CZ98</f>
        <v>44.2411214953271</v>
      </c>
      <c r="DA98" s="40" t="s">
        <v>46</v>
      </c>
      <c r="DB98" s="44" t="s">
        <v>46</v>
      </c>
      <c r="DC98" s="44" t="s">
        <v>46</v>
      </c>
      <c r="DD98" s="44" t="s">
        <v>46</v>
      </c>
      <c r="DE98" s="44" t="s">
        <v>46</v>
      </c>
      <c r="DF98" s="44">
        <f>Matrix2!DF98/Matrix3!DF98*100</f>
        <v>2.5610244097639057</v>
      </c>
      <c r="DG98" s="44">
        <f>Matrix2!DG98/Matrix3!DG98*100</f>
        <v>20.3125</v>
      </c>
      <c r="DH98" s="44">
        <f>Matrix2!DH98/Matrix3!DH98*100</f>
        <v>3.7628278221208662</v>
      </c>
      <c r="DI98" s="44">
        <f>Matrix2!DI98/Matrix3!DI98*100</f>
        <v>24.242424242424242</v>
      </c>
    </row>
    <row r="99" spans="1:113" x14ac:dyDescent="0.2">
      <c r="A99" s="3" t="s">
        <v>32</v>
      </c>
      <c r="B99" s="4">
        <v>2014</v>
      </c>
      <c r="C99" s="2" t="s">
        <v>10</v>
      </c>
      <c r="D99" s="38" t="s">
        <v>46</v>
      </c>
      <c r="E99" s="38" t="s">
        <v>46</v>
      </c>
      <c r="F99" s="39" t="s">
        <v>46</v>
      </c>
      <c r="G99" s="40" t="s">
        <v>46</v>
      </c>
      <c r="H99" s="38">
        <f>Matrix2!H99/Matrix3!H99*100</f>
        <v>11.658834358800446</v>
      </c>
      <c r="I99" s="9" t="s">
        <v>46</v>
      </c>
      <c r="J99" s="9" t="s">
        <v>46</v>
      </c>
      <c r="K99" s="9" t="s">
        <v>46</v>
      </c>
      <c r="L99" s="9" t="s">
        <v>46</v>
      </c>
      <c r="M99" s="9" t="s">
        <v>46</v>
      </c>
      <c r="N99" s="38">
        <v>21.8</v>
      </c>
      <c r="O99" s="9">
        <f>Matrix2!O99/Matrix3!O99*100</f>
        <v>28.918590522478738</v>
      </c>
      <c r="P99" s="9">
        <f>Matrix2!P99/Matrix3!P99*100</f>
        <v>39.924821556851612</v>
      </c>
      <c r="Q99" s="9">
        <f>(Matrix3!Q99-Matrix2!Q99)/Matrix2!Q99*100</f>
        <v>36.29153182951481</v>
      </c>
      <c r="R99" s="40" t="s">
        <v>46</v>
      </c>
      <c r="S99" s="38">
        <f>Matrix2!S99/Matrix3!S99*100</f>
        <v>62.947626715742658</v>
      </c>
      <c r="T99" s="38">
        <f>Matrix2!T99/Matrix3!T99*100</f>
        <v>65.324157347305857</v>
      </c>
      <c r="U99" s="38">
        <f>Matrix2!U99/Matrix3!U99*100</f>
        <v>47.909899731676312</v>
      </c>
      <c r="V99" s="38">
        <f>Matrix2!V99/Matrix3!V99*100</f>
        <v>59.333333333333336</v>
      </c>
      <c r="W99" s="38">
        <f>Matrix2!W99/Matrix3!W99*100</f>
        <v>48.032424465733236</v>
      </c>
      <c r="X99" s="38">
        <f>Matrix2!X99/Matrix3!X99*100</f>
        <v>11.60363291310831</v>
      </c>
      <c r="Y99" s="38">
        <f>Matrix2!Y99/Matrix3!Y99*100</f>
        <v>26.606405476214682</v>
      </c>
      <c r="Z99" s="38">
        <f>Matrix2!Z99/Matrix3!Z99*100</f>
        <v>14.532500889365519</v>
      </c>
      <c r="AA99" s="38">
        <f>(Matrix3!AA99-Matrix2!AA99)/Matrix2!AA99*100</f>
        <v>16.803955758268117</v>
      </c>
      <c r="AB99" s="38" t="s">
        <v>46</v>
      </c>
      <c r="AC99" s="38" t="s">
        <v>46</v>
      </c>
      <c r="AD99" s="38">
        <f>Matrix2!AD99/Matrix3!AD99*100</f>
        <v>90.938511326860834</v>
      </c>
      <c r="AE99" s="44" t="s">
        <v>46</v>
      </c>
      <c r="AF99" s="40">
        <f>Matrix2!AF99/Matrix3!AF99*100</f>
        <v>52.28951255539144</v>
      </c>
      <c r="AG99" s="38">
        <f>Matrix2!AG99/Matrix3!AG99*100</f>
        <v>16.099026209970447</v>
      </c>
      <c r="AH99" s="38" t="s">
        <v>46</v>
      </c>
      <c r="AI99" s="38" t="s">
        <v>46</v>
      </c>
      <c r="AJ99" s="38" t="s">
        <v>46</v>
      </c>
      <c r="AK99" s="38">
        <f>Matrix2!AK99/Matrix3!AK99*100</f>
        <v>22.709456148946593</v>
      </c>
      <c r="AL99" s="38">
        <f>Matrix2!AL99/Matrix3!AL99*100</f>
        <v>23.199412052915239</v>
      </c>
      <c r="AM99" s="38">
        <f>Matrix2!AM99/Matrix3!AM99*100</f>
        <v>52.966558791801511</v>
      </c>
      <c r="AN99" s="38">
        <f>Matrix2!AN99/Matrix3!AN99*100</f>
        <v>26.376767980740297</v>
      </c>
      <c r="AO99" s="38" t="s">
        <v>46</v>
      </c>
      <c r="AP99" s="38" t="s">
        <v>46</v>
      </c>
      <c r="AQ99" s="40" t="s">
        <v>46</v>
      </c>
      <c r="AR99" s="38">
        <f>Matrix2!AR99/Matrix3!AR99*100</f>
        <v>9.6749188508308706</v>
      </c>
      <c r="AS99" s="38">
        <f>Matrix2!AS99/Matrix3!AS99*100</f>
        <v>30.195292939409114</v>
      </c>
      <c r="AT99" s="38">
        <f>Matrix2!AT99/Matrix3!AT99*100</f>
        <v>41.210613598673298</v>
      </c>
      <c r="AU99" s="38">
        <f>Matrix2!AU99/Matrix3!AU99*100</f>
        <v>44.466800804828978</v>
      </c>
      <c r="AV99" s="38">
        <f>Matrix2!AV99/Matrix3!AV99*100</f>
        <v>17.57636454682023</v>
      </c>
      <c r="AW99" s="38">
        <f>Matrix2!AW99/Matrix3!AW99*100</f>
        <v>2.6289434151226843</v>
      </c>
      <c r="AX99" s="38">
        <v>5.4</v>
      </c>
      <c r="AY99" s="38" t="s">
        <v>46</v>
      </c>
      <c r="AZ99" s="9" t="s">
        <v>46</v>
      </c>
      <c r="BA99" s="40" t="s">
        <v>46</v>
      </c>
      <c r="BB99" s="31" t="s">
        <v>46</v>
      </c>
      <c r="BC99" s="38">
        <f>Matrix2!BC99/Matrix3!BC99*100</f>
        <v>6.0661764705882355</v>
      </c>
      <c r="BD99" s="55">
        <f>Matrix2!BD99/Matrix3!BD99*100</f>
        <v>32.954545454545453</v>
      </c>
      <c r="BE99" s="38">
        <f>Matrix2!BE99/Matrix3!BE99*100</f>
        <v>7.0026178010471201</v>
      </c>
      <c r="BF99" s="51">
        <f>Matrix2!BF99/Matrix3!BF99*100</f>
        <v>38.31775700934579</v>
      </c>
      <c r="BG99" s="38">
        <f>Matrix2!BG99/Matrix3!BG99*100</f>
        <v>24.35928491836636</v>
      </c>
      <c r="BH99" s="38">
        <f>Matrix2!BH99/Matrix3!BH99*100</f>
        <v>3.8385043754972155</v>
      </c>
      <c r="BI99" s="38">
        <f>Matrix2!BI99/Matrix3!BI99*100</f>
        <v>16.111917513389059</v>
      </c>
      <c r="BJ99" s="38">
        <f>Matrix2!BJ99/Matrix3!BJ99*100</f>
        <v>7.963361529606086</v>
      </c>
      <c r="BK99" s="38">
        <f>Matrix2!BK99/Matrix3!BK99*100</f>
        <v>23.130106851037084</v>
      </c>
      <c r="BL99" s="38" t="s">
        <v>46</v>
      </c>
      <c r="BM99" s="38" t="s">
        <v>46</v>
      </c>
      <c r="BN99" s="38" t="s">
        <v>46</v>
      </c>
      <c r="BO99" s="40" t="s">
        <v>46</v>
      </c>
      <c r="BP99" s="38">
        <f>Matrix2!BP99/Matrix3!BP99*100</f>
        <v>14.491003501992514</v>
      </c>
      <c r="BQ99" s="38">
        <f>Matrix2!BQ99/Matrix3!BQ99*100</f>
        <v>18.624227712502599</v>
      </c>
      <c r="BR99" s="38">
        <f>(Matrix2!BR99-Matrix3!BR99)/Matrix3!BR99*100</f>
        <v>52.194333244279555</v>
      </c>
      <c r="BS99" s="38">
        <f>Matrix2!BS99/Matrix3!BS99*100</f>
        <v>13.906787461847777</v>
      </c>
      <c r="BT99" s="38">
        <f>Matrix2!BT99/Matrix3!BT99*100</f>
        <v>7.2767792258127031</v>
      </c>
      <c r="BU99" s="38">
        <f>Matrix2!BU99/Matrix3!BU99*100</f>
        <v>5.9896147808235716</v>
      </c>
      <c r="BV99" s="38">
        <f>Matrix2!BV99/Matrix3!BV99*100</f>
        <v>15.810542496637417</v>
      </c>
      <c r="BW99" s="38">
        <f>Matrix2!BW99/Matrix3!BW99*100</f>
        <v>18.825428549465755</v>
      </c>
      <c r="BX99" s="35">
        <f>Matrix2!BX99/Matrix3!BX99*1000</f>
        <v>33936.799549664807</v>
      </c>
      <c r="BY99" s="45" t="s">
        <v>46</v>
      </c>
      <c r="BZ99" s="38">
        <f>Matrix2!BZ99/Matrix3!BZ99*100</f>
        <v>62.564798217140641</v>
      </c>
      <c r="CA99" s="38">
        <f>Matrix2!CA99/Matrix3!CA99*100</f>
        <v>64.569200779727097</v>
      </c>
      <c r="CB99" s="38">
        <f>Matrix2!CB99/Matrix3!CB99*100</f>
        <v>85.508996498007477</v>
      </c>
      <c r="CC99" s="38">
        <f>Matrix2!CC99/Matrix3!CC99*100</f>
        <v>14.491003501992514</v>
      </c>
      <c r="CD99" s="38">
        <f>Matrix2!CD99/Matrix3!CD99*100</f>
        <v>7.0704021253471803</v>
      </c>
      <c r="CE99" s="38">
        <f>Matrix2!CE99/Matrix3!CE99*100</f>
        <v>70.505578308148557</v>
      </c>
      <c r="CF99" s="38">
        <f>Matrix2!CF99/Matrix3!CF99*100</f>
        <v>19.220779220779221</v>
      </c>
      <c r="CG99" s="35">
        <f>Matrix2!$CG99-Matrix3!CG99</f>
        <v>774</v>
      </c>
      <c r="CH99" s="38">
        <f>Matrix2!CH99/Matrix3!CH99*100</f>
        <v>6.3729286046151472</v>
      </c>
      <c r="CI99" s="38">
        <f>Matrix2!CI99/Matrix3!CI99*100</f>
        <v>4.8822982809354185</v>
      </c>
      <c r="CJ99" s="38">
        <f>Matrix2!CJ99/Matrix3!CJ99*100</f>
        <v>1.4906303236797274</v>
      </c>
      <c r="CK99" s="38">
        <f>Matrix2!CK99/Matrix3!CK99*100</f>
        <v>37.545565006075336</v>
      </c>
      <c r="CL99" s="38">
        <v>7.9</v>
      </c>
      <c r="CM99" s="38">
        <f>Matrix2!CM99/Matrix3!CM99*100</f>
        <v>55.285540704738757</v>
      </c>
      <c r="CN99" s="38">
        <f>Matrix2!CN99/Matrix3!CN99*100</f>
        <v>29.048316251830158</v>
      </c>
      <c r="CO99" s="40">
        <f>Matrix2!CO99/Matrix3!CO99*100</f>
        <v>14.654190398698127</v>
      </c>
      <c r="CP99" s="35">
        <f>Matrix2!CP99-Matrix3!CP99</f>
        <v>59</v>
      </c>
      <c r="CQ99" s="77">
        <f>Matrix2!CQ99/Matrix3!CQ99*100-100</f>
        <v>0.29956841838030357</v>
      </c>
      <c r="CR99" s="35">
        <f>Matrix2!CR99-Matrix3!CR99</f>
        <v>-225</v>
      </c>
      <c r="CS99" s="50">
        <f>Matrix2!CS99/Matrix3!CS99*100-100</f>
        <v>-1.1261824916162055</v>
      </c>
      <c r="CT99" s="38">
        <f>Matrix2!CT99/Matrix3!CT99*100</f>
        <v>63.187202591880123</v>
      </c>
      <c r="CU99" s="35">
        <f>Matrix2!CT99-Matrix3!CU99</f>
        <v>-3</v>
      </c>
      <c r="CV99" s="38">
        <f>Matrix2!CV99/Matrix3!CV99*100</f>
        <v>90.211096486787497</v>
      </c>
      <c r="CW99" s="38">
        <f>Matrix2!CW99/Matrix3!CW99*100</f>
        <v>43.167239959304304</v>
      </c>
      <c r="CX99" s="38">
        <f>Matrix2!CX99/Matrix3!CX99</f>
        <v>2.0662695830622155</v>
      </c>
      <c r="CY99" s="38">
        <f>Matrix2!CY99/Matrix3!CY99</f>
        <v>12.095517140345738</v>
      </c>
      <c r="CZ99" s="38">
        <f>Matrix2!CZ99/Matrix3!CZ99</f>
        <v>91.13024282560707</v>
      </c>
      <c r="DA99" s="40" t="s">
        <v>46</v>
      </c>
      <c r="DB99" s="44" t="s">
        <v>46</v>
      </c>
      <c r="DC99" s="44" t="s">
        <v>46</v>
      </c>
      <c r="DD99" s="44" t="s">
        <v>46</v>
      </c>
      <c r="DE99" s="44" t="s">
        <v>46</v>
      </c>
      <c r="DF99" s="44">
        <f>Matrix2!DF99/Matrix3!DF99*100</f>
        <v>6.0661764705882355</v>
      </c>
      <c r="DG99" s="44">
        <f>Matrix2!DG99/Matrix3!DG99*100</f>
        <v>32.954545454545453</v>
      </c>
      <c r="DH99" s="44">
        <f>Matrix2!DH99/Matrix3!DH99*100</f>
        <v>7.0026178010471201</v>
      </c>
      <c r="DI99" s="44">
        <f>Matrix2!DI99/Matrix3!DI99*100</f>
        <v>38.31775700934579</v>
      </c>
    </row>
    <row r="100" spans="1:113" x14ac:dyDescent="0.2">
      <c r="A100" s="3" t="s">
        <v>33</v>
      </c>
      <c r="B100" s="4">
        <v>2014</v>
      </c>
      <c r="C100" s="2" t="s">
        <v>11</v>
      </c>
      <c r="D100" s="38" t="s">
        <v>46</v>
      </c>
      <c r="E100" s="38" t="s">
        <v>46</v>
      </c>
      <c r="F100" s="39" t="s">
        <v>46</v>
      </c>
      <c r="G100" s="40" t="s">
        <v>46</v>
      </c>
      <c r="H100" s="38">
        <f>Matrix2!H100/Matrix3!H100*100</f>
        <v>11.041197386302288</v>
      </c>
      <c r="I100" s="9" t="s">
        <v>46</v>
      </c>
      <c r="J100" s="9" t="s">
        <v>46</v>
      </c>
      <c r="K100" s="9" t="s">
        <v>46</v>
      </c>
      <c r="L100" s="9" t="s">
        <v>46</v>
      </c>
      <c r="M100" s="9" t="s">
        <v>46</v>
      </c>
      <c r="N100" s="38">
        <v>20.2</v>
      </c>
      <c r="O100" s="9">
        <f>Matrix2!O100/Matrix3!O100*100</f>
        <v>29.505813953488374</v>
      </c>
      <c r="P100" s="9">
        <f>Matrix2!P100/Matrix3!P100*100</f>
        <v>38.92275871488502</v>
      </c>
      <c r="Q100" s="9">
        <f>(Matrix3!Q100-Matrix2!Q100)/Matrix2!Q100*100</f>
        <v>31.15356040690364</v>
      </c>
      <c r="R100" s="40" t="s">
        <v>46</v>
      </c>
      <c r="S100" s="38">
        <f>Matrix2!S100/Matrix3!S100*100</f>
        <v>66.38061879743141</v>
      </c>
      <c r="T100" s="38">
        <f>Matrix2!T100/Matrix3!T100*100</f>
        <v>68.56684981684981</v>
      </c>
      <c r="U100" s="38">
        <f>Matrix2!U100/Matrix3!U100*100</f>
        <v>46.816646801748114</v>
      </c>
      <c r="V100" s="38">
        <f>Matrix2!V100/Matrix3!V100*100</f>
        <v>60.466562986003112</v>
      </c>
      <c r="W100" s="38">
        <f>Matrix2!W100/Matrix3!W100*100</f>
        <v>45.475761111700436</v>
      </c>
      <c r="X100" s="38">
        <f>Matrix2!X100/Matrix3!X100*100</f>
        <v>9.8888785133999448</v>
      </c>
      <c r="Y100" s="38">
        <f>Matrix2!Y100/Matrix3!Y100*100</f>
        <v>26.25233674521435</v>
      </c>
      <c r="Z100" s="38">
        <f>Matrix2!Z100/Matrix3!Z100*100</f>
        <v>15.392384117658484</v>
      </c>
      <c r="AA100" s="38">
        <f>(Matrix3!AA100-Matrix2!AA100)/Matrix2!AA100*100</f>
        <v>20.009298970086366</v>
      </c>
      <c r="AB100" s="38" t="s">
        <v>46</v>
      </c>
      <c r="AC100" s="38" t="s">
        <v>46</v>
      </c>
      <c r="AD100" s="38">
        <f>Matrix2!AD100/Matrix3!AD100*100</f>
        <v>89.37759336099586</v>
      </c>
      <c r="AE100" s="44" t="s">
        <v>46</v>
      </c>
      <c r="AF100" s="40">
        <f>Matrix2!AF100/Matrix3!AF100*100</f>
        <v>27.746212121212121</v>
      </c>
      <c r="AG100" s="38">
        <f>Matrix2!AG100/Matrix3!AG100*100</f>
        <v>17.119347692536813</v>
      </c>
      <c r="AH100" s="38" t="s">
        <v>46</v>
      </c>
      <c r="AI100" s="38" t="s">
        <v>46</v>
      </c>
      <c r="AJ100" s="38" t="s">
        <v>46</v>
      </c>
      <c r="AK100" s="38">
        <f>Matrix2!AK100/Matrix3!AK100*100</f>
        <v>21.136642694264165</v>
      </c>
      <c r="AL100" s="38">
        <f>Matrix2!AL100/Matrix3!AL100*100</f>
        <v>17.172425890194702</v>
      </c>
      <c r="AM100" s="38">
        <f>Matrix2!AM100/Matrix3!AM100*100</f>
        <v>39.668049792531122</v>
      </c>
      <c r="AN100" s="38">
        <f>Matrix2!AN100/Matrix3!AN100*100</f>
        <v>19.802087864288819</v>
      </c>
      <c r="AO100" s="38" t="s">
        <v>46</v>
      </c>
      <c r="AP100" s="38" t="s">
        <v>46</v>
      </c>
      <c r="AQ100" s="40" t="s">
        <v>46</v>
      </c>
      <c r="AR100" s="38">
        <f>Matrix2!AR100/Matrix3!AR100*100</f>
        <v>10.194165720349238</v>
      </c>
      <c r="AS100" s="38">
        <f>Matrix2!AS100/Matrix3!AS100*100</f>
        <v>32.706355003652298</v>
      </c>
      <c r="AT100" s="38">
        <f>Matrix2!AT100/Matrix3!AT100*100</f>
        <v>39.530988274706871</v>
      </c>
      <c r="AU100" s="38">
        <f>Matrix2!AU100/Matrix3!AU100*100</f>
        <v>46.89265536723164</v>
      </c>
      <c r="AV100" s="38">
        <f>Matrix2!AV100/Matrix3!AV100*100</f>
        <v>12.527392257121987</v>
      </c>
      <c r="AW100" s="38">
        <f>Matrix2!AW100/Matrix3!AW100*100</f>
        <v>2.8487947406866323</v>
      </c>
      <c r="AX100" s="38">
        <v>5.7</v>
      </c>
      <c r="AY100" s="38" t="s">
        <v>46</v>
      </c>
      <c r="AZ100" s="9" t="s">
        <v>46</v>
      </c>
      <c r="BA100" s="40" t="s">
        <v>46</v>
      </c>
      <c r="BB100" s="31" t="s">
        <v>46</v>
      </c>
      <c r="BC100" s="38">
        <f>Matrix2!BC100/Matrix3!BC100*100</f>
        <v>5.4783045736304237</v>
      </c>
      <c r="BD100" s="55">
        <f>Matrix2!BD100/Matrix3!BD100*100</f>
        <v>20.489296636085626</v>
      </c>
      <c r="BE100" s="38">
        <f>Matrix2!BE100/Matrix3!BE100*100</f>
        <v>5.8823529411764701</v>
      </c>
      <c r="BF100" s="51">
        <f>Matrix2!BF100/Matrix3!BF100*100</f>
        <v>32.061068702290072</v>
      </c>
      <c r="BG100" s="38">
        <f>Matrix2!BG100/Matrix3!BG100*100</f>
        <v>21.494126626580041</v>
      </c>
      <c r="BH100" s="38">
        <f>Matrix2!BH100/Matrix3!BH100*100</f>
        <v>3.2478780530053699</v>
      </c>
      <c r="BI100" s="38">
        <f>Matrix2!BI100/Matrix3!BI100*100</f>
        <v>16.041101202016286</v>
      </c>
      <c r="BJ100" s="38">
        <f>Matrix2!BJ100/Matrix3!BJ100*100</f>
        <v>7.8945327646374563</v>
      </c>
      <c r="BK100" s="38">
        <f>Matrix2!BK100/Matrix3!BK100*100</f>
        <v>22.102161100196462</v>
      </c>
      <c r="BL100" s="38" t="s">
        <v>46</v>
      </c>
      <c r="BM100" s="38" t="s">
        <v>46</v>
      </c>
      <c r="BN100" s="38" t="s">
        <v>46</v>
      </c>
      <c r="BO100" s="40" t="s">
        <v>46</v>
      </c>
      <c r="BP100" s="38">
        <f>Matrix2!BP100/Matrix3!BP100*100</f>
        <v>13.768146974433643</v>
      </c>
      <c r="BQ100" s="38">
        <f>Matrix2!BQ100/Matrix3!BQ100*100</f>
        <v>19.086021453325422</v>
      </c>
      <c r="BR100" s="38">
        <f>(Matrix2!BR100-Matrix3!BR100)/Matrix3!BR100*100</f>
        <v>50.889288044800317</v>
      </c>
      <c r="BS100" s="38">
        <f>Matrix2!BS100/Matrix3!BS100*100</f>
        <v>10.91274643036655</v>
      </c>
      <c r="BT100" s="38">
        <f>Matrix2!BT100/Matrix3!BT100*100</f>
        <v>5.4489267829551169</v>
      </c>
      <c r="BU100" s="38">
        <f>Matrix2!BU100/Matrix3!BU100*100</f>
        <v>4.2824718427476336</v>
      </c>
      <c r="BV100" s="38">
        <f>Matrix2!BV100/Matrix3!BV100*100</f>
        <v>11.875459438950937</v>
      </c>
      <c r="BW100" s="38">
        <f>Matrix2!BW100/Matrix3!BW100*100</f>
        <v>14.24930622416039</v>
      </c>
      <c r="BX100" s="35">
        <f>Matrix2!BX100/Matrix3!BX100*1000</f>
        <v>34681.518704634283</v>
      </c>
      <c r="BY100" s="45" t="s">
        <v>46</v>
      </c>
      <c r="BZ100" s="38">
        <f>Matrix2!BZ100/Matrix3!BZ100*100</f>
        <v>64.415361989686687</v>
      </c>
      <c r="CA100" s="38">
        <f>Matrix2!CA100/Matrix3!CA100*100</f>
        <v>67.666405865136639</v>
      </c>
      <c r="CB100" s="38">
        <f>Matrix2!CB100/Matrix3!CB100*100</f>
        <v>86.231853025566352</v>
      </c>
      <c r="CC100" s="38">
        <f>Matrix2!CC100/Matrix3!CC100*100</f>
        <v>13.768146974433643</v>
      </c>
      <c r="CD100" s="38">
        <f>Matrix2!CD100/Matrix3!CD100*100</f>
        <v>7.6185174082480405</v>
      </c>
      <c r="CE100" s="38">
        <f>Matrix2!CE100/Matrix3!CE100*100</f>
        <v>72.680770758839884</v>
      </c>
      <c r="CF100" s="38">
        <f>Matrix2!CF100/Matrix3!CF100*100</f>
        <v>14.555765595463138</v>
      </c>
      <c r="CG100" s="35">
        <f>Matrix2!$CG100-Matrix3!CG100</f>
        <v>12057</v>
      </c>
      <c r="CH100" s="38">
        <f>Matrix2!CH100/Matrix3!CH100*100</f>
        <v>5.9649731229408705</v>
      </c>
      <c r="CI100" s="38">
        <f>Matrix2!CI100/Matrix3!CI100*100</f>
        <v>4.4361597595514706</v>
      </c>
      <c r="CJ100" s="38">
        <f>Matrix2!CJ100/Matrix3!CJ100*100</f>
        <v>1.5288133633893994</v>
      </c>
      <c r="CK100" s="38">
        <f>Matrix2!CK100/Matrix3!CK100*100</f>
        <v>41.424418604651166</v>
      </c>
      <c r="CL100" s="38">
        <v>7.2</v>
      </c>
      <c r="CM100" s="38">
        <f>Matrix2!CM100/Matrix3!CM100*100</f>
        <v>51.501937984496124</v>
      </c>
      <c r="CN100" s="38">
        <f>Matrix2!CN100/Matrix3!CN100*100</f>
        <v>28.68617326448652</v>
      </c>
      <c r="CO100" s="40">
        <f>Matrix2!CO100/Matrix3!CO100*100</f>
        <v>11.11751326762699</v>
      </c>
      <c r="CP100" s="35">
        <f>Matrix2!CP100-Matrix3!CP100</f>
        <v>178</v>
      </c>
      <c r="CQ100" s="77">
        <f>Matrix2!CQ100/Matrix3!CQ100*100-100</f>
        <v>0.68503694581281138</v>
      </c>
      <c r="CR100" s="35">
        <f>Matrix2!CR100-Matrix3!CR100</f>
        <v>372</v>
      </c>
      <c r="CS100" s="50">
        <f>Matrix2!CS100/Matrix3!CS100*100-100</f>
        <v>1.4424195424583104</v>
      </c>
      <c r="CT100" s="38">
        <f>Matrix2!CT100/Matrix3!CT100*100</f>
        <v>59.364727467319014</v>
      </c>
      <c r="CU100" s="35">
        <f>Matrix2!CT100-Matrix3!CU100</f>
        <v>111</v>
      </c>
      <c r="CV100" s="38">
        <f>Matrix2!CV100/Matrix3!CV100*100</f>
        <v>89.021099304334513</v>
      </c>
      <c r="CW100" s="38">
        <f>Matrix2!CW100/Matrix3!CW100*100</f>
        <v>43.356293166036821</v>
      </c>
      <c r="CX100" s="38">
        <f>Matrix2!CX100/Matrix3!CX100</f>
        <v>2.0828615742535868</v>
      </c>
      <c r="CY100" s="38">
        <f>Matrix2!CY100/Matrix3!CY100</f>
        <v>7.4689933259176859</v>
      </c>
      <c r="CZ100" s="38">
        <f>Matrix2!CZ100/Matrix3!CZ100</f>
        <v>76.848354792560798</v>
      </c>
      <c r="DA100" s="40" t="s">
        <v>46</v>
      </c>
      <c r="DB100" s="44" t="s">
        <v>46</v>
      </c>
      <c r="DC100" s="44" t="s">
        <v>46</v>
      </c>
      <c r="DD100" s="44" t="s">
        <v>46</v>
      </c>
      <c r="DE100" s="44" t="s">
        <v>46</v>
      </c>
      <c r="DF100" s="44">
        <f>Matrix2!DF100/Matrix3!DF100*100</f>
        <v>5.4783045736304237</v>
      </c>
      <c r="DG100" s="44">
        <f>Matrix2!DG100/Matrix3!DG100*100</f>
        <v>20.489296636085626</v>
      </c>
      <c r="DH100" s="44">
        <f>Matrix2!DH100/Matrix3!DH100*100</f>
        <v>5.8823529411764701</v>
      </c>
      <c r="DI100" s="44">
        <f>Matrix2!DI100/Matrix3!DI100*100</f>
        <v>32.061068702290072</v>
      </c>
    </row>
    <row r="101" spans="1:113" x14ac:dyDescent="0.2">
      <c r="A101" s="3" t="s">
        <v>34</v>
      </c>
      <c r="B101" s="4">
        <v>2014</v>
      </c>
      <c r="C101" s="2" t="s">
        <v>12</v>
      </c>
      <c r="D101" s="38" t="s">
        <v>46</v>
      </c>
      <c r="E101" s="38" t="s">
        <v>46</v>
      </c>
      <c r="F101" s="39" t="s">
        <v>46</v>
      </c>
      <c r="G101" s="40" t="s">
        <v>46</v>
      </c>
      <c r="H101" s="38">
        <f>Matrix2!H101/Matrix3!H101*100</f>
        <v>7.588482986229657</v>
      </c>
      <c r="I101" s="9" t="s">
        <v>46</v>
      </c>
      <c r="J101" s="9" t="s">
        <v>46</v>
      </c>
      <c r="K101" s="9" t="s">
        <v>46</v>
      </c>
      <c r="L101" s="9" t="s">
        <v>46</v>
      </c>
      <c r="M101" s="9" t="s">
        <v>46</v>
      </c>
      <c r="N101" s="38">
        <v>22.2</v>
      </c>
      <c r="O101" s="9">
        <f>Matrix2!O101/Matrix3!O101*100</f>
        <v>21.124031007751938</v>
      </c>
      <c r="P101" s="9">
        <f>Matrix2!P101/Matrix3!P101*100</f>
        <v>50.468919708624668</v>
      </c>
      <c r="Q101" s="9">
        <f>(Matrix3!Q101-Matrix2!Q101)/Matrix2!Q101*100</f>
        <v>53.666653266753237</v>
      </c>
      <c r="R101" s="40" t="s">
        <v>46</v>
      </c>
      <c r="S101" s="38">
        <f>Matrix2!S101/Matrix3!S101*100</f>
        <v>65.4179283149074</v>
      </c>
      <c r="T101" s="38">
        <f>Matrix2!T101/Matrix3!T101*100</f>
        <v>67.026990278061049</v>
      </c>
      <c r="U101" s="38">
        <f>Matrix2!U101/Matrix3!U101*100</f>
        <v>46.351440774830053</v>
      </c>
      <c r="V101" s="38">
        <f>Matrix2!V101/Matrix3!V101*100</f>
        <v>62.747426761678547</v>
      </c>
      <c r="W101" s="38">
        <f>Matrix2!W101/Matrix3!W101*100</f>
        <v>48.487994808565865</v>
      </c>
      <c r="X101" s="38">
        <f>Matrix2!X101/Matrix3!X101*100</f>
        <v>8.2753980713164399</v>
      </c>
      <c r="Y101" s="38">
        <f>Matrix2!Y101/Matrix3!Y101*100</f>
        <v>28.470774245178713</v>
      </c>
      <c r="Z101" s="38">
        <f>Matrix2!Z101/Matrix3!Z101*100</f>
        <v>14.296025576068914</v>
      </c>
      <c r="AA101" s="38">
        <f>(Matrix3!AA101-Matrix2!AA101)/Matrix2!AA101*100</f>
        <v>24.824950541503664</v>
      </c>
      <c r="AB101" s="38" t="s">
        <v>46</v>
      </c>
      <c r="AC101" s="38" t="s">
        <v>46</v>
      </c>
      <c r="AD101" s="38">
        <f>Matrix2!AD101/Matrix3!AD101*100</f>
        <v>89.751887810140246</v>
      </c>
      <c r="AE101" s="44" t="s">
        <v>46</v>
      </c>
      <c r="AF101" s="40">
        <f>Matrix2!AF101/Matrix3!AF101*100</f>
        <v>56.253968253968253</v>
      </c>
      <c r="AG101" s="38">
        <f>Matrix2!AG101/Matrix3!AG101*100</f>
        <v>16.6518720837601</v>
      </c>
      <c r="AH101" s="38" t="s">
        <v>46</v>
      </c>
      <c r="AI101" s="38" t="s">
        <v>46</v>
      </c>
      <c r="AJ101" s="38" t="s">
        <v>46</v>
      </c>
      <c r="AK101" s="38">
        <f>Matrix2!AK101/Matrix3!AK101*100</f>
        <v>20.678117332143653</v>
      </c>
      <c r="AL101" s="38">
        <f>Matrix2!AL101/Matrix3!AL101*100</f>
        <v>14.856123131831364</v>
      </c>
      <c r="AM101" s="38">
        <f>Matrix2!AM101/Matrix3!AM101*100</f>
        <v>38.403451995685003</v>
      </c>
      <c r="AN101" s="38">
        <f>Matrix2!AN101/Matrix3!AN101*100</f>
        <v>18.234007654455986</v>
      </c>
      <c r="AO101" s="38" t="s">
        <v>46</v>
      </c>
      <c r="AP101" s="38" t="s">
        <v>46</v>
      </c>
      <c r="AQ101" s="40" t="s">
        <v>46</v>
      </c>
      <c r="AR101" s="38">
        <f>Matrix2!AR101/Matrix3!AR101*100</f>
        <v>11.191532946398087</v>
      </c>
      <c r="AS101" s="38">
        <f>Matrix2!AS101/Matrix3!AS101*100</f>
        <v>35.977221883262153</v>
      </c>
      <c r="AT101" s="38">
        <f>Matrix2!AT101/Matrix3!AT101*100</f>
        <v>44.827586206896555</v>
      </c>
      <c r="AU101" s="38">
        <f>Matrix2!AU101/Matrix3!AU101*100</f>
        <v>44.26229508196721</v>
      </c>
      <c r="AV101" s="38">
        <f>Matrix2!AV101/Matrix3!AV101*100</f>
        <v>11.917836078909904</v>
      </c>
      <c r="AW101" s="38">
        <f>Matrix2!AW101/Matrix3!AW101*100</f>
        <v>3.5794183445190155</v>
      </c>
      <c r="AX101" s="38">
        <v>7.2</v>
      </c>
      <c r="AY101" s="38" t="s">
        <v>46</v>
      </c>
      <c r="AZ101" s="9" t="s">
        <v>46</v>
      </c>
      <c r="BA101" s="40" t="s">
        <v>46</v>
      </c>
      <c r="BB101" s="31" t="s">
        <v>46</v>
      </c>
      <c r="BC101" s="38">
        <f>Matrix2!BC101/Matrix3!BC101*100</f>
        <v>5.9913793103448274</v>
      </c>
      <c r="BD101" s="55">
        <f>Matrix2!BD101/Matrix3!BD101*100</f>
        <v>17.266187050359711</v>
      </c>
      <c r="BE101" s="38">
        <f>Matrix2!BE101/Matrix3!BE101*100</f>
        <v>7.8051643192488269</v>
      </c>
      <c r="BF101" s="51">
        <f>Matrix2!BF101/Matrix3!BF101*100</f>
        <v>27.819548872180448</v>
      </c>
      <c r="BG101" s="38">
        <f>Matrix2!BG101/Matrix3!BG101*100</f>
        <v>20.896779333105727</v>
      </c>
      <c r="BH101" s="38">
        <f>Matrix2!BH101/Matrix3!BH101*100</f>
        <v>2.7556911011872347</v>
      </c>
      <c r="BI101" s="38">
        <f>Matrix2!BI101/Matrix3!BI101*100</f>
        <v>15.133430373605048</v>
      </c>
      <c r="BJ101" s="38">
        <f>Matrix2!BJ101/Matrix3!BJ101*100</f>
        <v>6.9820475497331387</v>
      </c>
      <c r="BK101" s="38">
        <f>Matrix2!BK101/Matrix3!BK101*100</f>
        <v>24.113968033356496</v>
      </c>
      <c r="BL101" s="38" t="s">
        <v>46</v>
      </c>
      <c r="BM101" s="38" t="s">
        <v>46</v>
      </c>
      <c r="BN101" s="38" t="s">
        <v>46</v>
      </c>
      <c r="BO101" s="40" t="s">
        <v>46</v>
      </c>
      <c r="BP101" s="38">
        <f>Matrix2!BP101/Matrix3!BP101*100</f>
        <v>13.19128936236879</v>
      </c>
      <c r="BQ101" s="38">
        <f>Matrix2!BQ101/Matrix3!BQ101*100</f>
        <v>18.798854592759071</v>
      </c>
      <c r="BR101" s="38">
        <f>(Matrix2!BR101-Matrix3!BR101)/Matrix3!BR101*100</f>
        <v>49.803122308650202</v>
      </c>
      <c r="BS101" s="38">
        <f>Matrix2!BS101/Matrix3!BS101*100</f>
        <v>10.017070672584499</v>
      </c>
      <c r="BT101" s="38">
        <f>Matrix2!BT101/Matrix3!BT101*100</f>
        <v>4.9322863320814845</v>
      </c>
      <c r="BU101" s="38">
        <f>Matrix2!BU101/Matrix3!BU101*100</f>
        <v>3.4936550211499293</v>
      </c>
      <c r="BV101" s="38">
        <f>Matrix2!BV101/Matrix3!BV101*100</f>
        <v>10.473614547965701</v>
      </c>
      <c r="BW101" s="38">
        <f>Matrix2!BW101/Matrix3!BW101*100</f>
        <v>13.351749539594843</v>
      </c>
      <c r="BX101" s="35">
        <f>Matrix2!BX101/Matrix3!BX101*1000</f>
        <v>34593.113237785619</v>
      </c>
      <c r="BY101" s="45" t="s">
        <v>46</v>
      </c>
      <c r="BZ101" s="38">
        <f>Matrix2!BZ101/Matrix3!BZ101*100</f>
        <v>65.801752589052015</v>
      </c>
      <c r="CA101" s="38">
        <f>Matrix2!CA101/Matrix3!CA101*100</f>
        <v>66.259515570934255</v>
      </c>
      <c r="CB101" s="38">
        <f>Matrix2!CB101/Matrix3!CB101*100</f>
        <v>86.808710637631208</v>
      </c>
      <c r="CC101" s="38">
        <f>Matrix2!CC101/Matrix3!CC101*100</f>
        <v>13.19128936236879</v>
      </c>
      <c r="CD101" s="38">
        <f>Matrix2!CD101/Matrix3!CD101*100</f>
        <v>6.5277560185910497</v>
      </c>
      <c r="CE101" s="38">
        <f>Matrix2!CE101/Matrix3!CE101*100</f>
        <v>72.369608373939727</v>
      </c>
      <c r="CF101" s="38">
        <f>Matrix2!CF101/Matrix3!CF101*100</f>
        <v>15.634218289085547</v>
      </c>
      <c r="CG101" s="35">
        <f>Matrix2!$CG101-Matrix3!CG101</f>
        <v>-4379</v>
      </c>
      <c r="CH101" s="38">
        <f>Matrix2!CH101/Matrix3!CH101*100</f>
        <v>5.3545485991006574</v>
      </c>
      <c r="CI101" s="38">
        <f>Matrix2!CI101/Matrix3!CI101*100</f>
        <v>4.1819439640262885</v>
      </c>
      <c r="CJ101" s="38">
        <f>Matrix2!CJ101/Matrix3!CJ101*100</f>
        <v>1.1726046350743689</v>
      </c>
      <c r="CK101" s="38">
        <f>Matrix2!CK101/Matrix3!CK101*100</f>
        <v>40.697674418604649</v>
      </c>
      <c r="CL101" s="38">
        <v>6.6</v>
      </c>
      <c r="CM101" s="38">
        <f>Matrix2!CM101/Matrix3!CM101*100</f>
        <v>56.26614987080103</v>
      </c>
      <c r="CN101" s="38">
        <f>Matrix2!CN101/Matrix3!CN101*100</f>
        <v>25.860069578662543</v>
      </c>
      <c r="CO101" s="40">
        <f>Matrix2!CO101/Matrix3!CO101*100</f>
        <v>10.255849551716597</v>
      </c>
      <c r="CP101" s="35">
        <f>Matrix2!CP101-Matrix3!CP101</f>
        <v>44</v>
      </c>
      <c r="CQ101" s="77">
        <f>Matrix2!CQ101/Matrix3!CQ101*100-100</f>
        <v>0.20976353928298863</v>
      </c>
      <c r="CR101" s="35">
        <f>Matrix2!CR101-Matrix3!CR101</f>
        <v>410</v>
      </c>
      <c r="CS101" s="50">
        <f>Matrix2!CS101/Matrix3!CS101*100-100</f>
        <v>1.9893255701116033</v>
      </c>
      <c r="CT101" s="38">
        <f>Matrix2!CT101/Matrix3!CT101*100</f>
        <v>45.71836346336822</v>
      </c>
      <c r="CU101" s="35">
        <f>Matrix2!CT101-Matrix3!CU101</f>
        <v>18</v>
      </c>
      <c r="CV101" s="38">
        <f>Matrix2!CV101/Matrix3!CV101*100</f>
        <v>99.099429115128459</v>
      </c>
      <c r="CW101" s="38">
        <f>Matrix2!CW101/Matrix3!CW101*100</f>
        <v>47.412541254125415</v>
      </c>
      <c r="CX101" s="38">
        <f>Matrix2!CX101/Matrix3!CX101</f>
        <v>2.131732168850073</v>
      </c>
      <c r="CY101" s="38">
        <f>Matrix2!CY101/Matrix3!CY101</f>
        <v>3.4437215864555575</v>
      </c>
      <c r="CZ101" s="38">
        <f>Matrix2!CZ101/Matrix3!CZ101</f>
        <v>53.644688644688642</v>
      </c>
      <c r="DA101" s="40" t="s">
        <v>46</v>
      </c>
      <c r="DB101" s="44" t="s">
        <v>46</v>
      </c>
      <c r="DC101" s="44" t="s">
        <v>46</v>
      </c>
      <c r="DD101" s="44" t="s">
        <v>46</v>
      </c>
      <c r="DE101" s="44" t="s">
        <v>46</v>
      </c>
      <c r="DF101" s="44">
        <f>Matrix2!DF101/Matrix3!DF101*100</f>
        <v>5.9913793103448274</v>
      </c>
      <c r="DG101" s="44">
        <f>Matrix2!DG101/Matrix3!DG101*100</f>
        <v>17.266187050359711</v>
      </c>
      <c r="DH101" s="44">
        <f>Matrix2!DH101/Matrix3!DH101*100</f>
        <v>7.8051643192488269</v>
      </c>
      <c r="DI101" s="44">
        <f>Matrix2!DI101/Matrix3!DI101*100</f>
        <v>27.819548872180448</v>
      </c>
    </row>
    <row r="102" spans="1:113" x14ac:dyDescent="0.2">
      <c r="A102" s="3" t="s">
        <v>35</v>
      </c>
      <c r="B102" s="4">
        <v>2014</v>
      </c>
      <c r="C102" s="2" t="s">
        <v>228</v>
      </c>
      <c r="D102" s="38" t="s">
        <v>46</v>
      </c>
      <c r="E102" s="38" t="s">
        <v>46</v>
      </c>
      <c r="F102" s="39" t="s">
        <v>46</v>
      </c>
      <c r="G102" s="40" t="s">
        <v>46</v>
      </c>
      <c r="H102" s="38">
        <f>Matrix2!H102/Matrix3!H102*100</f>
        <v>5.4076689755081713</v>
      </c>
      <c r="I102" s="9" t="s">
        <v>46</v>
      </c>
      <c r="J102" s="9" t="s">
        <v>46</v>
      </c>
      <c r="K102" s="9" t="s">
        <v>46</v>
      </c>
      <c r="L102" s="9" t="s">
        <v>46</v>
      </c>
      <c r="M102" s="9" t="s">
        <v>46</v>
      </c>
      <c r="N102" s="38" t="s">
        <v>237</v>
      </c>
      <c r="O102" s="9">
        <f>Matrix2!O102/Matrix3!O102*100</f>
        <v>15.948601662887377</v>
      </c>
      <c r="P102" s="9" t="s">
        <v>237</v>
      </c>
      <c r="Q102" s="9" t="s">
        <v>237</v>
      </c>
      <c r="R102" s="40" t="s">
        <v>46</v>
      </c>
      <c r="S102" s="38">
        <f>Matrix2!S102/Matrix3!S102*100</f>
        <v>63.693725629209496</v>
      </c>
      <c r="T102" s="38">
        <f>Matrix2!T102/Matrix3!T102*100</f>
        <v>65.448574622694238</v>
      </c>
      <c r="U102" s="38">
        <f>Matrix2!U102/Matrix3!U102*100</f>
        <v>46.231442710315953</v>
      </c>
      <c r="V102" s="38">
        <f>Matrix2!V102/Matrix3!V102*100</f>
        <v>65.546543066821158</v>
      </c>
      <c r="W102" s="38">
        <f>Matrix2!W102/Matrix3!W102*100</f>
        <v>49.842184712501712</v>
      </c>
      <c r="X102" s="38">
        <f>Matrix2!X102/Matrix3!X102*100</f>
        <v>7.3864306784660769</v>
      </c>
      <c r="Y102" s="38">
        <f>Matrix2!Y102/Matrix3!Y102*100</f>
        <v>30.826591243872919</v>
      </c>
      <c r="Z102" s="38">
        <f>Matrix2!Z102/Matrix3!Z102*100</f>
        <v>11.547908963942946</v>
      </c>
      <c r="AA102" s="38">
        <f>(Matrix3!AA102-Matrix2!AA102)/Matrix2!AA102*100</f>
        <v>30.729634531295357</v>
      </c>
      <c r="AB102" s="38" t="s">
        <v>46</v>
      </c>
      <c r="AC102" s="38" t="s">
        <v>46</v>
      </c>
      <c r="AD102" s="38">
        <f>Matrix2!AD102/Matrix3!AD102*100</f>
        <v>85.021551724137936</v>
      </c>
      <c r="AE102" s="44">
        <f>Matrix2!AE102/Matrix3!AE102*100</f>
        <v>36.9287991498406</v>
      </c>
      <c r="AF102" s="40">
        <f>Matrix2!AF102/Matrix3!AF102*100</f>
        <v>0</v>
      </c>
      <c r="AG102" s="38">
        <f>Matrix2!AG102/Matrix3!AG102*100</f>
        <v>17.175969939789034</v>
      </c>
      <c r="AH102" s="38">
        <f>Matrix2!AH102/Matrix3!AH102*100</f>
        <v>51.468531468531467</v>
      </c>
      <c r="AI102" s="38">
        <f>Matrix2!AI102/Matrix3!AI102*100</f>
        <v>96.401028277634964</v>
      </c>
      <c r="AJ102" s="38">
        <f>Matrix2!AJ102/Matrix3!AJ102*100</f>
        <v>27.030378177309363</v>
      </c>
      <c r="AK102" s="38">
        <f>Matrix2!AK102/Matrix3!AK102*100</f>
        <v>19.854514334617029</v>
      </c>
      <c r="AL102" s="38">
        <f>Matrix2!AL102/Matrix3!AL102*100</f>
        <v>12.901155327342748</v>
      </c>
      <c r="AM102" s="38">
        <f>Matrix2!AM102/Matrix3!AM102*100</f>
        <v>35.775862068965516</v>
      </c>
      <c r="AN102" s="38">
        <f>Matrix2!AN102/Matrix3!AN102*100</f>
        <v>15.722192936215077</v>
      </c>
      <c r="AO102" s="38" t="s">
        <v>46</v>
      </c>
      <c r="AP102" s="38" t="s">
        <v>46</v>
      </c>
      <c r="AQ102" s="40" t="s">
        <v>46</v>
      </c>
      <c r="AR102" s="38">
        <f>Matrix2!AR102/Matrix3!AR102*100</f>
        <v>10.878717913893793</v>
      </c>
      <c r="AS102" s="38">
        <f>Matrix2!AS102/Matrix3!AS102*100</f>
        <v>34.977111943404076</v>
      </c>
      <c r="AT102" s="38">
        <f>Matrix2!AT102/Matrix3!AT102*100</f>
        <v>46.46044021415824</v>
      </c>
      <c r="AU102" s="38">
        <f>Matrix2!AU102/Matrix3!AU102*100</f>
        <v>42.25352112676056</v>
      </c>
      <c r="AV102" s="38">
        <f>Matrix2!AV102/Matrix3!AV102*100</f>
        <v>10.445276737411568</v>
      </c>
      <c r="AW102" s="38">
        <f>Matrix2!AW102/Matrix3!AW102*100</f>
        <v>3.0586766541822721</v>
      </c>
      <c r="AX102" s="38">
        <v>6.3</v>
      </c>
      <c r="AY102" s="38" t="s">
        <v>46</v>
      </c>
      <c r="AZ102" s="9" t="s">
        <v>46</v>
      </c>
      <c r="BA102" s="40" t="s">
        <v>46</v>
      </c>
      <c r="BB102" s="31" t="s">
        <v>46</v>
      </c>
      <c r="BC102" s="38">
        <f>Matrix2!BC102/Matrix3!BC102*100</f>
        <v>4.4761532447224397</v>
      </c>
      <c r="BD102" s="55">
        <f>Matrix2!BD102/Matrix3!BD102*100</f>
        <v>28.820960698689959</v>
      </c>
      <c r="BE102" s="38">
        <f>Matrix2!BE102/Matrix3!BE102*100</f>
        <v>6.0982830076968622</v>
      </c>
      <c r="BF102" s="51">
        <f>Matrix2!BF102/Matrix3!BF102*100</f>
        <v>38.834951456310677</v>
      </c>
      <c r="BG102" s="38">
        <f>Matrix2!BG102/Matrix3!BG102*100</f>
        <v>22.108289193716331</v>
      </c>
      <c r="BH102" s="38">
        <f>Matrix2!BH102/Matrix3!BH102*100</f>
        <v>2.3753455513463706</v>
      </c>
      <c r="BI102" s="38">
        <f>Matrix2!BI102/Matrix3!BI102*100</f>
        <v>15.835130366594786</v>
      </c>
      <c r="BJ102" s="38">
        <f>Matrix2!BJ102/Matrix3!BJ102*100</f>
        <v>6.8712017251519306</v>
      </c>
      <c r="BK102" s="38">
        <f>Matrix2!BK102/Matrix3!BK102*100</f>
        <v>23.751783166904421</v>
      </c>
      <c r="BL102" s="38" t="s">
        <v>46</v>
      </c>
      <c r="BM102" s="38" t="s">
        <v>46</v>
      </c>
      <c r="BN102" s="38" t="s">
        <v>46</v>
      </c>
      <c r="BO102" s="40" t="s">
        <v>46</v>
      </c>
      <c r="BP102" s="38">
        <f>Matrix2!BP102/Matrix3!BP102*100</f>
        <v>14.108222985123426</v>
      </c>
      <c r="BQ102" s="38">
        <f>Matrix2!BQ102/Matrix3!BQ102*100</f>
        <v>17.53906647981411</v>
      </c>
      <c r="BR102" s="38">
        <f>(Matrix2!BR102-Matrix3!BR102)/Matrix3!BR102*100</f>
        <v>57.54687757750672</v>
      </c>
      <c r="BS102" s="38">
        <f>Matrix2!BS102/Matrix3!BS102*100</f>
        <v>8.4815971750645112</v>
      </c>
      <c r="BT102" s="38">
        <f>Matrix2!BT102/Matrix3!BT102*100</f>
        <v>3.9295576984019198</v>
      </c>
      <c r="BU102" s="38">
        <f>Matrix2!BU102/Matrix3!BU102*100</f>
        <v>3.1551414091875105</v>
      </c>
      <c r="BV102" s="38">
        <f>Matrix2!BV102/Matrix3!BV102*100</f>
        <v>8.8024178315073662</v>
      </c>
      <c r="BW102" s="38">
        <f>Matrix2!BW102/Matrix3!BW102*100</f>
        <v>11.183625037080985</v>
      </c>
      <c r="BX102" s="35">
        <f>Matrix2!BX102/Matrix3!BX102*1000</f>
        <v>37393.104416167669</v>
      </c>
      <c r="BY102" s="45" t="s">
        <v>46</v>
      </c>
      <c r="BZ102" s="38">
        <f>Matrix2!BZ102/Matrix3!BZ102*100</f>
        <v>64.323871610303769</v>
      </c>
      <c r="CA102" s="38">
        <f>Matrix2!CA102/Matrix3!CA102*100</f>
        <v>64.613922044998418</v>
      </c>
      <c r="CB102" s="38">
        <f>Matrix2!CB102/Matrix3!CB102*100</f>
        <v>85.891777014876567</v>
      </c>
      <c r="CC102" s="38">
        <f>Matrix2!CC102/Matrix3!CC102*100</f>
        <v>14.108222985123426</v>
      </c>
      <c r="CD102" s="38">
        <f>Matrix2!CD102/Matrix3!CD102*100</f>
        <v>6.1577025775162113</v>
      </c>
      <c r="CE102" s="38">
        <f>Matrix2!CE102/Matrix3!CE102*100</f>
        <v>72.35756883644207</v>
      </c>
      <c r="CF102" s="38">
        <f>Matrix2!CF102/Matrix3!CF102*100</f>
        <v>13.532110091743119</v>
      </c>
      <c r="CG102" s="35">
        <f>Matrix2!$CG102-Matrix3!CG102</f>
        <v>-6514</v>
      </c>
      <c r="CH102" s="38">
        <f>Matrix2!CH102/Matrix3!CH102*100</f>
        <v>4.6556638631804903</v>
      </c>
      <c r="CI102" s="38">
        <f>Matrix2!CI102/Matrix3!CI102*100</f>
        <v>3.1213710103107295</v>
      </c>
      <c r="CJ102" s="38">
        <f>Matrix2!CJ102/Matrix3!CJ102*100</f>
        <v>1.534292852869761</v>
      </c>
      <c r="CK102" s="38">
        <f>Matrix2!CK102/Matrix3!CK102*100</f>
        <v>34.391534391534393</v>
      </c>
      <c r="CL102" s="38">
        <v>5.8</v>
      </c>
      <c r="CM102" s="38">
        <f>Matrix2!CM102/Matrix3!CM102*100</f>
        <v>47.089947089947088</v>
      </c>
      <c r="CN102" s="38">
        <f>Matrix2!CN102/Matrix3!CN102*100</f>
        <v>27.47982914095871</v>
      </c>
      <c r="CO102" s="40">
        <f>Matrix2!CO102/Matrix3!CO102*100</f>
        <v>8.6567498042724527</v>
      </c>
      <c r="CP102" s="35">
        <f>Matrix2!CP102-Matrix3!CP102</f>
        <v>76</v>
      </c>
      <c r="CQ102" s="77">
        <f>Matrix2!CQ102/Matrix3!CQ102*100-100</f>
        <v>0.36638866123510638</v>
      </c>
      <c r="CR102" s="35">
        <f>Matrix2!CR102-Matrix3!CR102</f>
        <v>415</v>
      </c>
      <c r="CS102" s="50">
        <f>Matrix2!CS102/Matrix3!CS102*100-100</f>
        <v>2.0339149186434042</v>
      </c>
      <c r="CT102" s="38">
        <f>Matrix2!CT102/Matrix3!CT102*100</f>
        <v>34.482924251885301</v>
      </c>
      <c r="CU102" s="35">
        <f>Matrix2!CT102-Matrix3!CU102</f>
        <v>17</v>
      </c>
      <c r="CV102" s="38">
        <f>Matrix2!CV102/Matrix3!CV102*100</f>
        <v>108.88563331572121</v>
      </c>
      <c r="CW102" s="38">
        <f>Matrix2!CW102/Matrix3!CW102*100</f>
        <v>51.312644302594045</v>
      </c>
      <c r="CX102" s="38">
        <f>Matrix2!CX102/Matrix3!CX102</f>
        <v>2.1651636933934522</v>
      </c>
      <c r="CY102" s="38">
        <f>Matrix2!CY102/Matrix3!CY102</f>
        <v>1.2316828370692539</v>
      </c>
      <c r="CZ102" s="38">
        <f>Matrix2!CZ102/Matrix3!CZ102</f>
        <v>38.449086161879897</v>
      </c>
      <c r="DA102" s="40" t="s">
        <v>46</v>
      </c>
      <c r="DB102" s="44" t="s">
        <v>46</v>
      </c>
      <c r="DC102" s="44" t="s">
        <v>46</v>
      </c>
      <c r="DD102" s="44" t="s">
        <v>46</v>
      </c>
      <c r="DE102" s="44" t="s">
        <v>46</v>
      </c>
      <c r="DF102" s="44">
        <f>Matrix2!DF102/Matrix3!DF102*100</f>
        <v>4.4761532447224397</v>
      </c>
      <c r="DG102" s="44">
        <f>Matrix2!DG102/Matrix3!DG102*100</f>
        <v>28.820960698689959</v>
      </c>
      <c r="DH102" s="44">
        <f>Matrix2!DH102/Matrix3!DH102*100</f>
        <v>6.0982830076968622</v>
      </c>
      <c r="DI102" s="44">
        <f>Matrix2!DI102/Matrix3!DI102*100</f>
        <v>38.834951456310677</v>
      </c>
    </row>
    <row r="103" spans="1:113" x14ac:dyDescent="0.2">
      <c r="A103" s="3" t="s">
        <v>36</v>
      </c>
      <c r="B103" s="4">
        <v>2014</v>
      </c>
      <c r="C103" s="2" t="s">
        <v>13</v>
      </c>
      <c r="D103" s="38" t="s">
        <v>46</v>
      </c>
      <c r="E103" s="38" t="s">
        <v>46</v>
      </c>
      <c r="F103" s="39" t="s">
        <v>46</v>
      </c>
      <c r="G103" s="40" t="s">
        <v>46</v>
      </c>
      <c r="H103" s="38">
        <f>Matrix2!H103/Matrix3!H103*100</f>
        <v>4.5667770419426041</v>
      </c>
      <c r="I103" s="9" t="s">
        <v>46</v>
      </c>
      <c r="J103" s="9" t="s">
        <v>46</v>
      </c>
      <c r="K103" s="9" t="s">
        <v>46</v>
      </c>
      <c r="L103" s="9" t="s">
        <v>46</v>
      </c>
      <c r="M103" s="9" t="s">
        <v>46</v>
      </c>
      <c r="N103" s="38" t="s">
        <v>237</v>
      </c>
      <c r="O103" s="9">
        <f>Matrix2!O103/Matrix3!O103*100</f>
        <v>10.437710437710438</v>
      </c>
      <c r="P103" s="9" t="s">
        <v>237</v>
      </c>
      <c r="Q103" s="9" t="s">
        <v>237</v>
      </c>
      <c r="R103" s="40" t="s">
        <v>46</v>
      </c>
      <c r="S103" s="38">
        <f>Matrix2!S103/Matrix3!S103*100</f>
        <v>66.04651162790698</v>
      </c>
      <c r="T103" s="38">
        <f>Matrix2!T103/Matrix3!T103*100</f>
        <v>68.299139642620773</v>
      </c>
      <c r="U103" s="38">
        <f>Matrix2!U103/Matrix3!U103*100</f>
        <v>47.426955702167767</v>
      </c>
      <c r="V103" s="38">
        <f>Matrix2!V103/Matrix3!V103*100</f>
        <v>60.284605433376456</v>
      </c>
      <c r="W103" s="38">
        <f>Matrix2!W103/Matrix3!W103*100</f>
        <v>52.225755166931641</v>
      </c>
      <c r="X103" s="38">
        <f>Matrix2!X103/Matrix3!X103*100</f>
        <v>7.8881319469343847</v>
      </c>
      <c r="Y103" s="38">
        <f>Matrix2!Y103/Matrix3!Y103*100</f>
        <v>24.242103159120408</v>
      </c>
      <c r="Z103" s="38">
        <f>Matrix2!Z103/Matrix3!Z103*100</f>
        <v>10.665087257379994</v>
      </c>
      <c r="AA103" s="38">
        <f>(Matrix3!AA103-Matrix2!AA103)/Matrix2!AA103*100</f>
        <v>20.919382703056815</v>
      </c>
      <c r="AB103" s="38" t="s">
        <v>46</v>
      </c>
      <c r="AC103" s="38" t="s">
        <v>46</v>
      </c>
      <c r="AD103" s="38">
        <f>Matrix2!AD103/Matrix3!AD103*100</f>
        <v>91.397849462365585</v>
      </c>
      <c r="AE103" s="44">
        <f>Matrix2!AE103/Matrix3!AE103*100</f>
        <v>35.403726708074537</v>
      </c>
      <c r="AF103" s="40">
        <f>Matrix2!AF103/Matrix3!AF103*100</f>
        <v>79.390681003584234</v>
      </c>
      <c r="AG103" s="38">
        <f>Matrix2!AG103/Matrix3!AG103*100</f>
        <v>17.370309050772629</v>
      </c>
      <c r="AH103" s="38">
        <f>Matrix2!AH103/Matrix3!AH103*100</f>
        <v>47.863247863247864</v>
      </c>
      <c r="AI103" s="38">
        <f>Matrix2!AI103/Matrix3!AI103*100</f>
        <v>128.04878048780489</v>
      </c>
      <c r="AJ103" s="38">
        <f>Matrix2!AJ103/Matrix3!AJ103*100</f>
        <v>20.609318996415769</v>
      </c>
      <c r="AK103" s="38">
        <f>Matrix2!AK103/Matrix3!AK103*100</f>
        <v>17.547169811320753</v>
      </c>
      <c r="AL103" s="38">
        <f>Matrix2!AL103/Matrix3!AL103*100</f>
        <v>8.1132075471698109</v>
      </c>
      <c r="AM103" s="38">
        <f>Matrix2!AM103/Matrix3!AM103*100</f>
        <v>25.448028673835125</v>
      </c>
      <c r="AN103" s="38">
        <f>Matrix2!AN103/Matrix3!AN103*100</f>
        <v>10.007942811755361</v>
      </c>
      <c r="AO103" s="38" t="s">
        <v>46</v>
      </c>
      <c r="AP103" s="38" t="s">
        <v>46</v>
      </c>
      <c r="AQ103" s="40" t="s">
        <v>46</v>
      </c>
      <c r="AR103" s="38">
        <f>Matrix2!AR103/Matrix3!AR103*100</f>
        <v>9.5957505518763799</v>
      </c>
      <c r="AS103" s="38">
        <f>Matrix2!AS103/Matrix3!AS103*100</f>
        <v>32.925952552120776</v>
      </c>
      <c r="AT103" s="38">
        <f>Matrix2!AT103/Matrix3!AT103*100</f>
        <v>48.908296943231441</v>
      </c>
      <c r="AU103" s="38">
        <f>Matrix2!AU103/Matrix3!AU103*100</f>
        <v>41.071428571428569</v>
      </c>
      <c r="AV103" s="38">
        <f>Matrix2!AV103/Matrix3!AV103*100</f>
        <v>5.8231488138030194</v>
      </c>
      <c r="AW103" s="38">
        <f>Matrix2!AW103/Matrix3!AW103*100</f>
        <v>1.2940330697340043</v>
      </c>
      <c r="AX103" s="38" t="s">
        <v>237</v>
      </c>
      <c r="AY103" s="38" t="s">
        <v>46</v>
      </c>
      <c r="AZ103" s="9" t="s">
        <v>46</v>
      </c>
      <c r="BA103" s="40" t="s">
        <v>46</v>
      </c>
      <c r="BB103" s="31" t="s">
        <v>46</v>
      </c>
      <c r="BC103" s="38">
        <f>Matrix2!BC103/Matrix3!BC103*100</f>
        <v>3.6128152692569873</v>
      </c>
      <c r="BD103" s="55">
        <f>Matrix2!BD103/Matrix3!BD103*100</f>
        <v>30.188679245283019</v>
      </c>
      <c r="BE103" s="38">
        <f>Matrix2!BE103/Matrix3!BE103*100</f>
        <v>4.1522491349480966</v>
      </c>
      <c r="BF103" s="51">
        <f>Matrix2!BF103/Matrix3!BF103*100</f>
        <v>33.333333333333329</v>
      </c>
      <c r="BG103" s="38">
        <f>Matrix2!BG103/Matrix3!BG103*100</f>
        <v>23.59271523178808</v>
      </c>
      <c r="BH103" s="38">
        <f>Matrix2!BH103/Matrix3!BH103*100</f>
        <v>0.99415204678362579</v>
      </c>
      <c r="BI103" s="38">
        <f>Matrix2!BI103/Matrix3!BI103*100</f>
        <v>16.975683890577507</v>
      </c>
      <c r="BJ103" s="38">
        <f>Matrix2!BJ103/Matrix3!BJ103*100</f>
        <v>7.4468085106382977</v>
      </c>
      <c r="BK103" s="38">
        <f>Matrix2!BK103/Matrix3!BK103*100</f>
        <v>23.26530612244898</v>
      </c>
      <c r="BL103" s="38" t="s">
        <v>46</v>
      </c>
      <c r="BM103" s="38" t="s">
        <v>46</v>
      </c>
      <c r="BN103" s="38" t="s">
        <v>46</v>
      </c>
      <c r="BO103" s="40" t="s">
        <v>46</v>
      </c>
      <c r="BP103" s="38">
        <f>Matrix2!BP103/Matrix3!BP103*100</f>
        <v>12.717999341888781</v>
      </c>
      <c r="BQ103" s="38">
        <f>Matrix2!BQ103/Matrix3!BQ103*100</f>
        <v>14.94364149885207</v>
      </c>
      <c r="BR103" s="38">
        <f>(Matrix2!BR103-Matrix3!BR103)/Matrix3!BR103*100</f>
        <v>59.668481937568252</v>
      </c>
      <c r="BS103" s="38">
        <f>Matrix2!BS103/Matrix3!BS103*100</f>
        <v>5.7188189845474611</v>
      </c>
      <c r="BT103" s="38">
        <f>Matrix2!BT103/Matrix3!BT103*100</f>
        <v>2.6490066225165565</v>
      </c>
      <c r="BU103" s="38">
        <f>Matrix2!BU103/Matrix3!BU103*100</f>
        <v>2.2540309312273776</v>
      </c>
      <c r="BV103" s="38">
        <f>Matrix2!BV103/Matrix3!BV103*100</f>
        <v>6.0130010834236183</v>
      </c>
      <c r="BW103" s="38">
        <f>Matrix2!BW103/Matrix3!BW103*100</f>
        <v>8.5415179633595049</v>
      </c>
      <c r="BX103" s="35">
        <f>Matrix2!BX103/Matrix3!BX103*1000</f>
        <v>45040.773434216055</v>
      </c>
      <c r="BY103" s="45" t="s">
        <v>46</v>
      </c>
      <c r="BZ103" s="38">
        <f>Matrix2!BZ103/Matrix3!BZ103*100</f>
        <v>62.41721854304636</v>
      </c>
      <c r="CA103" s="38">
        <f>Matrix2!CA103/Matrix3!CA103*100</f>
        <v>67.600934267600934</v>
      </c>
      <c r="CB103" s="38">
        <f>Matrix2!CB103/Matrix3!CB103*100</f>
        <v>87.28200065811123</v>
      </c>
      <c r="CC103" s="38">
        <f>Matrix2!CC103/Matrix3!CC103*100</f>
        <v>12.717999341888781</v>
      </c>
      <c r="CD103" s="38">
        <f>Matrix2!CD103/Matrix3!CD103*100</f>
        <v>6.9266205988812111</v>
      </c>
      <c r="CE103" s="38">
        <f>Matrix2!CE103/Matrix3!CE103*100</f>
        <v>70.706880301602254</v>
      </c>
      <c r="CF103" s="38">
        <f>Matrix2!CF103/Matrix3!CF103*100</f>
        <v>12.195121951219512</v>
      </c>
      <c r="CG103" s="35">
        <f>Matrix2!$CG103-Matrix3!CG103</f>
        <v>-1788</v>
      </c>
      <c r="CH103" s="38">
        <f>Matrix2!CH103/Matrix3!CH103*100</f>
        <v>3.2824933687002651</v>
      </c>
      <c r="CI103" s="38">
        <f>Matrix2!CI103/Matrix3!CI103*100</f>
        <v>1.9230769230769231</v>
      </c>
      <c r="CJ103" s="38">
        <f>Matrix2!CJ103/Matrix3!CJ103*100</f>
        <v>1.3594164456233422</v>
      </c>
      <c r="CK103" s="38">
        <f>Matrix2!CK103/Matrix3!CK103*100</f>
        <v>32.659932659932664</v>
      </c>
      <c r="CL103" s="38" t="s">
        <v>237</v>
      </c>
      <c r="CM103" s="38">
        <f>Matrix2!CM103/Matrix3!CM103*100</f>
        <v>37.373737373737377</v>
      </c>
      <c r="CN103" s="38">
        <f>Matrix2!CN103/Matrix3!CN103*100</f>
        <v>27.845528455284551</v>
      </c>
      <c r="CO103" s="40">
        <f>Matrix2!CO103/Matrix3!CO103*100</f>
        <v>6.3449404066370647</v>
      </c>
      <c r="CP103" s="35">
        <f>Matrix2!CP103-Matrix3!CP103</f>
        <v>83</v>
      </c>
      <c r="CQ103" s="77">
        <f>Matrix2!CQ103/Matrix3!CQ103*100-100</f>
        <v>1.2338338040731429</v>
      </c>
      <c r="CR103" s="35">
        <f>Matrix2!CR103-Matrix3!CR103</f>
        <v>230</v>
      </c>
      <c r="CS103" s="50">
        <f>Matrix2!CS103/Matrix3!CS103*100-100</f>
        <v>3.4954407294832919</v>
      </c>
      <c r="CT103" s="38">
        <f>Matrix2!CT103/Matrix3!CT103*100</f>
        <v>33.215859030837002</v>
      </c>
      <c r="CU103" s="35">
        <f>Matrix2!CT103-Matrix3!CU103</f>
        <v>3</v>
      </c>
      <c r="CV103" s="38">
        <f>Matrix2!CV103/Matrix3!CV103*100</f>
        <v>108.41262848751836</v>
      </c>
      <c r="CW103" s="38">
        <f>Matrix2!CW103/Matrix3!CW103*100</f>
        <v>50.930601545253865</v>
      </c>
      <c r="CX103" s="38">
        <f>Matrix2!CX103/Matrix3!CX103</f>
        <v>2.2030395136778114</v>
      </c>
      <c r="CY103" s="38">
        <f>Matrix2!CY103/Matrix3!CY103</f>
        <v>2.1610017889087656</v>
      </c>
      <c r="CZ103" s="38">
        <f>Matrix2!CZ103/Matrix3!CZ103</f>
        <v>48.32</v>
      </c>
      <c r="DA103" s="40" t="s">
        <v>46</v>
      </c>
      <c r="DB103" s="44" t="s">
        <v>46</v>
      </c>
      <c r="DC103" s="44" t="s">
        <v>46</v>
      </c>
      <c r="DD103" s="44" t="s">
        <v>46</v>
      </c>
      <c r="DE103" s="44" t="s">
        <v>46</v>
      </c>
      <c r="DF103" s="44">
        <f>Matrix2!DF103/Matrix3!DF103*100</f>
        <v>3.6128152692569873</v>
      </c>
      <c r="DG103" s="44">
        <f>Matrix2!DG103/Matrix3!DG103*100</f>
        <v>30.188679245283019</v>
      </c>
      <c r="DH103" s="44">
        <f>Matrix2!DH103/Matrix3!DH103*100</f>
        <v>4.1522491349480966</v>
      </c>
      <c r="DI103" s="44">
        <f>Matrix2!DI103/Matrix3!DI103*100</f>
        <v>33.333333333333329</v>
      </c>
    </row>
    <row r="104" spans="1:113" x14ac:dyDescent="0.2">
      <c r="A104" s="3" t="s">
        <v>37</v>
      </c>
      <c r="B104" s="4">
        <v>2014</v>
      </c>
      <c r="C104" s="2" t="s">
        <v>14</v>
      </c>
      <c r="D104" s="38" t="s">
        <v>46</v>
      </c>
      <c r="E104" s="38" t="s">
        <v>46</v>
      </c>
      <c r="F104" s="39" t="s">
        <v>46</v>
      </c>
      <c r="G104" s="40" t="s">
        <v>46</v>
      </c>
      <c r="H104" s="38">
        <f>Matrix2!H104/Matrix3!H104*100</f>
        <v>9.7221643687257888</v>
      </c>
      <c r="I104" s="9" t="s">
        <v>46</v>
      </c>
      <c r="J104" s="9" t="s">
        <v>46</v>
      </c>
      <c r="K104" s="9" t="s">
        <v>46</v>
      </c>
      <c r="L104" s="9" t="s">
        <v>46</v>
      </c>
      <c r="M104" s="9" t="s">
        <v>46</v>
      </c>
      <c r="N104" s="38" t="s">
        <v>237</v>
      </c>
      <c r="O104" s="9">
        <f>Matrix2!O104/Matrix3!O104*100</f>
        <v>22.556390977443609</v>
      </c>
      <c r="P104" s="9" t="s">
        <v>237</v>
      </c>
      <c r="Q104" s="9" t="s">
        <v>237</v>
      </c>
      <c r="R104" s="40" t="s">
        <v>46</v>
      </c>
      <c r="S104" s="38">
        <f>Matrix2!S104/Matrix3!S104*100</f>
        <v>63.233024691358018</v>
      </c>
      <c r="T104" s="38">
        <f>Matrix2!T104/Matrix3!T104*100</f>
        <v>65.127428715619487</v>
      </c>
      <c r="U104" s="38">
        <f>Matrix2!U104/Matrix3!U104*100</f>
        <v>46.416695333104002</v>
      </c>
      <c r="V104" s="38">
        <f>Matrix2!V104/Matrix3!V104*100</f>
        <v>63.991163475699551</v>
      </c>
      <c r="W104" s="38">
        <f>Matrix2!W104/Matrix3!W104*100</f>
        <v>46.936758893280633</v>
      </c>
      <c r="X104" s="38">
        <f>Matrix2!X104/Matrix3!X104*100</f>
        <v>9.1803980312433122</v>
      </c>
      <c r="Y104" s="38">
        <f>Matrix2!Y104/Matrix3!Y104*100</f>
        <v>29.885856008623072</v>
      </c>
      <c r="Z104" s="38">
        <f>Matrix2!Z104/Matrix3!Z104*100</f>
        <v>16.028047773149883</v>
      </c>
      <c r="AA104" s="38">
        <f>(Matrix3!AA104-Matrix2!AA104)/Matrix2!AA104*100</f>
        <v>20.666786732066988</v>
      </c>
      <c r="AB104" s="38" t="s">
        <v>46</v>
      </c>
      <c r="AC104" s="38" t="s">
        <v>46</v>
      </c>
      <c r="AD104" s="38">
        <f>Matrix2!AD104/Matrix3!AD104*100</f>
        <v>90.445859872611464</v>
      </c>
      <c r="AE104" s="44">
        <f>Matrix2!AE104/Matrix3!AE104*100</f>
        <v>19.972131908964236</v>
      </c>
      <c r="AF104" s="40">
        <f>Matrix2!AF104/Matrix3!AF104*100</f>
        <v>0</v>
      </c>
      <c r="AG104" s="38">
        <f>Matrix2!AG104/Matrix3!AG104*100</f>
        <v>16.541008872412213</v>
      </c>
      <c r="AH104" s="38">
        <f>Matrix2!AH104/Matrix3!AH104*100</f>
        <v>49.75369458128079</v>
      </c>
      <c r="AI104" s="38">
        <f>Matrix2!AI104/Matrix3!AI104*100</f>
        <v>91.424310216256515</v>
      </c>
      <c r="AJ104" s="38">
        <f>Matrix2!AJ104/Matrix3!AJ104*100</f>
        <v>29.457364341085274</v>
      </c>
      <c r="AK104" s="38">
        <f>Matrix2!AK104/Matrix3!AK104*100</f>
        <v>19.406674907292953</v>
      </c>
      <c r="AL104" s="38">
        <f>Matrix2!AL104/Matrix3!AL104*100</f>
        <v>17.593737124021423</v>
      </c>
      <c r="AM104" s="38">
        <f>Matrix2!AM104/Matrix3!AM104*100</f>
        <v>41.825902335456476</v>
      </c>
      <c r="AN104" s="38">
        <f>Matrix2!AN104/Matrix3!AN104*100</f>
        <v>20.523797532107782</v>
      </c>
      <c r="AO104" s="38" t="s">
        <v>46</v>
      </c>
      <c r="AP104" s="38" t="s">
        <v>46</v>
      </c>
      <c r="AQ104" s="40" t="s">
        <v>46</v>
      </c>
      <c r="AR104" s="38">
        <f>Matrix2!AR104/Matrix3!AR104*100</f>
        <v>10.830174532428041</v>
      </c>
      <c r="AS104" s="38">
        <f>Matrix2!AS104/Matrix3!AS104*100</f>
        <v>32.884615384615387</v>
      </c>
      <c r="AT104" s="38">
        <f>Matrix2!AT104/Matrix3!AT104*100</f>
        <v>43.040935672514621</v>
      </c>
      <c r="AU104" s="38">
        <f>Matrix2!AU104/Matrix3!AU104*100</f>
        <v>41.032608695652172</v>
      </c>
      <c r="AV104" s="38">
        <f>Matrix2!AV104/Matrix3!AV104*100</f>
        <v>13</v>
      </c>
      <c r="AW104" s="38">
        <f>Matrix2!AW104/Matrix3!AW104*100</f>
        <v>2.7307692307692308</v>
      </c>
      <c r="AX104" s="38" t="s">
        <v>237</v>
      </c>
      <c r="AY104" s="38" t="s">
        <v>46</v>
      </c>
      <c r="AZ104" s="9" t="s">
        <v>46</v>
      </c>
      <c r="BA104" s="40" t="s">
        <v>46</v>
      </c>
      <c r="BB104" s="31" t="s">
        <v>46</v>
      </c>
      <c r="BC104" s="38">
        <f>Matrix2!BC104/Matrix3!BC104*100</f>
        <v>4.8540007584376186</v>
      </c>
      <c r="BD104" s="55">
        <f>Matrix2!BD104/Matrix3!BD104*100</f>
        <v>43.75</v>
      </c>
      <c r="BE104" s="38">
        <f>Matrix2!BE104/Matrix3!BE104*100</f>
        <v>6.1224489795918364</v>
      </c>
      <c r="BF104" s="51">
        <f>Matrix2!BF104/Matrix3!BF104*100</f>
        <v>49.019607843137251</v>
      </c>
      <c r="BG104" s="38">
        <f>Matrix2!BG104/Matrix3!BG104*100</f>
        <v>21.297954763194067</v>
      </c>
      <c r="BH104" s="38">
        <f>Matrix2!BH104/Matrix3!BH104*100</f>
        <v>3.4813221200860549</v>
      </c>
      <c r="BI104" s="38">
        <f>Matrix2!BI104/Matrix3!BI104*100</f>
        <v>15.737386233100645</v>
      </c>
      <c r="BJ104" s="38">
        <f>Matrix2!BJ104/Matrix3!BJ104*100</f>
        <v>7.5196606874613412</v>
      </c>
      <c r="BK104" s="38">
        <f>Matrix2!BK104/Matrix3!BK104*100</f>
        <v>28.554641598119858</v>
      </c>
      <c r="BL104" s="38" t="s">
        <v>46</v>
      </c>
      <c r="BM104" s="38" t="s">
        <v>46</v>
      </c>
      <c r="BN104" s="38" t="s">
        <v>46</v>
      </c>
      <c r="BO104" s="40" t="s">
        <v>46</v>
      </c>
      <c r="BP104" s="38">
        <f>Matrix2!BP104/Matrix3!BP104*100</f>
        <v>13.47355888481</v>
      </c>
      <c r="BQ104" s="38">
        <f>Matrix2!BQ104/Matrix3!BQ104*100</f>
        <v>20.605179271234746</v>
      </c>
      <c r="BR104" s="38">
        <f>(Matrix2!BR104-Matrix3!BR104)/Matrix3!BR104*100</f>
        <v>50.722674305927775</v>
      </c>
      <c r="BS104" s="38">
        <f>Matrix2!BS104/Matrix3!BS104*100</f>
        <v>11.217561544549506</v>
      </c>
      <c r="BT104" s="38">
        <f>Matrix2!BT104/Matrix3!BT104*100</f>
        <v>5.6441871120923057</v>
      </c>
      <c r="BU104" s="38">
        <f>Matrix2!BU104/Matrix3!BU104*100</f>
        <v>4.5837880742137118</v>
      </c>
      <c r="BV104" s="38">
        <f>Matrix2!BV104/Matrix3!BV104*100</f>
        <v>12.157298613316398</v>
      </c>
      <c r="BW104" s="38">
        <f>Matrix2!BW104/Matrix3!BW104*100</f>
        <v>14.956317642456643</v>
      </c>
      <c r="BX104" s="35">
        <f>Matrix2!BX104/Matrix3!BX104*1000</f>
        <v>35515.748031496063</v>
      </c>
      <c r="BY104" s="45" t="s">
        <v>46</v>
      </c>
      <c r="BZ104" s="38">
        <f>Matrix2!BZ104/Matrix3!BZ104*100</f>
        <v>65.405923272378885</v>
      </c>
      <c r="CA104" s="38">
        <f>Matrix2!CA104/Matrix3!CA104*100</f>
        <v>64.357320733031102</v>
      </c>
      <c r="CB104" s="38">
        <f>Matrix2!CB104/Matrix3!CB104*100</f>
        <v>86.526441115189996</v>
      </c>
      <c r="CC104" s="38">
        <f>Matrix2!CC104/Matrix3!CC104*100</f>
        <v>13.47355888481</v>
      </c>
      <c r="CD104" s="38">
        <f>Matrix2!CD104/Matrix3!CD104*100</f>
        <v>6.5978767734894337</v>
      </c>
      <c r="CE104" s="38">
        <f>Matrix2!CE104/Matrix3!CE104*100</f>
        <v>72.571952757711273</v>
      </c>
      <c r="CF104" s="38">
        <f>Matrix2!CF104/Matrix3!CF104*100</f>
        <v>18.487394957983195</v>
      </c>
      <c r="CG104" s="35">
        <f>Matrix2!$CG104-Matrix3!CG104</f>
        <v>-4475</v>
      </c>
      <c r="CH104" s="38">
        <f>Matrix2!CH104/Matrix3!CH104*100</f>
        <v>5.9291809960514588</v>
      </c>
      <c r="CI104" s="38">
        <f>Matrix2!CI104/Matrix3!CI104*100</f>
        <v>4.4134505158578525</v>
      </c>
      <c r="CJ104" s="38">
        <f>Matrix2!CJ104/Matrix3!CJ104*100</f>
        <v>1.515730480193606</v>
      </c>
      <c r="CK104" s="38">
        <f>Matrix2!CK104/Matrix3!CK104*100</f>
        <v>42.642320085929107</v>
      </c>
      <c r="CL104" s="38" t="s">
        <v>237</v>
      </c>
      <c r="CM104" s="38">
        <f>Matrix2!CM104/Matrix3!CM104*100</f>
        <v>51.020408163265309</v>
      </c>
      <c r="CN104" s="38">
        <f>Matrix2!CN104/Matrix3!CN104*100</f>
        <v>28.875</v>
      </c>
      <c r="CO104" s="40">
        <f>Matrix2!CO104/Matrix3!CO104*100</f>
        <v>11.391811297996382</v>
      </c>
      <c r="CP104" s="35">
        <f>Matrix2!CP104-Matrix3!CP104</f>
        <v>20</v>
      </c>
      <c r="CQ104" s="77">
        <f>Matrix2!CQ104/Matrix3!CQ104*100-100</f>
        <v>0.17568517217145541</v>
      </c>
      <c r="CR104" s="35">
        <f>Matrix2!CR104-Matrix3!CR104</f>
        <v>87</v>
      </c>
      <c r="CS104" s="50">
        <f>Matrix2!CS104/Matrix3!CS104*100-100</f>
        <v>0.76875497039851837</v>
      </c>
      <c r="CT104" s="38">
        <f>Matrix2!CT104/Matrix3!CT104*100</f>
        <v>52.569273938968784</v>
      </c>
      <c r="CU104" s="35">
        <f>Matrix2!CT104-Matrix3!CU104</f>
        <v>0</v>
      </c>
      <c r="CV104" s="38">
        <f>Matrix2!CV104/Matrix3!CV104*100</f>
        <v>93.709224833391787</v>
      </c>
      <c r="CW104" s="38">
        <f>Matrix2!CW104/Matrix3!CW104*100</f>
        <v>44.514516599325198</v>
      </c>
      <c r="CX104" s="38">
        <f>Matrix2!CX104/Matrix3!CX104</f>
        <v>2.1213219050985241</v>
      </c>
      <c r="CY104" s="38">
        <f>Matrix2!CY104/Matrix3!CY104</f>
        <v>6.3409931325937663</v>
      </c>
      <c r="CZ104" s="38">
        <f>Matrix2!CZ104/Matrix3!CZ104</f>
        <v>71.662686567164172</v>
      </c>
      <c r="DA104" s="40" t="s">
        <v>46</v>
      </c>
      <c r="DB104" s="44" t="s">
        <v>46</v>
      </c>
      <c r="DC104" s="44" t="s">
        <v>46</v>
      </c>
      <c r="DD104" s="44" t="s">
        <v>46</v>
      </c>
      <c r="DE104" s="44" t="s">
        <v>46</v>
      </c>
      <c r="DF104" s="44">
        <f>Matrix2!DF104/Matrix3!DF104*100</f>
        <v>4.8540007584376186</v>
      </c>
      <c r="DG104" s="44">
        <f>Matrix2!DG104/Matrix3!DG104*100</f>
        <v>43.75</v>
      </c>
      <c r="DH104" s="44">
        <f>Matrix2!DH104/Matrix3!DH104*100</f>
        <v>6.1224489795918364</v>
      </c>
      <c r="DI104" s="44">
        <f>Matrix2!DI104/Matrix3!DI104*100</f>
        <v>49.019607843137251</v>
      </c>
    </row>
    <row r="105" spans="1:113" x14ac:dyDescent="0.2">
      <c r="A105" s="3" t="s">
        <v>38</v>
      </c>
      <c r="B105" s="4">
        <v>2014</v>
      </c>
      <c r="C105" s="2" t="s">
        <v>15</v>
      </c>
      <c r="D105" s="38" t="s">
        <v>46</v>
      </c>
      <c r="E105" s="38" t="s">
        <v>46</v>
      </c>
      <c r="F105" s="39" t="s">
        <v>46</v>
      </c>
      <c r="G105" s="40" t="s">
        <v>46</v>
      </c>
      <c r="H105" s="38">
        <f>Matrix2!H105/Matrix3!H105*100</f>
        <v>9.8113658784490738</v>
      </c>
      <c r="I105" s="9" t="s">
        <v>46</v>
      </c>
      <c r="J105" s="9" t="s">
        <v>46</v>
      </c>
      <c r="K105" s="9" t="s">
        <v>46</v>
      </c>
      <c r="L105" s="9" t="s">
        <v>46</v>
      </c>
      <c r="M105" s="9" t="s">
        <v>46</v>
      </c>
      <c r="N105" s="38">
        <v>20.3</v>
      </c>
      <c r="O105" s="9">
        <f>Matrix2!O105/Matrix3!O105*100</f>
        <v>24.609375</v>
      </c>
      <c r="P105" s="9">
        <f>Matrix2!P105/Matrix3!P105*100</f>
        <v>42.658141007618127</v>
      </c>
      <c r="Q105" s="9">
        <f>(Matrix3!Q105-Matrix2!Q105)/Matrix2!Q105*100</f>
        <v>35.917644835400061</v>
      </c>
      <c r="R105" s="40" t="s">
        <v>46</v>
      </c>
      <c r="S105" s="38">
        <f>Matrix2!S105/Matrix3!S105*100</f>
        <v>63.796992481203006</v>
      </c>
      <c r="T105" s="38">
        <f>Matrix2!T105/Matrix3!T105*100</f>
        <v>67.778076543873794</v>
      </c>
      <c r="U105" s="38">
        <f>Matrix2!U105/Matrix3!U105*100</f>
        <v>45.529496518050102</v>
      </c>
      <c r="V105" s="38">
        <f>Matrix2!V105/Matrix3!V105*100</f>
        <v>59.235325794291867</v>
      </c>
      <c r="W105" s="38">
        <f>Matrix2!W105/Matrix3!W105*100</f>
        <v>47.819971870604782</v>
      </c>
      <c r="X105" s="38">
        <f>Matrix2!X105/Matrix3!X105*100</f>
        <v>8.4790595150624544</v>
      </c>
      <c r="Y105" s="38">
        <f>Matrix2!Y105/Matrix3!Y105*100</f>
        <v>29.979022089022862</v>
      </c>
      <c r="Z105" s="38">
        <f>Matrix2!Z105/Matrix3!Z105*100</f>
        <v>15.627764271879563</v>
      </c>
      <c r="AA105" s="38">
        <f>(Matrix3!AA105-Matrix2!AA105)/Matrix2!AA105*100</f>
        <v>25.946484803918917</v>
      </c>
      <c r="AB105" s="38" t="s">
        <v>46</v>
      </c>
      <c r="AC105" s="38" t="s">
        <v>46</v>
      </c>
      <c r="AD105" s="38">
        <f>Matrix2!AD105/Matrix3!AD105*100</f>
        <v>88.331242158092849</v>
      </c>
      <c r="AE105" s="44">
        <f>Matrix2!AE105/Matrix3!AE105*100</f>
        <v>57.0869990224829</v>
      </c>
      <c r="AF105" s="40">
        <f>Matrix2!AF105/Matrix3!AF105*100</f>
        <v>0</v>
      </c>
      <c r="AG105" s="38">
        <f>Matrix2!AG105/Matrix3!AG105*100</f>
        <v>16.444949328869093</v>
      </c>
      <c r="AH105" s="38">
        <f>Matrix2!AH105/Matrix3!AH105*100</f>
        <v>51.885098743267498</v>
      </c>
      <c r="AI105" s="38">
        <f>Matrix2!AI105/Matrix3!AI105*100</f>
        <v>92.173913043478265</v>
      </c>
      <c r="AJ105" s="38">
        <f>Matrix2!AJ105/Matrix3!AJ105*100</f>
        <v>17.652582159624412</v>
      </c>
      <c r="AK105" s="38">
        <f>Matrix2!AK105/Matrix3!AK105*100</f>
        <v>22.856323487238313</v>
      </c>
      <c r="AL105" s="38">
        <f>Matrix2!AL105/Matrix3!AL105*100</f>
        <v>18.726699168339547</v>
      </c>
      <c r="AM105" s="38">
        <f>Matrix2!AM105/Matrix3!AM105*100</f>
        <v>45.043914680050193</v>
      </c>
      <c r="AN105" s="38">
        <f>Matrix2!AN105/Matrix3!AN105*100</f>
        <v>22.595891656062534</v>
      </c>
      <c r="AO105" s="38" t="s">
        <v>46</v>
      </c>
      <c r="AP105" s="38" t="s">
        <v>46</v>
      </c>
      <c r="AQ105" s="40" t="s">
        <v>46</v>
      </c>
      <c r="AR105" s="38">
        <f>Matrix2!AR105/Matrix3!AR105*100</f>
        <v>10.830767391109383</v>
      </c>
      <c r="AS105" s="38">
        <f>Matrix2!AS105/Matrix3!AS105*100</f>
        <v>33.646149599779193</v>
      </c>
      <c r="AT105" s="38">
        <f>Matrix2!AT105/Matrix3!AT105*100</f>
        <v>42.329778506972929</v>
      </c>
      <c r="AU105" s="38">
        <f>Matrix2!AU105/Matrix3!AU105*100</f>
        <v>40.891472868217058</v>
      </c>
      <c r="AV105" s="38">
        <f>Matrix2!AV105/Matrix3!AV105*100</f>
        <v>13.027877449627381</v>
      </c>
      <c r="AW105" s="38">
        <f>Matrix2!AW105/Matrix3!AW105*100</f>
        <v>3.7537951973502617</v>
      </c>
      <c r="AX105" s="38">
        <v>7.6</v>
      </c>
      <c r="AY105" s="38" t="s">
        <v>46</v>
      </c>
      <c r="AZ105" s="9" t="s">
        <v>46</v>
      </c>
      <c r="BA105" s="40" t="s">
        <v>46</v>
      </c>
      <c r="BB105" s="31" t="s">
        <v>46</v>
      </c>
      <c r="BC105" s="38">
        <f>Matrix2!BC105/Matrix3!BC105*100</f>
        <v>5.5509527754763877</v>
      </c>
      <c r="BD105" s="55">
        <f>Matrix2!BD105/Matrix3!BD105*100</f>
        <v>10.44776119402985</v>
      </c>
      <c r="BE105" s="38">
        <f>Matrix2!BE105/Matrix3!BE105*100</f>
        <v>5.394190871369295</v>
      </c>
      <c r="BF105" s="51">
        <f>Matrix2!BF105/Matrix3!BF105*100</f>
        <v>21.53846153846154</v>
      </c>
      <c r="BG105" s="38">
        <f>Matrix2!BG105/Matrix3!BG105*100</f>
        <v>21.368568951600849</v>
      </c>
      <c r="BH105" s="38">
        <f>Matrix2!BH105/Matrix3!BH105*100</f>
        <v>3.2176832680470064</v>
      </c>
      <c r="BI105" s="38">
        <f>Matrix2!BI105/Matrix3!BI105*100</f>
        <v>15.901191658391262</v>
      </c>
      <c r="BJ105" s="38">
        <f>Matrix2!BJ105/Matrix3!BJ105*100</f>
        <v>7.3361469712015888</v>
      </c>
      <c r="BK105" s="38">
        <f>Matrix2!BK105/Matrix3!BK105*100</f>
        <v>22.842639593908629</v>
      </c>
      <c r="BL105" s="38" t="s">
        <v>46</v>
      </c>
      <c r="BM105" s="38" t="s">
        <v>46</v>
      </c>
      <c r="BN105" s="38" t="s">
        <v>46</v>
      </c>
      <c r="BO105" s="40" t="s">
        <v>46</v>
      </c>
      <c r="BP105" s="38">
        <f>Matrix2!BP105/Matrix3!BP105*100</f>
        <v>12.940766550522648</v>
      </c>
      <c r="BQ105" s="38">
        <f>Matrix2!BQ105/Matrix3!BQ105*100</f>
        <v>20.199650370596668</v>
      </c>
      <c r="BR105" s="38">
        <f>(Matrix2!BR105-Matrix3!BR105)/Matrix3!BR105*100</f>
        <v>51.614054887556208</v>
      </c>
      <c r="BS105" s="38">
        <f>Matrix2!BS105/Matrix3!BS105*100</f>
        <v>11.850168903769694</v>
      </c>
      <c r="BT105" s="38">
        <f>Matrix2!BT105/Matrix3!BT105*100</f>
        <v>5.5783085707452686</v>
      </c>
      <c r="BU105" s="38">
        <f>Matrix2!BU105/Matrix3!BU105*100</f>
        <v>5.0174216027874561</v>
      </c>
      <c r="BV105" s="38">
        <f>Matrix2!BV105/Matrix3!BV105*100</f>
        <v>12.584115880317833</v>
      </c>
      <c r="BW105" s="38">
        <f>Matrix2!BW105/Matrix3!BW105*100</f>
        <v>15.248259021434386</v>
      </c>
      <c r="BX105" s="35">
        <f>Matrix2!BX105/Matrix3!BX105*1000</f>
        <v>33809.459060005916</v>
      </c>
      <c r="BY105" s="45" t="s">
        <v>46</v>
      </c>
      <c r="BZ105" s="38">
        <f>Matrix2!BZ105/Matrix3!BZ105*100</f>
        <v>65.160981734477303</v>
      </c>
      <c r="CA105" s="38">
        <f>Matrix2!CA105/Matrix3!CA105*100</f>
        <v>66.450567260940034</v>
      </c>
      <c r="CB105" s="38">
        <f>Matrix2!CB105/Matrix3!CB105*100</f>
        <v>87.059233449477347</v>
      </c>
      <c r="CC105" s="38">
        <f>Matrix2!CC105/Matrix3!CC105*100</f>
        <v>12.940766550522648</v>
      </c>
      <c r="CD105" s="38">
        <f>Matrix2!CD105/Matrix3!CD105*100</f>
        <v>6.4808362369337988</v>
      </c>
      <c r="CE105" s="38">
        <f>Matrix2!CE105/Matrix3!CE105*100</f>
        <v>72.976867045545504</v>
      </c>
      <c r="CF105" s="38">
        <f>Matrix2!CF105/Matrix3!CF105*100</f>
        <v>16.314199395770395</v>
      </c>
      <c r="CG105" s="35">
        <f>Matrix2!$CG105-Matrix3!CG105</f>
        <v>-7038</v>
      </c>
      <c r="CH105" s="38">
        <f>Matrix2!CH105/Matrix3!CH105*100</f>
        <v>5.8723677570307835</v>
      </c>
      <c r="CI105" s="38">
        <f>Matrix2!CI105/Matrix3!CI105*100</f>
        <v>4.3538101573611048</v>
      </c>
      <c r="CJ105" s="38">
        <f>Matrix2!CJ105/Matrix3!CJ105*100</f>
        <v>1.5185575996696792</v>
      </c>
      <c r="CK105" s="38">
        <f>Matrix2!CK105/Matrix3!CK105*100</f>
        <v>38.046875</v>
      </c>
      <c r="CL105" s="38">
        <v>7.2</v>
      </c>
      <c r="CM105" s="38">
        <f>Matrix2!CM105/Matrix3!CM105*100</f>
        <v>54.296875</v>
      </c>
      <c r="CN105" s="38">
        <f>Matrix2!CN105/Matrix3!CN105*100</f>
        <v>31.718061674008812</v>
      </c>
      <c r="CO105" s="40">
        <f>Matrix2!CO105/Matrix3!CO105*100</f>
        <v>11.974810114412076</v>
      </c>
      <c r="CP105" s="35">
        <f>Matrix2!CP105-Matrix3!CP105</f>
        <v>56</v>
      </c>
      <c r="CQ105" s="77">
        <f>Matrix2!CQ105/Matrix3!CQ105*100-100</f>
        <v>0.33422858848103942</v>
      </c>
      <c r="CR105" s="35">
        <f>Matrix2!CR105-Matrix3!CR105</f>
        <v>699</v>
      </c>
      <c r="CS105" s="50">
        <f>Matrix2!CS105/Matrix3!CS105*100-100</f>
        <v>4.338381330685209</v>
      </c>
      <c r="CT105" s="38">
        <f>Matrix2!CT105/Matrix3!CT105*100</f>
        <v>61.441913033133069</v>
      </c>
      <c r="CU105" s="35">
        <f>Matrix2!CT105-Matrix3!CU105</f>
        <v>19</v>
      </c>
      <c r="CV105" s="38">
        <f>Matrix2!CV105/Matrix3!CV105*100</f>
        <v>89.824519659746599</v>
      </c>
      <c r="CW105" s="38">
        <f>Matrix2!CW105/Matrix3!CW105*100</f>
        <v>45.141849272069599</v>
      </c>
      <c r="CX105" s="38">
        <f>Matrix2!CX105/Matrix3!CX105</f>
        <v>2.0761544190665342</v>
      </c>
      <c r="CY105" s="38">
        <f>Matrix2!CY105/Matrix3!CY105</f>
        <v>6.1900444115470021</v>
      </c>
      <c r="CZ105" s="38">
        <f>Matrix2!CZ105/Matrix3!CZ105</f>
        <v>72.248380129589634</v>
      </c>
      <c r="DA105" s="40" t="s">
        <v>46</v>
      </c>
      <c r="DB105" s="44" t="s">
        <v>46</v>
      </c>
      <c r="DC105" s="44" t="s">
        <v>46</v>
      </c>
      <c r="DD105" s="44" t="s">
        <v>46</v>
      </c>
      <c r="DE105" s="44" t="s">
        <v>46</v>
      </c>
      <c r="DF105" s="44">
        <f>Matrix2!DF105/Matrix3!DF105*100</f>
        <v>5.5509527754763877</v>
      </c>
      <c r="DG105" s="44">
        <f>Matrix2!DG105/Matrix3!DG105*100</f>
        <v>10.44776119402985</v>
      </c>
      <c r="DH105" s="44">
        <f>Matrix2!DH105/Matrix3!DH105*100</f>
        <v>5.394190871369295</v>
      </c>
      <c r="DI105" s="44">
        <f>Matrix2!DI105/Matrix3!DI105*100</f>
        <v>21.53846153846154</v>
      </c>
    </row>
    <row r="106" spans="1:113" x14ac:dyDescent="0.2">
      <c r="A106" s="3" t="s">
        <v>39</v>
      </c>
      <c r="B106" s="4">
        <v>2014</v>
      </c>
      <c r="C106" s="2" t="s">
        <v>16</v>
      </c>
      <c r="D106" s="38" t="s">
        <v>46</v>
      </c>
      <c r="E106" s="38" t="s">
        <v>46</v>
      </c>
      <c r="F106" s="39" t="s">
        <v>46</v>
      </c>
      <c r="G106" s="40" t="s">
        <v>46</v>
      </c>
      <c r="H106" s="38">
        <f>Matrix2!H106/Matrix3!H106*100</f>
        <v>5.186899862825789</v>
      </c>
      <c r="I106" s="9" t="s">
        <v>46</v>
      </c>
      <c r="J106" s="9" t="s">
        <v>46</v>
      </c>
      <c r="K106" s="9" t="s">
        <v>46</v>
      </c>
      <c r="L106" s="9" t="s">
        <v>46</v>
      </c>
      <c r="M106" s="9" t="s">
        <v>46</v>
      </c>
      <c r="N106" s="38" t="s">
        <v>237</v>
      </c>
      <c r="O106" s="9">
        <f>Matrix2!O106/Matrix3!O106*100</f>
        <v>13.533834586466165</v>
      </c>
      <c r="P106" s="9" t="s">
        <v>237</v>
      </c>
      <c r="Q106" s="9" t="s">
        <v>237</v>
      </c>
      <c r="R106" s="40" t="s">
        <v>46</v>
      </c>
      <c r="S106" s="38">
        <f>Matrix2!S106/Matrix3!S106*100</f>
        <v>64.883165161975569</v>
      </c>
      <c r="T106" s="38">
        <f>Matrix2!T106/Matrix3!T106*100</f>
        <v>63.215859030837009</v>
      </c>
      <c r="U106" s="38">
        <f>Matrix2!U106/Matrix3!U106*100</f>
        <v>46.326276463262765</v>
      </c>
      <c r="V106" s="38">
        <f>Matrix2!V106/Matrix3!V106*100</f>
        <v>65.163934426229503</v>
      </c>
      <c r="W106" s="38">
        <f>Matrix2!W106/Matrix3!W106*100</f>
        <v>50.146627565982406</v>
      </c>
      <c r="X106" s="38">
        <f>Matrix2!X106/Matrix3!X106*100</f>
        <v>7.1292976165365953</v>
      </c>
      <c r="Y106" s="38">
        <f>Matrix2!Y106/Matrix3!Y106*100</f>
        <v>25.489734796430486</v>
      </c>
      <c r="Z106" s="38">
        <f>Matrix2!Z106/Matrix3!Z106*100</f>
        <v>10.6226864482847</v>
      </c>
      <c r="AA106" s="38">
        <f>(Matrix3!AA106-Matrix2!AA106)/Matrix2!AA106*100</f>
        <v>24.650200722597013</v>
      </c>
      <c r="AB106" s="38" t="s">
        <v>46</v>
      </c>
      <c r="AC106" s="38" t="s">
        <v>46</v>
      </c>
      <c r="AD106" s="38">
        <f>Matrix2!AD106/Matrix3!AD106*100</f>
        <v>86.729857819905206</v>
      </c>
      <c r="AE106" s="44">
        <f>Matrix2!AE106/Matrix3!AE106*100</f>
        <v>25.566636446056211</v>
      </c>
      <c r="AF106" s="40">
        <f>Matrix2!AF106/Matrix3!AF106*100</f>
        <v>51.886792452830186</v>
      </c>
      <c r="AG106" s="38">
        <f>Matrix2!AG106/Matrix3!AG106*100</f>
        <v>17.699759945130317</v>
      </c>
      <c r="AH106" s="38">
        <f>Matrix2!AH106/Matrix3!AH106*100</f>
        <v>55.412371134020624</v>
      </c>
      <c r="AI106" s="38">
        <f>Matrix2!AI106/Matrix3!AI106*100</f>
        <v>95.24475524475524</v>
      </c>
      <c r="AJ106" s="38">
        <f>Matrix2!AJ106/Matrix3!AJ106*100</f>
        <v>11.320754716981133</v>
      </c>
      <c r="AK106" s="38">
        <f>Matrix2!AK106/Matrix3!AK106*100</f>
        <v>16.588050314465409</v>
      </c>
      <c r="AL106" s="38">
        <f>Matrix2!AL106/Matrix3!AL106*100</f>
        <v>8.8443396226415096</v>
      </c>
      <c r="AM106" s="38">
        <f>Matrix2!AM106/Matrix3!AM106*100</f>
        <v>31.279620853080569</v>
      </c>
      <c r="AN106" s="38">
        <f>Matrix2!AN106/Matrix3!AN106*100</f>
        <v>10.31726810365706</v>
      </c>
      <c r="AO106" s="38" t="s">
        <v>46</v>
      </c>
      <c r="AP106" s="38" t="s">
        <v>46</v>
      </c>
      <c r="AQ106" s="40" t="s">
        <v>46</v>
      </c>
      <c r="AR106" s="38">
        <f>Matrix2!AR106/Matrix3!AR106*100</f>
        <v>10.36093964334705</v>
      </c>
      <c r="AS106" s="38">
        <f>Matrix2!AS106/Matrix3!AS106*100</f>
        <v>35.043442283822927</v>
      </c>
      <c r="AT106" s="38">
        <f>Matrix2!AT106/Matrix3!AT106*100</f>
        <v>43.565525383707204</v>
      </c>
      <c r="AU106" s="38">
        <f>Matrix2!AU106/Matrix3!AU106*100</f>
        <v>36.043360433604335</v>
      </c>
      <c r="AV106" s="38">
        <f>Matrix2!AV106/Matrix3!AV106*100</f>
        <v>6.6611501861812163</v>
      </c>
      <c r="AW106" s="38">
        <f>Matrix2!AW106/Matrix3!AW106*100</f>
        <v>2.3582954075299956</v>
      </c>
      <c r="AX106" s="38" t="s">
        <v>237</v>
      </c>
      <c r="AY106" s="38" t="s">
        <v>46</v>
      </c>
      <c r="AZ106" s="9" t="s">
        <v>46</v>
      </c>
      <c r="BA106" s="40" t="s">
        <v>46</v>
      </c>
      <c r="BB106" s="31" t="s">
        <v>46</v>
      </c>
      <c r="BC106" s="38">
        <f>Matrix2!BC106/Matrix3!BC106*100</f>
        <v>4.8564338886919529</v>
      </c>
      <c r="BD106" s="55">
        <f>Matrix2!BD106/Matrix3!BD106*100</f>
        <v>34.306569343065696</v>
      </c>
      <c r="BE106" s="38">
        <f>Matrix2!BE106/Matrix3!BE106*100</f>
        <v>5.9447983014862</v>
      </c>
      <c r="BF106" s="51">
        <f>Matrix2!BF106/Matrix3!BF106*100</f>
        <v>30.357142857142854</v>
      </c>
      <c r="BG106" s="38">
        <f>Matrix2!BG106/Matrix3!BG106*100</f>
        <v>18.539951989026061</v>
      </c>
      <c r="BH106" s="38">
        <f>Matrix2!BH106/Matrix3!BH106*100</f>
        <v>2.0115606936416186</v>
      </c>
      <c r="BI106" s="38">
        <f>Matrix2!BI106/Matrix3!BI106*100</f>
        <v>14.37908496732026</v>
      </c>
      <c r="BJ106" s="38">
        <f>Matrix2!BJ106/Matrix3!BJ106*100</f>
        <v>6.1840120663650078</v>
      </c>
      <c r="BK106" s="38">
        <f>Matrix2!BK106/Matrix3!BK106*100</f>
        <v>23.902439024390244</v>
      </c>
      <c r="BL106" s="38" t="s">
        <v>46</v>
      </c>
      <c r="BM106" s="38" t="s">
        <v>46</v>
      </c>
      <c r="BN106" s="38" t="s">
        <v>46</v>
      </c>
      <c r="BO106" s="40" t="s">
        <v>46</v>
      </c>
      <c r="BP106" s="38">
        <f>Matrix2!BP106/Matrix3!BP106*100</f>
        <v>12.135680891276236</v>
      </c>
      <c r="BQ106" s="38">
        <f>Matrix2!BQ106/Matrix3!BQ106*100</f>
        <v>15.239591878282569</v>
      </c>
      <c r="BR106" s="38">
        <f>(Matrix2!BR106-Matrix3!BR106)/Matrix3!BR106*100</f>
        <v>57.74169543517803</v>
      </c>
      <c r="BS106" s="38">
        <f>Matrix2!BS106/Matrix3!BS106*100</f>
        <v>6.1085390946502063</v>
      </c>
      <c r="BT106" s="38">
        <f>Matrix2!BT106/Matrix3!BT106*100</f>
        <v>3.0049725651577504</v>
      </c>
      <c r="BU106" s="38">
        <f>Matrix2!BU106/Matrix3!BU106*100</f>
        <v>2.2679797075499852</v>
      </c>
      <c r="BV106" s="38">
        <f>Matrix2!BV106/Matrix3!BV106*100</f>
        <v>6.0148397621428193</v>
      </c>
      <c r="BW106" s="38">
        <f>Matrix2!BW106/Matrix3!BW106*100</f>
        <v>8.6421519530691082</v>
      </c>
      <c r="BX106" s="35">
        <f>Matrix2!BX106/Matrix3!BX106*1000</f>
        <v>38510.622843653531</v>
      </c>
      <c r="BY106" s="45" t="s">
        <v>46</v>
      </c>
      <c r="BZ106" s="38">
        <f>Matrix2!BZ106/Matrix3!BZ106*100</f>
        <v>67.318244170096023</v>
      </c>
      <c r="CA106" s="38">
        <f>Matrix2!CA106/Matrix3!CA106*100</f>
        <v>63.784023856354288</v>
      </c>
      <c r="CB106" s="38">
        <f>Matrix2!CB106/Matrix3!CB106*100</f>
        <v>87.864319108723762</v>
      </c>
      <c r="CC106" s="38">
        <f>Matrix2!CC106/Matrix3!CC106*100</f>
        <v>12.135680891276236</v>
      </c>
      <c r="CD106" s="38">
        <f>Matrix2!CD106/Matrix3!CD106*100</f>
        <v>6.5254152989157461</v>
      </c>
      <c r="CE106" s="38">
        <f>Matrix2!CE106/Matrix3!CE106*100</f>
        <v>72.263104268085584</v>
      </c>
      <c r="CF106" s="38">
        <f>Matrix2!CF106/Matrix3!CF106*100</f>
        <v>14.04494382022472</v>
      </c>
      <c r="CG106" s="35">
        <f>Matrix2!$CG106-Matrix3!CG106</f>
        <v>-3331</v>
      </c>
      <c r="CH106" s="38">
        <f>Matrix2!CH106/Matrix3!CH106*100</f>
        <v>3.3876719307182883</v>
      </c>
      <c r="CI106" s="38">
        <f>Matrix2!CI106/Matrix3!CI106*100</f>
        <v>2.2542027508914928</v>
      </c>
      <c r="CJ106" s="38">
        <f>Matrix2!CJ106/Matrix3!CJ106*100</f>
        <v>1.1334691798267957</v>
      </c>
      <c r="CK106" s="38">
        <f>Matrix2!CK106/Matrix3!CK106*100</f>
        <v>37.218045112781958</v>
      </c>
      <c r="CL106" s="38" t="s">
        <v>237</v>
      </c>
      <c r="CM106" s="38">
        <f>Matrix2!CM106/Matrix3!CM106*100</f>
        <v>45.676691729323309</v>
      </c>
      <c r="CN106" s="38">
        <f>Matrix2!CN106/Matrix3!CN106*100</f>
        <v>27.669902912621357</v>
      </c>
      <c r="CO106" s="40">
        <f>Matrix2!CO106/Matrix3!CO106*100</f>
        <v>6.1315046389673258</v>
      </c>
      <c r="CP106" s="35">
        <f>Matrix2!CP106-Matrix3!CP106</f>
        <v>104</v>
      </c>
      <c r="CQ106" s="77">
        <f>Matrix2!CQ106/Matrix3!CQ106*100-100</f>
        <v>1.0374064837905195</v>
      </c>
      <c r="CR106" s="35">
        <f>Matrix2!CR106-Matrix3!CR106</f>
        <v>184</v>
      </c>
      <c r="CS106" s="50">
        <f>Matrix2!CS106/Matrix3!CS106*100-100</f>
        <v>1.8501759678230201</v>
      </c>
      <c r="CT106" s="38">
        <f>Matrix2!CT106/Matrix3!CT106*100</f>
        <v>31.237042156185211</v>
      </c>
      <c r="CU106" s="35">
        <f>Matrix2!CT106-Matrix3!CU106</f>
        <v>46</v>
      </c>
      <c r="CV106" s="38">
        <f>Matrix2!CV106/Matrix3!CV106*100</f>
        <v>108.67706585052821</v>
      </c>
      <c r="CW106" s="38">
        <f>Matrix2!CW106/Matrix3!CW106*100</f>
        <v>47.187500000000007</v>
      </c>
      <c r="CX106" s="38">
        <f>Matrix2!CX106/Matrix3!CX106</f>
        <v>2.3457013574660635</v>
      </c>
      <c r="CY106" s="38">
        <f>Matrix2!CY106/Matrix3!CY106</f>
        <v>2.2536952951405662</v>
      </c>
      <c r="CZ106" s="38">
        <f>Matrix2!CZ106/Matrix3!CZ106</f>
        <v>51.157894736842103</v>
      </c>
      <c r="DA106" s="40" t="s">
        <v>46</v>
      </c>
      <c r="DB106" s="44" t="s">
        <v>46</v>
      </c>
      <c r="DC106" s="44" t="s">
        <v>46</v>
      </c>
      <c r="DD106" s="44" t="s">
        <v>46</v>
      </c>
      <c r="DE106" s="44" t="s">
        <v>46</v>
      </c>
      <c r="DF106" s="44">
        <f>Matrix2!DF106/Matrix3!DF106*100</f>
        <v>4.8564338886919529</v>
      </c>
      <c r="DG106" s="44">
        <f>Matrix2!DG106/Matrix3!DG106*100</f>
        <v>34.306569343065696</v>
      </c>
      <c r="DH106" s="44">
        <f>Matrix2!DH106/Matrix3!DH106*100</f>
        <v>5.9447983014862</v>
      </c>
      <c r="DI106" s="44">
        <f>Matrix2!DI106/Matrix3!DI106*100</f>
        <v>30.357142857142854</v>
      </c>
    </row>
    <row r="107" spans="1:113" x14ac:dyDescent="0.2">
      <c r="A107" s="3" t="s">
        <v>40</v>
      </c>
      <c r="B107" s="4">
        <v>2014</v>
      </c>
      <c r="C107" s="2" t="s">
        <v>17</v>
      </c>
      <c r="D107" s="38" t="s">
        <v>46</v>
      </c>
      <c r="E107" s="38" t="s">
        <v>46</v>
      </c>
      <c r="F107" s="39" t="s">
        <v>46</v>
      </c>
      <c r="G107" s="40" t="s">
        <v>46</v>
      </c>
      <c r="H107" s="38">
        <f>Matrix2!H107/Matrix3!H107*100</f>
        <v>5.7683718693097878</v>
      </c>
      <c r="I107" s="9" t="s">
        <v>46</v>
      </c>
      <c r="J107" s="9" t="s">
        <v>46</v>
      </c>
      <c r="K107" s="9" t="s">
        <v>46</v>
      </c>
      <c r="L107" s="9" t="s">
        <v>46</v>
      </c>
      <c r="M107" s="9" t="s">
        <v>46</v>
      </c>
      <c r="N107" s="38" t="s">
        <v>237</v>
      </c>
      <c r="O107" s="9">
        <f>Matrix2!O107/Matrix3!O107*100</f>
        <v>15.936254980079681</v>
      </c>
      <c r="P107" s="9" t="s">
        <v>237</v>
      </c>
      <c r="Q107" s="9" t="s">
        <v>237</v>
      </c>
      <c r="R107" s="40" t="s">
        <v>46</v>
      </c>
      <c r="S107" s="38">
        <f>Matrix2!S107/Matrix3!S107*100</f>
        <v>63.226808699511764</v>
      </c>
      <c r="T107" s="38">
        <f>Matrix2!T107/Matrix3!T107*100</f>
        <v>62.660379427568813</v>
      </c>
      <c r="U107" s="38">
        <f>Matrix2!U107/Matrix3!U107*100</f>
        <v>47.564586949862147</v>
      </c>
      <c r="V107" s="38">
        <f>Matrix2!V107/Matrix3!V107*100</f>
        <v>64.237183446571962</v>
      </c>
      <c r="W107" s="38">
        <f>Matrix2!W107/Matrix3!W107*100</f>
        <v>50.837269214255045</v>
      </c>
      <c r="X107" s="38">
        <f>Matrix2!X107/Matrix3!X107*100</f>
        <v>9.6592015579357362</v>
      </c>
      <c r="Y107" s="38">
        <f>Matrix2!Y107/Matrix3!Y107*100</f>
        <v>27.392850854079683</v>
      </c>
      <c r="Z107" s="38">
        <f>Matrix2!Z107/Matrix3!Z107*100</f>
        <v>13.977288845030502</v>
      </c>
      <c r="AA107" s="38">
        <f>(Matrix3!AA107-Matrix2!AA107)/Matrix2!AA107*100</f>
        <v>17.935889755385549</v>
      </c>
      <c r="AB107" s="38" t="s">
        <v>46</v>
      </c>
      <c r="AC107" s="38" t="s">
        <v>46</v>
      </c>
      <c r="AD107" s="38">
        <f>Matrix2!AD107/Matrix3!AD107*100</f>
        <v>86.326194398682048</v>
      </c>
      <c r="AE107" s="44">
        <f>Matrix2!AE107/Matrix3!AE107*100</f>
        <v>22.667528549881492</v>
      </c>
      <c r="AF107" s="40">
        <f>Matrix2!AF107/Matrix3!AF107*100</f>
        <v>100</v>
      </c>
      <c r="AG107" s="38">
        <f>Matrix2!AG107/Matrix3!AG107*100</f>
        <v>16.11296251760745</v>
      </c>
      <c r="AH107" s="38">
        <f>Matrix2!AH107/Matrix3!AH107*100</f>
        <v>42.424242424242422</v>
      </c>
      <c r="AI107" s="38">
        <f>Matrix2!AI107/Matrix3!AI107*100</f>
        <v>104.8888888888889</v>
      </c>
      <c r="AJ107" s="38">
        <f>Matrix2!AJ107/Matrix3!AJ107*100</f>
        <v>9.1179385530227943</v>
      </c>
      <c r="AK107" s="38">
        <f>Matrix2!AK107/Matrix3!AK107*100</f>
        <v>21.047156726768375</v>
      </c>
      <c r="AL107" s="38">
        <f>Matrix2!AL107/Matrix3!AL107*100</f>
        <v>12.968099861303745</v>
      </c>
      <c r="AM107" s="38">
        <f>Matrix2!AM107/Matrix3!AM107*100</f>
        <v>34.102141680395384</v>
      </c>
      <c r="AN107" s="38">
        <f>Matrix2!AN107/Matrix3!AN107*100</f>
        <v>16.268656716417908</v>
      </c>
      <c r="AO107" s="38" t="s">
        <v>46</v>
      </c>
      <c r="AP107" s="38" t="s">
        <v>46</v>
      </c>
      <c r="AQ107" s="40" t="s">
        <v>46</v>
      </c>
      <c r="AR107" s="38">
        <f>Matrix2!AR107/Matrix3!AR107*100</f>
        <v>10.110969869790772</v>
      </c>
      <c r="AS107" s="38">
        <f>Matrix2!AS107/Matrix3!AS107*100</f>
        <v>30.377166156982671</v>
      </c>
      <c r="AT107" s="38">
        <f>Matrix2!AT107/Matrix3!AT107*100</f>
        <v>46.085011185682326</v>
      </c>
      <c r="AU107" s="38">
        <f>Matrix2!AU107/Matrix3!AU107*100</f>
        <v>42.23300970873786</v>
      </c>
      <c r="AV107" s="38">
        <f>Matrix2!AV107/Matrix3!AV107*100</f>
        <v>9.5480801902820254</v>
      </c>
      <c r="AW107" s="38">
        <f>Matrix2!AW107/Matrix3!AW107*100</f>
        <v>2.5484199796126399</v>
      </c>
      <c r="AX107" s="38" t="s">
        <v>237</v>
      </c>
      <c r="AY107" s="38" t="s">
        <v>46</v>
      </c>
      <c r="AZ107" s="9" t="s">
        <v>46</v>
      </c>
      <c r="BA107" s="40" t="s">
        <v>46</v>
      </c>
      <c r="BB107" s="31" t="s">
        <v>46</v>
      </c>
      <c r="BC107" s="38">
        <f>Matrix2!BC107/Matrix3!BC107*100</f>
        <v>5.0222504767959313</v>
      </c>
      <c r="BD107" s="55">
        <f>Matrix2!BD107/Matrix3!BD107*100</f>
        <v>22.151898734177212</v>
      </c>
      <c r="BE107" s="38">
        <f>Matrix2!BE107/Matrix3!BE107*100</f>
        <v>5.5238095238095237</v>
      </c>
      <c r="BF107" s="51">
        <f>Matrix2!BF107/Matrix3!BF107*100</f>
        <v>48.275862068965516</v>
      </c>
      <c r="BG107" s="38">
        <f>Matrix2!BG107/Matrix3!BG107*100</f>
        <v>25.018036898340608</v>
      </c>
      <c r="BH107" s="38">
        <f>Matrix2!BH107/Matrix3!BH107*100</f>
        <v>1.8126888217522661</v>
      </c>
      <c r="BI107" s="38">
        <f>Matrix2!BI107/Matrix3!BI107*100</f>
        <v>19.033760186263095</v>
      </c>
      <c r="BJ107" s="38">
        <f>Matrix2!BJ107/Matrix3!BJ107*100</f>
        <v>8.4109429569266592</v>
      </c>
      <c r="BK107" s="38">
        <f>Matrix2!BK107/Matrix3!BK107*100</f>
        <v>23.875432525951556</v>
      </c>
      <c r="BL107" s="38" t="s">
        <v>46</v>
      </c>
      <c r="BM107" s="38" t="s">
        <v>46</v>
      </c>
      <c r="BN107" s="38" t="s">
        <v>46</v>
      </c>
      <c r="BO107" s="40" t="s">
        <v>46</v>
      </c>
      <c r="BP107" s="38">
        <f>Matrix2!BP107/Matrix3!BP107*100</f>
        <v>14.186820890290921</v>
      </c>
      <c r="BQ107" s="38">
        <f>Matrix2!BQ107/Matrix3!BQ107*100</f>
        <v>18.324075899925031</v>
      </c>
      <c r="BR107" s="38">
        <f>(Matrix2!BR107-Matrix3!BR107)/Matrix3!BR107*100</f>
        <v>51.608800858169381</v>
      </c>
      <c r="BS107" s="38">
        <f>Matrix2!BS107/Matrix3!BS107*100</f>
        <v>8.4756244202425535</v>
      </c>
      <c r="BT107" s="38">
        <f>Matrix2!BT107/Matrix3!BT107*100</f>
        <v>3.9475040368296286</v>
      </c>
      <c r="BU107" s="38">
        <f>Matrix2!BU107/Matrix3!BU107*100</f>
        <v>3.7241500175254121</v>
      </c>
      <c r="BV107" s="38">
        <f>Matrix2!BV107/Matrix3!BV107*100</f>
        <v>9.186712485681559</v>
      </c>
      <c r="BW107" s="38">
        <f>Matrix2!BW107/Matrix3!BW107*100</f>
        <v>12.26808905380334</v>
      </c>
      <c r="BX107" s="35">
        <f>Matrix2!BX107/Matrix3!BX107*1000</f>
        <v>35075.806567507367</v>
      </c>
      <c r="BY107" s="45" t="s">
        <v>46</v>
      </c>
      <c r="BZ107" s="38">
        <f>Matrix2!BZ107/Matrix3!BZ107*100</f>
        <v>62.29085786924108</v>
      </c>
      <c r="CA107" s="38">
        <f>Matrix2!CA107/Matrix3!CA107*100</f>
        <v>63.056691347110181</v>
      </c>
      <c r="CB107" s="38">
        <f>Matrix2!CB107/Matrix3!CB107*100</f>
        <v>85.813179109709083</v>
      </c>
      <c r="CC107" s="38">
        <f>Matrix2!CC107/Matrix3!CC107*100</f>
        <v>14.186820890290921</v>
      </c>
      <c r="CD107" s="38">
        <f>Matrix2!CD107/Matrix3!CD107*100</f>
        <v>6.1952330879775674</v>
      </c>
      <c r="CE107" s="38">
        <f>Matrix2!CE107/Matrix3!CE107*100</f>
        <v>70.090881241703258</v>
      </c>
      <c r="CF107" s="38">
        <f>Matrix2!CF107/Matrix3!CF107*100</f>
        <v>8.8685015290519882</v>
      </c>
      <c r="CG107" s="35">
        <f>Matrix2!$CG107-Matrix3!CG107</f>
        <v>-3216</v>
      </c>
      <c r="CH107" s="38">
        <f>Matrix2!CH107/Matrix3!CH107*100</f>
        <v>5.5374772489107054</v>
      </c>
      <c r="CI107" s="38">
        <f>Matrix2!CI107/Matrix3!CI107*100</f>
        <v>3.7339363521041307</v>
      </c>
      <c r="CJ107" s="38">
        <f>Matrix2!CJ107/Matrix3!CJ107*100</f>
        <v>1.8035408968065745</v>
      </c>
      <c r="CK107" s="38">
        <f>Matrix2!CK107/Matrix3!CK107*100</f>
        <v>42.13147410358566</v>
      </c>
      <c r="CL107" s="38" t="s">
        <v>237</v>
      </c>
      <c r="CM107" s="38">
        <f>Matrix2!CM107/Matrix3!CM107*100</f>
        <v>45.119521912350599</v>
      </c>
      <c r="CN107" s="38">
        <f>Matrix2!CN107/Matrix3!CN107*100</f>
        <v>30.2491103202847</v>
      </c>
      <c r="CO107" s="40">
        <f>Matrix2!CO107/Matrix3!CO107*100</f>
        <v>9.1742048438867805</v>
      </c>
      <c r="CP107" s="35">
        <f>Matrix2!CP107-Matrix3!CP107</f>
        <v>27</v>
      </c>
      <c r="CQ107" s="77">
        <f>Matrix2!CQ107/Matrix3!CQ107*100-100</f>
        <v>0.18515978603757333</v>
      </c>
      <c r="CR107" s="35">
        <f>Matrix2!CR107-Matrix3!CR107</f>
        <v>865</v>
      </c>
      <c r="CS107" s="50">
        <f>Matrix2!CS107/Matrix3!CS107*100-100</f>
        <v>6.293655413271253</v>
      </c>
      <c r="CT107" s="38">
        <f>Matrix2!CT107/Matrix3!CT107*100</f>
        <v>38.298309261414197</v>
      </c>
      <c r="CU107" s="35">
        <f>Matrix2!CT107-Matrix3!CU107</f>
        <v>8</v>
      </c>
      <c r="CV107" s="38">
        <f>Matrix2!CV107/Matrix3!CV107*100</f>
        <v>103.35820384694368</v>
      </c>
      <c r="CW107" s="38">
        <f>Matrix2!CW107/Matrix3!CW107*100</f>
        <v>51.876180987391351</v>
      </c>
      <c r="CX107" s="38">
        <f>Matrix2!CX107/Matrix3!CX107</f>
        <v>2.1177968568102443</v>
      </c>
      <c r="CY107" s="38">
        <f>Matrix2!CY107/Matrix3!CY107</f>
        <v>1.8191875</v>
      </c>
      <c r="CZ107" s="38">
        <f>Matrix2!CZ107/Matrix3!CZ107</f>
        <v>44.642638036809814</v>
      </c>
      <c r="DA107" s="40" t="s">
        <v>46</v>
      </c>
      <c r="DB107" s="44" t="s">
        <v>46</v>
      </c>
      <c r="DC107" s="44" t="s">
        <v>46</v>
      </c>
      <c r="DD107" s="44" t="s">
        <v>46</v>
      </c>
      <c r="DE107" s="44" t="s">
        <v>46</v>
      </c>
      <c r="DF107" s="44">
        <f>Matrix2!DF107/Matrix3!DF107*100</f>
        <v>5.0222504767959313</v>
      </c>
      <c r="DG107" s="44">
        <f>Matrix2!DG107/Matrix3!DG107*100</f>
        <v>22.151898734177212</v>
      </c>
      <c r="DH107" s="44">
        <f>Matrix2!DH107/Matrix3!DH107*100</f>
        <v>5.5238095238095237</v>
      </c>
      <c r="DI107" s="44">
        <f>Matrix2!DI107/Matrix3!DI107*100</f>
        <v>48.275862068965516</v>
      </c>
    </row>
    <row r="108" spans="1:113" x14ac:dyDescent="0.2">
      <c r="A108" s="3" t="s">
        <v>41</v>
      </c>
      <c r="B108" s="4">
        <v>2014</v>
      </c>
      <c r="C108" s="2" t="s">
        <v>18</v>
      </c>
      <c r="D108" s="38" t="s">
        <v>46</v>
      </c>
      <c r="E108" s="38" t="s">
        <v>46</v>
      </c>
      <c r="F108" s="39" t="s">
        <v>46</v>
      </c>
      <c r="G108" s="40" t="s">
        <v>46</v>
      </c>
      <c r="H108" s="38">
        <f>Matrix2!H108/Matrix3!H108*100</f>
        <v>4.8691932756391125</v>
      </c>
      <c r="I108" s="9" t="s">
        <v>46</v>
      </c>
      <c r="J108" s="9" t="s">
        <v>46</v>
      </c>
      <c r="K108" s="9" t="s">
        <v>46</v>
      </c>
      <c r="L108" s="9" t="s">
        <v>46</v>
      </c>
      <c r="M108" s="9" t="s">
        <v>46</v>
      </c>
      <c r="N108" s="38" t="s">
        <v>237</v>
      </c>
      <c r="O108" s="9">
        <f>Matrix2!O108/Matrix3!O108*100</f>
        <v>13.595166163141995</v>
      </c>
      <c r="P108" s="9" t="s">
        <v>237</v>
      </c>
      <c r="Q108" s="9" t="s">
        <v>237</v>
      </c>
      <c r="R108" s="40" t="s">
        <v>46</v>
      </c>
      <c r="S108" s="38">
        <f>Matrix2!S108/Matrix3!S108*100</f>
        <v>65.262667081131482</v>
      </c>
      <c r="T108" s="38">
        <f>Matrix2!T108/Matrix3!T108*100</f>
        <v>68.18389404780028</v>
      </c>
      <c r="U108" s="38">
        <f>Matrix2!U108/Matrix3!U108*100</f>
        <v>45.394559655265283</v>
      </c>
      <c r="V108" s="38">
        <f>Matrix2!V108/Matrix3!V108*100</f>
        <v>66.134185303514386</v>
      </c>
      <c r="W108" s="38">
        <f>Matrix2!W108/Matrix3!W108*100</f>
        <v>49.866508454464551</v>
      </c>
      <c r="X108" s="38">
        <f>Matrix2!X108/Matrix3!X108*100</f>
        <v>6.5844636251541315</v>
      </c>
      <c r="Y108" s="38">
        <f>Matrix2!Y108/Matrix3!Y108*100</f>
        <v>31.299217619396973</v>
      </c>
      <c r="Z108" s="38">
        <f>Matrix2!Z108/Matrix3!Z108*100</f>
        <v>12.118271788404401</v>
      </c>
      <c r="AA108" s="38">
        <f>(Matrix3!AA108-Matrix2!AA108)/Matrix2!AA108*100</f>
        <v>25.967915599750281</v>
      </c>
      <c r="AB108" s="38" t="s">
        <v>46</v>
      </c>
      <c r="AC108" s="38" t="s">
        <v>46</v>
      </c>
      <c r="AD108" s="38">
        <f>Matrix2!AD108/Matrix3!AD108*100</f>
        <v>85</v>
      </c>
      <c r="AE108" s="44">
        <f>Matrix2!AE108/Matrix3!AE108*100</f>
        <v>21.494542401343409</v>
      </c>
      <c r="AF108" s="40">
        <f>Matrix2!AF108/Matrix3!AF108*100</f>
        <v>83.624161073825505</v>
      </c>
      <c r="AG108" s="38">
        <f>Matrix2!AG108/Matrix3!AG108*100</f>
        <v>18.084153983885408</v>
      </c>
      <c r="AH108" s="38">
        <f>Matrix2!AH108/Matrix3!AH108*100</f>
        <v>44.144144144144143</v>
      </c>
      <c r="AI108" s="38">
        <f>Matrix2!AI108/Matrix3!AI108*100</f>
        <v>117.62605979473449</v>
      </c>
      <c r="AJ108" s="38">
        <f>Matrix2!AJ108/Matrix3!AJ108*100</f>
        <v>18.120805369127517</v>
      </c>
      <c r="AK108" s="38">
        <f>Matrix2!AK108/Matrix3!AK108*100</f>
        <v>19.927536231884059</v>
      </c>
      <c r="AL108" s="38">
        <f>Matrix2!AL108/Matrix3!AL108*100</f>
        <v>11.548913043478262</v>
      </c>
      <c r="AM108" s="38">
        <f>Matrix2!AM108/Matrix3!AM108*100</f>
        <v>32.045454545454547</v>
      </c>
      <c r="AN108" s="38">
        <f>Matrix2!AN108/Matrix3!AN108*100</f>
        <v>13.668866886688669</v>
      </c>
      <c r="AO108" s="38" t="s">
        <v>46</v>
      </c>
      <c r="AP108" s="38" t="s">
        <v>46</v>
      </c>
      <c r="AQ108" s="40" t="s">
        <v>46</v>
      </c>
      <c r="AR108" s="38">
        <f>Matrix2!AR108/Matrix3!AR108*100</f>
        <v>10.812692728538744</v>
      </c>
      <c r="AS108" s="38">
        <f>Matrix2!AS108/Matrix3!AS108*100</f>
        <v>35.510579576816923</v>
      </c>
      <c r="AT108" s="38">
        <f>Matrix2!AT108/Matrix3!AT108*100</f>
        <v>47.409326424870471</v>
      </c>
      <c r="AU108" s="38">
        <f>Matrix2!AU108/Matrix3!AU108*100</f>
        <v>41.256830601092901</v>
      </c>
      <c r="AV108" s="38">
        <f>Matrix2!AV108/Matrix3!AV108*100</f>
        <v>9.7516099356025752</v>
      </c>
      <c r="AW108" s="38">
        <f>Matrix2!AW108/Matrix3!AW108*100</f>
        <v>3.4038638454461818</v>
      </c>
      <c r="AX108" s="38" t="s">
        <v>237</v>
      </c>
      <c r="AY108" s="38" t="s">
        <v>46</v>
      </c>
      <c r="AZ108" s="9" t="s">
        <v>46</v>
      </c>
      <c r="BA108" s="40" t="s">
        <v>46</v>
      </c>
      <c r="BB108" s="31" t="s">
        <v>46</v>
      </c>
      <c r="BC108" s="38">
        <f>Matrix2!BC108/Matrix3!BC108*100</f>
        <v>5.6408129406885106</v>
      </c>
      <c r="BD108" s="55">
        <f>Matrix2!BD108/Matrix3!BD108*100</f>
        <v>18.382352941176471</v>
      </c>
      <c r="BE108" s="38">
        <f>Matrix2!BE108/Matrix3!BE108*100</f>
        <v>6.3040791100123599</v>
      </c>
      <c r="BF108" s="51">
        <f>Matrix2!BF108/Matrix3!BF108*100</f>
        <v>25.490196078431371</v>
      </c>
      <c r="BG108" s="38">
        <f>Matrix2!BG108/Matrix3!BG108*100</f>
        <v>20.939023177161044</v>
      </c>
      <c r="BH108" s="38">
        <f>Matrix2!BH108/Matrix3!BH108*100</f>
        <v>1.7102137767220902</v>
      </c>
      <c r="BI108" s="38">
        <f>Matrix2!BI108/Matrix3!BI108*100</f>
        <v>15.540312605419992</v>
      </c>
      <c r="BJ108" s="38">
        <f>Matrix2!BJ108/Matrix3!BJ108*100</f>
        <v>6.4545147869110533</v>
      </c>
      <c r="BK108" s="38">
        <f>Matrix2!BK108/Matrix3!BK108*100</f>
        <v>26.306620209059233</v>
      </c>
      <c r="BL108" s="38" t="s">
        <v>46</v>
      </c>
      <c r="BM108" s="38" t="s">
        <v>46</v>
      </c>
      <c r="BN108" s="38" t="s">
        <v>46</v>
      </c>
      <c r="BO108" s="40" t="s">
        <v>46</v>
      </c>
      <c r="BP108" s="38">
        <f>Matrix2!BP108/Matrix3!BP108*100</f>
        <v>14.427287393408619</v>
      </c>
      <c r="BQ108" s="38">
        <f>Matrix2!BQ108/Matrix3!BQ108*100</f>
        <v>17.955265981737252</v>
      </c>
      <c r="BR108" s="38">
        <f>(Matrix2!BR108-Matrix3!BR108)/Matrix3!BR108*100</f>
        <v>53.093478951742853</v>
      </c>
      <c r="BS108" s="38">
        <f>Matrix2!BS108/Matrix3!BS108*100</f>
        <v>7.6494578732716603</v>
      </c>
      <c r="BT108" s="38">
        <f>Matrix2!BT108/Matrix3!BT108*100</f>
        <v>3.6158360688351738</v>
      </c>
      <c r="BU108" s="38">
        <f>Matrix2!BU108/Matrix3!BU108*100</f>
        <v>2.7195206268725514</v>
      </c>
      <c r="BV108" s="38">
        <f>Matrix2!BV108/Matrix3!BV108*100</f>
        <v>7.9768495218922997</v>
      </c>
      <c r="BW108" s="38">
        <f>Matrix2!BW108/Matrix3!BW108*100</f>
        <v>10.667340748230536</v>
      </c>
      <c r="BX108" s="35">
        <f>Matrix2!BX108/Matrix3!BX108*1000</f>
        <v>34506.918110074825</v>
      </c>
      <c r="BY108" s="45" t="s">
        <v>46</v>
      </c>
      <c r="BZ108" s="38">
        <f>Matrix2!BZ108/Matrix3!BZ108*100</f>
        <v>64.672237143141359</v>
      </c>
      <c r="CA108" s="38">
        <f>Matrix2!CA108/Matrix3!CA108*100</f>
        <v>66.805234795996924</v>
      </c>
      <c r="CB108" s="38">
        <f>Matrix2!CB108/Matrix3!CB108*100</f>
        <v>85.572712606591381</v>
      </c>
      <c r="CC108" s="38">
        <f>Matrix2!CC108/Matrix3!CC108*100</f>
        <v>14.427287393408619</v>
      </c>
      <c r="CD108" s="38">
        <f>Matrix2!CD108/Matrix3!CD108*100</f>
        <v>5.992164093109011</v>
      </c>
      <c r="CE108" s="38">
        <f>Matrix2!CE108/Matrix3!CE108*100</f>
        <v>73.24266092108806</v>
      </c>
      <c r="CF108" s="38">
        <f>Matrix2!CF108/Matrix3!CF108*100</f>
        <v>9</v>
      </c>
      <c r="CG108" s="35">
        <f>Matrix2!$CG108-Matrix3!CG108</f>
        <v>-4262</v>
      </c>
      <c r="CH108" s="38">
        <f>Matrix2!CH108/Matrix3!CH108*100</f>
        <v>5.0911328155041149</v>
      </c>
      <c r="CI108" s="38">
        <f>Matrix2!CI108/Matrix3!CI108*100</f>
        <v>3.5530262247173727</v>
      </c>
      <c r="CJ108" s="38">
        <f>Matrix2!CJ108/Matrix3!CJ108*100</f>
        <v>1.5381065907867415</v>
      </c>
      <c r="CK108" s="38">
        <f>Matrix2!CK108/Matrix3!CK108*100</f>
        <v>45.015105740181269</v>
      </c>
      <c r="CL108" s="38" t="s">
        <v>237</v>
      </c>
      <c r="CM108" s="38">
        <f>Matrix2!CM108/Matrix3!CM108*100</f>
        <v>46.82779456193353</v>
      </c>
      <c r="CN108" s="38">
        <f>Matrix2!CN108/Matrix3!CN108*100</f>
        <v>25.934065934065938</v>
      </c>
      <c r="CO108" s="40">
        <f>Matrix2!CO108/Matrix3!CO108*100</f>
        <v>7.903752039151712</v>
      </c>
      <c r="CP108" s="35">
        <f>Matrix2!CP108-Matrix3!CP108</f>
        <v>31</v>
      </c>
      <c r="CQ108" s="77">
        <f>Matrix2!CQ108/Matrix3!CQ108*100-100</f>
        <v>0.34269290294052723</v>
      </c>
      <c r="CR108" s="35">
        <f>Matrix2!CR108-Matrix3!CR108</f>
        <v>184</v>
      </c>
      <c r="CS108" s="50">
        <f>Matrix2!CS108/Matrix3!CS108*100-100</f>
        <v>2.0690430675812479</v>
      </c>
      <c r="CT108" s="38">
        <f>Matrix2!CT108/Matrix3!CT108*100</f>
        <v>22.9811611766002</v>
      </c>
      <c r="CU108" s="35">
        <f>Matrix2!CT108-Matrix3!CU108</f>
        <v>1</v>
      </c>
      <c r="CV108" s="38">
        <f>Matrix2!CV108/Matrix3!CV108*100</f>
        <v>112.56031728544673</v>
      </c>
      <c r="CW108" s="38">
        <f>Matrix2!CW108/Matrix3!CW108*100</f>
        <v>50.816174276335424</v>
      </c>
      <c r="CX108" s="38">
        <f>Matrix2!CX108/Matrix3!CX108</f>
        <v>2.260879343303722</v>
      </c>
      <c r="CY108" s="38">
        <f>Matrix2!CY108/Matrix3!CY108</f>
        <v>1.4283887468030692</v>
      </c>
      <c r="CZ108" s="38">
        <f>Matrix2!CZ108/Matrix3!CZ108</f>
        <v>35.648936170212764</v>
      </c>
      <c r="DA108" s="40" t="s">
        <v>46</v>
      </c>
      <c r="DB108" s="44" t="s">
        <v>46</v>
      </c>
      <c r="DC108" s="44" t="s">
        <v>46</v>
      </c>
      <c r="DD108" s="44" t="s">
        <v>46</v>
      </c>
      <c r="DE108" s="44" t="s">
        <v>46</v>
      </c>
      <c r="DF108" s="44">
        <f>Matrix2!DF108/Matrix3!DF108*100</f>
        <v>5.6408129406885106</v>
      </c>
      <c r="DG108" s="44">
        <f>Matrix2!DG108/Matrix3!DG108*100</f>
        <v>18.382352941176471</v>
      </c>
      <c r="DH108" s="44">
        <f>Matrix2!DH108/Matrix3!DH108*100</f>
        <v>6.3040791100123599</v>
      </c>
      <c r="DI108" s="44">
        <f>Matrix2!DI108/Matrix3!DI108*100</f>
        <v>25.490196078431371</v>
      </c>
    </row>
    <row r="109" spans="1:113" x14ac:dyDescent="0.2">
      <c r="A109" s="3" t="s">
        <v>42</v>
      </c>
      <c r="B109" s="4">
        <v>2014</v>
      </c>
      <c r="C109" s="2" t="s">
        <v>19</v>
      </c>
      <c r="D109" s="38" t="s">
        <v>46</v>
      </c>
      <c r="E109" s="38" t="s">
        <v>46</v>
      </c>
      <c r="F109" s="39" t="s">
        <v>46</v>
      </c>
      <c r="G109" s="40" t="s">
        <v>46</v>
      </c>
      <c r="H109" s="38">
        <f>Matrix2!H109/Matrix3!H109*100</f>
        <v>5.4395567268058649</v>
      </c>
      <c r="I109" s="9" t="s">
        <v>46</v>
      </c>
      <c r="J109" s="9" t="s">
        <v>46</v>
      </c>
      <c r="K109" s="9" t="s">
        <v>46</v>
      </c>
      <c r="L109" s="9" t="s">
        <v>46</v>
      </c>
      <c r="M109" s="9" t="s">
        <v>46</v>
      </c>
      <c r="N109" s="38" t="s">
        <v>237</v>
      </c>
      <c r="O109" s="9">
        <f>Matrix2!O109/Matrix3!O109*100</f>
        <v>15.993788819875776</v>
      </c>
      <c r="P109" s="9" t="s">
        <v>237</v>
      </c>
      <c r="Q109" s="9" t="s">
        <v>237</v>
      </c>
      <c r="R109" s="40" t="s">
        <v>46</v>
      </c>
      <c r="S109" s="38">
        <f>Matrix2!S109/Matrix3!S109*100</f>
        <v>65.039042165538788</v>
      </c>
      <c r="T109" s="38">
        <f>Matrix2!T109/Matrix3!T109*100</f>
        <v>63.747884940778341</v>
      </c>
      <c r="U109" s="38">
        <f>Matrix2!U109/Matrix3!U109*100</f>
        <v>48.719156149934072</v>
      </c>
      <c r="V109" s="38">
        <f>Matrix2!V109/Matrix3!V109*100</f>
        <v>64.815932407966201</v>
      </c>
      <c r="W109" s="38">
        <f>Matrix2!W109/Matrix3!W109*100</f>
        <v>48.849797023004058</v>
      </c>
      <c r="X109" s="38">
        <f>Matrix2!X109/Matrix3!X109*100</f>
        <v>8.0073461891643714</v>
      </c>
      <c r="Y109" s="38">
        <f>Matrix2!Y109/Matrix3!Y109*100</f>
        <v>24.472657253634932</v>
      </c>
      <c r="Z109" s="38">
        <f>Matrix2!Z109/Matrix3!Z109*100</f>
        <v>10.320603089728518</v>
      </c>
      <c r="AA109" s="38">
        <f>(Matrix3!AA109-Matrix2!AA109)/Matrix2!AA109*100</f>
        <v>30.255498008458215</v>
      </c>
      <c r="AB109" s="38" t="s">
        <v>46</v>
      </c>
      <c r="AC109" s="38" t="s">
        <v>46</v>
      </c>
      <c r="AD109" s="38">
        <f>Matrix2!AD109/Matrix3!AD109*100</f>
        <v>85.337726523887966</v>
      </c>
      <c r="AE109" s="44">
        <f>Matrix2!AE109/Matrix3!AE109*100</f>
        <v>53.772500957487559</v>
      </c>
      <c r="AF109" s="40">
        <f>Matrix2!AF109/Matrix3!AF109*100</f>
        <v>0</v>
      </c>
      <c r="AG109" s="38">
        <f>Matrix2!AG109/Matrix3!AG109*100</f>
        <v>17.636326778836409</v>
      </c>
      <c r="AH109" s="38">
        <f>Matrix2!AH109/Matrix3!AH109*100</f>
        <v>63.053097345132748</v>
      </c>
      <c r="AI109" s="38">
        <f>Matrix2!AI109/Matrix3!AI109*100</f>
        <v>102.98769771528997</v>
      </c>
      <c r="AJ109" s="38">
        <f>Matrix2!AJ109/Matrix3!AJ109*100</f>
        <v>43.280815569972198</v>
      </c>
      <c r="AK109" s="38">
        <f>Matrix2!AK109/Matrix3!AK109*100</f>
        <v>18.557016202996028</v>
      </c>
      <c r="AL109" s="38">
        <f>Matrix2!AL109/Matrix3!AL109*100</f>
        <v>6.4200550290431062</v>
      </c>
      <c r="AM109" s="38">
        <f>Matrix2!AM109/Matrix3!AM109*100</f>
        <v>21.416803953871501</v>
      </c>
      <c r="AN109" s="38">
        <f>Matrix2!AN109/Matrix3!AN109*100</f>
        <v>8.6590038314176248</v>
      </c>
      <c r="AO109" s="38" t="s">
        <v>46</v>
      </c>
      <c r="AP109" s="38" t="s">
        <v>46</v>
      </c>
      <c r="AQ109" s="40" t="s">
        <v>46</v>
      </c>
      <c r="AR109" s="38">
        <f>Matrix2!AR109/Matrix3!AR109*100</f>
        <v>10.294614500979796</v>
      </c>
      <c r="AS109" s="38">
        <f>Matrix2!AS109/Matrix3!AS109*100</f>
        <v>27.961929766983918</v>
      </c>
      <c r="AT109" s="38">
        <f>Matrix2!AT109/Matrix3!AT109*100</f>
        <v>47.652582159624416</v>
      </c>
      <c r="AU109" s="38">
        <f>Matrix2!AU109/Matrix3!AU109*100</f>
        <v>41.133004926108377</v>
      </c>
      <c r="AV109" s="38">
        <f>Matrix2!AV109/Matrix3!AV109*100</f>
        <v>4.4962257958647847</v>
      </c>
      <c r="AW109" s="38">
        <f>Matrix2!AW109/Matrix3!AW109*100</f>
        <v>1.3455858221201182</v>
      </c>
      <c r="AX109" s="38" t="s">
        <v>237</v>
      </c>
      <c r="AY109" s="38" t="s">
        <v>46</v>
      </c>
      <c r="AZ109" s="9" t="s">
        <v>46</v>
      </c>
      <c r="BA109" s="40" t="s">
        <v>46</v>
      </c>
      <c r="BB109" s="31" t="s">
        <v>46</v>
      </c>
      <c r="BC109" s="38">
        <f>Matrix2!BC109/Matrix3!BC109*100</f>
        <v>4.0251916757940851</v>
      </c>
      <c r="BD109" s="55">
        <f>Matrix2!BD109/Matrix3!BD109*100</f>
        <v>21.088435374149661</v>
      </c>
      <c r="BE109" s="38">
        <f>Matrix2!BE109/Matrix3!BE109*100</f>
        <v>3.5314384151593456</v>
      </c>
      <c r="BF109" s="51">
        <f>Matrix2!BF109/Matrix3!BF109*100</f>
        <v>19.512195121951219</v>
      </c>
      <c r="BG109" s="38">
        <f>Matrix2!BG109/Matrix3!BG109*100</f>
        <v>21.602811000743294</v>
      </c>
      <c r="BH109" s="38">
        <f>Matrix2!BH109/Matrix3!BH109*100</f>
        <v>1.6578041914294652</v>
      </c>
      <c r="BI109" s="38">
        <f>Matrix2!BI109/Matrix3!BI109*100</f>
        <v>15.883185576994711</v>
      </c>
      <c r="BJ109" s="38">
        <f>Matrix2!BJ109/Matrix3!BJ109*100</f>
        <v>6.7496088802801166</v>
      </c>
      <c r="BK109" s="38">
        <f>Matrix2!BK109/Matrix3!BK109*100</f>
        <v>24.613686534216335</v>
      </c>
      <c r="BL109" s="38" t="s">
        <v>46</v>
      </c>
      <c r="BM109" s="38" t="s">
        <v>46</v>
      </c>
      <c r="BN109" s="38" t="s">
        <v>46</v>
      </c>
      <c r="BO109" s="40" t="s">
        <v>46</v>
      </c>
      <c r="BP109" s="38">
        <f>Matrix2!BP109/Matrix3!BP109*100</f>
        <v>13.498981670061101</v>
      </c>
      <c r="BQ109" s="38">
        <f>Matrix2!BQ109/Matrix3!BQ109*100</f>
        <v>15.114430310778729</v>
      </c>
      <c r="BR109" s="38">
        <f>(Matrix2!BR109-Matrix3!BR109)/Matrix3!BR109*100</f>
        <v>68.053272103659594</v>
      </c>
      <c r="BS109" s="38">
        <f>Matrix2!BS109/Matrix3!BS109*100</f>
        <v>4.9429015474018509</v>
      </c>
      <c r="BT109" s="38">
        <f>Matrix2!BT109/Matrix3!BT109*100</f>
        <v>2.3075883505642274</v>
      </c>
      <c r="BU109" s="38">
        <f>Matrix2!BU109/Matrix3!BU109*100</f>
        <v>2.0366598778004072</v>
      </c>
      <c r="BV109" s="38">
        <f>Matrix2!BV109/Matrix3!BV109*100</f>
        <v>4.6845371487674541</v>
      </c>
      <c r="BW109" s="38">
        <f>Matrix2!BW109/Matrix3!BW109*100</f>
        <v>6.5082760950343435</v>
      </c>
      <c r="BX109" s="35">
        <f>Matrix2!BX109/Matrix3!BX109*1000</f>
        <v>47665.194046081691</v>
      </c>
      <c r="BY109" s="45" t="s">
        <v>46</v>
      </c>
      <c r="BZ109" s="38">
        <f>Matrix2!BZ109/Matrix3!BZ109*100</f>
        <v>64.399621596053791</v>
      </c>
      <c r="CA109" s="38">
        <f>Matrix2!CA109/Matrix3!CA109*100</f>
        <v>64.58826624572481</v>
      </c>
      <c r="CB109" s="38">
        <f>Matrix2!CB109/Matrix3!CB109*100</f>
        <v>86.501018329938901</v>
      </c>
      <c r="CC109" s="38">
        <f>Matrix2!CC109/Matrix3!CC109*100</f>
        <v>13.498981670061101</v>
      </c>
      <c r="CD109" s="38">
        <f>Matrix2!CD109/Matrix3!CD109*100</f>
        <v>7.1853360488798366</v>
      </c>
      <c r="CE109" s="38">
        <f>Matrix2!CE109/Matrix3!CE109*100</f>
        <v>71.64249387831984</v>
      </c>
      <c r="CF109" s="38">
        <f>Matrix2!CF109/Matrix3!CF109*100</f>
        <v>6.0714285714285712</v>
      </c>
      <c r="CG109" s="35">
        <f>Matrix2!$CG109-Matrix3!CG109</f>
        <v>-3824</v>
      </c>
      <c r="CH109" s="38">
        <f>Matrix2!CH109/Matrix3!CH109*100</f>
        <v>3.3786265148733015</v>
      </c>
      <c r="CI109" s="38">
        <f>Matrix2!CI109/Matrix3!CI109*100</f>
        <v>1.9096584649283876</v>
      </c>
      <c r="CJ109" s="38">
        <f>Matrix2!CJ109/Matrix3!CJ109*100</f>
        <v>1.4689680499449136</v>
      </c>
      <c r="CK109" s="38">
        <f>Matrix2!CK109/Matrix3!CK109*100</f>
        <v>37.422360248447205</v>
      </c>
      <c r="CL109" s="38" t="s">
        <v>237</v>
      </c>
      <c r="CM109" s="38">
        <f>Matrix2!CM109/Matrix3!CM109*100</f>
        <v>36.490683229813662</v>
      </c>
      <c r="CN109" s="38">
        <f>Matrix2!CN109/Matrix3!CN109*100</f>
        <v>31.525851197982348</v>
      </c>
      <c r="CO109" s="40">
        <f>Matrix2!CO109/Matrix3!CO109*100</f>
        <v>5.0322508896797151</v>
      </c>
      <c r="CP109" s="35">
        <f>Matrix2!CP109-Matrix3!CP109</f>
        <v>126</v>
      </c>
      <c r="CQ109" s="77">
        <f>Matrix2!CQ109/Matrix3!CQ109*100-100</f>
        <v>0.93278057447439267</v>
      </c>
      <c r="CR109" s="35">
        <f>Matrix2!CR109-Matrix3!CR109</f>
        <v>211</v>
      </c>
      <c r="CS109" s="50">
        <f>Matrix2!CS109/Matrix3!CS109*100-100</f>
        <v>1.5719287789614782</v>
      </c>
      <c r="CT109" s="38">
        <f>Matrix2!CT109/Matrix3!CT109*100</f>
        <v>27.878832330937364</v>
      </c>
      <c r="CU109" s="35">
        <f>Matrix2!CT109-Matrix3!CU109</f>
        <v>34</v>
      </c>
      <c r="CV109" s="38">
        <f>Matrix2!CV109/Matrix3!CV109*100</f>
        <v>116.46252017016283</v>
      </c>
      <c r="CW109" s="38">
        <f>Matrix2!CW109/Matrix3!CW109*100</f>
        <v>53.647205892290017</v>
      </c>
      <c r="CX109" s="38">
        <f>Matrix2!CX109/Matrix3!CX109</f>
        <v>2.2050212322133653</v>
      </c>
      <c r="CY109" s="38">
        <f>Matrix2!CY109/Matrix3!CY109</f>
        <v>1.6996669346502813</v>
      </c>
      <c r="CZ109" s="38">
        <f>Matrix2!CZ109/Matrix3!CZ109</f>
        <v>32.276990185387135</v>
      </c>
      <c r="DA109" s="40" t="s">
        <v>46</v>
      </c>
      <c r="DB109" s="44" t="s">
        <v>46</v>
      </c>
      <c r="DC109" s="44" t="s">
        <v>46</v>
      </c>
      <c r="DD109" s="44" t="s">
        <v>46</v>
      </c>
      <c r="DE109" s="44" t="s">
        <v>46</v>
      </c>
      <c r="DF109" s="44">
        <f>Matrix2!DF109/Matrix3!DF109*100</f>
        <v>4.0251916757940851</v>
      </c>
      <c r="DG109" s="44">
        <f>Matrix2!DG109/Matrix3!DG109*100</f>
        <v>21.088435374149661</v>
      </c>
      <c r="DH109" s="44">
        <f>Matrix2!DH109/Matrix3!DH109*100</f>
        <v>3.5314384151593456</v>
      </c>
      <c r="DI109" s="44">
        <f>Matrix2!DI109/Matrix3!DI109*100</f>
        <v>19.512195121951219</v>
      </c>
    </row>
    <row r="110" spans="1:113" x14ac:dyDescent="0.2">
      <c r="A110" s="3" t="s">
        <v>43</v>
      </c>
      <c r="B110" s="4">
        <v>2014</v>
      </c>
      <c r="C110" s="2" t="s">
        <v>20</v>
      </c>
      <c r="D110" s="38" t="s">
        <v>46</v>
      </c>
      <c r="E110" s="38" t="s">
        <v>46</v>
      </c>
      <c r="F110" s="39" t="s">
        <v>46</v>
      </c>
      <c r="G110" s="40" t="s">
        <v>46</v>
      </c>
      <c r="H110" s="38">
        <f>Matrix2!H110/Matrix3!H110*100</f>
        <v>4.4547498594716135</v>
      </c>
      <c r="I110" s="9" t="s">
        <v>46</v>
      </c>
      <c r="J110" s="9" t="s">
        <v>46</v>
      </c>
      <c r="K110" s="9" t="s">
        <v>46</v>
      </c>
      <c r="L110" s="9" t="s">
        <v>46</v>
      </c>
      <c r="M110" s="9" t="s">
        <v>46</v>
      </c>
      <c r="N110" s="38" t="s">
        <v>237</v>
      </c>
      <c r="O110" s="9">
        <f>Matrix2!O110/Matrix3!O110*100</f>
        <v>15.654952076677317</v>
      </c>
      <c r="P110" s="9" t="s">
        <v>237</v>
      </c>
      <c r="Q110" s="9" t="s">
        <v>237</v>
      </c>
      <c r="R110" s="40" t="s">
        <v>46</v>
      </c>
      <c r="S110" s="38">
        <f>Matrix2!S110/Matrix3!S110*100</f>
        <v>61.553918285331541</v>
      </c>
      <c r="T110" s="38">
        <f>Matrix2!T110/Matrix3!T110*100</f>
        <v>61.54882154882155</v>
      </c>
      <c r="U110" s="38">
        <f>Matrix2!U110/Matrix3!U110*100</f>
        <v>48.13801809383547</v>
      </c>
      <c r="V110" s="38">
        <f>Matrix2!V110/Matrix3!V110*100</f>
        <v>62.868632707774793</v>
      </c>
      <c r="W110" s="38">
        <f>Matrix2!W110/Matrix3!W110*100</f>
        <v>51.52972027972028</v>
      </c>
      <c r="X110" s="38">
        <f>Matrix2!X110/Matrix3!X110*100</f>
        <v>9.6146044624746452</v>
      </c>
      <c r="Y110" s="38">
        <f>Matrix2!Y110/Matrix3!Y110*100</f>
        <v>27.504875942344004</v>
      </c>
      <c r="Z110" s="38">
        <f>Matrix2!Z110/Matrix3!Z110*100</f>
        <v>10.828091499825613</v>
      </c>
      <c r="AA110" s="38">
        <f>(Matrix3!AA110-Matrix2!AA110)/Matrix2!AA110*100</f>
        <v>34.116789651088638</v>
      </c>
      <c r="AB110" s="38" t="s">
        <v>46</v>
      </c>
      <c r="AC110" s="38" t="s">
        <v>46</v>
      </c>
      <c r="AD110" s="38">
        <f>Matrix2!AD110/Matrix3!AD110*100</f>
        <v>85.964912280701753</v>
      </c>
      <c r="AE110" s="44">
        <f>Matrix2!AE110/Matrix3!AE110*100</f>
        <v>39.262751821688809</v>
      </c>
      <c r="AF110" s="40">
        <f>Matrix2!AF110/Matrix3!AF110*100</f>
        <v>0</v>
      </c>
      <c r="AG110" s="38">
        <f>Matrix2!AG110/Matrix3!AG110*100</f>
        <v>16.807195053400786</v>
      </c>
      <c r="AH110" s="38">
        <f>Matrix2!AH110/Matrix3!AH110*100</f>
        <v>51.94174757281553</v>
      </c>
      <c r="AI110" s="38">
        <f>Matrix2!AI110/Matrix3!AI110*100</f>
        <v>140.22531477799868</v>
      </c>
      <c r="AJ110" s="38">
        <f>Matrix2!AJ110/Matrix3!AJ110*100</f>
        <v>39.655172413793103</v>
      </c>
      <c r="AK110" s="38">
        <f>Matrix2!AK110/Matrix3!AK110*100</f>
        <v>19.467213114754099</v>
      </c>
      <c r="AL110" s="38">
        <f>Matrix2!AL110/Matrix3!AL110*100</f>
        <v>8.6748633879781423</v>
      </c>
      <c r="AM110" s="38">
        <f>Matrix2!AM110/Matrix3!AM110*100</f>
        <v>24.912280701754387</v>
      </c>
      <c r="AN110" s="38">
        <f>Matrix2!AN110/Matrix3!AN110*100</f>
        <v>11.036789297658862</v>
      </c>
      <c r="AO110" s="38" t="s">
        <v>46</v>
      </c>
      <c r="AP110" s="38" t="s">
        <v>46</v>
      </c>
      <c r="AQ110" s="40" t="s">
        <v>46</v>
      </c>
      <c r="AR110" s="38">
        <f>Matrix2!AR110/Matrix3!AR110*100</f>
        <v>10.181281618887015</v>
      </c>
      <c r="AS110" s="38">
        <f>Matrix2!AS110/Matrix3!AS110*100</f>
        <v>24.085576259489301</v>
      </c>
      <c r="AT110" s="38">
        <f>Matrix2!AT110/Matrix3!AT110*100</f>
        <v>42.97994269340974</v>
      </c>
      <c r="AU110" s="38">
        <f>Matrix2!AU110/Matrix3!AU110*100</f>
        <v>36.666666666666664</v>
      </c>
      <c r="AV110" s="38">
        <f>Matrix2!AV110/Matrix3!AV110*100</f>
        <v>7.3844030365769502</v>
      </c>
      <c r="AW110" s="38">
        <f>Matrix2!AW110/Matrix3!AW110*100</f>
        <v>2.0703933747412009</v>
      </c>
      <c r="AX110" s="38" t="s">
        <v>237</v>
      </c>
      <c r="AY110" s="38" t="s">
        <v>46</v>
      </c>
      <c r="AZ110" s="9" t="s">
        <v>46</v>
      </c>
      <c r="BA110" s="40" t="s">
        <v>46</v>
      </c>
      <c r="BB110" s="31" t="s">
        <v>46</v>
      </c>
      <c r="BC110" s="38">
        <f>Matrix2!BC110/Matrix3!BC110*100</f>
        <v>2.7901785714285716</v>
      </c>
      <c r="BD110" s="55">
        <f>Matrix2!BD110/Matrix3!BD110*100</f>
        <v>16</v>
      </c>
      <c r="BE110" s="38">
        <f>Matrix2!BE110/Matrix3!BE110*100</f>
        <v>4.4943820224719104</v>
      </c>
      <c r="BF110" s="51">
        <f>Matrix2!BF110/Matrix3!BF110*100</f>
        <v>33.333333333333329</v>
      </c>
      <c r="BG110" s="38">
        <f>Matrix2!BG110/Matrix3!BG110*100</f>
        <v>24.030354131534569</v>
      </c>
      <c r="BH110" s="38">
        <f>Matrix2!BH110/Matrix3!BH110*100</f>
        <v>1.3742690058479532</v>
      </c>
      <c r="BI110" s="38">
        <f>Matrix2!BI110/Matrix3!BI110*100</f>
        <v>16.87375364319681</v>
      </c>
      <c r="BJ110" s="38">
        <f>Matrix2!BJ110/Matrix3!BJ110*100</f>
        <v>6.703482129160915</v>
      </c>
      <c r="BK110" s="38">
        <f>Matrix2!BK110/Matrix3!BK110*100</f>
        <v>24.027459954233411</v>
      </c>
      <c r="BL110" s="38" t="s">
        <v>46</v>
      </c>
      <c r="BM110" s="38" t="s">
        <v>46</v>
      </c>
      <c r="BN110" s="38" t="s">
        <v>46</v>
      </c>
      <c r="BO110" s="40" t="s">
        <v>46</v>
      </c>
      <c r="BP110" s="38">
        <f>Matrix2!BP110/Matrix3!BP110*100</f>
        <v>13.566102927805055</v>
      </c>
      <c r="BQ110" s="38">
        <f>Matrix2!BQ110/Matrix3!BQ110*100</f>
        <v>16.306189231439387</v>
      </c>
      <c r="BR110" s="38">
        <f>(Matrix2!BR110-Matrix3!BR110)/Matrix3!BR110*100</f>
        <v>65.248261146382873</v>
      </c>
      <c r="BS110" s="38">
        <f>Matrix2!BS110/Matrix3!BS110*100</f>
        <v>6.1691961776278808</v>
      </c>
      <c r="BT110" s="38">
        <f>Matrix2!BT110/Matrix3!BT110*100</f>
        <v>2.9229904440697023</v>
      </c>
      <c r="BU110" s="38">
        <f>Matrix2!BU110/Matrix3!BU110*100</f>
        <v>2.5822876886706676</v>
      </c>
      <c r="BV110" s="38">
        <f>Matrix2!BV110/Matrix3!BV110*100</f>
        <v>6.4465408805031448</v>
      </c>
      <c r="BW110" s="38">
        <f>Matrix2!BW110/Matrix3!BW110*100</f>
        <v>9.0712742980561565</v>
      </c>
      <c r="BX110" s="35">
        <f>Matrix2!BX110/Matrix3!BX110*1000</f>
        <v>42569.609261939222</v>
      </c>
      <c r="BY110" s="45" t="s">
        <v>46</v>
      </c>
      <c r="BZ110" s="38">
        <f>Matrix2!BZ110/Matrix3!BZ110*100</f>
        <v>62.77403035413154</v>
      </c>
      <c r="CA110" s="38">
        <f>Matrix2!CA110/Matrix3!CA110*100</f>
        <v>61.50318756291243</v>
      </c>
      <c r="CB110" s="38">
        <f>Matrix2!CB110/Matrix3!CB110*100</f>
        <v>86.433897072194938</v>
      </c>
      <c r="CC110" s="38">
        <f>Matrix2!CC110/Matrix3!CC110*100</f>
        <v>13.566102927805055</v>
      </c>
      <c r="CD110" s="38">
        <f>Matrix2!CD110/Matrix3!CD110*100</f>
        <v>5.9465357337697764</v>
      </c>
      <c r="CE110" s="38">
        <f>Matrix2!CE110/Matrix3!CE110*100</f>
        <v>69.829581317062903</v>
      </c>
      <c r="CF110" s="38">
        <f>Matrix2!CF110/Matrix3!CF110*100</f>
        <v>7.5630252100840334</v>
      </c>
      <c r="CG110" s="35">
        <f>Matrix2!$CG110-Matrix3!CG110</f>
        <v>-2365</v>
      </c>
      <c r="CH110" s="38">
        <f>Matrix2!CH110/Matrix3!CH110*100</f>
        <v>3.5034698903066936</v>
      </c>
      <c r="CI110" s="38">
        <f>Matrix2!CI110/Matrix3!CI110*100</f>
        <v>2.1714797403178867</v>
      </c>
      <c r="CJ110" s="38">
        <f>Matrix2!CJ110/Matrix3!CJ110*100</f>
        <v>1.3319901499888069</v>
      </c>
      <c r="CK110" s="38">
        <f>Matrix2!CK110/Matrix3!CK110*100</f>
        <v>36.102236421725244</v>
      </c>
      <c r="CL110" s="38" t="s">
        <v>237</v>
      </c>
      <c r="CM110" s="38">
        <f>Matrix2!CM110/Matrix3!CM110*100</f>
        <v>46.325878594249204</v>
      </c>
      <c r="CN110" s="38">
        <f>Matrix2!CN110/Matrix3!CN110*100</f>
        <v>28.286852589641438</v>
      </c>
      <c r="CO110" s="40">
        <f>Matrix2!CO110/Matrix3!CO110*100</f>
        <v>6.7339667458432295</v>
      </c>
      <c r="CP110" s="35">
        <f>Matrix2!CP110-Matrix3!CP110</f>
        <v>33</v>
      </c>
      <c r="CQ110" s="77">
        <f>Matrix2!CQ110/Matrix3!CQ110*100-100</f>
        <v>0.48380002932123034</v>
      </c>
      <c r="CR110" s="35">
        <f>Matrix2!CR110-Matrix3!CR110</f>
        <v>335</v>
      </c>
      <c r="CS110" s="50">
        <f>Matrix2!CS110/Matrix3!CS110*100-100</f>
        <v>5.1388249731553799</v>
      </c>
      <c r="CT110" s="38">
        <f>Matrix2!CT110/Matrix3!CT110*100</f>
        <v>35.118179165450833</v>
      </c>
      <c r="CU110" s="35">
        <f>Matrix2!CT110-Matrix3!CU110</f>
        <v>12</v>
      </c>
      <c r="CV110" s="38">
        <f>Matrix2!CV110/Matrix3!CV110*100</f>
        <v>109.51852932594106</v>
      </c>
      <c r="CW110" s="38">
        <f>Matrix2!CW110/Matrix3!CW110*100</f>
        <v>52.743114109050026</v>
      </c>
      <c r="CX110" s="38">
        <f>Matrix2!CX110/Matrix3!CX110</f>
        <v>2.1831569259088819</v>
      </c>
      <c r="CY110" s="38">
        <f>Matrix2!CY110/Matrix3!CY110</f>
        <v>2.6433878157503714</v>
      </c>
      <c r="CZ110" s="38">
        <f>Matrix2!CZ110/Matrix3!CZ110</f>
        <v>40.317280453257787</v>
      </c>
      <c r="DA110" s="40" t="s">
        <v>46</v>
      </c>
      <c r="DB110" s="44" t="s">
        <v>46</v>
      </c>
      <c r="DC110" s="44" t="s">
        <v>46</v>
      </c>
      <c r="DD110" s="44" t="s">
        <v>46</v>
      </c>
      <c r="DE110" s="44" t="s">
        <v>46</v>
      </c>
      <c r="DF110" s="44">
        <f>Matrix2!DF110/Matrix3!DF110*100</f>
        <v>2.7901785714285716</v>
      </c>
      <c r="DG110" s="44">
        <f>Matrix2!DG110/Matrix3!DG110*100</f>
        <v>16</v>
      </c>
      <c r="DH110" s="44">
        <f>Matrix2!DH110/Matrix3!DH110*100</f>
        <v>4.4943820224719104</v>
      </c>
      <c r="DI110" s="44">
        <f>Matrix2!DI110/Matrix3!DI110*100</f>
        <v>33.333333333333329</v>
      </c>
    </row>
    <row r="111" spans="1:113" x14ac:dyDescent="0.2">
      <c r="A111" s="3" t="s">
        <v>44</v>
      </c>
      <c r="B111" s="4">
        <v>2014</v>
      </c>
      <c r="C111" s="2" t="s">
        <v>21</v>
      </c>
      <c r="D111" s="38" t="s">
        <v>46</v>
      </c>
      <c r="E111" s="38" t="s">
        <v>46</v>
      </c>
      <c r="F111" s="39" t="s">
        <v>46</v>
      </c>
      <c r="G111" s="40" t="s">
        <v>46</v>
      </c>
      <c r="H111" s="38">
        <f>Matrix2!H111/Matrix3!H111*100</f>
        <v>6.800009662535933</v>
      </c>
      <c r="I111" s="9" t="s">
        <v>46</v>
      </c>
      <c r="J111" s="9" t="s">
        <v>46</v>
      </c>
      <c r="K111" s="9" t="s">
        <v>46</v>
      </c>
      <c r="L111" s="9" t="s">
        <v>46</v>
      </c>
      <c r="M111" s="9" t="s">
        <v>46</v>
      </c>
      <c r="N111" s="38">
        <v>16</v>
      </c>
      <c r="O111" s="9">
        <f>Matrix2!O111/Matrix3!O111*100</f>
        <v>19.320214669051879</v>
      </c>
      <c r="P111" s="9">
        <f>Matrix2!P111/Matrix3!P111*100</f>
        <v>43.888736792351132</v>
      </c>
      <c r="Q111" s="9">
        <f>(Matrix3!Q111-Matrix2!Q111)/Matrix2!Q111*100</f>
        <v>47.252032951726513</v>
      </c>
      <c r="R111" s="40" t="s">
        <v>46</v>
      </c>
      <c r="S111" s="38">
        <f>Matrix2!S111/Matrix3!S111*100</f>
        <v>63.285384214056798</v>
      </c>
      <c r="T111" s="38">
        <f>Matrix2!T111/Matrix3!T111*100</f>
        <v>64.48306595365419</v>
      </c>
      <c r="U111" s="38">
        <f>Matrix2!U111/Matrix3!U111*100</f>
        <v>46.816301620668611</v>
      </c>
      <c r="V111" s="38">
        <f>Matrix2!V111/Matrix3!V111*100</f>
        <v>65.416323165704853</v>
      </c>
      <c r="W111" s="38">
        <f>Matrix2!W111/Matrix3!W111*100</f>
        <v>48.508111239860952</v>
      </c>
      <c r="X111" s="38">
        <f>Matrix2!X111/Matrix3!X111*100</f>
        <v>8.1473925793701376</v>
      </c>
      <c r="Y111" s="38">
        <f>Matrix2!Y111/Matrix3!Y111*100</f>
        <v>29.072091655589443</v>
      </c>
      <c r="Z111" s="38">
        <f>Matrix2!Z111/Matrix3!Z111*100</f>
        <v>14.677004179402008</v>
      </c>
      <c r="AA111" s="38">
        <f>(Matrix3!AA111-Matrix2!AA111)/Matrix2!AA111*100</f>
        <v>25.451404618248841</v>
      </c>
      <c r="AB111" s="38" t="s">
        <v>46</v>
      </c>
      <c r="AC111" s="38" t="s">
        <v>46</v>
      </c>
      <c r="AD111" s="38">
        <f>Matrix2!AD111/Matrix3!AD111*100</f>
        <v>88.235294117647058</v>
      </c>
      <c r="AE111" s="44">
        <f>Matrix2!AE111/Matrix3!AE111*100</f>
        <v>43.510919460286551</v>
      </c>
      <c r="AF111" s="40">
        <f>Matrix2!AF111/Matrix3!AF111*100</f>
        <v>0</v>
      </c>
      <c r="AG111" s="38">
        <f>Matrix2!AG111/Matrix3!AG111*100</f>
        <v>16.713771529337876</v>
      </c>
      <c r="AH111" s="38">
        <f>Matrix2!AH111/Matrix3!AH111*100</f>
        <v>64.307228915662648</v>
      </c>
      <c r="AI111" s="38">
        <f>Matrix2!AI111/Matrix3!AI111*100</f>
        <v>108.27266710787558</v>
      </c>
      <c r="AJ111" s="38">
        <f>Matrix2!AJ111/Matrix3!AJ111*100</f>
        <v>21.957851801495583</v>
      </c>
      <c r="AK111" s="38">
        <f>Matrix2!AK111/Matrix3!AK111*100</f>
        <v>20.501300543863799</v>
      </c>
      <c r="AL111" s="38">
        <f>Matrix2!AL111/Matrix3!AL111*100</f>
        <v>11.704894774178292</v>
      </c>
      <c r="AM111" s="38">
        <f>Matrix2!AM111/Matrix3!AM111*100</f>
        <v>30.79584775086505</v>
      </c>
      <c r="AN111" s="38">
        <f>Matrix2!AN111/Matrix3!AN111*100</f>
        <v>14.713108830755889</v>
      </c>
      <c r="AO111" s="38" t="s">
        <v>46</v>
      </c>
      <c r="AP111" s="38" t="s">
        <v>46</v>
      </c>
      <c r="AQ111" s="40" t="s">
        <v>46</v>
      </c>
      <c r="AR111" s="38">
        <f>Matrix2!AR111/Matrix3!AR111*100</f>
        <v>10.751986858951131</v>
      </c>
      <c r="AS111" s="38">
        <f>Matrix2!AS111/Matrix3!AS111*100</f>
        <v>33.026286227813969</v>
      </c>
      <c r="AT111" s="38">
        <f>Matrix2!AT111/Matrix3!AT111*100</f>
        <v>42.448979591836732</v>
      </c>
      <c r="AU111" s="38">
        <f>Matrix2!AU111/Matrix3!AU111*100</f>
        <v>42.788461538461533</v>
      </c>
      <c r="AV111" s="38">
        <f>Matrix2!AV111/Matrix3!AV111*100</f>
        <v>8.4924736014378794</v>
      </c>
      <c r="AW111" s="38">
        <f>Matrix2!AW111/Matrix3!AW111*100</f>
        <v>2.8982251179510223</v>
      </c>
      <c r="AX111" s="38">
        <v>6.3</v>
      </c>
      <c r="AY111" s="38" t="s">
        <v>46</v>
      </c>
      <c r="AZ111" s="9" t="s">
        <v>46</v>
      </c>
      <c r="BA111" s="40" t="s">
        <v>46</v>
      </c>
      <c r="BB111" s="31" t="s">
        <v>46</v>
      </c>
      <c r="BC111" s="38">
        <f>Matrix2!BC111/Matrix3!BC111*100</f>
        <v>4.7442872687704023</v>
      </c>
      <c r="BD111" s="55">
        <f>Matrix2!BD111/Matrix3!BD111*100</f>
        <v>29.357798165137616</v>
      </c>
      <c r="BE111" s="38">
        <f>Matrix2!BE111/Matrix3!BE111*100</f>
        <v>5.6026058631921822</v>
      </c>
      <c r="BF111" s="51">
        <f>Matrix2!BF111/Matrix3!BF111*100</f>
        <v>43.02325581395349</v>
      </c>
      <c r="BG111" s="38">
        <f>Matrix2!BG111/Matrix3!BG111*100</f>
        <v>21.537792593666207</v>
      </c>
      <c r="BH111" s="38">
        <f>Matrix2!BH111/Matrix3!BH111*100</f>
        <v>2.1422162404665768</v>
      </c>
      <c r="BI111" s="38">
        <f>Matrix2!BI111/Matrix3!BI111*100</f>
        <v>15.488527971126578</v>
      </c>
      <c r="BJ111" s="38">
        <f>Matrix2!BJ111/Matrix3!BJ111*100</f>
        <v>7.2183552461974738</v>
      </c>
      <c r="BK111" s="38">
        <f>Matrix2!BK111/Matrix3!BK111*100</f>
        <v>21.571428571428573</v>
      </c>
      <c r="BL111" s="38" t="s">
        <v>46</v>
      </c>
      <c r="BM111" s="38" t="s">
        <v>46</v>
      </c>
      <c r="BN111" s="38" t="s">
        <v>46</v>
      </c>
      <c r="BO111" s="40" t="s">
        <v>46</v>
      </c>
      <c r="BP111" s="38">
        <f>Matrix2!BP111/Matrix3!BP111*100</f>
        <v>14.126826995865601</v>
      </c>
      <c r="BQ111" s="38">
        <f>Matrix2!BQ111/Matrix3!BQ111*100</f>
        <v>19.316507046400901</v>
      </c>
      <c r="BR111" s="38">
        <f>(Matrix2!BR111-Matrix3!BR111)/Matrix3!BR111*100</f>
        <v>56.66860064250664</v>
      </c>
      <c r="BS111" s="38">
        <f>Matrix2!BS111/Matrix3!BS111*100</f>
        <v>7.5488561973089841</v>
      </c>
      <c r="BT111" s="38">
        <f>Matrix2!BT111/Matrix3!BT111*100</f>
        <v>3.4905911056356742</v>
      </c>
      <c r="BU111" s="38">
        <f>Matrix2!BU111/Matrix3!BU111*100</f>
        <v>2.6262155709544053</v>
      </c>
      <c r="BV111" s="38">
        <f>Matrix2!BV111/Matrix3!BV111*100</f>
        <v>7.4012499615159628</v>
      </c>
      <c r="BW111" s="38">
        <f>Matrix2!BW111/Matrix3!BW111*100</f>
        <v>8.8900779697293988</v>
      </c>
      <c r="BX111" s="35">
        <f>Matrix2!BX111/Matrix3!BX111*1000</f>
        <v>38836.942112240387</v>
      </c>
      <c r="BY111" s="45" t="s">
        <v>46</v>
      </c>
      <c r="BZ111" s="38">
        <f>Matrix2!BZ111/Matrix3!BZ111*100</f>
        <v>64.934657100756084</v>
      </c>
      <c r="CA111" s="38">
        <f>Matrix2!CA111/Matrix3!CA111*100</f>
        <v>64.061625694781213</v>
      </c>
      <c r="CB111" s="38">
        <f>Matrix2!CB111/Matrix3!CB111*100</f>
        <v>85.873173004134401</v>
      </c>
      <c r="CC111" s="38">
        <f>Matrix2!CC111/Matrix3!CC111*100</f>
        <v>14.126826995865601</v>
      </c>
      <c r="CD111" s="38">
        <f>Matrix2!CD111/Matrix3!CD111*100</f>
        <v>6.4811040586967916</v>
      </c>
      <c r="CE111" s="38">
        <f>Matrix2!CE111/Matrix3!CE111*100</f>
        <v>71.268732623584469</v>
      </c>
      <c r="CF111" s="38">
        <f>Matrix2!CF111/Matrix3!CF111*100</f>
        <v>11.538461538461538</v>
      </c>
      <c r="CG111" s="35">
        <f>Matrix2!$CG111-Matrix3!CG111</f>
        <v>-3130</v>
      </c>
      <c r="CH111" s="38">
        <f>Matrix2!CH111/Matrix3!CH111*100</f>
        <v>4.1590714631152119</v>
      </c>
      <c r="CI111" s="38">
        <f>Matrix2!CI111/Matrix3!CI111*100</f>
        <v>2.6115099884676911</v>
      </c>
      <c r="CJ111" s="38">
        <f>Matrix2!CJ111/Matrix3!CJ111*100</f>
        <v>1.5475614746475206</v>
      </c>
      <c r="CK111" s="38">
        <f>Matrix2!CK111/Matrix3!CK111*100</f>
        <v>36.314847942754916</v>
      </c>
      <c r="CL111" s="38">
        <v>5.3</v>
      </c>
      <c r="CM111" s="38">
        <f>Matrix2!CM111/Matrix3!CM111*100</f>
        <v>48.479427549194995</v>
      </c>
      <c r="CN111" s="38">
        <f>Matrix2!CN111/Matrix3!CN111*100</f>
        <v>27.201447527141131</v>
      </c>
      <c r="CO111" s="40">
        <f>Matrix2!CO111/Matrix3!CO111*100</f>
        <v>7.4955011344965179</v>
      </c>
      <c r="CP111" s="35">
        <f>Matrix2!CP111-Matrix3!CP111</f>
        <v>60</v>
      </c>
      <c r="CQ111" s="77">
        <f>Matrix2!CQ111/Matrix3!CQ111*100-100</f>
        <v>0.29708853238265931</v>
      </c>
      <c r="CR111" s="35">
        <f>Matrix2!CR111-Matrix3!CR111</f>
        <v>861</v>
      </c>
      <c r="CS111" s="50">
        <f>Matrix2!CS111/Matrix3!CS111*100-100</f>
        <v>4.4392884764114342</v>
      </c>
      <c r="CT111" s="38">
        <f>Matrix2!CT111/Matrix3!CT111*100</f>
        <v>41.227290679304893</v>
      </c>
      <c r="CU111" s="35">
        <f>Matrix2!CT111-Matrix3!CU111</f>
        <v>16</v>
      </c>
      <c r="CV111" s="38">
        <f>Matrix2!CV111/Matrix3!CV111*100</f>
        <v>100.47887045813586</v>
      </c>
      <c r="CW111" s="38">
        <f>Matrix2!CW111/Matrix3!CW111*100</f>
        <v>49.165398458825521</v>
      </c>
      <c r="CX111" s="38">
        <f>Matrix2!CX111/Matrix3!CX111</f>
        <v>2.1344160866202628</v>
      </c>
      <c r="CY111" s="38">
        <f>Matrix2!CY111/Matrix3!CY111</f>
        <v>3.2948901623686724</v>
      </c>
      <c r="CZ111" s="38">
        <f>Matrix2!CZ111/Matrix3!CZ111</f>
        <v>50.545787545787547</v>
      </c>
      <c r="DA111" s="40" t="s">
        <v>46</v>
      </c>
      <c r="DB111" s="44" t="s">
        <v>46</v>
      </c>
      <c r="DC111" s="44" t="s">
        <v>46</v>
      </c>
      <c r="DD111" s="44" t="s">
        <v>46</v>
      </c>
      <c r="DE111" s="44" t="s">
        <v>46</v>
      </c>
      <c r="DF111" s="44">
        <f>Matrix2!DF111/Matrix3!DF111*100</f>
        <v>4.7442872687704023</v>
      </c>
      <c r="DG111" s="44">
        <f>Matrix2!DG111/Matrix3!DG111*100</f>
        <v>29.357798165137616</v>
      </c>
      <c r="DH111" s="44">
        <f>Matrix2!DH111/Matrix3!DH111*100</f>
        <v>5.6026058631921822</v>
      </c>
      <c r="DI111" s="44">
        <f>Matrix2!DI111/Matrix3!DI111*100</f>
        <v>43.02325581395349</v>
      </c>
    </row>
    <row r="112" spans="1:113" x14ac:dyDescent="0.2">
      <c r="A112" s="3" t="s">
        <v>45</v>
      </c>
      <c r="B112" s="4">
        <v>2014</v>
      </c>
      <c r="C112" s="2" t="s">
        <v>22</v>
      </c>
      <c r="D112" s="38" t="s">
        <v>46</v>
      </c>
      <c r="E112" s="38" t="s">
        <v>46</v>
      </c>
      <c r="F112" s="39" t="s">
        <v>46</v>
      </c>
      <c r="G112" s="40" t="s">
        <v>46</v>
      </c>
      <c r="H112" s="38">
        <f>Matrix2!H112/Matrix3!H112*100</f>
        <v>11.40037754678335</v>
      </c>
      <c r="I112" s="9" t="s">
        <v>46</v>
      </c>
      <c r="J112" s="9" t="s">
        <v>46</v>
      </c>
      <c r="K112" s="9" t="s">
        <v>46</v>
      </c>
      <c r="L112" s="9" t="s">
        <v>46</v>
      </c>
      <c r="M112" s="38">
        <f>Matrix2!M112/Matrix3!M112*100</f>
        <v>9.8793363499245856</v>
      </c>
      <c r="N112" s="38">
        <v>20.5</v>
      </c>
      <c r="O112" s="9">
        <f>Matrix2!O112/Matrix3!O112*100</f>
        <v>27.345283824157065</v>
      </c>
      <c r="P112" s="9">
        <f>Matrix2!P112/Matrix3!P112*100</f>
        <v>37.891473600744227</v>
      </c>
      <c r="Q112" s="9">
        <f>(Matrix3!Q112-Matrix2!Q112)/Matrix2!Q112*100</f>
        <v>33.526675335515762</v>
      </c>
      <c r="R112" s="40" t="s">
        <v>46</v>
      </c>
      <c r="S112" s="38">
        <f>Matrix2!S112/Matrix3!S112*100</f>
        <v>62.560551979093638</v>
      </c>
      <c r="T112" s="38">
        <f>Matrix2!T112/Matrix3!T112*100</f>
        <v>63.911911838000478</v>
      </c>
      <c r="U112" s="38">
        <f>Matrix2!U112/Matrix3!U112*100</f>
        <v>47.515271224258385</v>
      </c>
      <c r="V112" s="38">
        <f>Matrix2!V112/Matrix3!V112*100</f>
        <v>60.009728916994654</v>
      </c>
      <c r="W112" s="38">
        <f>Matrix2!W112/Matrix3!W112*100</f>
        <v>44.872288340441258</v>
      </c>
      <c r="X112" s="38">
        <f>Matrix2!X112/Matrix3!X112*100</f>
        <v>11.298505798394292</v>
      </c>
      <c r="Y112" s="38">
        <f>Matrix2!Y112/Matrix3!Y112*100</f>
        <v>24.3157052217882</v>
      </c>
      <c r="Z112" s="38">
        <f>Matrix2!Z112/Matrix3!Z112*100</f>
        <v>14.617031498118601</v>
      </c>
      <c r="AA112" s="38">
        <f>(Matrix3!AA112-Matrix2!AA112)/Matrix2!AA112*100</f>
        <v>17.933145472296111</v>
      </c>
      <c r="AB112" s="38" t="s">
        <v>46</v>
      </c>
      <c r="AC112" s="38" t="s">
        <v>46</v>
      </c>
      <c r="AD112" s="38">
        <f>Matrix2!AD112/Matrix3!AD112*100</f>
        <v>89.944112838839672</v>
      </c>
      <c r="AE112" s="44">
        <f>Matrix2!AE112/Matrix3!AE112*100</f>
        <v>37.36703150231974</v>
      </c>
      <c r="AF112" s="40">
        <f>Matrix2!AF112/Matrix3!AF112*100</f>
        <v>41.23514593246648</v>
      </c>
      <c r="AG112" s="38">
        <f>Matrix2!AG112/Matrix3!AG112*100</f>
        <v>15.989472655772941</v>
      </c>
      <c r="AH112" s="38">
        <f>Matrix2!AH112/Matrix3!AH112*100</f>
        <v>52.107386284601475</v>
      </c>
      <c r="AI112" s="38">
        <f>Matrix2!AI112/Matrix3!AI112*100</f>
        <v>102.81307083417902</v>
      </c>
      <c r="AJ112" s="38">
        <f>Matrix2!AJ112/Matrix3!AJ112*100</f>
        <v>22.778624016247779</v>
      </c>
      <c r="AK112" s="38">
        <f>Matrix2!AK112/Matrix3!AK112*100</f>
        <v>23.20225115556967</v>
      </c>
      <c r="AL112" s="38">
        <f>Matrix2!AL112/Matrix3!AL112*100</f>
        <v>18.744927843054231</v>
      </c>
      <c r="AM112" s="38">
        <f>Matrix2!AM112/Matrix3!AM112*100</f>
        <v>42.900049424020075</v>
      </c>
      <c r="AN112" s="38">
        <f>Matrix2!AN112/Matrix3!AN112*100</f>
        <v>21.698355110614038</v>
      </c>
      <c r="AO112" s="38" t="s">
        <v>46</v>
      </c>
      <c r="AP112" s="38" t="s">
        <v>46</v>
      </c>
      <c r="AQ112" s="40" t="s">
        <v>46</v>
      </c>
      <c r="AR112" s="38">
        <f>Matrix2!AR112/Matrix3!AR112*100</f>
        <v>10.815302159553642</v>
      </c>
      <c r="AS112" s="38">
        <f>Matrix2!AS112/Matrix3!AS112*100</f>
        <v>30.650664214678052</v>
      </c>
      <c r="AT112" s="38">
        <f>Matrix2!AT112/Matrix3!AT112*100</f>
        <v>40.98839504223573</v>
      </c>
      <c r="AU112" s="38">
        <f>Matrix2!AU112/Matrix3!AU112*100</f>
        <v>44.844632768361578</v>
      </c>
      <c r="AV112" s="38">
        <f>Matrix2!AV112/Matrix3!AV112*100</f>
        <v>13.093135238463956</v>
      </c>
      <c r="AW112" s="38">
        <f>Matrix2!AW112/Matrix3!AW112*100</f>
        <v>3.2069429993305429</v>
      </c>
      <c r="AX112" s="38">
        <v>6.8</v>
      </c>
      <c r="AY112" s="38">
        <f>Matrix2!AY112/Matrix3!AY112*100</f>
        <v>3.5424782829627119</v>
      </c>
      <c r="AZ112" s="42">
        <f>Matrix2!AZ112/Matrix3!AZ112*100</f>
        <v>4.574355351465913</v>
      </c>
      <c r="BA112" s="40" t="s">
        <v>46</v>
      </c>
      <c r="BB112" s="31" t="s">
        <v>46</v>
      </c>
      <c r="BC112" s="38">
        <f>Matrix2!BC112/Matrix3!BC112*100</f>
        <v>5.1844407661385672</v>
      </c>
      <c r="BD112" s="55">
        <f>Matrix2!BD112/Matrix3!BD112*100</f>
        <v>33.099853396318615</v>
      </c>
      <c r="BE112" s="38">
        <f>Matrix2!BE112/Matrix3!BE112*100</f>
        <v>5.5163733941250506</v>
      </c>
      <c r="BF112" s="51">
        <f>Matrix2!BF112/Matrix3!BF112*100</f>
        <v>40.034438226431341</v>
      </c>
      <c r="BG112" s="38">
        <f>Matrix2!BG112/Matrix3!BG112*100</f>
        <v>20.982197378108566</v>
      </c>
      <c r="BH112" s="38">
        <f>Matrix2!BH112/Matrix3!BH112*100</f>
        <v>4.5279363403165522</v>
      </c>
      <c r="BI112" s="38">
        <f>Matrix2!BI112/Matrix3!BI112*100</f>
        <v>14.658868459293597</v>
      </c>
      <c r="BJ112" s="38">
        <f>Matrix2!BJ112/Matrix3!BJ112*100</f>
        <v>7.3670069947106471</v>
      </c>
      <c r="BK112" s="38">
        <f>Matrix2!BK112/Matrix3!BK112*100</f>
        <v>23.113646949231487</v>
      </c>
      <c r="BL112" s="38" t="s">
        <v>46</v>
      </c>
      <c r="BM112" s="38" t="s">
        <v>46</v>
      </c>
      <c r="BN112" s="38" t="s">
        <v>46</v>
      </c>
      <c r="BO112" s="40" t="s">
        <v>46</v>
      </c>
      <c r="BP112" s="38">
        <f>Matrix2!BP112/Matrix3!BP112*100</f>
        <v>14.194516282923644</v>
      </c>
      <c r="BQ112" s="38">
        <f>Matrix2!BQ112/Matrix3!BQ112*100</f>
        <v>18.042456898186661</v>
      </c>
      <c r="BR112" s="38">
        <f>(Matrix2!BR112-Matrix3!BR112)/Matrix3!BR112*100</f>
        <v>57.3661131344385</v>
      </c>
      <c r="BS112" s="38">
        <f>Matrix2!BS112/Matrix3!BS112*100</f>
        <v>12.152156238768681</v>
      </c>
      <c r="BT112" s="38">
        <f>Matrix2!BT112/Matrix3!BT112*100</f>
        <v>6.391165684416948</v>
      </c>
      <c r="BU112" s="38">
        <f>Matrix2!BU112/Matrix3!BU112*100</f>
        <v>4.7045136883688619</v>
      </c>
      <c r="BV112" s="38">
        <f>Matrix2!BV112/Matrix3!BV112*100</f>
        <v>12.739631206675947</v>
      </c>
      <c r="BW112" s="38">
        <f>Matrix2!BW112/Matrix3!BW112*100</f>
        <v>14.85060621119211</v>
      </c>
      <c r="BX112" s="35">
        <f>Matrix2!BX112/Matrix3!BX112*1000</f>
        <v>37086.575118208966</v>
      </c>
      <c r="BY112" s="45" t="s">
        <v>46</v>
      </c>
      <c r="BZ112" s="38">
        <f>Matrix2!BZ112/Matrix3!BZ112*100</f>
        <v>65.926490036184475</v>
      </c>
      <c r="CA112" s="38">
        <f>Matrix2!CA112/Matrix3!CA112*100</f>
        <v>63.500356083716881</v>
      </c>
      <c r="CB112" s="38">
        <f>Matrix2!CB112/Matrix3!CB112*100</f>
        <v>85.805483717076356</v>
      </c>
      <c r="CC112" s="38">
        <f>Matrix2!CC112/Matrix3!CC112*100</f>
        <v>14.194516282923644</v>
      </c>
      <c r="CD112" s="38">
        <f>Matrix2!CD112/Matrix3!CD112*100</f>
        <v>6.7525380604447571</v>
      </c>
      <c r="CE112" s="38">
        <f>Matrix2!CE112/Matrix3!CE112*100</f>
        <v>71.978736115683333</v>
      </c>
      <c r="CF112" s="38">
        <f>Matrix2!CF112/Matrix3!CF112*100</f>
        <v>14.983118897709646</v>
      </c>
      <c r="CG112" s="35">
        <f>Matrix2!$CG112-Matrix3!CG112</f>
        <v>59640</v>
      </c>
      <c r="CH112" s="38">
        <f>Matrix2!CH112/Matrix3!CH112*100</f>
        <v>6.200487729359164</v>
      </c>
      <c r="CI112" s="38">
        <f>Matrix2!CI112/Matrix3!CI112*100</f>
        <v>4.7503992738310572</v>
      </c>
      <c r="CJ112" s="38">
        <f>Matrix2!CJ112/Matrix3!CJ112*100</f>
        <v>1.4500884555281066</v>
      </c>
      <c r="CK112" s="38">
        <f>Matrix2!CK112/Matrix3!CK112*100</f>
        <v>42.543747332479725</v>
      </c>
      <c r="CL112" s="38">
        <v>7.8</v>
      </c>
      <c r="CM112" s="38">
        <f>Matrix2!CM112/Matrix3!CM112*100</f>
        <v>53.621425522833974</v>
      </c>
      <c r="CN112" s="38">
        <f>Matrix2!CN112/Matrix3!CN112*100</f>
        <v>27.311929837348011</v>
      </c>
      <c r="CO112" s="40">
        <f>Matrix2!CO112/Matrix3!CO112*100</f>
        <v>12.268519800034323</v>
      </c>
      <c r="CP112" s="35">
        <f>Matrix2!CP112-Matrix3!CP112</f>
        <v>2499</v>
      </c>
      <c r="CQ112" s="77">
        <f>Matrix2!CQ112/Matrix3!CQ112*100-100</f>
        <v>0.4268205201779125</v>
      </c>
      <c r="CR112" s="35">
        <f>Matrix2!CR112-Matrix3!CR112</f>
        <v>5122</v>
      </c>
      <c r="CS112" s="50">
        <f>Matrix2!CS112/Matrix3!CS112*100-100</f>
        <v>0.87875663313712948</v>
      </c>
      <c r="CT112" s="38">
        <f>Matrix2!CT112/Matrix3!CT112*100</f>
        <v>64.81901933873138</v>
      </c>
      <c r="CU112" s="35">
        <f>Matrix2!CT112-Matrix3!CU112</f>
        <v>1307</v>
      </c>
      <c r="CV112" s="38">
        <f>Matrix2!CV112/Matrix3!CV112*100</f>
        <v>89.000715997353694</v>
      </c>
      <c r="CW112" s="38">
        <f>Matrix2!CW112/Matrix3!CW112*100</f>
        <v>45.650727353299345</v>
      </c>
      <c r="CX112" s="38">
        <f>Matrix2!CX112/Matrix3!CX112</f>
        <v>1.9667335198818259</v>
      </c>
      <c r="CY112" s="38">
        <f>Matrix2!CY112/Matrix3!CY112</f>
        <v>4.9940011762399532</v>
      </c>
      <c r="CZ112" s="38">
        <f>Matrix2!CZ112/Matrix3!CZ112</f>
        <v>72.461946902654873</v>
      </c>
      <c r="DA112" s="40" t="s">
        <v>46</v>
      </c>
      <c r="DB112" s="44">
        <f>Matrix2!DB112/Matrix3!DB112*100</f>
        <v>11.974567290709997</v>
      </c>
      <c r="DC112" s="38">
        <f>Matrix2!DC112/Matrix3!DC112*100</f>
        <v>41.027905333804313</v>
      </c>
      <c r="DD112" s="38">
        <f>Matrix2!DD112/Matrix3!DD112*100</f>
        <v>42.423172024019777</v>
      </c>
      <c r="DE112" s="38">
        <f>Matrix2!DE112/Matrix3!DE112*100</f>
        <v>4.574355351465913</v>
      </c>
      <c r="DF112" s="38">
        <f>Matrix2!DF112/Matrix3!DF112*100</f>
        <v>5.1844407661385672</v>
      </c>
      <c r="DG112" s="38">
        <f>Matrix2!DG112/Matrix3!DG112*100</f>
        <v>33.099853396318615</v>
      </c>
      <c r="DH112" s="44">
        <f>Matrix2!DH112/Matrix3!DH112*100</f>
        <v>5.5163733941250506</v>
      </c>
      <c r="DI112" s="44">
        <f>Matrix2!DI112/Matrix3!DI112*100</f>
        <v>40.034438226431341</v>
      </c>
    </row>
    <row r="113" spans="1:113" x14ac:dyDescent="0.2">
      <c r="A113" s="3" t="s">
        <v>24</v>
      </c>
      <c r="B113" s="4">
        <v>2015</v>
      </c>
      <c r="C113" s="2" t="s">
        <v>229</v>
      </c>
      <c r="D113" s="38" t="s">
        <v>46</v>
      </c>
      <c r="E113" s="38" t="s">
        <v>46</v>
      </c>
      <c r="F113" s="39" t="s">
        <v>46</v>
      </c>
      <c r="G113" s="40">
        <f>Matrix2!G113/Matrix3!G113*100</f>
        <v>2.2522120437834041</v>
      </c>
      <c r="H113" s="38">
        <f>Matrix2!H113/Matrix3!H113*100</f>
        <v>16.910837619807413</v>
      </c>
      <c r="I113" s="9" t="s">
        <v>46</v>
      </c>
      <c r="J113" s="9" t="s">
        <v>46</v>
      </c>
      <c r="K113" s="9" t="s">
        <v>46</v>
      </c>
      <c r="L113" s="9" t="s">
        <v>46</v>
      </c>
      <c r="M113" s="9">
        <f>Matrix2!M113/Matrix3!M113*100</f>
        <v>9.8495212038303688</v>
      </c>
      <c r="N113" s="38">
        <v>21.5</v>
      </c>
      <c r="O113" s="9">
        <f>Matrix2!O113/Matrix3!O113*100</f>
        <v>33.876948690782505</v>
      </c>
      <c r="P113" s="9">
        <f>Matrix2!P113/Matrix3!P113*100</f>
        <v>38.201257431658703</v>
      </c>
      <c r="Q113" s="9">
        <f>(Matrix3!Q113-Matrix2!Q113)/Matrix2!Q113*100</f>
        <v>34.306503703007785</v>
      </c>
      <c r="R113" s="40" t="s">
        <v>46</v>
      </c>
      <c r="S113" s="38">
        <f>Matrix2!S113/Matrix3!S113*100</f>
        <v>61.136028019169849</v>
      </c>
      <c r="T113" s="38">
        <f>Matrix2!T113/Matrix3!T113*100</f>
        <v>61.588138350126961</v>
      </c>
      <c r="U113" s="38">
        <f>Matrix2!U113/Matrix3!U113*100</f>
        <v>48.005736078701467</v>
      </c>
      <c r="V113" s="38">
        <f>Matrix2!V113/Matrix3!V113*100</f>
        <v>56.974789915966383</v>
      </c>
      <c r="W113" s="38">
        <f>Matrix2!W113/Matrix3!W113*100</f>
        <v>41.95012794569535</v>
      </c>
      <c r="X113" s="38">
        <f>Matrix2!X113/Matrix3!X113*100</f>
        <v>15.310550717187793</v>
      </c>
      <c r="Y113" s="38">
        <f>Matrix2!Y113/Matrix3!Y113*100</f>
        <v>20.830081640219721</v>
      </c>
      <c r="Z113" s="38">
        <f>Matrix2!Z113/Matrix3!Z113*100</f>
        <v>16.843300062783758</v>
      </c>
      <c r="AA113" s="38">
        <f>(Matrix3!AA113-Matrix2!AA113)/Matrix2!AA113*100</f>
        <v>12.287583646988733</v>
      </c>
      <c r="AB113" s="38" t="s">
        <v>46</v>
      </c>
      <c r="AC113" s="38" t="s">
        <v>46</v>
      </c>
      <c r="AD113" s="38">
        <f>Matrix2!AD113/Matrix3!AD113*100</f>
        <v>91.479957323578716</v>
      </c>
      <c r="AE113" s="44" t="s">
        <v>46</v>
      </c>
      <c r="AF113" s="40">
        <f>Matrix2!AF113/Matrix3!AF113*100</f>
        <v>57.520708369037422</v>
      </c>
      <c r="AG113" s="38">
        <f>Matrix2!AG113/Matrix3!AG113*100</f>
        <v>15.152174479021383</v>
      </c>
      <c r="AH113" s="38" t="s">
        <v>46</v>
      </c>
      <c r="AI113" s="38" t="s">
        <v>46</v>
      </c>
      <c r="AJ113" s="38" t="s">
        <v>46</v>
      </c>
      <c r="AK113" s="38">
        <f>Matrix2!AK113/Matrix3!AK113*100</f>
        <v>26.311884662429069</v>
      </c>
      <c r="AL113" s="38">
        <f>Matrix2!AL113/Matrix3!AL113*100</f>
        <v>25.43361873633976</v>
      </c>
      <c r="AM113" s="38">
        <f>Matrix2!AM113/Matrix3!AM113*100</f>
        <v>50.518213686937962</v>
      </c>
      <c r="AN113" s="38">
        <f>Matrix2!AN113/Matrix3!AN113*100</f>
        <v>29.098295266264927</v>
      </c>
      <c r="AO113" s="38" t="s">
        <v>46</v>
      </c>
      <c r="AP113" s="38" t="s">
        <v>46</v>
      </c>
      <c r="AQ113" s="40" t="s">
        <v>46</v>
      </c>
      <c r="AR113" s="38">
        <f>Matrix2!AR113/Matrix3!AR113*100</f>
        <v>11.580732624437923</v>
      </c>
      <c r="AS113" s="38">
        <f>Matrix2!AS113/Matrix3!AS113*100</f>
        <v>28.482191604843109</v>
      </c>
      <c r="AT113" s="38">
        <f>Matrix2!AT113/Matrix3!AT113*100</f>
        <v>34.109488639567012</v>
      </c>
      <c r="AU113" s="38">
        <f>Matrix2!AU113/Matrix3!AU113*100</f>
        <v>48.264462809917354</v>
      </c>
      <c r="AV113" s="38">
        <f>Matrix2!AV113/Matrix3!AV113*100</f>
        <v>15.812377557247007</v>
      </c>
      <c r="AW113" s="38">
        <f>Matrix2!AW113/Matrix3!AW113*100</f>
        <v>3.3545299804091591</v>
      </c>
      <c r="AX113" s="38">
        <v>7.2</v>
      </c>
      <c r="AY113" s="38" t="s">
        <v>46</v>
      </c>
      <c r="AZ113" s="9">
        <f>Matrix2!AZ113/Matrix3!AZ113*100</f>
        <v>5.8438818565400839</v>
      </c>
      <c r="BA113" s="40" t="s">
        <v>46</v>
      </c>
      <c r="BB113" s="38">
        <f>Matrix2!BB113/Matrix3!BB113*100</f>
        <v>9.7222067252081867</v>
      </c>
      <c r="BC113" s="38">
        <f>Matrix2!BC113/Matrix3!BC113*100</f>
        <v>5.5653228250985149</v>
      </c>
      <c r="BD113" s="55">
        <f>Matrix2!BD113/Matrix3!BD113*100</f>
        <v>46.114742193173562</v>
      </c>
      <c r="BE113" s="38">
        <f>Matrix2!BE113/Matrix3!BE113*100</f>
        <v>5.5703199744870844</v>
      </c>
      <c r="BF113" s="51">
        <f>Matrix2!BF113/Matrix3!BF113*100</f>
        <v>55.248091603053439</v>
      </c>
      <c r="BG113" s="38">
        <f>Matrix2!BG113/Matrix3!BG113*100</f>
        <v>18.782752939163682</v>
      </c>
      <c r="BH113" s="38">
        <f>Matrix2!BH113/Matrix3!BH113*100</f>
        <v>7.7543018950119791</v>
      </c>
      <c r="BI113" s="38">
        <f>Matrix2!BI113/Matrix3!BI113*100</f>
        <v>12.877981762590412</v>
      </c>
      <c r="BJ113" s="38">
        <f>Matrix2!BJ113/Matrix3!BJ113*100</f>
        <v>7.3074229220263192</v>
      </c>
      <c r="BK113" s="38">
        <f>Matrix2!BK113/Matrix3!BK113*100</f>
        <v>23.372194829731349</v>
      </c>
      <c r="BL113" s="38">
        <f>Matrix2!BL113/Matrix3!BL113*100</f>
        <v>23.950759618424232</v>
      </c>
      <c r="BM113" s="38">
        <f>Matrix2!BM113/Matrix3!BM113*100</f>
        <v>68.587792167586812</v>
      </c>
      <c r="BN113" s="38">
        <f>Matrix2!BN113/Matrix3!BN113*100</f>
        <v>17.031444669654313</v>
      </c>
      <c r="BO113" s="40">
        <f>Matrix2!BO113/Matrix3!BO113*100</f>
        <v>27.479151184873256</v>
      </c>
      <c r="BP113" s="38">
        <f>Matrix2!BP113/Matrix3!BP113*100</f>
        <v>13.947800241493544</v>
      </c>
      <c r="BQ113" s="38">
        <f>Matrix2!BQ113/Matrix3!BQ113*100</f>
        <v>18.359433711113851</v>
      </c>
      <c r="BR113" s="38">
        <f>(Matrix2!BR113-Matrix3!BR113)/Matrix3!BR113*100</f>
        <v>58.985508607234216</v>
      </c>
      <c r="BS113" s="38">
        <f>Matrix2!BS113/Matrix3!BS113*100</f>
        <v>16.509155016011515</v>
      </c>
      <c r="BT113" s="38">
        <f>Matrix2!BT113/Matrix3!BT113*100</f>
        <v>8.7511018376979131</v>
      </c>
      <c r="BU113" s="38">
        <f>Matrix2!BU113/Matrix3!BU113*100</f>
        <v>5.9099574069077763</v>
      </c>
      <c r="BV113" s="38">
        <f>Matrix2!BV113/Matrix3!BV113*100</f>
        <v>16.296114815357562</v>
      </c>
      <c r="BW113" s="38">
        <f>Matrix2!BW113/Matrix3!BW113*100</f>
        <v>17.05373305664709</v>
      </c>
      <c r="BX113" s="35">
        <f>Matrix2!BX113/Matrix3!BX113*1000</f>
        <v>36897.351282835785</v>
      </c>
      <c r="BY113" s="45" t="s">
        <v>46</v>
      </c>
      <c r="BZ113" s="38">
        <f>Matrix2!BZ113/Matrix3!BZ113*100</f>
        <v>68.517010142485745</v>
      </c>
      <c r="CA113" s="38">
        <f>Matrix2!CA113/Matrix3!CA113*100</f>
        <v>62.190858403452651</v>
      </c>
      <c r="CB113" s="38">
        <f>Matrix2!CB113/Matrix3!CB113*100</f>
        <v>86.052199758506447</v>
      </c>
      <c r="CC113" s="38">
        <f>Matrix2!CC113/Matrix3!CC113*100</f>
        <v>13.947800241493544</v>
      </c>
      <c r="CD113" s="38">
        <f>Matrix2!CD113/Matrix3!CD113*100</f>
        <v>6.9161805097902196</v>
      </c>
      <c r="CE113" s="38">
        <f>Matrix2!CE113/Matrix3!CE113*100</f>
        <v>71.881906680784141</v>
      </c>
      <c r="CF113" s="38">
        <f>Matrix2!CF113/Matrix3!CF113*100</f>
        <v>18.251199302224162</v>
      </c>
      <c r="CG113" s="35">
        <f>Matrix2!$CG113-Matrix3!CG113</f>
        <v>113618</v>
      </c>
      <c r="CH113" s="38">
        <f>Matrix2!CH113/Matrix3!CH113*100</f>
        <v>7.1729064547472872</v>
      </c>
      <c r="CI113" s="38">
        <f>Matrix2!CI113/Matrix3!CI113*100</f>
        <v>5.92820579629901</v>
      </c>
      <c r="CJ113" s="38">
        <f>Matrix2!CJ113/Matrix3!CJ113*100</f>
        <v>1.2447006584482767</v>
      </c>
      <c r="CK113" s="38">
        <f>Matrix2!CK113/Matrix3!CK113*100</f>
        <v>45.175571363705167</v>
      </c>
      <c r="CL113" s="38">
        <v>9.1999999999999993</v>
      </c>
      <c r="CM113" s="38">
        <f>Matrix2!CM113/Matrix3!CM113*100</f>
        <v>57.072044800968669</v>
      </c>
      <c r="CN113" s="38">
        <f>Matrix2!CN113/Matrix3!CN113*100</f>
        <v>26.114487853499323</v>
      </c>
      <c r="CO113" s="40">
        <f>Matrix2!CO113/Matrix3!CO113*100</f>
        <v>16.110871847704619</v>
      </c>
      <c r="CP113" s="35">
        <f>Matrix2!CP113-Matrix3!CP113</f>
        <v>1231</v>
      </c>
      <c r="CQ113" s="77">
        <f>Matrix2!CQ113/Matrix3!CQ113*100-100</f>
        <v>0.42140072093413039</v>
      </c>
      <c r="CR113" s="35">
        <f>Matrix2!CR113-Matrix3!CR113</f>
        <v>-3620</v>
      </c>
      <c r="CS113" s="50">
        <f>Matrix2!CS113/Matrix3!CS113*100-100</f>
        <v>-1.2189701385989338</v>
      </c>
      <c r="CT113" s="38">
        <f>Matrix2!CT113/Matrix3!CT113*100</f>
        <v>84.602116228967247</v>
      </c>
      <c r="CU113" s="35">
        <f>Matrix2!CT113-Matrix3!CU113</f>
        <v>849</v>
      </c>
      <c r="CV113" s="38">
        <f>Matrix2!CV113/Matrix3!CV113*100</f>
        <v>76.98679402219858</v>
      </c>
      <c r="CW113" s="38">
        <f>Matrix2!CW113/Matrix3!CW113*100</f>
        <v>41.99857551446987</v>
      </c>
      <c r="CX113" s="38">
        <f>Matrix2!CX113/Matrix3!CX113</f>
        <v>1.8107363657179802</v>
      </c>
      <c r="CY113" s="38">
        <f>Matrix2!CY113/Matrix3!CY113</f>
        <v>26.340337986774429</v>
      </c>
      <c r="CZ113" s="38">
        <f>Matrix2!CZ113/Matrix3!CZ113</f>
        <v>140.25508607198748</v>
      </c>
      <c r="DA113" s="40">
        <f>(Matrix2!DA113-Matrix3!DA113)/Matrix3!DA113*100</f>
        <v>2.4916943521594743</v>
      </c>
      <c r="DB113" s="44">
        <f>Matrix2!DB113/Matrix3!DB113*100</f>
        <v>11.603375527426159</v>
      </c>
      <c r="DC113" s="44">
        <f>Matrix2!DC113/Matrix3!DC113*100</f>
        <v>32.510548523206751</v>
      </c>
      <c r="DD113" s="44">
        <f>Matrix2!DD113/Matrix3!DD113*100</f>
        <v>50.04219409282701</v>
      </c>
      <c r="DE113" s="44">
        <f>Matrix2!DE113/Matrix3!DE113*100</f>
        <v>5.8438818565400839</v>
      </c>
      <c r="DF113" s="44">
        <f>Matrix2!DF113/Matrix3!DF113*100</f>
        <v>5.5653228250985149</v>
      </c>
      <c r="DG113" s="44">
        <f>Matrix2!DG113/Matrix3!DG113*100</f>
        <v>46.114742193173562</v>
      </c>
      <c r="DH113" s="44">
        <f>Matrix2!DH113/Matrix3!DH113*100</f>
        <v>5.5703199744870844</v>
      </c>
      <c r="DI113" s="44">
        <f>Matrix2!DI113/Matrix3!DI113*100</f>
        <v>55.248091603053439</v>
      </c>
    </row>
    <row r="114" spans="1:113" x14ac:dyDescent="0.2">
      <c r="A114" s="3" t="s">
        <v>25</v>
      </c>
      <c r="B114" s="4">
        <v>2015</v>
      </c>
      <c r="C114" s="2" t="s">
        <v>3</v>
      </c>
      <c r="D114" s="38" t="s">
        <v>46</v>
      </c>
      <c r="E114" s="38" t="s">
        <v>46</v>
      </c>
      <c r="F114" s="39" t="s">
        <v>46</v>
      </c>
      <c r="G114" s="40">
        <f>Matrix2!G114/Matrix3!G114*100</f>
        <v>2.5381305073333529</v>
      </c>
      <c r="H114" s="38">
        <f>Matrix2!H114/Matrix3!H114*100</f>
        <v>7.8661553324160538</v>
      </c>
      <c r="I114" s="9" t="s">
        <v>46</v>
      </c>
      <c r="J114" s="9" t="s">
        <v>46</v>
      </c>
      <c r="K114" s="9" t="s">
        <v>46</v>
      </c>
      <c r="L114" s="9" t="s">
        <v>46</v>
      </c>
      <c r="M114" s="9" t="s">
        <v>46</v>
      </c>
      <c r="N114" s="38" t="s">
        <v>237</v>
      </c>
      <c r="O114" s="9">
        <f>Matrix2!O114/Matrix3!O114*100</f>
        <v>20.700985761226725</v>
      </c>
      <c r="P114" s="9" t="s">
        <v>237</v>
      </c>
      <c r="Q114" s="9" t="s">
        <v>237</v>
      </c>
      <c r="R114" s="40" t="s">
        <v>46</v>
      </c>
      <c r="S114" s="38">
        <f>Matrix2!S114/Matrix3!S114*100</f>
        <v>64.049355019629843</v>
      </c>
      <c r="T114" s="38">
        <f>Matrix2!T114/Matrix3!T114*100</f>
        <v>65.530476103445125</v>
      </c>
      <c r="U114" s="38">
        <f>Matrix2!U114/Matrix3!U114*100</f>
        <v>46.540726202158979</v>
      </c>
      <c r="V114" s="38">
        <f>Matrix2!V114/Matrix3!V114*100</f>
        <v>64.67966573816156</v>
      </c>
      <c r="W114" s="38">
        <f>Matrix2!W114/Matrix3!W114*100</f>
        <v>51.555086979441221</v>
      </c>
      <c r="X114" s="38">
        <f>Matrix2!X114/Matrix3!X114*100</f>
        <v>9.3009025546886939</v>
      </c>
      <c r="Y114" s="38">
        <f>Matrix2!Y114/Matrix3!Y114*100</f>
        <v>29.681795519151123</v>
      </c>
      <c r="Z114" s="38">
        <f>Matrix2!Z114/Matrix3!Z114*100</f>
        <v>13.007755929879588</v>
      </c>
      <c r="AA114" s="38">
        <f>(Matrix3!AA114-Matrix2!AA114)/Matrix2!AA114*100</f>
        <v>26.076406408758814</v>
      </c>
      <c r="AB114" s="38" t="s">
        <v>46</v>
      </c>
      <c r="AC114" s="38" t="s">
        <v>46</v>
      </c>
      <c r="AD114" s="38">
        <f>Matrix2!AD114/Matrix3!AD114*100</f>
        <v>87.98397863818424</v>
      </c>
      <c r="AE114" s="44">
        <f>Matrix2!AE114/Matrix3!AE114*100</f>
        <v>27.56476683937824</v>
      </c>
      <c r="AF114" s="40">
        <f>Matrix2!AF114/Matrix3!AF114*100</f>
        <v>80.602302922940666</v>
      </c>
      <c r="AG114" s="38">
        <f>Matrix2!AG114/Matrix3!AG114*100</f>
        <v>15.682543399982436</v>
      </c>
      <c r="AH114" s="38">
        <f>Matrix2!AH114/Matrix3!AH114*100</f>
        <v>49.715370018975328</v>
      </c>
      <c r="AI114" s="38">
        <f>Matrix2!AI114/Matrix3!AI114*100</f>
        <v>88.212927756653997</v>
      </c>
      <c r="AJ114" s="38">
        <f>Matrix2!AJ114/Matrix3!AJ114*100</f>
        <v>6.9087688219663423</v>
      </c>
      <c r="AK114" s="38">
        <f>Matrix2!AK114/Matrix3!AK114*100</f>
        <v>22.51277427111512</v>
      </c>
      <c r="AL114" s="38">
        <f>Matrix2!AL114/Matrix3!AL114*100</f>
        <v>14.818154493537723</v>
      </c>
      <c r="AM114" s="38">
        <f>Matrix2!AM114/Matrix3!AM114*100</f>
        <v>37.917222963951936</v>
      </c>
      <c r="AN114" s="38">
        <f>Matrix2!AN114/Matrix3!AN114*100</f>
        <v>19.20851222699272</v>
      </c>
      <c r="AO114" s="38">
        <f>Matrix2!AO114/Matrix3!AO114*1000</f>
        <v>88.295687885010267</v>
      </c>
      <c r="AP114" s="38" t="s">
        <v>46</v>
      </c>
      <c r="AQ114" s="40" t="s">
        <v>46</v>
      </c>
      <c r="AR114" s="38">
        <f>Matrix2!AR114/Matrix3!AR114*100</f>
        <v>10.336953657893966</v>
      </c>
      <c r="AS114" s="38">
        <f>Matrix2!AS114/Matrix3!AS114*100</f>
        <v>32.65363919569527</v>
      </c>
      <c r="AT114" s="38">
        <f>Matrix2!AT114/Matrix3!AT114*100</f>
        <v>43.798785776235903</v>
      </c>
      <c r="AU114" s="38">
        <f>Matrix2!AU114/Matrix3!AU114*100</f>
        <v>43.168316831683171</v>
      </c>
      <c r="AV114" s="38">
        <f>Matrix2!AV114/Matrix3!AV114*100</f>
        <v>11.271594449164542</v>
      </c>
      <c r="AW114" s="38">
        <f>Matrix2!AW114/Matrix3!AW114*100</f>
        <v>2.8603794958935147</v>
      </c>
      <c r="AX114" s="38">
        <v>6.2</v>
      </c>
      <c r="AY114" s="38" t="s">
        <v>46</v>
      </c>
      <c r="AZ114" s="9" t="s">
        <v>46</v>
      </c>
      <c r="BA114" s="40">
        <f>Matrix2!BA114/Matrix3!BA114*1000</f>
        <v>17.142857142857142</v>
      </c>
      <c r="BB114" s="38">
        <f>Matrix2!BB114/Matrix3!BB114*100</f>
        <v>10.398430867414152</v>
      </c>
      <c r="BC114" s="38">
        <f>Matrix2!BC114/Matrix3!BC114*100</f>
        <v>5.360087960417812</v>
      </c>
      <c r="BD114" s="55">
        <f>Matrix2!BD114/Matrix3!BD114*100</f>
        <v>27.179487179487179</v>
      </c>
      <c r="BE114" s="38">
        <f>Matrix2!BE114/Matrix3!BE114*100</f>
        <v>6.0449050086355784</v>
      </c>
      <c r="BF114" s="51">
        <f>Matrix2!BF114/Matrix3!BF114*100</f>
        <v>47.142857142857139</v>
      </c>
      <c r="BG114" s="38">
        <f>Matrix2!BG114/Matrix3!BG114*100</f>
        <v>24.16054334143271</v>
      </c>
      <c r="BH114" s="38">
        <f>Matrix2!BH114/Matrix3!BH114*100</f>
        <v>1.7448200654307526</v>
      </c>
      <c r="BI114" s="38">
        <f>Matrix2!BI114/Matrix3!BI114*100</f>
        <v>18.242992962094085</v>
      </c>
      <c r="BJ114" s="38">
        <f>Matrix2!BJ114/Matrix3!BJ114*100</f>
        <v>7.7910853191752079</v>
      </c>
      <c r="BK114" s="38">
        <f>Matrix2!BK114/Matrix3!BK114*100</f>
        <v>23.771790808240887</v>
      </c>
      <c r="BL114" s="38" t="s">
        <v>46</v>
      </c>
      <c r="BM114" s="38" t="s">
        <v>46</v>
      </c>
      <c r="BN114" s="38">
        <f>Matrix2!BN114/Matrix3!BN114*100</f>
        <v>16.662872752105624</v>
      </c>
      <c r="BO114" s="40">
        <f>Matrix2!BO114/Matrix3!BO114*100</f>
        <v>14.648212226066898</v>
      </c>
      <c r="BP114" s="38">
        <f>Matrix2!BP114/Matrix3!BP114*100</f>
        <v>12.800399343934965</v>
      </c>
      <c r="BQ114" s="38">
        <f>Matrix2!BQ114/Matrix3!BQ114*100</f>
        <v>18.129846522662348</v>
      </c>
      <c r="BR114" s="38">
        <f>(Matrix2!BR114-Matrix3!BR114)/Matrix3!BR114*100</f>
        <v>54.403946798391914</v>
      </c>
      <c r="BS114" s="38">
        <f>Matrix2!BS114/Matrix3!BS114*100</f>
        <v>9.4704177522761217</v>
      </c>
      <c r="BT114" s="38">
        <f>Matrix2!BT114/Matrix3!BT114*100</f>
        <v>3.9872361603091426</v>
      </c>
      <c r="BU114" s="38">
        <f>Matrix2!BU114/Matrix3!BU114*100</f>
        <v>3.2945874634528987</v>
      </c>
      <c r="BV114" s="38">
        <f>Matrix2!BV114/Matrix3!BV114*100</f>
        <v>9.353045626495792</v>
      </c>
      <c r="BW114" s="38">
        <f>Matrix2!BW114/Matrix3!BW114*100</f>
        <v>11.874518860662048</v>
      </c>
      <c r="BX114" s="35">
        <f>Matrix2!BX114/Matrix3!BX114*1000</f>
        <v>36508.713057812318</v>
      </c>
      <c r="BY114" s="45" t="s">
        <v>46</v>
      </c>
      <c r="BZ114" s="38">
        <f>Matrix2!BZ114/Matrix3!BZ114*100</f>
        <v>63.353728153634471</v>
      </c>
      <c r="CA114" s="38">
        <f>Matrix2!CA114/Matrix3!CA114*100</f>
        <v>65.344827586206904</v>
      </c>
      <c r="CB114" s="38">
        <f>Matrix2!CB114/Matrix3!CB114*100</f>
        <v>87.19960065606503</v>
      </c>
      <c r="CC114" s="38">
        <f>Matrix2!CC114/Matrix3!CC114*100</f>
        <v>12.800399343934965</v>
      </c>
      <c r="CD114" s="38">
        <f>Matrix2!CD114/Matrix3!CD114*100</f>
        <v>6.3966341011195889</v>
      </c>
      <c r="CE114" s="38">
        <f>Matrix2!CE114/Matrix3!CE114*100</f>
        <v>71.017337258750416</v>
      </c>
      <c r="CF114" s="38">
        <f>Matrix2!CF114/Matrix3!CF114*100</f>
        <v>9.0604026845637584</v>
      </c>
      <c r="CG114" s="35">
        <f>Matrix2!$CG114-Matrix3!CG114</f>
        <v>-4729</v>
      </c>
      <c r="CH114" s="38">
        <f>Matrix2!CH114/Matrix3!CH114*100</f>
        <v>4.2188438611894092</v>
      </c>
      <c r="CI114" s="38">
        <f>Matrix2!CI114/Matrix3!CI114*100</f>
        <v>2.8418280116445636</v>
      </c>
      <c r="CJ114" s="38">
        <f>Matrix2!CJ114/Matrix3!CJ114*100</f>
        <v>1.3770158495448455</v>
      </c>
      <c r="CK114" s="38">
        <f>Matrix2!CK114/Matrix3!CK114*100</f>
        <v>35.377875136911278</v>
      </c>
      <c r="CL114" s="38">
        <v>5.3</v>
      </c>
      <c r="CM114" s="38">
        <f>Matrix2!CM114/Matrix3!CM114*100</f>
        <v>50.273822562979184</v>
      </c>
      <c r="CN114" s="38">
        <f>Matrix2!CN114/Matrix3!CN114*100</f>
        <v>27.41839762611276</v>
      </c>
      <c r="CO114" s="40">
        <f>Matrix2!CO114/Matrix3!CO114*100</f>
        <v>10.034551559686603</v>
      </c>
      <c r="CP114" s="35">
        <f>Matrix2!CP114-Matrix3!CP114</f>
        <v>65</v>
      </c>
      <c r="CQ114" s="77">
        <f>Matrix2!CQ114/Matrix3!CQ114*100-100</f>
        <v>0.38434247871333582</v>
      </c>
      <c r="CR114" s="35">
        <f>Matrix2!CR114-Matrix3!CR114</f>
        <v>779</v>
      </c>
      <c r="CS114" s="50">
        <f>Matrix2!CS114/Matrix3!CS114*100-100</f>
        <v>4.8092357081121122</v>
      </c>
      <c r="CT114" s="38">
        <f>Matrix2!CT114/Matrix3!CT114*100</f>
        <v>41.497319903398719</v>
      </c>
      <c r="CU114" s="35">
        <f>Matrix2!CT114-Matrix3!CU114</f>
        <v>12</v>
      </c>
      <c r="CV114" s="38">
        <f>Matrix2!CV114/Matrix3!CV114*100</f>
        <v>100.47770513047062</v>
      </c>
      <c r="CW114" s="38">
        <f>Matrix2!CW114/Matrix3!CW114*100</f>
        <v>49.937351796012756</v>
      </c>
      <c r="CX114" s="38">
        <f>Matrix2!CX114/Matrix3!CX114</f>
        <v>2.1088405976046425</v>
      </c>
      <c r="CY114" s="38">
        <f>Matrix2!CY114/Matrix3!CY114</f>
        <v>3.3251241117492456</v>
      </c>
      <c r="CZ114" s="38">
        <f>Matrix2!CZ114/Matrix3!CZ114</f>
        <v>44.362337662337666</v>
      </c>
      <c r="DA114" s="40">
        <f>(Matrix2!DA114-Matrix3!DA114)/Matrix3!DA114*100</f>
        <v>-0.96153846153845812</v>
      </c>
      <c r="DB114" s="44" t="s">
        <v>46</v>
      </c>
      <c r="DC114" s="44" t="s">
        <v>46</v>
      </c>
      <c r="DD114" s="44" t="s">
        <v>46</v>
      </c>
      <c r="DE114" s="44" t="s">
        <v>46</v>
      </c>
      <c r="DF114" s="44">
        <f>Matrix2!DF114/Matrix3!DF114*100</f>
        <v>5.360087960417812</v>
      </c>
      <c r="DG114" s="44">
        <f>Matrix2!DG114/Matrix3!DG114*100</f>
        <v>27.179487179487179</v>
      </c>
      <c r="DH114" s="44">
        <f>Matrix2!DH114/Matrix3!DH114*100</f>
        <v>6.0449050086355784</v>
      </c>
      <c r="DI114" s="44">
        <f>Matrix2!DI114/Matrix3!DI114*100</f>
        <v>47.142857142857139</v>
      </c>
    </row>
    <row r="115" spans="1:113" x14ac:dyDescent="0.2">
      <c r="A115" s="3" t="s">
        <v>26</v>
      </c>
      <c r="B115" s="4">
        <v>2015</v>
      </c>
      <c r="C115" s="2" t="s">
        <v>4</v>
      </c>
      <c r="D115" s="38" t="s">
        <v>46</v>
      </c>
      <c r="E115" s="38" t="s">
        <v>46</v>
      </c>
      <c r="F115" s="39" t="s">
        <v>46</v>
      </c>
      <c r="G115" s="40">
        <f>Matrix2!G115/Matrix3!G115*100</f>
        <v>2.241250689241348</v>
      </c>
      <c r="H115" s="38">
        <f>Matrix2!H115/Matrix3!H115*100</f>
        <v>8.2741396646232683</v>
      </c>
      <c r="I115" s="9" t="s">
        <v>46</v>
      </c>
      <c r="J115" s="9" t="s">
        <v>46</v>
      </c>
      <c r="K115" s="9" t="s">
        <v>46</v>
      </c>
      <c r="L115" s="9" t="s">
        <v>46</v>
      </c>
      <c r="M115" s="9" t="s">
        <v>46</v>
      </c>
      <c r="N115" s="38" t="s">
        <v>237</v>
      </c>
      <c r="O115" s="9">
        <f>Matrix2!O115/Matrix3!O115*100</f>
        <v>20.921658986175114</v>
      </c>
      <c r="P115" s="9" t="s">
        <v>237</v>
      </c>
      <c r="Q115" s="9" t="s">
        <v>237</v>
      </c>
      <c r="R115" s="40" t="s">
        <v>46</v>
      </c>
      <c r="S115" s="38">
        <f>Matrix2!S115/Matrix3!S115*100</f>
        <v>64.051076099268869</v>
      </c>
      <c r="T115" s="38">
        <f>Matrix2!T115/Matrix3!T115*100</f>
        <v>64.257151645647497</v>
      </c>
      <c r="U115" s="38">
        <f>Matrix2!U115/Matrix3!U115*100</f>
        <v>47.462379661650623</v>
      </c>
      <c r="V115" s="38">
        <f>Matrix2!V115/Matrix3!V115*100</f>
        <v>63.870246085011182</v>
      </c>
      <c r="W115" s="38">
        <f>Matrix2!W115/Matrix3!W115*100</f>
        <v>47.479322567940137</v>
      </c>
      <c r="X115" s="38">
        <f>Matrix2!X115/Matrix3!X115*100</f>
        <v>8.2547589396904471</v>
      </c>
      <c r="Y115" s="38">
        <f>Matrix2!Y115/Matrix3!Y115*100</f>
        <v>26.325752886741355</v>
      </c>
      <c r="Z115" s="38">
        <f>Matrix2!Z115/Matrix3!Z115*100</f>
        <v>13.856159410967287</v>
      </c>
      <c r="AA115" s="38">
        <f>(Matrix3!AA115-Matrix2!AA115)/Matrix2!AA115*100</f>
        <v>21.506884701731799</v>
      </c>
      <c r="AB115" s="38" t="s">
        <v>46</v>
      </c>
      <c r="AC115" s="38" t="s">
        <v>46</v>
      </c>
      <c r="AD115" s="38">
        <f>Matrix2!AD115/Matrix3!AD115*100</f>
        <v>89.206349206349216</v>
      </c>
      <c r="AE115" s="44" t="s">
        <v>46</v>
      </c>
      <c r="AF115" s="40">
        <f>Matrix2!AF115/Matrix3!AF115*100</f>
        <v>100</v>
      </c>
      <c r="AG115" s="38">
        <f>Matrix2!AG115/Matrix3!AG115*100</f>
        <v>16.412052803995977</v>
      </c>
      <c r="AH115" s="38" t="s">
        <v>46</v>
      </c>
      <c r="AI115" s="38" t="s">
        <v>46</v>
      </c>
      <c r="AJ115" s="38" t="s">
        <v>46</v>
      </c>
      <c r="AK115" s="38">
        <f>Matrix2!AK115/Matrix3!AK115*100</f>
        <v>20.958083832335326</v>
      </c>
      <c r="AL115" s="38">
        <f>Matrix2!AL115/Matrix3!AL115*100</f>
        <v>13.639387890884896</v>
      </c>
      <c r="AM115" s="38">
        <f>Matrix2!AM115/Matrix3!AM115*100</f>
        <v>36.984126984126988</v>
      </c>
      <c r="AN115" s="38">
        <f>Matrix2!AN115/Matrix3!AN115*100</f>
        <v>15.553359683794465</v>
      </c>
      <c r="AO115" s="38" t="s">
        <v>46</v>
      </c>
      <c r="AP115" s="38" t="s">
        <v>46</v>
      </c>
      <c r="AQ115" s="40" t="s">
        <v>46</v>
      </c>
      <c r="AR115" s="38">
        <f>Matrix2!AR115/Matrix3!AR115*100</f>
        <v>9.7726314423794225</v>
      </c>
      <c r="AS115" s="38">
        <f>Matrix2!AS115/Matrix3!AS115*100</f>
        <v>31.131762363093262</v>
      </c>
      <c r="AT115" s="38">
        <f>Matrix2!AT115/Matrix3!AT115*100</f>
        <v>38.912579957356073</v>
      </c>
      <c r="AU115" s="38">
        <f>Matrix2!AU115/Matrix3!AU115*100</f>
        <v>48.493150684931507</v>
      </c>
      <c r="AV115" s="38">
        <f>Matrix2!AV115/Matrix3!AV115*100</f>
        <v>9.6913375373382014</v>
      </c>
      <c r="AW115" s="38">
        <f>Matrix2!AW115/Matrix3!AW115*100</f>
        <v>2.6551609691337537</v>
      </c>
      <c r="AX115" s="38">
        <v>5.8</v>
      </c>
      <c r="AY115" s="38" t="s">
        <v>46</v>
      </c>
      <c r="AZ115" s="9" t="s">
        <v>46</v>
      </c>
      <c r="BA115" s="40" t="s">
        <v>46</v>
      </c>
      <c r="BB115" s="38">
        <f>Matrix2!BB115/Matrix3!BB115*100</f>
        <v>9.2374558074665103</v>
      </c>
      <c r="BC115" s="38">
        <f>Matrix2!BC115/Matrix3!BC115*100</f>
        <v>6.0906984442237668</v>
      </c>
      <c r="BD115" s="55">
        <f>Matrix2!BD115/Matrix3!BD115*100</f>
        <v>25.543478260869566</v>
      </c>
      <c r="BE115" s="38">
        <f>Matrix2!BE115/Matrix3!BE115*100</f>
        <v>6.8846815834767634</v>
      </c>
      <c r="BF115" s="51">
        <f>Matrix2!BF115/Matrix3!BF115*100</f>
        <v>41.25</v>
      </c>
      <c r="BG115" s="38">
        <f>Matrix2!BG115/Matrix3!BG115*100</f>
        <v>23.359605591774514</v>
      </c>
      <c r="BH115" s="38">
        <f>Matrix2!BH115/Matrix3!BH115*100</f>
        <v>2.0688697584004445</v>
      </c>
      <c r="BI115" s="38">
        <f>Matrix2!BI115/Matrix3!BI115*100</f>
        <v>17.401877997703171</v>
      </c>
      <c r="BJ115" s="38">
        <f>Matrix2!BJ115/Matrix3!BJ115*100</f>
        <v>7.9713571573329727</v>
      </c>
      <c r="BK115" s="38">
        <f>Matrix2!BK115/Matrix3!BK115*100</f>
        <v>25.423728813559322</v>
      </c>
      <c r="BL115" s="38" t="s">
        <v>46</v>
      </c>
      <c r="BM115" s="38" t="s">
        <v>46</v>
      </c>
      <c r="BN115" s="38">
        <f>Matrix2!BN115/Matrix3!BN115*100</f>
        <v>15.428416485900218</v>
      </c>
      <c r="BO115" s="40">
        <f>Matrix2!BO115/Matrix3!BO115*100</f>
        <v>18.379160636758321</v>
      </c>
      <c r="BP115" s="38">
        <f>Matrix2!BP115/Matrix3!BP115*100</f>
        <v>14.318891647313206</v>
      </c>
      <c r="BQ115" s="38">
        <f>Matrix2!BQ115/Matrix3!BQ115*100</f>
        <v>18.013276739514726</v>
      </c>
      <c r="BR115" s="38">
        <f>(Matrix2!BR115-Matrix3!BR115)/Matrix3!BR115*100</f>
        <v>52.485583147787295</v>
      </c>
      <c r="BS115" s="38">
        <f>Matrix2!BS115/Matrix3!BS115*100</f>
        <v>9.5909960753786763</v>
      </c>
      <c r="BT115" s="38">
        <f>Matrix2!BT115/Matrix3!BT115*100</f>
        <v>4.4922318445720215</v>
      </c>
      <c r="BU115" s="38">
        <f>Matrix2!BU115/Matrix3!BU115*100</f>
        <v>3.8600144149915918</v>
      </c>
      <c r="BV115" s="38">
        <f>Matrix2!BV115/Matrix3!BV115*100</f>
        <v>9.4968047737949135</v>
      </c>
      <c r="BW115" s="38">
        <f>Matrix2!BW115/Matrix3!BW115*100</f>
        <v>12.941055446970475</v>
      </c>
      <c r="BX115" s="35">
        <f>Matrix2!BX115/Matrix3!BX115*1000</f>
        <v>40043.559344611691</v>
      </c>
      <c r="BY115" s="45" t="s">
        <v>46</v>
      </c>
      <c r="BZ115" s="38">
        <f>Matrix2!BZ115/Matrix3!BZ115*100</f>
        <v>63.131263987545005</v>
      </c>
      <c r="CA115" s="38">
        <f>Matrix2!CA115/Matrix3!CA115*100</f>
        <v>64.999219197334853</v>
      </c>
      <c r="CB115" s="38">
        <f>Matrix2!CB115/Matrix3!CB115*100</f>
        <v>85.681108352686792</v>
      </c>
      <c r="CC115" s="38">
        <f>Matrix2!CC115/Matrix3!CC115*100</f>
        <v>14.318891647313206</v>
      </c>
      <c r="CD115" s="38">
        <f>Matrix2!CD115/Matrix3!CD115*100</f>
        <v>6.7750460478898056</v>
      </c>
      <c r="CE115" s="38">
        <f>Matrix2!CE115/Matrix3!CE115*100</f>
        <v>73.128329750443967</v>
      </c>
      <c r="CF115" s="38">
        <f>Matrix2!CF115/Matrix3!CF115*100</f>
        <v>12.455516014234876</v>
      </c>
      <c r="CG115" s="35">
        <f>Matrix2!$CG115-Matrix3!CG115</f>
        <v>-5238</v>
      </c>
      <c r="CH115" s="38">
        <f>Matrix2!CH115/Matrix3!CH115*100</f>
        <v>5.5743937525688452</v>
      </c>
      <c r="CI115" s="38">
        <f>Matrix2!CI115/Matrix3!CI115*100</f>
        <v>4.1307028360049323</v>
      </c>
      <c r="CJ115" s="38">
        <f>Matrix2!CJ115/Matrix3!CJ115*100</f>
        <v>1.4436909165639129</v>
      </c>
      <c r="CK115" s="38">
        <f>Matrix2!CK115/Matrix3!CK115*100</f>
        <v>48.755760368663594</v>
      </c>
      <c r="CL115" s="38">
        <v>7</v>
      </c>
      <c r="CM115" s="38">
        <f>Matrix2!CM115/Matrix3!CM115*100</f>
        <v>53.917050691244242</v>
      </c>
      <c r="CN115" s="38">
        <f>Matrix2!CN115/Matrix3!CN115*100</f>
        <v>29.141475211608221</v>
      </c>
      <c r="CO115" s="40">
        <f>Matrix2!CO115/Matrix3!CO115*100</f>
        <v>10.883730949431849</v>
      </c>
      <c r="CP115" s="35">
        <f>Matrix2!CP115-Matrix3!CP115</f>
        <v>114</v>
      </c>
      <c r="CQ115" s="77">
        <f>Matrix2!CQ115/Matrix3!CQ115*100-100</f>
        <v>0.76741837765061405</v>
      </c>
      <c r="CR115" s="35">
        <f>Matrix2!CR115-Matrix3!CR115</f>
        <v>166</v>
      </c>
      <c r="CS115" s="50">
        <f>Matrix2!CS115/Matrix3!CS115*100-100</f>
        <v>1.1213943119637833</v>
      </c>
      <c r="CT115" s="38">
        <f>Matrix2!CT115/Matrix3!CT115*100</f>
        <v>47.230943950831715</v>
      </c>
      <c r="CU115" s="35">
        <f>Matrix2!CT115-Matrix3!CU115</f>
        <v>53</v>
      </c>
      <c r="CV115" s="38">
        <f>Matrix2!CV115/Matrix3!CV115*100</f>
        <v>100.11557218251053</v>
      </c>
      <c r="CW115" s="38">
        <f>Matrix2!CW115/Matrix3!CW115*100</f>
        <v>48.607894651487143</v>
      </c>
      <c r="CX115" s="38">
        <f>Matrix2!CX115/Matrix3!CX115</f>
        <v>2.0827534959129905</v>
      </c>
      <c r="CY115" s="38">
        <f>Matrix2!CY115/Matrix3!CY115</f>
        <v>2.741020625889047</v>
      </c>
      <c r="CZ115" s="38">
        <f>Matrix2!CZ115/Matrix3!CZ115</f>
        <v>49.807754442649433</v>
      </c>
      <c r="DA115" s="40">
        <f>(Matrix2!DA115-Matrix3!DA115)/Matrix3!DA115*100</f>
        <v>3.0965391621129315</v>
      </c>
      <c r="DB115" s="44" t="s">
        <v>46</v>
      </c>
      <c r="DC115" s="44" t="s">
        <v>46</v>
      </c>
      <c r="DD115" s="44" t="s">
        <v>46</v>
      </c>
      <c r="DE115" s="44" t="s">
        <v>46</v>
      </c>
      <c r="DF115" s="44">
        <f>Matrix2!DF115/Matrix3!DF115*100</f>
        <v>6.0906984442237668</v>
      </c>
      <c r="DG115" s="44">
        <f>Matrix2!DG115/Matrix3!DG115*100</f>
        <v>25.543478260869566</v>
      </c>
      <c r="DH115" s="44">
        <f>Matrix2!DH115/Matrix3!DH115*100</f>
        <v>6.8846815834767634</v>
      </c>
      <c r="DI115" s="44">
        <f>Matrix2!DI115/Matrix3!DI115*100</f>
        <v>41.25</v>
      </c>
    </row>
    <row r="116" spans="1:113" x14ac:dyDescent="0.2">
      <c r="A116" s="3" t="s">
        <v>27</v>
      </c>
      <c r="B116" s="4">
        <v>2015</v>
      </c>
      <c r="C116" s="2" t="s">
        <v>5</v>
      </c>
      <c r="D116" s="38" t="s">
        <v>46</v>
      </c>
      <c r="E116" s="38" t="s">
        <v>46</v>
      </c>
      <c r="F116" s="39" t="s">
        <v>46</v>
      </c>
      <c r="G116" s="40">
        <f>Matrix2!G116/Matrix3!G116*100</f>
        <v>2.3520521418788078</v>
      </c>
      <c r="H116" s="38">
        <f>Matrix2!H116/Matrix3!H116*100</f>
        <v>6.3996599442686444</v>
      </c>
      <c r="I116" s="9" t="s">
        <v>46</v>
      </c>
      <c r="J116" s="9" t="s">
        <v>46</v>
      </c>
      <c r="K116" s="9" t="s">
        <v>46</v>
      </c>
      <c r="L116" s="9" t="s">
        <v>46</v>
      </c>
      <c r="M116" s="9" t="s">
        <v>46</v>
      </c>
      <c r="N116" s="38" t="s">
        <v>237</v>
      </c>
      <c r="O116" s="9">
        <f>Matrix2!O116/Matrix3!O116*100</f>
        <v>23.376623376623375</v>
      </c>
      <c r="P116" s="9" t="s">
        <v>237</v>
      </c>
      <c r="Q116" s="9" t="s">
        <v>237</v>
      </c>
      <c r="R116" s="40" t="s">
        <v>46</v>
      </c>
      <c r="S116" s="38">
        <f>Matrix2!S116/Matrix3!S116*100</f>
        <v>65.137475315205833</v>
      </c>
      <c r="T116" s="38">
        <f>Matrix2!T116/Matrix3!T116*100</f>
        <v>65.522596676502559</v>
      </c>
      <c r="U116" s="38">
        <f>Matrix2!U116/Matrix3!U116*100</f>
        <v>48.438565389335878</v>
      </c>
      <c r="V116" s="38">
        <f>Matrix2!V116/Matrix3!V116*100</f>
        <v>62.6916524701874</v>
      </c>
      <c r="W116" s="38">
        <f>Matrix2!W116/Matrix3!W116*100</f>
        <v>50.337837837837839</v>
      </c>
      <c r="X116" s="38">
        <f>Matrix2!X116/Matrix3!X116*100</f>
        <v>8.6749537159481616</v>
      </c>
      <c r="Y116" s="38">
        <f>Matrix2!Y116/Matrix3!Y116*100</f>
        <v>23.898029876722752</v>
      </c>
      <c r="Z116" s="38">
        <f>Matrix2!Z116/Matrix3!Z116*100</f>
        <v>9.8651686263785212</v>
      </c>
      <c r="AA116" s="38">
        <f>(Matrix3!AA116-Matrix2!AA116)/Matrix2!AA116*100</f>
        <v>25.6877895473901</v>
      </c>
      <c r="AB116" s="38" t="s">
        <v>46</v>
      </c>
      <c r="AC116" s="38" t="s">
        <v>46</v>
      </c>
      <c r="AD116" s="38">
        <f>Matrix2!AD116/Matrix3!AD116*100</f>
        <v>91.822429906542055</v>
      </c>
      <c r="AE116" s="44">
        <f>Matrix2!AE116/Matrix3!AE116*100</f>
        <v>52.989202001580196</v>
      </c>
      <c r="AF116" s="40">
        <f>Matrix2!AF116/Matrix3!AF116*100</f>
        <v>76.746987951807228</v>
      </c>
      <c r="AG116" s="38">
        <f>Matrix2!AG116/Matrix3!AG116*100</f>
        <v>17.564823123789733</v>
      </c>
      <c r="AH116" s="38">
        <f>Matrix2!AH116/Matrix3!AH116*100</f>
        <v>58.757062146892657</v>
      </c>
      <c r="AI116" s="38">
        <f>Matrix2!AI116/Matrix3!AI116*100</f>
        <v>120.78958420831583</v>
      </c>
      <c r="AJ116" s="38">
        <f>Matrix2!AJ116/Matrix3!AJ116*100</f>
        <v>28.554216867469879</v>
      </c>
      <c r="AK116" s="38">
        <f>Matrix2!AK116/Matrix3!AK116*100</f>
        <v>19.167039856695027</v>
      </c>
      <c r="AL116" s="38">
        <f>Matrix2!AL116/Matrix3!AL116*100</f>
        <v>8.5535154500671737</v>
      </c>
      <c r="AM116" s="38">
        <f>Matrix2!AM116/Matrix3!AM116*100</f>
        <v>26.401869158878505</v>
      </c>
      <c r="AN116" s="38">
        <f>Matrix2!AN116/Matrix3!AN116*100</f>
        <v>11.2933584296854</v>
      </c>
      <c r="AO116" s="38">
        <f>Matrix2!AO116/Matrix3!AO116*1000</f>
        <v>64.533476741059431</v>
      </c>
      <c r="AP116" s="38" t="s">
        <v>46</v>
      </c>
      <c r="AQ116" s="40" t="s">
        <v>46</v>
      </c>
      <c r="AR116" s="38">
        <f>Matrix2!AR116/Matrix3!AR116*100</f>
        <v>10.277239880980495</v>
      </c>
      <c r="AS116" s="38">
        <f>Matrix2!AS116/Matrix3!AS116*100</f>
        <v>29.090073529411764</v>
      </c>
      <c r="AT116" s="38">
        <f>Matrix2!AT116/Matrix3!AT116*100</f>
        <v>43.443917851500792</v>
      </c>
      <c r="AU116" s="38">
        <f>Matrix2!AU116/Matrix3!AU116*100</f>
        <v>36</v>
      </c>
      <c r="AV116" s="38">
        <f>Matrix2!AV116/Matrix3!AV116*100</f>
        <v>6.3878676470588234</v>
      </c>
      <c r="AW116" s="38">
        <f>Matrix2!AW116/Matrix3!AW116*100</f>
        <v>2.4356617647058822</v>
      </c>
      <c r="AX116" s="38" t="s">
        <v>237</v>
      </c>
      <c r="AY116" s="38" t="s">
        <v>46</v>
      </c>
      <c r="AZ116" s="9" t="s">
        <v>46</v>
      </c>
      <c r="BA116" s="40">
        <f>Matrix2!BA116/Matrix3!BA116*1000</f>
        <v>14.269406392694064</v>
      </c>
      <c r="BB116" s="38">
        <f>Matrix2!BB116/Matrix3!BB116*100</f>
        <v>8.5391772540499691</v>
      </c>
      <c r="BC116" s="38">
        <f>Matrix2!BC116/Matrix3!BC116*100</f>
        <v>4.6106160402944596</v>
      </c>
      <c r="BD116" s="55">
        <f>Matrix2!BD116/Matrix3!BD116*100</f>
        <v>8.4033613445378155</v>
      </c>
      <c r="BE116" s="38">
        <f>Matrix2!BE116/Matrix3!BE116*100</f>
        <v>4.4469783352337515</v>
      </c>
      <c r="BF116" s="51">
        <f>Matrix2!BF116/Matrix3!BF116*100</f>
        <v>17.948717948717949</v>
      </c>
      <c r="BG116" s="38">
        <f>Matrix2!BG116/Matrix3!BG116*100</f>
        <v>24.474566665092333</v>
      </c>
      <c r="BH116" s="38">
        <f>Matrix2!BH116/Matrix3!BH116*100</f>
        <v>1.8332690081049787</v>
      </c>
      <c r="BI116" s="38">
        <f>Matrix2!BI116/Matrix3!BI116*100</f>
        <v>19.135416666666664</v>
      </c>
      <c r="BJ116" s="38">
        <f>Matrix2!BJ116/Matrix3!BJ116*100</f>
        <v>7.6666666666666661</v>
      </c>
      <c r="BK116" s="38">
        <f>Matrix2!BK116/Matrix3!BK116*100</f>
        <v>23.913043478260871</v>
      </c>
      <c r="BL116" s="38" t="s">
        <v>46</v>
      </c>
      <c r="BM116" s="38" t="s">
        <v>46</v>
      </c>
      <c r="BN116" s="38">
        <f>Matrix2!BN116/Matrix3!BN116*100</f>
        <v>15.627266134880349</v>
      </c>
      <c r="BO116" s="40">
        <f>Matrix2!BO116/Matrix3!BO116*100</f>
        <v>9.236947791164658</v>
      </c>
      <c r="BP116" s="38">
        <f>Matrix2!BP116/Matrix3!BP116*100</f>
        <v>13.800399670859292</v>
      </c>
      <c r="BQ116" s="38">
        <f>Matrix2!BQ116/Matrix3!BQ116*100</f>
        <v>14.533635187158399</v>
      </c>
      <c r="BR116" s="38">
        <f>(Matrix2!BR116-Matrix3!BR116)/Matrix3!BR116*100</f>
        <v>64.694299641580784</v>
      </c>
      <c r="BS116" s="38">
        <f>Matrix2!BS116/Matrix3!BS116*100</f>
        <v>6.9569735039909322</v>
      </c>
      <c r="BT116" s="38">
        <f>Matrix2!BT116/Matrix3!BT116*100</f>
        <v>2.5834789590516225</v>
      </c>
      <c r="BU116" s="38">
        <f>Matrix2!BU116/Matrix3!BU116*100</f>
        <v>2.1511696250146937</v>
      </c>
      <c r="BV116" s="38">
        <f>Matrix2!BV116/Matrix3!BV116*100</f>
        <v>6.1847289100118816</v>
      </c>
      <c r="BW116" s="38">
        <f>Matrix2!BW116/Matrix3!BW116*100</f>
        <v>7.9836065573770485</v>
      </c>
      <c r="BX116" s="35">
        <f>Matrix2!BX116/Matrix3!BX116*1000</f>
        <v>49136.858914146156</v>
      </c>
      <c r="BY116" s="45" t="s">
        <v>46</v>
      </c>
      <c r="BZ116" s="38">
        <f>Matrix2!BZ116/Matrix3!BZ116*100</f>
        <v>61.502857412742642</v>
      </c>
      <c r="CA116" s="38">
        <f>Matrix2!CA116/Matrix3!CA116*100</f>
        <v>66.336556456643791</v>
      </c>
      <c r="CB116" s="38">
        <f>Matrix2!CB116/Matrix3!CB116*100</f>
        <v>86.199600329140708</v>
      </c>
      <c r="CC116" s="38">
        <f>Matrix2!CC116/Matrix3!CC116*100</f>
        <v>13.800399670859292</v>
      </c>
      <c r="CD116" s="38">
        <f>Matrix2!CD116/Matrix3!CD116*100</f>
        <v>7.0412601387092986</v>
      </c>
      <c r="CE116" s="38">
        <f>Matrix2!CE116/Matrix3!CE116*100</f>
        <v>71.116868948588575</v>
      </c>
      <c r="CF116" s="38">
        <f>Matrix2!CF116/Matrix3!CF116*100</f>
        <v>10.919540229885058</v>
      </c>
      <c r="CG116" s="35">
        <f>Matrix2!$CG116-Matrix3!CG116</f>
        <v>1505</v>
      </c>
      <c r="CH116" s="38">
        <f>Matrix2!CH116/Matrix3!CH116*100</f>
        <v>3.5478421133466442</v>
      </c>
      <c r="CI116" s="38">
        <f>Matrix2!CI116/Matrix3!CI116*100</f>
        <v>2.2116418368914146</v>
      </c>
      <c r="CJ116" s="38">
        <f>Matrix2!CJ116/Matrix3!CJ116*100</f>
        <v>1.3362002764552297</v>
      </c>
      <c r="CK116" s="38">
        <f>Matrix2!CK116/Matrix3!CK116*100</f>
        <v>32.683982683982684</v>
      </c>
      <c r="CL116" s="38" t="s">
        <v>237</v>
      </c>
      <c r="CM116" s="38">
        <f>Matrix2!CM116/Matrix3!CM116*100</f>
        <v>43.722943722943725</v>
      </c>
      <c r="CN116" s="38">
        <f>Matrix2!CN116/Matrix3!CN116*100</f>
        <v>27.191679049034175</v>
      </c>
      <c r="CO116" s="40">
        <f>Matrix2!CO116/Matrix3!CO116*100</f>
        <v>7.8063885267275106</v>
      </c>
      <c r="CP116" s="35">
        <f>Matrix2!CP116-Matrix3!CP116</f>
        <v>68</v>
      </c>
      <c r="CQ116" s="77">
        <f>Matrix2!CQ116/Matrix3!CQ116*100-100</f>
        <v>0.70576024909185264</v>
      </c>
      <c r="CR116" s="35">
        <f>Matrix2!CR116-Matrix3!CR116</f>
        <v>103</v>
      </c>
      <c r="CS116" s="50">
        <f>Matrix2!CS116/Matrix3!CS116*100-100</f>
        <v>1.0729166666666714</v>
      </c>
      <c r="CT116" s="38">
        <f>Matrix2!CT116/Matrix3!CT116*100</f>
        <v>32.54663506132124</v>
      </c>
      <c r="CU116" s="35">
        <f>Matrix2!CT116-Matrix3!CU116</f>
        <v>25</v>
      </c>
      <c r="CV116" s="38">
        <f>Matrix2!CV116/Matrix3!CV116*100</f>
        <v>116.4773781304751</v>
      </c>
      <c r="CW116" s="38">
        <f>Matrix2!CW116/Matrix3!CW116*100</f>
        <v>53.378359231096205</v>
      </c>
      <c r="CX116" s="38">
        <f>Matrix2!CX116/Matrix3!CX116</f>
        <v>2.2055208333333334</v>
      </c>
      <c r="CY116" s="38">
        <f>Matrix2!CY116/Matrix3!CY116</f>
        <v>1.3862118632971061</v>
      </c>
      <c r="CZ116" s="38">
        <f>Matrix2!CZ116/Matrix3!CZ116</f>
        <v>39.355018587360597</v>
      </c>
      <c r="DA116" s="40">
        <f>(Matrix2!DA116-Matrix3!DA116)/Matrix3!DA116*100</f>
        <v>6.4459930313588858</v>
      </c>
      <c r="DB116" s="44" t="s">
        <v>46</v>
      </c>
      <c r="DC116" s="44" t="s">
        <v>46</v>
      </c>
      <c r="DD116" s="44" t="s">
        <v>46</v>
      </c>
      <c r="DE116" s="44" t="s">
        <v>46</v>
      </c>
      <c r="DF116" s="44">
        <f>Matrix2!DF116/Matrix3!DF116*100</f>
        <v>4.6106160402944596</v>
      </c>
      <c r="DG116" s="44">
        <f>Matrix2!DG116/Matrix3!DG116*100</f>
        <v>8.4033613445378155</v>
      </c>
      <c r="DH116" s="44">
        <f>Matrix2!DH116/Matrix3!DH116*100</f>
        <v>4.4469783352337515</v>
      </c>
      <c r="DI116" s="44">
        <f>Matrix2!DI116/Matrix3!DI116*100</f>
        <v>17.948717948717949</v>
      </c>
    </row>
    <row r="117" spans="1:113" x14ac:dyDescent="0.2">
      <c r="A117" s="3" t="s">
        <v>28</v>
      </c>
      <c r="B117" s="4">
        <v>2015</v>
      </c>
      <c r="C117" s="2" t="s">
        <v>6</v>
      </c>
      <c r="D117" s="38" t="s">
        <v>46</v>
      </c>
      <c r="E117" s="38" t="s">
        <v>46</v>
      </c>
      <c r="F117" s="39" t="s">
        <v>46</v>
      </c>
      <c r="G117" s="40">
        <f>Matrix2!G117/Matrix3!G117*100</f>
        <v>1.9531062700784758</v>
      </c>
      <c r="H117" s="38">
        <f>Matrix2!H117/Matrix3!H117*100</f>
        <v>13.420812888583439</v>
      </c>
      <c r="I117" s="9" t="s">
        <v>46</v>
      </c>
      <c r="J117" s="9" t="s">
        <v>46</v>
      </c>
      <c r="K117" s="9" t="s">
        <v>46</v>
      </c>
      <c r="L117" s="9" t="s">
        <v>46</v>
      </c>
      <c r="M117" s="9" t="s">
        <v>46</v>
      </c>
      <c r="N117" s="38">
        <v>18.600000000000001</v>
      </c>
      <c r="O117" s="9">
        <f>Matrix2!O117/Matrix3!O117*100</f>
        <v>31.369073992024809</v>
      </c>
      <c r="P117" s="9">
        <f>Matrix2!P117/Matrix3!P117*100</f>
        <v>43.891274314759883</v>
      </c>
      <c r="Q117" s="9">
        <f>(Matrix3!Q117-Matrix2!Q117)/Matrix2!Q117*100</f>
        <v>47.526529632994709</v>
      </c>
      <c r="R117" s="40" t="s">
        <v>46</v>
      </c>
      <c r="S117" s="38">
        <f>Matrix2!S117/Matrix3!S117*100</f>
        <v>64.293011851246433</v>
      </c>
      <c r="T117" s="38">
        <f>Matrix2!T117/Matrix3!T117*100</f>
        <v>68.184308841843091</v>
      </c>
      <c r="U117" s="38">
        <f>Matrix2!U117/Matrix3!U117*100</f>
        <v>45.61154902134443</v>
      </c>
      <c r="V117" s="38">
        <f>Matrix2!V117/Matrix3!V117*100</f>
        <v>61.917659804983749</v>
      </c>
      <c r="W117" s="38">
        <f>Matrix2!W117/Matrix3!W117*100</f>
        <v>46.553398058252426</v>
      </c>
      <c r="X117" s="38">
        <f>Matrix2!X117/Matrix3!X117*100</f>
        <v>7.9547304999185799</v>
      </c>
      <c r="Y117" s="38">
        <f>Matrix2!Y117/Matrix3!Y117*100</f>
        <v>30.996085483311564</v>
      </c>
      <c r="Z117" s="38">
        <f>Matrix2!Z117/Matrix3!Z117*100</f>
        <v>15.403930178014683</v>
      </c>
      <c r="AA117" s="38">
        <f>(Matrix3!AA117-Matrix2!AA117)/Matrix2!AA117*100</f>
        <v>28.398411402994494</v>
      </c>
      <c r="AB117" s="38" t="s">
        <v>46</v>
      </c>
      <c r="AC117" s="38" t="s">
        <v>46</v>
      </c>
      <c r="AD117" s="38">
        <f>Matrix2!AD117/Matrix3!AD117*100</f>
        <v>90.441176470588232</v>
      </c>
      <c r="AE117" s="44">
        <f>Matrix2!AE117/Matrix3!AE117*100</f>
        <v>42.651399946327935</v>
      </c>
      <c r="AF117" s="40">
        <f>Matrix2!AF117/Matrix3!AF117*100</f>
        <v>19.273743016759777</v>
      </c>
      <c r="AG117" s="38">
        <f>Matrix2!AG117/Matrix3!AG117*100</f>
        <v>16.125113877922868</v>
      </c>
      <c r="AH117" s="38">
        <f>Matrix2!AH117/Matrix3!AH117*100</f>
        <v>47.115384615384613</v>
      </c>
      <c r="AI117" s="38">
        <f>Matrix2!AI117/Matrix3!AI117*100</f>
        <v>94.600370423137207</v>
      </c>
      <c r="AJ117" s="38">
        <f>Matrix2!AJ117/Matrix3!AJ117*100</f>
        <v>24.627560521415269</v>
      </c>
      <c r="AK117" s="38">
        <f>Matrix2!AK117/Matrix3!AK117*100</f>
        <v>22.02429149797571</v>
      </c>
      <c r="AL117" s="38">
        <f>Matrix2!AL117/Matrix3!AL117*100</f>
        <v>20.437246963562753</v>
      </c>
      <c r="AM117" s="38">
        <f>Matrix2!AM117/Matrix3!AM117*100</f>
        <v>45.367647058823529</v>
      </c>
      <c r="AN117" s="38">
        <f>Matrix2!AN117/Matrix3!AN117*100</f>
        <v>24.392903161859451</v>
      </c>
      <c r="AO117" s="38">
        <f>Matrix2!AO117/Matrix3!AO117*1000</f>
        <v>70.770145703241155</v>
      </c>
      <c r="AP117" s="38" t="s">
        <v>46</v>
      </c>
      <c r="AQ117" s="40" t="s">
        <v>46</v>
      </c>
      <c r="AR117" s="38">
        <f>Matrix2!AR117/Matrix3!AR117*100</f>
        <v>11.076126392507232</v>
      </c>
      <c r="AS117" s="38">
        <f>Matrix2!AS117/Matrix3!AS117*100</f>
        <v>35.064935064935064</v>
      </c>
      <c r="AT117" s="38">
        <f>Matrix2!AT117/Matrix3!AT117*100</f>
        <v>40.205761316872426</v>
      </c>
      <c r="AU117" s="38">
        <f>Matrix2!AU117/Matrix3!AU117*100</f>
        <v>43.909928352098262</v>
      </c>
      <c r="AV117" s="38">
        <f>Matrix2!AV117/Matrix3!AV117*100</f>
        <v>14.357864357864358</v>
      </c>
      <c r="AW117" s="38">
        <f>Matrix2!AW117/Matrix3!AW117*100</f>
        <v>3.7662337662337659</v>
      </c>
      <c r="AX117" s="38">
        <v>7.3</v>
      </c>
      <c r="AY117" s="38" t="s">
        <v>46</v>
      </c>
      <c r="AZ117" s="9" t="s">
        <v>46</v>
      </c>
      <c r="BA117" s="40">
        <f>Matrix2!BA117/Matrix3!BA117*1000</f>
        <v>12.806665638018824</v>
      </c>
      <c r="BB117" s="38">
        <f>Matrix2!BB117/Matrix3!BB117*100</f>
        <v>10.126744130292327</v>
      </c>
      <c r="BC117" s="38">
        <f>Matrix2!BC117/Matrix3!BC117*100</f>
        <v>6.0473906091001597</v>
      </c>
      <c r="BD117" s="55">
        <f>Matrix2!BD117/Matrix3!BD117*100</f>
        <v>58.894230769230774</v>
      </c>
      <c r="BE117" s="38">
        <f>Matrix2!BE117/Matrix3!BE117*100</f>
        <v>7.62673844773441</v>
      </c>
      <c r="BF117" s="51">
        <f>Matrix2!BF117/Matrix3!BF117*100</f>
        <v>58.82352941176471</v>
      </c>
      <c r="BG117" s="38">
        <f>Matrix2!BG117/Matrix3!BG117*100</f>
        <v>23.606693624434605</v>
      </c>
      <c r="BH117" s="38">
        <f>Matrix2!BH117/Matrix3!BH117*100</f>
        <v>3.5206499661475967</v>
      </c>
      <c r="BI117" s="38">
        <f>Matrix2!BI117/Matrix3!BI117*100</f>
        <v>18.076583610564192</v>
      </c>
      <c r="BJ117" s="38">
        <f>Matrix2!BJ117/Matrix3!BJ117*100</f>
        <v>7.9333288071152159</v>
      </c>
      <c r="BK117" s="38">
        <f>Matrix2!BK117/Matrix3!BK117*100</f>
        <v>25.459991442019685</v>
      </c>
      <c r="BL117" s="38" t="s">
        <v>46</v>
      </c>
      <c r="BM117" s="38" t="s">
        <v>46</v>
      </c>
      <c r="BN117" s="38">
        <f>Matrix2!BN117/Matrix3!BN117*100</f>
        <v>13.232297503820684</v>
      </c>
      <c r="BO117" s="40">
        <f>Matrix2!BO117/Matrix3!BO117*100</f>
        <v>17.430441898527004</v>
      </c>
      <c r="BP117" s="38">
        <f>Matrix2!BP117/Matrix3!BP117*100</f>
        <v>14.051914440130927</v>
      </c>
      <c r="BQ117" s="38">
        <f>Matrix2!BQ117/Matrix3!BQ117*100</f>
        <v>20.404723881131964</v>
      </c>
      <c r="BR117" s="38">
        <f>(Matrix2!BR117-Matrix3!BR117)/Matrix3!BR117*100</f>
        <v>55.802753626957781</v>
      </c>
      <c r="BS117" s="38">
        <f>Matrix2!BS117/Matrix3!BS117*100</f>
        <v>12.580114117665861</v>
      </c>
      <c r="BT117" s="38">
        <f>Matrix2!BT117/Matrix3!BT117*100</f>
        <v>5.8257547908641936</v>
      </c>
      <c r="BU117" s="38">
        <f>Matrix2!BU117/Matrix3!BU117*100</f>
        <v>4.4150110375275942</v>
      </c>
      <c r="BV117" s="38">
        <f>Matrix2!BV117/Matrix3!BV117*100</f>
        <v>13.302090089336152</v>
      </c>
      <c r="BW117" s="38">
        <f>Matrix2!BW117/Matrix3!BW117*100</f>
        <v>15.981971714241311</v>
      </c>
      <c r="BX117" s="35">
        <f>Matrix2!BX117/Matrix3!BX117*1000</f>
        <v>35235.311284046693</v>
      </c>
      <c r="BY117" s="45" t="s">
        <v>46</v>
      </c>
      <c r="BZ117" s="38">
        <f>Matrix2!BZ117/Matrix3!BZ117*100</f>
        <v>63.373663432800043</v>
      </c>
      <c r="CA117" s="38">
        <f>Matrix2!CA117/Matrix3!CA117*100</f>
        <v>66.911146764458707</v>
      </c>
      <c r="CB117" s="38">
        <f>Matrix2!CB117/Matrix3!CB117*100</f>
        <v>85.948085559869071</v>
      </c>
      <c r="CC117" s="38">
        <f>Matrix2!CC117/Matrix3!CC117*100</f>
        <v>14.051914440130927</v>
      </c>
      <c r="CD117" s="38">
        <f>Matrix2!CD117/Matrix3!CD117*100</f>
        <v>7.0868539240313622</v>
      </c>
      <c r="CE117" s="38">
        <f>Matrix2!CE117/Matrix3!CE117*100</f>
        <v>74.417677796475061</v>
      </c>
      <c r="CF117" s="38">
        <f>Matrix2!CF117/Matrix3!CF117*100</f>
        <v>22.177419354838708</v>
      </c>
      <c r="CG117" s="35">
        <f>Matrix2!$CG117-Matrix3!CG117</f>
        <v>-8224</v>
      </c>
      <c r="CH117" s="38">
        <f>Matrix2!CH117/Matrix3!CH117*100</f>
        <v>5.692164132052155</v>
      </c>
      <c r="CI117" s="38">
        <f>Matrix2!CI117/Matrix3!CI117*100</f>
        <v>4.4412499054248311</v>
      </c>
      <c r="CJ117" s="38">
        <f>Matrix2!CJ117/Matrix3!CJ117*100</f>
        <v>1.2509142266273234</v>
      </c>
      <c r="CK117" s="38">
        <f>Matrix2!CK117/Matrix3!CK117*100</f>
        <v>40.762073548958796</v>
      </c>
      <c r="CL117" s="38">
        <v>6.9</v>
      </c>
      <c r="CM117" s="38">
        <f>Matrix2!CM117/Matrix3!CM117*100</f>
        <v>62.428001772264061</v>
      </c>
      <c r="CN117" s="38">
        <f>Matrix2!CN117/Matrix3!CN117*100</f>
        <v>26.191013772860689</v>
      </c>
      <c r="CO117" s="40">
        <f>Matrix2!CO117/Matrix3!CO117*100</f>
        <v>12.968070435981755</v>
      </c>
      <c r="CP117" s="35">
        <f>Matrix2!CP117-Matrix3!CP117</f>
        <v>95</v>
      </c>
      <c r="CQ117" s="77">
        <f>Matrix2!CQ117/Matrix3!CQ117*100-100</f>
        <v>0.32008086253370038</v>
      </c>
      <c r="CR117" s="35">
        <f>Matrix2!CR117-Matrix3!CR117</f>
        <v>317</v>
      </c>
      <c r="CS117" s="50">
        <f>Matrix2!CS117/Matrix3!CS117*100-100</f>
        <v>1.0761083576617665</v>
      </c>
      <c r="CT117" s="38">
        <f>Matrix2!CT117/Matrix3!CT117*100</f>
        <v>55.969773299748113</v>
      </c>
      <c r="CU117" s="35">
        <f>Matrix2!CT117-Matrix3!CU117</f>
        <v>24</v>
      </c>
      <c r="CV117" s="38">
        <f>Matrix2!CV117/Matrix3!CV117*100</f>
        <v>94.285810243492875</v>
      </c>
      <c r="CW117" s="38">
        <f>Matrix2!CW117/Matrix3!CW117*100</f>
        <v>44.869659724775047</v>
      </c>
      <c r="CX117" s="38">
        <f>Matrix2!CX117/Matrix3!CX117</f>
        <v>2.123939167628488</v>
      </c>
      <c r="CY117" s="38">
        <f>Matrix2!CY117/Matrix3!CY117</f>
        <v>7.8769986151328215</v>
      </c>
      <c r="CZ117" s="38">
        <f>Matrix2!CZ117/Matrix3!CZ117</f>
        <v>66.631522896698613</v>
      </c>
      <c r="DA117" s="40">
        <f>(Matrix2!DA117-Matrix3!DA117)/Matrix3!DA117*100</f>
        <v>0.36900369003690892</v>
      </c>
      <c r="DB117" s="44" t="s">
        <v>46</v>
      </c>
      <c r="DC117" s="44" t="s">
        <v>46</v>
      </c>
      <c r="DD117" s="44" t="s">
        <v>46</v>
      </c>
      <c r="DE117" s="44" t="s">
        <v>46</v>
      </c>
      <c r="DF117" s="44">
        <f>Matrix2!DF117/Matrix3!DF117*100</f>
        <v>6.0473906091001597</v>
      </c>
      <c r="DG117" s="44">
        <f>Matrix2!DG117/Matrix3!DG117*100</f>
        <v>58.894230769230774</v>
      </c>
      <c r="DH117" s="44">
        <f>Matrix2!DH117/Matrix3!DH117*100</f>
        <v>7.62673844773441</v>
      </c>
      <c r="DI117" s="44">
        <f>Matrix2!DI117/Matrix3!DI117*100</f>
        <v>58.82352941176471</v>
      </c>
    </row>
    <row r="118" spans="1:113" x14ac:dyDescent="0.2">
      <c r="A118" s="3" t="s">
        <v>29</v>
      </c>
      <c r="B118" s="4">
        <v>2015</v>
      </c>
      <c r="C118" s="2" t="s">
        <v>7</v>
      </c>
      <c r="D118" s="38" t="s">
        <v>46</v>
      </c>
      <c r="E118" s="38" t="s">
        <v>46</v>
      </c>
      <c r="F118" s="39" t="s">
        <v>46</v>
      </c>
      <c r="G118" s="40" t="s">
        <v>46</v>
      </c>
      <c r="H118" s="38">
        <f>Matrix2!H118/Matrix3!H118*100</f>
        <v>7.6749585406301817</v>
      </c>
      <c r="I118" s="9" t="s">
        <v>46</v>
      </c>
      <c r="J118" s="9" t="s">
        <v>46</v>
      </c>
      <c r="K118" s="9" t="s">
        <v>46</v>
      </c>
      <c r="L118" s="9" t="s">
        <v>46</v>
      </c>
      <c r="M118" s="9" t="s">
        <v>46</v>
      </c>
      <c r="N118" s="38" t="s">
        <v>237</v>
      </c>
      <c r="O118" s="9">
        <f>Matrix2!O118/Matrix3!O118*100</f>
        <v>24.778761061946902</v>
      </c>
      <c r="P118" s="9" t="s">
        <v>237</v>
      </c>
      <c r="Q118" s="9" t="s">
        <v>237</v>
      </c>
      <c r="R118" s="40" t="s">
        <v>46</v>
      </c>
      <c r="S118" s="38">
        <f>Matrix2!S118/Matrix3!S118*100</f>
        <v>63.0107982214694</v>
      </c>
      <c r="T118" s="38">
        <f>Matrix2!T118/Matrix3!T118*100</f>
        <v>64.052711168718943</v>
      </c>
      <c r="U118" s="38">
        <f>Matrix2!U118/Matrix3!U118*100</f>
        <v>48.30870917573872</v>
      </c>
      <c r="V118" s="38">
        <f>Matrix2!V118/Matrix3!V118*100</f>
        <v>61.606022584692596</v>
      </c>
      <c r="W118" s="38">
        <f>Matrix2!W118/Matrix3!W118*100</f>
        <v>50.382293762575451</v>
      </c>
      <c r="X118" s="38">
        <f>Matrix2!X118/Matrix3!X118*100</f>
        <v>9.1011658518239944</v>
      </c>
      <c r="Y118" s="38">
        <f>Matrix2!Y118/Matrix3!Y118*100</f>
        <v>23.314295117850975</v>
      </c>
      <c r="Z118" s="38">
        <f>Matrix2!Z118/Matrix3!Z118*100</f>
        <v>11.53174164849684</v>
      </c>
      <c r="AA118" s="38">
        <f>(Matrix3!AA118-Matrix2!AA118)/Matrix2!AA118*100</f>
        <v>24.449722210441493</v>
      </c>
      <c r="AB118" s="38" t="s">
        <v>46</v>
      </c>
      <c r="AC118" s="38" t="s">
        <v>46</v>
      </c>
      <c r="AD118" s="38">
        <f>Matrix2!AD118/Matrix3!AD118*100</f>
        <v>89.320388349514573</v>
      </c>
      <c r="AE118" s="44">
        <f>Matrix2!AE118/Matrix3!AE118*100</f>
        <v>28.128231644260598</v>
      </c>
      <c r="AF118" s="40">
        <f>Matrix2!AF118/Matrix3!AF118*100</f>
        <v>0</v>
      </c>
      <c r="AG118" s="38">
        <f>Matrix2!AG118/Matrix3!AG118*100</f>
        <v>17.07462686567164</v>
      </c>
      <c r="AH118" s="38">
        <f>Matrix2!AH118/Matrix3!AH118*100</f>
        <v>61.194029850746269</v>
      </c>
      <c r="AI118" s="38">
        <f>Matrix2!AI118/Matrix3!AI118*100</f>
        <v>100.16402405686166</v>
      </c>
      <c r="AJ118" s="38">
        <f>Matrix2!AJ118/Matrix3!AJ118*100</f>
        <v>15.254237288135593</v>
      </c>
      <c r="AK118" s="38">
        <f>Matrix2!AK118/Matrix3!AK118*100</f>
        <v>19.681528662420384</v>
      </c>
      <c r="AL118" s="38">
        <f>Matrix2!AL118/Matrix3!AL118*100</f>
        <v>9.9363057324840778</v>
      </c>
      <c r="AM118" s="38">
        <f>Matrix2!AM118/Matrix3!AM118*100</f>
        <v>25.242718446601941</v>
      </c>
      <c r="AN118" s="38">
        <f>Matrix2!AN118/Matrix3!AN118*100</f>
        <v>15.112665112665113</v>
      </c>
      <c r="AO118" s="38">
        <f>Matrix2!AO118/Matrix3!AO118*1000</f>
        <v>52.836052836052836</v>
      </c>
      <c r="AP118" s="38" t="s">
        <v>46</v>
      </c>
      <c r="AQ118" s="40" t="s">
        <v>46</v>
      </c>
      <c r="AR118" s="38">
        <f>Matrix2!AR118/Matrix3!AR118*100</f>
        <v>10.029850746268657</v>
      </c>
      <c r="AS118" s="38">
        <f>Matrix2!AS118/Matrix3!AS118*100</f>
        <v>28.571428571428569</v>
      </c>
      <c r="AT118" s="38">
        <f>Matrix2!AT118/Matrix3!AT118*100</f>
        <v>39.351851851851855</v>
      </c>
      <c r="AU118" s="38">
        <f>Matrix2!AU118/Matrix3!AU118*100</f>
        <v>41.764705882352942</v>
      </c>
      <c r="AV118" s="38">
        <f>Matrix2!AV118/Matrix3!AV118*100</f>
        <v>7.605820105820106</v>
      </c>
      <c r="AW118" s="38">
        <f>Matrix2!AW118/Matrix3!AW118*100</f>
        <v>2.2486772486772484</v>
      </c>
      <c r="AX118" s="38" t="s">
        <v>237</v>
      </c>
      <c r="AY118" s="38" t="s">
        <v>46</v>
      </c>
      <c r="AZ118" s="9" t="s">
        <v>46</v>
      </c>
      <c r="BA118" s="40">
        <f>Matrix2!BA118/Matrix3!BA118*1000</f>
        <v>3.0674846625766872</v>
      </c>
      <c r="BB118" s="38">
        <f>Matrix2!BB118/Matrix3!BB118*100</f>
        <v>9.519071310116086</v>
      </c>
      <c r="BC118" s="38">
        <f>Matrix2!BC118/Matrix3!BC118*100</f>
        <v>3.387007218212104</v>
      </c>
      <c r="BD118" s="55">
        <f>Matrix2!BD118/Matrix3!BD118*100</f>
        <v>59.016393442622949</v>
      </c>
      <c r="BE118" s="38">
        <f>Matrix2!BE118/Matrix3!BE118*100</f>
        <v>3.5778175313059033</v>
      </c>
      <c r="BF118" s="51">
        <f>Matrix2!BF118/Matrix3!BF118*100</f>
        <v>65</v>
      </c>
      <c r="BG118" s="38">
        <f>Matrix2!BG118/Matrix3!BG118*100</f>
        <v>24.092868988391377</v>
      </c>
      <c r="BH118" s="38">
        <f>Matrix2!BH118/Matrix3!BH118*100</f>
        <v>1.4041850220264318</v>
      </c>
      <c r="BI118" s="38">
        <f>Matrix2!BI118/Matrix3!BI118*100</f>
        <v>18.975733634311513</v>
      </c>
      <c r="BJ118" s="38">
        <f>Matrix2!BJ118/Matrix3!BJ118*100</f>
        <v>9.3397291196388252</v>
      </c>
      <c r="BK118" s="38">
        <f>Matrix2!BK118/Matrix3!BK118*100</f>
        <v>24.320241691842899</v>
      </c>
      <c r="BL118" s="38" t="s">
        <v>46</v>
      </c>
      <c r="BM118" s="38" t="s">
        <v>46</v>
      </c>
      <c r="BN118" s="38" t="s">
        <v>46</v>
      </c>
      <c r="BO118" s="40" t="s">
        <v>46</v>
      </c>
      <c r="BP118" s="38">
        <f>Matrix2!BP118/Matrix3!BP118*100</f>
        <v>13.415249957919542</v>
      </c>
      <c r="BQ118" s="38">
        <f>Matrix2!BQ118/Matrix3!BQ118*100</f>
        <v>15.373255431692593</v>
      </c>
      <c r="BR118" s="38">
        <f>(Matrix2!BR118-Matrix3!BR118)/Matrix3!BR118*100</f>
        <v>62.892034454355624</v>
      </c>
      <c r="BS118" s="38">
        <f>Matrix2!BS118/Matrix3!BS118*100</f>
        <v>7.3233830845771148</v>
      </c>
      <c r="BT118" s="38">
        <f>Matrix2!BT118/Matrix3!BT118*100</f>
        <v>2.8524046434494195</v>
      </c>
      <c r="BU118" s="38">
        <f>Matrix2!BU118/Matrix3!BU118*100</f>
        <v>2.4911631038545696</v>
      </c>
      <c r="BV118" s="38">
        <f>Matrix2!BV118/Matrix3!BV118*100</f>
        <v>7.1047802149785895</v>
      </c>
      <c r="BW118" s="38">
        <f>Matrix2!BW118/Matrix3!BW118*100</f>
        <v>8.7342052759920197</v>
      </c>
      <c r="BX118" s="35">
        <f>Matrix2!BX118/Matrix3!BX118*1000</f>
        <v>45602.290889717638</v>
      </c>
      <c r="BY118" s="45" t="s">
        <v>46</v>
      </c>
      <c r="BZ118" s="38">
        <f>Matrix2!BZ118/Matrix3!BZ118*100</f>
        <v>62.036484245439475</v>
      </c>
      <c r="CA118" s="38">
        <f>Matrix2!CA118/Matrix3!CA118*100</f>
        <v>64.047003018542469</v>
      </c>
      <c r="CB118" s="38">
        <f>Matrix2!CB118/Matrix3!CB118*100</f>
        <v>86.584750042080458</v>
      </c>
      <c r="CC118" s="38">
        <f>Matrix2!CC118/Matrix3!CC118*100</f>
        <v>13.415249957919542</v>
      </c>
      <c r="CD118" s="38">
        <f>Matrix2!CD118/Matrix3!CD118*100</f>
        <v>6.5308870560511698</v>
      </c>
      <c r="CE118" s="38">
        <f>Matrix2!CE118/Matrix3!CE118*100</f>
        <v>70.956454121306379</v>
      </c>
      <c r="CF118" s="38">
        <f>Matrix2!CF118/Matrix3!CF118*100</f>
        <v>4.6511627906976747</v>
      </c>
      <c r="CG118" s="35">
        <f>Matrix2!$CG118-Matrix3!CG118</f>
        <v>-1908</v>
      </c>
      <c r="CH118" s="38">
        <f>Matrix2!CH118/Matrix3!CH118*100</f>
        <v>3.6248930710008556</v>
      </c>
      <c r="CI118" s="38">
        <f>Matrix2!CI118/Matrix3!CI118*100</f>
        <v>2.2455089820359282</v>
      </c>
      <c r="CJ118" s="38">
        <f>Matrix2!CJ118/Matrix3!CJ118*100</f>
        <v>1.3793840889649274</v>
      </c>
      <c r="CK118" s="38">
        <f>Matrix2!CK118/Matrix3!CK118*100</f>
        <v>33.628318584070797</v>
      </c>
      <c r="CL118" s="38" t="s">
        <v>237</v>
      </c>
      <c r="CM118" s="38">
        <f>Matrix2!CM118/Matrix3!CM118*100</f>
        <v>45.132743362831853</v>
      </c>
      <c r="CN118" s="38">
        <f>Matrix2!CN118/Matrix3!CN118*100</f>
        <v>27.155963302752294</v>
      </c>
      <c r="CO118" s="40">
        <f>Matrix2!CO118/Matrix3!CO118*100</f>
        <v>7.4867516067200368</v>
      </c>
      <c r="CP118" s="35">
        <f>Matrix2!CP118-Matrix3!CP118</f>
        <v>77</v>
      </c>
      <c r="CQ118" s="77">
        <f>Matrix2!CQ118/Matrix3!CQ118*100-100</f>
        <v>1.0420895926376943</v>
      </c>
      <c r="CR118" s="35">
        <f>Matrix2!CR118-Matrix3!CR118</f>
        <v>378</v>
      </c>
      <c r="CS118" s="50">
        <f>Matrix2!CS118/Matrix3!CS118*100-100</f>
        <v>5.3329571106094846</v>
      </c>
      <c r="CT118" s="38">
        <f>Matrix2!CT118/Matrix3!CT118*100</f>
        <v>49.825877310474148</v>
      </c>
      <c r="CU118" s="35">
        <f>Matrix2!CT118-Matrix3!CU118</f>
        <v>14</v>
      </c>
      <c r="CV118" s="38">
        <f>Matrix2!CV118/Matrix3!CV118*100</f>
        <v>103.16233592285025</v>
      </c>
      <c r="CW118" s="38">
        <f>Matrix2!CW118/Matrix3!CW118*100</f>
        <v>51.091873963515752</v>
      </c>
      <c r="CX118" s="38">
        <f>Matrix2!CX118/Matrix3!CX118</f>
        <v>2.1268340857787811</v>
      </c>
      <c r="CY118" s="38">
        <f>Matrix2!CY118/Matrix3!CY118</f>
        <v>3.4887757463550102</v>
      </c>
      <c r="CZ118" s="38">
        <f>Matrix2!CZ118/Matrix3!CZ118</f>
        <v>53.457446808510639</v>
      </c>
      <c r="DA118" s="40">
        <f>(Matrix2!DA118-Matrix3!DA118)/Matrix3!DA118*100</f>
        <v>-0.71942446043165542</v>
      </c>
      <c r="DB118" s="44" t="s">
        <v>46</v>
      </c>
      <c r="DC118" s="44" t="s">
        <v>46</v>
      </c>
      <c r="DD118" s="44" t="s">
        <v>46</v>
      </c>
      <c r="DE118" s="44" t="s">
        <v>46</v>
      </c>
      <c r="DF118" s="44">
        <f>Matrix2!DF118/Matrix3!DF118*100</f>
        <v>3.387007218212104</v>
      </c>
      <c r="DG118" s="44">
        <f>Matrix2!DG118/Matrix3!DG118*100</f>
        <v>59.016393442622949</v>
      </c>
      <c r="DH118" s="44">
        <f>Matrix2!DH118/Matrix3!DH118*100</f>
        <v>3.5778175313059033</v>
      </c>
      <c r="DI118" s="44">
        <f>Matrix2!DI118/Matrix3!DI118*100</f>
        <v>65</v>
      </c>
    </row>
    <row r="119" spans="1:113" x14ac:dyDescent="0.2">
      <c r="A119" s="3" t="s">
        <v>30</v>
      </c>
      <c r="B119" s="4">
        <v>2015</v>
      </c>
      <c r="C119" s="2" t="s">
        <v>8</v>
      </c>
      <c r="D119" s="38" t="s">
        <v>46</v>
      </c>
      <c r="E119" s="38" t="s">
        <v>46</v>
      </c>
      <c r="F119" s="39" t="s">
        <v>46</v>
      </c>
      <c r="G119" s="40" t="s">
        <v>46</v>
      </c>
      <c r="H119" s="38">
        <f>Matrix2!H119/Matrix3!H119*100</f>
        <v>7.1809198613482339</v>
      </c>
      <c r="I119" s="9" t="s">
        <v>46</v>
      </c>
      <c r="J119" s="9" t="s">
        <v>46</v>
      </c>
      <c r="K119" s="9" t="s">
        <v>46</v>
      </c>
      <c r="L119" s="9" t="s">
        <v>46</v>
      </c>
      <c r="M119" s="9" t="s">
        <v>46</v>
      </c>
      <c r="N119" s="38" t="s">
        <v>237</v>
      </c>
      <c r="O119" s="9">
        <f>Matrix2!O119/Matrix3!O119*100</f>
        <v>20.3125</v>
      </c>
      <c r="P119" s="9" t="s">
        <v>237</v>
      </c>
      <c r="Q119" s="9" t="s">
        <v>237</v>
      </c>
      <c r="R119" s="40" t="s">
        <v>46</v>
      </c>
      <c r="S119" s="38">
        <f>Matrix2!S119/Matrix3!S119*100</f>
        <v>62.94599018003273</v>
      </c>
      <c r="T119" s="38">
        <f>Matrix2!T119/Matrix3!T119*100</f>
        <v>60.5929380413058</v>
      </c>
      <c r="U119" s="38">
        <f>Matrix2!U119/Matrix3!U119*100</f>
        <v>49.761648469936951</v>
      </c>
      <c r="V119" s="38">
        <f>Matrix2!V119/Matrix3!V119*100</f>
        <v>62.181447502548416</v>
      </c>
      <c r="W119" s="38">
        <f>Matrix2!W119/Matrix3!W119*100</f>
        <v>50.988875154511746</v>
      </c>
      <c r="X119" s="38">
        <f>Matrix2!X119/Matrix3!X119*100</f>
        <v>10.805019895928988</v>
      </c>
      <c r="Y119" s="38">
        <f>Matrix2!Y119/Matrix3!Y119*100</f>
        <v>21.649992698449619</v>
      </c>
      <c r="Z119" s="38">
        <f>Matrix2!Z119/Matrix3!Z119*100</f>
        <v>10.460324689320588</v>
      </c>
      <c r="AA119" s="38">
        <f>(Matrix3!AA119-Matrix2!AA119)/Matrix2!AA119*100</f>
        <v>26.297863138118867</v>
      </c>
      <c r="AB119" s="38" t="s">
        <v>46</v>
      </c>
      <c r="AC119" s="38" t="s">
        <v>46</v>
      </c>
      <c r="AD119" s="38">
        <f>Matrix2!AD119/Matrix3!AD119*100</f>
        <v>89.008042895442358</v>
      </c>
      <c r="AE119" s="44">
        <f>Matrix2!AE119/Matrix3!AE119*100</f>
        <v>48.540884137532501</v>
      </c>
      <c r="AF119" s="40">
        <f>Matrix2!AF119/Matrix3!AF119*100</f>
        <v>0</v>
      </c>
      <c r="AG119" s="38">
        <f>Matrix2!AG119/Matrix3!AG119*100</f>
        <v>17.093486471105592</v>
      </c>
      <c r="AH119" s="38">
        <f>Matrix2!AH119/Matrix3!AH119*100</f>
        <v>58.18181818181818</v>
      </c>
      <c r="AI119" s="38">
        <f>Matrix2!AI119/Matrix3!AI119*100</f>
        <v>100.70060719290051</v>
      </c>
      <c r="AJ119" s="38">
        <f>Matrix2!AJ119/Matrix3!AJ119*100</f>
        <v>32.258064516129032</v>
      </c>
      <c r="AK119" s="38">
        <f>Matrix2!AK119/Matrix3!AK119*100</f>
        <v>18.33824975417896</v>
      </c>
      <c r="AL119" s="38">
        <f>Matrix2!AL119/Matrix3!AL119*100</f>
        <v>8.5054080629301865</v>
      </c>
      <c r="AM119" s="38">
        <f>Matrix2!AM119/Matrix3!AM119*100</f>
        <v>23.324396782841823</v>
      </c>
      <c r="AN119" s="38">
        <f>Matrix2!AN119/Matrix3!AN119*100</f>
        <v>11.289346246973366</v>
      </c>
      <c r="AO119" s="38">
        <f>Matrix2!AO119/Matrix3!AO119*1000</f>
        <v>38.135593220338983</v>
      </c>
      <c r="AP119" s="38" t="s">
        <v>46</v>
      </c>
      <c r="AQ119" s="40" t="s">
        <v>46</v>
      </c>
      <c r="AR119" s="38">
        <f>Matrix2!AR119/Matrix3!AR119*100</f>
        <v>9.8039215686274517</v>
      </c>
      <c r="AS119" s="38">
        <f>Matrix2!AS119/Matrix3!AS119*100</f>
        <v>25.118733509234829</v>
      </c>
      <c r="AT119" s="38">
        <f>Matrix2!AT119/Matrix3!AT119*100</f>
        <v>42.226890756302524</v>
      </c>
      <c r="AU119" s="38">
        <f>Matrix2!AU119/Matrix3!AU119*100</f>
        <v>38.805970149253731</v>
      </c>
      <c r="AV119" s="38">
        <f>Matrix2!AV119/Matrix3!AV119*100</f>
        <v>7.1240105540897103</v>
      </c>
      <c r="AW119" s="38">
        <f>Matrix2!AW119/Matrix3!AW119*100</f>
        <v>1.0554089709762533</v>
      </c>
      <c r="AX119" s="38" t="s">
        <v>237</v>
      </c>
      <c r="AY119" s="38" t="s">
        <v>46</v>
      </c>
      <c r="AZ119" s="9" t="s">
        <v>46</v>
      </c>
      <c r="BA119" s="40">
        <f>Matrix2!BA119/Matrix3!BA119*1000</f>
        <v>11.531069827033953</v>
      </c>
      <c r="BB119" s="38">
        <f>Matrix2!BB119/Matrix3!BB119*100</f>
        <v>9.177919188783692</v>
      </c>
      <c r="BC119" s="38">
        <f>Matrix2!BC119/Matrix3!BC119*100</f>
        <v>3.0144167758846661</v>
      </c>
      <c r="BD119" s="55">
        <f>Matrix2!BD119/Matrix3!BD119*100</f>
        <v>44.927536231884055</v>
      </c>
      <c r="BE119" s="38">
        <f>Matrix2!BE119/Matrix3!BE119*100</f>
        <v>2.7322404371584699</v>
      </c>
      <c r="BF119" s="51">
        <f>Matrix2!BF119/Matrix3!BF119*100</f>
        <v>50</v>
      </c>
      <c r="BG119" s="38">
        <f>Matrix2!BG119/Matrix3!BG119*100</f>
        <v>23.622536085674376</v>
      </c>
      <c r="BH119" s="38">
        <f>Matrix2!BH119/Matrix3!BH119*100</f>
        <v>1.8834866403854578</v>
      </c>
      <c r="BI119" s="38">
        <f>Matrix2!BI119/Matrix3!BI119*100</f>
        <v>18.921880135860633</v>
      </c>
      <c r="BJ119" s="38">
        <f>Matrix2!BJ119/Matrix3!BJ119*100</f>
        <v>8.2283335159417117</v>
      </c>
      <c r="BK119" s="38">
        <f>Matrix2!BK119/Matrix3!BK119*100</f>
        <v>24.101198402130493</v>
      </c>
      <c r="BL119" s="38" t="s">
        <v>46</v>
      </c>
      <c r="BM119" s="38" t="s">
        <v>46</v>
      </c>
      <c r="BN119" s="38" t="s">
        <v>46</v>
      </c>
      <c r="BO119" s="40" t="s">
        <v>46</v>
      </c>
      <c r="BP119" s="38">
        <f>Matrix2!BP119/Matrix3!BP119*100</f>
        <v>13.107963655799038</v>
      </c>
      <c r="BQ119" s="38">
        <f>Matrix2!BQ119/Matrix3!BQ119*100</f>
        <v>14.376164247962775</v>
      </c>
      <c r="BR119" s="38">
        <f>(Matrix2!BR119-Matrix3!BR119)/Matrix3!BR119*100</f>
        <v>71.490970576901361</v>
      </c>
      <c r="BS119" s="38">
        <f>Matrix2!BS119/Matrix3!BS119*100</f>
        <v>7.2274820218324791</v>
      </c>
      <c r="BT119" s="38">
        <f>Matrix2!BT119/Matrix3!BT119*100</f>
        <v>3.1196647524445136</v>
      </c>
      <c r="BU119" s="38">
        <f>Matrix2!BU119/Matrix3!BU119*100</f>
        <v>2.525387493319081</v>
      </c>
      <c r="BV119" s="38">
        <f>Matrix2!BV119/Matrix3!BV119*100</f>
        <v>6.7736909842172999</v>
      </c>
      <c r="BW119" s="38">
        <f>Matrix2!BW119/Matrix3!BW119*100</f>
        <v>9.4457587022642784</v>
      </c>
      <c r="BX119" s="35">
        <f>Matrix2!BX119/Matrix3!BX119*1000</f>
        <v>47569.170379800555</v>
      </c>
      <c r="BY119" s="45" t="s">
        <v>46</v>
      </c>
      <c r="BZ119" s="38">
        <f>Matrix2!BZ119/Matrix3!BZ119*100</f>
        <v>62.67266801179575</v>
      </c>
      <c r="CA119" s="38">
        <f>Matrix2!CA119/Matrix3!CA119*100</f>
        <v>62.252537015471631</v>
      </c>
      <c r="CB119" s="38">
        <f>Matrix2!CB119/Matrix3!CB119*100</f>
        <v>86.89203634420096</v>
      </c>
      <c r="CC119" s="38">
        <f>Matrix2!CC119/Matrix3!CC119*100</f>
        <v>13.107963655799038</v>
      </c>
      <c r="CD119" s="38">
        <f>Matrix2!CD119/Matrix3!CD119*100</f>
        <v>6.827899518973811</v>
      </c>
      <c r="CE119" s="38">
        <f>Matrix2!CE119/Matrix3!CE119*100</f>
        <v>69.198831308626779</v>
      </c>
      <c r="CF119" s="38">
        <f>Matrix2!CF119/Matrix3!CF119*100</f>
        <v>10.48951048951049</v>
      </c>
      <c r="CG119" s="35">
        <f>Matrix2!$CG119-Matrix3!CG119</f>
        <v>-2679</v>
      </c>
      <c r="CH119" s="38">
        <f>Matrix2!CH119/Matrix3!CH119*100</f>
        <v>3.6982004292554072</v>
      </c>
      <c r="CI119" s="38">
        <f>Matrix2!CI119/Matrix3!CI119*100</f>
        <v>2.5177480600957569</v>
      </c>
      <c r="CJ119" s="38">
        <f>Matrix2!CJ119/Matrix3!CJ119*100</f>
        <v>1.18045236915965</v>
      </c>
      <c r="CK119" s="38">
        <f>Matrix2!CK119/Matrix3!CK119*100</f>
        <v>41.071428571428569</v>
      </c>
      <c r="CL119" s="38" t="s">
        <v>237</v>
      </c>
      <c r="CM119" s="38">
        <f>Matrix2!CM119/Matrix3!CM119*100</f>
        <v>44.866071428571431</v>
      </c>
      <c r="CN119" s="38">
        <f>Matrix2!CN119/Matrix3!CN119*100</f>
        <v>25.335120643431637</v>
      </c>
      <c r="CO119" s="40">
        <f>Matrix2!CO119/Matrix3!CO119*100</f>
        <v>8.185705558949298</v>
      </c>
      <c r="CP119" s="35">
        <f>Matrix2!CP119-Matrix3!CP119</f>
        <v>5</v>
      </c>
      <c r="CQ119" s="77">
        <f>Matrix2!CQ119/Matrix3!CQ119*100-100</f>
        <v>5.5181547290587218E-2</v>
      </c>
      <c r="CR119" s="35">
        <f>Matrix2!CR119-Matrix3!CR119</f>
        <v>-61</v>
      </c>
      <c r="CS119" s="50">
        <f>Matrix2!CS119/Matrix3!CS119*100-100</f>
        <v>-0.66834666374492713</v>
      </c>
      <c r="CT119" s="38">
        <f>Matrix2!CT119/Matrix3!CT119*100</f>
        <v>40.889035958526357</v>
      </c>
      <c r="CU119" s="35">
        <f>Matrix2!CT119-Matrix3!CU119</f>
        <v>0</v>
      </c>
      <c r="CV119" s="38">
        <f>Matrix2!CV119/Matrix3!CV119*100</f>
        <v>106.23869402161925</v>
      </c>
      <c r="CW119" s="38">
        <f>Matrix2!CW119/Matrix3!CW119*100</f>
        <v>49.829789435563143</v>
      </c>
      <c r="CX119" s="38">
        <f>Matrix2!CX119/Matrix3!CX119</f>
        <v>2.117782403856689</v>
      </c>
      <c r="CY119" s="38">
        <f>Matrix2!CY119/Matrix3!CY119</f>
        <v>6.0955534531693472</v>
      </c>
      <c r="CZ119" s="38">
        <f>Matrix2!CZ119/Matrix3!CZ119</f>
        <v>59.842105263157897</v>
      </c>
      <c r="DA119" s="40">
        <f>(Matrix2!DA119-Matrix3!DA119)/Matrix3!DA119*100</f>
        <v>2.3297491039426506</v>
      </c>
      <c r="DB119" s="44" t="s">
        <v>46</v>
      </c>
      <c r="DC119" s="44" t="s">
        <v>46</v>
      </c>
      <c r="DD119" s="44" t="s">
        <v>46</v>
      </c>
      <c r="DE119" s="44" t="s">
        <v>46</v>
      </c>
      <c r="DF119" s="44">
        <f>Matrix2!DF119/Matrix3!DF119*100</f>
        <v>3.0144167758846661</v>
      </c>
      <c r="DG119" s="44">
        <f>Matrix2!DG119/Matrix3!DG119*100</f>
        <v>44.927536231884055</v>
      </c>
      <c r="DH119" s="44">
        <f>Matrix2!DH119/Matrix3!DH119*100</f>
        <v>2.7322404371584699</v>
      </c>
      <c r="DI119" s="44">
        <f>Matrix2!DI119/Matrix3!DI119*100</f>
        <v>50</v>
      </c>
    </row>
    <row r="120" spans="1:113" x14ac:dyDescent="0.2">
      <c r="A120" s="3" t="s">
        <v>31</v>
      </c>
      <c r="B120" s="4">
        <v>2015</v>
      </c>
      <c r="C120" s="2" t="s">
        <v>9</v>
      </c>
      <c r="D120" s="38" t="s">
        <v>46</v>
      </c>
      <c r="E120" s="38" t="s">
        <v>46</v>
      </c>
      <c r="F120" s="39" t="s">
        <v>46</v>
      </c>
      <c r="G120" s="40" t="s">
        <v>46</v>
      </c>
      <c r="H120" s="38">
        <f>Matrix2!H120/Matrix3!H120*100</f>
        <v>7.6174302046226492</v>
      </c>
      <c r="I120" s="9" t="s">
        <v>46</v>
      </c>
      <c r="J120" s="9" t="s">
        <v>46</v>
      </c>
      <c r="K120" s="9" t="s">
        <v>46</v>
      </c>
      <c r="L120" s="9" t="s">
        <v>46</v>
      </c>
      <c r="M120" s="9" t="s">
        <v>46</v>
      </c>
      <c r="N120" s="38" t="s">
        <v>237</v>
      </c>
      <c r="O120" s="9">
        <f>Matrix2!O120/Matrix3!O120*100</f>
        <v>22.037914691943129</v>
      </c>
      <c r="P120" s="9" t="s">
        <v>237</v>
      </c>
      <c r="Q120" s="9" t="s">
        <v>237</v>
      </c>
      <c r="R120" s="40" t="s">
        <v>46</v>
      </c>
      <c r="S120" s="38">
        <f>Matrix2!S120/Matrix3!S120*100</f>
        <v>63.609664931250833</v>
      </c>
      <c r="T120" s="38">
        <f>Matrix2!T120/Matrix3!T120*100</f>
        <v>63.133702852507781</v>
      </c>
      <c r="U120" s="38">
        <f>Matrix2!U120/Matrix3!U120*100</f>
        <v>49.267041290007327</v>
      </c>
      <c r="V120" s="38">
        <f>Matrix2!V120/Matrix3!V120*100</f>
        <v>58.606885508406727</v>
      </c>
      <c r="W120" s="38">
        <f>Matrix2!W120/Matrix3!W120*100</f>
        <v>48.227126208777591</v>
      </c>
      <c r="X120" s="38">
        <f>Matrix2!X120/Matrix3!X120*100</f>
        <v>9.1981699975921032</v>
      </c>
      <c r="Y120" s="38">
        <f>Matrix2!Y120/Matrix3!Y120*100</f>
        <v>21.795975464108643</v>
      </c>
      <c r="Z120" s="38">
        <f>Matrix2!Z120/Matrix3!Z120*100</f>
        <v>11.38287529105942</v>
      </c>
      <c r="AA120" s="38">
        <f>(Matrix3!AA120-Matrix2!AA120)/Matrix2!AA120*100</f>
        <v>26.725016507636322</v>
      </c>
      <c r="AB120" s="38" t="s">
        <v>46</v>
      </c>
      <c r="AC120" s="38" t="s">
        <v>46</v>
      </c>
      <c r="AD120" s="38">
        <f>Matrix2!AD120/Matrix3!AD120*100</f>
        <v>88.45265588914549</v>
      </c>
      <c r="AE120" s="44">
        <f>Matrix2!AE120/Matrix3!AE120*100</f>
        <v>51.258389261744966</v>
      </c>
      <c r="AF120" s="40">
        <f>Matrix2!AF120/Matrix3!AF120*100</f>
        <v>0</v>
      </c>
      <c r="AG120" s="38">
        <f>Matrix2!AG120/Matrix3!AG120*100</f>
        <v>16.916576919890648</v>
      </c>
      <c r="AH120" s="38">
        <f>Matrix2!AH120/Matrix3!AH120*100</f>
        <v>60.083160083160081</v>
      </c>
      <c r="AI120" s="38">
        <f>Matrix2!AI120/Matrix3!AI120*100</f>
        <v>101.82841068917018</v>
      </c>
      <c r="AJ120" s="38">
        <f>Matrix2!AJ120/Matrix3!AJ120*100</f>
        <v>27.771156138259833</v>
      </c>
      <c r="AK120" s="38">
        <f>Matrix2!AK120/Matrix3!AK120*100</f>
        <v>17.445608380338438</v>
      </c>
      <c r="AL120" s="38">
        <f>Matrix2!AL120/Matrix3!AL120*100</f>
        <v>6.0838033843674459</v>
      </c>
      <c r="AM120" s="38">
        <f>Matrix2!AM120/Matrix3!AM120*100</f>
        <v>19.630484988452658</v>
      </c>
      <c r="AN120" s="38">
        <f>Matrix2!AN120/Matrix3!AN120*100</f>
        <v>8.9618021547502451</v>
      </c>
      <c r="AO120" s="38">
        <f>Matrix2!AO120/Matrix3!AO120*1000</f>
        <v>45.788442703232121</v>
      </c>
      <c r="AP120" s="38" t="s">
        <v>46</v>
      </c>
      <c r="AQ120" s="40" t="s">
        <v>46</v>
      </c>
      <c r="AR120" s="38">
        <f>Matrix2!AR120/Matrix3!AR120*100</f>
        <v>9.083754452820811</v>
      </c>
      <c r="AS120" s="38">
        <f>Matrix2!AS120/Matrix3!AS120*100</f>
        <v>25.398996808025537</v>
      </c>
      <c r="AT120" s="38">
        <f>Matrix2!AT120/Matrix3!AT120*100</f>
        <v>43.447037701974864</v>
      </c>
      <c r="AU120" s="38">
        <f>Matrix2!AU120/Matrix3!AU120*100</f>
        <v>38.429752066115704</v>
      </c>
      <c r="AV120" s="38">
        <f>Matrix2!AV120/Matrix3!AV120*100</f>
        <v>5.2895576835385318</v>
      </c>
      <c r="AW120" s="38">
        <f>Matrix2!AW120/Matrix3!AW120*100</f>
        <v>1.3679890560875512</v>
      </c>
      <c r="AX120" s="38" t="s">
        <v>237</v>
      </c>
      <c r="AY120" s="38" t="s">
        <v>46</v>
      </c>
      <c r="AZ120" s="9" t="s">
        <v>46</v>
      </c>
      <c r="BA120" s="40">
        <f>Matrix2!BA120/Matrix3!BA120*1000</f>
        <v>11.152416356877323</v>
      </c>
      <c r="BB120" s="38">
        <f>Matrix2!BB120/Matrix3!BB120*100</f>
        <v>8.3754452820810208</v>
      </c>
      <c r="BC120" s="38">
        <f>Matrix2!BC120/Matrix3!BC120*100</f>
        <v>2.6010404161664664</v>
      </c>
      <c r="BD120" s="55">
        <f>Matrix2!BD120/Matrix3!BD120*100</f>
        <v>23.076923076923077</v>
      </c>
      <c r="BE120" s="38">
        <f>Matrix2!BE120/Matrix3!BE120*100</f>
        <v>3.5874439461883409</v>
      </c>
      <c r="BF120" s="51">
        <f>Matrix2!BF120/Matrix3!BF120*100</f>
        <v>28.125</v>
      </c>
      <c r="BG120" s="38">
        <f>Matrix2!BG120/Matrix3!BG120*100</f>
        <v>24.451163946648993</v>
      </c>
      <c r="BH120" s="38">
        <f>Matrix2!BH120/Matrix3!BH120*100</f>
        <v>1.2705404031848213</v>
      </c>
      <c r="BI120" s="38">
        <f>Matrix2!BI120/Matrix3!BI120*100</f>
        <v>17.763919821826278</v>
      </c>
      <c r="BJ120" s="38">
        <f>Matrix2!BJ120/Matrix3!BJ120*100</f>
        <v>7.3585746102449887</v>
      </c>
      <c r="BK120" s="38">
        <f>Matrix2!BK120/Matrix3!BK120*100</f>
        <v>27.239709443099276</v>
      </c>
      <c r="BL120" s="38" t="s">
        <v>46</v>
      </c>
      <c r="BM120" s="38" t="s">
        <v>46</v>
      </c>
      <c r="BN120" s="38" t="s">
        <v>46</v>
      </c>
      <c r="BO120" s="40" t="s">
        <v>46</v>
      </c>
      <c r="BP120" s="38">
        <f>Matrix2!BP120/Matrix3!BP120*100</f>
        <v>13.237943826179121</v>
      </c>
      <c r="BQ120" s="38">
        <f>Matrix2!BQ120/Matrix3!BQ120*100</f>
        <v>15.037817311270786</v>
      </c>
      <c r="BR120" s="38">
        <f>(Matrix2!BR120-Matrix3!BR120)/Matrix3!BR120*100</f>
        <v>68.339771692876738</v>
      </c>
      <c r="BS120" s="38">
        <f>Matrix2!BS120/Matrix3!BS120*100</f>
        <v>5.0202965785767546</v>
      </c>
      <c r="BT120" s="38">
        <f>Matrix2!BT120/Matrix3!BT120*100</f>
        <v>2.0089470632093449</v>
      </c>
      <c r="BU120" s="38">
        <f>Matrix2!BU120/Matrix3!BU120*100</f>
        <v>1.9395866454689985</v>
      </c>
      <c r="BV120" s="38">
        <f>Matrix2!BV120/Matrix3!BV120*100</f>
        <v>4.5781018696200455</v>
      </c>
      <c r="BW120" s="38">
        <f>Matrix2!BW120/Matrix3!BW120*100</f>
        <v>5.9994393047378747</v>
      </c>
      <c r="BX120" s="35">
        <f>Matrix2!BX120/Matrix3!BX120*1000</f>
        <v>55015.133876600703</v>
      </c>
      <c r="BY120" s="45" t="s">
        <v>46</v>
      </c>
      <c r="BZ120" s="38">
        <f>Matrix2!BZ120/Matrix3!BZ120*100</f>
        <v>61.668461602187065</v>
      </c>
      <c r="CA120" s="38">
        <f>Matrix2!CA120/Matrix3!CA120*100</f>
        <v>64.19677485201062</v>
      </c>
      <c r="CB120" s="38">
        <f>Matrix2!CB120/Matrix3!CB120*100</f>
        <v>86.762056173820881</v>
      </c>
      <c r="CC120" s="38">
        <f>Matrix2!CC120/Matrix3!CC120*100</f>
        <v>13.237943826179121</v>
      </c>
      <c r="CD120" s="38">
        <f>Matrix2!CD120/Matrix3!CD120*100</f>
        <v>6.8998410174880762</v>
      </c>
      <c r="CE120" s="38">
        <f>Matrix2!CE120/Matrix3!CE120*100</f>
        <v>71.561202052284386</v>
      </c>
      <c r="CF120" s="38">
        <f>Matrix2!CF120/Matrix3!CF120*100</f>
        <v>6.8062827225130889</v>
      </c>
      <c r="CG120" s="35">
        <f>Matrix2!$CG120-Matrix3!CG120</f>
        <v>1562</v>
      </c>
      <c r="CH120" s="38">
        <f>Matrix2!CH120/Matrix3!CH120*100</f>
        <v>2.8344975819451905</v>
      </c>
      <c r="CI120" s="38">
        <f>Matrix2!CI120/Matrix3!CI120*100</f>
        <v>1.5515851692638365</v>
      </c>
      <c r="CJ120" s="38">
        <f>Matrix2!CJ120/Matrix3!CJ120*100</f>
        <v>1.282912412681354</v>
      </c>
      <c r="CK120" s="38">
        <f>Matrix2!CK120/Matrix3!CK120*100</f>
        <v>37.677725118483416</v>
      </c>
      <c r="CL120" s="38" t="s">
        <v>237</v>
      </c>
      <c r="CM120" s="38">
        <f>Matrix2!CM120/Matrix3!CM120*100</f>
        <v>36.492890995260666</v>
      </c>
      <c r="CN120" s="38">
        <f>Matrix2!CN120/Matrix3!CN120*100</f>
        <v>30.70469798657718</v>
      </c>
      <c r="CO120" s="40">
        <f>Matrix2!CO120/Matrix3!CO120*100</f>
        <v>5.4468385729424229</v>
      </c>
      <c r="CP120" s="35">
        <f>Matrix2!CP120-Matrix3!CP120</f>
        <v>121</v>
      </c>
      <c r="CQ120" s="77">
        <f>Matrix2!CQ120/Matrix3!CQ120*100-100</f>
        <v>1.100100009091733</v>
      </c>
      <c r="CR120" s="35">
        <f>Matrix2!CR120-Matrix3!CR120</f>
        <v>-105</v>
      </c>
      <c r="CS120" s="50">
        <f>Matrix2!CS120/Matrix3!CS120*100-100</f>
        <v>-0.9354120267260555</v>
      </c>
      <c r="CT120" s="38">
        <f>Matrix2!CT120/Matrix3!CT120*100</f>
        <v>34.379496402877699</v>
      </c>
      <c r="CU120" s="35">
        <f>Matrix2!CT120-Matrix3!CU120</f>
        <v>55</v>
      </c>
      <c r="CV120" s="38">
        <f>Matrix2!CV120/Matrix3!CV120*100</f>
        <v>116.76348920863309</v>
      </c>
      <c r="CW120" s="38">
        <f>Matrix2!CW120/Matrix3!CW120*100</f>
        <v>53.782205285394745</v>
      </c>
      <c r="CX120" s="38">
        <f>Matrix2!CX120/Matrix3!CX120</f>
        <v>2.1507349665924278</v>
      </c>
      <c r="CY120" s="38">
        <f>Matrix2!CY120/Matrix3!CY120</f>
        <v>4.0371237458193976</v>
      </c>
      <c r="CZ120" s="38">
        <f>Matrix2!CZ120/Matrix3!CZ120</f>
        <v>44.957169459962756</v>
      </c>
      <c r="DA120" s="40">
        <f>(Matrix2!DA120-Matrix3!DA120)/Matrix3!DA120*100</f>
        <v>-0.16806722689075271</v>
      </c>
      <c r="DB120" s="44" t="s">
        <v>46</v>
      </c>
      <c r="DC120" s="44" t="s">
        <v>46</v>
      </c>
      <c r="DD120" s="44" t="s">
        <v>46</v>
      </c>
      <c r="DE120" s="44" t="s">
        <v>46</v>
      </c>
      <c r="DF120" s="44">
        <f>Matrix2!DF120/Matrix3!DF120*100</f>
        <v>2.6010404161664664</v>
      </c>
      <c r="DG120" s="44">
        <f>Matrix2!DG120/Matrix3!DG120*100</f>
        <v>23.076923076923077</v>
      </c>
      <c r="DH120" s="44">
        <f>Matrix2!DH120/Matrix3!DH120*100</f>
        <v>3.5874439461883409</v>
      </c>
      <c r="DI120" s="44">
        <f>Matrix2!DI120/Matrix3!DI120*100</f>
        <v>28.125</v>
      </c>
    </row>
    <row r="121" spans="1:113" x14ac:dyDescent="0.2">
      <c r="A121" s="3" t="s">
        <v>32</v>
      </c>
      <c r="B121" s="4">
        <v>2015</v>
      </c>
      <c r="C121" s="2" t="s">
        <v>10</v>
      </c>
      <c r="D121" s="38" t="s">
        <v>46</v>
      </c>
      <c r="E121" s="38" t="s">
        <v>46</v>
      </c>
      <c r="F121" s="39" t="s">
        <v>46</v>
      </c>
      <c r="G121" s="40">
        <f>Matrix2!G121/Matrix3!G121*100</f>
        <v>2.1604283119884902</v>
      </c>
      <c r="H121" s="38">
        <f>Matrix2!H121/Matrix3!H121*100</f>
        <v>13.969669095969245</v>
      </c>
      <c r="I121" s="9" t="s">
        <v>46</v>
      </c>
      <c r="J121" s="9" t="s">
        <v>46</v>
      </c>
      <c r="K121" s="9" t="s">
        <v>46</v>
      </c>
      <c r="L121" s="9" t="s">
        <v>46</v>
      </c>
      <c r="M121" s="9" t="s">
        <v>46</v>
      </c>
      <c r="N121" s="38">
        <v>25</v>
      </c>
      <c r="O121" s="9">
        <f>Matrix2!O121/Matrix3!O121*100</f>
        <v>35.512897420515898</v>
      </c>
      <c r="P121" s="9">
        <f>Matrix2!P121/Matrix3!P121*100</f>
        <v>48.577760146069153</v>
      </c>
      <c r="Q121" s="9">
        <f>(Matrix3!Q121-Matrix2!Q121)/Matrix2!Q121*100</f>
        <v>51.686824492717186</v>
      </c>
      <c r="R121" s="40" t="s">
        <v>46</v>
      </c>
      <c r="S121" s="38">
        <f>Matrix2!S121/Matrix3!S121*100</f>
        <v>62.224410940222739</v>
      </c>
      <c r="T121" s="38">
        <f>Matrix2!T121/Matrix3!T121*100</f>
        <v>63.911244828883042</v>
      </c>
      <c r="U121" s="38">
        <f>Matrix2!U121/Matrix3!U121*100</f>
        <v>47.5973172924013</v>
      </c>
      <c r="V121" s="38">
        <f>Matrix2!V121/Matrix3!V121*100</f>
        <v>59.145527369826432</v>
      </c>
      <c r="W121" s="38">
        <f>Matrix2!W121/Matrix3!W121*100</f>
        <v>49.041255084253343</v>
      </c>
      <c r="X121" s="38">
        <f>Matrix2!X121/Matrix3!X121*100</f>
        <v>12.099221533183798</v>
      </c>
      <c r="Y121" s="38">
        <f>Matrix2!Y121/Matrix3!Y121*100</f>
        <v>26.519610710437018</v>
      </c>
      <c r="Z121" s="38">
        <f>Matrix2!Z121/Matrix3!Z121*100</f>
        <v>16.801536120736586</v>
      </c>
      <c r="AA121" s="38">
        <f>(Matrix3!AA121-Matrix2!AA121)/Matrix2!AA121*100</f>
        <v>14.622657851647993</v>
      </c>
      <c r="AB121" s="38" t="s">
        <v>46</v>
      </c>
      <c r="AC121" s="38" t="s">
        <v>46</v>
      </c>
      <c r="AD121" s="38">
        <f>Matrix2!AD121/Matrix3!AD121*100</f>
        <v>91.097308488612839</v>
      </c>
      <c r="AE121" s="44" t="s">
        <v>46</v>
      </c>
      <c r="AF121" s="40">
        <f>Matrix2!AF121/Matrix3!AF121*100</f>
        <v>53.361053361053358</v>
      </c>
      <c r="AG121" s="38">
        <f>Matrix2!AG121/Matrix3!AG121*100</f>
        <v>16.328215288096416</v>
      </c>
      <c r="AH121" s="38" t="s">
        <v>46</v>
      </c>
      <c r="AI121" s="38" t="s">
        <v>46</v>
      </c>
      <c r="AJ121" s="38" t="s">
        <v>46</v>
      </c>
      <c r="AK121" s="38">
        <f>Matrix2!AK121/Matrix3!AK121*100</f>
        <v>22.950819672131146</v>
      </c>
      <c r="AL121" s="38">
        <f>Matrix2!AL121/Matrix3!AL121*100</f>
        <v>24.019957234497504</v>
      </c>
      <c r="AM121" s="38">
        <f>Matrix2!AM121/Matrix3!AM121*100</f>
        <v>52.691511387163558</v>
      </c>
      <c r="AN121" s="38">
        <f>Matrix2!AN121/Matrix3!AN121*100</f>
        <v>28.15253502816698</v>
      </c>
      <c r="AO121" s="38" t="s">
        <v>46</v>
      </c>
      <c r="AP121" s="38" t="s">
        <v>46</v>
      </c>
      <c r="AQ121" s="40" t="s">
        <v>46</v>
      </c>
      <c r="AR121" s="38">
        <f>Matrix2!AR121/Matrix3!AR121*100</f>
        <v>9.8917427297813632</v>
      </c>
      <c r="AS121" s="38">
        <f>Matrix2!AS121/Matrix3!AS121*100</f>
        <v>29.065331425846448</v>
      </c>
      <c r="AT121" s="38">
        <f>Matrix2!AT121/Matrix3!AT121*100</f>
        <v>39.950779327317477</v>
      </c>
      <c r="AU121" s="38">
        <f>Matrix2!AU121/Matrix3!AU121*100</f>
        <v>44.558521560574945</v>
      </c>
      <c r="AV121" s="38">
        <f>Matrix2!AV121/Matrix3!AV121*100</f>
        <v>17.215069146399621</v>
      </c>
      <c r="AW121" s="38">
        <f>Matrix2!AW121/Matrix3!AW121*100</f>
        <v>2.4320457796852648</v>
      </c>
      <c r="AX121" s="38">
        <v>5.0999999999999996</v>
      </c>
      <c r="AY121" s="38" t="s">
        <v>46</v>
      </c>
      <c r="AZ121" s="9" t="s">
        <v>46</v>
      </c>
      <c r="BA121" s="40" t="s">
        <v>46</v>
      </c>
      <c r="BB121" s="38">
        <f>Matrix2!BB121/Matrix3!BB121*100</f>
        <v>10.971956885775608</v>
      </c>
      <c r="BC121" s="38">
        <f>Matrix2!BC121/Matrix3!BC121*100</f>
        <v>6.2270220588235299</v>
      </c>
      <c r="BD121" s="55">
        <f>Matrix2!BD121/Matrix3!BD121*100</f>
        <v>38.007380073800739</v>
      </c>
      <c r="BE121" s="38">
        <f>Matrix2!BE121/Matrix3!BE121*100</f>
        <v>6.6371681415929213</v>
      </c>
      <c r="BF121" s="51">
        <f>Matrix2!BF121/Matrix3!BF121*100</f>
        <v>42.857142857142854</v>
      </c>
      <c r="BG121" s="38">
        <f>Matrix2!BG121/Matrix3!BG121*100</f>
        <v>24.158588645958631</v>
      </c>
      <c r="BH121" s="38">
        <f>Matrix2!BH121/Matrix3!BH121*100</f>
        <v>4.2565654593380842</v>
      </c>
      <c r="BI121" s="38">
        <f>Matrix2!BI121/Matrix3!BI121*100</f>
        <v>16.627043090638928</v>
      </c>
      <c r="BJ121" s="38">
        <f>Matrix2!BJ121/Matrix3!BJ121*100</f>
        <v>7.9593858345715693</v>
      </c>
      <c r="BK121" s="38">
        <f>Matrix2!BK121/Matrix3!BK121*100</f>
        <v>23.957685127566894</v>
      </c>
      <c r="BL121" s="38" t="s">
        <v>46</v>
      </c>
      <c r="BM121" s="38" t="s">
        <v>46</v>
      </c>
      <c r="BN121" s="38">
        <f>Matrix2!BN121/Matrix3!BN121*100</f>
        <v>13.369851896936499</v>
      </c>
      <c r="BO121" s="40">
        <f>Matrix2!BO121/Matrix3!BO121*100</f>
        <v>22.161572052401745</v>
      </c>
      <c r="BP121" s="38">
        <f>Matrix2!BP121/Matrix3!BP121*100</f>
        <v>13.447037701974866</v>
      </c>
      <c r="BQ121" s="38">
        <f>Matrix2!BQ121/Matrix3!BQ121*100</f>
        <v>20.056523256817229</v>
      </c>
      <c r="BR121" s="38">
        <f>(Matrix2!BR121-Matrix3!BR121)/Matrix3!BR121*100</f>
        <v>50.515230940552748</v>
      </c>
      <c r="BS121" s="38">
        <f>Matrix2!BS121/Matrix3!BS121*100</f>
        <v>14.939031580933513</v>
      </c>
      <c r="BT121" s="38">
        <f>Matrix2!BT121/Matrix3!BT121*100</f>
        <v>7.2265855326776567</v>
      </c>
      <c r="BU121" s="38">
        <f>Matrix2!BU121/Matrix3!BU121*100</f>
        <v>5.9245960502693</v>
      </c>
      <c r="BV121" s="38">
        <f>Matrix2!BV121/Matrix3!BV121*100</f>
        <v>16.102749098146536</v>
      </c>
      <c r="BW121" s="38">
        <f>Matrix2!BW121/Matrix3!BW121*100</f>
        <v>19.34306569343066</v>
      </c>
      <c r="BX121" s="35">
        <f>Matrix2!BX121/Matrix3!BX121*1000</f>
        <v>34538.122275169822</v>
      </c>
      <c r="BY121" s="45" t="s">
        <v>46</v>
      </c>
      <c r="BZ121" s="38">
        <f>Matrix2!BZ121/Matrix3!BZ121*100</f>
        <v>62.487322814217315</v>
      </c>
      <c r="CA121" s="38">
        <f>Matrix2!CA121/Matrix3!CA121*100</f>
        <v>63.859059120265982</v>
      </c>
      <c r="CB121" s="38">
        <f>Matrix2!CB121/Matrix3!CB121*100</f>
        <v>86.552962298025136</v>
      </c>
      <c r="CC121" s="38">
        <f>Matrix2!CC121/Matrix3!CC121*100</f>
        <v>13.447037701974866</v>
      </c>
      <c r="CD121" s="38">
        <f>Matrix2!CD121/Matrix3!CD121*100</f>
        <v>7.3548773189706758</v>
      </c>
      <c r="CE121" s="38">
        <f>Matrix2!CE121/Matrix3!CE121*100</f>
        <v>70.296618958722263</v>
      </c>
      <c r="CF121" s="38">
        <f>Matrix2!CF121/Matrix3!CF121*100</f>
        <v>18.624641833810887</v>
      </c>
      <c r="CG121" s="35">
        <f>Matrix2!$CG121-Matrix3!CG121</f>
        <v>658</v>
      </c>
      <c r="CH121" s="38">
        <f>Matrix2!CH121/Matrix3!CH121*100</f>
        <v>6.2919906393900504</v>
      </c>
      <c r="CI121" s="38">
        <f>Matrix2!CI121/Matrix3!CI121*100</f>
        <v>4.9747112553785762</v>
      </c>
      <c r="CJ121" s="38">
        <f>Matrix2!CJ121/Matrix3!CJ121*100</f>
        <v>1.3172793840114743</v>
      </c>
      <c r="CK121" s="38">
        <f>Matrix2!CK121/Matrix3!CK121*100</f>
        <v>40.671865626874627</v>
      </c>
      <c r="CL121" s="38">
        <v>7.9</v>
      </c>
      <c r="CM121" s="38">
        <f>Matrix2!CM121/Matrix3!CM121*100</f>
        <v>58.668266346730661</v>
      </c>
      <c r="CN121" s="38">
        <f>Matrix2!CN121/Matrix3!CN121*100</f>
        <v>27.887323943661972</v>
      </c>
      <c r="CO121" s="40">
        <f>Matrix2!CO121/Matrix3!CO121*100</f>
        <v>15.650140688780564</v>
      </c>
      <c r="CP121" s="35">
        <f>Matrix2!CP121-Matrix3!CP121</f>
        <v>192</v>
      </c>
      <c r="CQ121" s="77">
        <f>Matrix2!CQ121/Matrix3!CQ121*100-100</f>
        <v>0.97195504707907787</v>
      </c>
      <c r="CR121" s="35">
        <f>Matrix2!CR121-Matrix3!CR121</f>
        <v>-244</v>
      </c>
      <c r="CS121" s="50">
        <f>Matrix2!CS121/Matrix3!CS121*100-100</f>
        <v>-1.2085190688459591</v>
      </c>
      <c r="CT121" s="38">
        <f>Matrix2!CT121/Matrix3!CT121*100</f>
        <v>62.784518199137672</v>
      </c>
      <c r="CU121" s="35">
        <f>Matrix2!CT121-Matrix3!CU121</f>
        <v>41</v>
      </c>
      <c r="CV121" s="38">
        <f>Matrix2!CV121/Matrix3!CV121*100</f>
        <v>90.645743507470172</v>
      </c>
      <c r="CW121" s="38">
        <f>Matrix2!CW121/Matrix3!CW121*100</f>
        <v>42.642986862897715</v>
      </c>
      <c r="CX121" s="38">
        <f>Matrix2!CX121/Matrix3!CX121</f>
        <v>2.1</v>
      </c>
      <c r="CY121" s="38">
        <f>Matrix2!CY121/Matrix3!CY121</f>
        <v>12.422795194843246</v>
      </c>
      <c r="CZ121" s="38">
        <f>Matrix2!CZ121/Matrix3!CZ121</f>
        <v>93.389867841409696</v>
      </c>
      <c r="DA121" s="40">
        <f>(Matrix2!DA121-Matrix3!DA121)/Matrix3!DA121*100</f>
        <v>5.347593582887697</v>
      </c>
      <c r="DB121" s="44" t="s">
        <v>46</v>
      </c>
      <c r="DC121" s="44" t="s">
        <v>46</v>
      </c>
      <c r="DD121" s="44" t="s">
        <v>46</v>
      </c>
      <c r="DE121" s="44" t="s">
        <v>46</v>
      </c>
      <c r="DF121" s="44">
        <f>Matrix2!DF121/Matrix3!DF121*100</f>
        <v>6.2270220588235299</v>
      </c>
      <c r="DG121" s="44">
        <f>Matrix2!DG121/Matrix3!DG121*100</f>
        <v>38.007380073800739</v>
      </c>
      <c r="DH121" s="44">
        <f>Matrix2!DH121/Matrix3!DH121*100</f>
        <v>6.6371681415929213</v>
      </c>
      <c r="DI121" s="44">
        <f>Matrix2!DI121/Matrix3!DI121*100</f>
        <v>42.857142857142854</v>
      </c>
    </row>
    <row r="122" spans="1:113" x14ac:dyDescent="0.2">
      <c r="A122" s="3" t="s">
        <v>33</v>
      </c>
      <c r="B122" s="4">
        <v>2015</v>
      </c>
      <c r="C122" s="2" t="s">
        <v>11</v>
      </c>
      <c r="D122" s="38" t="s">
        <v>46</v>
      </c>
      <c r="E122" s="38" t="s">
        <v>46</v>
      </c>
      <c r="F122" s="39" t="s">
        <v>46</v>
      </c>
      <c r="G122" s="40">
        <f>Matrix2!G122/Matrix3!G122*100</f>
        <v>2.0014961046543451</v>
      </c>
      <c r="H122" s="38">
        <f>Matrix2!H122/Matrix3!H122*100</f>
        <v>12.866500027367769</v>
      </c>
      <c r="I122" s="9" t="s">
        <v>46</v>
      </c>
      <c r="J122" s="9" t="s">
        <v>46</v>
      </c>
      <c r="K122" s="9" t="s">
        <v>46</v>
      </c>
      <c r="L122" s="9" t="s">
        <v>46</v>
      </c>
      <c r="M122" s="9" t="s">
        <v>46</v>
      </c>
      <c r="N122" s="38">
        <v>20.6</v>
      </c>
      <c r="O122" s="9">
        <f>Matrix2!O122/Matrix3!O122*100</f>
        <v>31.496062992125985</v>
      </c>
      <c r="P122" s="9">
        <f>Matrix2!P122/Matrix3!P122*100</f>
        <v>40.676053964994871</v>
      </c>
      <c r="Q122" s="9">
        <f>(Matrix3!Q122-Matrix2!Q122)/Matrix2!Q122*100</f>
        <v>37.49583240371912</v>
      </c>
      <c r="R122" s="40" t="s">
        <v>46</v>
      </c>
      <c r="S122" s="38">
        <f>Matrix2!S122/Matrix3!S122*100</f>
        <v>66.237498563053222</v>
      </c>
      <c r="T122" s="38">
        <f>Matrix2!T122/Matrix3!T122*100</f>
        <v>67.199024011534419</v>
      </c>
      <c r="U122" s="38">
        <f>Matrix2!U122/Matrix3!U122*100</f>
        <v>47.031829720757663</v>
      </c>
      <c r="V122" s="38">
        <f>Matrix2!V122/Matrix3!V122*100</f>
        <v>59.848005066497777</v>
      </c>
      <c r="W122" s="38">
        <f>Matrix2!W122/Matrix3!W122*100</f>
        <v>46.418932945816898</v>
      </c>
      <c r="X122" s="38">
        <f>Matrix2!X122/Matrix3!X122*100</f>
        <v>11.023041474654379</v>
      </c>
      <c r="Y122" s="38">
        <f>Matrix2!Y122/Matrix3!Y122*100</f>
        <v>26.418336304206168</v>
      </c>
      <c r="Z122" s="38">
        <f>Matrix2!Z122/Matrix3!Z122*100</f>
        <v>14.669953679891709</v>
      </c>
      <c r="AA122" s="38">
        <f>(Matrix3!AA122-Matrix2!AA122)/Matrix2!AA122*100</f>
        <v>19.936373583127313</v>
      </c>
      <c r="AB122" s="38" t="s">
        <v>46</v>
      </c>
      <c r="AC122" s="38" t="s">
        <v>46</v>
      </c>
      <c r="AD122" s="38">
        <f>Matrix2!AD122/Matrix3!AD122*100</f>
        <v>88.907422852376982</v>
      </c>
      <c r="AE122" s="44" t="s">
        <v>46</v>
      </c>
      <c r="AF122" s="40">
        <f>Matrix2!AF122/Matrix3!AF122*100</f>
        <v>42.707838479809979</v>
      </c>
      <c r="AG122" s="38">
        <f>Matrix2!AG122/Matrix3!AG122*100</f>
        <v>17.238044846649274</v>
      </c>
      <c r="AH122" s="38" t="s">
        <v>46</v>
      </c>
      <c r="AI122" s="38" t="s">
        <v>46</v>
      </c>
      <c r="AJ122" s="38" t="s">
        <v>46</v>
      </c>
      <c r="AK122" s="38">
        <f>Matrix2!AK122/Matrix3!AK122*100</f>
        <v>20.914006628292341</v>
      </c>
      <c r="AL122" s="38">
        <f>Matrix2!AL122/Matrix3!AL122*100</f>
        <v>16.919588348159778</v>
      </c>
      <c r="AM122" s="38">
        <f>Matrix2!AM122/Matrix3!AM122*100</f>
        <v>39.115929941618013</v>
      </c>
      <c r="AN122" s="38">
        <f>Matrix2!AN122/Matrix3!AN122*100</f>
        <v>20.75571549534293</v>
      </c>
      <c r="AO122" s="38" t="s">
        <v>46</v>
      </c>
      <c r="AP122" s="38" t="s">
        <v>46</v>
      </c>
      <c r="AQ122" s="40" t="s">
        <v>46</v>
      </c>
      <c r="AR122" s="38">
        <f>Matrix2!AR122/Matrix3!AR122*100</f>
        <v>10.304876936269592</v>
      </c>
      <c r="AS122" s="38">
        <f>Matrix2!AS122/Matrix3!AS122*100</f>
        <v>32.11756373937677</v>
      </c>
      <c r="AT122" s="38">
        <f>Matrix2!AT122/Matrix3!AT122*100</f>
        <v>37.816979051819182</v>
      </c>
      <c r="AU122" s="38">
        <f>Matrix2!AU122/Matrix3!AU122*100</f>
        <v>45.335276967930028</v>
      </c>
      <c r="AV122" s="38">
        <f>Matrix2!AV122/Matrix3!AV122*100</f>
        <v>12.181303116147308</v>
      </c>
      <c r="AW122" s="38">
        <f>Matrix2!AW122/Matrix3!AW122*100</f>
        <v>2.7797450424929182</v>
      </c>
      <c r="AX122" s="38">
        <v>5.7</v>
      </c>
      <c r="AY122" s="38" t="s">
        <v>46</v>
      </c>
      <c r="AZ122" s="9" t="s">
        <v>46</v>
      </c>
      <c r="BA122" s="40" t="s">
        <v>46</v>
      </c>
      <c r="BB122" s="38">
        <f>Matrix2!BB122/Matrix3!BB122*100</f>
        <v>9.6991370030469461</v>
      </c>
      <c r="BC122" s="38">
        <f>Matrix2!BC122/Matrix3!BC122*100</f>
        <v>5.6458368235885414</v>
      </c>
      <c r="BD122" s="55">
        <f>Matrix2!BD122/Matrix3!BD122*100</f>
        <v>31.15727002967359</v>
      </c>
      <c r="BE122" s="38">
        <f>Matrix2!BE122/Matrix3!BE122*100</f>
        <v>6.068965517241379</v>
      </c>
      <c r="BF122" s="51">
        <f>Matrix2!BF122/Matrix3!BF122*100</f>
        <v>40.909090909090914</v>
      </c>
      <c r="BG122" s="38">
        <f>Matrix2!BG122/Matrix3!BG122*100</f>
        <v>21.204546698534912</v>
      </c>
      <c r="BH122" s="38">
        <f>Matrix2!BH122/Matrix3!BH122*100</f>
        <v>3.415935295129926</v>
      </c>
      <c r="BI122" s="38">
        <f>Matrix2!BI122/Matrix3!BI122*100</f>
        <v>16.019896719319561</v>
      </c>
      <c r="BJ122" s="38">
        <f>Matrix2!BJ122/Matrix3!BJ122*100</f>
        <v>7.7270656136087483</v>
      </c>
      <c r="BK122" s="38">
        <f>Matrix2!BK122/Matrix3!BK122*100</f>
        <v>22.653562653562652</v>
      </c>
      <c r="BL122" s="38" t="s">
        <v>46</v>
      </c>
      <c r="BM122" s="38" t="s">
        <v>46</v>
      </c>
      <c r="BN122" s="38">
        <f>Matrix2!BN122/Matrix3!BN122*100</f>
        <v>14.654067905188981</v>
      </c>
      <c r="BO122" s="40">
        <f>Matrix2!BO122/Matrix3!BO122*100</f>
        <v>24.06563354603464</v>
      </c>
      <c r="BP122" s="38">
        <f>Matrix2!BP122/Matrix3!BP122*100</f>
        <v>13.357583960747821</v>
      </c>
      <c r="BQ122" s="38">
        <f>Matrix2!BQ122/Matrix3!BQ122*100</f>
        <v>18.651823045905104</v>
      </c>
      <c r="BR122" s="38">
        <f>(Matrix2!BR122-Matrix3!BR122)/Matrix3!BR122*100</f>
        <v>51.784126542182818</v>
      </c>
      <c r="BS122" s="38">
        <f>Matrix2!BS122/Matrix3!BS122*100</f>
        <v>11.37039537302268</v>
      </c>
      <c r="BT122" s="38">
        <f>Matrix2!BT122/Matrix3!BT122*100</f>
        <v>5.4060464522249996</v>
      </c>
      <c r="BU122" s="38">
        <f>Matrix2!BU122/Matrix3!BU122*100</f>
        <v>4.0267320869638779</v>
      </c>
      <c r="BV122" s="38">
        <f>Matrix2!BV122/Matrix3!BV122*100</f>
        <v>11.570611526616807</v>
      </c>
      <c r="BW122" s="38">
        <f>Matrix2!BW122/Matrix3!BW122*100</f>
        <v>13.889346739190152</v>
      </c>
      <c r="BX122" s="35">
        <f>Matrix2!BX122/Matrix3!BX122*1000</f>
        <v>34988.881549977981</v>
      </c>
      <c r="BY122" s="45" t="s">
        <v>46</v>
      </c>
      <c r="BZ122" s="38">
        <f>Matrix2!BZ122/Matrix3!BZ122*100</f>
        <v>64.644492692805926</v>
      </c>
      <c r="CA122" s="38">
        <f>Matrix2!CA122/Matrix3!CA122*100</f>
        <v>67.909461710805999</v>
      </c>
      <c r="CB122" s="38">
        <f>Matrix2!CB122/Matrix3!CB122*100</f>
        <v>86.642416039252183</v>
      </c>
      <c r="CC122" s="38">
        <f>Matrix2!CC122/Matrix3!CC122*100</f>
        <v>13.357583960747821</v>
      </c>
      <c r="CD122" s="38">
        <f>Matrix2!CD122/Matrix3!CD122*100</f>
        <v>7.9815582438034012</v>
      </c>
      <c r="CE122" s="38">
        <f>Matrix2!CE122/Matrix3!CE122*100</f>
        <v>72.314977543448549</v>
      </c>
      <c r="CF122" s="38">
        <f>Matrix2!CF122/Matrix3!CF122*100</f>
        <v>15.433403805496829</v>
      </c>
      <c r="CG122" s="35">
        <f>Matrix2!$CG122-Matrix3!CG122</f>
        <v>11538</v>
      </c>
      <c r="CH122" s="38">
        <f>Matrix2!CH122/Matrix3!CH122*100</f>
        <v>5.7350907397476787</v>
      </c>
      <c r="CI122" s="38">
        <f>Matrix2!CI122/Matrix3!CI122*100</f>
        <v>4.4001016059383025</v>
      </c>
      <c r="CJ122" s="38">
        <f>Matrix2!CJ122/Matrix3!CJ122*100</f>
        <v>1.334989133809376</v>
      </c>
      <c r="CK122" s="38">
        <f>Matrix2!CK122/Matrix3!CK122*100</f>
        <v>44.045275590551178</v>
      </c>
      <c r="CL122" s="38">
        <v>7</v>
      </c>
      <c r="CM122" s="38">
        <f>Matrix2!CM122/Matrix3!CM122*100</f>
        <v>56.2992125984252</v>
      </c>
      <c r="CN122" s="38">
        <f>Matrix2!CN122/Matrix3!CN122*100</f>
        <v>27.176705680844993</v>
      </c>
      <c r="CO122" s="40">
        <f>Matrix2!CO122/Matrix3!CO122*100</f>
        <v>11.482260885029195</v>
      </c>
      <c r="CP122" s="35">
        <f>Matrix2!CP122-Matrix3!CP122</f>
        <v>104</v>
      </c>
      <c r="CQ122" s="77">
        <f>Matrix2!CQ122/Matrix3!CQ122*100-100</f>
        <v>0.3975231251433371</v>
      </c>
      <c r="CR122" s="35">
        <f>Matrix2!CR122-Matrix3!CR122</f>
        <v>-70</v>
      </c>
      <c r="CS122" s="50">
        <f>Matrix2!CS122/Matrix3!CS122*100-100</f>
        <v>-0.26579586877278416</v>
      </c>
      <c r="CT122" s="38">
        <f>Matrix2!CT122/Matrix3!CT122*100</f>
        <v>59.449478413157699</v>
      </c>
      <c r="CU122" s="35">
        <f>Matrix2!CT122-Matrix3!CU122</f>
        <v>84</v>
      </c>
      <c r="CV122" s="38">
        <f>Matrix2!CV122/Matrix3!CV122*100</f>
        <v>89.093124190969306</v>
      </c>
      <c r="CW122" s="38">
        <f>Matrix2!CW122/Matrix3!CW122*100</f>
        <v>42.695907606414998</v>
      </c>
      <c r="CX122" s="38">
        <f>Matrix2!CX122/Matrix3!CX122</f>
        <v>2.0811436816524909</v>
      </c>
      <c r="CY122" s="38">
        <f>Matrix2!CY122/Matrix3!CY122</f>
        <v>7.6208286985539484</v>
      </c>
      <c r="CZ122" s="38">
        <f>Matrix2!CZ122/Matrix3!CZ122</f>
        <v>78.186875891583455</v>
      </c>
      <c r="DA122" s="40">
        <f>(Matrix2!DA122-Matrix3!DA122)/Matrix3!DA122*100</f>
        <v>0</v>
      </c>
      <c r="DB122" s="44" t="s">
        <v>46</v>
      </c>
      <c r="DC122" s="44" t="s">
        <v>46</v>
      </c>
      <c r="DD122" s="44" t="s">
        <v>46</v>
      </c>
      <c r="DE122" s="44" t="s">
        <v>46</v>
      </c>
      <c r="DF122" s="44">
        <f>Matrix2!DF122/Matrix3!DF122*100</f>
        <v>5.6458368235885414</v>
      </c>
      <c r="DG122" s="44">
        <f>Matrix2!DG122/Matrix3!DG122*100</f>
        <v>31.15727002967359</v>
      </c>
      <c r="DH122" s="44">
        <f>Matrix2!DH122/Matrix3!DH122*100</f>
        <v>6.068965517241379</v>
      </c>
      <c r="DI122" s="44">
        <f>Matrix2!DI122/Matrix3!DI122*100</f>
        <v>40.909090909090914</v>
      </c>
    </row>
    <row r="123" spans="1:113" x14ac:dyDescent="0.2">
      <c r="A123" s="3" t="s">
        <v>34</v>
      </c>
      <c r="B123" s="4">
        <v>2015</v>
      </c>
      <c r="C123" s="2" t="s">
        <v>12</v>
      </c>
      <c r="D123" s="38" t="s">
        <v>46</v>
      </c>
      <c r="E123" s="38" t="s">
        <v>46</v>
      </c>
      <c r="F123" s="39" t="s">
        <v>46</v>
      </c>
      <c r="G123" s="40">
        <f>Matrix2!G123/Matrix3!G123*100</f>
        <v>1.7522917182819433</v>
      </c>
      <c r="H123" s="38">
        <f>Matrix2!H123/Matrix3!H123*100</f>
        <v>9.1173224622176168</v>
      </c>
      <c r="I123" s="9" t="s">
        <v>46</v>
      </c>
      <c r="J123" s="9" t="s">
        <v>46</v>
      </c>
      <c r="K123" s="9" t="s">
        <v>46</v>
      </c>
      <c r="L123" s="9" t="s">
        <v>46</v>
      </c>
      <c r="M123" s="9" t="s">
        <v>46</v>
      </c>
      <c r="N123" s="38">
        <v>22.7</v>
      </c>
      <c r="O123" s="9">
        <f>Matrix2!O123/Matrix3!O123*100</f>
        <v>23.724320742213386</v>
      </c>
      <c r="P123" s="9">
        <f>Matrix2!P123/Matrix3!P123*100</f>
        <v>53.210618674778722</v>
      </c>
      <c r="Q123" s="9">
        <f>(Matrix3!Q123-Matrix2!Q123)/Matrix2!Q123*100</f>
        <v>59.555009821439654</v>
      </c>
      <c r="R123" s="40" t="s">
        <v>46</v>
      </c>
      <c r="S123" s="38">
        <f>Matrix2!S123/Matrix3!S123*100</f>
        <v>65.195769419345808</v>
      </c>
      <c r="T123" s="38">
        <f>Matrix2!T123/Matrix3!T123*100</f>
        <v>66.525849929591629</v>
      </c>
      <c r="U123" s="38">
        <f>Matrix2!U123/Matrix3!U123*100</f>
        <v>46.377241952725981</v>
      </c>
      <c r="V123" s="38">
        <f>Matrix2!V123/Matrix3!V123*100</f>
        <v>62.693433709744873</v>
      </c>
      <c r="W123" s="38">
        <f>Matrix2!W123/Matrix3!W123*100</f>
        <v>48.981943910872076</v>
      </c>
      <c r="X123" s="38">
        <f>Matrix2!X123/Matrix3!X123*100</f>
        <v>8.8714143315981833</v>
      </c>
      <c r="Y123" s="38">
        <f>Matrix2!Y123/Matrix3!Y123*100</f>
        <v>28.670428007653619</v>
      </c>
      <c r="Z123" s="38">
        <f>Matrix2!Z123/Matrix3!Z123*100</f>
        <v>14.816231540970165</v>
      </c>
      <c r="AA123" s="38">
        <f>(Matrix3!AA123-Matrix2!AA123)/Matrix2!AA123*100</f>
        <v>24.402817850626963</v>
      </c>
      <c r="AB123" s="38" t="s">
        <v>46</v>
      </c>
      <c r="AC123" s="38" t="s">
        <v>46</v>
      </c>
      <c r="AD123" s="38">
        <f>Matrix2!AD123/Matrix3!AD123*100</f>
        <v>88.704318936877087</v>
      </c>
      <c r="AE123" s="44" t="s">
        <v>46</v>
      </c>
      <c r="AF123" s="40">
        <f>Matrix2!AF123/Matrix3!AF123*100</f>
        <v>55.674653215636823</v>
      </c>
      <c r="AG123" s="38">
        <f>Matrix2!AG123/Matrix3!AG123*100</f>
        <v>16.658032838577448</v>
      </c>
      <c r="AH123" s="38" t="s">
        <v>46</v>
      </c>
      <c r="AI123" s="38" t="s">
        <v>46</v>
      </c>
      <c r="AJ123" s="38" t="s">
        <v>46</v>
      </c>
      <c r="AK123" s="38">
        <f>Matrix2!AK123/Matrix3!AK123*100</f>
        <v>20.124804992199689</v>
      </c>
      <c r="AL123" s="38">
        <f>Matrix2!AL123/Matrix3!AL123*100</f>
        <v>15.177178515712056</v>
      </c>
      <c r="AM123" s="38">
        <f>Matrix2!AM123/Matrix3!AM123*100</f>
        <v>37.541528239202663</v>
      </c>
      <c r="AN123" s="38">
        <f>Matrix2!AN123/Matrix3!AN123*100</f>
        <v>20.511087074094107</v>
      </c>
      <c r="AO123" s="38" t="s">
        <v>46</v>
      </c>
      <c r="AP123" s="38" t="s">
        <v>46</v>
      </c>
      <c r="AQ123" s="40" t="s">
        <v>46</v>
      </c>
      <c r="AR123" s="38">
        <f>Matrix2!AR123/Matrix3!AR123*100</f>
        <v>11.209711930448885</v>
      </c>
      <c r="AS123" s="38">
        <f>Matrix2!AS123/Matrix3!AS123*100</f>
        <v>35.181836447659229</v>
      </c>
      <c r="AT123" s="38">
        <f>Matrix2!AT123/Matrix3!AT123*100</f>
        <v>42.20445459737293</v>
      </c>
      <c r="AU123" s="38">
        <f>Matrix2!AU123/Matrix3!AU123*100</f>
        <v>44.925575101488498</v>
      </c>
      <c r="AV123" s="38">
        <f>Matrix2!AV123/Matrix3!AV123*100</f>
        <v>11.954992967651195</v>
      </c>
      <c r="AW123" s="38">
        <f>Matrix2!AW123/Matrix3!AW123*100</f>
        <v>3.5362668274060676</v>
      </c>
      <c r="AX123" s="38">
        <v>7</v>
      </c>
      <c r="AY123" s="38" t="s">
        <v>46</v>
      </c>
      <c r="AZ123" s="9" t="s">
        <v>46</v>
      </c>
      <c r="BA123" s="40" t="s">
        <v>46</v>
      </c>
      <c r="BB123" s="38">
        <f>Matrix2!BB123/Matrix3!BB123*100</f>
        <v>9.2592175499448182</v>
      </c>
      <c r="BC123" s="38">
        <f>Matrix2!BC123/Matrix3!BC123*100</f>
        <v>6.4870689655172411</v>
      </c>
      <c r="BD123" s="55">
        <f>Matrix2!BD123/Matrix3!BD123*100</f>
        <v>32.558139534883722</v>
      </c>
      <c r="BE123" s="38">
        <f>Matrix2!BE123/Matrix3!BE123*100</f>
        <v>8.1976744186046524</v>
      </c>
      <c r="BF123" s="51">
        <f>Matrix2!BF123/Matrix3!BF123*100</f>
        <v>36.170212765957451</v>
      </c>
      <c r="BG123" s="38">
        <f>Matrix2!BG123/Matrix3!BG123*100</f>
        <v>20.82028874524201</v>
      </c>
      <c r="BH123" s="38">
        <f>Matrix2!BH123/Matrix3!BH123*100</f>
        <v>2.8775421895283424</v>
      </c>
      <c r="BI123" s="38">
        <f>Matrix2!BI123/Matrix3!BI123*100</f>
        <v>15.458335329915185</v>
      </c>
      <c r="BJ123" s="38">
        <f>Matrix2!BJ123/Matrix3!BJ123*100</f>
        <v>7.087066941396329</v>
      </c>
      <c r="BK123" s="38">
        <f>Matrix2!BK123/Matrix3!BK123*100</f>
        <v>25.287356321839084</v>
      </c>
      <c r="BL123" s="38" t="s">
        <v>46</v>
      </c>
      <c r="BM123" s="38" t="s">
        <v>46</v>
      </c>
      <c r="BN123" s="38">
        <f>Matrix2!BN123/Matrix3!BN123*100</f>
        <v>13.667089142374314</v>
      </c>
      <c r="BO123" s="40">
        <f>Matrix2!BO123/Matrix3!BO123*100</f>
        <v>20.565552699228792</v>
      </c>
      <c r="BP123" s="38">
        <f>Matrix2!BP123/Matrix3!BP123*100</f>
        <v>12.434343959644286</v>
      </c>
      <c r="BQ123" s="38">
        <f>Matrix2!BQ123/Matrix3!BQ123*100</f>
        <v>19.203477995943256</v>
      </c>
      <c r="BR123" s="38">
        <f>(Matrix2!BR123-Matrix3!BR123)/Matrix3!BR123*100</f>
        <v>49.481871212745951</v>
      </c>
      <c r="BS123" s="38">
        <f>Matrix2!BS123/Matrix3!BS123*100</f>
        <v>11.214216536408477</v>
      </c>
      <c r="BT123" s="38">
        <f>Matrix2!BT123/Matrix3!BT123*100</f>
        <v>4.9325435257550847</v>
      </c>
      <c r="BU123" s="38">
        <f>Matrix2!BU123/Matrix3!BU123*100</f>
        <v>3.3699100317229185</v>
      </c>
      <c r="BV123" s="38">
        <f>Matrix2!BV123/Matrix3!BV123*100</f>
        <v>10.837718674441758</v>
      </c>
      <c r="BW123" s="38">
        <f>Matrix2!BW123/Matrix3!BW123*100</f>
        <v>13.51182197496523</v>
      </c>
      <c r="BX123" s="35">
        <f>Matrix2!BX123/Matrix3!BX123*1000</f>
        <v>35647.074966838947</v>
      </c>
      <c r="BY123" s="45" t="s">
        <v>46</v>
      </c>
      <c r="BZ123" s="38">
        <f>Matrix2!BZ123/Matrix3!BZ123*100</f>
        <v>65.744723980269825</v>
      </c>
      <c r="CA123" s="38">
        <f>Matrix2!CA123/Matrix3!CA123*100</f>
        <v>66.53172790810325</v>
      </c>
      <c r="CB123" s="38">
        <f>Matrix2!CB123/Matrix3!CB123*100</f>
        <v>87.565656040355705</v>
      </c>
      <c r="CC123" s="38">
        <f>Matrix2!CC123/Matrix3!CC123*100</f>
        <v>12.434343959644286</v>
      </c>
      <c r="CD123" s="38">
        <f>Matrix2!CD123/Matrix3!CD123*100</f>
        <v>6.7190181496697701</v>
      </c>
      <c r="CE123" s="38">
        <f>Matrix2!CE123/Matrix3!CE123*100</f>
        <v>72.526428316902241</v>
      </c>
      <c r="CF123" s="38">
        <f>Matrix2!CF123/Matrix3!CF123*100</f>
        <v>18.092105263157894</v>
      </c>
      <c r="CG123" s="35">
        <f>Matrix2!$CG123-Matrix3!CG123</f>
        <v>-4270</v>
      </c>
      <c r="CH123" s="38">
        <f>Matrix2!CH123/Matrix3!CH123*100</f>
        <v>5.169578622816033</v>
      </c>
      <c r="CI123" s="38">
        <f>Matrix2!CI123/Matrix3!CI123*100</f>
        <v>4.1281260705721134</v>
      </c>
      <c r="CJ123" s="38">
        <f>Matrix2!CJ123/Matrix3!CJ123*100</f>
        <v>1.0414525522439191</v>
      </c>
      <c r="CK123" s="38">
        <f>Matrix2!CK123/Matrix3!CK123*100</f>
        <v>39.893969516235913</v>
      </c>
      <c r="CL123" s="38">
        <v>6.3</v>
      </c>
      <c r="CM123" s="38">
        <f>Matrix2!CM123/Matrix3!CM123*100</f>
        <v>58.383035122597747</v>
      </c>
      <c r="CN123" s="38">
        <f>Matrix2!CN123/Matrix3!CN123*100</f>
        <v>24.324324324324326</v>
      </c>
      <c r="CO123" s="40">
        <f>Matrix2!CO123/Matrix3!CO123*100</f>
        <v>11.513383046939731</v>
      </c>
      <c r="CP123" s="35">
        <f>Matrix2!CP123-Matrix3!CP123</f>
        <v>43</v>
      </c>
      <c r="CQ123" s="77">
        <f>Matrix2!CQ123/Matrix3!CQ123*100-100</f>
        <v>0.20456707897240278</v>
      </c>
      <c r="CR123" s="35">
        <f>Matrix2!CR123-Matrix3!CR123</f>
        <v>194</v>
      </c>
      <c r="CS123" s="50">
        <f>Matrix2!CS123/Matrix3!CS123*100-100</f>
        <v>0.92960851023049429</v>
      </c>
      <c r="CT123" s="38">
        <f>Matrix2!CT123/Matrix3!CT123*100</f>
        <v>45.743721217300482</v>
      </c>
      <c r="CU123" s="35">
        <f>Matrix2!CT123-Matrix3!CU123</f>
        <v>25</v>
      </c>
      <c r="CV123" s="38">
        <f>Matrix2!CV123/Matrix3!CV123*100</f>
        <v>99.116460143379399</v>
      </c>
      <c r="CW123" s="38">
        <f>Matrix2!CW123/Matrix3!CW123*100</f>
        <v>47.0211040789207</v>
      </c>
      <c r="CX123" s="38">
        <f>Matrix2!CX123/Matrix3!CX123</f>
        <v>2.1275097033877999</v>
      </c>
      <c r="CY123" s="38">
        <f>Matrix2!CY123/Matrix3!CY123</f>
        <v>3.4800909233422166</v>
      </c>
      <c r="CZ123" s="38">
        <f>Matrix2!CZ123/Matrix3!CZ123</f>
        <v>54.01338199513382</v>
      </c>
      <c r="DA123" s="40">
        <f>(Matrix2!DA123-Matrix3!DA123)/Matrix3!DA123*100</f>
        <v>-3.5580524344569193</v>
      </c>
      <c r="DB123" s="44" t="s">
        <v>46</v>
      </c>
      <c r="DC123" s="44" t="s">
        <v>46</v>
      </c>
      <c r="DD123" s="44" t="s">
        <v>46</v>
      </c>
      <c r="DE123" s="44" t="s">
        <v>46</v>
      </c>
      <c r="DF123" s="44">
        <f>Matrix2!DF123/Matrix3!DF123*100</f>
        <v>6.4870689655172411</v>
      </c>
      <c r="DG123" s="44">
        <f>Matrix2!DG123/Matrix3!DG123*100</f>
        <v>32.558139534883722</v>
      </c>
      <c r="DH123" s="44">
        <f>Matrix2!DH123/Matrix3!DH123*100</f>
        <v>8.1976744186046524</v>
      </c>
      <c r="DI123" s="44">
        <f>Matrix2!DI123/Matrix3!DI123*100</f>
        <v>36.170212765957451</v>
      </c>
    </row>
    <row r="124" spans="1:113" x14ac:dyDescent="0.2">
      <c r="A124" s="3" t="s">
        <v>35</v>
      </c>
      <c r="B124" s="4">
        <v>2015</v>
      </c>
      <c r="C124" s="2" t="s">
        <v>228</v>
      </c>
      <c r="D124" s="38" t="s">
        <v>46</v>
      </c>
      <c r="E124" s="38" t="s">
        <v>46</v>
      </c>
      <c r="F124" s="39" t="s">
        <v>46</v>
      </c>
      <c r="G124" s="40">
        <f>Matrix2!G124/Matrix3!G124*100</f>
        <v>2.2626461759039382</v>
      </c>
      <c r="H124" s="38">
        <f>Matrix2!H124/Matrix3!H124*100</f>
        <v>6.4182983108562217</v>
      </c>
      <c r="I124" s="9" t="s">
        <v>46</v>
      </c>
      <c r="J124" s="9" t="s">
        <v>46</v>
      </c>
      <c r="K124" s="9" t="s">
        <v>46</v>
      </c>
      <c r="L124" s="9" t="s">
        <v>46</v>
      </c>
      <c r="M124" s="9" t="s">
        <v>46</v>
      </c>
      <c r="N124" s="38">
        <v>21.8</v>
      </c>
      <c r="O124" s="9">
        <f>Matrix2!O124/Matrix3!O124*100</f>
        <v>18.049155145929337</v>
      </c>
      <c r="P124" s="9" t="s">
        <v>237</v>
      </c>
      <c r="Q124" s="9" t="s">
        <v>237</v>
      </c>
      <c r="R124" s="40" t="s">
        <v>46</v>
      </c>
      <c r="S124" s="38">
        <f>Matrix2!S124/Matrix3!S124*100</f>
        <v>63.852186815516141</v>
      </c>
      <c r="T124" s="38">
        <f>Matrix2!T124/Matrix3!T124*100</f>
        <v>64.7176034079978</v>
      </c>
      <c r="U124" s="38">
        <f>Matrix2!U124/Matrix3!U124*100</f>
        <v>46.524600438733934</v>
      </c>
      <c r="V124" s="38">
        <f>Matrix2!V124/Matrix3!V124*100</f>
        <v>64.534186325469818</v>
      </c>
      <c r="W124" s="38">
        <f>Matrix2!W124/Matrix3!W124*100</f>
        <v>50.424356729085275</v>
      </c>
      <c r="X124" s="38">
        <f>Matrix2!X124/Matrix3!X124*100</f>
        <v>7.5597749648382564</v>
      </c>
      <c r="Y124" s="38">
        <f>Matrix2!Y124/Matrix3!Y124*100</f>
        <v>31.250330606369776</v>
      </c>
      <c r="Z124" s="38">
        <f>Matrix2!Z124/Matrix3!Z124*100</f>
        <v>11.722486156818048</v>
      </c>
      <c r="AA124" s="38">
        <f>(Matrix3!AA124-Matrix2!AA124)/Matrix2!AA124*100</f>
        <v>31.383280458852447</v>
      </c>
      <c r="AB124" s="38" t="s">
        <v>46</v>
      </c>
      <c r="AC124" s="38" t="s">
        <v>46</v>
      </c>
      <c r="AD124" s="38">
        <f>Matrix2!AD124/Matrix3!AD124*100</f>
        <v>86.129032258064512</v>
      </c>
      <c r="AE124" s="44">
        <f>Matrix2!AE124/Matrix3!AE124*100</f>
        <v>36.888045540796966</v>
      </c>
      <c r="AF124" s="40">
        <f>Matrix2!AF124/Matrix3!AF124*100</f>
        <v>0</v>
      </c>
      <c r="AG124" s="38">
        <f>Matrix2!AG124/Matrix3!AG124*100</f>
        <v>17.155786549576593</v>
      </c>
      <c r="AH124" s="38">
        <f>Matrix2!AH124/Matrix3!AH124*100</f>
        <v>49.208443271767813</v>
      </c>
      <c r="AI124" s="38">
        <f>Matrix2!AI124/Matrix3!AI124*100</f>
        <v>94.643956494972286</v>
      </c>
      <c r="AJ124" s="38">
        <f>Matrix2!AJ124/Matrix3!AJ124*100</f>
        <v>29.377806286080819</v>
      </c>
      <c r="AK124" s="38">
        <f>Matrix2!AK124/Matrix3!AK124*100</f>
        <v>19.927148060852794</v>
      </c>
      <c r="AL124" s="38">
        <f>Matrix2!AL124/Matrix3!AL124*100</f>
        <v>12.620527105206772</v>
      </c>
      <c r="AM124" s="38">
        <f>Matrix2!AM124/Matrix3!AM124*100</f>
        <v>34.623655913978496</v>
      </c>
      <c r="AN124" s="38">
        <f>Matrix2!AN124/Matrix3!AN124*100</f>
        <v>17.001828153564897</v>
      </c>
      <c r="AO124" s="38">
        <f>Matrix2!AO124/Matrix3!AO124*1000</f>
        <v>63.201880386523897</v>
      </c>
      <c r="AP124" s="38" t="s">
        <v>46</v>
      </c>
      <c r="AQ124" s="40" t="s">
        <v>46</v>
      </c>
      <c r="AR124" s="38">
        <f>Matrix2!AR124/Matrix3!AR124*100</f>
        <v>10.862941888077422</v>
      </c>
      <c r="AS124" s="38">
        <f>Matrix2!AS124/Matrix3!AS124*100</f>
        <v>33.965766137347906</v>
      </c>
      <c r="AT124" s="38">
        <f>Matrix2!AT124/Matrix3!AT124*100</f>
        <v>44.930176077717057</v>
      </c>
      <c r="AU124" s="38">
        <f>Matrix2!AU124/Matrix3!AU124*100</f>
        <v>42.837837837837839</v>
      </c>
      <c r="AV124" s="38">
        <f>Matrix2!AV124/Matrix3!AV124*100</f>
        <v>9.6720973396576628</v>
      </c>
      <c r="AW124" s="38">
        <f>Matrix2!AW124/Matrix3!AW124*100</f>
        <v>3.2584037945968238</v>
      </c>
      <c r="AX124" s="38">
        <v>6.5</v>
      </c>
      <c r="AY124" s="38" t="s">
        <v>46</v>
      </c>
      <c r="AZ124" s="9" t="s">
        <v>46</v>
      </c>
      <c r="BA124" s="40">
        <f>Matrix2!BA124/Matrix3!BA124*1000</f>
        <v>13.885563801771605</v>
      </c>
      <c r="BB124" s="38">
        <f>Matrix2!BB124/Matrix3!BB124*100</f>
        <v>9.3799005331780094</v>
      </c>
      <c r="BC124" s="38">
        <f>Matrix2!BC124/Matrix3!BC124*100</f>
        <v>4.8279906176700544</v>
      </c>
      <c r="BD124" s="55">
        <f>Matrix2!BD124/Matrix3!BD124*100</f>
        <v>41.700404858299592</v>
      </c>
      <c r="BE124" s="38">
        <f>Matrix2!BE124/Matrix3!BE124*100</f>
        <v>6.7484662576687118</v>
      </c>
      <c r="BF124" s="51">
        <f>Matrix2!BF124/Matrix3!BF124*100</f>
        <v>50.909090909090907</v>
      </c>
      <c r="BG124" s="38">
        <f>Matrix2!BG124/Matrix3!BG124*100</f>
        <v>22.066400824409698</v>
      </c>
      <c r="BH124" s="38">
        <f>Matrix2!BH124/Matrix3!BH124*100</f>
        <v>2.4263959390862944</v>
      </c>
      <c r="BI124" s="38">
        <f>Matrix2!BI124/Matrix3!BI124*100</f>
        <v>16.366556355849717</v>
      </c>
      <c r="BJ124" s="38">
        <f>Matrix2!BJ124/Matrix3!BJ124*100</f>
        <v>6.8327817792485881</v>
      </c>
      <c r="BK124" s="38">
        <f>Matrix2!BK124/Matrix3!BK124*100</f>
        <v>25.213675213675213</v>
      </c>
      <c r="BL124" s="38" t="s">
        <v>46</v>
      </c>
      <c r="BM124" s="38" t="s">
        <v>46</v>
      </c>
      <c r="BN124" s="38">
        <f>Matrix2!BN124/Matrix3!BN124*100</f>
        <v>16.064981949458485</v>
      </c>
      <c r="BO124" s="40">
        <f>Matrix2!BO124/Matrix3!BO124*100</f>
        <v>17.722772277227723</v>
      </c>
      <c r="BP124" s="38">
        <f>Matrix2!BP124/Matrix3!BP124*100</f>
        <v>13.551148677936714</v>
      </c>
      <c r="BQ124" s="38">
        <f>Matrix2!BQ124/Matrix3!BQ124*100</f>
        <v>17.770633327806511</v>
      </c>
      <c r="BR124" s="38">
        <f>(Matrix2!BR124-Matrix3!BR124)/Matrix3!BR124*100</f>
        <v>57.166721681049438</v>
      </c>
      <c r="BS124" s="38">
        <f>Matrix2!BS124/Matrix3!BS124*100</f>
        <v>9.0483444598772351</v>
      </c>
      <c r="BT124" s="38">
        <f>Matrix2!BT124/Matrix3!BT124*100</f>
        <v>3.9383484923159644</v>
      </c>
      <c r="BU124" s="38">
        <f>Matrix2!BU124/Matrix3!BU124*100</f>
        <v>2.9204594711746856</v>
      </c>
      <c r="BV124" s="38">
        <f>Matrix2!BV124/Matrix3!BV124*100</f>
        <v>8.5575485799701045</v>
      </c>
      <c r="BW124" s="38">
        <f>Matrix2!BW124/Matrix3!BW124*100</f>
        <v>10.687078816290652</v>
      </c>
      <c r="BX124" s="35">
        <f>Matrix2!BX124/Matrix3!BX124*1000</f>
        <v>39446.756882874477</v>
      </c>
      <c r="BY124" s="45" t="s">
        <v>46</v>
      </c>
      <c r="BZ124" s="38">
        <f>Matrix2!BZ124/Matrix3!BZ124*100</f>
        <v>64.31067700165778</v>
      </c>
      <c r="CA124" s="38">
        <f>Matrix2!CA124/Matrix3!CA124*100</f>
        <v>64.707944744407826</v>
      </c>
      <c r="CB124" s="38">
        <f>Matrix2!CB124/Matrix3!CB124*100</f>
        <v>86.448851322063277</v>
      </c>
      <c r="CC124" s="38">
        <f>Matrix2!CC124/Matrix3!CC124*100</f>
        <v>13.551148677936714</v>
      </c>
      <c r="CD124" s="38">
        <f>Matrix2!CD124/Matrix3!CD124*100</f>
        <v>6.1443433029908974</v>
      </c>
      <c r="CE124" s="38">
        <f>Matrix2!CE124/Matrix3!CE124*100</f>
        <v>72.485114384205573</v>
      </c>
      <c r="CF124" s="38">
        <f>Matrix2!CF124/Matrix3!CF124*100</f>
        <v>12.755102040816327</v>
      </c>
      <c r="CG124" s="35">
        <f>Matrix2!$CG124-Matrix3!CG124</f>
        <v>-6554</v>
      </c>
      <c r="CH124" s="38">
        <f>Matrix2!CH124/Matrix3!CH124*100</f>
        <v>4.5354791514264816</v>
      </c>
      <c r="CI124" s="38">
        <f>Matrix2!CI124/Matrix3!CI124*100</f>
        <v>3.1699585466959279</v>
      </c>
      <c r="CJ124" s="38">
        <f>Matrix2!CJ124/Matrix3!CJ124*100</f>
        <v>1.3655206047305535</v>
      </c>
      <c r="CK124" s="38">
        <f>Matrix2!CK124/Matrix3!CK124*100</f>
        <v>37.788018433179722</v>
      </c>
      <c r="CL124" s="38">
        <v>5.7</v>
      </c>
      <c r="CM124" s="38">
        <f>Matrix2!CM124/Matrix3!CM124*100</f>
        <v>48.694316436251924</v>
      </c>
      <c r="CN124" s="38">
        <f>Matrix2!CN124/Matrix3!CN124*100</f>
        <v>26.292682926829269</v>
      </c>
      <c r="CO124" s="40">
        <f>Matrix2!CO124/Matrix3!CO124*100</f>
        <v>9.2075193512716549</v>
      </c>
      <c r="CP124" s="35">
        <f>Matrix2!CP124-Matrix3!CP124</f>
        <v>98</v>
      </c>
      <c r="CQ124" s="77">
        <f>Matrix2!CQ124/Matrix3!CQ124*100-100</f>
        <v>0.47072385801432404</v>
      </c>
      <c r="CR124" s="35">
        <f>Matrix2!CR124-Matrix3!CR124</f>
        <v>369</v>
      </c>
      <c r="CS124" s="50">
        <f>Matrix2!CS124/Matrix3!CS124*100-100</f>
        <v>1.7957952112127771</v>
      </c>
      <c r="CT124" s="38">
        <f>Matrix2!CT124/Matrix3!CT124*100</f>
        <v>34.431323803604727</v>
      </c>
      <c r="CU124" s="35">
        <f>Matrix2!CT124-Matrix3!CU124</f>
        <v>23</v>
      </c>
      <c r="CV124" s="38">
        <f>Matrix2!CV124/Matrix3!CV124*100</f>
        <v>108.99172921547067</v>
      </c>
      <c r="CW124" s="38">
        <f>Matrix2!CW124/Matrix3!CW124*100</f>
        <v>51.072628702002774</v>
      </c>
      <c r="CX124" s="38">
        <f>Matrix2!CX124/Matrix3!CX124</f>
        <v>2.1723768736616704</v>
      </c>
      <c r="CY124" s="38">
        <f>Matrix2!CY124/Matrix3!CY124</f>
        <v>1.2444729432100141</v>
      </c>
      <c r="CZ124" s="38">
        <f>Matrix2!CZ124/Matrix3!CZ124</f>
        <v>38.68110918544194</v>
      </c>
      <c r="DA124" s="40">
        <f>(Matrix2!DA124-Matrix3!DA124)/Matrix3!DA124*100</f>
        <v>3.1250000000000027</v>
      </c>
      <c r="DB124" s="44" t="s">
        <v>46</v>
      </c>
      <c r="DC124" s="44" t="s">
        <v>46</v>
      </c>
      <c r="DD124" s="44" t="s">
        <v>46</v>
      </c>
      <c r="DE124" s="44" t="s">
        <v>46</v>
      </c>
      <c r="DF124" s="44">
        <f>Matrix2!DF124/Matrix3!DF124*100</f>
        <v>4.8279906176700544</v>
      </c>
      <c r="DG124" s="44">
        <f>Matrix2!DG124/Matrix3!DG124*100</f>
        <v>41.700404858299592</v>
      </c>
      <c r="DH124" s="44">
        <f>Matrix2!DH124/Matrix3!DH124*100</f>
        <v>6.7484662576687118</v>
      </c>
      <c r="DI124" s="44">
        <f>Matrix2!DI124/Matrix3!DI124*100</f>
        <v>50.909090909090907</v>
      </c>
    </row>
    <row r="125" spans="1:113" x14ac:dyDescent="0.2">
      <c r="A125" s="3" t="s">
        <v>36</v>
      </c>
      <c r="B125" s="4">
        <v>2015</v>
      </c>
      <c r="C125" s="2" t="s">
        <v>13</v>
      </c>
      <c r="D125" s="38" t="s">
        <v>46</v>
      </c>
      <c r="E125" s="38" t="s">
        <v>46</v>
      </c>
      <c r="F125" s="39" t="s">
        <v>46</v>
      </c>
      <c r="G125" s="40" t="s">
        <v>46</v>
      </c>
      <c r="H125" s="38">
        <f>Matrix2!H125/Matrix3!H125*100</f>
        <v>6.2299993191257581</v>
      </c>
      <c r="I125" s="9" t="s">
        <v>46</v>
      </c>
      <c r="J125" s="9" t="s">
        <v>46</v>
      </c>
      <c r="K125" s="9" t="s">
        <v>46</v>
      </c>
      <c r="L125" s="9" t="s">
        <v>46</v>
      </c>
      <c r="M125" s="9" t="s">
        <v>46</v>
      </c>
      <c r="N125" s="38" t="s">
        <v>237</v>
      </c>
      <c r="O125" s="9">
        <f>Matrix2!O125/Matrix3!O125*100</f>
        <v>16.387959866220736</v>
      </c>
      <c r="P125" s="9" t="s">
        <v>237</v>
      </c>
      <c r="Q125" s="9" t="s">
        <v>237</v>
      </c>
      <c r="R125" s="40" t="s">
        <v>46</v>
      </c>
      <c r="S125" s="38">
        <f>Matrix2!S125/Matrix3!S125*100</f>
        <v>66.345099758824816</v>
      </c>
      <c r="T125" s="38">
        <f>Matrix2!T125/Matrix3!T125*100</f>
        <v>68.185801928133216</v>
      </c>
      <c r="U125" s="38">
        <f>Matrix2!U125/Matrix3!U125*100</f>
        <v>48.04521030201964</v>
      </c>
      <c r="V125" s="38">
        <f>Matrix2!V125/Matrix3!V125*100</f>
        <v>58.434547908232112</v>
      </c>
      <c r="W125" s="38">
        <f>Matrix2!W125/Matrix3!W125*100</f>
        <v>51.870420362514459</v>
      </c>
      <c r="X125" s="38">
        <f>Matrix2!X125/Matrix3!X125*100</f>
        <v>8.4522111269614832</v>
      </c>
      <c r="Y125" s="38">
        <f>Matrix2!Y125/Matrix3!Y125*100</f>
        <v>24.11604443169719</v>
      </c>
      <c r="Z125" s="38">
        <f>Matrix2!Z125/Matrix3!Z125*100</f>
        <v>10.631353562625877</v>
      </c>
      <c r="AA125" s="38">
        <f>(Matrix3!AA125-Matrix2!AA125)/Matrix2!AA125*100</f>
        <v>22.312899484273863</v>
      </c>
      <c r="AB125" s="38" t="s">
        <v>46</v>
      </c>
      <c r="AC125" s="38" t="s">
        <v>46</v>
      </c>
      <c r="AD125" s="38">
        <f>Matrix2!AD125/Matrix3!AD125*100</f>
        <v>90.784982935153579</v>
      </c>
      <c r="AE125" s="44">
        <f>Matrix2!AE125/Matrix3!AE125*100</f>
        <v>45.195353748680049</v>
      </c>
      <c r="AF125" s="40">
        <f>Matrix2!AF125/Matrix3!AF125*100</f>
        <v>81.333333333333329</v>
      </c>
      <c r="AG125" s="38">
        <f>Matrix2!AG125/Matrix3!AG125*100</f>
        <v>17.70953904813781</v>
      </c>
      <c r="AH125" s="38">
        <f>Matrix2!AH125/Matrix3!AH125*100</f>
        <v>57.735849056603769</v>
      </c>
      <c r="AI125" s="38">
        <f>Matrix2!AI125/Matrix3!AI125*100</f>
        <v>108.47838293093768</v>
      </c>
      <c r="AJ125" s="38">
        <f>Matrix2!AJ125/Matrix3!AJ125*100</f>
        <v>17.523809523809526</v>
      </c>
      <c r="AK125" s="38">
        <f>Matrix2!AK125/Matrix3!AK125*100</f>
        <v>18.198757763975156</v>
      </c>
      <c r="AL125" s="38">
        <f>Matrix2!AL125/Matrix3!AL125*100</f>
        <v>8.7577639751552798</v>
      </c>
      <c r="AM125" s="38">
        <f>Matrix2!AM125/Matrix3!AM125*100</f>
        <v>24.914675767918087</v>
      </c>
      <c r="AN125" s="38">
        <f>Matrix2!AN125/Matrix3!AN125*100</f>
        <v>13.494809688581316</v>
      </c>
      <c r="AO125" s="38">
        <f>Matrix2!AO125/Matrix3!AO125*1000</f>
        <v>43.44482891195694</v>
      </c>
      <c r="AP125" s="38" t="s">
        <v>46</v>
      </c>
      <c r="AQ125" s="40" t="s">
        <v>46</v>
      </c>
      <c r="AR125" s="38">
        <f>Matrix2!AR125/Matrix3!AR125*100</f>
        <v>9.8590590317968267</v>
      </c>
      <c r="AS125" s="38">
        <f>Matrix2!AS125/Matrix3!AS125*100</f>
        <v>33.356353591160222</v>
      </c>
      <c r="AT125" s="38">
        <f>Matrix2!AT125/Matrix3!AT125*100</f>
        <v>47.412008281573499</v>
      </c>
      <c r="AU125" s="38">
        <f>Matrix2!AU125/Matrix3!AU125*100</f>
        <v>41.921397379912662</v>
      </c>
      <c r="AV125" s="38">
        <f>Matrix2!AV125/Matrix3!AV125*100</f>
        <v>6.4226519337016574</v>
      </c>
      <c r="AW125" s="38">
        <f>Matrix2!AW125/Matrix3!AW125*100</f>
        <v>1.0359116022099446</v>
      </c>
      <c r="AX125" s="38" t="s">
        <v>237</v>
      </c>
      <c r="AY125" s="38" t="s">
        <v>46</v>
      </c>
      <c r="AZ125" s="9" t="s">
        <v>46</v>
      </c>
      <c r="BA125" s="40">
        <f>Matrix2!BA125/Matrix3!BA125*1000</f>
        <v>9.5238095238095255</v>
      </c>
      <c r="BB125" s="38">
        <f>Matrix2!BB125/Matrix3!BB125*100</f>
        <v>9.4913869408320277</v>
      </c>
      <c r="BC125" s="38">
        <f>Matrix2!BC125/Matrix3!BC125*100</f>
        <v>3.8854805725971371</v>
      </c>
      <c r="BD125" s="55">
        <f>Matrix2!BD125/Matrix3!BD125*100</f>
        <v>36.84210526315789</v>
      </c>
      <c r="BE125" s="38">
        <f>Matrix2!BE125/Matrix3!BE125*100</f>
        <v>3.6563071297989032</v>
      </c>
      <c r="BF125" s="51">
        <f>Matrix2!BF125/Matrix3!BF125*100</f>
        <v>55.000000000000007</v>
      </c>
      <c r="BG125" s="38">
        <f>Matrix2!BG125/Matrix3!BG125*100</f>
        <v>23.537822564172398</v>
      </c>
      <c r="BH125" s="38">
        <f>Matrix2!BH125/Matrix3!BH125*100</f>
        <v>0.98351171536013882</v>
      </c>
      <c r="BI125" s="38">
        <f>Matrix2!BI125/Matrix3!BI125*100</f>
        <v>17.789921068609594</v>
      </c>
      <c r="BJ125" s="38">
        <f>Matrix2!BJ125/Matrix3!BJ125*100</f>
        <v>7.4681238615664851</v>
      </c>
      <c r="BK125" s="38">
        <f>Matrix2!BK125/Matrix3!BK125*100</f>
        <v>24.390243902439025</v>
      </c>
      <c r="BL125" s="38" t="s">
        <v>46</v>
      </c>
      <c r="BM125" s="38" t="s">
        <v>46</v>
      </c>
      <c r="BN125" s="38" t="s">
        <v>46</v>
      </c>
      <c r="BO125" s="40" t="s">
        <v>46</v>
      </c>
      <c r="BP125" s="38">
        <f>Matrix2!BP125/Matrix3!BP125*100</f>
        <v>12.072336265884653</v>
      </c>
      <c r="BQ125" s="38">
        <f>Matrix2!BQ125/Matrix3!BQ125*100</f>
        <v>14.95972466936975</v>
      </c>
      <c r="BR125" s="38">
        <f>(Matrix2!BR125-Matrix3!BR125)/Matrix3!BR125*100</f>
        <v>59.998238455913842</v>
      </c>
      <c r="BS125" s="38">
        <f>Matrix2!BS125/Matrix3!BS125*100</f>
        <v>6.9517260162048071</v>
      </c>
      <c r="BT125" s="38">
        <f>Matrix2!BT125/Matrix3!BT125*100</f>
        <v>2.628174576155784</v>
      </c>
      <c r="BU125" s="38">
        <f>Matrix2!BU125/Matrix3!BU125*100</f>
        <v>2.4112088628217663</v>
      </c>
      <c r="BV125" s="38">
        <f>Matrix2!BV125/Matrix3!BV125*100</f>
        <v>6.5805877114870874</v>
      </c>
      <c r="BW125" s="38">
        <f>Matrix2!BW125/Matrix3!BW125*100</f>
        <v>9.0019102196752634</v>
      </c>
      <c r="BX125" s="35">
        <f>Matrix2!BX125/Matrix3!BX125*1000</f>
        <v>46459.812035348579</v>
      </c>
      <c r="BY125" s="45" t="s">
        <v>46</v>
      </c>
      <c r="BZ125" s="38">
        <f>Matrix2!BZ125/Matrix3!BZ125*100</f>
        <v>62.129774630625725</v>
      </c>
      <c r="CA125" s="38">
        <f>Matrix2!CA125/Matrix3!CA125*100</f>
        <v>67.830699524809361</v>
      </c>
      <c r="CB125" s="38">
        <f>Matrix2!CB125/Matrix3!CB125*100</f>
        <v>87.927663734115342</v>
      </c>
      <c r="CC125" s="38">
        <f>Matrix2!CC125/Matrix3!CC125*100</f>
        <v>12.072336265884653</v>
      </c>
      <c r="CD125" s="38">
        <f>Matrix2!CD125/Matrix3!CD125*100</f>
        <v>6.5819485174323882</v>
      </c>
      <c r="CE125" s="38">
        <f>Matrix2!CE125/Matrix3!CE125*100</f>
        <v>70.687418936446178</v>
      </c>
      <c r="CF125" s="38">
        <f>Matrix2!CF125/Matrix3!CF125*100</f>
        <v>14.814814814814813</v>
      </c>
      <c r="CG125" s="35">
        <f>Matrix2!$CG125-Matrix3!CG125</f>
        <v>-1866</v>
      </c>
      <c r="CH125" s="38">
        <f>Matrix2!CH125/Matrix3!CH125*100</f>
        <v>3.2767123287671236</v>
      </c>
      <c r="CI125" s="38">
        <f>Matrix2!CI125/Matrix3!CI125*100</f>
        <v>2.0931506849315067</v>
      </c>
      <c r="CJ125" s="38">
        <f>Matrix2!CJ125/Matrix3!CJ125*100</f>
        <v>1.1835616438356165</v>
      </c>
      <c r="CK125" s="38">
        <f>Matrix2!CK125/Matrix3!CK125*100</f>
        <v>33.110367892976591</v>
      </c>
      <c r="CL125" s="38" t="s">
        <v>237</v>
      </c>
      <c r="CM125" s="38">
        <f>Matrix2!CM125/Matrix3!CM125*100</f>
        <v>45.1505016722408</v>
      </c>
      <c r="CN125" s="38">
        <f>Matrix2!CN125/Matrix3!CN125*100</f>
        <v>28.030303030303028</v>
      </c>
      <c r="CO125" s="40">
        <f>Matrix2!CO125/Matrix3!CO125*100</f>
        <v>7.3704948429713752</v>
      </c>
      <c r="CP125" s="35">
        <f>Matrix2!CP125-Matrix3!CP125</f>
        <v>7</v>
      </c>
      <c r="CQ125" s="77">
        <f>Matrix2!CQ125/Matrix3!CQ125*100-100</f>
        <v>0.10279001468430238</v>
      </c>
      <c r="CR125" s="35">
        <f>Matrix2!CR125-Matrix3!CR125</f>
        <v>229</v>
      </c>
      <c r="CS125" s="50">
        <f>Matrix2!CS125/Matrix3!CS125*100-100</f>
        <v>3.4760170006071576</v>
      </c>
      <c r="CT125" s="38">
        <f>Matrix2!CT125/Matrix3!CT125*100</f>
        <v>33.181751503593951</v>
      </c>
      <c r="CU125" s="35">
        <f>Matrix2!CT125-Matrix3!CU125</f>
        <v>0</v>
      </c>
      <c r="CV125" s="38">
        <f>Matrix2!CV125/Matrix3!CV125*100</f>
        <v>108.48320375531758</v>
      </c>
      <c r="CW125" s="38">
        <f>Matrix2!CW125/Matrix3!CW125*100</f>
        <v>50.352692857629187</v>
      </c>
      <c r="CX125" s="38">
        <f>Matrix2!CX125/Matrix3!CX125</f>
        <v>2.2293564055859139</v>
      </c>
      <c r="CY125" s="38">
        <f>Matrix2!CY125/Matrix3!CY125</f>
        <v>2.1894752534287418</v>
      </c>
      <c r="CZ125" s="38">
        <f>Matrix2!CZ125/Matrix3!CZ125</f>
        <v>47.840390879478825</v>
      </c>
      <c r="DA125" s="40">
        <f>(Matrix2!DA125-Matrix3!DA125)/Matrix3!DA125*100</f>
        <v>1.0909090909090839</v>
      </c>
      <c r="DB125" s="44" t="s">
        <v>46</v>
      </c>
      <c r="DC125" s="44" t="s">
        <v>46</v>
      </c>
      <c r="DD125" s="44" t="s">
        <v>46</v>
      </c>
      <c r="DE125" s="44" t="s">
        <v>46</v>
      </c>
      <c r="DF125" s="44">
        <f>Matrix2!DF125/Matrix3!DF125*100</f>
        <v>3.8854805725971371</v>
      </c>
      <c r="DG125" s="44">
        <f>Matrix2!DG125/Matrix3!DG125*100</f>
        <v>36.84210526315789</v>
      </c>
      <c r="DH125" s="44">
        <f>Matrix2!DH125/Matrix3!DH125*100</f>
        <v>3.6563071297989032</v>
      </c>
      <c r="DI125" s="44">
        <f>Matrix2!DI125/Matrix3!DI125*100</f>
        <v>55.000000000000007</v>
      </c>
    </row>
    <row r="126" spans="1:113" x14ac:dyDescent="0.2">
      <c r="A126" s="3" t="s">
        <v>37</v>
      </c>
      <c r="B126" s="4">
        <v>2015</v>
      </c>
      <c r="C126" s="2" t="s">
        <v>14</v>
      </c>
      <c r="D126" s="38" t="s">
        <v>46</v>
      </c>
      <c r="E126" s="38" t="s">
        <v>46</v>
      </c>
      <c r="F126" s="39" t="s">
        <v>46</v>
      </c>
      <c r="G126" s="40">
        <f>Matrix2!G126/Matrix3!G126*100</f>
        <v>1.6511570452112327</v>
      </c>
      <c r="H126" s="38">
        <f>Matrix2!H126/Matrix3!H126*100</f>
        <v>11.257514617475088</v>
      </c>
      <c r="I126" s="9" t="s">
        <v>46</v>
      </c>
      <c r="J126" s="9" t="s">
        <v>46</v>
      </c>
      <c r="K126" s="9" t="s">
        <v>46</v>
      </c>
      <c r="L126" s="9" t="s">
        <v>46</v>
      </c>
      <c r="M126" s="9" t="s">
        <v>46</v>
      </c>
      <c r="N126" s="38" t="s">
        <v>237</v>
      </c>
      <c r="O126" s="9">
        <f>Matrix2!O126/Matrix3!O126*100</f>
        <v>25.650118203309692</v>
      </c>
      <c r="P126" s="9" t="s">
        <v>237</v>
      </c>
      <c r="Q126" s="9" t="s">
        <v>237</v>
      </c>
      <c r="R126" s="40" t="s">
        <v>46</v>
      </c>
      <c r="S126" s="38">
        <f>Matrix2!S126/Matrix3!S126*100</f>
        <v>63.422473643610175</v>
      </c>
      <c r="T126" s="38">
        <f>Matrix2!T126/Matrix3!T126*100</f>
        <v>65.032114624505937</v>
      </c>
      <c r="U126" s="38">
        <f>Matrix2!U126/Matrix3!U126*100</f>
        <v>46.278938452851499</v>
      </c>
      <c r="V126" s="38">
        <f>Matrix2!V126/Matrix3!V126*100</f>
        <v>62.174236783320922</v>
      </c>
      <c r="W126" s="38">
        <f>Matrix2!W126/Matrix3!W126*100</f>
        <v>47.925817471937535</v>
      </c>
      <c r="X126" s="38">
        <f>Matrix2!X126/Matrix3!X126*100</f>
        <v>9.6279167542568853</v>
      </c>
      <c r="Y126" s="38">
        <f>Matrix2!Y126/Matrix3!Y126*100</f>
        <v>29.889810101225827</v>
      </c>
      <c r="Z126" s="38">
        <f>Matrix2!Z126/Matrix3!Z126*100</f>
        <v>16.081245843291011</v>
      </c>
      <c r="AA126" s="38">
        <f>(Matrix3!AA126-Matrix2!AA126)/Matrix2!AA126*100</f>
        <v>19.371678037014071</v>
      </c>
      <c r="AB126" s="38" t="s">
        <v>46</v>
      </c>
      <c r="AC126" s="38" t="s">
        <v>46</v>
      </c>
      <c r="AD126" s="38">
        <f>Matrix2!AD126/Matrix3!AD126*100</f>
        <v>89.336016096579471</v>
      </c>
      <c r="AE126" s="44">
        <f>Matrix2!AE126/Matrix3!AE126*100</f>
        <v>19.776040566237061</v>
      </c>
      <c r="AF126" s="40">
        <f>Matrix2!AF126/Matrix3!AF126*100</f>
        <v>0</v>
      </c>
      <c r="AG126" s="38">
        <f>Matrix2!AG126/Matrix3!AG126*100</f>
        <v>16.729803178786131</v>
      </c>
      <c r="AH126" s="38">
        <f>Matrix2!AH126/Matrix3!AH126*100</f>
        <v>45.60669456066946</v>
      </c>
      <c r="AI126" s="38">
        <f>Matrix2!AI126/Matrix3!AI126*100</f>
        <v>89.755405884438147</v>
      </c>
      <c r="AJ126" s="38">
        <f>Matrix2!AJ126/Matrix3!AJ126*100</f>
        <v>26.706586826347305</v>
      </c>
      <c r="AK126" s="38">
        <f>Matrix2!AK126/Matrix3!AK126*100</f>
        <v>20.170454545454543</v>
      </c>
      <c r="AL126" s="38">
        <f>Matrix2!AL126/Matrix3!AL126*100</f>
        <v>17.410714285714285</v>
      </c>
      <c r="AM126" s="38">
        <f>Matrix2!AM126/Matrix3!AM126*100</f>
        <v>42.454728370221332</v>
      </c>
      <c r="AN126" s="38">
        <f>Matrix2!AN126/Matrix3!AN126*100</f>
        <v>21.511198621708097</v>
      </c>
      <c r="AO126" s="38">
        <f>Matrix2!AO126/Matrix3!AO126*1000</f>
        <v>53.162687669209944</v>
      </c>
      <c r="AP126" s="38" t="s">
        <v>46</v>
      </c>
      <c r="AQ126" s="40" t="s">
        <v>46</v>
      </c>
      <c r="AR126" s="38">
        <f>Matrix2!AR126/Matrix3!AR126*100</f>
        <v>10.837519558593428</v>
      </c>
      <c r="AS126" s="38">
        <f>Matrix2!AS126/Matrix3!AS126*100</f>
        <v>31.458966565349545</v>
      </c>
      <c r="AT126" s="38">
        <f>Matrix2!AT126/Matrix3!AT126*100</f>
        <v>41.425120772946862</v>
      </c>
      <c r="AU126" s="38">
        <f>Matrix2!AU126/Matrix3!AU126*100</f>
        <v>38.775510204081634</v>
      </c>
      <c r="AV126" s="38">
        <f>Matrix2!AV126/Matrix3!AV126*100</f>
        <v>12.424012158054712</v>
      </c>
      <c r="AW126" s="38">
        <f>Matrix2!AW126/Matrix3!AW126*100</f>
        <v>2.43161094224924</v>
      </c>
      <c r="AX126" s="38" t="s">
        <v>237</v>
      </c>
      <c r="AY126" s="38" t="s">
        <v>46</v>
      </c>
      <c r="AZ126" s="9" t="s">
        <v>46</v>
      </c>
      <c r="BA126" s="40">
        <f>Matrix2!BA126/Matrix3!BA126*1000</f>
        <v>9.5317032739328624</v>
      </c>
      <c r="BB126" s="38">
        <f>Matrix2!BB126/Matrix3!BB126*100</f>
        <v>9.5198880013176321</v>
      </c>
      <c r="BC126" s="38">
        <f>Matrix2!BC126/Matrix3!BC126*100</f>
        <v>4.9298445202882064</v>
      </c>
      <c r="BD126" s="55">
        <f>Matrix2!BD126/Matrix3!BD126*100</f>
        <v>47.692307692307693</v>
      </c>
      <c r="BE126" s="38">
        <f>Matrix2!BE126/Matrix3!BE126*100</f>
        <v>5.2164261931187568</v>
      </c>
      <c r="BF126" s="51">
        <f>Matrix2!BF126/Matrix3!BF126*100</f>
        <v>57.446808510638306</v>
      </c>
      <c r="BG126" s="38">
        <f>Matrix2!BG126/Matrix3!BG126*100</f>
        <v>21.11916330396113</v>
      </c>
      <c r="BH126" s="38">
        <f>Matrix2!BH126/Matrix3!BH126*100</f>
        <v>3.957886527588224</v>
      </c>
      <c r="BI126" s="38">
        <f>Matrix2!BI126/Matrix3!BI126*100</f>
        <v>16.352422907488986</v>
      </c>
      <c r="BJ126" s="38">
        <f>Matrix2!BJ126/Matrix3!BJ126*100</f>
        <v>7.7444933920704839</v>
      </c>
      <c r="BK126" s="38">
        <f>Matrix2!BK126/Matrix3!BK126*100</f>
        <v>27.75881683731513</v>
      </c>
      <c r="BL126" s="38" t="s">
        <v>46</v>
      </c>
      <c r="BM126" s="38" t="s">
        <v>46</v>
      </c>
      <c r="BN126" s="38">
        <f>Matrix2!BN126/Matrix3!BN126*100</f>
        <v>13.134328358208954</v>
      </c>
      <c r="BO126" s="40">
        <f>Matrix2!BO126/Matrix3!BO126*100</f>
        <v>24.688279301745634</v>
      </c>
      <c r="BP126" s="38">
        <f>Matrix2!BP126/Matrix3!BP126*100</f>
        <v>13.169248872327907</v>
      </c>
      <c r="BQ126" s="38">
        <f>Matrix2!BQ126/Matrix3!BQ126*100</f>
        <v>20.604050948063861</v>
      </c>
      <c r="BR126" s="38">
        <f>(Matrix2!BR126-Matrix3!BR126)/Matrix3!BR126*100</f>
        <v>50.544050854059442</v>
      </c>
      <c r="BS126" s="38">
        <f>Matrix2!BS126/Matrix3!BS126*100</f>
        <v>12.085151939388949</v>
      </c>
      <c r="BT126" s="38">
        <f>Matrix2!BT126/Matrix3!BT126*100</f>
        <v>5.8305196409454005</v>
      </c>
      <c r="BU126" s="38">
        <f>Matrix2!BU126/Matrix3!BU126*100</f>
        <v>4.1674838203569324</v>
      </c>
      <c r="BV126" s="38">
        <f>Matrix2!BV126/Matrix3!BV126*100</f>
        <v>11.938194915696613</v>
      </c>
      <c r="BW126" s="38">
        <f>Matrix2!BW126/Matrix3!BW126*100</f>
        <v>14.94417034536484</v>
      </c>
      <c r="BX126" s="35">
        <f>Matrix2!BX126/Matrix3!BX126*1000</f>
        <v>36520.129925634668</v>
      </c>
      <c r="BY126" s="45" t="s">
        <v>46</v>
      </c>
      <c r="BZ126" s="38">
        <f>Matrix2!BZ126/Matrix3!BZ126*100</f>
        <v>65.362760438112488</v>
      </c>
      <c r="CA126" s="38">
        <f>Matrix2!CA126/Matrix3!CA126*100</f>
        <v>65.092232080168515</v>
      </c>
      <c r="CB126" s="38">
        <f>Matrix2!CB126/Matrix3!CB126*100</f>
        <v>86.830751127672087</v>
      </c>
      <c r="CC126" s="38">
        <f>Matrix2!CC126/Matrix3!CC126*100</f>
        <v>13.169248872327907</v>
      </c>
      <c r="CD126" s="38">
        <f>Matrix2!CD126/Matrix3!CD126*100</f>
        <v>6.9817611296332611</v>
      </c>
      <c r="CE126" s="38">
        <f>Matrix2!CE126/Matrix3!CE126*100</f>
        <v>72.636928289102201</v>
      </c>
      <c r="CF126" s="38">
        <f>Matrix2!CF126/Matrix3!CF126*100</f>
        <v>12.698412698412698</v>
      </c>
      <c r="CG126" s="35">
        <f>Matrix2!$CG126-Matrix3!CG126</f>
        <v>-4598</v>
      </c>
      <c r="CH126" s="38">
        <f>Matrix2!CH126/Matrix3!CH126*100</f>
        <v>5.3294695728864809</v>
      </c>
      <c r="CI126" s="38">
        <f>Matrix2!CI126/Matrix3!CI126*100</f>
        <v>4.138843391709714</v>
      </c>
      <c r="CJ126" s="38">
        <f>Matrix2!CJ126/Matrix3!CJ126*100</f>
        <v>1.1906261811767671</v>
      </c>
      <c r="CK126" s="38">
        <f>Matrix2!CK126/Matrix3!CK126*100</f>
        <v>46.808510638297875</v>
      </c>
      <c r="CL126" s="38" t="s">
        <v>237</v>
      </c>
      <c r="CM126" s="38">
        <f>Matrix2!CM126/Matrix3!CM126*100</f>
        <v>52.4822695035461</v>
      </c>
      <c r="CN126" s="38">
        <f>Matrix2!CN126/Matrix3!CN126*100</f>
        <v>26.381129733085039</v>
      </c>
      <c r="CO126" s="40">
        <f>Matrix2!CO126/Matrix3!CO126*100</f>
        <v>12.309526964356699</v>
      </c>
      <c r="CP126" s="35">
        <f>Matrix2!CP126-Matrix3!CP126</f>
        <v>37</v>
      </c>
      <c r="CQ126" s="77">
        <f>Matrix2!CQ126/Matrix3!CQ126*100-100</f>
        <v>0.32444756225886806</v>
      </c>
      <c r="CR126" s="35">
        <f>Matrix2!CR126-Matrix3!CR126</f>
        <v>91</v>
      </c>
      <c r="CS126" s="50">
        <f>Matrix2!CS126/Matrix3!CS126*100-100</f>
        <v>0.80176211453743917</v>
      </c>
      <c r="CT126" s="38">
        <f>Matrix2!CT126/Matrix3!CT126*100</f>
        <v>52.469189756140203</v>
      </c>
      <c r="CU126" s="35">
        <f>Matrix2!CT126-Matrix3!CU126</f>
        <v>8</v>
      </c>
      <c r="CV126" s="38">
        <f>Matrix2!CV126/Matrix3!CV126*100</f>
        <v>93.883401800541918</v>
      </c>
      <c r="CW126" s="38">
        <f>Matrix2!CW126/Matrix3!CW126*100</f>
        <v>44.227950259408715</v>
      </c>
      <c r="CX126" s="38">
        <f>Matrix2!CX126/Matrix3!CX126</f>
        <v>2.1397356828193832</v>
      </c>
      <c r="CY126" s="38">
        <f>Matrix2!CY126/Matrix3!CY126</f>
        <v>6.4146856840993136</v>
      </c>
      <c r="CZ126" s="38">
        <f>Matrix2!CZ126/Matrix3!CZ126</f>
        <v>72.712574850299404</v>
      </c>
      <c r="DA126" s="40">
        <f>(Matrix2!DA126-Matrix3!DA126)/Matrix3!DA126*100</f>
        <v>-0.1814882032667838</v>
      </c>
      <c r="DB126" s="44" t="s">
        <v>46</v>
      </c>
      <c r="DC126" s="44" t="s">
        <v>46</v>
      </c>
      <c r="DD126" s="44" t="s">
        <v>46</v>
      </c>
      <c r="DE126" s="44" t="s">
        <v>46</v>
      </c>
      <c r="DF126" s="44">
        <f>Matrix2!DF126/Matrix3!DF126*100</f>
        <v>4.9298445202882064</v>
      </c>
      <c r="DG126" s="44">
        <f>Matrix2!DG126/Matrix3!DG126*100</f>
        <v>47.692307692307693</v>
      </c>
      <c r="DH126" s="44">
        <f>Matrix2!DH126/Matrix3!DH126*100</f>
        <v>5.2164261931187568</v>
      </c>
      <c r="DI126" s="44">
        <f>Matrix2!DI126/Matrix3!DI126*100</f>
        <v>57.446808510638306</v>
      </c>
    </row>
    <row r="127" spans="1:113" x14ac:dyDescent="0.2">
      <c r="A127" s="3" t="s">
        <v>38</v>
      </c>
      <c r="B127" s="4">
        <v>2015</v>
      </c>
      <c r="C127" s="2" t="s">
        <v>15</v>
      </c>
      <c r="D127" s="38" t="s">
        <v>46</v>
      </c>
      <c r="E127" s="38" t="s">
        <v>46</v>
      </c>
      <c r="F127" s="39" t="s">
        <v>46</v>
      </c>
      <c r="G127" s="40">
        <f>Matrix2!G127/Matrix3!G127*100</f>
        <v>1.8563665736525188</v>
      </c>
      <c r="H127" s="38">
        <f>Matrix2!H127/Matrix3!H127*100</f>
        <v>11.105889264209134</v>
      </c>
      <c r="I127" s="9" t="s">
        <v>46</v>
      </c>
      <c r="J127" s="9" t="s">
        <v>46</v>
      </c>
      <c r="K127" s="9" t="s">
        <v>46</v>
      </c>
      <c r="L127" s="9" t="s">
        <v>46</v>
      </c>
      <c r="M127" s="9" t="s">
        <v>46</v>
      </c>
      <c r="N127" s="38">
        <v>20.8</v>
      </c>
      <c r="O127" s="9">
        <f>Matrix2!O127/Matrix3!O127*100</f>
        <v>26.975259377494016</v>
      </c>
      <c r="P127" s="9">
        <f>Matrix2!P127/Matrix3!P127*100</f>
        <v>44.043732753425033</v>
      </c>
      <c r="Q127" s="9">
        <f>(Matrix3!Q127-Matrix2!Q127)/Matrix2!Q127*100</f>
        <v>38.962524240149563</v>
      </c>
      <c r="R127" s="40" t="s">
        <v>46</v>
      </c>
      <c r="S127" s="38">
        <f>Matrix2!S127/Matrix3!S127*100</f>
        <v>64.343958487768717</v>
      </c>
      <c r="T127" s="38">
        <f>Matrix2!T127/Matrix3!T127*100</f>
        <v>68.365199087879319</v>
      </c>
      <c r="U127" s="38">
        <f>Matrix2!U127/Matrix3!U127*100</f>
        <v>45.606272317963047</v>
      </c>
      <c r="V127" s="38">
        <f>Matrix2!V127/Matrix3!V127*100</f>
        <v>57.565966612816368</v>
      </c>
      <c r="W127" s="38">
        <f>Matrix2!W127/Matrix3!W127*100</f>
        <v>49.004255319148939</v>
      </c>
      <c r="X127" s="38">
        <f>Matrix2!X127/Matrix3!X127*100</f>
        <v>8.8054802340516627</v>
      </c>
      <c r="Y127" s="38">
        <f>Matrix2!Y127/Matrix3!Y127*100</f>
        <v>29.165720559960324</v>
      </c>
      <c r="Z127" s="38">
        <f>Matrix2!Z127/Matrix3!Z127*100</f>
        <v>16.082433640054948</v>
      </c>
      <c r="AA127" s="38">
        <f>(Matrix3!AA127-Matrix2!AA127)/Matrix2!AA127*100</f>
        <v>23.201136742143252</v>
      </c>
      <c r="AB127" s="38" t="s">
        <v>46</v>
      </c>
      <c r="AC127" s="38" t="s">
        <v>46</v>
      </c>
      <c r="AD127" s="38">
        <f>Matrix2!AD127/Matrix3!AD127*100</f>
        <v>88.725490196078425</v>
      </c>
      <c r="AE127" s="44">
        <f>Matrix2!AE127/Matrix3!AE127*100</f>
        <v>37.068030373469703</v>
      </c>
      <c r="AF127" s="40">
        <f>Matrix2!AF127/Matrix3!AF127*100</f>
        <v>69.497716894977174</v>
      </c>
      <c r="AG127" s="38">
        <f>Matrix2!AG127/Matrix3!AG127*100</f>
        <v>16.613305918637096</v>
      </c>
      <c r="AH127" s="38">
        <f>Matrix2!AH127/Matrix3!AH127*100</f>
        <v>46.869983948635635</v>
      </c>
      <c r="AI127" s="38">
        <f>Matrix2!AI127/Matrix3!AI127*100</f>
        <v>93.814693259277959</v>
      </c>
      <c r="AJ127" s="38">
        <f>Matrix2!AJ127/Matrix3!AJ127*100</f>
        <v>1.7351598173515983</v>
      </c>
      <c r="AK127" s="38">
        <f>Matrix2!AK127/Matrix3!AK127*100</f>
        <v>23.135809469804368</v>
      </c>
      <c r="AL127" s="38">
        <f>Matrix2!AL127/Matrix3!AL127*100</f>
        <v>19.56336830167281</v>
      </c>
      <c r="AM127" s="38">
        <f>Matrix2!AM127/Matrix3!AM127*100</f>
        <v>46.813725490196077</v>
      </c>
      <c r="AN127" s="38">
        <f>Matrix2!AN127/Matrix3!AN127*100</f>
        <v>23.833097595473834</v>
      </c>
      <c r="AO127" s="38">
        <f>Matrix2!AO127/Matrix3!AO127*1000</f>
        <v>73.196605374823193</v>
      </c>
      <c r="AP127" s="38" t="s">
        <v>46</v>
      </c>
      <c r="AQ127" s="40" t="s">
        <v>46</v>
      </c>
      <c r="AR127" s="38">
        <f>Matrix2!AR127/Matrix3!AR127*100</f>
        <v>10.8562197092084</v>
      </c>
      <c r="AS127" s="38">
        <f>Matrix2!AS127/Matrix3!AS127*100</f>
        <v>35.470779220779221</v>
      </c>
      <c r="AT127" s="38">
        <f>Matrix2!AT127/Matrix3!AT127*100</f>
        <v>39.359267734553775</v>
      </c>
      <c r="AU127" s="38">
        <f>Matrix2!AU127/Matrix3!AU127*100</f>
        <v>43.410852713178294</v>
      </c>
      <c r="AV127" s="38">
        <f>Matrix2!AV127/Matrix3!AV127*100</f>
        <v>13.419913419913421</v>
      </c>
      <c r="AW127" s="38">
        <f>Matrix2!AW127/Matrix3!AW127*100</f>
        <v>3.2196969696969697</v>
      </c>
      <c r="AX127" s="38">
        <v>6.7</v>
      </c>
      <c r="AY127" s="38" t="s">
        <v>46</v>
      </c>
      <c r="AZ127" s="9" t="s">
        <v>46</v>
      </c>
      <c r="BA127" s="40">
        <f>Matrix2!BA127/Matrix3!BA127*1000</f>
        <v>11.631205673758865</v>
      </c>
      <c r="BB127" s="38">
        <f>Matrix2!BB127/Matrix3!BB127*100</f>
        <v>10.124834777500368</v>
      </c>
      <c r="BC127" s="38">
        <f>Matrix2!BC127/Matrix3!BC127*100</f>
        <v>5.5509527754763877</v>
      </c>
      <c r="BD127" s="55">
        <f>Matrix2!BD127/Matrix3!BD127*100</f>
        <v>21.890547263681594</v>
      </c>
      <c r="BE127" s="38">
        <f>Matrix2!BE127/Matrix3!BE127*100</f>
        <v>6.3615205585725363</v>
      </c>
      <c r="BF127" s="51">
        <f>Matrix2!BF127/Matrix3!BF127*100</f>
        <v>41.463414634146339</v>
      </c>
      <c r="BG127" s="38">
        <f>Matrix2!BG127/Matrix3!BG127*100</f>
        <v>21.221912175062418</v>
      </c>
      <c r="BH127" s="38">
        <f>Matrix2!BH127/Matrix3!BH127*100</f>
        <v>3.5847750865051902</v>
      </c>
      <c r="BI127" s="38">
        <f>Matrix2!BI127/Matrix3!BI127*100</f>
        <v>16.442342670061841</v>
      </c>
      <c r="BJ127" s="38">
        <f>Matrix2!BJ127/Matrix3!BJ127*100</f>
        <v>7.590639020249788</v>
      </c>
      <c r="BK127" s="38">
        <f>Matrix2!BK127/Matrix3!BK127*100</f>
        <v>22.763578274760381</v>
      </c>
      <c r="BL127" s="38" t="s">
        <v>46</v>
      </c>
      <c r="BM127" s="38" t="s">
        <v>46</v>
      </c>
      <c r="BN127" s="38">
        <f>Matrix2!BN127/Matrix3!BN127*100</f>
        <v>13.876708795460408</v>
      </c>
      <c r="BO127" s="40">
        <f>Matrix2!BO127/Matrix3!BO127*100</f>
        <v>20.88607594936709</v>
      </c>
      <c r="BP127" s="38">
        <f>Matrix2!BP127/Matrix3!BP127*100</f>
        <v>12.599226541827804</v>
      </c>
      <c r="BQ127" s="38">
        <f>Matrix2!BQ127/Matrix3!BQ127*100</f>
        <v>20.126719277259838</v>
      </c>
      <c r="BR127" s="38">
        <f>(Matrix2!BR127-Matrix3!BR127)/Matrix3!BR127*100</f>
        <v>52.672471468365366</v>
      </c>
      <c r="BS127" s="38">
        <f>Matrix2!BS127/Matrix3!BS127*100</f>
        <v>12.471728594507269</v>
      </c>
      <c r="BT127" s="38">
        <f>Matrix2!BT127/Matrix3!BT127*100</f>
        <v>5.7130268761932737</v>
      </c>
      <c r="BU127" s="38">
        <f>Matrix2!BU127/Matrix3!BU127*100</f>
        <v>4.6611031956035012</v>
      </c>
      <c r="BV127" s="38">
        <f>Matrix2!BV127/Matrix3!BV127*100</f>
        <v>12.725577926920209</v>
      </c>
      <c r="BW127" s="38">
        <f>Matrix2!BW127/Matrix3!BW127*100</f>
        <v>14.948181977867556</v>
      </c>
      <c r="BX127" s="35">
        <f>Matrix2!BX127/Matrix3!BX127*1000</f>
        <v>34706.953932387456</v>
      </c>
      <c r="BY127" s="45" t="s">
        <v>46</v>
      </c>
      <c r="BZ127" s="38">
        <f>Matrix2!BZ127/Matrix3!BZ127*100</f>
        <v>65.190189455132909</v>
      </c>
      <c r="CA127" s="38">
        <f>Matrix2!CA127/Matrix3!CA127*100</f>
        <v>67.114430126132689</v>
      </c>
      <c r="CB127" s="38">
        <f>Matrix2!CB127/Matrix3!CB127*100</f>
        <v>87.400773458172196</v>
      </c>
      <c r="CC127" s="38">
        <f>Matrix2!CC127/Matrix3!CC127*100</f>
        <v>12.599226541827804</v>
      </c>
      <c r="CD127" s="38">
        <f>Matrix2!CD127/Matrix3!CD127*100</f>
        <v>6.7643666463125047</v>
      </c>
      <c r="CE127" s="38">
        <f>Matrix2!CE127/Matrix3!CE127*100</f>
        <v>72.822543083372153</v>
      </c>
      <c r="CF127" s="38">
        <f>Matrix2!CF127/Matrix3!CF127*100</f>
        <v>16.40625</v>
      </c>
      <c r="CG127" s="35">
        <f>Matrix2!$CG127-Matrix3!CG127</f>
        <v>-7186</v>
      </c>
      <c r="CH127" s="38">
        <f>Matrix2!CH127/Matrix3!CH127*100</f>
        <v>5.645670000901144</v>
      </c>
      <c r="CI127" s="38">
        <f>Matrix2!CI127/Matrix3!CI127*100</f>
        <v>4.4922051004776069</v>
      </c>
      <c r="CJ127" s="38">
        <f>Matrix2!CJ127/Matrix3!CJ127*100</f>
        <v>1.1534649004235378</v>
      </c>
      <c r="CK127" s="38">
        <f>Matrix2!CK127/Matrix3!CK127*100</f>
        <v>36.392657621707905</v>
      </c>
      <c r="CL127" s="38">
        <v>7</v>
      </c>
      <c r="CM127" s="38">
        <f>Matrix2!CM127/Matrix3!CM127*100</f>
        <v>56.105347166799682</v>
      </c>
      <c r="CN127" s="38">
        <f>Matrix2!CN127/Matrix3!CN127*100</f>
        <v>29.548387096774192</v>
      </c>
      <c r="CO127" s="40">
        <f>Matrix2!CO127/Matrix3!CO127*100</f>
        <v>12.469287469287469</v>
      </c>
      <c r="CP127" s="35">
        <f>Matrix2!CP127-Matrix3!CP127</f>
        <v>124</v>
      </c>
      <c r="CQ127" s="77">
        <f>Matrix2!CQ127/Matrix3!CQ127*100-100</f>
        <v>0.73761227767532489</v>
      </c>
      <c r="CR127" s="35">
        <f>Matrix2!CR127-Matrix3!CR127</f>
        <v>441</v>
      </c>
      <c r="CS127" s="50">
        <f>Matrix2!CS127/Matrix3!CS127*100-100</f>
        <v>2.6736995271007657</v>
      </c>
      <c r="CT127" s="38">
        <f>Matrix2!CT127/Matrix3!CT127*100</f>
        <v>61.399468556244464</v>
      </c>
      <c r="CU127" s="35">
        <f>Matrix2!CT127-Matrix3!CU127</f>
        <v>69</v>
      </c>
      <c r="CV127" s="38">
        <f>Matrix2!CV127/Matrix3!CV127*100</f>
        <v>90.056096840862125</v>
      </c>
      <c r="CW127" s="38">
        <f>Matrix2!CW127/Matrix3!CW127*100</f>
        <v>44.796592744896465</v>
      </c>
      <c r="CX127" s="38">
        <f>Matrix2!CX127/Matrix3!CX127</f>
        <v>2.0640839093003516</v>
      </c>
      <c r="CY127" s="38">
        <f>Matrix2!CY127/Matrix3!CY127</f>
        <v>6.2999629903774981</v>
      </c>
      <c r="CZ127" s="38">
        <f>Matrix2!CZ127/Matrix3!CZ127</f>
        <v>72.745726495726501</v>
      </c>
      <c r="DA127" s="40">
        <f>(Matrix2!DA127-Matrix3!DA127)/Matrix3!DA127*100</f>
        <v>0.38095238095237283</v>
      </c>
      <c r="DB127" s="44" t="s">
        <v>46</v>
      </c>
      <c r="DC127" s="44" t="s">
        <v>46</v>
      </c>
      <c r="DD127" s="44" t="s">
        <v>46</v>
      </c>
      <c r="DE127" s="44" t="s">
        <v>46</v>
      </c>
      <c r="DF127" s="44">
        <f>Matrix2!DF127/Matrix3!DF127*100</f>
        <v>5.5509527754763877</v>
      </c>
      <c r="DG127" s="44">
        <f>Matrix2!DG127/Matrix3!DG127*100</f>
        <v>21.890547263681594</v>
      </c>
      <c r="DH127" s="44">
        <f>Matrix2!DH127/Matrix3!DH127*100</f>
        <v>6.3615205585725363</v>
      </c>
      <c r="DI127" s="44">
        <f>Matrix2!DI127/Matrix3!DI127*100</f>
        <v>41.463414634146339</v>
      </c>
    </row>
    <row r="128" spans="1:113" x14ac:dyDescent="0.2">
      <c r="A128" s="3" t="s">
        <v>39</v>
      </c>
      <c r="B128" s="4">
        <v>2015</v>
      </c>
      <c r="C128" s="2" t="s">
        <v>16</v>
      </c>
      <c r="D128" s="38" t="s">
        <v>46</v>
      </c>
      <c r="E128" s="38" t="s">
        <v>46</v>
      </c>
      <c r="F128" s="39" t="s">
        <v>46</v>
      </c>
      <c r="G128" s="40">
        <f>Matrix2!G128/Matrix3!G128*100</f>
        <v>1.976601765426363</v>
      </c>
      <c r="H128" s="38">
        <f>Matrix2!H128/Matrix3!H128*100</f>
        <v>6.3943911813152008</v>
      </c>
      <c r="I128" s="9" t="s">
        <v>46</v>
      </c>
      <c r="J128" s="9" t="s">
        <v>46</v>
      </c>
      <c r="K128" s="9" t="s">
        <v>46</v>
      </c>
      <c r="L128" s="9" t="s">
        <v>46</v>
      </c>
      <c r="M128" s="9" t="s">
        <v>46</v>
      </c>
      <c r="N128" s="38" t="s">
        <v>237</v>
      </c>
      <c r="O128" s="9">
        <f>Matrix2!O128/Matrix3!O128*100</f>
        <v>18.113207547169811</v>
      </c>
      <c r="P128" s="9" t="s">
        <v>237</v>
      </c>
      <c r="Q128" s="9" t="s">
        <v>237</v>
      </c>
      <c r="R128" s="40" t="s">
        <v>46</v>
      </c>
      <c r="S128" s="38">
        <f>Matrix2!S128/Matrix3!S128*100</f>
        <v>65.15807424898334</v>
      </c>
      <c r="T128" s="38">
        <f>Matrix2!T128/Matrix3!T128*100</f>
        <v>62.796294068102512</v>
      </c>
      <c r="U128" s="38">
        <f>Matrix2!U128/Matrix3!U128*100</f>
        <v>46.530021165199955</v>
      </c>
      <c r="V128" s="38">
        <f>Matrix2!V128/Matrix3!V128*100</f>
        <v>65.343258891645988</v>
      </c>
      <c r="W128" s="38">
        <f>Matrix2!W128/Matrix3!W128*100</f>
        <v>50.873832894421831</v>
      </c>
      <c r="X128" s="38">
        <f>Matrix2!X128/Matrix3!X128*100</f>
        <v>7.625</v>
      </c>
      <c r="Y128" s="38">
        <f>Matrix2!Y128/Matrix3!Y128*100</f>
        <v>25.71355047541088</v>
      </c>
      <c r="Z128" s="38">
        <f>Matrix2!Z128/Matrix3!Z128*100</f>
        <v>10.782901457563494</v>
      </c>
      <c r="AA128" s="38">
        <f>(Matrix3!AA128-Matrix2!AA128)/Matrix2!AA128*100</f>
        <v>26.530650144473171</v>
      </c>
      <c r="AB128" s="38" t="s">
        <v>46</v>
      </c>
      <c r="AC128" s="38" t="s">
        <v>46</v>
      </c>
      <c r="AD128" s="38">
        <f>Matrix2!AD128/Matrix3!AD128*100</f>
        <v>90.047393364928908</v>
      </c>
      <c r="AE128" s="44">
        <f>Matrix2!AE128/Matrix3!AE128*100</f>
        <v>34.790326159307746</v>
      </c>
      <c r="AF128" s="40">
        <f>Matrix2!AF128/Matrix3!AF128*100</f>
        <v>52.757793764988016</v>
      </c>
      <c r="AG128" s="38">
        <f>Matrix2!AG128/Matrix3!AG128*100</f>
        <v>17.650040123326434</v>
      </c>
      <c r="AH128" s="38">
        <f>Matrix2!AH128/Matrix3!AH128*100</f>
        <v>59.844559585492227</v>
      </c>
      <c r="AI128" s="38">
        <f>Matrix2!AI128/Matrix3!AI128*100</f>
        <v>93.418832264596702</v>
      </c>
      <c r="AJ128" s="38">
        <f>Matrix2!AJ128/Matrix3!AJ128*100</f>
        <v>11.510791366906476</v>
      </c>
      <c r="AK128" s="38">
        <f>Matrix2!AK128/Matrix3!AK128*100</f>
        <v>16.516634050880626</v>
      </c>
      <c r="AL128" s="38">
        <f>Matrix2!AL128/Matrix3!AL128*100</f>
        <v>7.8277886497064575</v>
      </c>
      <c r="AM128" s="38">
        <f>Matrix2!AM128/Matrix3!AM128*100</f>
        <v>27.251184834123222</v>
      </c>
      <c r="AN128" s="38">
        <f>Matrix2!AN128/Matrix3!AN128*100</f>
        <v>10.959559703278297</v>
      </c>
      <c r="AO128" s="38">
        <f>Matrix2!AO128/Matrix3!AO128*1000</f>
        <v>47.379755922469492</v>
      </c>
      <c r="AP128" s="38" t="s">
        <v>46</v>
      </c>
      <c r="AQ128" s="40" t="s">
        <v>46</v>
      </c>
      <c r="AR128" s="38">
        <f>Matrix2!AR128/Matrix3!AR128*100</f>
        <v>10.423617856992017</v>
      </c>
      <c r="AS128" s="38">
        <f>Matrix2!AS128/Matrix3!AS128*100</f>
        <v>34.197730956239866</v>
      </c>
      <c r="AT128" s="38">
        <f>Matrix2!AT128/Matrix3!AT128*100</f>
        <v>44.66824644549763</v>
      </c>
      <c r="AU128" s="38">
        <f>Matrix2!AU128/Matrix3!AU128*100</f>
        <v>37.400530503978779</v>
      </c>
      <c r="AV128" s="38">
        <f>Matrix2!AV128/Matrix3!AV128*100</f>
        <v>6.3209076175040515</v>
      </c>
      <c r="AW128" s="38">
        <f>Matrix2!AW128/Matrix3!AW128*100</f>
        <v>1.5802269043760129</v>
      </c>
      <c r="AX128" s="38" t="s">
        <v>237</v>
      </c>
      <c r="AY128" s="38" t="s">
        <v>46</v>
      </c>
      <c r="AZ128" s="9" t="s">
        <v>46</v>
      </c>
      <c r="BA128" s="40">
        <f>Matrix2!BA128/Matrix3!BA128*1000</f>
        <v>7.5614366729678641</v>
      </c>
      <c r="BB128" s="38">
        <f>Matrix2!BB128/Matrix3!BB128*100</f>
        <v>11.107826160408836</v>
      </c>
      <c r="BC128" s="38">
        <f>Matrix2!BC128/Matrix3!BC128*100</f>
        <v>4.8209854661467562</v>
      </c>
      <c r="BD128" s="55">
        <f>Matrix2!BD128/Matrix3!BD128*100</f>
        <v>41.17647058823529</v>
      </c>
      <c r="BE128" s="38">
        <f>Matrix2!BE128/Matrix3!BE128*100</f>
        <v>5.5005500550055011</v>
      </c>
      <c r="BF128" s="51">
        <f>Matrix2!BF128/Matrix3!BF128*100</f>
        <v>30</v>
      </c>
      <c r="BG128" s="38">
        <f>Matrix2!BG128/Matrix3!BG128*100</f>
        <v>18.46517717616252</v>
      </c>
      <c r="BH128" s="38">
        <f>Matrix2!BH128/Matrix3!BH128*100</f>
        <v>2.3330283623055807</v>
      </c>
      <c r="BI128" s="38">
        <f>Matrix2!BI128/Matrix3!BI128*100</f>
        <v>14.788732394366196</v>
      </c>
      <c r="BJ128" s="38">
        <f>Matrix2!BJ128/Matrix3!BJ128*100</f>
        <v>6.3281095020829197</v>
      </c>
      <c r="BK128" s="38">
        <f>Matrix2!BK128/Matrix3!BK128*100</f>
        <v>23.981191222570533</v>
      </c>
      <c r="BL128" s="38" t="s">
        <v>46</v>
      </c>
      <c r="BM128" s="38" t="s">
        <v>46</v>
      </c>
      <c r="BN128" s="38">
        <f>Matrix2!BN128/Matrix3!BN128*100</f>
        <v>17.255075022065313</v>
      </c>
      <c r="BO128" s="40">
        <f>Matrix2!BO128/Matrix3!BO128*100</f>
        <v>11.111111111111111</v>
      </c>
      <c r="BP128" s="38">
        <f>Matrix2!BP128/Matrix3!BP128*100</f>
        <v>11.86923227959945</v>
      </c>
      <c r="BQ128" s="38">
        <f>Matrix2!BQ128/Matrix3!BQ128*100</f>
        <v>15.427139326868208</v>
      </c>
      <c r="BR128" s="38">
        <f>(Matrix2!BR128-Matrix3!BR128)/Matrix3!BR128*100</f>
        <v>57.353894284058967</v>
      </c>
      <c r="BS128" s="38">
        <f>Matrix2!BS128/Matrix3!BS128*100</f>
        <v>6.4112852134983314</v>
      </c>
      <c r="BT128" s="38">
        <f>Matrix2!BT128/Matrix3!BT128*100</f>
        <v>2.8762089791781054</v>
      </c>
      <c r="BU128" s="38">
        <f>Matrix2!BU128/Matrix3!BU128*100</f>
        <v>2.0616532495582174</v>
      </c>
      <c r="BV128" s="38">
        <f>Matrix2!BV128/Matrix3!BV128*100</f>
        <v>5.578865578865579</v>
      </c>
      <c r="BW128" s="38">
        <f>Matrix2!BW128/Matrix3!BW128*100</f>
        <v>8.3792567472092703</v>
      </c>
      <c r="BX128" s="35">
        <f>Matrix2!BX128/Matrix3!BX128*1000</f>
        <v>39830.731751330866</v>
      </c>
      <c r="BY128" s="45" t="s">
        <v>46</v>
      </c>
      <c r="BZ128" s="38">
        <f>Matrix2!BZ128/Matrix3!BZ128*100</f>
        <v>67.297377201503565</v>
      </c>
      <c r="CA128" s="38">
        <f>Matrix2!CA128/Matrix3!CA128*100</f>
        <v>64.631979695431468</v>
      </c>
      <c r="CB128" s="38">
        <f>Matrix2!CB128/Matrix3!CB128*100</f>
        <v>88.130767720400556</v>
      </c>
      <c r="CC128" s="38">
        <f>Matrix2!CC128/Matrix3!CC128*100</f>
        <v>11.86923227959945</v>
      </c>
      <c r="CD128" s="38">
        <f>Matrix2!CD128/Matrix3!CD128*100</f>
        <v>6.4696642450422139</v>
      </c>
      <c r="CE128" s="38">
        <f>Matrix2!CE128/Matrix3!CE128*100</f>
        <v>72.251308900523554</v>
      </c>
      <c r="CF128" s="38">
        <f>Matrix2!CF128/Matrix3!CF128*100</f>
        <v>10.404624277456648</v>
      </c>
      <c r="CG128" s="35">
        <f>Matrix2!$CG128-Matrix3!CG128</f>
        <v>-3147</v>
      </c>
      <c r="CH128" s="38">
        <f>Matrix2!CH128/Matrix3!CH128*100</f>
        <v>3.3262206602234214</v>
      </c>
      <c r="CI128" s="38">
        <f>Matrix2!CI128/Matrix3!CI128*100</f>
        <v>2.2404920296221915</v>
      </c>
      <c r="CJ128" s="38">
        <f>Matrix2!CJ128/Matrix3!CJ128*100</f>
        <v>1.0857286306012301</v>
      </c>
      <c r="CK128" s="38">
        <f>Matrix2!CK128/Matrix3!CK128*100</f>
        <v>37.169811320754711</v>
      </c>
      <c r="CL128" s="38" t="s">
        <v>237</v>
      </c>
      <c r="CM128" s="38">
        <f>Matrix2!CM128/Matrix3!CM128*100</f>
        <v>44.905660377358494</v>
      </c>
      <c r="CN128" s="38">
        <f>Matrix2!CN128/Matrix3!CN128*100</f>
        <v>26.888604353393085</v>
      </c>
      <c r="CO128" s="40">
        <f>Matrix2!CO128/Matrix3!CO128*100</f>
        <v>6.3334655559962982</v>
      </c>
      <c r="CP128" s="35">
        <f>Matrix2!CP128-Matrix3!CP128</f>
        <v>43</v>
      </c>
      <c r="CQ128" s="77">
        <f>Matrix2!CQ128/Matrix3!CQ128*100-100</f>
        <v>0.42452364497975736</v>
      </c>
      <c r="CR128" s="35">
        <f>Matrix2!CR128-Matrix3!CR128</f>
        <v>90</v>
      </c>
      <c r="CS128" s="50">
        <f>Matrix2!CS128/Matrix3!CS128*100-100</f>
        <v>0.89268002380480027</v>
      </c>
      <c r="CT128" s="38">
        <f>Matrix2!CT128/Matrix3!CT128*100</f>
        <v>31.104994101454974</v>
      </c>
      <c r="CU128" s="35">
        <f>Matrix2!CT128-Matrix3!CU128</f>
        <v>0</v>
      </c>
      <c r="CV128" s="38">
        <f>Matrix2!CV128/Matrix3!CV128*100</f>
        <v>108.85863153755406</v>
      </c>
      <c r="CW128" s="38">
        <f>Matrix2!CW128/Matrix3!CW128*100</f>
        <v>46.767326941757823</v>
      </c>
      <c r="CX128" s="38">
        <f>Matrix2!CX128/Matrix3!CX128</f>
        <v>2.3484427692918071</v>
      </c>
      <c r="CY128" s="38">
        <f>Matrix2!CY128/Matrix3!CY128</f>
        <v>2.2874118442662543</v>
      </c>
      <c r="CZ128" s="38">
        <f>Matrix2!CZ128/Matrix3!CZ128</f>
        <v>51.809628008752732</v>
      </c>
      <c r="DA128" s="40">
        <f>(Matrix2!DA128-Matrix3!DA128)/Matrix3!DA128*100</f>
        <v>-2.4299065420560728</v>
      </c>
      <c r="DB128" s="44" t="s">
        <v>46</v>
      </c>
      <c r="DC128" s="44" t="s">
        <v>46</v>
      </c>
      <c r="DD128" s="44" t="s">
        <v>46</v>
      </c>
      <c r="DE128" s="44" t="s">
        <v>46</v>
      </c>
      <c r="DF128" s="44">
        <f>Matrix2!DF128/Matrix3!DF128*100</f>
        <v>4.8209854661467562</v>
      </c>
      <c r="DG128" s="44">
        <f>Matrix2!DG128/Matrix3!DG128*100</f>
        <v>41.17647058823529</v>
      </c>
      <c r="DH128" s="44">
        <f>Matrix2!DH128/Matrix3!DH128*100</f>
        <v>5.5005500550055011</v>
      </c>
      <c r="DI128" s="44">
        <f>Matrix2!DI128/Matrix3!DI128*100</f>
        <v>30</v>
      </c>
    </row>
    <row r="129" spans="1:113" x14ac:dyDescent="0.2">
      <c r="A129" s="3" t="s">
        <v>40</v>
      </c>
      <c r="B129" s="4">
        <v>2015</v>
      </c>
      <c r="C129" s="2" t="s">
        <v>17</v>
      </c>
      <c r="D129" s="38" t="s">
        <v>46</v>
      </c>
      <c r="E129" s="38" t="s">
        <v>46</v>
      </c>
      <c r="F129" s="39" t="s">
        <v>46</v>
      </c>
      <c r="G129" s="40">
        <f>Matrix2!G129/Matrix3!G129*100</f>
        <v>2.6624104323021021</v>
      </c>
      <c r="H129" s="38">
        <f>Matrix2!H129/Matrix3!H129*100</f>
        <v>7.3793595272863115</v>
      </c>
      <c r="I129" s="9" t="s">
        <v>46</v>
      </c>
      <c r="J129" s="9" t="s">
        <v>46</v>
      </c>
      <c r="K129" s="9" t="s">
        <v>46</v>
      </c>
      <c r="L129" s="9" t="s">
        <v>46</v>
      </c>
      <c r="M129" s="9" t="s">
        <v>46</v>
      </c>
      <c r="N129" s="38" t="s">
        <v>237</v>
      </c>
      <c r="O129" s="9">
        <f>Matrix2!O129/Matrix3!O129*100</f>
        <v>19.978401727861772</v>
      </c>
      <c r="P129" s="9" t="s">
        <v>237</v>
      </c>
      <c r="Q129" s="9" t="s">
        <v>237</v>
      </c>
      <c r="R129" s="40" t="s">
        <v>46</v>
      </c>
      <c r="S129" s="38">
        <f>Matrix2!S129/Matrix3!S129*100</f>
        <v>63.542807094372677</v>
      </c>
      <c r="T129" s="38">
        <f>Matrix2!T129/Matrix3!T129*100</f>
        <v>62.776638238151783</v>
      </c>
      <c r="U129" s="38">
        <f>Matrix2!U129/Matrix3!U129*100</f>
        <v>47.889142743617761</v>
      </c>
      <c r="V129" s="38">
        <f>Matrix2!V129/Matrix3!V129*100</f>
        <v>63.337628865979376</v>
      </c>
      <c r="W129" s="38">
        <f>Matrix2!W129/Matrix3!W129*100</f>
        <v>51.545322547189379</v>
      </c>
      <c r="X129" s="38">
        <f>Matrix2!X129/Matrix3!X129*100</f>
        <v>10.121997712542889</v>
      </c>
      <c r="Y129" s="38">
        <f>Matrix2!Y129/Matrix3!Y129*100</f>
        <v>28.170894842119083</v>
      </c>
      <c r="Z129" s="38">
        <f>Matrix2!Z129/Matrix3!Z129*100</f>
        <v>14.529579013154507</v>
      </c>
      <c r="AA129" s="38">
        <f>(Matrix3!AA129-Matrix2!AA129)/Matrix2!AA129*100</f>
        <v>17.373310563453536</v>
      </c>
      <c r="AB129" s="38" t="s">
        <v>46</v>
      </c>
      <c r="AC129" s="38" t="s">
        <v>46</v>
      </c>
      <c r="AD129" s="38">
        <f>Matrix2!AD129/Matrix3!AD129*100</f>
        <v>87.76508972267537</v>
      </c>
      <c r="AE129" s="44">
        <f>Matrix2!AE129/Matrix3!AE129*100</f>
        <v>24.871287128712872</v>
      </c>
      <c r="AF129" s="40">
        <f>Matrix2!AF129/Matrix3!AF129*100</f>
        <v>95.298726738491681</v>
      </c>
      <c r="AG129" s="38">
        <f>Matrix2!AG129/Matrix3!AG129*100</f>
        <v>16.280096444459538</v>
      </c>
      <c r="AH129" s="38">
        <f>Matrix2!AH129/Matrix3!AH129*100</f>
        <v>38.958333333333336</v>
      </c>
      <c r="AI129" s="38">
        <f>Matrix2!AI129/Matrix3!AI129*100</f>
        <v>103.7699680511182</v>
      </c>
      <c r="AJ129" s="38">
        <f>Matrix2!AJ129/Matrix3!AJ129*100</f>
        <v>11.949069539666993</v>
      </c>
      <c r="AK129" s="38">
        <f>Matrix2!AK129/Matrix3!AK129*100</f>
        <v>21.211072664359861</v>
      </c>
      <c r="AL129" s="38">
        <f>Matrix2!AL129/Matrix3!AL129*100</f>
        <v>13.010380622837371</v>
      </c>
      <c r="AM129" s="38">
        <f>Matrix2!AM129/Matrix3!AM129*100</f>
        <v>35.236541598694942</v>
      </c>
      <c r="AN129" s="38">
        <f>Matrix2!AN129/Matrix3!AN129*100</f>
        <v>18.356278681685438</v>
      </c>
      <c r="AO129" s="38">
        <f>Matrix2!AO129/Matrix3!AO129*1000</f>
        <v>66.541510221109732</v>
      </c>
      <c r="AP129" s="38" t="s">
        <v>46</v>
      </c>
      <c r="AQ129" s="40" t="s">
        <v>46</v>
      </c>
      <c r="AR129" s="38">
        <f>Matrix2!AR129/Matrix3!AR129*100</f>
        <v>10.286277040105952</v>
      </c>
      <c r="AS129" s="38">
        <f>Matrix2!AS129/Matrix3!AS129*100</f>
        <v>31.066358534169691</v>
      </c>
      <c r="AT129" s="38">
        <f>Matrix2!AT129/Matrix3!AT129*100</f>
        <v>42.401700318809773</v>
      </c>
      <c r="AU129" s="38">
        <f>Matrix2!AU129/Matrix3!AU129*100</f>
        <v>43.609022556390975</v>
      </c>
      <c r="AV129" s="38">
        <f>Matrix2!AV129/Matrix3!AV129*100</f>
        <v>9.640145262462859</v>
      </c>
      <c r="AW129" s="38">
        <f>Matrix2!AW129/Matrix3!AW129*100</f>
        <v>2.872235061076263</v>
      </c>
      <c r="AX129" s="38" t="s">
        <v>237</v>
      </c>
      <c r="AY129" s="38" t="s">
        <v>46</v>
      </c>
      <c r="AZ129" s="9" t="s">
        <v>46</v>
      </c>
      <c r="BA129" s="40">
        <f>Matrix2!BA129/Matrix3!BA129*1000</f>
        <v>10.613207547169811</v>
      </c>
      <c r="BB129" s="38">
        <f>Matrix2!BB129/Matrix3!BB129*100</f>
        <v>10.714164431011648</v>
      </c>
      <c r="BC129" s="38">
        <f>Matrix2!BC129/Matrix3!BC129*100</f>
        <v>4.895104895104895</v>
      </c>
      <c r="BD129" s="55">
        <f>Matrix2!BD129/Matrix3!BD129*100</f>
        <v>30.519480519480517</v>
      </c>
      <c r="BE129" s="38">
        <f>Matrix2!BE129/Matrix3!BE129*100</f>
        <v>5.1546391752577314</v>
      </c>
      <c r="BF129" s="51">
        <f>Matrix2!BF129/Matrix3!BF129*100</f>
        <v>63.636363636363633</v>
      </c>
      <c r="BG129" s="38">
        <f>Matrix2!BG129/Matrix3!BG129*100</f>
        <v>24.640880225489862</v>
      </c>
      <c r="BH129" s="38">
        <f>Matrix2!BH129/Matrix3!BH129*100</f>
        <v>1.8880926130099229</v>
      </c>
      <c r="BI129" s="38">
        <f>Matrix2!BI129/Matrix3!BI129*100</f>
        <v>19.690393518518519</v>
      </c>
      <c r="BJ129" s="38">
        <f>Matrix2!BJ129/Matrix3!BJ129*100</f>
        <v>8.6516203703703702</v>
      </c>
      <c r="BK129" s="38">
        <f>Matrix2!BK129/Matrix3!BK129*100</f>
        <v>23.160535117056856</v>
      </c>
      <c r="BL129" s="38" t="s">
        <v>46</v>
      </c>
      <c r="BM129" s="38" t="s">
        <v>46</v>
      </c>
      <c r="BN129" s="38">
        <f>Matrix2!BN129/Matrix3!BN129*100</f>
        <v>16.471467729877897</v>
      </c>
      <c r="BO129" s="40">
        <f>Matrix2!BO129/Matrix3!BO129*100</f>
        <v>14.668367346938776</v>
      </c>
      <c r="BP129" s="38">
        <f>Matrix2!BP129/Matrix3!BP129*100</f>
        <v>13.35743179275325</v>
      </c>
      <c r="BQ129" s="38">
        <f>Matrix2!BQ129/Matrix3!BQ129*100</f>
        <v>18.950790713078579</v>
      </c>
      <c r="BR129" s="38">
        <f>(Matrix2!BR129-Matrix3!BR129)/Matrix3!BR129*100</f>
        <v>51.123806784019145</v>
      </c>
      <c r="BS129" s="38">
        <f>Matrix2!BS129/Matrix3!BS129*100</f>
        <v>9.1180765442999281</v>
      </c>
      <c r="BT129" s="38">
        <f>Matrix2!BT129/Matrix3!BT129*100</f>
        <v>3.91211328828064</v>
      </c>
      <c r="BU129" s="38">
        <f>Matrix2!BU129/Matrix3!BU129*100</f>
        <v>3.4684568379378602</v>
      </c>
      <c r="BV129" s="38">
        <f>Matrix2!BV129/Matrix3!BV129*100</f>
        <v>9.0397007795953321</v>
      </c>
      <c r="BW129" s="38">
        <f>Matrix2!BW129/Matrix3!BW129*100</f>
        <v>12.000459347726229</v>
      </c>
      <c r="BX129" s="35">
        <f>Matrix2!BX129/Matrix3!BX129*1000</f>
        <v>35805.606423439916</v>
      </c>
      <c r="BY129" s="45" t="s">
        <v>46</v>
      </c>
      <c r="BZ129" s="38">
        <f>Matrix2!BZ129/Matrix3!BZ129*100</f>
        <v>62.474955003905322</v>
      </c>
      <c r="CA129" s="38">
        <f>Matrix2!CA129/Matrix3!CA129*100</f>
        <v>63.823125514968417</v>
      </c>
      <c r="CB129" s="38">
        <f>Matrix2!CB129/Matrix3!CB129*100</f>
        <v>86.642568207246754</v>
      </c>
      <c r="CC129" s="38">
        <f>Matrix2!CC129/Matrix3!CC129*100</f>
        <v>13.35743179275325</v>
      </c>
      <c r="CD129" s="38">
        <f>Matrix2!CD129/Matrix3!CD129*100</f>
        <v>6.4205181168775285</v>
      </c>
      <c r="CE129" s="38">
        <f>Matrix2!CE129/Matrix3!CE129*100</f>
        <v>69.991059898678856</v>
      </c>
      <c r="CF129" s="38">
        <f>Matrix2!CF129/Matrix3!CF129*100</f>
        <v>12.280701754385964</v>
      </c>
      <c r="CG129" s="35">
        <f>Matrix2!$CG129-Matrix3!CG129</f>
        <v>-3271</v>
      </c>
      <c r="CH129" s="38">
        <f>Matrix2!CH129/Matrix3!CH129*100</f>
        <v>5.0334293634831768</v>
      </c>
      <c r="CI129" s="38">
        <f>Matrix2!CI129/Matrix3!CI129*100</f>
        <v>3.4842637386530413</v>
      </c>
      <c r="CJ129" s="38">
        <f>Matrix2!CJ129/Matrix3!CJ129*100</f>
        <v>1.5491656248301353</v>
      </c>
      <c r="CK129" s="38">
        <f>Matrix2!CK129/Matrix3!CK129*100</f>
        <v>43.088552915766734</v>
      </c>
      <c r="CL129" s="38" t="s">
        <v>237</v>
      </c>
      <c r="CM129" s="38">
        <f>Matrix2!CM129/Matrix3!CM129*100</f>
        <v>47.300215982721383</v>
      </c>
      <c r="CN129" s="38">
        <f>Matrix2!CN129/Matrix3!CN129*100</f>
        <v>28.440366972477065</v>
      </c>
      <c r="CO129" s="40">
        <f>Matrix2!CO129/Matrix3!CO129*100</f>
        <v>9.5878599758579064</v>
      </c>
      <c r="CP129" s="35">
        <f>Matrix2!CP129-Matrix3!CP129</f>
        <v>37</v>
      </c>
      <c r="CQ129" s="77">
        <f>Matrix2!CQ129/Matrix3!CQ129*100-100</f>
        <v>0.25326853309604758</v>
      </c>
      <c r="CR129" s="35">
        <f>Matrix2!CR129-Matrix3!CR129</f>
        <v>822</v>
      </c>
      <c r="CS129" s="50">
        <f>Matrix2!CS129/Matrix3!CS129*100-100</f>
        <v>5.9461805555555571</v>
      </c>
      <c r="CT129" s="38">
        <f>Matrix2!CT129/Matrix3!CT129*100</f>
        <v>38.235695753106654</v>
      </c>
      <c r="CU129" s="35">
        <f>Matrix2!CT129-Matrix3!CU129</f>
        <v>5</v>
      </c>
      <c r="CV129" s="38">
        <f>Matrix2!CV129/Matrix3!CV129*100</f>
        <v>103.46647548818791</v>
      </c>
      <c r="CW129" s="38">
        <f>Matrix2!CW129/Matrix3!CW129*100</f>
        <v>51.460929806092302</v>
      </c>
      <c r="CX129" s="38">
        <f>Matrix2!CX129/Matrix3!CX129</f>
        <v>2.1301359953703702</v>
      </c>
      <c r="CY129" s="38">
        <f>Matrix2!CY129/Matrix3!CY129</f>
        <v>1.8404374999999999</v>
      </c>
      <c r="CZ129" s="38">
        <f>Matrix2!CZ129/Matrix3!CZ129</f>
        <v>45.164110429447852</v>
      </c>
      <c r="DA129" s="40">
        <f>(Matrix2!DA129-Matrix3!DA129)/Matrix3!DA129*100</f>
        <v>5.273437499999992</v>
      </c>
      <c r="DB129" s="44" t="s">
        <v>46</v>
      </c>
      <c r="DC129" s="44" t="s">
        <v>46</v>
      </c>
      <c r="DD129" s="44" t="s">
        <v>46</v>
      </c>
      <c r="DE129" s="44" t="s">
        <v>46</v>
      </c>
      <c r="DF129" s="44">
        <f>Matrix2!DF129/Matrix3!DF129*100</f>
        <v>4.895104895104895</v>
      </c>
      <c r="DG129" s="44">
        <f>Matrix2!DG129/Matrix3!DG129*100</f>
        <v>30.519480519480517</v>
      </c>
      <c r="DH129" s="44">
        <f>Matrix2!DH129/Matrix3!DH129*100</f>
        <v>5.1546391752577314</v>
      </c>
      <c r="DI129" s="44">
        <f>Matrix2!DI129/Matrix3!DI129*100</f>
        <v>63.636363636363633</v>
      </c>
    </row>
    <row r="130" spans="1:113" x14ac:dyDescent="0.2">
      <c r="A130" s="3" t="s">
        <v>41</v>
      </c>
      <c r="B130" s="4">
        <v>2015</v>
      </c>
      <c r="C130" s="2" t="s">
        <v>18</v>
      </c>
      <c r="D130" s="38" t="s">
        <v>46</v>
      </c>
      <c r="E130" s="38" t="s">
        <v>46</v>
      </c>
      <c r="F130" s="39" t="s">
        <v>46</v>
      </c>
      <c r="G130" s="40">
        <f>Matrix2!G130/Matrix3!G130*100</f>
        <v>2.1209586142414247</v>
      </c>
      <c r="H130" s="38">
        <f>Matrix2!H130/Matrix3!H130*100</f>
        <v>6.0184046060725365</v>
      </c>
      <c r="I130" s="9" t="s">
        <v>46</v>
      </c>
      <c r="J130" s="9" t="s">
        <v>46</v>
      </c>
      <c r="K130" s="9" t="s">
        <v>46</v>
      </c>
      <c r="L130" s="9" t="s">
        <v>46</v>
      </c>
      <c r="M130" s="9" t="s">
        <v>46</v>
      </c>
      <c r="N130" s="38" t="s">
        <v>237</v>
      </c>
      <c r="O130" s="9">
        <f>Matrix2!O130/Matrix3!O130*100</f>
        <v>15.336463223787167</v>
      </c>
      <c r="P130" s="9" t="s">
        <v>237</v>
      </c>
      <c r="Q130" s="9" t="s">
        <v>237</v>
      </c>
      <c r="R130" s="40" t="s">
        <v>46</v>
      </c>
      <c r="S130" s="38">
        <f>Matrix2!S130/Matrix3!S130*100</f>
        <v>65.821423082833874</v>
      </c>
      <c r="T130" s="38">
        <f>Matrix2!T130/Matrix3!T130*100</f>
        <v>67.100928421683136</v>
      </c>
      <c r="U130" s="38">
        <f>Matrix2!U130/Matrix3!U130*100</f>
        <v>46.055776892430281</v>
      </c>
      <c r="V130" s="38">
        <f>Matrix2!V130/Matrix3!V130*100</f>
        <v>66.045380875202596</v>
      </c>
      <c r="W130" s="38">
        <f>Matrix2!W130/Matrix3!W130*100</f>
        <v>50.317185697808533</v>
      </c>
      <c r="X130" s="38">
        <f>Matrix2!X130/Matrix3!X130*100</f>
        <v>6.6962087641555881</v>
      </c>
      <c r="Y130" s="38">
        <f>Matrix2!Y130/Matrix3!Y130*100</f>
        <v>31.359874782716879</v>
      </c>
      <c r="Z130" s="38">
        <f>Matrix2!Z130/Matrix3!Z130*100</f>
        <v>12.389925524365172</v>
      </c>
      <c r="AA130" s="38">
        <f>(Matrix3!AA130-Matrix2!AA130)/Matrix2!AA130*100</f>
        <v>30.111548359513034</v>
      </c>
      <c r="AB130" s="38" t="s">
        <v>46</v>
      </c>
      <c r="AC130" s="38" t="s">
        <v>46</v>
      </c>
      <c r="AD130" s="38">
        <f>Matrix2!AD130/Matrix3!AD130*100</f>
        <v>84.259259259259252</v>
      </c>
      <c r="AE130" s="44">
        <f>Matrix2!AE130/Matrix3!AE130*100</f>
        <v>32.369328734412314</v>
      </c>
      <c r="AF130" s="40">
        <f>Matrix2!AF130/Matrix3!AF130*100</f>
        <v>82.620320855614978</v>
      </c>
      <c r="AG130" s="38">
        <f>Matrix2!AG130/Matrix3!AG130*100</f>
        <v>17.917425323556913</v>
      </c>
      <c r="AH130" s="38">
        <f>Matrix2!AH130/Matrix3!AH130*100</f>
        <v>53.571428571428569</v>
      </c>
      <c r="AI130" s="38">
        <f>Matrix2!AI130/Matrix3!AI130*100</f>
        <v>104.57731958762886</v>
      </c>
      <c r="AJ130" s="38">
        <f>Matrix2!AJ130/Matrix3!AJ130*100</f>
        <v>15.909090909090908</v>
      </c>
      <c r="AK130" s="38">
        <f>Matrix2!AK130/Matrix3!AK130*100</f>
        <v>19.77116704805492</v>
      </c>
      <c r="AL130" s="38">
        <f>Matrix2!AL130/Matrix3!AL130*100</f>
        <v>11.075514874141875</v>
      </c>
      <c r="AM130" s="38">
        <f>Matrix2!AM130/Matrix3!AM130*100</f>
        <v>29.629629629629626</v>
      </c>
      <c r="AN130" s="38">
        <f>Matrix2!AN130/Matrix3!AN130*100</f>
        <v>14.611370502609173</v>
      </c>
      <c r="AO130" s="38">
        <f>Matrix2!AO130/Matrix3!AO130*1000</f>
        <v>75.803350727822036</v>
      </c>
      <c r="AP130" s="38" t="s">
        <v>46</v>
      </c>
      <c r="AQ130" s="40" t="s">
        <v>46</v>
      </c>
      <c r="AR130" s="38">
        <f>Matrix2!AR130/Matrix3!AR130*100</f>
        <v>11.141183996850549</v>
      </c>
      <c r="AS130" s="38">
        <f>Matrix2!AS130/Matrix3!AS130*100</f>
        <v>33.568904593639573</v>
      </c>
      <c r="AT130" s="38">
        <f>Matrix2!AT130/Matrix3!AT130*100</f>
        <v>43.289473684210527</v>
      </c>
      <c r="AU130" s="38">
        <f>Matrix2!AU130/Matrix3!AU130*100</f>
        <v>43.465045592705167</v>
      </c>
      <c r="AV130" s="38">
        <f>Matrix2!AV130/Matrix3!AV130*100</f>
        <v>7.4646643109540642</v>
      </c>
      <c r="AW130" s="38">
        <f>Matrix2!AW130/Matrix3!AW130*100</f>
        <v>2.9593639575971729</v>
      </c>
      <c r="AX130" s="38" t="s">
        <v>237</v>
      </c>
      <c r="AY130" s="38" t="s">
        <v>46</v>
      </c>
      <c r="AZ130" s="9" t="s">
        <v>46</v>
      </c>
      <c r="BA130" s="40">
        <f>Matrix2!BA130/Matrix3!BA130*1000</f>
        <v>9.1991341991341997</v>
      </c>
      <c r="BB130" s="38">
        <f>Matrix2!BB130/Matrix3!BB130*100</f>
        <v>8.7249643226219185</v>
      </c>
      <c r="BC130" s="38">
        <f>Matrix2!BC130/Matrix3!BC130*100</f>
        <v>5.5163832434674411</v>
      </c>
      <c r="BD130" s="55">
        <f>Matrix2!BD130/Matrix3!BD130*100</f>
        <v>27.06766917293233</v>
      </c>
      <c r="BE130" s="38">
        <f>Matrix2!BE130/Matrix3!BE130*100</f>
        <v>6.9852941176470589</v>
      </c>
      <c r="BF130" s="51">
        <f>Matrix2!BF130/Matrix3!BF130*100</f>
        <v>33.333333333333329</v>
      </c>
      <c r="BG130" s="38">
        <f>Matrix2!BG130/Matrix3!BG130*100</f>
        <v>21.022587471089022</v>
      </c>
      <c r="BH130" s="38">
        <f>Matrix2!BH130/Matrix3!BH130*100</f>
        <v>1.8258426966292134</v>
      </c>
      <c r="BI130" s="38">
        <f>Matrix2!BI130/Matrix3!BI130*100</f>
        <v>16.144846796657379</v>
      </c>
      <c r="BJ130" s="38">
        <f>Matrix2!BJ130/Matrix3!BJ130*100</f>
        <v>6.6183844011142066</v>
      </c>
      <c r="BK130" s="38">
        <f>Matrix2!BK130/Matrix3!BK130*100</f>
        <v>29.797979797979796</v>
      </c>
      <c r="BL130" s="38" t="s">
        <v>46</v>
      </c>
      <c r="BM130" s="38" t="s">
        <v>46</v>
      </c>
      <c r="BN130" s="38">
        <f>Matrix2!BN130/Matrix3!BN130*100</f>
        <v>17.228805834092981</v>
      </c>
      <c r="BO130" s="40">
        <f>Matrix2!BO130/Matrix3!BO130*100</f>
        <v>15.545243619489559</v>
      </c>
      <c r="BP130" s="38">
        <f>Matrix2!BP130/Matrix3!BP130*100</f>
        <v>14.080328617069831</v>
      </c>
      <c r="BQ130" s="38">
        <f>Matrix2!BQ130/Matrix3!BQ130*100</f>
        <v>18.180104604843013</v>
      </c>
      <c r="BR130" s="38">
        <f>(Matrix2!BR130-Matrix3!BR130)/Matrix3!BR130*100</f>
        <v>52.861821765462594</v>
      </c>
      <c r="BS130" s="38">
        <f>Matrix2!BS130/Matrix3!BS130*100</f>
        <v>8.0458638846513448</v>
      </c>
      <c r="BT130" s="38">
        <f>Matrix2!BT130/Matrix3!BT130*100</f>
        <v>3.4939225431819301</v>
      </c>
      <c r="BU130" s="38">
        <f>Matrix2!BU130/Matrix3!BU130*100</f>
        <v>2.5901414879050662</v>
      </c>
      <c r="BV130" s="38">
        <f>Matrix2!BV130/Matrix3!BV130*100</f>
        <v>7.6827216649012406</v>
      </c>
      <c r="BW130" s="38">
        <f>Matrix2!BW130/Matrix3!BW130*100</f>
        <v>10.374206481790846</v>
      </c>
      <c r="BX130" s="35">
        <f>Matrix2!BX130/Matrix3!BX130*1000</f>
        <v>35873.359310910579</v>
      </c>
      <c r="BY130" s="45" t="s">
        <v>46</v>
      </c>
      <c r="BZ130" s="38">
        <f>Matrix2!BZ130/Matrix3!BZ130*100</f>
        <v>64.883617932188372</v>
      </c>
      <c r="CA130" s="38">
        <f>Matrix2!CA130/Matrix3!CA130*100</f>
        <v>67.14165325978702</v>
      </c>
      <c r="CB130" s="38">
        <f>Matrix2!CB130/Matrix3!CB130*100</f>
        <v>85.919671382930176</v>
      </c>
      <c r="CC130" s="38">
        <f>Matrix2!CC130/Matrix3!CC130*100</f>
        <v>14.080328617069831</v>
      </c>
      <c r="CD130" s="38">
        <f>Matrix2!CD130/Matrix3!CD130*100</f>
        <v>6.0588772250114102</v>
      </c>
      <c r="CE130" s="38">
        <f>Matrix2!CE130/Matrix3!CE130*100</f>
        <v>73.200531208499328</v>
      </c>
      <c r="CF130" s="38">
        <f>Matrix2!CF130/Matrix3!CF130*100</f>
        <v>10.16949152542373</v>
      </c>
      <c r="CG130" s="35">
        <f>Matrix2!$CG130-Matrix3!CG130</f>
        <v>-4330</v>
      </c>
      <c r="CH130" s="38">
        <f>Matrix2!CH130/Matrix3!CH130*100</f>
        <v>4.846416382252559</v>
      </c>
      <c r="CI130" s="38">
        <f>Matrix2!CI130/Matrix3!CI130*100</f>
        <v>3.5039817974971554</v>
      </c>
      <c r="CJ130" s="38">
        <f>Matrix2!CJ130/Matrix3!CJ130*100</f>
        <v>1.3424345847554038</v>
      </c>
      <c r="CK130" s="38">
        <f>Matrix2!CK130/Matrix3!CK130*100</f>
        <v>42.097026604068859</v>
      </c>
      <c r="CL130" s="38" t="s">
        <v>237</v>
      </c>
      <c r="CM130" s="38">
        <f>Matrix2!CM130/Matrix3!CM130*100</f>
        <v>47.261345852895147</v>
      </c>
      <c r="CN130" s="38">
        <f>Matrix2!CN130/Matrix3!CN130*100</f>
        <v>26.303592120509851</v>
      </c>
      <c r="CO130" s="40">
        <f>Matrix2!CO130/Matrix3!CO130*100</f>
        <v>8.2607994842037389</v>
      </c>
      <c r="CP130" s="35">
        <f>Matrix2!CP130-Matrix3!CP130</f>
        <v>39</v>
      </c>
      <c r="CQ130" s="77">
        <f>Matrix2!CQ130/Matrix3!CQ130*100-100</f>
        <v>0.42965737578495578</v>
      </c>
      <c r="CR130" s="35">
        <f>Matrix2!CR130-Matrix3!CR130</f>
        <v>141</v>
      </c>
      <c r="CS130" s="50">
        <f>Matrix2!CS130/Matrix3!CS130*100-100</f>
        <v>1.5710306406685248</v>
      </c>
      <c r="CT130" s="38">
        <f>Matrix2!CT130/Matrix3!CT130*100</f>
        <v>22.915752523036421</v>
      </c>
      <c r="CU130" s="35">
        <f>Matrix2!CT130-Matrix3!CU130</f>
        <v>3</v>
      </c>
      <c r="CV130" s="38">
        <f>Matrix2!CV130/Matrix3!CV130*100</f>
        <v>112.60640631856079</v>
      </c>
      <c r="CW130" s="38">
        <f>Matrix2!CW130/Matrix3!CW130*100</f>
        <v>50.515230549677682</v>
      </c>
      <c r="CX130" s="38">
        <f>Matrix2!CX130/Matrix3!CX130</f>
        <v>2.2641782729805016</v>
      </c>
      <c r="CY130" s="38">
        <f>Matrix2!CY130/Matrix3!CY130</f>
        <v>1.4436629724353509</v>
      </c>
      <c r="CZ130" s="38">
        <f>Matrix2!CZ130/Matrix3!CZ130</f>
        <v>35.588441330998251</v>
      </c>
      <c r="DA130" s="40">
        <f>(Matrix2!DA130-Matrix3!DA130)/Matrix3!DA130*100</f>
        <v>-3.1496062992126013</v>
      </c>
      <c r="DB130" s="44" t="s">
        <v>46</v>
      </c>
      <c r="DC130" s="44" t="s">
        <v>46</v>
      </c>
      <c r="DD130" s="44" t="s">
        <v>46</v>
      </c>
      <c r="DE130" s="44" t="s">
        <v>46</v>
      </c>
      <c r="DF130" s="44">
        <f>Matrix2!DF130/Matrix3!DF130*100</f>
        <v>5.5163832434674411</v>
      </c>
      <c r="DG130" s="44">
        <f>Matrix2!DG130/Matrix3!DG130*100</f>
        <v>27.06766917293233</v>
      </c>
      <c r="DH130" s="44">
        <f>Matrix2!DH130/Matrix3!DH130*100</f>
        <v>6.9852941176470589</v>
      </c>
      <c r="DI130" s="44">
        <f>Matrix2!DI130/Matrix3!DI130*100</f>
        <v>33.333333333333329</v>
      </c>
    </row>
    <row r="131" spans="1:113" x14ac:dyDescent="0.2">
      <c r="A131" s="3" t="s">
        <v>42</v>
      </c>
      <c r="B131" s="4">
        <v>2015</v>
      </c>
      <c r="C131" s="2" t="s">
        <v>19</v>
      </c>
      <c r="D131" s="38" t="s">
        <v>46</v>
      </c>
      <c r="E131" s="38" t="s">
        <v>46</v>
      </c>
      <c r="F131" s="39" t="s">
        <v>46</v>
      </c>
      <c r="G131" s="40" t="s">
        <v>46</v>
      </c>
      <c r="H131" s="38">
        <f>Matrix2!H131/Matrix3!H131*100</f>
        <v>6.7528926718978592</v>
      </c>
      <c r="I131" s="9" t="s">
        <v>46</v>
      </c>
      <c r="J131" s="9" t="s">
        <v>46</v>
      </c>
      <c r="K131" s="9" t="s">
        <v>46</v>
      </c>
      <c r="L131" s="9" t="s">
        <v>46</v>
      </c>
      <c r="M131" s="9" t="s">
        <v>46</v>
      </c>
      <c r="N131" s="38" t="s">
        <v>237</v>
      </c>
      <c r="O131" s="9">
        <f>Matrix2!O131/Matrix3!O131*100</f>
        <v>17.565217391304348</v>
      </c>
      <c r="P131" s="9" t="s">
        <v>237</v>
      </c>
      <c r="Q131" s="9" t="s">
        <v>237</v>
      </c>
      <c r="R131" s="40" t="s">
        <v>46</v>
      </c>
      <c r="S131" s="38">
        <f>Matrix2!S131/Matrix3!S131*100</f>
        <v>65.597037951249618</v>
      </c>
      <c r="T131" s="38">
        <f>Matrix2!T131/Matrix3!T131*100</f>
        <v>64.495080269290526</v>
      </c>
      <c r="U131" s="38">
        <f>Matrix2!U131/Matrix3!U131*100</f>
        <v>48.746798390047566</v>
      </c>
      <c r="V131" s="38">
        <f>Matrix2!V131/Matrix3!V131*100</f>
        <v>62.701733413030482</v>
      </c>
      <c r="W131" s="38">
        <f>Matrix2!W131/Matrix3!W131*100</f>
        <v>49.859260649277537</v>
      </c>
      <c r="X131" s="38">
        <f>Matrix2!X131/Matrix3!X131*100</f>
        <v>8.5846867749419946</v>
      </c>
      <c r="Y131" s="38">
        <f>Matrix2!Y131/Matrix3!Y131*100</f>
        <v>23.350277069868632</v>
      </c>
      <c r="Z131" s="38">
        <f>Matrix2!Z131/Matrix3!Z131*100</f>
        <v>11.219853694047934</v>
      </c>
      <c r="AA131" s="38">
        <f>(Matrix3!AA131-Matrix2!AA131)/Matrix2!AA131*100</f>
        <v>29.812954341256219</v>
      </c>
      <c r="AB131" s="38" t="s">
        <v>46</v>
      </c>
      <c r="AC131" s="38" t="s">
        <v>46</v>
      </c>
      <c r="AD131" s="38">
        <f>Matrix2!AD131/Matrix3!AD131*100</f>
        <v>85.502471169686984</v>
      </c>
      <c r="AE131" s="44">
        <f>Matrix2!AE131/Matrix3!AE131*100</f>
        <v>62.587475327471743</v>
      </c>
      <c r="AF131" s="40">
        <f>Matrix2!AF131/Matrix3!AF131*100</f>
        <v>0</v>
      </c>
      <c r="AG131" s="38">
        <f>Matrix2!AG131/Matrix3!AG131*100</f>
        <v>17.838143370129007</v>
      </c>
      <c r="AH131" s="38">
        <f>Matrix2!AH131/Matrix3!AH131*100</f>
        <v>64.24361493123773</v>
      </c>
      <c r="AI131" s="38">
        <f>Matrix2!AI131/Matrix3!AI131*100</f>
        <v>105.28696635566865</v>
      </c>
      <c r="AJ131" s="38">
        <f>Matrix2!AJ131/Matrix3!AJ131*100</f>
        <v>39.981447124304268</v>
      </c>
      <c r="AK131" s="38">
        <f>Matrix2!AK131/Matrix3!AK131*100</f>
        <v>18.283132530120483</v>
      </c>
      <c r="AL131" s="38">
        <f>Matrix2!AL131/Matrix3!AL131*100</f>
        <v>6.1144578313253009</v>
      </c>
      <c r="AM131" s="38">
        <f>Matrix2!AM131/Matrix3!AM131*100</f>
        <v>17.957166392092258</v>
      </c>
      <c r="AN131" s="38">
        <f>Matrix2!AN131/Matrix3!AN131*100</f>
        <v>10.549860205032619</v>
      </c>
      <c r="AO131" s="38">
        <f>Matrix2!AO131/Matrix3!AO131*1000</f>
        <v>39.515377446411932</v>
      </c>
      <c r="AP131" s="38" t="s">
        <v>46</v>
      </c>
      <c r="AQ131" s="40" t="s">
        <v>46</v>
      </c>
      <c r="AR131" s="38">
        <f>Matrix2!AR131/Matrix3!AR131*100</f>
        <v>10.460167575475463</v>
      </c>
      <c r="AS131" s="38">
        <f>Matrix2!AS131/Matrix3!AS131*100</f>
        <v>28.067387158296249</v>
      </c>
      <c r="AT131" s="38">
        <f>Matrix2!AT131/Matrix3!AT131*100</f>
        <v>42.695356738391851</v>
      </c>
      <c r="AU131" s="38">
        <f>Matrix2!AU131/Matrix3!AU131*100</f>
        <v>41.379310344827587</v>
      </c>
      <c r="AV131" s="38">
        <f>Matrix2!AV131/Matrix3!AV131*100</f>
        <v>4.2275905912269547</v>
      </c>
      <c r="AW131" s="38">
        <f>Matrix2!AW131/Matrix3!AW131*100</f>
        <v>1.2078830260648443</v>
      </c>
      <c r="AX131" s="38">
        <v>2.9</v>
      </c>
      <c r="AY131" s="38" t="s">
        <v>46</v>
      </c>
      <c r="AZ131" s="9" t="s">
        <v>46</v>
      </c>
      <c r="BA131" s="40">
        <f>Matrix2!BA131/Matrix3!BA131*1000</f>
        <v>10.342084327764518</v>
      </c>
      <c r="BB131" s="38">
        <f>Matrix2!BB131/Matrix3!BB131*100</f>
        <v>7.9199361617236343</v>
      </c>
      <c r="BC131" s="38">
        <f>Matrix2!BC131/Matrix3!BC131*100</f>
        <v>4.0799561883899234</v>
      </c>
      <c r="BD131" s="55">
        <f>Matrix2!BD131/Matrix3!BD131*100</f>
        <v>32.214765100671137</v>
      </c>
      <c r="BE131" s="38">
        <f>Matrix2!BE131/Matrix3!BE131*100</f>
        <v>3.822222222222222</v>
      </c>
      <c r="BF131" s="51">
        <f>Matrix2!BF131/Matrix3!BF131*100</f>
        <v>27.906976744186046</v>
      </c>
      <c r="BG131" s="38">
        <f>Matrix2!BG131/Matrix3!BG131*100</f>
        <v>21.432371325974199</v>
      </c>
      <c r="BH131" s="38">
        <f>Matrix2!BH131/Matrix3!BH131*100</f>
        <v>1.6134036611852314</v>
      </c>
      <c r="BI131" s="38">
        <f>Matrix2!BI131/Matrix3!BI131*100</f>
        <v>16.434211497306471</v>
      </c>
      <c r="BJ131" s="38">
        <f>Matrix2!BJ131/Matrix3!BJ131*100</f>
        <v>6.5456423880156445</v>
      </c>
      <c r="BK131" s="38">
        <f>Matrix2!BK131/Matrix3!BK131*100</f>
        <v>25.930101465614431</v>
      </c>
      <c r="BL131" s="38" t="s">
        <v>46</v>
      </c>
      <c r="BM131" s="38" t="s">
        <v>46</v>
      </c>
      <c r="BN131" s="38" t="s">
        <v>46</v>
      </c>
      <c r="BO131" s="40" t="s">
        <v>46</v>
      </c>
      <c r="BP131" s="38">
        <f>Matrix2!BP131/Matrix3!BP131*100</f>
        <v>13.272510908369695</v>
      </c>
      <c r="BQ131" s="38">
        <f>Matrix2!BQ131/Matrix3!BQ131*100</f>
        <v>15.296220371252197</v>
      </c>
      <c r="BR131" s="38">
        <f>(Matrix2!BR131-Matrix3!BR131)/Matrix3!BR131*100</f>
        <v>66.585465319823328</v>
      </c>
      <c r="BS131" s="38">
        <f>Matrix2!BS131/Matrix3!BS131*100</f>
        <v>5.6390477457108661</v>
      </c>
      <c r="BT131" s="38">
        <f>Matrix2!BT131/Matrix3!BT131*100</f>
        <v>2.2177151216917141</v>
      </c>
      <c r="BU131" s="38">
        <f>Matrix2!BU131/Matrix3!BU131*100</f>
        <v>1.8564061880206268</v>
      </c>
      <c r="BV131" s="38">
        <f>Matrix2!BV131/Matrix3!BV131*100</f>
        <v>4.5958527295810407</v>
      </c>
      <c r="BW131" s="38">
        <f>Matrix2!BW131/Matrix3!BW131*100</f>
        <v>6.348327055173943</v>
      </c>
      <c r="BX131" s="35">
        <f>Matrix2!BX131/Matrix3!BX131*1000</f>
        <v>49060.877772534215</v>
      </c>
      <c r="BY131" s="45" t="s">
        <v>46</v>
      </c>
      <c r="BZ131" s="38">
        <f>Matrix2!BZ131/Matrix3!BZ131*100</f>
        <v>64.430110387019539</v>
      </c>
      <c r="CA131" s="38">
        <f>Matrix2!CA131/Matrix3!CA131*100</f>
        <v>65.798402672652287</v>
      </c>
      <c r="CB131" s="38">
        <f>Matrix2!CB131/Matrix3!CB131*100</f>
        <v>86.727489091630304</v>
      </c>
      <c r="CC131" s="38">
        <f>Matrix2!CC131/Matrix3!CC131*100</f>
        <v>13.272510908369695</v>
      </c>
      <c r="CD131" s="38">
        <f>Matrix2!CD131/Matrix3!CD131*100</f>
        <v>7.3224910749702499</v>
      </c>
      <c r="CE131" s="38">
        <f>Matrix2!CE131/Matrix3!CE131*100</f>
        <v>71.295279912184412</v>
      </c>
      <c r="CF131" s="38">
        <f>Matrix2!CF131/Matrix3!CF131*100</f>
        <v>6.3745019920318722</v>
      </c>
      <c r="CG131" s="35">
        <f>Matrix2!$CG131-Matrix3!CG131</f>
        <v>-3909</v>
      </c>
      <c r="CH131" s="38">
        <f>Matrix2!CH131/Matrix3!CH131*100</f>
        <v>2.9672824852925999</v>
      </c>
      <c r="CI131" s="38">
        <f>Matrix2!CI131/Matrix3!CI131*100</f>
        <v>1.6719991743213956</v>
      </c>
      <c r="CJ131" s="38">
        <f>Matrix2!CJ131/Matrix3!CJ131*100</f>
        <v>1.2952833109712045</v>
      </c>
      <c r="CK131" s="38">
        <f>Matrix2!CK131/Matrix3!CK131*100</f>
        <v>36.869565217391305</v>
      </c>
      <c r="CL131" s="38">
        <v>3.8</v>
      </c>
      <c r="CM131" s="38">
        <f>Matrix2!CM131/Matrix3!CM131*100</f>
        <v>36.695652173913047</v>
      </c>
      <c r="CN131" s="38">
        <f>Matrix2!CN131/Matrix3!CN131*100</f>
        <v>30.154639175257731</v>
      </c>
      <c r="CO131" s="40">
        <f>Matrix2!CO131/Matrix3!CO131*100</f>
        <v>5.6173008486175746</v>
      </c>
      <c r="CP131" s="35">
        <f>Matrix2!CP131-Matrix3!CP131</f>
        <v>138</v>
      </c>
      <c r="CQ131" s="77">
        <f>Matrix2!CQ131/Matrix3!CQ131*100-100</f>
        <v>1.0121754437435868</v>
      </c>
      <c r="CR131" s="35">
        <f>Matrix2!CR131-Matrix3!CR131</f>
        <v>221</v>
      </c>
      <c r="CS131" s="50">
        <f>Matrix2!CS131/Matrix3!CS131*100-100</f>
        <v>1.6308759501143726</v>
      </c>
      <c r="CT131" s="38">
        <f>Matrix2!CT131/Matrix3!CT131*100</f>
        <v>28.100493755445832</v>
      </c>
      <c r="CU131" s="35">
        <f>Matrix2!CT131-Matrix3!CU131</f>
        <v>69</v>
      </c>
      <c r="CV131" s="38">
        <f>Matrix2!CV131/Matrix3!CV131*100</f>
        <v>116.44278245715944</v>
      </c>
      <c r="CW131" s="38">
        <f>Matrix2!CW131/Matrix3!CW131*100</f>
        <v>53.319922862082727</v>
      </c>
      <c r="CX131" s="38">
        <f>Matrix2!CX131/Matrix3!CX131</f>
        <v>2.2194671979927683</v>
      </c>
      <c r="CY131" s="38">
        <f>Matrix2!CY131/Matrix3!CY131</f>
        <v>1.7271161134719191</v>
      </c>
      <c r="CZ131" s="38">
        <f>Matrix2!CZ131/Matrix3!CZ131</f>
        <v>32.27038626609442</v>
      </c>
      <c r="DA131" s="40">
        <f>(Matrix2!DA131-Matrix3!DA131)/Matrix3!DA131*100</f>
        <v>8.0139372822299642</v>
      </c>
      <c r="DB131" s="44" t="s">
        <v>46</v>
      </c>
      <c r="DC131" s="44" t="s">
        <v>46</v>
      </c>
      <c r="DD131" s="44" t="s">
        <v>46</v>
      </c>
      <c r="DE131" s="44" t="s">
        <v>46</v>
      </c>
      <c r="DF131" s="44">
        <f>Matrix2!DF131/Matrix3!DF131*100</f>
        <v>4.0799561883899234</v>
      </c>
      <c r="DG131" s="44">
        <f>Matrix2!DG131/Matrix3!DG131*100</f>
        <v>32.214765100671137</v>
      </c>
      <c r="DH131" s="44">
        <f>Matrix2!DH131/Matrix3!DH131*100</f>
        <v>3.822222222222222</v>
      </c>
      <c r="DI131" s="44">
        <f>Matrix2!DI131/Matrix3!DI131*100</f>
        <v>27.906976744186046</v>
      </c>
    </row>
    <row r="132" spans="1:113" x14ac:dyDescent="0.2">
      <c r="A132" s="3" t="s">
        <v>43</v>
      </c>
      <c r="B132" s="4">
        <v>2015</v>
      </c>
      <c r="C132" s="2" t="s">
        <v>20</v>
      </c>
      <c r="D132" s="38" t="s">
        <v>46</v>
      </c>
      <c r="E132" s="38" t="s">
        <v>46</v>
      </c>
      <c r="F132" s="39" t="s">
        <v>46</v>
      </c>
      <c r="G132" s="40" t="s">
        <v>46</v>
      </c>
      <c r="H132" s="38">
        <f>Matrix2!H132/Matrix3!H132*100</f>
        <v>5.5323299888517283</v>
      </c>
      <c r="I132" s="9" t="s">
        <v>46</v>
      </c>
      <c r="J132" s="9" t="s">
        <v>46</v>
      </c>
      <c r="K132" s="9" t="s">
        <v>46</v>
      </c>
      <c r="L132" s="9" t="s">
        <v>46</v>
      </c>
      <c r="M132" s="9" t="s">
        <v>46</v>
      </c>
      <c r="N132" s="38" t="s">
        <v>237</v>
      </c>
      <c r="O132" s="9">
        <f>Matrix2!O132/Matrix3!O132*100</f>
        <v>14.23487544483986</v>
      </c>
      <c r="P132" s="9" t="s">
        <v>237</v>
      </c>
      <c r="Q132" s="9" t="s">
        <v>237</v>
      </c>
      <c r="R132" s="40" t="s">
        <v>46</v>
      </c>
      <c r="S132" s="38">
        <f>Matrix2!S132/Matrix3!S132*100</f>
        <v>61.463414634146339</v>
      </c>
      <c r="T132" s="38">
        <f>Matrix2!T132/Matrix3!T132*100</f>
        <v>61.340782122905026</v>
      </c>
      <c r="U132" s="38">
        <f>Matrix2!U132/Matrix3!U132*100</f>
        <v>48.738269030239834</v>
      </c>
      <c r="V132" s="38">
        <f>Matrix2!V132/Matrix3!V132*100</f>
        <v>60.249307479224377</v>
      </c>
      <c r="W132" s="38">
        <f>Matrix2!W132/Matrix3!W132*100</f>
        <v>52.289259734702611</v>
      </c>
      <c r="X132" s="38">
        <f>Matrix2!X132/Matrix3!X132*100</f>
        <v>10.414971521562245</v>
      </c>
      <c r="Y132" s="38">
        <f>Matrix2!Y132/Matrix3!Y132*100</f>
        <v>27.778330071413528</v>
      </c>
      <c r="Z132" s="38">
        <f>Matrix2!Z132/Matrix3!Z132*100</f>
        <v>10.045382284926117</v>
      </c>
      <c r="AA132" s="38">
        <f>(Matrix3!AA132-Matrix2!AA132)/Matrix2!AA132*100</f>
        <v>31.746354420773027</v>
      </c>
      <c r="AB132" s="38" t="s">
        <v>46</v>
      </c>
      <c r="AC132" s="38" t="s">
        <v>46</v>
      </c>
      <c r="AD132" s="38">
        <f>Matrix2!AD132/Matrix3!AD132*100</f>
        <v>85.467128027681667</v>
      </c>
      <c r="AE132" s="44">
        <f>Matrix2!AE132/Matrix3!AE132*100</f>
        <v>37.585034013605437</v>
      </c>
      <c r="AF132" s="40">
        <f>Matrix2!AF132/Matrix3!AF132*100</f>
        <v>0</v>
      </c>
      <c r="AG132" s="38">
        <f>Matrix2!AG132/Matrix3!AG132*100</f>
        <v>16.757246376811594</v>
      </c>
      <c r="AH132" s="38">
        <f>Matrix2!AH132/Matrix3!AH132*100</f>
        <v>51.834862385321102</v>
      </c>
      <c r="AI132" s="38">
        <f>Matrix2!AI132/Matrix3!AI132*100</f>
        <v>139.72972972972971</v>
      </c>
      <c r="AJ132" s="38">
        <f>Matrix2!AJ132/Matrix3!AJ132*100</f>
        <v>38.174273858921161</v>
      </c>
      <c r="AK132" s="38">
        <f>Matrix2!AK132/Matrix3!AK132*100</f>
        <v>19.619823489477255</v>
      </c>
      <c r="AL132" s="38">
        <f>Matrix2!AL132/Matrix3!AL132*100</f>
        <v>8.7576374745417525</v>
      </c>
      <c r="AM132" s="38">
        <f>Matrix2!AM132/Matrix3!AM132*100</f>
        <v>23.183391003460208</v>
      </c>
      <c r="AN132" s="38">
        <f>Matrix2!AN132/Matrix3!AN132*100</f>
        <v>12.598752598752599</v>
      </c>
      <c r="AO132" s="38">
        <f>Matrix2!AO132/Matrix3!AO132*1000</f>
        <v>65.696465696465694</v>
      </c>
      <c r="AP132" s="38" t="s">
        <v>46</v>
      </c>
      <c r="AQ132" s="40" t="s">
        <v>46</v>
      </c>
      <c r="AR132" s="38">
        <f>Matrix2!AR132/Matrix3!AR132*100</f>
        <v>10.291248606465999</v>
      </c>
      <c r="AS132" s="38">
        <f>Matrix2!AS132/Matrix3!AS132*100</f>
        <v>25.253893026404871</v>
      </c>
      <c r="AT132" s="38">
        <f>Matrix2!AT132/Matrix3!AT132*100</f>
        <v>45.308310991957107</v>
      </c>
      <c r="AU132" s="38">
        <f>Matrix2!AU132/Matrix3!AU132*100</f>
        <v>38.461538461538467</v>
      </c>
      <c r="AV132" s="38">
        <f>Matrix2!AV132/Matrix3!AV132*100</f>
        <v>7.4475287745429926</v>
      </c>
      <c r="AW132" s="38">
        <f>Matrix2!AW132/Matrix3!AW132*100</f>
        <v>1.8280297901150981</v>
      </c>
      <c r="AX132" s="38" t="s">
        <v>237</v>
      </c>
      <c r="AY132" s="38" t="s">
        <v>46</v>
      </c>
      <c r="AZ132" s="9" t="s">
        <v>46</v>
      </c>
      <c r="BA132" s="40">
        <f>Matrix2!BA132/Matrix3!BA132*1000</f>
        <v>9.9255583126550864</v>
      </c>
      <c r="BB132" s="38">
        <f>Matrix2!BB132/Matrix3!BB132*100</f>
        <v>9.956800445930881</v>
      </c>
      <c r="BC132" s="38">
        <f>Matrix2!BC132/Matrix3!BC132*100</f>
        <v>2.7901785714285716</v>
      </c>
      <c r="BD132" s="55">
        <f>Matrix2!BD132/Matrix3!BD132*100</f>
        <v>38</v>
      </c>
      <c r="BE132" s="38">
        <f>Matrix2!BE132/Matrix3!BE132*100</f>
        <v>2.9250457038391224</v>
      </c>
      <c r="BF132" s="51">
        <f>Matrix2!BF132/Matrix3!BF132*100</f>
        <v>37.5</v>
      </c>
      <c r="BG132" s="38">
        <f>Matrix2!BG132/Matrix3!BG132*100</f>
        <v>24.101170568561873</v>
      </c>
      <c r="BH132" s="38">
        <f>Matrix2!BH132/Matrix3!BH132*100</f>
        <v>1.6767851980341137</v>
      </c>
      <c r="BI132" s="38">
        <f>Matrix2!BI132/Matrix3!BI132*100</f>
        <v>17.589231699939504</v>
      </c>
      <c r="BJ132" s="38">
        <f>Matrix2!BJ132/Matrix3!BJ132*100</f>
        <v>7.3200241984271024</v>
      </c>
      <c r="BK132" s="38">
        <f>Matrix2!BK132/Matrix3!BK132*100</f>
        <v>24.793388429752067</v>
      </c>
      <c r="BL132" s="38" t="s">
        <v>46</v>
      </c>
      <c r="BM132" s="38" t="s">
        <v>46</v>
      </c>
      <c r="BN132" s="38" t="s">
        <v>46</v>
      </c>
      <c r="BO132" s="40" t="s">
        <v>46</v>
      </c>
      <c r="BP132" s="38">
        <f>Matrix2!BP132/Matrix3!BP132*100</f>
        <v>13.086822548486495</v>
      </c>
      <c r="BQ132" s="38">
        <f>Matrix2!BQ132/Matrix3!BQ132*100</f>
        <v>15.897898188082692</v>
      </c>
      <c r="BR132" s="38">
        <f>(Matrix2!BR132-Matrix3!BR132)/Matrix3!BR132*100</f>
        <v>65.57007435163942</v>
      </c>
      <c r="BS132" s="38">
        <f>Matrix2!BS132/Matrix3!BS132*100</f>
        <v>6.953734671125976</v>
      </c>
      <c r="BT132" s="38">
        <f>Matrix2!BT132/Matrix3!BT132*100</f>
        <v>2.870680044593088</v>
      </c>
      <c r="BU132" s="38">
        <f>Matrix2!BU132/Matrix3!BU132*100</f>
        <v>2.4288562624614829</v>
      </c>
      <c r="BV132" s="38">
        <f>Matrix2!BV132/Matrix3!BV132*100</f>
        <v>6.3710639860460843</v>
      </c>
      <c r="BW132" s="38">
        <f>Matrix2!BW132/Matrix3!BW132*100</f>
        <v>8.9361702127659584</v>
      </c>
      <c r="BX132" s="35">
        <f>Matrix2!BX132/Matrix3!BX132*1000</f>
        <v>43686.404139120437</v>
      </c>
      <c r="BY132" s="45" t="s">
        <v>46</v>
      </c>
      <c r="BZ132" s="38">
        <f>Matrix2!BZ132/Matrix3!BZ132*100</f>
        <v>62.604515050167223</v>
      </c>
      <c r="CA132" s="38">
        <f>Matrix2!CA132/Matrix3!CA132*100</f>
        <v>61.546184738955823</v>
      </c>
      <c r="CB132" s="38">
        <f>Matrix2!CB132/Matrix3!CB132*100</f>
        <v>86.913177451513505</v>
      </c>
      <c r="CC132" s="38">
        <f>Matrix2!CC132/Matrix3!CC132*100</f>
        <v>13.086822548486495</v>
      </c>
      <c r="CD132" s="38">
        <f>Matrix2!CD132/Matrix3!CD132*100</f>
        <v>6.1990212071778146</v>
      </c>
      <c r="CE132" s="38">
        <f>Matrix2!CE132/Matrix3!CE132*100</f>
        <v>69.176225234619395</v>
      </c>
      <c r="CF132" s="38">
        <f>Matrix2!CF132/Matrix3!CF132*100</f>
        <v>5.6603773584905666</v>
      </c>
      <c r="CG132" s="35">
        <f>Matrix2!$CG132-Matrix3!CG132</f>
        <v>-2302</v>
      </c>
      <c r="CH132" s="38">
        <f>Matrix2!CH132/Matrix3!CH132*100</f>
        <v>3.1274346132442963</v>
      </c>
      <c r="CI132" s="38">
        <f>Matrix2!CI132/Matrix3!CI132*100</f>
        <v>1.9476905954368393</v>
      </c>
      <c r="CJ132" s="38">
        <f>Matrix2!CJ132/Matrix3!CJ132*100</f>
        <v>1.1797440178074567</v>
      </c>
      <c r="CK132" s="38">
        <f>Matrix2!CK132/Matrix3!CK132*100</f>
        <v>36.654804270462634</v>
      </c>
      <c r="CL132" s="38" t="s">
        <v>237</v>
      </c>
      <c r="CM132" s="38">
        <f>Matrix2!CM132/Matrix3!CM132*100</f>
        <v>43.060498220640568</v>
      </c>
      <c r="CN132" s="38">
        <f>Matrix2!CN132/Matrix3!CN132*100</f>
        <v>26.8</v>
      </c>
      <c r="CO132" s="40">
        <f>Matrix2!CO132/Matrix3!CO132*100</f>
        <v>7.5047125353440141</v>
      </c>
      <c r="CP132" s="35">
        <f>Matrix2!CP132-Matrix3!CP132</f>
        <v>20</v>
      </c>
      <c r="CQ132" s="77">
        <f>Matrix2!CQ132/Matrix3!CQ132*100-100</f>
        <v>0.29180040852057232</v>
      </c>
      <c r="CR132" s="35">
        <f>Matrix2!CR132-Matrix3!CR132</f>
        <v>262</v>
      </c>
      <c r="CS132" s="50">
        <f>Matrix2!CS132/Matrix3!CS132*100-100</f>
        <v>3.9624924379915427</v>
      </c>
      <c r="CT132" s="38">
        <f>Matrix2!CT132/Matrix3!CT132*100</f>
        <v>35.103287750945597</v>
      </c>
      <c r="CU132" s="35">
        <f>Matrix2!CT132-Matrix3!CU132</f>
        <v>6</v>
      </c>
      <c r="CV132" s="38">
        <f>Matrix2!CV132/Matrix3!CV132*100</f>
        <v>109.59557753855107</v>
      </c>
      <c r="CW132" s="38">
        <f>Matrix2!CW132/Matrix3!CW132*100</f>
        <v>52.491638795986631</v>
      </c>
      <c r="CX132" s="38">
        <f>Matrix2!CX132/Matrix3!CX132</f>
        <v>2.1705989110707802</v>
      </c>
      <c r="CY132" s="38">
        <f>Matrix2!CY132/Matrix3!CY132</f>
        <v>2.6656760772659731</v>
      </c>
      <c r="CZ132" s="38">
        <f>Matrix2!CZ132/Matrix3!CZ132</f>
        <v>40.657223796033996</v>
      </c>
      <c r="DA132" s="40">
        <f>(Matrix2!DA132-Matrix3!DA132)/Matrix3!DA132*100</f>
        <v>-0.76923076923076983</v>
      </c>
      <c r="DB132" s="44" t="s">
        <v>46</v>
      </c>
      <c r="DC132" s="44" t="s">
        <v>46</v>
      </c>
      <c r="DD132" s="44" t="s">
        <v>46</v>
      </c>
      <c r="DE132" s="44" t="s">
        <v>46</v>
      </c>
      <c r="DF132" s="44">
        <f>Matrix2!DF132/Matrix3!DF132*100</f>
        <v>2.7901785714285716</v>
      </c>
      <c r="DG132" s="44">
        <f>Matrix2!DG132/Matrix3!DG132*100</f>
        <v>38</v>
      </c>
      <c r="DH132" s="44">
        <f>Matrix2!DH132/Matrix3!DH132*100</f>
        <v>2.9250457038391224</v>
      </c>
      <c r="DI132" s="44">
        <f>Matrix2!DI132/Matrix3!DI132*100</f>
        <v>37.5</v>
      </c>
    </row>
    <row r="133" spans="1:113" x14ac:dyDescent="0.2">
      <c r="A133" s="3" t="s">
        <v>44</v>
      </c>
      <c r="B133" s="4">
        <v>2015</v>
      </c>
      <c r="C133" s="2" t="s">
        <v>21</v>
      </c>
      <c r="D133" s="38" t="s">
        <v>46</v>
      </c>
      <c r="E133" s="38" t="s">
        <v>46</v>
      </c>
      <c r="F133" s="39" t="s">
        <v>46</v>
      </c>
      <c r="G133" s="40">
        <f>Matrix2!G133/Matrix3!G133*100</f>
        <v>1.5952358174686692</v>
      </c>
      <c r="H133" s="38">
        <f>Matrix2!H133/Matrix3!H133*100</f>
        <v>8.0120539558021626</v>
      </c>
      <c r="I133" s="9" t="s">
        <v>46</v>
      </c>
      <c r="J133" s="9" t="s">
        <v>46</v>
      </c>
      <c r="K133" s="9" t="s">
        <v>46</v>
      </c>
      <c r="L133" s="9" t="s">
        <v>46</v>
      </c>
      <c r="M133" s="9" t="s">
        <v>46</v>
      </c>
      <c r="N133" s="38">
        <v>15.5</v>
      </c>
      <c r="O133" s="9">
        <f>Matrix2!O133/Matrix3!O133*100</f>
        <v>22.233820459290186</v>
      </c>
      <c r="P133" s="9">
        <f>Matrix2!P133/Matrix3!P133*100</f>
        <v>43.121114044318567</v>
      </c>
      <c r="Q133" s="9">
        <f>(Matrix3!Q133-Matrix2!Q133)/Matrix2!Q133*100</f>
        <v>45.103380954881054</v>
      </c>
      <c r="R133" s="40" t="s">
        <v>46</v>
      </c>
      <c r="S133" s="38">
        <f>Matrix2!S133/Matrix3!S133*100</f>
        <v>63.022484334684847</v>
      </c>
      <c r="T133" s="38">
        <f>Matrix2!T133/Matrix3!T133*100</f>
        <v>64.480152615745837</v>
      </c>
      <c r="U133" s="38">
        <f>Matrix2!U133/Matrix3!U133*100</f>
        <v>47.075414680008059</v>
      </c>
      <c r="V133" s="38">
        <f>Matrix2!V133/Matrix3!V133*100</f>
        <v>62.919051512673754</v>
      </c>
      <c r="W133" s="38">
        <f>Matrix2!W133/Matrix3!W133*100</f>
        <v>49.77175463623395</v>
      </c>
      <c r="X133" s="38">
        <f>Matrix2!X133/Matrix3!X133*100</f>
        <v>8.4507042253521121</v>
      </c>
      <c r="Y133" s="38">
        <f>Matrix2!Y133/Matrix3!Y133*100</f>
        <v>28.910620989580771</v>
      </c>
      <c r="Z133" s="38">
        <f>Matrix2!Z133/Matrix3!Z133*100</f>
        <v>14.295575891119395</v>
      </c>
      <c r="AA133" s="38">
        <f>(Matrix3!AA133-Matrix2!AA133)/Matrix2!AA133*100</f>
        <v>26.051851408782284</v>
      </c>
      <c r="AB133" s="38" t="s">
        <v>46</v>
      </c>
      <c r="AC133" s="38" t="s">
        <v>46</v>
      </c>
      <c r="AD133" s="38">
        <f>Matrix2!AD133/Matrix3!AD133*100</f>
        <v>87.427912341407151</v>
      </c>
      <c r="AE133" s="44">
        <f>Matrix2!AE133/Matrix3!AE133*100</f>
        <v>42.352941176470587</v>
      </c>
      <c r="AF133" s="40">
        <f>Matrix2!AF133/Matrix3!AF133*100</f>
        <v>0</v>
      </c>
      <c r="AG133" s="38">
        <f>Matrix2!AG133/Matrix3!AG133*100</f>
        <v>16.801396728211994</v>
      </c>
      <c r="AH133" s="38">
        <f>Matrix2!AH133/Matrix3!AH133*100</f>
        <v>61.142061281337043</v>
      </c>
      <c r="AI133" s="38">
        <f>Matrix2!AI133/Matrix3!AI133*100</f>
        <v>102.87662476028127</v>
      </c>
      <c r="AJ133" s="38">
        <f>Matrix2!AJ133/Matrix3!AJ133*100</f>
        <v>23.603723404255319</v>
      </c>
      <c r="AK133" s="38">
        <f>Matrix2!AK133/Matrix3!AK133*100</f>
        <v>20.525568181818183</v>
      </c>
      <c r="AL133" s="38">
        <f>Matrix2!AL133/Matrix3!AL133*100</f>
        <v>11.505681818181818</v>
      </c>
      <c r="AM133" s="38">
        <f>Matrix2!AM133/Matrix3!AM133*100</f>
        <v>30.334486735870819</v>
      </c>
      <c r="AN133" s="38">
        <f>Matrix2!AN133/Matrix3!AN133*100</f>
        <v>16.82562277580071</v>
      </c>
      <c r="AO133" s="38">
        <f>Matrix2!AO133/Matrix3!AO133*1000</f>
        <v>48.825622775800717</v>
      </c>
      <c r="AP133" s="38" t="s">
        <v>46</v>
      </c>
      <c r="AQ133" s="40" t="s">
        <v>46</v>
      </c>
      <c r="AR133" s="38">
        <f>Matrix2!AR133/Matrix3!AR133*100</f>
        <v>10.736152300774897</v>
      </c>
      <c r="AS133" s="38">
        <f>Matrix2!AS133/Matrix3!AS133*100</f>
        <v>32.301180663844953</v>
      </c>
      <c r="AT133" s="38">
        <f>Matrix2!AT133/Matrix3!AT133*100</f>
        <v>39.448275862068968</v>
      </c>
      <c r="AU133" s="38">
        <f>Matrix2!AU133/Matrix3!AU133*100</f>
        <v>41.608391608391607</v>
      </c>
      <c r="AV133" s="38">
        <f>Matrix2!AV133/Matrix3!AV133*100</f>
        <v>8.3760302962797955</v>
      </c>
      <c r="AW133" s="38">
        <f>Matrix2!AW133/Matrix3!AW133*100</f>
        <v>1.4034306081532635</v>
      </c>
      <c r="AX133" s="38">
        <v>3</v>
      </c>
      <c r="AY133" s="38" t="s">
        <v>46</v>
      </c>
      <c r="AZ133" s="9" t="s">
        <v>46</v>
      </c>
      <c r="BA133" s="40">
        <f>Matrix2!BA133/Matrix3!BA133*1000</f>
        <v>12.76595744680851</v>
      </c>
      <c r="BB133" s="38">
        <f>Matrix2!BB133/Matrix3!BB133*100</f>
        <v>10.102362958002487</v>
      </c>
      <c r="BC133" s="38">
        <f>Matrix2!BC133/Matrix3!BC133*100</f>
        <v>4.4831338411316644</v>
      </c>
      <c r="BD133" s="55">
        <f>Matrix2!BD133/Matrix3!BD133*100</f>
        <v>35.922330097087382</v>
      </c>
      <c r="BE133" s="38">
        <f>Matrix2!BE133/Matrix3!BE133*100</f>
        <v>5.2295918367346941</v>
      </c>
      <c r="BF133" s="51">
        <f>Matrix2!BF133/Matrix3!BF133*100</f>
        <v>51.219512195121951</v>
      </c>
      <c r="BG133" s="38">
        <f>Matrix2!BG133/Matrix3!BG133*100</f>
        <v>21.512962785803118</v>
      </c>
      <c r="BH133" s="38">
        <f>Matrix2!BH133/Matrix3!BH133*100</f>
        <v>2.3568649249583102</v>
      </c>
      <c r="BI133" s="38">
        <f>Matrix2!BI133/Matrix3!BI133*100</f>
        <v>16.07289527720739</v>
      </c>
      <c r="BJ133" s="38">
        <f>Matrix2!BJ133/Matrix3!BJ133*100</f>
        <v>7.2792607802874745</v>
      </c>
      <c r="BK133" s="38">
        <f>Matrix2!BK133/Matrix3!BK133*100</f>
        <v>22.708039492242595</v>
      </c>
      <c r="BL133" s="38" t="s">
        <v>46</v>
      </c>
      <c r="BM133" s="38" t="s">
        <v>46</v>
      </c>
      <c r="BN133" s="38">
        <f>Matrix2!BN133/Matrix3!BN133*100</f>
        <v>12.070874861572536</v>
      </c>
      <c r="BO133" s="40">
        <f>Matrix2!BO133/Matrix3!BO133*100</f>
        <v>21.139430284857571</v>
      </c>
      <c r="BP133" s="38">
        <f>Matrix2!BP133/Matrix3!BP133*100</f>
        <v>14.108553959739286</v>
      </c>
      <c r="BQ133" s="38">
        <f>Matrix2!BQ133/Matrix3!BQ133*100</f>
        <v>18.970555798137688</v>
      </c>
      <c r="BR133" s="38">
        <f>(Matrix2!BR133-Matrix3!BR133)/Matrix3!BR133*100</f>
        <v>58.255325349461074</v>
      </c>
      <c r="BS133" s="38">
        <f>Matrix2!BS133/Matrix3!BS133*100</f>
        <v>8.5238687458145979</v>
      </c>
      <c r="BT133" s="38">
        <f>Matrix2!BT133/Matrix3!BT133*100</f>
        <v>3.5779202142925475</v>
      </c>
      <c r="BU133" s="38">
        <f>Matrix2!BU133/Matrix3!BU133*100</f>
        <v>2.7917171367595315</v>
      </c>
      <c r="BV133" s="38">
        <f>Matrix2!BV133/Matrix3!BV133*100</f>
        <v>7.5113508242679092</v>
      </c>
      <c r="BW133" s="38">
        <f>Matrix2!BW133/Matrix3!BW133*100</f>
        <v>9.1844512195121943</v>
      </c>
      <c r="BX133" s="35">
        <f>Matrix2!BX133/Matrix3!BX133*1000</f>
        <v>39305.604374145674</v>
      </c>
      <c r="BY133" s="45" t="s">
        <v>46</v>
      </c>
      <c r="BZ133" s="38">
        <f>Matrix2!BZ133/Matrix3!BZ133*100</f>
        <v>65.038744857935512</v>
      </c>
      <c r="CA133" s="38">
        <f>Matrix2!CA133/Matrix3!CA133*100</f>
        <v>64.21586784206238</v>
      </c>
      <c r="CB133" s="38">
        <f>Matrix2!CB133/Matrix3!CB133*100</f>
        <v>85.891446040260718</v>
      </c>
      <c r="CC133" s="38">
        <f>Matrix2!CC133/Matrix3!CC133*100</f>
        <v>14.108553959739286</v>
      </c>
      <c r="CD133" s="38">
        <f>Matrix2!CD133/Matrix3!CD133*100</f>
        <v>6.3102036107746438</v>
      </c>
      <c r="CE133" s="38">
        <f>Matrix2!CE133/Matrix3!CE133*100</f>
        <v>72.077093546437439</v>
      </c>
      <c r="CF133" s="38">
        <f>Matrix2!CF133/Matrix3!CF133*100</f>
        <v>9.3457943925233646</v>
      </c>
      <c r="CG133" s="35">
        <f>Matrix2!$CG133-Matrix3!CG133</f>
        <v>-3301</v>
      </c>
      <c r="CH133" s="38">
        <f>Matrix2!CH133/Matrix3!CH133*100</f>
        <v>3.5228359196881662</v>
      </c>
      <c r="CI133" s="38">
        <f>Matrix2!CI133/Matrix3!CI133*100</f>
        <v>2.3424284768698977</v>
      </c>
      <c r="CJ133" s="38">
        <f>Matrix2!CJ133/Matrix3!CJ133*100</f>
        <v>1.1804074428182687</v>
      </c>
      <c r="CK133" s="38">
        <f>Matrix2!CK133/Matrix3!CK133*100</f>
        <v>40.501043841336113</v>
      </c>
      <c r="CL133" s="38">
        <v>4.5</v>
      </c>
      <c r="CM133" s="38">
        <f>Matrix2!CM133/Matrix3!CM133*100</f>
        <v>52.192066805845513</v>
      </c>
      <c r="CN133" s="38">
        <f>Matrix2!CN133/Matrix3!CN133*100</f>
        <v>28.370457209847601</v>
      </c>
      <c r="CO133" s="40">
        <f>Matrix2!CO133/Matrix3!CO133*100</f>
        <v>8.4134615384615383</v>
      </c>
      <c r="CP133" s="35">
        <f>Matrix2!CP133-Matrix3!CP133</f>
        <v>73</v>
      </c>
      <c r="CQ133" s="77">
        <f>Matrix2!CQ133/Matrix3!CQ133*100-100</f>
        <v>0.36038704581358161</v>
      </c>
      <c r="CR133" s="35">
        <f>Matrix2!CR133-Matrix3!CR133</f>
        <v>849</v>
      </c>
      <c r="CS133" s="50">
        <f>Matrix2!CS133/Matrix3!CS133*100-100</f>
        <v>4.3583162217659179</v>
      </c>
      <c r="CT133" s="38">
        <f>Matrix2!CT133/Matrix3!CT133*100</f>
        <v>41.246495154705102</v>
      </c>
      <c r="CU133" s="35">
        <f>Matrix2!CT133-Matrix3!CU133</f>
        <v>34</v>
      </c>
      <c r="CV133" s="38">
        <f>Matrix2!CV133/Matrix3!CV133*100</f>
        <v>100.52191450637022</v>
      </c>
      <c r="CW133" s="38">
        <f>Matrix2!CW133/Matrix3!CW133*100</f>
        <v>48.873768296182917</v>
      </c>
      <c r="CX133" s="38">
        <f>Matrix2!CX133/Matrix3!CX133</f>
        <v>2.1464065708418891</v>
      </c>
      <c r="CY133" s="38">
        <f>Matrix2!CY133/Matrix3!CY133</f>
        <v>3.3279210442534226</v>
      </c>
      <c r="CZ133" s="38">
        <f>Matrix2!CZ133/Matrix3!CZ133</f>
        <v>50.4975845410628</v>
      </c>
      <c r="DA133" s="40">
        <f>(Matrix2!DA133-Matrix3!DA133)/Matrix3!DA133*100</f>
        <v>4.3726235741444945</v>
      </c>
      <c r="DB133" s="44" t="s">
        <v>46</v>
      </c>
      <c r="DC133" s="44" t="s">
        <v>46</v>
      </c>
      <c r="DD133" s="44" t="s">
        <v>46</v>
      </c>
      <c r="DE133" s="44" t="s">
        <v>46</v>
      </c>
      <c r="DF133" s="44">
        <f>Matrix2!DF133/Matrix3!DF133*100</f>
        <v>4.4831338411316644</v>
      </c>
      <c r="DG133" s="44">
        <f>Matrix2!DG133/Matrix3!DG133*100</f>
        <v>35.922330097087382</v>
      </c>
      <c r="DH133" s="44">
        <f>Matrix2!DH133/Matrix3!DH133*100</f>
        <v>5.2295918367346941</v>
      </c>
      <c r="DI133" s="44">
        <f>Matrix2!DI133/Matrix3!DI133*100</f>
        <v>51.219512195121951</v>
      </c>
    </row>
    <row r="134" spans="1:113" x14ac:dyDescent="0.2">
      <c r="A134" s="3" t="s">
        <v>45</v>
      </c>
      <c r="B134" s="4">
        <v>2015</v>
      </c>
      <c r="C134" s="2" t="s">
        <v>22</v>
      </c>
      <c r="D134" s="38" t="s">
        <v>46</v>
      </c>
      <c r="E134" s="38" t="s">
        <v>46</v>
      </c>
      <c r="F134" s="39" t="s">
        <v>46</v>
      </c>
      <c r="G134" s="40">
        <f>Matrix2!G134/Matrix3!G134*100</f>
        <v>2.1461181722427365</v>
      </c>
      <c r="H134" s="41">
        <f>Matrix2!H134/Matrix3!H134*100</f>
        <v>12.776448028372062</v>
      </c>
      <c r="I134" s="9" t="s">
        <v>46</v>
      </c>
      <c r="J134" s="9" t="s">
        <v>46</v>
      </c>
      <c r="K134" s="9" t="s">
        <v>46</v>
      </c>
      <c r="L134" s="9" t="s">
        <v>46</v>
      </c>
      <c r="M134" s="38">
        <f>Matrix2!M134/Matrix3!M134*100</f>
        <v>10.458991723100075</v>
      </c>
      <c r="N134" s="38">
        <v>21</v>
      </c>
      <c r="O134" s="9">
        <f>Matrix2!O134/Matrix3!O134*100</f>
        <v>30.141019680768633</v>
      </c>
      <c r="P134" s="9">
        <f>Matrix2!P134/Matrix3!P134*100</f>
        <v>40.362301108631691</v>
      </c>
      <c r="Q134" s="9">
        <f>(Matrix3!Q134-Matrix2!Q134)/Matrix2!Q134*100</f>
        <v>38.793109193351007</v>
      </c>
      <c r="R134" s="40" t="s">
        <v>46</v>
      </c>
      <c r="S134" s="38">
        <f>Matrix2!S134/Matrix3!S134*100</f>
        <v>62.754126640597676</v>
      </c>
      <c r="T134" s="38">
        <f>Matrix2!T134/Matrix3!T134*100</f>
        <v>63.53089299645459</v>
      </c>
      <c r="U134" s="38">
        <f>Matrix2!U134/Matrix3!U134*100</f>
        <v>47.515496101827097</v>
      </c>
      <c r="V134" s="38">
        <f>Matrix2!V134/Matrix3!V134*100</f>
        <v>59.627752137398801</v>
      </c>
      <c r="W134" s="38">
        <f>Matrix2!W134/Matrix3!W134*100</f>
        <v>45.817438965628007</v>
      </c>
      <c r="X134" s="38">
        <f>Matrix2!X134/Matrix3!X134*100</f>
        <v>11.944089754483862</v>
      </c>
      <c r="Y134" s="38">
        <f>Matrix2!Y134/Matrix3!Y134*100</f>
        <v>24.139354121650154</v>
      </c>
      <c r="Z134" s="38">
        <f>Matrix2!Z134/Matrix3!Z134*100</f>
        <v>15.056510570181239</v>
      </c>
      <c r="AA134" s="38">
        <f>(Matrix3!AA134-Matrix2!AA134)/Matrix2!AA134*100</f>
        <v>17.500917529472613</v>
      </c>
      <c r="AB134" s="38" t="s">
        <v>46</v>
      </c>
      <c r="AC134" s="38" t="s">
        <v>46</v>
      </c>
      <c r="AD134" s="38">
        <f>Matrix2!AD134/Matrix3!AD134*100</f>
        <v>90.048784206113268</v>
      </c>
      <c r="AE134" s="44">
        <f>Matrix2!AE134/Matrix3!AE134*100</f>
        <v>39.28173854121291</v>
      </c>
      <c r="AF134" s="40">
        <f>Matrix2!AF134/Matrix3!AF134*100</f>
        <v>47.718136077469595</v>
      </c>
      <c r="AG134" s="38">
        <f>Matrix2!AG134/Matrix3!AG134*100</f>
        <v>16.050352159262932</v>
      </c>
      <c r="AH134" s="38">
        <f>Matrix2!AH134/Matrix3!AH134*100</f>
        <v>52.991892935272169</v>
      </c>
      <c r="AI134" s="38">
        <f>Matrix2!AI134/Matrix3!AI134*100</f>
        <v>100.10085337470909</v>
      </c>
      <c r="AJ134" s="38">
        <f>Matrix2!AJ134/Matrix3!AJ134*100</f>
        <v>21.950757575757578</v>
      </c>
      <c r="AK134" s="38">
        <f>Matrix2!AK134/Matrix3!AK134*100</f>
        <v>23.007313095175462</v>
      </c>
      <c r="AL134" s="38">
        <f>Matrix2!AL134/Matrix3!AL134*100</f>
        <v>18.999140667473387</v>
      </c>
      <c r="AM134" s="38">
        <f>Matrix2!AM134/Matrix3!AM134*100</f>
        <v>43.177833676347284</v>
      </c>
      <c r="AN134" s="38">
        <f>Matrix2!AN134/Matrix3!AN134*100</f>
        <v>22.886735895514398</v>
      </c>
      <c r="AO134" s="38">
        <f>Matrix2!AO134/Matrix3!AO134*1000</f>
        <v>60.498732258148834</v>
      </c>
      <c r="AP134" s="38" t="s">
        <v>46</v>
      </c>
      <c r="AQ134" s="40" t="s">
        <v>46</v>
      </c>
      <c r="AR134" s="38">
        <f>Matrix2!AR134/Matrix3!AR134*100</f>
        <v>10.983262340179492</v>
      </c>
      <c r="AS134" s="38">
        <f>Matrix2!AS134/Matrix3!AS134*100</f>
        <v>30.240689606620723</v>
      </c>
      <c r="AT134" s="38">
        <f>Matrix2!AT134/Matrix3!AT134*100</f>
        <v>38.147956544231768</v>
      </c>
      <c r="AU134" s="38">
        <f>Matrix2!AU134/Matrix3!AU134*100</f>
        <v>44.968809330078656</v>
      </c>
      <c r="AV134" s="38">
        <f>Matrix2!AV134/Matrix3!AV134*100</f>
        <v>13.03415962015316</v>
      </c>
      <c r="AW134" s="38">
        <f>Matrix2!AW134/Matrix3!AW134*100</f>
        <v>2.9567978973881619</v>
      </c>
      <c r="AX134" s="38">
        <v>6.3</v>
      </c>
      <c r="AY134" s="38">
        <f>Matrix2!AY134/Matrix3!AY134*100</f>
        <v>3.4370820002972446</v>
      </c>
      <c r="AZ134" s="42">
        <f>Matrix2!AZ134/Matrix3!AZ134*100</f>
        <v>4.7530371552717918</v>
      </c>
      <c r="BA134" s="40">
        <f>Matrix2!BA134/Matrix3!BA134*1000</f>
        <v>11.699137578975185</v>
      </c>
      <c r="BB134" s="38">
        <f>Matrix2!BB134/Matrix3!BB134*100</f>
        <v>9.7139769167721983</v>
      </c>
      <c r="BC134" s="38">
        <f>Matrix2!BC134/Matrix3!BC134*100</f>
        <v>5.3584096206465555</v>
      </c>
      <c r="BD134" s="55">
        <f>Matrix2!BD134/Matrix3!BD134*100</f>
        <v>41.497241922773838</v>
      </c>
      <c r="BE134" s="38">
        <f>Matrix2!BE134/Matrix3!BE134*100</f>
        <v>5.7802784935814087</v>
      </c>
      <c r="BF134" s="51">
        <f>Matrix2!BF134/Matrix3!BF134*100</f>
        <v>49.775051124744373</v>
      </c>
      <c r="BG134" s="38">
        <f>Matrix2!BG134/Matrix3!BG134*100</f>
        <v>20.797929829324325</v>
      </c>
      <c r="BH134" s="38">
        <f>Matrix2!BH134/Matrix3!BH134*100</f>
        <v>4.7409947124917382</v>
      </c>
      <c r="BI134" s="38">
        <f>Matrix2!BI134/Matrix3!BI134*100</f>
        <v>14.946637935422569</v>
      </c>
      <c r="BJ134" s="38">
        <f>Matrix2!BJ134/Matrix3!BJ134*100</f>
        <v>7.4350577735548127</v>
      </c>
      <c r="BK134" s="38">
        <f>Matrix2!BK134/Matrix3!BK134*100</f>
        <v>23.989046097672293</v>
      </c>
      <c r="BL134" s="38">
        <f>Matrix2!BL134/Matrix3!BL134*100</f>
        <v>22.97191856936815</v>
      </c>
      <c r="BM134" s="38">
        <f>Matrix2!BM134/Matrix3!BM134*100</f>
        <v>69.040277052991129</v>
      </c>
      <c r="BN134" s="38">
        <f>Matrix2!BN134/Matrix3!BN134*100</f>
        <v>15.677682237687282</v>
      </c>
      <c r="BO134" s="40">
        <f>Matrix2!BO134/Matrix3!BO134*100</f>
        <v>22.041633306645316</v>
      </c>
      <c r="BP134" s="38">
        <f>Matrix2!BP134/Matrix3!BP134*100</f>
        <v>13.614993489690635</v>
      </c>
      <c r="BQ134" s="38">
        <f>Matrix2!BQ134/Matrix3!BQ134*100</f>
        <v>18.239737018146158</v>
      </c>
      <c r="BR134" s="38">
        <f>(Matrix2!BR134-Matrix3!BR134)/Matrix3!BR134*100</f>
        <v>57.279666620173423</v>
      </c>
      <c r="BS134" s="38">
        <f>Matrix2!BS134/Matrix3!BS134*100</f>
        <v>12.879028696813128</v>
      </c>
      <c r="BT134" s="38">
        <f>Matrix2!BT134/Matrix3!BT134*100</f>
        <v>6.3880951439995464</v>
      </c>
      <c r="BU134" s="38">
        <f>Matrix2!BU134/Matrix3!BU134*100</f>
        <v>4.5839994725825326</v>
      </c>
      <c r="BV134" s="38">
        <f>Matrix2!BV134/Matrix3!BV134*100</f>
        <v>12.777665688233419</v>
      </c>
      <c r="BW134" s="38">
        <f>Matrix2!BW134/Matrix3!BW134*100</f>
        <v>14.793625721673639</v>
      </c>
      <c r="BX134" s="35">
        <f>Matrix2!BX134/Matrix3!BX134*1000</f>
        <v>38176.398037648483</v>
      </c>
      <c r="BY134" s="45" t="s">
        <v>46</v>
      </c>
      <c r="BZ134" s="38">
        <f>Matrix2!BZ134/Matrix3!BZ134*100</f>
        <v>66.038410188648768</v>
      </c>
      <c r="CA134" s="38">
        <f>Matrix2!CA134/Matrix3!CA134*100</f>
        <v>63.906425480202714</v>
      </c>
      <c r="CB134" s="38">
        <f>Matrix2!CB134/Matrix3!CB134*100</f>
        <v>86.385006510309353</v>
      </c>
      <c r="CC134" s="38">
        <f>Matrix2!CC134/Matrix3!CC134*100</f>
        <v>13.614993489690635</v>
      </c>
      <c r="CD134" s="38">
        <f>Matrix2!CD134/Matrix3!CD134*100</f>
        <v>6.8689944456347964</v>
      </c>
      <c r="CE134" s="38">
        <f>Matrix2!CE134/Matrix3!CE134*100</f>
        <v>71.944125790903385</v>
      </c>
      <c r="CF134" s="38">
        <f>Matrix2!CF134/Matrix3!CF134*100</f>
        <v>15.595951249741788</v>
      </c>
      <c r="CG134" s="35">
        <f>Matrix2!$CG134-Matrix3!CG134</f>
        <v>61369</v>
      </c>
      <c r="CH134" s="38">
        <f>Matrix2!CH134/Matrix3!CH134*100</f>
        <v>5.8765751396582635</v>
      </c>
      <c r="CI134" s="38">
        <f>Matrix2!CI134/Matrix3!CI134*100</f>
        <v>4.616983797820108</v>
      </c>
      <c r="CJ134" s="38">
        <f>Matrix2!CJ134/Matrix3!CJ134*100</f>
        <v>1.2595913418381552</v>
      </c>
      <c r="CK134" s="38">
        <f>Matrix2!CK134/Matrix3!CK134*100</f>
        <v>43.180359079940672</v>
      </c>
      <c r="CL134" s="38">
        <v>7.4</v>
      </c>
      <c r="CM134" s="38">
        <f>Matrix2!CM134/Matrix3!CM134*100</f>
        <v>55.289898386132698</v>
      </c>
      <c r="CN134" s="38">
        <f>Matrix2!CN134/Matrix3!CN134*100</f>
        <v>26.561138368608912</v>
      </c>
      <c r="CO134" s="40">
        <f>Matrix2!CO134/Matrix3!CO134*100</f>
        <v>13.015636776217516</v>
      </c>
      <c r="CP134" s="35">
        <f>Matrix2!CP134-Matrix3!CP134</f>
        <v>2731</v>
      </c>
      <c r="CQ134" s="77">
        <f>Matrix2!CQ134/Matrix3!CQ134*100-100</f>
        <v>0.4644628914388278</v>
      </c>
      <c r="CR134" s="35">
        <f>Matrix2!CR134-Matrix3!CR134</f>
        <v>1352</v>
      </c>
      <c r="CS134" s="50">
        <f>Matrix2!CS134/Matrix3!CS134*100-100</f>
        <v>0.2293974922374673</v>
      </c>
      <c r="CT134" s="38">
        <f>Matrix2!CT134/Matrix3!CT134*100</f>
        <v>64.756179725827039</v>
      </c>
      <c r="CU134" s="35">
        <f>Matrix2!CT134-Matrix3!CU134</f>
        <v>1399</v>
      </c>
      <c r="CV134" s="38">
        <f>Matrix2!CV134/Matrix3!CV134*100</f>
        <v>89.148702773893646</v>
      </c>
      <c r="CW134" s="38">
        <f>Matrix2!CW134/Matrix3!CW134*100</f>
        <v>45.243830984173023</v>
      </c>
      <c r="CX134" s="38">
        <f>Matrix2!CX134/Matrix3!CX134</f>
        <v>1.9749257681931554</v>
      </c>
      <c r="CY134" s="38">
        <f>Matrix2!CY134/Matrix3!CY134</f>
        <v>5.0707355856150214</v>
      </c>
      <c r="CZ134" s="38">
        <f>Matrix2!CZ134/Matrix3!CZ134</f>
        <v>73.325059846289534</v>
      </c>
      <c r="DA134" s="40" t="s">
        <v>46</v>
      </c>
      <c r="DB134" s="44">
        <f>Matrix2!DB134/Matrix3!DB134*100</f>
        <v>11.864857674913541</v>
      </c>
      <c r="DC134" s="38">
        <f>Matrix2!DC134/Matrix3!DC134*100</f>
        <v>40.312139753480537</v>
      </c>
      <c r="DD134" s="38">
        <f>Matrix2!DD134/Matrix3!DD134*100</f>
        <v>43.069965416334135</v>
      </c>
      <c r="DE134" s="38">
        <f>Matrix2!DE134/Matrix3!DE134*100</f>
        <v>4.7530371552717918</v>
      </c>
      <c r="DF134" s="38">
        <f>Matrix2!DF134/Matrix3!DF134*100</f>
        <v>5.3584096206465555</v>
      </c>
      <c r="DG134" s="38">
        <f>Matrix2!DG134/Matrix3!DG134*100</f>
        <v>41.497241922773838</v>
      </c>
      <c r="DH134" s="44">
        <f>Matrix2!DH134/Matrix3!DH134*100</f>
        <v>5.7802784935814087</v>
      </c>
      <c r="DI134" s="44">
        <f>Matrix2!DI134/Matrix3!DI134*100</f>
        <v>49.775051124744373</v>
      </c>
    </row>
    <row r="135" spans="1:113" x14ac:dyDescent="0.2">
      <c r="A135" s="3" t="s">
        <v>24</v>
      </c>
      <c r="B135" s="4">
        <v>2016</v>
      </c>
      <c r="C135" s="2" t="s">
        <v>229</v>
      </c>
      <c r="D135" s="38" t="s">
        <v>46</v>
      </c>
      <c r="E135" s="38" t="s">
        <v>46</v>
      </c>
      <c r="F135" s="39" t="s">
        <v>46</v>
      </c>
      <c r="G135" s="40" t="s">
        <v>46</v>
      </c>
      <c r="H135" s="38">
        <f>Matrix2!H135/Matrix3!H135*100</f>
        <v>17.407354662829601</v>
      </c>
      <c r="I135" s="38">
        <f>Matrix2!I135/Matrix3!I135*100</f>
        <v>35.646792715247713</v>
      </c>
      <c r="J135" s="38">
        <f>Matrix2!J135/Matrix3!J135*100</f>
        <v>54.539838658882246</v>
      </c>
      <c r="K135" s="38">
        <f>Matrix2!K135/Matrix3!K135*100</f>
        <v>35.704299342980825</v>
      </c>
      <c r="L135" s="38">
        <f>Matrix2!L135/Matrix3!L135*100</f>
        <v>20.03398604991207</v>
      </c>
      <c r="M135" s="9">
        <f>Matrix2!M135/Matrix3!M135*100</f>
        <v>14.872521246458922</v>
      </c>
      <c r="N135" s="38">
        <v>19.899999999999999</v>
      </c>
      <c r="O135" s="9">
        <f>Matrix2!O135/Matrix3!O135*100</f>
        <v>34.744502070518237</v>
      </c>
      <c r="P135" s="9">
        <f>Matrix2!P135/Matrix3!P135*100</f>
        <v>37.723377158222412</v>
      </c>
      <c r="Q135" s="9">
        <f>(Matrix3!Q135-Matrix2!Q135)/Matrix2!Q135*100</f>
        <v>36.375158065603294</v>
      </c>
      <c r="R135" s="40" t="s">
        <v>46</v>
      </c>
      <c r="S135" s="38">
        <f>Matrix2!S135/Matrix3!S135*100</f>
        <v>61.550560325054072</v>
      </c>
      <c r="T135" s="38">
        <f>Matrix2!T135/Matrix3!T135*100</f>
        <v>62.614942682450611</v>
      </c>
      <c r="U135" s="38">
        <f>Matrix2!U135/Matrix3!U135*100</f>
        <v>47.87465844072846</v>
      </c>
      <c r="V135" s="38">
        <f>Matrix2!V135/Matrix3!V135*100</f>
        <v>56.602010568372208</v>
      </c>
      <c r="W135" s="38">
        <f>Matrix2!W135/Matrix3!W135*100</f>
        <v>42.719446692664263</v>
      </c>
      <c r="X135" s="38">
        <f>Matrix2!X135/Matrix3!X135*100</f>
        <v>16.007298424467098</v>
      </c>
      <c r="Y135" s="38">
        <f>Matrix2!Y135/Matrix3!Y135*100</f>
        <v>20.534045533220286</v>
      </c>
      <c r="Z135" s="38">
        <f>Matrix2!Z135/Matrix3!Z135*100</f>
        <v>16.721547073722835</v>
      </c>
      <c r="AA135" s="38">
        <f>(Matrix3!AA135-Matrix2!AA135)/Matrix2!AA135*100</f>
        <v>11.581602294114884</v>
      </c>
      <c r="AB135" s="38" t="s">
        <v>46</v>
      </c>
      <c r="AC135" s="38" t="s">
        <v>46</v>
      </c>
      <c r="AD135" s="38">
        <f>Matrix2!AD135/Matrix3!AD135*100</f>
        <v>91.248641093337483</v>
      </c>
      <c r="AE135" s="44" t="s">
        <v>46</v>
      </c>
      <c r="AF135" s="40">
        <f>Matrix2!AF135/Matrix3!AF135*100</f>
        <v>65.623402442487929</v>
      </c>
      <c r="AG135" s="38">
        <f>Matrix2!AG135/Matrix3!AG135*100</f>
        <v>15.268979879450557</v>
      </c>
      <c r="AH135" s="38" t="s">
        <v>46</v>
      </c>
      <c r="AI135" s="38" t="s">
        <v>46</v>
      </c>
      <c r="AJ135" s="38" t="s">
        <v>46</v>
      </c>
      <c r="AK135" s="38">
        <f>Matrix2!AK135/Matrix3!AK135*100</f>
        <v>25.66719151734997</v>
      </c>
      <c r="AL135" s="38">
        <f>Matrix2!AL135/Matrix3!AL135*100</f>
        <v>24.427480916030532</v>
      </c>
      <c r="AM135" s="38">
        <f>Matrix2!AM135/Matrix3!AM135*100</f>
        <v>49.052647926696693</v>
      </c>
      <c r="AN135" s="38">
        <f>Matrix2!AN135/Matrix3!AN135*100</f>
        <v>28.66348506504518</v>
      </c>
      <c r="AO135" s="38" t="s">
        <v>46</v>
      </c>
      <c r="AP135" s="38" t="s">
        <v>46</v>
      </c>
      <c r="AQ135" s="40" t="s">
        <v>46</v>
      </c>
      <c r="AR135" s="38">
        <f>Matrix2!AR135/Matrix3!AR135*100</f>
        <v>11.586839803140796</v>
      </c>
      <c r="AS135" s="38">
        <f>Matrix2!AS135/Matrix3!AS135*100</f>
        <v>27.797730211176557</v>
      </c>
      <c r="AT135" s="38">
        <f>Matrix2!AT135/Matrix3!AT135*100</f>
        <v>30.416307780648864</v>
      </c>
      <c r="AU135" s="38">
        <f>Matrix2!AU135/Matrix3!AU135*100</f>
        <v>46.743439682839345</v>
      </c>
      <c r="AV135" s="38">
        <f>Matrix2!AV135/Matrix3!AV135*100</f>
        <v>15.598014333828154</v>
      </c>
      <c r="AW135" s="38">
        <f>Matrix2!AW135/Matrix3!AW135*100</f>
        <v>3.3041229708375233</v>
      </c>
      <c r="AX135" s="38">
        <v>7</v>
      </c>
      <c r="AY135" s="38" t="s">
        <v>46</v>
      </c>
      <c r="AZ135" s="9">
        <f>Matrix2!AZ135/Matrix3!AZ135*100</f>
        <v>5.9252708379394203</v>
      </c>
      <c r="BA135" s="40" t="s">
        <v>46</v>
      </c>
      <c r="BB135" s="31" t="s">
        <v>46</v>
      </c>
      <c r="BC135" s="38">
        <f>Matrix2!BC135/Matrix3!BC135*100</f>
        <v>5.6598650011637828</v>
      </c>
      <c r="BD135" s="55">
        <f>Matrix2!BD135/Matrix3!BD135*100</f>
        <v>53.461274845784779</v>
      </c>
      <c r="BE135" s="38">
        <f>Matrix2!BE135/Matrix3!BE135*100</f>
        <v>5.5992400654388099</v>
      </c>
      <c r="BF135" s="51">
        <f>Matrix2!BF135/Matrix3!BF135*100</f>
        <v>61.63996229971724</v>
      </c>
      <c r="BG135" s="38">
        <f>Matrix2!BG135/Matrix3!BG135*100</f>
        <v>18.720119254805425</v>
      </c>
      <c r="BH135" s="38">
        <f>Matrix2!BH135/Matrix3!BH135*100</f>
        <v>7.8424786105238207</v>
      </c>
      <c r="BI135" s="38">
        <f>Matrix2!BI135/Matrix3!BI135*100</f>
        <v>13.042690293999195</v>
      </c>
      <c r="BJ135" s="38">
        <f>Matrix2!BJ135/Matrix3!BJ135*100</f>
        <v>7.388911263256813</v>
      </c>
      <c r="BK135" s="38">
        <f>Matrix2!BK135/Matrix3!BK135*100</f>
        <v>23.950763081395348</v>
      </c>
      <c r="BL135" s="38" t="s">
        <v>46</v>
      </c>
      <c r="BM135" s="38" t="s">
        <v>46</v>
      </c>
      <c r="BN135" s="38" t="s">
        <v>46</v>
      </c>
      <c r="BO135" s="40" t="s">
        <v>46</v>
      </c>
      <c r="BP135" s="38">
        <f>Matrix2!BP135/Matrix3!BP135*100</f>
        <v>13.508184734306244</v>
      </c>
      <c r="BQ135" s="38">
        <f>Matrix2!BQ135/Matrix3!BQ135*100</f>
        <v>18.16783470976322</v>
      </c>
      <c r="BR135" s="38">
        <f>(Matrix2!BR135-Matrix3!BR135)/Matrix3!BR135*100</f>
        <v>58.966991934432976</v>
      </c>
      <c r="BS135" s="38">
        <f>Matrix2!BS135/Matrix3!BS135*100</f>
        <v>16.068327381073477</v>
      </c>
      <c r="BT135" s="38">
        <f>Matrix2!BT135/Matrix3!BT135*100</f>
        <v>8.6411647317969056</v>
      </c>
      <c r="BU135" s="38">
        <f>Matrix2!BU135/Matrix3!BU135*100</f>
        <v>5.6786082687360997</v>
      </c>
      <c r="BV135" s="38">
        <f>Matrix2!BV135/Matrix3!BV135*100</f>
        <v>15.933402052003196</v>
      </c>
      <c r="BW135" s="38">
        <f>Matrix2!BW135/Matrix3!BW135*100</f>
        <v>16.575487048682881</v>
      </c>
      <c r="BX135" s="35">
        <f>Matrix2!BX135/Matrix3!BX135*1000</f>
        <v>37989.257665140947</v>
      </c>
      <c r="BY135" s="45" t="s">
        <v>46</v>
      </c>
      <c r="BZ135" s="38">
        <f>Matrix2!BZ135/Matrix3!BZ135*100</f>
        <v>68.440014721902159</v>
      </c>
      <c r="CA135" s="38">
        <f>Matrix2!CA135/Matrix3!CA135*100</f>
        <v>62.266288337655929</v>
      </c>
      <c r="CB135" s="38">
        <f>Matrix2!CB135/Matrix3!CB135*100</f>
        <v>86.491815265693745</v>
      </c>
      <c r="CC135" s="38">
        <f>Matrix2!CC135/Matrix3!CC135*100</f>
        <v>13.508184734306244</v>
      </c>
      <c r="CD135" s="38">
        <f>Matrix2!CD135/Matrix3!CD135*100</f>
        <v>7.1079444804728471</v>
      </c>
      <c r="CE135" s="38">
        <f>Matrix2!CE135/Matrix3!CE135*100</f>
        <v>71.198816431076736</v>
      </c>
      <c r="CF135" s="38">
        <f>Matrix2!CF135/Matrix3!CF135*100</f>
        <v>15.873348710421473</v>
      </c>
      <c r="CG135" s="35">
        <f>Matrix2!$CG135-Matrix3!CG135</f>
        <v>115636</v>
      </c>
      <c r="CH135" s="38">
        <f>Matrix2!CH135/Matrix3!CH135*100</f>
        <v>6.721542282238298</v>
      </c>
      <c r="CI135" s="38">
        <f>Matrix2!CI135/Matrix3!CI135*100</f>
        <v>5.4327940353845037</v>
      </c>
      <c r="CJ135" s="38">
        <f>Matrix2!CJ135/Matrix3!CJ135*100</f>
        <v>1.288748246853795</v>
      </c>
      <c r="CK135" s="38">
        <f>Matrix2!CK135/Matrix3!CK135*100</f>
        <v>44.912153741004303</v>
      </c>
      <c r="CL135" s="38">
        <v>8.5</v>
      </c>
      <c r="CM135" s="38">
        <f>Matrix2!CM135/Matrix3!CM135*100</f>
        <v>55.775338720701164</v>
      </c>
      <c r="CN135" s="38">
        <f>Matrix2!CN135/Matrix3!CN135*100</f>
        <v>25.763709247447718</v>
      </c>
      <c r="CO135" s="40">
        <f>Matrix2!CO135/Matrix3!CO135*100</f>
        <v>15.487721166103974</v>
      </c>
      <c r="CP135" s="35">
        <f>Matrix2!CP135-Matrix3!CP135</f>
        <v>905</v>
      </c>
      <c r="CQ135" s="77">
        <f>Matrix2!CQ135/Matrix3!CQ135*100-100</f>
        <v>0.3085030952575778</v>
      </c>
      <c r="CR135" s="35">
        <f>Matrix2!CR135-Matrix3!CR135</f>
        <v>-3703</v>
      </c>
      <c r="CS135" s="50">
        <f>Matrix2!CS135/Matrix3!CS135*100-100</f>
        <v>-1.2427842663444721</v>
      </c>
      <c r="CT135" s="38">
        <f>Matrix2!CT135/Matrix3!CT135*100</f>
        <v>84.590341096388528</v>
      </c>
      <c r="CU135" s="35">
        <f>Matrix2!CT135-Matrix3!CU135</f>
        <v>731</v>
      </c>
      <c r="CV135" s="38">
        <f>Matrix2!CV135/Matrix3!CV135*100</f>
        <v>77.078846042744942</v>
      </c>
      <c r="CW135" s="38">
        <f>Matrix2!CW135/Matrix3!CW135*100</f>
        <v>41.948155230991453</v>
      </c>
      <c r="CX135" s="38">
        <f>Matrix2!CX135/Matrix3!CX135</f>
        <v>1.8146429050879314</v>
      </c>
      <c r="CY135" s="38">
        <f>Matrix2!CY135/Matrix3!CY135</f>
        <v>26.465540871267745</v>
      </c>
      <c r="CZ135" s="38">
        <f>Matrix2!CZ135/Matrix3!CZ135</f>
        <v>140.73165018219677</v>
      </c>
      <c r="DA135" s="40" t="s">
        <v>46</v>
      </c>
      <c r="DB135" s="44">
        <f>Matrix2!DB135/Matrix3!DB135*100</f>
        <v>13.331859385363698</v>
      </c>
      <c r="DC135" s="38">
        <f>Matrix2!DC135/Matrix3!DC135*100</f>
        <v>30.599159849657308</v>
      </c>
      <c r="DD135" s="38">
        <f>Matrix2!DD135/Matrix3!DD135*100</f>
        <v>50.143709927039573</v>
      </c>
      <c r="DE135" s="38">
        <f>Matrix2!DE135/Matrix3!DE135*100</f>
        <v>5.9252708379394203</v>
      </c>
      <c r="DF135" s="38">
        <f>Matrix2!DF135/Matrix3!DF135*100</f>
        <v>5.6598650011637828</v>
      </c>
      <c r="DG135" s="38">
        <f>Matrix2!DG135/Matrix3!DG135*100</f>
        <v>53.461274845784779</v>
      </c>
      <c r="DH135" s="44">
        <f>Matrix2!DH135/Matrix3!DH135*100</f>
        <v>5.5992400654388099</v>
      </c>
      <c r="DI135" s="44">
        <f>Matrix2!DI135/Matrix3!DI135*100</f>
        <v>61.63996229971724</v>
      </c>
    </row>
    <row r="136" spans="1:113" x14ac:dyDescent="0.2">
      <c r="A136" s="3" t="s">
        <v>25</v>
      </c>
      <c r="B136" s="4">
        <v>2016</v>
      </c>
      <c r="C136" s="2" t="s">
        <v>3</v>
      </c>
      <c r="D136" s="38" t="s">
        <v>46</v>
      </c>
      <c r="E136" s="38" t="s">
        <v>46</v>
      </c>
      <c r="F136" s="39" t="s">
        <v>46</v>
      </c>
      <c r="G136" s="40" t="s">
        <v>46</v>
      </c>
      <c r="H136" s="38">
        <f>Matrix2!H136/Matrix3!H136*100</f>
        <v>8.9891550194281749</v>
      </c>
      <c r="I136" s="38">
        <f>Matrix2!I136/Matrix3!I136*100</f>
        <v>19.262889288406889</v>
      </c>
      <c r="J136" s="38">
        <f>Matrix2!J136/Matrix3!J136*100</f>
        <v>33.949149442107192</v>
      </c>
      <c r="K136" s="38">
        <f>Matrix2!K136/Matrix3!K136*100</f>
        <v>20.055077785293264</v>
      </c>
      <c r="L136" s="38">
        <f>Matrix2!L136/Matrix3!L136*100</f>
        <v>7.6433121019108281</v>
      </c>
      <c r="M136" s="9" t="s">
        <v>46</v>
      </c>
      <c r="N136" s="38">
        <v>19</v>
      </c>
      <c r="O136" s="9">
        <f>Matrix2!O136/Matrix3!O136*100</f>
        <v>23.88419782870929</v>
      </c>
      <c r="P136" s="9" t="s">
        <v>237</v>
      </c>
      <c r="Q136" s="9" t="s">
        <v>237</v>
      </c>
      <c r="R136" s="40" t="s">
        <v>46</v>
      </c>
      <c r="S136" s="38">
        <f>Matrix2!S136/Matrix3!S136*100</f>
        <v>64.391885575394966</v>
      </c>
      <c r="T136" s="38">
        <f>Matrix2!T136/Matrix3!T136*100</f>
        <v>65.740573696554222</v>
      </c>
      <c r="U136" s="38">
        <f>Matrix2!U136/Matrix3!U136*100</f>
        <v>46.414972048934615</v>
      </c>
      <c r="V136" s="38">
        <f>Matrix2!V136/Matrix3!V136*100</f>
        <v>63.229678123295145</v>
      </c>
      <c r="W136" s="38">
        <f>Matrix2!W136/Matrix3!W136*100</f>
        <v>52.242974341071736</v>
      </c>
      <c r="X136" s="38">
        <f>Matrix2!X136/Matrix3!X136*100</f>
        <v>10.266102207438767</v>
      </c>
      <c r="Y136" s="38">
        <f>Matrix2!Y136/Matrix3!Y136*100</f>
        <v>28.606377952186797</v>
      </c>
      <c r="Z136" s="38">
        <f>Matrix2!Z136/Matrix3!Z136*100</f>
        <v>12.961105925020972</v>
      </c>
      <c r="AA136" s="38">
        <f>(Matrix3!AA136-Matrix2!AA136)/Matrix2!AA136*100</f>
        <v>23.850066317427402</v>
      </c>
      <c r="AB136" s="38" t="s">
        <v>46</v>
      </c>
      <c r="AC136" s="38" t="s">
        <v>46</v>
      </c>
      <c r="AD136" s="38">
        <f>Matrix2!AD136/Matrix3!AD136*100</f>
        <v>87.2340425531915</v>
      </c>
      <c r="AE136" s="44">
        <f>Matrix2!AE136/Matrix3!AE136*100</f>
        <v>29.155090701094949</v>
      </c>
      <c r="AF136" s="40">
        <f>Matrix2!AF136/Matrix3!AF136*100</f>
        <v>79.840848806366054</v>
      </c>
      <c r="AG136" s="38">
        <f>Matrix2!AG136/Matrix3!AG136*100</f>
        <v>15.852809835875428</v>
      </c>
      <c r="AH136" s="38">
        <f>Matrix2!AH136/Matrix3!AH136*100</f>
        <v>46.822742474916389</v>
      </c>
      <c r="AI136" s="38">
        <f>Matrix2!AI136/Matrix3!AI136*100</f>
        <v>91.870136839280931</v>
      </c>
      <c r="AJ136" s="38">
        <f>Matrix2!AJ136/Matrix3!AJ136*100</f>
        <v>7.1618037135278518</v>
      </c>
      <c r="AK136" s="38">
        <f>Matrix2!AK136/Matrix3!AK136*100</f>
        <v>22.541966426858512</v>
      </c>
      <c r="AL136" s="38">
        <f>Matrix2!AL136/Matrix3!AL136*100</f>
        <v>15.647482014388489</v>
      </c>
      <c r="AM136" s="38">
        <f>Matrix2!AM136/Matrix3!AM136*100</f>
        <v>38.696808510638299</v>
      </c>
      <c r="AN136" s="38">
        <f>Matrix2!AN136/Matrix3!AN136*100</f>
        <v>21.145052130967624</v>
      </c>
      <c r="AO136" s="38">
        <f>Matrix2!AO136/Matrix3!AO136*1000</f>
        <v>74.263764404609475</v>
      </c>
      <c r="AP136" s="38" t="s">
        <v>46</v>
      </c>
      <c r="AQ136" s="40" t="s">
        <v>46</v>
      </c>
      <c r="AR136" s="38">
        <f>Matrix2!AR136/Matrix3!AR136*100</f>
        <v>10.320129907788669</v>
      </c>
      <c r="AS136" s="38">
        <f>Matrix2!AS136/Matrix3!AS136*100</f>
        <v>31.216633885923013</v>
      </c>
      <c r="AT136" s="38">
        <f>Matrix2!AT136/Matrix3!AT136*100</f>
        <v>37.983798379837985</v>
      </c>
      <c r="AU136" s="38">
        <f>Matrix2!AU136/Matrix3!AU136*100</f>
        <v>40.995260663507111</v>
      </c>
      <c r="AV136" s="38">
        <f>Matrix2!AV136/Matrix3!AV136*100</f>
        <v>13.093565608316943</v>
      </c>
      <c r="AW136" s="38">
        <f>Matrix2!AW136/Matrix3!AW136*100</f>
        <v>3.0626580500140488</v>
      </c>
      <c r="AX136" s="38">
        <v>6.6</v>
      </c>
      <c r="AY136" s="38" t="s">
        <v>46</v>
      </c>
      <c r="AZ136" s="9" t="s">
        <v>46</v>
      </c>
      <c r="BA136" s="40">
        <f>Matrix2!BA136/Matrix3!BA136*1000</f>
        <v>14.352574102964118</v>
      </c>
      <c r="BB136" s="31" t="s">
        <v>46</v>
      </c>
      <c r="BC136" s="38">
        <f>Matrix2!BC136/Matrix3!BC136*100</f>
        <v>5.4910840645343901</v>
      </c>
      <c r="BD136" s="55">
        <f>Matrix2!BD136/Matrix3!BD136*100</f>
        <v>34.536082474226802</v>
      </c>
      <c r="BE136" s="38">
        <f>Matrix2!BE136/Matrix3!BE136*100</f>
        <v>5.4290718038528896</v>
      </c>
      <c r="BF136" s="51">
        <f>Matrix2!BF136/Matrix3!BF136*100</f>
        <v>61.29032258064516</v>
      </c>
      <c r="BG136" s="38">
        <f>Matrix2!BG136/Matrix3!BG136*100</f>
        <v>24.128631908600592</v>
      </c>
      <c r="BH136" s="38">
        <f>Matrix2!BH136/Matrix3!BH136*100</f>
        <v>1.7906501622401154</v>
      </c>
      <c r="BI136" s="38">
        <f>Matrix2!BI136/Matrix3!BI136*100</f>
        <v>18.741913622081203</v>
      </c>
      <c r="BJ136" s="38">
        <f>Matrix2!BJ136/Matrix3!BJ136*100</f>
        <v>7.8738216992175465</v>
      </c>
      <c r="BK136" s="38">
        <f>Matrix2!BK136/Matrix3!BK136*100</f>
        <v>24.334898278560249</v>
      </c>
      <c r="BL136" s="38" t="s">
        <v>46</v>
      </c>
      <c r="BM136" s="38" t="s">
        <v>46</v>
      </c>
      <c r="BN136" s="38" t="s">
        <v>46</v>
      </c>
      <c r="BO136" s="40" t="s">
        <v>46</v>
      </c>
      <c r="BP136" s="38">
        <f>Matrix2!BP136/Matrix3!BP136*100</f>
        <v>12.930304740406321</v>
      </c>
      <c r="BQ136" s="38">
        <f>Matrix2!BQ136/Matrix3!BQ136*100</f>
        <v>17.732933652427572</v>
      </c>
      <c r="BR136" s="38">
        <f>(Matrix2!BR136-Matrix3!BR136)/Matrix3!BR136*100</f>
        <v>54.534419936990567</v>
      </c>
      <c r="BS136" s="38">
        <f>Matrix2!BS136/Matrix3!BS136*100</f>
        <v>10.209940265615032</v>
      </c>
      <c r="BT136" s="38">
        <f>Matrix2!BT136/Matrix3!BT136*100</f>
        <v>4.0074233022095926</v>
      </c>
      <c r="BU136" s="38">
        <f>Matrix2!BU136/Matrix3!BU136*100</f>
        <v>3.3084085778781041</v>
      </c>
      <c r="BV136" s="38">
        <f>Matrix2!BV136/Matrix3!BV136*100</f>
        <v>10.254156315688897</v>
      </c>
      <c r="BW136" s="38">
        <f>Matrix2!BW136/Matrix3!BW136*100</f>
        <v>12.615030674846626</v>
      </c>
      <c r="BX136" s="35">
        <f>Matrix2!BX136/Matrix3!BX136*1000</f>
        <v>38095.735371331888</v>
      </c>
      <c r="BY136" s="45" t="s">
        <v>46</v>
      </c>
      <c r="BZ136" s="38">
        <f>Matrix2!BZ136/Matrix3!BZ136*100</f>
        <v>63.164762512323847</v>
      </c>
      <c r="CA136" s="38">
        <f>Matrix2!CA136/Matrix3!CA136*100</f>
        <v>65.015593469088245</v>
      </c>
      <c r="CB136" s="38">
        <f>Matrix2!CB136/Matrix3!CB136*100</f>
        <v>87.069695259593686</v>
      </c>
      <c r="CC136" s="38">
        <f>Matrix2!CC136/Matrix3!CC136*100</f>
        <v>12.930304740406321</v>
      </c>
      <c r="CD136" s="38">
        <f>Matrix2!CD136/Matrix3!CD136*100</f>
        <v>6.6238713318284432</v>
      </c>
      <c r="CE136" s="38">
        <f>Matrix2!CE136/Matrix3!CE136*100</f>
        <v>70.242242566636961</v>
      </c>
      <c r="CF136" s="38">
        <f>Matrix2!CF136/Matrix3!CF136*100</f>
        <v>15</v>
      </c>
      <c r="CG136" s="35">
        <f>Matrix2!$CG136-Matrix3!CG136</f>
        <v>-4487</v>
      </c>
      <c r="CH136" s="38">
        <f>Matrix2!CH136/Matrix3!CH136*100</f>
        <v>3.805720056925125</v>
      </c>
      <c r="CI136" s="38">
        <f>Matrix2!CI136/Matrix3!CI136*100</f>
        <v>2.6121287242344948</v>
      </c>
      <c r="CJ136" s="38">
        <f>Matrix2!CJ136/Matrix3!CJ136*100</f>
        <v>1.1935913326906304</v>
      </c>
      <c r="CK136" s="38">
        <f>Matrix2!CK136/Matrix3!CK136*100</f>
        <v>30.880579010856451</v>
      </c>
      <c r="CL136" s="38">
        <v>4.8</v>
      </c>
      <c r="CM136" s="38">
        <f>Matrix2!CM136/Matrix3!CM136*100</f>
        <v>48.854041013268997</v>
      </c>
      <c r="CN136" s="38">
        <f>Matrix2!CN136/Matrix3!CN136*100</f>
        <v>25.378787878787879</v>
      </c>
      <c r="CO136" s="40">
        <f>Matrix2!CO136/Matrix3!CO136*100</f>
        <v>10.706348439462749</v>
      </c>
      <c r="CP136" s="35">
        <f>Matrix2!CP136-Matrix3!CP136</f>
        <v>146</v>
      </c>
      <c r="CQ136" s="77">
        <f>Matrix2!CQ136/Matrix3!CQ136*100-100</f>
        <v>0.85998704129114856</v>
      </c>
      <c r="CR136" s="35">
        <f>Matrix2!CR136-Matrix3!CR136</f>
        <v>892</v>
      </c>
      <c r="CS136" s="50">
        <f>Matrix2!CS136/Matrix3!CS136*100-100</f>
        <v>5.4956564598607685</v>
      </c>
      <c r="CT136" s="38">
        <f>Matrix2!CT136/Matrix3!CT136*100</f>
        <v>41.639899550312442</v>
      </c>
      <c r="CU136" s="35">
        <f>Matrix2!CT136-Matrix3!CU136</f>
        <v>85</v>
      </c>
      <c r="CV136" s="38">
        <f>Matrix2!CV136/Matrix3!CV136*100</f>
        <v>100.43216726040998</v>
      </c>
      <c r="CW136" s="38">
        <f>Matrix2!CW136/Matrix3!CW136*100</f>
        <v>49.866612538421393</v>
      </c>
      <c r="CX136" s="38">
        <f>Matrix2!CX136/Matrix3!CX136</f>
        <v>2.124699648820159</v>
      </c>
      <c r="CY136" s="38">
        <f>Matrix2!CY136/Matrix3!CY136</f>
        <v>3.3543429627468146</v>
      </c>
      <c r="CZ136" s="38">
        <f>Matrix2!CZ136/Matrix3!CZ136</f>
        <v>44.555555555555557</v>
      </c>
      <c r="DA136" s="40" t="s">
        <v>46</v>
      </c>
      <c r="DB136" s="44" t="s">
        <v>46</v>
      </c>
      <c r="DC136" s="44" t="s">
        <v>46</v>
      </c>
      <c r="DD136" s="44" t="s">
        <v>46</v>
      </c>
      <c r="DE136" s="44" t="s">
        <v>46</v>
      </c>
      <c r="DF136" s="44">
        <f>Matrix2!DF136/Matrix3!DF136*100</f>
        <v>5.4910840645343901</v>
      </c>
      <c r="DG136" s="44">
        <f>Matrix2!DG136/Matrix3!DG136*100</f>
        <v>34.536082474226802</v>
      </c>
      <c r="DH136" s="44">
        <f>Matrix2!DH136/Matrix3!DH136*100</f>
        <v>5.4290718038528896</v>
      </c>
      <c r="DI136" s="44">
        <f>Matrix2!DI136/Matrix3!DI136*100</f>
        <v>61.29032258064516</v>
      </c>
    </row>
    <row r="137" spans="1:113" x14ac:dyDescent="0.2">
      <c r="A137" s="3" t="s">
        <v>26</v>
      </c>
      <c r="B137" s="4">
        <v>2016</v>
      </c>
      <c r="C137" s="2" t="s">
        <v>4</v>
      </c>
      <c r="D137" s="38" t="s">
        <v>46</v>
      </c>
      <c r="E137" s="38" t="s">
        <v>46</v>
      </c>
      <c r="F137" s="39" t="s">
        <v>46</v>
      </c>
      <c r="G137" s="40" t="s">
        <v>46</v>
      </c>
      <c r="H137" s="38">
        <f>Matrix2!H137/Matrix3!H137*100</f>
        <v>9.0155741140811916</v>
      </c>
      <c r="I137" s="38">
        <f>Matrix2!I137/Matrix3!I137*100</f>
        <v>20.975074968561572</v>
      </c>
      <c r="J137" s="38">
        <f>Matrix2!J137/Matrix3!J137*100</f>
        <v>31.729825250343609</v>
      </c>
      <c r="K137" s="38">
        <f>Matrix2!K137/Matrix3!K137*100</f>
        <v>20.585711220768076</v>
      </c>
      <c r="L137" s="38">
        <f>Matrix2!L137/Matrix3!L137*100</f>
        <v>14.444749862561848</v>
      </c>
      <c r="M137" s="9" t="s">
        <v>46</v>
      </c>
      <c r="N137" s="38">
        <v>28.1</v>
      </c>
      <c r="O137" s="9">
        <f>Matrix2!O137/Matrix3!O137*100</f>
        <v>26.277372262773724</v>
      </c>
      <c r="P137" s="9" t="s">
        <v>237</v>
      </c>
      <c r="Q137" s="9" t="s">
        <v>237</v>
      </c>
      <c r="R137" s="40" t="s">
        <v>46</v>
      </c>
      <c r="S137" s="38">
        <f>Matrix2!S137/Matrix3!S137*100</f>
        <v>65.183273102736194</v>
      </c>
      <c r="T137" s="38">
        <f>Matrix2!T137/Matrix3!T137*100</f>
        <v>64.42707804729524</v>
      </c>
      <c r="U137" s="38">
        <f>Matrix2!U137/Matrix3!U137*100</f>
        <v>47.881899871630296</v>
      </c>
      <c r="V137" s="38">
        <f>Matrix2!V137/Matrix3!V137*100</f>
        <v>62.165242165242162</v>
      </c>
      <c r="W137" s="38">
        <f>Matrix2!W137/Matrix3!W137*100</f>
        <v>48.295672156261972</v>
      </c>
      <c r="X137" s="38">
        <f>Matrix2!X137/Matrix3!X137*100</f>
        <v>8.6382828993666436</v>
      </c>
      <c r="Y137" s="38">
        <f>Matrix2!Y137/Matrix3!Y137*100</f>
        <v>24.81340675673464</v>
      </c>
      <c r="Z137" s="38">
        <f>Matrix2!Z137/Matrix3!Z137*100</f>
        <v>14.424065859828136</v>
      </c>
      <c r="AA137" s="38">
        <f>(Matrix3!AA137-Matrix2!AA137)/Matrix2!AA137*100</f>
        <v>20.3977804181308</v>
      </c>
      <c r="AB137" s="38" t="s">
        <v>46</v>
      </c>
      <c r="AC137" s="38" t="s">
        <v>46</v>
      </c>
      <c r="AD137" s="38">
        <f>Matrix2!AD137/Matrix3!AD137*100</f>
        <v>89.099526066350705</v>
      </c>
      <c r="AE137" s="44" t="s">
        <v>46</v>
      </c>
      <c r="AF137" s="40">
        <f>Matrix2!AF137/Matrix3!AF137*100</f>
        <v>100</v>
      </c>
      <c r="AG137" s="38">
        <f>Matrix2!AG137/Matrix3!AG137*100</f>
        <v>16.422145551865349</v>
      </c>
      <c r="AH137" s="38" t="s">
        <v>46</v>
      </c>
      <c r="AI137" s="38" t="s">
        <v>46</v>
      </c>
      <c r="AJ137" s="38" t="s">
        <v>46</v>
      </c>
      <c r="AK137" s="38">
        <f>Matrix2!AK137/Matrix3!AK137*100</f>
        <v>20.897986134037634</v>
      </c>
      <c r="AL137" s="38">
        <f>Matrix2!AL137/Matrix3!AL137*100</f>
        <v>13.304721030042918</v>
      </c>
      <c r="AM137" s="38">
        <f>Matrix2!AM137/Matrix3!AM137*100</f>
        <v>34.913112164296997</v>
      </c>
      <c r="AN137" s="38">
        <f>Matrix2!AN137/Matrix3!AN137*100</f>
        <v>17.514235224818378</v>
      </c>
      <c r="AO137" s="38" t="s">
        <v>46</v>
      </c>
      <c r="AP137" s="38" t="s">
        <v>46</v>
      </c>
      <c r="AQ137" s="40" t="s">
        <v>46</v>
      </c>
      <c r="AR137" s="38">
        <f>Matrix2!AR137/Matrix3!AR137*100</f>
        <v>9.8442588591880824</v>
      </c>
      <c r="AS137" s="38">
        <f>Matrix2!AS137/Matrix3!AS137*100</f>
        <v>30.72387815263675</v>
      </c>
      <c r="AT137" s="38">
        <f>Matrix2!AT137/Matrix3!AT137*100</f>
        <v>34.328358208955223</v>
      </c>
      <c r="AU137" s="38">
        <f>Matrix2!AU137/Matrix3!AU137*100</f>
        <v>47.204968944099377</v>
      </c>
      <c r="AV137" s="38">
        <f>Matrix2!AV137/Matrix3!AV137*100</f>
        <v>11.169341631182442</v>
      </c>
      <c r="AW137" s="38">
        <f>Matrix2!AW137/Matrix3!AW137*100</f>
        <v>3.7995414346544383</v>
      </c>
      <c r="AX137" s="38">
        <v>8.3000000000000007</v>
      </c>
      <c r="AY137" s="38" t="s">
        <v>46</v>
      </c>
      <c r="AZ137" s="9" t="s">
        <v>46</v>
      </c>
      <c r="BA137" s="40" t="s">
        <v>46</v>
      </c>
      <c r="BB137" s="31" t="s">
        <v>46</v>
      </c>
      <c r="BC137" s="38">
        <f>Matrix2!BC137/Matrix3!BC137*100</f>
        <v>6.3231109705975346</v>
      </c>
      <c r="BD137" s="55">
        <f>Matrix2!BD137/Matrix3!BD137*100</f>
        <v>33</v>
      </c>
      <c r="BE137" s="38">
        <f>Matrix2!BE137/Matrix3!BE137*100</f>
        <v>7.9365079365079358</v>
      </c>
      <c r="BF137" s="51">
        <f>Matrix2!BF137/Matrix3!BF137*100</f>
        <v>48.421052631578945</v>
      </c>
      <c r="BG137" s="38">
        <f>Matrix2!BG137/Matrix3!BG137*100</f>
        <v>23.461129203882241</v>
      </c>
      <c r="BH137" s="38">
        <f>Matrix2!BH137/Matrix3!BH137*100</f>
        <v>2.7350192413413965</v>
      </c>
      <c r="BI137" s="38">
        <f>Matrix2!BI137/Matrix3!BI137*100</f>
        <v>17.899793181666556</v>
      </c>
      <c r="BJ137" s="38">
        <f>Matrix2!BJ137/Matrix3!BJ137*100</f>
        <v>8.2193608646340657</v>
      </c>
      <c r="BK137" s="38">
        <f>Matrix2!BK137/Matrix3!BK137*100</f>
        <v>25.568181818181817</v>
      </c>
      <c r="BL137" s="38" t="s">
        <v>46</v>
      </c>
      <c r="BM137" s="38" t="s">
        <v>46</v>
      </c>
      <c r="BN137" s="38" t="s">
        <v>46</v>
      </c>
      <c r="BO137" s="40" t="s">
        <v>46</v>
      </c>
      <c r="BP137" s="38">
        <f>Matrix2!BP137/Matrix3!BP137*100</f>
        <v>13.861464339309689</v>
      </c>
      <c r="BQ137" s="38">
        <f>Matrix2!BQ137/Matrix3!BQ137*100</f>
        <v>17.866551443066857</v>
      </c>
      <c r="BR137" s="38">
        <f>(Matrix2!BR137-Matrix3!BR137)/Matrix3!BR137*100</f>
        <v>53.193587612944796</v>
      </c>
      <c r="BS137" s="38">
        <f>Matrix2!BS137/Matrix3!BS137*100</f>
        <v>10.176377648083063</v>
      </c>
      <c r="BT137" s="38">
        <f>Matrix2!BT137/Matrix3!BT137*100</f>
        <v>4.6690097700964115</v>
      </c>
      <c r="BU137" s="38">
        <f>Matrix2!BU137/Matrix3!BU137*100</f>
        <v>3.6805939499249667</v>
      </c>
      <c r="BV137" s="38">
        <f>Matrix2!BV137/Matrix3!BV137*100</f>
        <v>10.06866916628049</v>
      </c>
      <c r="BW137" s="38">
        <f>Matrix2!BW137/Matrix3!BW137*100</f>
        <v>13.14935064935065</v>
      </c>
      <c r="BX137" s="35">
        <f>Matrix2!BX137/Matrix3!BX137*1000</f>
        <v>41097.256037375802</v>
      </c>
      <c r="BY137" s="45" t="s">
        <v>46</v>
      </c>
      <c r="BZ137" s="38">
        <f>Matrix2!BZ137/Matrix3!BZ137*100</f>
        <v>62.999387353690381</v>
      </c>
      <c r="CA137" s="38">
        <f>Matrix2!CA137/Matrix3!CA137*100</f>
        <v>64.788660321359131</v>
      </c>
      <c r="CB137" s="38">
        <f>Matrix2!CB137/Matrix3!CB137*100</f>
        <v>86.138535660690309</v>
      </c>
      <c r="CC137" s="38">
        <f>Matrix2!CC137/Matrix3!CC137*100</f>
        <v>13.861464339309689</v>
      </c>
      <c r="CD137" s="38">
        <f>Matrix2!CD137/Matrix3!CD137*100</f>
        <v>6.7925124397756882</v>
      </c>
      <c r="CE137" s="38">
        <f>Matrix2!CE137/Matrix3!CE137*100</f>
        <v>72.373005684944076</v>
      </c>
      <c r="CF137" s="38">
        <f>Matrix2!CF137/Matrix3!CF137*100</f>
        <v>9.79020979020979</v>
      </c>
      <c r="CG137" s="35">
        <f>Matrix2!$CG137-Matrix3!CG137</f>
        <v>-5182</v>
      </c>
      <c r="CH137" s="38">
        <f>Matrix2!CH137/Matrix3!CH137*100</f>
        <v>5.609581328692804</v>
      </c>
      <c r="CI137" s="38">
        <f>Matrix2!CI137/Matrix3!CI137*100</f>
        <v>4.1457672228477831</v>
      </c>
      <c r="CJ137" s="38">
        <f>Matrix2!CJ137/Matrix3!CJ137*100</f>
        <v>1.46381410584502</v>
      </c>
      <c r="CK137" s="38">
        <f>Matrix2!CK137/Matrix3!CK137*100</f>
        <v>42.60948905109489</v>
      </c>
      <c r="CL137" s="38">
        <v>7</v>
      </c>
      <c r="CM137" s="38">
        <f>Matrix2!CM137/Matrix3!CM137*100</f>
        <v>51.368613138686136</v>
      </c>
      <c r="CN137" s="38">
        <f>Matrix2!CN137/Matrix3!CN137*100</f>
        <v>26.61336379211879</v>
      </c>
      <c r="CO137" s="40">
        <f>Matrix2!CO137/Matrix3!CO137*100</f>
        <v>11.075949367088606</v>
      </c>
      <c r="CP137" s="35">
        <f>Matrix2!CP137-Matrix3!CP137</f>
        <v>72</v>
      </c>
      <c r="CQ137" s="77">
        <f>Matrix2!CQ137/Matrix3!CQ137*100-100</f>
        <v>0.48099405437905318</v>
      </c>
      <c r="CR137" s="35">
        <f>Matrix2!CR137-Matrix3!CR137</f>
        <v>52</v>
      </c>
      <c r="CS137" s="50">
        <f>Matrix2!CS137/Matrix3!CS137*100-100</f>
        <v>0.34692107545532735</v>
      </c>
      <c r="CT137" s="38">
        <f>Matrix2!CT137/Matrix3!CT137*100</f>
        <v>47.151120271258563</v>
      </c>
      <c r="CU137" s="35">
        <f>Matrix2!CT137-Matrix3!CU137</f>
        <v>22</v>
      </c>
      <c r="CV137" s="38">
        <f>Matrix2!CV137/Matrix3!CV137*100</f>
        <v>100.26195066817367</v>
      </c>
      <c r="CW137" s="38">
        <f>Matrix2!CW137/Matrix3!CW137*100</f>
        <v>48.626060039338348</v>
      </c>
      <c r="CX137" s="38">
        <f>Matrix2!CX137/Matrix3!CX137</f>
        <v>2.0690506371338984</v>
      </c>
      <c r="CY137" s="38">
        <f>Matrix2!CY137/Matrix3!CY137</f>
        <v>2.7552416488983655</v>
      </c>
      <c r="CZ137" s="38">
        <f>Matrix2!CZ137/Matrix3!CZ137</f>
        <v>49.860128617363344</v>
      </c>
      <c r="DA137" s="40" t="s">
        <v>46</v>
      </c>
      <c r="DB137" s="44" t="s">
        <v>46</v>
      </c>
      <c r="DC137" s="44" t="s">
        <v>46</v>
      </c>
      <c r="DD137" s="44" t="s">
        <v>46</v>
      </c>
      <c r="DE137" s="44" t="s">
        <v>46</v>
      </c>
      <c r="DF137" s="44">
        <f>Matrix2!DF137/Matrix3!DF137*100</f>
        <v>6.3231109705975346</v>
      </c>
      <c r="DG137" s="44">
        <f>Matrix2!DG137/Matrix3!DG137*100</f>
        <v>33</v>
      </c>
      <c r="DH137" s="44">
        <f>Matrix2!DH137/Matrix3!DH137*100</f>
        <v>7.9365079365079358</v>
      </c>
      <c r="DI137" s="44">
        <f>Matrix2!DI137/Matrix3!DI137*100</f>
        <v>48.421052631578945</v>
      </c>
    </row>
    <row r="138" spans="1:113" x14ac:dyDescent="0.2">
      <c r="A138" s="3" t="s">
        <v>27</v>
      </c>
      <c r="B138" s="4">
        <v>2016</v>
      </c>
      <c r="C138" s="2" t="s">
        <v>5</v>
      </c>
      <c r="D138" s="38" t="s">
        <v>46</v>
      </c>
      <c r="E138" s="38" t="s">
        <v>46</v>
      </c>
      <c r="F138" s="39" t="s">
        <v>46</v>
      </c>
      <c r="G138" s="40" t="s">
        <v>46</v>
      </c>
      <c r="H138" s="38">
        <f>Matrix2!H138/Matrix3!H138*100</f>
        <v>6.6622504021955145</v>
      </c>
      <c r="I138" s="38">
        <f>Matrix2!I138/Matrix3!I138*100</f>
        <v>14.199867512065865</v>
      </c>
      <c r="J138" s="38">
        <f>Matrix2!J138/Matrix3!J138*100</f>
        <v>24.622563821026628</v>
      </c>
      <c r="K138" s="38">
        <f>Matrix2!K138/Matrix3!K138*100</f>
        <v>15.249673629242819</v>
      </c>
      <c r="L138" s="38">
        <f>Matrix2!L138/Matrix3!L138*100</f>
        <v>4.4890162368672399</v>
      </c>
      <c r="M138" s="9" t="s">
        <v>46</v>
      </c>
      <c r="N138" s="38" t="s">
        <v>237</v>
      </c>
      <c r="O138" s="9">
        <f>Matrix2!O138/Matrix3!O138*100</f>
        <v>31.932773109243694</v>
      </c>
      <c r="P138" s="9" t="s">
        <v>237</v>
      </c>
      <c r="Q138" s="9" t="s">
        <v>237</v>
      </c>
      <c r="R138" s="40" t="s">
        <v>46</v>
      </c>
      <c r="S138" s="38">
        <f>Matrix2!S138/Matrix3!S138*100</f>
        <v>65.840304182509499</v>
      </c>
      <c r="T138" s="38">
        <f>Matrix2!T138/Matrix3!T138*100</f>
        <v>66.074489636901973</v>
      </c>
      <c r="U138" s="38">
        <f>Matrix2!U138/Matrix3!U138*100</f>
        <v>48.657038736671616</v>
      </c>
      <c r="V138" s="38">
        <f>Matrix2!V138/Matrix3!V138*100</f>
        <v>62.413793103448278</v>
      </c>
      <c r="W138" s="38">
        <f>Matrix2!W138/Matrix3!W138*100</f>
        <v>50.15256588072122</v>
      </c>
      <c r="X138" s="38">
        <f>Matrix2!X138/Matrix3!X138*100</f>
        <v>9.4900105152471088</v>
      </c>
      <c r="Y138" s="38">
        <f>Matrix2!Y138/Matrix3!Y138*100</f>
        <v>23.589498428625518</v>
      </c>
      <c r="Z138" s="38">
        <f>Matrix2!Z138/Matrix3!Z138*100</f>
        <v>10.443910478700435</v>
      </c>
      <c r="AA138" s="38">
        <f>(Matrix3!AA138-Matrix2!AA138)/Matrix2!AA138*100</f>
        <v>24.7225704305554</v>
      </c>
      <c r="AB138" s="38" t="s">
        <v>46</v>
      </c>
      <c r="AC138" s="38" t="s">
        <v>46</v>
      </c>
      <c r="AD138" s="38">
        <f>Matrix2!AD138/Matrix3!AD138*100</f>
        <v>90.384615384615387</v>
      </c>
      <c r="AE138" s="44">
        <f>Matrix2!AE138/Matrix3!AE138*100</f>
        <v>61.719167111585691</v>
      </c>
      <c r="AF138" s="40">
        <f>Matrix2!AF138/Matrix3!AF138*100</f>
        <v>100</v>
      </c>
      <c r="AG138" s="38">
        <f>Matrix2!AG138/Matrix3!AG138*100</f>
        <v>17.237626573294218</v>
      </c>
      <c r="AH138" s="38">
        <f>Matrix2!AH138/Matrix3!AH138*100</f>
        <v>64.589235127478744</v>
      </c>
      <c r="AI138" s="38">
        <f>Matrix2!AI138/Matrix3!AI138*100</f>
        <v>115.33847472150813</v>
      </c>
      <c r="AJ138" s="38">
        <f>Matrix2!AJ138/Matrix3!AJ138*100</f>
        <v>28.345498783454985</v>
      </c>
      <c r="AK138" s="38">
        <f>Matrix2!AK138/Matrix3!AK138*100</f>
        <v>19.277108433734941</v>
      </c>
      <c r="AL138" s="38">
        <f>Matrix2!AL138/Matrix3!AL138*100</f>
        <v>8.4337349397590362</v>
      </c>
      <c r="AM138" s="38">
        <f>Matrix2!AM138/Matrix3!AM138*100</f>
        <v>24.759615384615387</v>
      </c>
      <c r="AN138" s="38">
        <f>Matrix2!AN138/Matrix3!AN138*100</f>
        <v>11.556409552566565</v>
      </c>
      <c r="AO138" s="38">
        <f>Matrix2!AO138/Matrix3!AO138*1000</f>
        <v>62.311281910513316</v>
      </c>
      <c r="AP138" s="38" t="s">
        <v>46</v>
      </c>
      <c r="AQ138" s="40" t="s">
        <v>46</v>
      </c>
      <c r="AR138" s="38">
        <f>Matrix2!AR138/Matrix3!AR138*100</f>
        <v>10.395571117630359</v>
      </c>
      <c r="AS138" s="38">
        <f>Matrix2!AS138/Matrix3!AS138*100</f>
        <v>28.67546654528903</v>
      </c>
      <c r="AT138" s="38">
        <f>Matrix2!AT138/Matrix3!AT138*100</f>
        <v>39.365079365079367</v>
      </c>
      <c r="AU138" s="38">
        <f>Matrix2!AU138/Matrix3!AU138*100</f>
        <v>37.5</v>
      </c>
      <c r="AV138" s="38">
        <f>Matrix2!AV138/Matrix3!AV138*100</f>
        <v>7.1461083295402821</v>
      </c>
      <c r="AW138" s="38">
        <f>Matrix2!AW138/Matrix3!AW138*100</f>
        <v>2.0482476103777878</v>
      </c>
      <c r="AX138" s="38" t="s">
        <v>237</v>
      </c>
      <c r="AY138" s="38" t="s">
        <v>46</v>
      </c>
      <c r="AZ138" s="9" t="s">
        <v>46</v>
      </c>
      <c r="BA138" s="40">
        <f>Matrix2!BA138/Matrix3!BA138*1000</f>
        <v>15.09223029625489</v>
      </c>
      <c r="BB138" s="31" t="s">
        <v>46</v>
      </c>
      <c r="BC138" s="38">
        <f>Matrix2!BC138/Matrix3!BC138*100</f>
        <v>4.2121684867394693</v>
      </c>
      <c r="BD138" s="55">
        <f>Matrix2!BD138/Matrix3!BD138*100</f>
        <v>6.481481481481481</v>
      </c>
      <c r="BE138" s="38">
        <f>Matrix2!BE138/Matrix3!BE138*100</f>
        <v>3.2710280373831773</v>
      </c>
      <c r="BF138" s="51">
        <f>Matrix2!BF138/Matrix3!BF138*100</f>
        <v>25</v>
      </c>
      <c r="BG138" s="38">
        <f>Matrix2!BG138/Matrix3!BG138*100</f>
        <v>24.770511971231191</v>
      </c>
      <c r="BH138" s="38">
        <f>Matrix2!BH138/Matrix3!BH138*100</f>
        <v>1.5854823304680039</v>
      </c>
      <c r="BI138" s="38">
        <f>Matrix2!BI138/Matrix3!BI138*100</f>
        <v>19.713336103032823</v>
      </c>
      <c r="BJ138" s="38">
        <f>Matrix2!BJ138/Matrix3!BJ138*100</f>
        <v>7.9663481512255929</v>
      </c>
      <c r="BK138" s="38">
        <f>Matrix2!BK138/Matrix3!BK138*100</f>
        <v>23.989569752281618</v>
      </c>
      <c r="BL138" s="38" t="s">
        <v>46</v>
      </c>
      <c r="BM138" s="38" t="s">
        <v>46</v>
      </c>
      <c r="BN138" s="38" t="s">
        <v>46</v>
      </c>
      <c r="BO138" s="40" t="s">
        <v>46</v>
      </c>
      <c r="BP138" s="38">
        <f>Matrix2!BP138/Matrix3!BP138*100</f>
        <v>13.537168864511612</v>
      </c>
      <c r="BQ138" s="38">
        <f>Matrix2!BQ138/Matrix3!BQ138*100</f>
        <v>14.841676558446935</v>
      </c>
      <c r="BR138" s="38">
        <f>(Matrix2!BR138-Matrix3!BR138)/Matrix3!BR138*100</f>
        <v>64.786120616554115</v>
      </c>
      <c r="BS138" s="38">
        <f>Matrix2!BS138/Matrix3!BS138*100</f>
        <v>6.6196649947951176</v>
      </c>
      <c r="BT138" s="38">
        <f>Matrix2!BT138/Matrix3!BT138*100</f>
        <v>2.6639538184915303</v>
      </c>
      <c r="BU138" s="38">
        <f>Matrix2!BU138/Matrix3!BU138*100</f>
        <v>2.415684443925779</v>
      </c>
      <c r="BV138" s="38">
        <f>Matrix2!BV138/Matrix3!BV138*100</f>
        <v>6.3274419774828603</v>
      </c>
      <c r="BW138" s="38">
        <f>Matrix2!BW138/Matrix3!BW138*100</f>
        <v>8.5395836748074085</v>
      </c>
      <c r="BX138" s="35">
        <f>Matrix2!BX138/Matrix3!BX138*1000</f>
        <v>49143.519833380662</v>
      </c>
      <c r="BY138" s="45" t="s">
        <v>46</v>
      </c>
      <c r="BZ138" s="38">
        <f>Matrix2!BZ138/Matrix3!BZ138*100</f>
        <v>61.474401438440431</v>
      </c>
      <c r="CA138" s="38">
        <f>Matrix2!CA138/Matrix3!CA138*100</f>
        <v>65.422201862879831</v>
      </c>
      <c r="CB138" s="38">
        <f>Matrix2!CB138/Matrix3!CB138*100</f>
        <v>86.4628311354884</v>
      </c>
      <c r="CC138" s="38">
        <f>Matrix2!CC138/Matrix3!CC138*100</f>
        <v>13.537168864511612</v>
      </c>
      <c r="CD138" s="38">
        <f>Matrix2!CD138/Matrix3!CD138*100</f>
        <v>7.3287431438907689</v>
      </c>
      <c r="CE138" s="38">
        <f>Matrix2!CE138/Matrix3!CE138*100</f>
        <v>70.724794169253613</v>
      </c>
      <c r="CF138" s="38">
        <f>Matrix2!CF138/Matrix3!CF138*100</f>
        <v>5.376344086021505</v>
      </c>
      <c r="CG138" s="35">
        <f>Matrix2!$CG138-Matrix3!CG138</f>
        <v>1783</v>
      </c>
      <c r="CH138" s="38">
        <f>Matrix2!CH138/Matrix3!CH138*100</f>
        <v>3.6637931034482754</v>
      </c>
      <c r="CI138" s="38">
        <f>Matrix2!CI138/Matrix3!CI138*100</f>
        <v>2.2321428571428572</v>
      </c>
      <c r="CJ138" s="38">
        <f>Matrix2!CJ138/Matrix3!CJ138*100</f>
        <v>1.4316502463054186</v>
      </c>
      <c r="CK138" s="38">
        <f>Matrix2!CK138/Matrix3!CK138*100</f>
        <v>33.193277310924366</v>
      </c>
      <c r="CL138" s="38" t="s">
        <v>237</v>
      </c>
      <c r="CM138" s="38">
        <f>Matrix2!CM138/Matrix3!CM138*100</f>
        <v>42.016806722689076</v>
      </c>
      <c r="CN138" s="38">
        <f>Matrix2!CN138/Matrix3!CN138*100</f>
        <v>29.11392405063291</v>
      </c>
      <c r="CO138" s="40">
        <f>Matrix2!CO138/Matrix3!CO138*100</f>
        <v>7.3025456919060057</v>
      </c>
      <c r="CP138" s="35">
        <f>Matrix2!CP138-Matrix3!CP138</f>
        <v>58</v>
      </c>
      <c r="CQ138" s="77">
        <f>Matrix2!CQ138/Matrix3!CQ138*100-100</f>
        <v>0.59775327218385144</v>
      </c>
      <c r="CR138" s="35">
        <f>Matrix2!CR138-Matrix3!CR138</f>
        <v>133</v>
      </c>
      <c r="CS138" s="50">
        <f>Matrix2!CS138/Matrix3!CS138*100-100</f>
        <v>1.3813876194432879</v>
      </c>
      <c r="CT138" s="38">
        <f>Matrix2!CT138/Matrix3!CT138*100</f>
        <v>32.588874090769387</v>
      </c>
      <c r="CU138" s="35">
        <f>Matrix2!CT138-Matrix3!CU138</f>
        <v>23</v>
      </c>
      <c r="CV138" s="38">
        <f>Matrix2!CV138/Matrix3!CV138*100</f>
        <v>116.60280708943753</v>
      </c>
      <c r="CW138" s="38">
        <f>Matrix2!CW138/Matrix3!CW138*100</f>
        <v>53.854452540929302</v>
      </c>
      <c r="CX138" s="38">
        <f>Matrix2!CX138/Matrix3!CX138</f>
        <v>2.195056086414624</v>
      </c>
      <c r="CY138" s="38">
        <f>Matrix2!CY138/Matrix3!CY138</f>
        <v>1.3826627412495911</v>
      </c>
      <c r="CZ138" s="38">
        <f>Matrix2!CZ138/Matrix3!CZ138</f>
        <v>38.992619926199261</v>
      </c>
      <c r="DA138" s="40" t="s">
        <v>46</v>
      </c>
      <c r="DB138" s="44" t="s">
        <v>46</v>
      </c>
      <c r="DC138" s="44" t="s">
        <v>46</v>
      </c>
      <c r="DD138" s="44" t="s">
        <v>46</v>
      </c>
      <c r="DE138" s="44" t="s">
        <v>46</v>
      </c>
      <c r="DF138" s="44">
        <f>Matrix2!DF138/Matrix3!DF138*100</f>
        <v>4.2121684867394693</v>
      </c>
      <c r="DG138" s="44">
        <f>Matrix2!DG138/Matrix3!DG138*100</f>
        <v>6.481481481481481</v>
      </c>
      <c r="DH138" s="44">
        <f>Matrix2!DH138/Matrix3!DH138*100</f>
        <v>3.2710280373831773</v>
      </c>
      <c r="DI138" s="44">
        <f>Matrix2!DI138/Matrix3!DI138*100</f>
        <v>25</v>
      </c>
    </row>
    <row r="139" spans="1:113" x14ac:dyDescent="0.2">
      <c r="A139" s="3" t="s">
        <v>28</v>
      </c>
      <c r="B139" s="4">
        <v>2016</v>
      </c>
      <c r="C139" s="2" t="s">
        <v>6</v>
      </c>
      <c r="D139" s="38" t="s">
        <v>46</v>
      </c>
      <c r="E139" s="38" t="s">
        <v>46</v>
      </c>
      <c r="F139" s="39" t="s">
        <v>46</v>
      </c>
      <c r="G139" s="40" t="s">
        <v>46</v>
      </c>
      <c r="H139" s="38">
        <f>Matrix2!H139/Matrix3!H139*100</f>
        <v>14.287300882147616</v>
      </c>
      <c r="I139" s="38">
        <f>Matrix2!I139/Matrix3!I139*100</f>
        <v>35.458843688519387</v>
      </c>
      <c r="J139" s="38">
        <f>Matrix2!J139/Matrix3!J139*100</f>
        <v>55.252842022736182</v>
      </c>
      <c r="K139" s="38">
        <f>Matrix2!K139/Matrix3!K139*100</f>
        <v>36.828947368421048</v>
      </c>
      <c r="L139" s="38">
        <f>Matrix2!L139/Matrix3!L139*100</f>
        <v>18.32164058283864</v>
      </c>
      <c r="M139" s="9" t="s">
        <v>46</v>
      </c>
      <c r="N139" s="38">
        <v>20.100000000000001</v>
      </c>
      <c r="O139" s="9">
        <f>Matrix2!O139/Matrix3!O139*100</f>
        <v>37.193656895723208</v>
      </c>
      <c r="P139" s="9">
        <f>Matrix2!P139/Matrix3!P139*100</f>
        <v>43.030066547898443</v>
      </c>
      <c r="Q139" s="9">
        <f>(Matrix3!Q139-Matrix2!Q139)/Matrix2!Q139*100</f>
        <v>44.370378484382179</v>
      </c>
      <c r="R139" s="40" t="s">
        <v>46</v>
      </c>
      <c r="S139" s="38">
        <f>Matrix2!S139/Matrix3!S139*100</f>
        <v>64.415399481259215</v>
      </c>
      <c r="T139" s="38">
        <f>Matrix2!T139/Matrix3!T139*100</f>
        <v>68.448668448668442</v>
      </c>
      <c r="U139" s="38">
        <f>Matrix2!U139/Matrix3!U139*100</f>
        <v>45.593619246861927</v>
      </c>
      <c r="V139" s="38">
        <f>Matrix2!V139/Matrix3!V139*100</f>
        <v>62.112676056338024</v>
      </c>
      <c r="W139" s="38">
        <f>Matrix2!W139/Matrix3!W139*100</f>
        <v>46.974476627473472</v>
      </c>
      <c r="X139" s="38">
        <f>Matrix2!X139/Matrix3!X139*100</f>
        <v>8.8280060882800608</v>
      </c>
      <c r="Y139" s="38">
        <f>Matrix2!Y139/Matrix3!Y139*100</f>
        <v>29.360945859711755</v>
      </c>
      <c r="Z139" s="38">
        <f>Matrix2!Z139/Matrix3!Z139*100</f>
        <v>15.750608456453941</v>
      </c>
      <c r="AA139" s="38">
        <f>(Matrix3!AA139-Matrix2!AA139)/Matrix2!AA139*100</f>
        <v>28.572570709195105</v>
      </c>
      <c r="AB139" s="38" t="s">
        <v>46</v>
      </c>
      <c r="AC139" s="38" t="s">
        <v>46</v>
      </c>
      <c r="AD139" s="38">
        <f>Matrix2!AD139/Matrix3!AD139*100</f>
        <v>89.203276247207739</v>
      </c>
      <c r="AE139" s="44">
        <f>Matrix2!AE139/Matrix3!AE139*100</f>
        <v>44.996914396544128</v>
      </c>
      <c r="AF139" s="40">
        <f>Matrix2!AF139/Matrix3!AF139*100</f>
        <v>18.538812785388128</v>
      </c>
      <c r="AG139" s="38">
        <f>Matrix2!AG139/Matrix3!AG139*100</f>
        <v>16.189630005711749</v>
      </c>
      <c r="AH139" s="38">
        <f>Matrix2!AH139/Matrix3!AH139*100</f>
        <v>47.490347490347489</v>
      </c>
      <c r="AI139" s="38">
        <f>Matrix2!AI139/Matrix3!AI139*100</f>
        <v>95.513265731351581</v>
      </c>
      <c r="AJ139" s="38">
        <f>Matrix2!AJ139/Matrix3!AJ139*100</f>
        <v>25.11415525114155</v>
      </c>
      <c r="AK139" s="38">
        <f>Matrix2!AK139/Matrix3!AK139*100</f>
        <v>21.577763496143959</v>
      </c>
      <c r="AL139" s="38">
        <f>Matrix2!AL139/Matrix3!AL139*100</f>
        <v>20.324550128534703</v>
      </c>
      <c r="AM139" s="38">
        <f>Matrix2!AM139/Matrix3!AM139*100</f>
        <v>44.378257632166793</v>
      </c>
      <c r="AN139" s="38">
        <f>Matrix2!AN139/Matrix3!AN139*100</f>
        <v>24.666797334378675</v>
      </c>
      <c r="AO139" s="38">
        <f>Matrix2!AO139/Matrix3!AO139*1000</f>
        <v>72.324578596628768</v>
      </c>
      <c r="AP139" s="38" t="s">
        <v>46</v>
      </c>
      <c r="AQ139" s="40" t="s">
        <v>46</v>
      </c>
      <c r="AR139" s="38">
        <f>Matrix2!AR139/Matrix3!AR139*100</f>
        <v>10.830107253918893</v>
      </c>
      <c r="AS139" s="38">
        <f>Matrix2!AS139/Matrix3!AS139*100</f>
        <v>36.346322883094054</v>
      </c>
      <c r="AT139" s="38">
        <f>Matrix2!AT139/Matrix3!AT139*100</f>
        <v>37.041515517936318</v>
      </c>
      <c r="AU139" s="38">
        <f>Matrix2!AU139/Matrix3!AU139*100</f>
        <v>44.178454842219807</v>
      </c>
      <c r="AV139" s="38">
        <f>Matrix2!AV139/Matrix3!AV139*100</f>
        <v>14.986815118663932</v>
      </c>
      <c r="AW139" s="38">
        <f>Matrix2!AW139/Matrix3!AW139*100</f>
        <v>3.1350717843539404</v>
      </c>
      <c r="AX139" s="38">
        <v>6</v>
      </c>
      <c r="AY139" s="38" t="s">
        <v>46</v>
      </c>
      <c r="AZ139" s="9" t="s">
        <v>46</v>
      </c>
      <c r="BA139" s="40">
        <f>Matrix2!BA139/Matrix3!BA139*1000</f>
        <v>15.104808877928484</v>
      </c>
      <c r="BB139" s="31" t="s">
        <v>46</v>
      </c>
      <c r="BC139" s="38">
        <f>Matrix2!BC139/Matrix3!BC139*100</f>
        <v>6.6932035972283659</v>
      </c>
      <c r="BD139" s="55">
        <f>Matrix2!BD139/Matrix3!BD139*100</f>
        <v>62.995594713656388</v>
      </c>
      <c r="BE139" s="38">
        <f>Matrix2!BE139/Matrix3!BE139*100</f>
        <v>8.5503472222222232</v>
      </c>
      <c r="BF139" s="51">
        <f>Matrix2!BF139/Matrix3!BF139*100</f>
        <v>59.898477157360411</v>
      </c>
      <c r="BG139" s="38">
        <f>Matrix2!BG139/Matrix3!BG139*100</f>
        <v>23.519705527701973</v>
      </c>
      <c r="BH139" s="38">
        <f>Matrix2!BH139/Matrix3!BH139*100</f>
        <v>3.6832164058283863</v>
      </c>
      <c r="BI139" s="38">
        <f>Matrix2!BI139/Matrix3!BI139*100</f>
        <v>18.854479754145419</v>
      </c>
      <c r="BJ139" s="38">
        <f>Matrix2!BJ139/Matrix3!BJ139*100</f>
        <v>8.3921515652966807</v>
      </c>
      <c r="BK139" s="38">
        <f>Matrix2!BK139/Matrix3!BK139*100</f>
        <v>26.197183098591548</v>
      </c>
      <c r="BL139" s="38" t="s">
        <v>46</v>
      </c>
      <c r="BM139" s="38" t="s">
        <v>46</v>
      </c>
      <c r="BN139" s="38" t="s">
        <v>46</v>
      </c>
      <c r="BO139" s="40" t="s">
        <v>46</v>
      </c>
      <c r="BP139" s="38">
        <f>Matrix2!BP139/Matrix3!BP139*100</f>
        <v>13.399260209858834</v>
      </c>
      <c r="BQ139" s="38">
        <f>Matrix2!BQ139/Matrix3!BQ139*100</f>
        <v>20.095604752906219</v>
      </c>
      <c r="BR139" s="38">
        <f>(Matrix2!BR139-Matrix3!BR139)/Matrix3!BR139*100</f>
        <v>55.617857233701287</v>
      </c>
      <c r="BS139" s="38">
        <f>Matrix2!BS139/Matrix3!BS139*100</f>
        <v>12.432569651583423</v>
      </c>
      <c r="BT139" s="38">
        <f>Matrix2!BT139/Matrix3!BT139*100</f>
        <v>5.9243510820587675</v>
      </c>
      <c r="BU139" s="38">
        <f>Matrix2!BU139/Matrix3!BU139*100</f>
        <v>4.3066354646335023</v>
      </c>
      <c r="BV139" s="38">
        <f>Matrix2!BV139/Matrix3!BV139*100</f>
        <v>13.451165878350343</v>
      </c>
      <c r="BW139" s="38">
        <f>Matrix2!BW139/Matrix3!BW139*100</f>
        <v>16.026728347468516</v>
      </c>
      <c r="BX139" s="35">
        <f>Matrix2!BX139/Matrix3!BX139*1000</f>
        <v>35860.359635860645</v>
      </c>
      <c r="BY139" s="45" t="s">
        <v>46</v>
      </c>
      <c r="BZ139" s="38">
        <f>Matrix2!BZ139/Matrix3!BZ139*100</f>
        <v>63.249666814749006</v>
      </c>
      <c r="CA139" s="38">
        <f>Matrix2!CA139/Matrix3!CA139*100</f>
        <v>66.529392562087224</v>
      </c>
      <c r="CB139" s="38">
        <f>Matrix2!CB139/Matrix3!CB139*100</f>
        <v>86.600739790141162</v>
      </c>
      <c r="CC139" s="38">
        <f>Matrix2!CC139/Matrix3!CC139*100</f>
        <v>13.399260209858834</v>
      </c>
      <c r="CD139" s="38">
        <f>Matrix2!CD139/Matrix3!CD139*100</f>
        <v>7.1752094813920131</v>
      </c>
      <c r="CE139" s="38">
        <f>Matrix2!CE139/Matrix3!CE139*100</f>
        <v>73.779637377963738</v>
      </c>
      <c r="CF139" s="38">
        <f>Matrix2!CF139/Matrix3!CF139*100</f>
        <v>15.418502202643172</v>
      </c>
      <c r="CG139" s="35">
        <f>Matrix2!$CG139-Matrix3!CG139</f>
        <v>-9261</v>
      </c>
      <c r="CH139" s="38">
        <f>Matrix2!CH139/Matrix3!CH139*100</f>
        <v>5.220117897905431</v>
      </c>
      <c r="CI139" s="38">
        <f>Matrix2!CI139/Matrix3!CI139*100</f>
        <v>4.0812743007650827</v>
      </c>
      <c r="CJ139" s="38">
        <f>Matrix2!CJ139/Matrix3!CJ139*100</f>
        <v>1.1388435971403486</v>
      </c>
      <c r="CK139" s="38">
        <f>Matrix2!CK139/Matrix3!CK139*100</f>
        <v>40.365209034118209</v>
      </c>
      <c r="CL139" s="38">
        <v>6.4</v>
      </c>
      <c r="CM139" s="38">
        <f>Matrix2!CM139/Matrix3!CM139*100</f>
        <v>58.577606919750124</v>
      </c>
      <c r="CN139" s="38">
        <f>Matrix2!CN139/Matrix3!CN139*100</f>
        <v>25.446030330062445</v>
      </c>
      <c r="CO139" s="40">
        <f>Matrix2!CO139/Matrix3!CO139*100</f>
        <v>12.560526315789474</v>
      </c>
      <c r="CP139" s="35">
        <f>Matrix2!CP139-Matrix3!CP139</f>
        <v>129</v>
      </c>
      <c r="CQ139" s="77">
        <f>Matrix2!CQ139/Matrix3!CQ139*100-100</f>
        <v>0.43324937027708188</v>
      </c>
      <c r="CR139" s="35">
        <f>Matrix2!CR139-Matrix3!CR139</f>
        <v>293</v>
      </c>
      <c r="CS139" s="50">
        <f>Matrix2!CS139/Matrix3!CS139*100-100</f>
        <v>0.98949714633076269</v>
      </c>
      <c r="CT139" s="38">
        <f>Matrix2!CT139/Matrix3!CT139*100</f>
        <v>56.00254146602461</v>
      </c>
      <c r="CU139" s="35">
        <f>Matrix2!CT139-Matrix3!CU139</f>
        <v>82</v>
      </c>
      <c r="CV139" s="38">
        <f>Matrix2!CV139/Matrix3!CV139*100</f>
        <v>94.299090422685921</v>
      </c>
      <c r="CW139" s="38">
        <f>Matrix2!CW139/Matrix3!CW139*100</f>
        <v>44.740750142793679</v>
      </c>
      <c r="CX139" s="38">
        <f>Matrix2!CX139/Matrix3!CX139</f>
        <v>2.1285333153220085</v>
      </c>
      <c r="CY139" s="38">
        <f>Matrix2!CY139/Matrix3!CY139</f>
        <v>7.9290476789533271</v>
      </c>
      <c r="CZ139" s="38">
        <f>Matrix2!CZ139/Matrix3!CZ139</f>
        <v>67.051063829787239</v>
      </c>
      <c r="DA139" s="40" t="s">
        <v>46</v>
      </c>
      <c r="DB139" s="44" t="s">
        <v>46</v>
      </c>
      <c r="DC139" s="44" t="s">
        <v>46</v>
      </c>
      <c r="DD139" s="44" t="s">
        <v>46</v>
      </c>
      <c r="DE139" s="44" t="s">
        <v>46</v>
      </c>
      <c r="DF139" s="44">
        <f>Matrix2!DF139/Matrix3!DF139*100</f>
        <v>6.6932035972283659</v>
      </c>
      <c r="DG139" s="44">
        <f>Matrix2!DG139/Matrix3!DG139*100</f>
        <v>62.995594713656388</v>
      </c>
      <c r="DH139" s="44">
        <f>Matrix2!DH139/Matrix3!DH139*100</f>
        <v>8.5503472222222232</v>
      </c>
      <c r="DI139" s="44">
        <f>Matrix2!DI139/Matrix3!DI139*100</f>
        <v>59.898477157360411</v>
      </c>
    </row>
    <row r="140" spans="1:113" x14ac:dyDescent="0.2">
      <c r="A140" s="3" t="s">
        <v>29</v>
      </c>
      <c r="B140" s="4">
        <v>2016</v>
      </c>
      <c r="C140" s="2" t="s">
        <v>7</v>
      </c>
      <c r="D140" s="38" t="s">
        <v>46</v>
      </c>
      <c r="E140" s="38" t="s">
        <v>46</v>
      </c>
      <c r="F140" s="39" t="s">
        <v>46</v>
      </c>
      <c r="G140" s="40" t="s">
        <v>46</v>
      </c>
      <c r="H140" s="38">
        <f>Matrix2!H140/Matrix3!H140*100</f>
        <v>8.1323135255278824</v>
      </c>
      <c r="I140" s="38">
        <f>Matrix2!I140/Matrix3!I140*100</f>
        <v>20.631496371837617</v>
      </c>
      <c r="J140" s="38">
        <f>Matrix2!J140/Matrix3!J140*100</f>
        <v>34.949267192784667</v>
      </c>
      <c r="K140" s="38">
        <f>Matrix2!K140/Matrix3!K140*100</f>
        <v>20.660324566312255</v>
      </c>
      <c r="L140" s="38">
        <f>Matrix2!L140/Matrix3!L140*100</f>
        <v>10.267495271548229</v>
      </c>
      <c r="M140" s="9" t="s">
        <v>46</v>
      </c>
      <c r="N140" s="38" t="s">
        <v>237</v>
      </c>
      <c r="O140" s="9">
        <f>Matrix2!O140/Matrix3!O140*100</f>
        <v>26.086956521739129</v>
      </c>
      <c r="P140" s="9" t="s">
        <v>237</v>
      </c>
      <c r="Q140" s="9" t="s">
        <v>237</v>
      </c>
      <c r="R140" s="40" t="s">
        <v>46</v>
      </c>
      <c r="S140" s="38">
        <f>Matrix2!S140/Matrix3!S140*100</f>
        <v>63.380579648825893</v>
      </c>
      <c r="T140" s="38">
        <f>Matrix2!T140/Matrix3!T140*100</f>
        <v>63.933376040999356</v>
      </c>
      <c r="U140" s="38">
        <f>Matrix2!U140/Matrix3!U140*100</f>
        <v>48.234842670759789</v>
      </c>
      <c r="V140" s="38">
        <f>Matrix2!V140/Matrix3!V140*100</f>
        <v>61.953727506426738</v>
      </c>
      <c r="W140" s="38">
        <f>Matrix2!W140/Matrix3!W140*100</f>
        <v>51.670644391408118</v>
      </c>
      <c r="X140" s="38">
        <f>Matrix2!X140/Matrix3!X140*100</f>
        <v>9.3402520385470709</v>
      </c>
      <c r="Y140" s="38">
        <f>Matrix2!Y140/Matrix3!Y140*100</f>
        <v>23.44812194737732</v>
      </c>
      <c r="Z140" s="38">
        <f>Matrix2!Z140/Matrix3!Z140*100</f>
        <v>11.629803152759957</v>
      </c>
      <c r="AA140" s="38">
        <f>(Matrix3!AA140-Matrix2!AA140)/Matrix2!AA140*100</f>
        <v>23.164517667724127</v>
      </c>
      <c r="AB140" s="38" t="s">
        <v>46</v>
      </c>
      <c r="AC140" s="38" t="s">
        <v>46</v>
      </c>
      <c r="AD140" s="38">
        <f>Matrix2!AD140/Matrix3!AD140*100</f>
        <v>88.012618296529965</v>
      </c>
      <c r="AE140" s="44">
        <f>Matrix2!AE140/Matrix3!AE140*100</f>
        <v>56.452638270820088</v>
      </c>
      <c r="AF140" s="40">
        <f>Matrix2!AF140/Matrix3!AF140*100</f>
        <v>0</v>
      </c>
      <c r="AG140" s="38">
        <f>Matrix2!AG140/Matrix3!AG140*100</f>
        <v>17.395567758383997</v>
      </c>
      <c r="AH140" s="38">
        <f>Matrix2!AH140/Matrix3!AH140*100</f>
        <v>63.607594936708857</v>
      </c>
      <c r="AI140" s="38">
        <f>Matrix2!AI140/Matrix3!AI140*100</f>
        <v>98.831030818278435</v>
      </c>
      <c r="AJ140" s="38">
        <f>Matrix2!AJ140/Matrix3!AJ140*100</f>
        <v>13.197026022304833</v>
      </c>
      <c r="AK140" s="38">
        <f>Matrix2!AK140/Matrix3!AK140*100</f>
        <v>19.424019607843139</v>
      </c>
      <c r="AL140" s="38">
        <f>Matrix2!AL140/Matrix3!AL140*100</f>
        <v>10.416666666666668</v>
      </c>
      <c r="AM140" s="38">
        <f>Matrix2!AM140/Matrix3!AM140*100</f>
        <v>26.498422712933756</v>
      </c>
      <c r="AN140" s="38">
        <f>Matrix2!AN140/Matrix3!AN140*100</f>
        <v>15.332581736189402</v>
      </c>
      <c r="AO140" s="38">
        <f>Matrix2!AO140/Matrix3!AO140*1000</f>
        <v>42.089440060127771</v>
      </c>
      <c r="AP140" s="38" t="s">
        <v>46</v>
      </c>
      <c r="AQ140" s="40" t="s">
        <v>46</v>
      </c>
      <c r="AR140" s="38">
        <f>Matrix2!AR140/Matrix3!AR140*100</f>
        <v>9.6620252337059558</v>
      </c>
      <c r="AS140" s="38">
        <f>Matrix2!AS140/Matrix3!AS140*100</f>
        <v>29.769959404600812</v>
      </c>
      <c r="AT140" s="38">
        <f>Matrix2!AT140/Matrix3!AT140*100</f>
        <v>40.68181818181818</v>
      </c>
      <c r="AU140" s="38">
        <f>Matrix2!AU140/Matrix3!AU140*100</f>
        <v>43.575418994413404</v>
      </c>
      <c r="AV140" s="38">
        <f>Matrix2!AV140/Matrix3!AV140*100</f>
        <v>7.3071718538565626</v>
      </c>
      <c r="AW140" s="38">
        <f>Matrix2!AW140/Matrix3!AW140*100</f>
        <v>1.4208389715832206</v>
      </c>
      <c r="AX140" s="38" t="s">
        <v>237</v>
      </c>
      <c r="AY140" s="38" t="s">
        <v>46</v>
      </c>
      <c r="AZ140" s="9" t="s">
        <v>46</v>
      </c>
      <c r="BA140" s="40">
        <f>Matrix2!BA140/Matrix3!BA140*1000</f>
        <v>11.119936457505958</v>
      </c>
      <c r="BB140" s="31" t="s">
        <v>46</v>
      </c>
      <c r="BC140" s="38">
        <f>Matrix2!BC140/Matrix3!BC140*100</f>
        <v>4.4303797468354427</v>
      </c>
      <c r="BD140" s="55">
        <f>Matrix2!BD140/Matrix3!BD140*100</f>
        <v>61.038961038961034</v>
      </c>
      <c r="BE140" s="38">
        <f>Matrix2!BE140/Matrix3!BE140*100</f>
        <v>4.695652173913043</v>
      </c>
      <c r="BF140" s="51">
        <f>Matrix2!BF140/Matrix3!BF140*100</f>
        <v>59.259259259259252</v>
      </c>
      <c r="BG140" s="38">
        <f>Matrix2!BG140/Matrix3!BG140*100</f>
        <v>24.19428646139766</v>
      </c>
      <c r="BH140" s="38">
        <f>Matrix2!BH140/Matrix3!BH140*100</f>
        <v>1.3780059443393677</v>
      </c>
      <c r="BI140" s="38">
        <f>Matrix2!BI140/Matrix3!BI140*100</f>
        <v>19.571865443425075</v>
      </c>
      <c r="BJ140" s="38">
        <f>Matrix2!BJ140/Matrix3!BJ140*100</f>
        <v>9.6191270503197099</v>
      </c>
      <c r="BK140" s="38">
        <f>Matrix2!BK140/Matrix3!BK140*100</f>
        <v>24.132947976878611</v>
      </c>
      <c r="BL140" s="38" t="s">
        <v>46</v>
      </c>
      <c r="BM140" s="38" t="s">
        <v>46</v>
      </c>
      <c r="BN140" s="38" t="s">
        <v>46</v>
      </c>
      <c r="BO140" s="40" t="s">
        <v>46</v>
      </c>
      <c r="BP140" s="38">
        <f>Matrix2!BP140/Matrix3!BP140*100</f>
        <v>12.98831385642738</v>
      </c>
      <c r="BQ140" s="38">
        <f>Matrix2!BQ140/Matrix3!BQ140*100</f>
        <v>15.520942205652814</v>
      </c>
      <c r="BR140" s="38">
        <f>(Matrix2!BR140-Matrix3!BR140)/Matrix3!BR140*100</f>
        <v>63.262560177098969</v>
      </c>
      <c r="BS140" s="38">
        <f>Matrix2!BS140/Matrix3!BS140*100</f>
        <v>7.3478459828724585</v>
      </c>
      <c r="BT140" s="38">
        <f>Matrix2!BT140/Matrix3!BT140*100</f>
        <v>2.745636399293979</v>
      </c>
      <c r="BU140" s="38">
        <f>Matrix2!BU140/Matrix3!BU140*100</f>
        <v>2.637729549248748</v>
      </c>
      <c r="BV140" s="38">
        <f>Matrix2!BV140/Matrix3!BV140*100</f>
        <v>7.3473611590203518</v>
      </c>
      <c r="BW140" s="38">
        <f>Matrix2!BW140/Matrix3!BW140*100</f>
        <v>8.8621444201312904</v>
      </c>
      <c r="BX140" s="35">
        <f>Matrix2!BX140/Matrix3!BX140*1000</f>
        <v>47046.190288195816</v>
      </c>
      <c r="BY140" s="45" t="s">
        <v>46</v>
      </c>
      <c r="BZ140" s="38">
        <f>Matrix2!BZ140/Matrix3!BZ140*100</f>
        <v>61.515329803229392</v>
      </c>
      <c r="CA140" s="38">
        <f>Matrix2!CA140/Matrix3!CA140*100</f>
        <v>63.466836194108922</v>
      </c>
      <c r="CB140" s="38">
        <f>Matrix2!CB140/Matrix3!CB140*100</f>
        <v>87.011686143572618</v>
      </c>
      <c r="CC140" s="38">
        <f>Matrix2!CC140/Matrix3!CC140*100</f>
        <v>12.98831385642738</v>
      </c>
      <c r="CD140" s="38">
        <f>Matrix2!CD140/Matrix3!CD140*100</f>
        <v>6.64440734557596</v>
      </c>
      <c r="CE140" s="38">
        <f>Matrix2!CE140/Matrix3!CE140*100</f>
        <v>70.241749808135069</v>
      </c>
      <c r="CF140" s="38">
        <f>Matrix2!CF140/Matrix3!CF140*100</f>
        <v>3.2520325203252036</v>
      </c>
      <c r="CG140" s="35">
        <f>Matrix2!$CG140-Matrix3!CG140</f>
        <v>-1719</v>
      </c>
      <c r="CH140" s="38">
        <f>Matrix2!CH140/Matrix3!CH140*100</f>
        <v>3.1774707757704572</v>
      </c>
      <c r="CI140" s="38">
        <f>Matrix2!CI140/Matrix3!CI140*100</f>
        <v>1.8703506907545167</v>
      </c>
      <c r="CJ140" s="38">
        <f>Matrix2!CJ140/Matrix3!CJ140*100</f>
        <v>1.3071200850159403</v>
      </c>
      <c r="CK140" s="38">
        <f>Matrix2!CK140/Matrix3!CK140*100</f>
        <v>36.120401337792643</v>
      </c>
      <c r="CL140" s="38" t="s">
        <v>237</v>
      </c>
      <c r="CM140" s="38">
        <f>Matrix2!CM140/Matrix3!CM140*100</f>
        <v>38.127090301003349</v>
      </c>
      <c r="CN140" s="38">
        <f>Matrix2!CN140/Matrix3!CN140*100</f>
        <v>28.417266187050359</v>
      </c>
      <c r="CO140" s="40">
        <f>Matrix2!CO140/Matrix3!CO140*100</f>
        <v>7.4426412982652481</v>
      </c>
      <c r="CP140" s="35">
        <f>Matrix2!CP140-Matrix3!CP140</f>
        <v>70</v>
      </c>
      <c r="CQ140" s="77">
        <f>Matrix2!CQ140/Matrix3!CQ140*100-100</f>
        <v>0.937583712831497</v>
      </c>
      <c r="CR140" s="35">
        <f>Matrix2!CR140-Matrix3!CR140</f>
        <v>342</v>
      </c>
      <c r="CS140" s="50">
        <f>Matrix2!CS140/Matrix3!CS140*100-100</f>
        <v>4.7539616346955711</v>
      </c>
      <c r="CT140" s="38">
        <f>Matrix2!CT140/Matrix3!CT140*100</f>
        <v>49.641719745222929</v>
      </c>
      <c r="CU140" s="35">
        <f>Matrix2!CT140-Matrix3!CU140</f>
        <v>21</v>
      </c>
      <c r="CV140" s="38">
        <f>Matrix2!CV140/Matrix3!CV140*100</f>
        <v>103.57085987261145</v>
      </c>
      <c r="CW140" s="38">
        <f>Matrix2!CW140/Matrix3!CW140*100</f>
        <v>51.023730143165324</v>
      </c>
      <c r="CX140" s="38">
        <f>Matrix2!CX140/Matrix3!CX140</f>
        <v>2.1263552960800669</v>
      </c>
      <c r="CY140" s="38">
        <f>Matrix2!CY140/Matrix3!CY140</f>
        <v>3.5376965772432931</v>
      </c>
      <c r="CZ140" s="38">
        <f>Matrix2!CZ140/Matrix3!CZ140</f>
        <v>53.862676056338032</v>
      </c>
      <c r="DA140" s="40" t="s">
        <v>46</v>
      </c>
      <c r="DB140" s="44" t="s">
        <v>46</v>
      </c>
      <c r="DC140" s="44" t="s">
        <v>46</v>
      </c>
      <c r="DD140" s="44" t="s">
        <v>46</v>
      </c>
      <c r="DE140" s="44" t="s">
        <v>46</v>
      </c>
      <c r="DF140" s="44">
        <f>Matrix2!DF140/Matrix3!DF140*100</f>
        <v>4.4303797468354427</v>
      </c>
      <c r="DG140" s="44">
        <f>Matrix2!DG140/Matrix3!DG140*100</f>
        <v>61.038961038961034</v>
      </c>
      <c r="DH140" s="44">
        <f>Matrix2!DH140/Matrix3!DH140*100</f>
        <v>4.695652173913043</v>
      </c>
      <c r="DI140" s="44">
        <f>Matrix2!DI140/Matrix3!DI140*100</f>
        <v>59.259259259259252</v>
      </c>
    </row>
    <row r="141" spans="1:113" x14ac:dyDescent="0.2">
      <c r="A141" s="3" t="s">
        <v>30</v>
      </c>
      <c r="B141" s="4">
        <v>2016</v>
      </c>
      <c r="C141" s="2" t="s">
        <v>8</v>
      </c>
      <c r="D141" s="38" t="s">
        <v>46</v>
      </c>
      <c r="E141" s="38" t="s">
        <v>46</v>
      </c>
      <c r="F141" s="39" t="s">
        <v>46</v>
      </c>
      <c r="G141" s="40" t="s">
        <v>46</v>
      </c>
      <c r="H141" s="38">
        <f>Matrix2!H141/Matrix3!H141*100</f>
        <v>7.7604864474904662</v>
      </c>
      <c r="I141" s="38">
        <f>Matrix2!I141/Matrix3!I141*100</f>
        <v>17.906832938266515</v>
      </c>
      <c r="J141" s="38">
        <f>Matrix2!J141/Matrix3!J141*100</f>
        <v>29.90515708358032</v>
      </c>
      <c r="K141" s="38">
        <f>Matrix2!K141/Matrix3!K141*100</f>
        <v>19.006819374016438</v>
      </c>
      <c r="L141" s="38">
        <f>Matrix2!L141/Matrix3!L141*100</f>
        <v>6.3561166739225072</v>
      </c>
      <c r="M141" s="9" t="s">
        <v>46</v>
      </c>
      <c r="N141" s="38" t="s">
        <v>237</v>
      </c>
      <c r="O141" s="9">
        <f>Matrix2!O141/Matrix3!O141*100</f>
        <v>24.31818181818182</v>
      </c>
      <c r="P141" s="9" t="s">
        <v>237</v>
      </c>
      <c r="Q141" s="9" t="s">
        <v>237</v>
      </c>
      <c r="R141" s="40" t="s">
        <v>46</v>
      </c>
      <c r="S141" s="38">
        <f>Matrix2!S141/Matrix3!S141*100</f>
        <v>62.989032574889507</v>
      </c>
      <c r="T141" s="38">
        <f>Matrix2!T141/Matrix3!T141*100</f>
        <v>61.48309340475393</v>
      </c>
      <c r="U141" s="38">
        <f>Matrix2!U141/Matrix3!U141*100</f>
        <v>49.938837920489298</v>
      </c>
      <c r="V141" s="38">
        <f>Matrix2!V141/Matrix3!V141*100</f>
        <v>59.327217125382262</v>
      </c>
      <c r="W141" s="38">
        <f>Matrix2!W141/Matrix3!W141*100</f>
        <v>52.388242498469076</v>
      </c>
      <c r="X141" s="38">
        <f>Matrix2!X141/Matrix3!X141*100</f>
        <v>10.995723885155773</v>
      </c>
      <c r="Y141" s="38">
        <f>Matrix2!Y141/Matrix3!Y141*100</f>
        <v>20.176450284970702</v>
      </c>
      <c r="Z141" s="38">
        <f>Matrix2!Z141/Matrix3!Z141*100</f>
        <v>10.215990782817588</v>
      </c>
      <c r="AA141" s="38">
        <f>(Matrix3!AA141-Matrix2!AA141)/Matrix2!AA141*100</f>
        <v>25.588280302762769</v>
      </c>
      <c r="AB141" s="38" t="s">
        <v>46</v>
      </c>
      <c r="AC141" s="38" t="s">
        <v>46</v>
      </c>
      <c r="AD141" s="38">
        <f>Matrix2!AD141/Matrix3!AD141*100</f>
        <v>88.58695652173914</v>
      </c>
      <c r="AE141" s="44">
        <f>Matrix2!AE141/Matrix3!AE141*100</f>
        <v>44.713946744002108</v>
      </c>
      <c r="AF141" s="40">
        <f>Matrix2!AF141/Matrix3!AF141*100</f>
        <v>0</v>
      </c>
      <c r="AG141" s="38">
        <f>Matrix2!AG141/Matrix3!AG141*100</f>
        <v>17.386375347830569</v>
      </c>
      <c r="AH141" s="38">
        <f>Matrix2!AH141/Matrix3!AH141*100</f>
        <v>54.521276595744681</v>
      </c>
      <c r="AI141" s="38">
        <f>Matrix2!AI141/Matrix3!AI141*100</f>
        <v>98.907820008737431</v>
      </c>
      <c r="AJ141" s="38">
        <f>Matrix2!AJ141/Matrix3!AJ141*100</f>
        <v>32.951289398280807</v>
      </c>
      <c r="AK141" s="38">
        <f>Matrix2!AK141/Matrix3!AK141*100</f>
        <v>17.864077669902912</v>
      </c>
      <c r="AL141" s="38">
        <f>Matrix2!AL141/Matrix3!AL141*100</f>
        <v>9.6116504854368934</v>
      </c>
      <c r="AM141" s="38">
        <f>Matrix2!AM141/Matrix3!AM141*100</f>
        <v>24.456521739130434</v>
      </c>
      <c r="AN141" s="38">
        <f>Matrix2!AN141/Matrix3!AN141*100</f>
        <v>12.774155305275636</v>
      </c>
      <c r="AO141" s="38">
        <f>Matrix2!AO141/Matrix3!AO141*1000</f>
        <v>39.715471250740961</v>
      </c>
      <c r="AP141" s="38" t="s">
        <v>46</v>
      </c>
      <c r="AQ141" s="40" t="s">
        <v>46</v>
      </c>
      <c r="AR141" s="38">
        <f>Matrix2!AR141/Matrix3!AR141*100</f>
        <v>9.7959394001855085</v>
      </c>
      <c r="AS141" s="38">
        <f>Matrix2!AS141/Matrix3!AS141*100</f>
        <v>23.145712782745921</v>
      </c>
      <c r="AT141" s="38">
        <f>Matrix2!AT141/Matrix3!AT141*100</f>
        <v>33.636363636363633</v>
      </c>
      <c r="AU141" s="38">
        <f>Matrix2!AU141/Matrix3!AU141*100</f>
        <v>37.162162162162161</v>
      </c>
      <c r="AV141" s="38">
        <f>Matrix2!AV141/Matrix3!AV141*100</f>
        <v>6.996317727511836</v>
      </c>
      <c r="AW141" s="38">
        <f>Matrix2!AW141/Matrix3!AW141*100</f>
        <v>1.2098895318253551</v>
      </c>
      <c r="AX141" s="38" t="s">
        <v>237</v>
      </c>
      <c r="AY141" s="38" t="s">
        <v>46</v>
      </c>
      <c r="AZ141" s="9" t="s">
        <v>46</v>
      </c>
      <c r="BA141" s="40">
        <f>Matrix2!BA141/Matrix3!BA141*1000</f>
        <v>18.806744487678341</v>
      </c>
      <c r="BB141" s="31" t="s">
        <v>46</v>
      </c>
      <c r="BC141" s="38">
        <f>Matrix2!BC141/Matrix3!BC141*100</f>
        <v>3.4513274336283186</v>
      </c>
      <c r="BD141" s="55">
        <f>Matrix2!BD141/Matrix3!BD141*100</f>
        <v>44.871794871794876</v>
      </c>
      <c r="BE141" s="38">
        <f>Matrix2!BE141/Matrix3!BE141*100</f>
        <v>3.2133676092544987</v>
      </c>
      <c r="BF141" s="51">
        <f>Matrix2!BF141/Matrix3!BF141*100</f>
        <v>36</v>
      </c>
      <c r="BG141" s="38">
        <f>Matrix2!BG141/Matrix3!BG141*100</f>
        <v>23.673090796660826</v>
      </c>
      <c r="BH141" s="38">
        <f>Matrix2!BH141/Matrix3!BH141*100</f>
        <v>1.9155420113191119</v>
      </c>
      <c r="BI141" s="38">
        <f>Matrix2!BI141/Matrix3!BI141*100</f>
        <v>19.261040664626147</v>
      </c>
      <c r="BJ141" s="38">
        <f>Matrix2!BJ141/Matrix3!BJ141*100</f>
        <v>8.5483165719282894</v>
      </c>
      <c r="BK141" s="38">
        <f>Matrix2!BK141/Matrix3!BK141*100</f>
        <v>25.191815856777495</v>
      </c>
      <c r="BL141" s="38" t="s">
        <v>46</v>
      </c>
      <c r="BM141" s="38" t="s">
        <v>46</v>
      </c>
      <c r="BN141" s="38" t="s">
        <v>46</v>
      </c>
      <c r="BO141" s="40" t="s">
        <v>46</v>
      </c>
      <c r="BP141" s="38">
        <f>Matrix2!BP141/Matrix3!BP141*100</f>
        <v>13.043478260869565</v>
      </c>
      <c r="BQ141" s="38">
        <f>Matrix2!BQ141/Matrix3!BQ141*100</f>
        <v>13.666765140621232</v>
      </c>
      <c r="BR141" s="38">
        <f>(Matrix2!BR141-Matrix3!BR141)/Matrix3!BR141*100</f>
        <v>70.374086079276225</v>
      </c>
      <c r="BS141" s="38">
        <f>Matrix2!BS141/Matrix3!BS141*100</f>
        <v>7.4873750386478406</v>
      </c>
      <c r="BT141" s="38">
        <f>Matrix2!BT141/Matrix3!BT141*100</f>
        <v>3.3340204060599814</v>
      </c>
      <c r="BU141" s="38">
        <f>Matrix2!BU141/Matrix3!BU141*100</f>
        <v>2.6592208482914508</v>
      </c>
      <c r="BV141" s="38">
        <f>Matrix2!BV141/Matrix3!BV141*100</f>
        <v>7.0888468809073721</v>
      </c>
      <c r="BW141" s="38">
        <f>Matrix2!BW141/Matrix3!BW141*100</f>
        <v>9.5447622271111872</v>
      </c>
      <c r="BX141" s="35">
        <f>Matrix2!BX141/Matrix3!BX141*1000</f>
        <v>48381.057038199899</v>
      </c>
      <c r="BY141" s="45" t="s">
        <v>46</v>
      </c>
      <c r="BZ141" s="38">
        <f>Matrix2!BZ141/Matrix3!BZ141*100</f>
        <v>62.264248170668864</v>
      </c>
      <c r="CA141" s="38">
        <f>Matrix2!CA141/Matrix3!CA141*100</f>
        <v>62.028865979381443</v>
      </c>
      <c r="CB141" s="38">
        <f>Matrix2!CB141/Matrix3!CB141*100</f>
        <v>86.956521739130437</v>
      </c>
      <c r="CC141" s="38">
        <f>Matrix2!CC141/Matrix3!CC141*100</f>
        <v>13.043478260869565</v>
      </c>
      <c r="CD141" s="38">
        <f>Matrix2!CD141/Matrix3!CD141*100</f>
        <v>7.0203430394894291</v>
      </c>
      <c r="CE141" s="38">
        <f>Matrix2!CE141/Matrix3!CE141*100</f>
        <v>68.333333333333329</v>
      </c>
      <c r="CF141" s="38">
        <f>Matrix2!CF141/Matrix3!CF141*100</f>
        <v>8.4848484848484862</v>
      </c>
      <c r="CG141" s="35">
        <f>Matrix2!$CG141-Matrix3!CG141</f>
        <v>-2752</v>
      </c>
      <c r="CH141" s="38">
        <f>Matrix2!CH141/Matrix3!CH141*100</f>
        <v>3.6414797649590334</v>
      </c>
      <c r="CI141" s="38">
        <f>Matrix2!CI141/Matrix3!CI141*100</f>
        <v>2.2759248530993959</v>
      </c>
      <c r="CJ141" s="38">
        <f>Matrix2!CJ141/Matrix3!CJ141*100</f>
        <v>1.3655549118596375</v>
      </c>
      <c r="CK141" s="38">
        <f>Matrix2!CK141/Matrix3!CK141*100</f>
        <v>35.909090909090907</v>
      </c>
      <c r="CL141" s="38" t="s">
        <v>237</v>
      </c>
      <c r="CM141" s="38">
        <f>Matrix2!CM141/Matrix3!CM141*100</f>
        <v>41.818181818181813</v>
      </c>
      <c r="CN141" s="38">
        <f>Matrix2!CN141/Matrix3!CN141*100</f>
        <v>26.212319790301443</v>
      </c>
      <c r="CO141" s="40">
        <f>Matrix2!CO141/Matrix3!CO141*100</f>
        <v>8.1657632453226086</v>
      </c>
      <c r="CP141" s="35">
        <f>Matrix2!CP141-Matrix3!CP141</f>
        <v>79</v>
      </c>
      <c r="CQ141" s="77">
        <f>Matrix2!CQ141/Matrix3!CQ141*100-100</f>
        <v>0.87138760202955723</v>
      </c>
      <c r="CR141" s="35">
        <f>Matrix2!CR141-Matrix3!CR141</f>
        <v>-3</v>
      </c>
      <c r="CS141" s="50">
        <f>Matrix2!CS141/Matrix3!CS141*100-100</f>
        <v>-3.2794053345000407E-2</v>
      </c>
      <c r="CT141" s="38">
        <f>Matrix2!CT141/Matrix3!CT141*100</f>
        <v>40.951339529797707</v>
      </c>
      <c r="CU141" s="35">
        <f>Matrix2!CT141-Matrix3!CU141</f>
        <v>38</v>
      </c>
      <c r="CV141" s="38">
        <f>Matrix2!CV141/Matrix3!CV141*100</f>
        <v>106.56752323674139</v>
      </c>
      <c r="CW141" s="38">
        <f>Matrix2!CW141/Matrix3!CW141*100</f>
        <v>50.219519736164074</v>
      </c>
      <c r="CX141" s="38">
        <f>Matrix2!CX141/Matrix3!CX141</f>
        <v>2.1213379973764757</v>
      </c>
      <c r="CY141" s="38">
        <f>Matrix2!CY141/Matrix3!CY141</f>
        <v>6.1159785691774342</v>
      </c>
      <c r="CZ141" s="38">
        <f>Matrix2!CZ141/Matrix3!CZ141</f>
        <v>60.080495356037154</v>
      </c>
      <c r="DA141" s="40" t="s">
        <v>46</v>
      </c>
      <c r="DB141" s="44" t="s">
        <v>46</v>
      </c>
      <c r="DC141" s="44" t="s">
        <v>46</v>
      </c>
      <c r="DD141" s="44" t="s">
        <v>46</v>
      </c>
      <c r="DE141" s="44" t="s">
        <v>46</v>
      </c>
      <c r="DF141" s="44">
        <f>Matrix2!DF141/Matrix3!DF141*100</f>
        <v>3.4513274336283186</v>
      </c>
      <c r="DG141" s="44">
        <f>Matrix2!DG141/Matrix3!DG141*100</f>
        <v>44.871794871794876</v>
      </c>
      <c r="DH141" s="44">
        <f>Matrix2!DH141/Matrix3!DH141*100</f>
        <v>3.2133676092544987</v>
      </c>
      <c r="DI141" s="44">
        <f>Matrix2!DI141/Matrix3!DI141*100</f>
        <v>36</v>
      </c>
    </row>
    <row r="142" spans="1:113" x14ac:dyDescent="0.2">
      <c r="A142" s="3" t="s">
        <v>31</v>
      </c>
      <c r="B142" s="4">
        <v>2016</v>
      </c>
      <c r="C142" s="2" t="s">
        <v>9</v>
      </c>
      <c r="D142" s="38" t="s">
        <v>46</v>
      </c>
      <c r="E142" s="38" t="s">
        <v>46</v>
      </c>
      <c r="F142" s="39" t="s">
        <v>46</v>
      </c>
      <c r="G142" s="40" t="s">
        <v>46</v>
      </c>
      <c r="H142" s="38">
        <f>Matrix2!H142/Matrix3!H142*100</f>
        <v>8.2813781788351104</v>
      </c>
      <c r="I142" s="38">
        <f>Matrix2!I142/Matrix3!I142*100</f>
        <v>20.607054963084494</v>
      </c>
      <c r="J142" s="38">
        <f>Matrix2!J142/Matrix3!J142*100</f>
        <v>34.539395382051893</v>
      </c>
      <c r="K142" s="38">
        <f>Matrix2!K142/Matrix3!K142*100</f>
        <v>21.389809006977238</v>
      </c>
      <c r="L142" s="38">
        <f>Matrix2!L142/Matrix3!L142*100</f>
        <v>8.9816360601001666</v>
      </c>
      <c r="M142" s="9" t="s">
        <v>46</v>
      </c>
      <c r="N142" s="38" t="s">
        <v>237</v>
      </c>
      <c r="O142" s="9">
        <f>Matrix2!O142/Matrix3!O142*100</f>
        <v>32.199546485260768</v>
      </c>
      <c r="P142" s="9" t="s">
        <v>237</v>
      </c>
      <c r="Q142" s="9" t="s">
        <v>237</v>
      </c>
      <c r="R142" s="40" t="s">
        <v>46</v>
      </c>
      <c r="S142" s="38">
        <f>Matrix2!S142/Matrix3!S142*100</f>
        <v>64.002131628030909</v>
      </c>
      <c r="T142" s="38">
        <f>Matrix2!T142/Matrix3!T142*100</f>
        <v>64.616214757857819</v>
      </c>
      <c r="U142" s="38">
        <f>Matrix2!U142/Matrix3!U142*100</f>
        <v>49.238700395636016</v>
      </c>
      <c r="V142" s="38">
        <f>Matrix2!V142/Matrix3!V142*100</f>
        <v>55.62649640861931</v>
      </c>
      <c r="W142" s="38">
        <f>Matrix2!W142/Matrix3!W142*100</f>
        <v>48.648648648648653</v>
      </c>
      <c r="X142" s="38">
        <f>Matrix2!X142/Matrix3!X142*100</f>
        <v>9.9196976854038734</v>
      </c>
      <c r="Y142" s="38">
        <f>Matrix2!Y142/Matrix3!Y142*100</f>
        <v>21.877080307826155</v>
      </c>
      <c r="Z142" s="38">
        <f>Matrix2!Z142/Matrix3!Z142*100</f>
        <v>11.727056556430094</v>
      </c>
      <c r="AA142" s="38">
        <f>(Matrix3!AA142-Matrix2!AA142)/Matrix2!AA142*100</f>
        <v>26.469855247322581</v>
      </c>
      <c r="AB142" s="38" t="s">
        <v>46</v>
      </c>
      <c r="AC142" s="38" t="s">
        <v>46</v>
      </c>
      <c r="AD142" s="38">
        <f>Matrix2!AD142/Matrix3!AD142*100</f>
        <v>88.111888111888121</v>
      </c>
      <c r="AE142" s="44">
        <f>Matrix2!AE142/Matrix3!AE142*100</f>
        <v>50.600039346842415</v>
      </c>
      <c r="AF142" s="40">
        <f>Matrix2!AF142/Matrix3!AF142*100</f>
        <v>0</v>
      </c>
      <c r="AG142" s="38">
        <f>Matrix2!AG142/Matrix3!AG142*100</f>
        <v>17.231337161607875</v>
      </c>
      <c r="AH142" s="38">
        <f>Matrix2!AH142/Matrix3!AH142*100</f>
        <v>57.545271629778668</v>
      </c>
      <c r="AI142" s="38">
        <f>Matrix2!AI142/Matrix3!AI142*100</f>
        <v>93.311793214862675</v>
      </c>
      <c r="AJ142" s="38">
        <f>Matrix2!AJ142/Matrix3!AJ142*100</f>
        <v>27.261904761904759</v>
      </c>
      <c r="AK142" s="38">
        <f>Matrix2!AK142/Matrix3!AK142*100</f>
        <v>17.249698431845598</v>
      </c>
      <c r="AL142" s="38">
        <f>Matrix2!AL142/Matrix3!AL142*100</f>
        <v>6.3128266988339368</v>
      </c>
      <c r="AM142" s="38">
        <f>Matrix2!AM142/Matrix3!AM142*100</f>
        <v>17.948717948717949</v>
      </c>
      <c r="AN142" s="38">
        <f>Matrix2!AN142/Matrix3!AN142*100</f>
        <v>9.8547964770292786</v>
      </c>
      <c r="AO142" s="38">
        <f>Matrix2!AO142/Matrix3!AO142*1000</f>
        <v>41.180671268745535</v>
      </c>
      <c r="AP142" s="38" t="s">
        <v>46</v>
      </c>
      <c r="AQ142" s="40" t="s">
        <v>46</v>
      </c>
      <c r="AR142" s="38">
        <f>Matrix2!AR142/Matrix3!AR142*100</f>
        <v>8.9581624282198522</v>
      </c>
      <c r="AS142" s="38">
        <f>Matrix2!AS142/Matrix3!AS142*100</f>
        <v>26.556776556776558</v>
      </c>
      <c r="AT142" s="38">
        <f>Matrix2!AT142/Matrix3!AT142*100</f>
        <v>40.689655172413794</v>
      </c>
      <c r="AU142" s="38">
        <f>Matrix2!AU142/Matrix3!AU142*100</f>
        <v>41.525423728813557</v>
      </c>
      <c r="AV142" s="38">
        <f>Matrix2!AV142/Matrix3!AV142*100</f>
        <v>6.135531135531135</v>
      </c>
      <c r="AW142" s="38">
        <f>Matrix2!AW142/Matrix3!AW142*100</f>
        <v>1.9230769230769231</v>
      </c>
      <c r="AX142" s="38" t="s">
        <v>237</v>
      </c>
      <c r="AY142" s="38" t="s">
        <v>46</v>
      </c>
      <c r="AZ142" s="9" t="s">
        <v>46</v>
      </c>
      <c r="BA142" s="40">
        <f>Matrix2!BA142/Matrix3!BA142*1000</f>
        <v>10.487676979549031</v>
      </c>
      <c r="BB142" s="31" t="s">
        <v>46</v>
      </c>
      <c r="BC142" s="38">
        <f>Matrix2!BC142/Matrix3!BC142*100</f>
        <v>2.4700887688151294</v>
      </c>
      <c r="BD142" s="55">
        <f>Matrix2!BD142/Matrix3!BD142*100</f>
        <v>26.5625</v>
      </c>
      <c r="BE142" s="38">
        <f>Matrix2!BE142/Matrix3!BE142*100</f>
        <v>3.3296337402885685</v>
      </c>
      <c r="BF142" s="51">
        <f>Matrix2!BF142/Matrix3!BF142*100</f>
        <v>20</v>
      </c>
      <c r="BG142" s="38">
        <f>Matrix2!BG142/Matrix3!BG142*100</f>
        <v>24.569319114027891</v>
      </c>
      <c r="BH142" s="38">
        <f>Matrix2!BH142/Matrix3!BH142*100</f>
        <v>1.2687813021702838</v>
      </c>
      <c r="BI142" s="38">
        <f>Matrix2!BI142/Matrix3!BI142*100</f>
        <v>18.680346718556518</v>
      </c>
      <c r="BJ142" s="38">
        <f>Matrix2!BJ142/Matrix3!BJ142*100</f>
        <v>7.6861843269060675</v>
      </c>
      <c r="BK142" s="38">
        <f>Matrix2!BK142/Matrix3!BK142*100</f>
        <v>27.042577675489067</v>
      </c>
      <c r="BL142" s="38" t="s">
        <v>46</v>
      </c>
      <c r="BM142" s="38" t="s">
        <v>46</v>
      </c>
      <c r="BN142" s="38" t="s">
        <v>46</v>
      </c>
      <c r="BO142" s="40" t="s">
        <v>46</v>
      </c>
      <c r="BP142" s="38">
        <f>Matrix2!BP142/Matrix3!BP142*100</f>
        <v>13.060245987075255</v>
      </c>
      <c r="BQ142" s="38">
        <f>Matrix2!BQ142/Matrix3!BQ142*100</f>
        <v>15.285988935084156</v>
      </c>
      <c r="BR142" s="38">
        <f>(Matrix2!BR142-Matrix3!BR142)/Matrix3!BR142*100</f>
        <v>67.818485462152481</v>
      </c>
      <c r="BS142" s="38">
        <f>Matrix2!BS142/Matrix3!BS142*100</f>
        <v>5.0779327317473335</v>
      </c>
      <c r="BT142" s="38">
        <f>Matrix2!BT142/Matrix3!BT142*100</f>
        <v>1.911402789171452</v>
      </c>
      <c r="BU142" s="38">
        <f>Matrix2!BU142/Matrix3!BU142*100</f>
        <v>1.7302480717114863</v>
      </c>
      <c r="BV142" s="38">
        <f>Matrix2!BV142/Matrix3!BV142*100</f>
        <v>4.8558999456226211</v>
      </c>
      <c r="BW142" s="38">
        <f>Matrix2!BW142/Matrix3!BW142*100</f>
        <v>6.1454849498327757</v>
      </c>
      <c r="BX142" s="35">
        <f>Matrix2!BX142/Matrix3!BX142*1000</f>
        <v>57076.19517814531</v>
      </c>
      <c r="BY142" s="45" t="s">
        <v>46</v>
      </c>
      <c r="BZ142" s="38">
        <f>Matrix2!BZ142/Matrix3!BZ142*100</f>
        <v>61.193601312551273</v>
      </c>
      <c r="CA142" s="38">
        <f>Matrix2!CA142/Matrix3!CA142*100</f>
        <v>64.35470888113764</v>
      </c>
      <c r="CB142" s="38">
        <f>Matrix2!CB142/Matrix3!CB142*100</f>
        <v>86.939754012924737</v>
      </c>
      <c r="CC142" s="38">
        <f>Matrix2!CC142/Matrix3!CC142*100</f>
        <v>13.060245987075255</v>
      </c>
      <c r="CD142" s="38">
        <f>Matrix2!CD142/Matrix3!CD142*100</f>
        <v>6.9835313737752758</v>
      </c>
      <c r="CE142" s="38">
        <f>Matrix2!CE142/Matrix3!CE142*100</f>
        <v>71.010670183431245</v>
      </c>
      <c r="CF142" s="38">
        <f>Matrix2!CF142/Matrix3!CF142*100</f>
        <v>5.2356020942408374</v>
      </c>
      <c r="CG142" s="35">
        <f>Matrix2!$CG142-Matrix3!CG142</f>
        <v>1735</v>
      </c>
      <c r="CH142" s="38">
        <f>Matrix2!CH142/Matrix3!CH142*100</f>
        <v>2.9559621958576314</v>
      </c>
      <c r="CI142" s="38">
        <f>Matrix2!CI142/Matrix3!CI142*100</f>
        <v>1.675715530531537</v>
      </c>
      <c r="CJ142" s="38">
        <f>Matrix2!CJ142/Matrix3!CJ142*100</f>
        <v>1.2802466653260942</v>
      </c>
      <c r="CK142" s="38">
        <f>Matrix2!CK142/Matrix3!CK142*100</f>
        <v>32.653061224489797</v>
      </c>
      <c r="CL142" s="38" t="s">
        <v>237</v>
      </c>
      <c r="CM142" s="38">
        <f>Matrix2!CM142/Matrix3!CM142*100</f>
        <v>34.467120181405896</v>
      </c>
      <c r="CN142" s="38">
        <f>Matrix2!CN142/Matrix3!CN142*100</f>
        <v>26.475279106858054</v>
      </c>
      <c r="CO142" s="40">
        <f>Matrix2!CO142/Matrix3!CO142*100</f>
        <v>5.2716893368102049</v>
      </c>
      <c r="CP142" s="35">
        <f>Matrix2!CP142-Matrix3!CP142</f>
        <v>90</v>
      </c>
      <c r="CQ142" s="77">
        <f>Matrix2!CQ142/Matrix3!CQ142*100-100</f>
        <v>0.8093525179856158</v>
      </c>
      <c r="CR142" s="35">
        <f>Matrix2!CR142-Matrix3!CR142</f>
        <v>-96</v>
      </c>
      <c r="CS142" s="50">
        <f>Matrix2!CS142/Matrix3!CS142*100-100</f>
        <v>-0.84910666902530352</v>
      </c>
      <c r="CT142" s="38">
        <f>Matrix2!CT142/Matrix3!CT142*100</f>
        <v>34.487065120428191</v>
      </c>
      <c r="CU142" s="35">
        <f>Matrix2!CT142-Matrix3!CU142</f>
        <v>43</v>
      </c>
      <c r="CV142" s="38">
        <f>Matrix2!CV142/Matrix3!CV142*100</f>
        <v>116.92060660124888</v>
      </c>
      <c r="CW142" s="38">
        <f>Matrix2!CW142/Matrix3!CW142*100</f>
        <v>53.760459392945037</v>
      </c>
      <c r="CX142" s="38">
        <f>Matrix2!CX142/Matrix3!CX142</f>
        <v>2.1563771448788254</v>
      </c>
      <c r="CY142" s="38">
        <f>Matrix2!CY142/Matrix3!CY142</f>
        <v>4.0735171261487055</v>
      </c>
      <c r="CZ142" s="38">
        <f>Matrix2!CZ142/Matrix3!CZ142</f>
        <v>45.231910946196663</v>
      </c>
      <c r="DA142" s="40" t="s">
        <v>46</v>
      </c>
      <c r="DB142" s="44" t="s">
        <v>46</v>
      </c>
      <c r="DC142" s="44" t="s">
        <v>46</v>
      </c>
      <c r="DD142" s="44" t="s">
        <v>46</v>
      </c>
      <c r="DE142" s="44" t="s">
        <v>46</v>
      </c>
      <c r="DF142" s="44">
        <f>Matrix2!DF142/Matrix3!DF142*100</f>
        <v>2.4700887688151294</v>
      </c>
      <c r="DG142" s="44">
        <f>Matrix2!DG142/Matrix3!DG142*100</f>
        <v>26.5625</v>
      </c>
      <c r="DH142" s="44">
        <f>Matrix2!DH142/Matrix3!DH142*100</f>
        <v>3.3296337402885685</v>
      </c>
      <c r="DI142" s="44">
        <f>Matrix2!DI142/Matrix3!DI142*100</f>
        <v>20</v>
      </c>
    </row>
    <row r="143" spans="1:113" x14ac:dyDescent="0.2">
      <c r="A143" s="3" t="s">
        <v>32</v>
      </c>
      <c r="B143" s="4">
        <v>2016</v>
      </c>
      <c r="C143" s="2" t="s">
        <v>10</v>
      </c>
      <c r="D143" s="38" t="s">
        <v>46</v>
      </c>
      <c r="E143" s="38" t="s">
        <v>46</v>
      </c>
      <c r="F143" s="39" t="s">
        <v>46</v>
      </c>
      <c r="G143" s="40" t="s">
        <v>46</v>
      </c>
      <c r="H143" s="38">
        <f>Matrix2!H143/Matrix3!H143*100</f>
        <v>15.252737013743303</v>
      </c>
      <c r="I143" s="38">
        <f>Matrix2!I143/Matrix3!I143*100</f>
        <v>36.109946424411831</v>
      </c>
      <c r="J143" s="38">
        <f>Matrix2!J143/Matrix3!J143*100</f>
        <v>55.944843112424373</v>
      </c>
      <c r="K143" s="38">
        <f>Matrix2!K143/Matrix3!K143*100</f>
        <v>40.014125402181591</v>
      </c>
      <c r="L143" s="38">
        <f>Matrix2!L143/Matrix3!L143*100</f>
        <v>12.847054271065106</v>
      </c>
      <c r="M143" s="9" t="s">
        <v>46</v>
      </c>
      <c r="N143" s="38">
        <v>24.4</v>
      </c>
      <c r="O143" s="9">
        <f>Matrix2!O143/Matrix3!O143*100</f>
        <v>40.094339622641513</v>
      </c>
      <c r="P143" s="9">
        <f>Matrix2!P143/Matrix3!P143*100</f>
        <v>49.766147154727818</v>
      </c>
      <c r="Q143" s="9">
        <f>(Matrix3!Q143-Matrix2!Q143)/Matrix2!Q143*100</f>
        <v>53.859174461165729</v>
      </c>
      <c r="R143" s="40" t="s">
        <v>46</v>
      </c>
      <c r="S143" s="38">
        <f>Matrix2!S143/Matrix3!S143*100</f>
        <v>62.037456577556263</v>
      </c>
      <c r="T143" s="38">
        <f>Matrix2!T143/Matrix3!T143*100</f>
        <v>63.639051067918118</v>
      </c>
      <c r="U143" s="38">
        <f>Matrix2!U143/Matrix3!U143*100</f>
        <v>47.380739313003374</v>
      </c>
      <c r="V143" s="38">
        <f>Matrix2!V143/Matrix3!V143*100</f>
        <v>57.938234014789039</v>
      </c>
      <c r="W143" s="38">
        <f>Matrix2!W143/Matrix3!W143*100</f>
        <v>48.961208775243357</v>
      </c>
      <c r="X143" s="38">
        <f>Matrix2!X143/Matrix3!X143*100</f>
        <v>11.996336996336996</v>
      </c>
      <c r="Y143" s="38">
        <f>Matrix2!Y143/Matrix3!Y143*100</f>
        <v>25.742178895128497</v>
      </c>
      <c r="Z143" s="38">
        <f>Matrix2!Z143/Matrix3!Z143*100</f>
        <v>17.652147848865297</v>
      </c>
      <c r="AA143" s="38">
        <f>(Matrix3!AA143-Matrix2!AA143)/Matrix2!AA143*100</f>
        <v>12.600362675871565</v>
      </c>
      <c r="AB143" s="38" t="s">
        <v>46</v>
      </c>
      <c r="AC143" s="38" t="s">
        <v>46</v>
      </c>
      <c r="AD143" s="38">
        <f>Matrix2!AD143/Matrix3!AD143*100</f>
        <v>89.589905362776022</v>
      </c>
      <c r="AE143" s="44" t="s">
        <v>46</v>
      </c>
      <c r="AF143" s="40">
        <f>Matrix2!AF143/Matrix3!AF143*100</f>
        <v>53.652058432934922</v>
      </c>
      <c r="AG143" s="38">
        <f>Matrix2!AG143/Matrix3!AG143*100</f>
        <v>16.554856743535989</v>
      </c>
      <c r="AH143" s="38" t="s">
        <v>46</v>
      </c>
      <c r="AI143" s="38" t="s">
        <v>46</v>
      </c>
      <c r="AJ143" s="38" t="s">
        <v>46</v>
      </c>
      <c r="AK143" s="38">
        <f>Matrix2!AK143/Matrix3!AK143*100</f>
        <v>22.371206774876502</v>
      </c>
      <c r="AL143" s="38">
        <f>Matrix2!AL143/Matrix3!AL143*100</f>
        <v>24.300164667137146</v>
      </c>
      <c r="AM143" s="38">
        <f>Matrix2!AM143/Matrix3!AM143*100</f>
        <v>51.840168243953734</v>
      </c>
      <c r="AN143" s="38">
        <f>Matrix2!AN143/Matrix3!AN143*100</f>
        <v>29.900098494442101</v>
      </c>
      <c r="AO143" s="38" t="s">
        <v>46</v>
      </c>
      <c r="AP143" s="38" t="s">
        <v>46</v>
      </c>
      <c r="AQ143" s="40" t="s">
        <v>46</v>
      </c>
      <c r="AR143" s="38">
        <f>Matrix2!AR143/Matrix3!AR143*100</f>
        <v>10.062893081761008</v>
      </c>
      <c r="AS143" s="38">
        <f>Matrix2!AS143/Matrix3!AS143*100</f>
        <v>27.500000000000004</v>
      </c>
      <c r="AT143" s="38">
        <f>Matrix2!AT143/Matrix3!AT143*100</f>
        <v>36.531986531986533</v>
      </c>
      <c r="AU143" s="38">
        <f>Matrix2!AU143/Matrix3!AU143*100</f>
        <v>44.47004608294931</v>
      </c>
      <c r="AV143" s="38">
        <f>Matrix2!AV143/Matrix3!AV143*100</f>
        <v>18.935185185185187</v>
      </c>
      <c r="AW143" s="38">
        <f>Matrix2!AW143/Matrix3!AW143*100</f>
        <v>2.9166666666666665</v>
      </c>
      <c r="AX143" s="38">
        <v>6.3</v>
      </c>
      <c r="AY143" s="38" t="s">
        <v>46</v>
      </c>
      <c r="AZ143" s="9" t="s">
        <v>46</v>
      </c>
      <c r="BA143" s="40" t="s">
        <v>46</v>
      </c>
      <c r="BB143" s="31" t="s">
        <v>46</v>
      </c>
      <c r="BC143" s="38">
        <f>Matrix2!BC143/Matrix3!BC143*100</f>
        <v>6.0433544996715574</v>
      </c>
      <c r="BD143" s="55">
        <f>Matrix2!BD143/Matrix3!BD143*100</f>
        <v>38.04347826086957</v>
      </c>
      <c r="BE143" s="38">
        <f>Matrix2!BE143/Matrix3!BE143*100</f>
        <v>5.9074299634591956</v>
      </c>
      <c r="BF143" s="51">
        <f>Matrix2!BF143/Matrix3!BF143*100</f>
        <v>43.298969072164951</v>
      </c>
      <c r="BG143" s="38">
        <f>Matrix2!BG143/Matrix3!BG143*100</f>
        <v>24.078732820871185</v>
      </c>
      <c r="BH143" s="38">
        <f>Matrix2!BH143/Matrix3!BH143*100</f>
        <v>4.1985102060559161</v>
      </c>
      <c r="BI143" s="38">
        <f>Matrix2!BI143/Matrix3!BI143*100</f>
        <v>17.265939679732785</v>
      </c>
      <c r="BJ143" s="38">
        <f>Matrix2!BJ143/Matrix3!BJ143*100</f>
        <v>8.2326358188427147</v>
      </c>
      <c r="BK143" s="38">
        <f>Matrix2!BK143/Matrix3!BK143*100</f>
        <v>24.94033412887828</v>
      </c>
      <c r="BL143" s="38" t="s">
        <v>46</v>
      </c>
      <c r="BM143" s="38" t="s">
        <v>46</v>
      </c>
      <c r="BN143" s="38" t="s">
        <v>46</v>
      </c>
      <c r="BO143" s="40" t="s">
        <v>46</v>
      </c>
      <c r="BP143" s="38">
        <f>Matrix2!BP143/Matrix3!BP143*100</f>
        <v>13.663378105313207</v>
      </c>
      <c r="BQ143" s="38">
        <f>Matrix2!BQ143/Matrix3!BQ143*100</f>
        <v>20.326863560194621</v>
      </c>
      <c r="BR143" s="38">
        <f>(Matrix2!BR143-Matrix3!BR143)/Matrix3!BR143*100</f>
        <v>49.112847462221367</v>
      </c>
      <c r="BS143" s="38">
        <f>Matrix2!BS143/Matrix3!BS143*100</f>
        <v>15.660377358490566</v>
      </c>
      <c r="BT143" s="38">
        <f>Matrix2!BT143/Matrix3!BT143*100</f>
        <v>7.2257162823200565</v>
      </c>
      <c r="BU143" s="38">
        <f>Matrix2!BU143/Matrix3!BU143*100</f>
        <v>6.0561036491144655</v>
      </c>
      <c r="BV143" s="38">
        <f>Matrix2!BV143/Matrix3!BV143*100</f>
        <v>17.239898137636917</v>
      </c>
      <c r="BW143" s="38">
        <f>Matrix2!BW143/Matrix3!BW143*100</f>
        <v>20.170669083220059</v>
      </c>
      <c r="BX143" s="35">
        <f>Matrix2!BX143/Matrix3!BX143*1000</f>
        <v>35489.759126646306</v>
      </c>
      <c r="BY143" s="45" t="s">
        <v>46</v>
      </c>
      <c r="BZ143" s="38">
        <f>Matrix2!BZ143/Matrix3!BZ143*100</f>
        <v>62.364313999534126</v>
      </c>
      <c r="CA143" s="38">
        <f>Matrix2!CA143/Matrix3!CA143*100</f>
        <v>62.676003873947707</v>
      </c>
      <c r="CB143" s="38">
        <f>Matrix2!CB143/Matrix3!CB143*100</f>
        <v>86.3366218946868</v>
      </c>
      <c r="CC143" s="38">
        <f>Matrix2!CC143/Matrix3!CC143*100</f>
        <v>13.663378105313207</v>
      </c>
      <c r="CD143" s="38">
        <f>Matrix2!CD143/Matrix3!CD143*100</f>
        <v>7.2803993819089499</v>
      </c>
      <c r="CE143" s="38">
        <f>Matrix2!CE143/Matrix3!CE143*100</f>
        <v>70.489433468713429</v>
      </c>
      <c r="CF143" s="38">
        <f>Matrix2!CF143/Matrix3!CF143*100</f>
        <v>18.617021276595743</v>
      </c>
      <c r="CG143" s="35">
        <f>Matrix2!$CG143-Matrix3!CG143</f>
        <v>1109</v>
      </c>
      <c r="CH143" s="38">
        <f>Matrix2!CH143/Matrix3!CH143*100</f>
        <v>6.3347402233593542</v>
      </c>
      <c r="CI143" s="38">
        <f>Matrix2!CI143/Matrix3!CI143*100</f>
        <v>4.9303402681806299</v>
      </c>
      <c r="CJ143" s="38">
        <f>Matrix2!CJ143/Matrix3!CJ143*100</f>
        <v>1.4043999551787247</v>
      </c>
      <c r="CK143" s="38">
        <f>Matrix2!CK143/Matrix3!CK143*100</f>
        <v>38.856132075471699</v>
      </c>
      <c r="CL143" s="38">
        <v>7.9</v>
      </c>
      <c r="CM143" s="38">
        <f>Matrix2!CM143/Matrix3!CM143*100</f>
        <v>56.308962264150942</v>
      </c>
      <c r="CN143" s="38">
        <f>Matrix2!CN143/Matrix3!CN143*100</f>
        <v>26.426348547717843</v>
      </c>
      <c r="CO143" s="40">
        <f>Matrix2!CO143/Matrix3!CO143*100</f>
        <v>16.338381856705642</v>
      </c>
      <c r="CP143" s="35">
        <f>Matrix2!CP143-Matrix3!CP143</f>
        <v>96</v>
      </c>
      <c r="CQ143" s="77">
        <f>Matrix2!CQ143/Matrix3!CQ143*100-100</f>
        <v>0.4812995086734162</v>
      </c>
      <c r="CR143" s="35">
        <f>Matrix2!CR143-Matrix3!CR143</f>
        <v>-316</v>
      </c>
      <c r="CS143" s="50">
        <f>Matrix2!CS143/Matrix3!CS143*100-100</f>
        <v>-1.5522153453187997</v>
      </c>
      <c r="CT143" s="38">
        <f>Matrix2!CT143/Matrix3!CT143*100</f>
        <v>62.653427801616601</v>
      </c>
      <c r="CU143" s="35">
        <f>Matrix2!CT143-Matrix3!CU143</f>
        <v>34</v>
      </c>
      <c r="CV143" s="38">
        <f>Matrix2!CV143/Matrix3!CV143*100</f>
        <v>90.795329807404457</v>
      </c>
      <c r="CW143" s="38">
        <f>Matrix2!CW143/Matrix3!CW143*100</f>
        <v>42.388073608199392</v>
      </c>
      <c r="CX143" s="38">
        <f>Matrix2!CX143/Matrix3!CX143</f>
        <v>2.1087533156498672</v>
      </c>
      <c r="CY143" s="38">
        <f>Matrix2!CY143/Matrix3!CY143</f>
        <v>12.567330210772834</v>
      </c>
      <c r="CZ143" s="38">
        <f>Matrix2!CZ143/Matrix3!CZ143</f>
        <v>95.612472160356347</v>
      </c>
      <c r="DA143" s="40" t="s">
        <v>46</v>
      </c>
      <c r="DB143" s="44" t="s">
        <v>46</v>
      </c>
      <c r="DC143" s="44" t="s">
        <v>46</v>
      </c>
      <c r="DD143" s="44" t="s">
        <v>46</v>
      </c>
      <c r="DE143" s="44" t="s">
        <v>46</v>
      </c>
      <c r="DF143" s="44">
        <f>Matrix2!DF143/Matrix3!DF143*100</f>
        <v>6.0433544996715574</v>
      </c>
      <c r="DG143" s="44">
        <f>Matrix2!DG143/Matrix3!DG143*100</f>
        <v>38.04347826086957</v>
      </c>
      <c r="DH143" s="44">
        <f>Matrix2!DH143/Matrix3!DH143*100</f>
        <v>5.9074299634591956</v>
      </c>
      <c r="DI143" s="44">
        <f>Matrix2!DI143/Matrix3!DI143*100</f>
        <v>43.298969072164951</v>
      </c>
    </row>
    <row r="144" spans="1:113" x14ac:dyDescent="0.2">
      <c r="A144" s="3" t="s">
        <v>33</v>
      </c>
      <c r="B144" s="4">
        <v>2016</v>
      </c>
      <c r="C144" s="2" t="s">
        <v>11</v>
      </c>
      <c r="D144" s="38" t="s">
        <v>46</v>
      </c>
      <c r="E144" s="38" t="s">
        <v>46</v>
      </c>
      <c r="F144" s="39" t="s">
        <v>46</v>
      </c>
      <c r="G144" s="40" t="s">
        <v>46</v>
      </c>
      <c r="H144" s="38">
        <f>Matrix2!H144/Matrix3!H144*100</f>
        <v>13.249841183410474</v>
      </c>
      <c r="I144" s="38">
        <f>Matrix2!I144/Matrix3!I144*100</f>
        <v>32.471186133042927</v>
      </c>
      <c r="J144" s="38">
        <f>Matrix2!J144/Matrix3!J144*100</f>
        <v>52.766673679781192</v>
      </c>
      <c r="K144" s="38">
        <f>Matrix2!K144/Matrix3!K144*100</f>
        <v>33.55331301234056</v>
      </c>
      <c r="L144" s="38">
        <f>Matrix2!L144/Matrix3!L144*100</f>
        <v>13.019155789116798</v>
      </c>
      <c r="M144" s="9" t="s">
        <v>46</v>
      </c>
      <c r="N144" s="38">
        <v>19.399999999999999</v>
      </c>
      <c r="O144" s="9">
        <f>Matrix2!O144/Matrix3!O144*100</f>
        <v>33.419288292934503</v>
      </c>
      <c r="P144" s="9">
        <f>Matrix2!P144/Matrix3!P144*100</f>
        <v>42.650133793282137</v>
      </c>
      <c r="Q144" s="9">
        <f>(Matrix3!Q144-Matrix2!Q144)/Matrix2!Q144*100</f>
        <v>41.711399278691708</v>
      </c>
      <c r="R144" s="40" t="s">
        <v>46</v>
      </c>
      <c r="S144" s="38">
        <f>Matrix2!S144/Matrix3!S144*100</f>
        <v>66.791280842008391</v>
      </c>
      <c r="T144" s="38">
        <f>Matrix2!T144/Matrix3!T144*100</f>
        <v>68.464269862405686</v>
      </c>
      <c r="U144" s="38">
        <f>Matrix2!U144/Matrix3!U144*100</f>
        <v>46.741540537935023</v>
      </c>
      <c r="V144" s="38">
        <f>Matrix2!V144/Matrix3!V144*100</f>
        <v>59.744309323355161</v>
      </c>
      <c r="W144" s="38">
        <f>Matrix2!W144/Matrix3!W144*100</f>
        <v>47.48891409714345</v>
      </c>
      <c r="X144" s="38">
        <f>Matrix2!X144/Matrix3!X144*100</f>
        <v>11.304190424472802</v>
      </c>
      <c r="Y144" s="38">
        <f>Matrix2!Y144/Matrix3!Y144*100</f>
        <v>26.710469391423374</v>
      </c>
      <c r="Z144" s="38">
        <f>Matrix2!Z144/Matrix3!Z144*100</f>
        <v>15.246971138006524</v>
      </c>
      <c r="AA144" s="38">
        <f>(Matrix3!AA144-Matrix2!AA144)/Matrix2!AA144*100</f>
        <v>20.543052009492957</v>
      </c>
      <c r="AB144" s="38" t="s">
        <v>46</v>
      </c>
      <c r="AC144" s="38" t="s">
        <v>46</v>
      </c>
      <c r="AD144" s="38">
        <f>Matrix2!AD144/Matrix3!AD144*100</f>
        <v>89.012875536480678</v>
      </c>
      <c r="AE144" s="44" t="s">
        <v>46</v>
      </c>
      <c r="AF144" s="40">
        <f>Matrix2!AF144/Matrix3!AF144*100</f>
        <v>42.271442035815269</v>
      </c>
      <c r="AG144" s="38">
        <f>Matrix2!AG144/Matrix3!AG144*100</f>
        <v>17.25383428623287</v>
      </c>
      <c r="AH144" s="38" t="s">
        <v>46</v>
      </c>
      <c r="AI144" s="38" t="s">
        <v>46</v>
      </c>
      <c r="AJ144" s="38" t="s">
        <v>46</v>
      </c>
      <c r="AK144" s="38">
        <f>Matrix2!AK144/Matrix3!AK144*100</f>
        <v>20.328040481591344</v>
      </c>
      <c r="AL144" s="38">
        <f>Matrix2!AL144/Matrix3!AL144*100</f>
        <v>17.257023207119175</v>
      </c>
      <c r="AM144" s="38">
        <f>Matrix2!AM144/Matrix3!AM144*100</f>
        <v>38.712446351931327</v>
      </c>
      <c r="AN144" s="38">
        <f>Matrix2!AN144/Matrix3!AN144*100</f>
        <v>21.470650115716388</v>
      </c>
      <c r="AO144" s="38" t="s">
        <v>46</v>
      </c>
      <c r="AP144" s="38" t="s">
        <v>46</v>
      </c>
      <c r="AQ144" s="40" t="s">
        <v>46</v>
      </c>
      <c r="AR144" s="38">
        <f>Matrix2!AR144/Matrix3!AR144*100</f>
        <v>10.158816589527181</v>
      </c>
      <c r="AS144" s="38">
        <f>Matrix2!AS144/Matrix3!AS144*100</f>
        <v>32.195819188851175</v>
      </c>
      <c r="AT144" s="38">
        <f>Matrix2!AT144/Matrix3!AT144*100</f>
        <v>34.35072142064373</v>
      </c>
      <c r="AU144" s="38">
        <f>Matrix2!AU144/Matrix3!AU144*100</f>
        <v>43.134087237479804</v>
      </c>
      <c r="AV144" s="38">
        <f>Matrix2!AV144/Matrix3!AV144*100</f>
        <v>12.721100589601573</v>
      </c>
      <c r="AW144" s="38">
        <f>Matrix2!AW144/Matrix3!AW144*100</f>
        <v>2.8229408611756299</v>
      </c>
      <c r="AX144" s="38">
        <v>5.7</v>
      </c>
      <c r="AY144" s="38" t="s">
        <v>46</v>
      </c>
      <c r="AZ144" s="9" t="s">
        <v>46</v>
      </c>
      <c r="BA144" s="40" t="s">
        <v>46</v>
      </c>
      <c r="BB144" s="31" t="s">
        <v>46</v>
      </c>
      <c r="BC144" s="38">
        <f>Matrix2!BC144/Matrix3!BC144*100</f>
        <v>5.8653382612887679</v>
      </c>
      <c r="BD144" s="55">
        <f>Matrix2!BD144/Matrix3!BD144*100</f>
        <v>35.890410958904113</v>
      </c>
      <c r="BE144" s="38">
        <f>Matrix2!BE144/Matrix3!BE144*100</f>
        <v>6.1299176578225065</v>
      </c>
      <c r="BF144" s="51">
        <f>Matrix2!BF144/Matrix3!BF144*100</f>
        <v>43.283582089552233</v>
      </c>
      <c r="BG144" s="38">
        <f>Matrix2!BG144/Matrix3!BG144*100</f>
        <v>21.41392140847627</v>
      </c>
      <c r="BH144" s="38">
        <f>Matrix2!BH144/Matrix3!BH144*100</f>
        <v>3.576877436853704</v>
      </c>
      <c r="BI144" s="38">
        <f>Matrix2!BI144/Matrix3!BI144*100</f>
        <v>16.366824211007774</v>
      </c>
      <c r="BJ144" s="38">
        <f>Matrix2!BJ144/Matrix3!BJ144*100</f>
        <v>7.8784875743253551</v>
      </c>
      <c r="BK144" s="38">
        <f>Matrix2!BK144/Matrix3!BK144*100</f>
        <v>23.463957426221576</v>
      </c>
      <c r="BL144" s="38" t="s">
        <v>46</v>
      </c>
      <c r="BM144" s="38" t="s">
        <v>46</v>
      </c>
      <c r="BN144" s="38" t="s">
        <v>46</v>
      </c>
      <c r="BO144" s="40" t="s">
        <v>46</v>
      </c>
      <c r="BP144" s="38">
        <f>Matrix2!BP144/Matrix3!BP144*100</f>
        <v>13.388719575836012</v>
      </c>
      <c r="BQ144" s="38">
        <f>Matrix2!BQ144/Matrix3!BQ144*100</f>
        <v>19.108658013322284</v>
      </c>
      <c r="BR144" s="38">
        <f>(Matrix2!BR144-Matrix3!BR144)/Matrix3!BR144*100</f>
        <v>50.869800401419198</v>
      </c>
      <c r="BS144" s="38">
        <f>Matrix2!BS144/Matrix3!BS144*100</f>
        <v>11.690716035937927</v>
      </c>
      <c r="BT144" s="38">
        <f>Matrix2!BT144/Matrix3!BT144*100</f>
        <v>5.4651057264724567</v>
      </c>
      <c r="BU144" s="38">
        <f>Matrix2!BU144/Matrix3!BU144*100</f>
        <v>4.0120235461111342</v>
      </c>
      <c r="BV144" s="38">
        <f>Matrix2!BV144/Matrix3!BV144*100</f>
        <v>11.943090745317228</v>
      </c>
      <c r="BW144" s="38">
        <f>Matrix2!BW144/Matrix3!BW144*100</f>
        <v>14.215388019248854</v>
      </c>
      <c r="BX144" s="35">
        <f>Matrix2!BX144/Matrix3!BX144*1000</f>
        <v>36256.503260789919</v>
      </c>
      <c r="BY144" s="45" t="s">
        <v>46</v>
      </c>
      <c r="BZ144" s="38">
        <f>Matrix2!BZ144/Matrix3!BZ144*100</f>
        <v>64.272620019965515</v>
      </c>
      <c r="CA144" s="38">
        <f>Matrix2!CA144/Matrix3!CA144*100</f>
        <v>67.696351355170563</v>
      </c>
      <c r="CB144" s="38">
        <f>Matrix2!CB144/Matrix3!CB144*100</f>
        <v>86.611280424163979</v>
      </c>
      <c r="CC144" s="38">
        <f>Matrix2!CC144/Matrix3!CC144*100</f>
        <v>13.388719575836012</v>
      </c>
      <c r="CD144" s="38">
        <f>Matrix2!CD144/Matrix3!CD144*100</f>
        <v>8.0908445706174579</v>
      </c>
      <c r="CE144" s="38">
        <f>Matrix2!CE144/Matrix3!CE144*100</f>
        <v>71.782512291526075</v>
      </c>
      <c r="CF144" s="38">
        <f>Matrix2!CF144/Matrix3!CF144*100</f>
        <v>10.039370078740157</v>
      </c>
      <c r="CG144" s="35">
        <f>Matrix2!$CG144-Matrix3!CG144</f>
        <v>11810</v>
      </c>
      <c r="CH144" s="38">
        <f>Matrix2!CH144/Matrix3!CH144*100</f>
        <v>5.4756996413543817</v>
      </c>
      <c r="CI144" s="38">
        <f>Matrix2!CI144/Matrix3!CI144*100</f>
        <v>4.0411171669820112</v>
      </c>
      <c r="CJ144" s="38">
        <f>Matrix2!CJ144/Matrix3!CJ144*100</f>
        <v>1.4345824743723703</v>
      </c>
      <c r="CK144" s="38">
        <f>Matrix2!CK144/Matrix3!CK144*100</f>
        <v>41.670964414646726</v>
      </c>
      <c r="CL144" s="38">
        <v>6.6</v>
      </c>
      <c r="CM144" s="38">
        <f>Matrix2!CM144/Matrix3!CM144*100</f>
        <v>53.687467766890151</v>
      </c>
      <c r="CN144" s="38">
        <f>Matrix2!CN144/Matrix3!CN144*100</f>
        <v>26.503033645890788</v>
      </c>
      <c r="CO144" s="40">
        <f>Matrix2!CO144/Matrix3!CO144*100</f>
        <v>11.7723654227457</v>
      </c>
      <c r="CP144" s="35">
        <f>Matrix2!CP144-Matrix3!CP144</f>
        <v>110</v>
      </c>
      <c r="CQ144" s="77">
        <f>Matrix2!CQ144/Matrix3!CQ144*100-100</f>
        <v>0.41879235513590629</v>
      </c>
      <c r="CR144" s="35">
        <f>Matrix2!CR144-Matrix3!CR144</f>
        <v>140</v>
      </c>
      <c r="CS144" s="50">
        <f>Matrix2!CS144/Matrix3!CS144*100-100</f>
        <v>0.53361792956243903</v>
      </c>
      <c r="CT144" s="38">
        <f>Matrix2!CT144/Matrix3!CT144*100</f>
        <v>59.53139217470428</v>
      </c>
      <c r="CU144" s="35">
        <f>Matrix2!CT144-Matrix3!CU144</f>
        <v>87</v>
      </c>
      <c r="CV144" s="38">
        <f>Matrix2!CV144/Matrix3!CV144*100</f>
        <v>89.215953897482564</v>
      </c>
      <c r="CW144" s="38">
        <f>Matrix2!CW144/Matrix3!CW144*100</f>
        <v>42.710953807060534</v>
      </c>
      <c r="CX144" s="38">
        <f>Matrix2!CX144/Matrix3!CX144</f>
        <v>2.0999771306601618</v>
      </c>
      <c r="CY144" s="38">
        <f>Matrix2!CY144/Matrix3!CY144</f>
        <v>7.6552730304293455</v>
      </c>
      <c r="CZ144" s="38">
        <f>Matrix2!CZ144/Matrix3!CZ144</f>
        <v>78.707142857142856</v>
      </c>
      <c r="DA144" s="40" t="s">
        <v>46</v>
      </c>
      <c r="DB144" s="44" t="s">
        <v>46</v>
      </c>
      <c r="DC144" s="44" t="s">
        <v>46</v>
      </c>
      <c r="DD144" s="44" t="s">
        <v>46</v>
      </c>
      <c r="DE144" s="44" t="s">
        <v>46</v>
      </c>
      <c r="DF144" s="44">
        <f>Matrix2!DF144/Matrix3!DF144*100</f>
        <v>5.8653382612887679</v>
      </c>
      <c r="DG144" s="44">
        <f>Matrix2!DG144/Matrix3!DG144*100</f>
        <v>35.890410958904113</v>
      </c>
      <c r="DH144" s="44">
        <f>Matrix2!DH144/Matrix3!DH144*100</f>
        <v>6.1299176578225065</v>
      </c>
      <c r="DI144" s="44">
        <f>Matrix2!DI144/Matrix3!DI144*100</f>
        <v>43.283582089552233</v>
      </c>
    </row>
    <row r="145" spans="1:113" x14ac:dyDescent="0.2">
      <c r="A145" s="3" t="s">
        <v>34</v>
      </c>
      <c r="B145" s="4">
        <v>2016</v>
      </c>
      <c r="C145" s="2" t="s">
        <v>12</v>
      </c>
      <c r="D145" s="38" t="s">
        <v>46</v>
      </c>
      <c r="E145" s="38" t="s">
        <v>46</v>
      </c>
      <c r="F145" s="39" t="s">
        <v>46</v>
      </c>
      <c r="G145" s="40" t="s">
        <v>46</v>
      </c>
      <c r="H145" s="38">
        <f>Matrix2!H145/Matrix3!H145*100</f>
        <v>9.8209477652127095</v>
      </c>
      <c r="I145" s="38">
        <f>Matrix2!I145/Matrix3!I145*100</f>
        <v>22.013552324537784</v>
      </c>
      <c r="J145" s="38">
        <f>Matrix2!J145/Matrix3!J145*100</f>
        <v>36.130659938919138</v>
      </c>
      <c r="K145" s="38">
        <f>Matrix2!K145/Matrix3!K145*100</f>
        <v>22.316853121616745</v>
      </c>
      <c r="L145" s="38">
        <f>Matrix2!L145/Matrix3!L145*100</f>
        <v>9.7137343197169503</v>
      </c>
      <c r="M145" s="9" t="s">
        <v>46</v>
      </c>
      <c r="N145" s="38">
        <v>22.3</v>
      </c>
      <c r="O145" s="9">
        <f>Matrix2!O145/Matrix3!O145*100</f>
        <v>26.078028747433262</v>
      </c>
      <c r="P145" s="9">
        <f>Matrix2!P145/Matrix3!P145*100</f>
        <v>50.914055685912828</v>
      </c>
      <c r="Q145" s="9">
        <f>(Matrix3!Q145-Matrix2!Q145)/Matrix2!Q145*100</f>
        <v>53.42563145296382</v>
      </c>
      <c r="R145" s="40" t="s">
        <v>46</v>
      </c>
      <c r="S145" s="38">
        <f>Matrix2!S145/Matrix3!S145*100</f>
        <v>65.191203249754864</v>
      </c>
      <c r="T145" s="38">
        <f>Matrix2!T145/Matrix3!T145*100</f>
        <v>67.300712461352333</v>
      </c>
      <c r="U145" s="38">
        <f>Matrix2!U145/Matrix3!U145*100</f>
        <v>46.340453227619669</v>
      </c>
      <c r="V145" s="38">
        <f>Matrix2!V145/Matrix3!V145*100</f>
        <v>60.991735537190081</v>
      </c>
      <c r="W145" s="38">
        <f>Matrix2!W145/Matrix3!W145*100</f>
        <v>50.025536261491318</v>
      </c>
      <c r="X145" s="38">
        <f>Matrix2!X145/Matrix3!X145*100</f>
        <v>9.560039695666557</v>
      </c>
      <c r="Y145" s="38">
        <f>Matrix2!Y145/Matrix3!Y145*100</f>
        <v>27.457143919459487</v>
      </c>
      <c r="Z145" s="38">
        <f>Matrix2!Z145/Matrix3!Z145*100</f>
        <v>15.010024033737066</v>
      </c>
      <c r="AA145" s="38">
        <f>(Matrix3!AA145-Matrix2!AA145)/Matrix2!AA145*100</f>
        <v>21.492662772283534</v>
      </c>
      <c r="AB145" s="38" t="s">
        <v>46</v>
      </c>
      <c r="AC145" s="38" t="s">
        <v>46</v>
      </c>
      <c r="AD145" s="38">
        <f>Matrix2!AD145/Matrix3!AD145*100</f>
        <v>88.689809630459123</v>
      </c>
      <c r="AE145" s="44" t="s">
        <v>46</v>
      </c>
      <c r="AF145" s="40">
        <f>Matrix2!AF145/Matrix3!AF145*100</f>
        <v>57.476923076923079</v>
      </c>
      <c r="AG145" s="38">
        <f>Matrix2!AG145/Matrix3!AG145*100</f>
        <v>16.897774187758031</v>
      </c>
      <c r="AH145" s="38" t="s">
        <v>46</v>
      </c>
      <c r="AI145" s="38" t="s">
        <v>46</v>
      </c>
      <c r="AJ145" s="38" t="s">
        <v>46</v>
      </c>
      <c r="AK145" s="38">
        <f>Matrix2!AK145/Matrix3!AK145*100</f>
        <v>19.853268119164071</v>
      </c>
      <c r="AL145" s="38">
        <f>Matrix2!AL145/Matrix3!AL145*100</f>
        <v>15.384615384615385</v>
      </c>
      <c r="AM145" s="38">
        <f>Matrix2!AM145/Matrix3!AM145*100</f>
        <v>35.94624860022396</v>
      </c>
      <c r="AN145" s="38">
        <f>Matrix2!AN145/Matrix3!AN145*100</f>
        <v>21.019784889124953</v>
      </c>
      <c r="AO145" s="38" t="s">
        <v>46</v>
      </c>
      <c r="AP145" s="38" t="s">
        <v>46</v>
      </c>
      <c r="AQ145" s="40" t="s">
        <v>46</v>
      </c>
      <c r="AR145" s="38">
        <f>Matrix2!AR145/Matrix3!AR145*100</f>
        <v>11.15823012026566</v>
      </c>
      <c r="AS145" s="38">
        <f>Matrix2!AS145/Matrix3!AS145*100</f>
        <v>33.299819022722701</v>
      </c>
      <c r="AT145" s="38">
        <f>Matrix2!AT145/Matrix3!AT145*100</f>
        <v>36.89613526570048</v>
      </c>
      <c r="AU145" s="38">
        <f>Matrix2!AU145/Matrix3!AU145*100</f>
        <v>44.02618657937807</v>
      </c>
      <c r="AV145" s="38">
        <f>Matrix2!AV145/Matrix3!AV145*100</f>
        <v>12.065151819827067</v>
      </c>
      <c r="AW145" s="38">
        <f>Matrix2!AW145/Matrix3!AW145*100</f>
        <v>3.3380253368188213</v>
      </c>
      <c r="AX145" s="38">
        <v>6.7</v>
      </c>
      <c r="AY145" s="38" t="s">
        <v>46</v>
      </c>
      <c r="AZ145" s="9" t="s">
        <v>46</v>
      </c>
      <c r="BA145" s="40" t="s">
        <v>46</v>
      </c>
      <c r="BB145" s="31" t="s">
        <v>46</v>
      </c>
      <c r="BC145" s="38">
        <f>Matrix2!BC145/Matrix3!BC145*100</f>
        <v>6.5355329949238579</v>
      </c>
      <c r="BD145" s="55">
        <f>Matrix2!BD145/Matrix3!BD145*100</f>
        <v>40.453074433656958</v>
      </c>
      <c r="BE145" s="38">
        <f>Matrix2!BE145/Matrix3!BE145*100</f>
        <v>8.3477259643062762</v>
      </c>
      <c r="BF145" s="51">
        <f>Matrix2!BF145/Matrix3!BF145*100</f>
        <v>39.310344827586206</v>
      </c>
      <c r="BG145" s="38">
        <f>Matrix2!BG145/Matrix3!BG145*100</f>
        <v>20.927571351642435</v>
      </c>
      <c r="BH145" s="38">
        <f>Matrix2!BH145/Matrix3!BH145*100</f>
        <v>2.9162646081269434</v>
      </c>
      <c r="BI145" s="38">
        <f>Matrix2!BI145/Matrix3!BI145*100</f>
        <v>16.031600751481285</v>
      </c>
      <c r="BJ145" s="38">
        <f>Matrix2!BJ145/Matrix3!BJ145*100</f>
        <v>7.2787706536923746</v>
      </c>
      <c r="BK145" s="38">
        <f>Matrix2!BK145/Matrix3!BK145*100</f>
        <v>25.479814692256785</v>
      </c>
      <c r="BL145" s="38" t="s">
        <v>46</v>
      </c>
      <c r="BM145" s="38" t="s">
        <v>46</v>
      </c>
      <c r="BN145" s="38" t="s">
        <v>46</v>
      </c>
      <c r="BO145" s="40" t="s">
        <v>46</v>
      </c>
      <c r="BP145" s="38">
        <f>Matrix2!BP145/Matrix3!BP145*100</f>
        <v>12.525231613270535</v>
      </c>
      <c r="BQ145" s="38">
        <f>Matrix2!BQ145/Matrix3!BQ145*100</f>
        <v>18.946522180394489</v>
      </c>
      <c r="BR145" s="38">
        <f>(Matrix2!BR145-Matrix3!BR145)/Matrix3!BR145*100</f>
        <v>48.801317013335918</v>
      </c>
      <c r="BS145" s="38">
        <f>Matrix2!BS145/Matrix3!BS145*100</f>
        <v>11.313049721773471</v>
      </c>
      <c r="BT145" s="38">
        <f>Matrix2!BT145/Matrix3!BT145*100</f>
        <v>4.9407646742057079</v>
      </c>
      <c r="BU145" s="38">
        <f>Matrix2!BU145/Matrix3!BU145*100</f>
        <v>3.3642151027379539</v>
      </c>
      <c r="BV145" s="38">
        <f>Matrix2!BV145/Matrix3!BV145*100</f>
        <v>10.947475951306716</v>
      </c>
      <c r="BW145" s="38">
        <f>Matrix2!BW145/Matrix3!BW145*100</f>
        <v>13.624534008581277</v>
      </c>
      <c r="BX145" s="35">
        <f>Matrix2!BX145/Matrix3!BX145*1000</f>
        <v>36911.028309174355</v>
      </c>
      <c r="BY145" s="45" t="s">
        <v>46</v>
      </c>
      <c r="BZ145" s="38">
        <f>Matrix2!BZ145/Matrix3!BZ145*100</f>
        <v>65.419134805241427</v>
      </c>
      <c r="CA145" s="38">
        <f>Matrix2!CA145/Matrix3!CA145*100</f>
        <v>66.12251882272416</v>
      </c>
      <c r="CB145" s="38">
        <f>Matrix2!CB145/Matrix3!CB145*100</f>
        <v>87.474768386729465</v>
      </c>
      <c r="CC145" s="38">
        <f>Matrix2!CC145/Matrix3!CC145*100</f>
        <v>12.525231613270535</v>
      </c>
      <c r="CD145" s="38">
        <f>Matrix2!CD145/Matrix3!CD145*100</f>
        <v>6.8681745251280981</v>
      </c>
      <c r="CE145" s="38">
        <f>Matrix2!CE145/Matrix3!CE145*100</f>
        <v>71.688065794923375</v>
      </c>
      <c r="CF145" s="38">
        <f>Matrix2!CF145/Matrix3!CF145*100</f>
        <v>13.564668769716087</v>
      </c>
      <c r="CG145" s="35">
        <f>Matrix2!$CG145-Matrix3!CG145</f>
        <v>-4022</v>
      </c>
      <c r="CH145" s="38">
        <f>Matrix2!CH145/Matrix3!CH145*100</f>
        <v>5.0109754424475241</v>
      </c>
      <c r="CI145" s="38">
        <f>Matrix2!CI145/Matrix3!CI145*100</f>
        <v>3.9237206749897107</v>
      </c>
      <c r="CJ145" s="38">
        <f>Matrix2!CJ145/Matrix3!CJ145*100</f>
        <v>1.087254767457813</v>
      </c>
      <c r="CK145" s="38">
        <f>Matrix2!CK145/Matrix3!CK145*100</f>
        <v>40.725530458590008</v>
      </c>
      <c r="CL145" s="38">
        <v>6.1</v>
      </c>
      <c r="CM145" s="38">
        <f>Matrix2!CM145/Matrix3!CM145*100</f>
        <v>52.361396303901444</v>
      </c>
      <c r="CN145" s="38">
        <f>Matrix2!CN145/Matrix3!CN145*100</f>
        <v>23.879500367376931</v>
      </c>
      <c r="CO145" s="40">
        <f>Matrix2!CO145/Matrix3!CO145*100</f>
        <v>11.501263081919884</v>
      </c>
      <c r="CP145" s="35">
        <f>Matrix2!CP145-Matrix3!CP145</f>
        <v>108</v>
      </c>
      <c r="CQ145" s="77">
        <f>Matrix2!CQ145/Matrix3!CQ145*100-100</f>
        <v>0.51274747187011371</v>
      </c>
      <c r="CR145" s="35">
        <f>Matrix2!CR145-Matrix3!CR145</f>
        <v>412</v>
      </c>
      <c r="CS145" s="50">
        <f>Matrix2!CS145/Matrix3!CS145*100-100</f>
        <v>1.9846813430319372</v>
      </c>
      <c r="CT145" s="38">
        <f>Matrix2!CT145/Matrix3!CT145*100</f>
        <v>45.864626139530493</v>
      </c>
      <c r="CU145" s="35">
        <f>Matrix2!CT145-Matrix3!CU145</f>
        <v>75</v>
      </c>
      <c r="CV145" s="38">
        <f>Matrix2!CV145/Matrix3!CV145*100</f>
        <v>99.151197392659768</v>
      </c>
      <c r="CW145" s="38">
        <f>Matrix2!CW145/Matrix3!CW145*100</f>
        <v>47.099488422186319</v>
      </c>
      <c r="CX145" s="38">
        <f>Matrix2!CX145/Matrix3!CX145</f>
        <v>2.1469242256370729</v>
      </c>
      <c r="CY145" s="38">
        <f>Matrix2!CY145/Matrix3!CY145</f>
        <v>3.4908749118821962</v>
      </c>
      <c r="CZ145" s="38">
        <f>Matrix2!CZ145/Matrix3!CZ145</f>
        <v>54.087378640776699</v>
      </c>
      <c r="DA145" s="40" t="s">
        <v>46</v>
      </c>
      <c r="DB145" s="44" t="s">
        <v>46</v>
      </c>
      <c r="DC145" s="44" t="s">
        <v>46</v>
      </c>
      <c r="DD145" s="44" t="s">
        <v>46</v>
      </c>
      <c r="DE145" s="44" t="s">
        <v>46</v>
      </c>
      <c r="DF145" s="44">
        <f>Matrix2!DF145/Matrix3!DF145*100</f>
        <v>6.5355329949238579</v>
      </c>
      <c r="DG145" s="44">
        <f>Matrix2!DG145/Matrix3!DG145*100</f>
        <v>40.453074433656958</v>
      </c>
      <c r="DH145" s="44">
        <f>Matrix2!DH145/Matrix3!DH145*100</f>
        <v>8.3477259643062762</v>
      </c>
      <c r="DI145" s="44">
        <f>Matrix2!DI145/Matrix3!DI145*100</f>
        <v>39.310344827586206</v>
      </c>
    </row>
    <row r="146" spans="1:113" x14ac:dyDescent="0.2">
      <c r="A146" s="3" t="s">
        <v>35</v>
      </c>
      <c r="B146" s="4">
        <v>2016</v>
      </c>
      <c r="C146" s="2" t="s">
        <v>228</v>
      </c>
      <c r="D146" s="38" t="s">
        <v>46</v>
      </c>
      <c r="E146" s="38" t="s">
        <v>46</v>
      </c>
      <c r="F146" s="39" t="s">
        <v>46</v>
      </c>
      <c r="G146" s="40" t="s">
        <v>46</v>
      </c>
      <c r="H146" s="38">
        <f>Matrix2!H146/Matrix3!H146*100</f>
        <v>6.9190424959655727</v>
      </c>
      <c r="I146" s="38">
        <f>Matrix2!I146/Matrix3!I146*100</f>
        <v>16.538909808140577</v>
      </c>
      <c r="J146" s="38">
        <f>Matrix2!J146/Matrix3!J146*100</f>
        <v>28.832406671961873</v>
      </c>
      <c r="K146" s="38">
        <f>Matrix2!K146/Matrix3!K146*100</f>
        <v>17.071727148300226</v>
      </c>
      <c r="L146" s="38">
        <f>Matrix2!L146/Matrix3!L146*100</f>
        <v>5.8430551400937283</v>
      </c>
      <c r="M146" s="9" t="s">
        <v>46</v>
      </c>
      <c r="N146" s="38">
        <v>26.3</v>
      </c>
      <c r="O146" s="9">
        <f>Matrix2!O146/Matrix3!O146*100</f>
        <v>23.777961888980943</v>
      </c>
      <c r="P146" s="9" t="s">
        <v>237</v>
      </c>
      <c r="Q146" s="9" t="s">
        <v>237</v>
      </c>
      <c r="R146" s="40" t="s">
        <v>46</v>
      </c>
      <c r="S146" s="38">
        <f>Matrix2!S146/Matrix3!S146*100</f>
        <v>64.476021314387211</v>
      </c>
      <c r="T146" s="38">
        <f>Matrix2!T146/Matrix3!T146*100</f>
        <v>65.50227366680447</v>
      </c>
      <c r="U146" s="38">
        <f>Matrix2!U146/Matrix3!U146*100</f>
        <v>46.546918550634871</v>
      </c>
      <c r="V146" s="38">
        <f>Matrix2!V146/Matrix3!V146*100</f>
        <v>64.013130898645869</v>
      </c>
      <c r="W146" s="38">
        <f>Matrix2!W146/Matrix3!W146*100</f>
        <v>51.350632069194944</v>
      </c>
      <c r="X146" s="38">
        <f>Matrix2!X146/Matrix3!X146*100</f>
        <v>8.2039397450753189</v>
      </c>
      <c r="Y146" s="38">
        <f>Matrix2!Y146/Matrix3!Y146*100</f>
        <v>29.588120760489279</v>
      </c>
      <c r="Z146" s="38">
        <f>Matrix2!Z146/Matrix3!Z146*100</f>
        <v>11.819690918096935</v>
      </c>
      <c r="AA146" s="38">
        <f>(Matrix3!AA146-Matrix2!AA146)/Matrix2!AA146*100</f>
        <v>28.824591208324485</v>
      </c>
      <c r="AB146" s="38" t="s">
        <v>46</v>
      </c>
      <c r="AC146" s="38" t="s">
        <v>46</v>
      </c>
      <c r="AD146" s="38">
        <f>Matrix2!AD146/Matrix3!AD146*100</f>
        <v>86.169045005488471</v>
      </c>
      <c r="AE146" s="44">
        <f>Matrix2!AE146/Matrix3!AE146*100</f>
        <v>42.867849113165121</v>
      </c>
      <c r="AF146" s="40">
        <f>Matrix2!AF146/Matrix3!AF146*100</f>
        <v>0</v>
      </c>
      <c r="AG146" s="38">
        <f>Matrix2!AG146/Matrix3!AG146*100</f>
        <v>16.931145777299623</v>
      </c>
      <c r="AH146" s="38">
        <f>Matrix2!AH146/Matrix3!AH146*100</f>
        <v>51.84210526315789</v>
      </c>
      <c r="AI146" s="38">
        <f>Matrix2!AI146/Matrix3!AI146*100</f>
        <v>96.657269432138534</v>
      </c>
      <c r="AJ146" s="38">
        <f>Matrix2!AJ146/Matrix3!AJ146*100</f>
        <v>32.781667727562066</v>
      </c>
      <c r="AK146" s="38">
        <f>Matrix2!AK146/Matrix3!AK146*100</f>
        <v>19.843171422348071</v>
      </c>
      <c r="AL146" s="38">
        <f>Matrix2!AL146/Matrix3!AL146*100</f>
        <v>12.415595730777609</v>
      </c>
      <c r="AM146" s="38">
        <f>Matrix2!AM146/Matrix3!AM146*100</f>
        <v>34.467618002195387</v>
      </c>
      <c r="AN146" s="38">
        <f>Matrix2!AN146/Matrix3!AN146*100</f>
        <v>16.574000529520781</v>
      </c>
      <c r="AO146" s="38">
        <f>Matrix2!AO146/Matrix3!AO146*1000</f>
        <v>64.204395022504627</v>
      </c>
      <c r="AP146" s="38" t="s">
        <v>46</v>
      </c>
      <c r="AQ146" s="40" t="s">
        <v>46</v>
      </c>
      <c r="AR146" s="38">
        <f>Matrix2!AR146/Matrix3!AR146*100</f>
        <v>10.823471400394476</v>
      </c>
      <c r="AS146" s="38">
        <f>Matrix2!AS146/Matrix3!AS146*100</f>
        <v>33.754400496997306</v>
      </c>
      <c r="AT146" s="38">
        <f>Matrix2!AT146/Matrix3!AT146*100</f>
        <v>40.061349693251536</v>
      </c>
      <c r="AU146" s="38">
        <f>Matrix2!AU146/Matrix3!AU146*100</f>
        <v>41.653905053598777</v>
      </c>
      <c r="AV146" s="38">
        <f>Matrix2!AV146/Matrix3!AV146*100</f>
        <v>10.354110581901015</v>
      </c>
      <c r="AW146" s="38">
        <f>Matrix2!AW146/Matrix3!AW146*100</f>
        <v>2.9405674052598885</v>
      </c>
      <c r="AX146" s="38">
        <v>6.1</v>
      </c>
      <c r="AY146" s="38" t="s">
        <v>46</v>
      </c>
      <c r="AZ146" s="9" t="s">
        <v>46</v>
      </c>
      <c r="BA146" s="40">
        <f>Matrix2!BA146/Matrix3!BA146*1000</f>
        <v>19.410496046010064</v>
      </c>
      <c r="BB146" s="31" t="s">
        <v>46</v>
      </c>
      <c r="BC146" s="38">
        <f>Matrix2!BC146/Matrix3!BC146*100</f>
        <v>4.7757475083056482</v>
      </c>
      <c r="BD146" s="55">
        <f>Matrix2!BD146/Matrix3!BD146*100</f>
        <v>54.347826086956516</v>
      </c>
      <c r="BE146" s="38">
        <f>Matrix2!BE146/Matrix3!BE146*100</f>
        <v>5.6790123456790127</v>
      </c>
      <c r="BF146" s="51">
        <f>Matrix2!BF146/Matrix3!BF146*100</f>
        <v>48.913043478260867</v>
      </c>
      <c r="BG146" s="38">
        <f>Matrix2!BG146/Matrix3!BG146*100</f>
        <v>22.47848305540613</v>
      </c>
      <c r="BH146" s="38">
        <f>Matrix2!BH146/Matrix3!BH146*100</f>
        <v>2.3930601256356567</v>
      </c>
      <c r="BI146" s="38">
        <f>Matrix2!BI146/Matrix3!BI146*100</f>
        <v>17.139525845316751</v>
      </c>
      <c r="BJ146" s="38">
        <f>Matrix2!BJ146/Matrix3!BJ146*100</f>
        <v>7.1754760979401482</v>
      </c>
      <c r="BK146" s="38">
        <f>Matrix2!BK146/Matrix3!BK146*100</f>
        <v>27.149627623561273</v>
      </c>
      <c r="BL146" s="38" t="s">
        <v>46</v>
      </c>
      <c r="BM146" s="38" t="s">
        <v>46</v>
      </c>
      <c r="BN146" s="38" t="s">
        <v>46</v>
      </c>
      <c r="BO146" s="40" t="s">
        <v>46</v>
      </c>
      <c r="BP146" s="38">
        <f>Matrix2!BP146/Matrix3!BP146*100</f>
        <v>13.114842320525238</v>
      </c>
      <c r="BQ146" s="38">
        <f>Matrix2!BQ146/Matrix3!BQ146*100</f>
        <v>17.338102536135775</v>
      </c>
      <c r="BR146" s="38">
        <f>(Matrix2!BR146-Matrix3!BR146)/Matrix3!BR146*100</f>
        <v>57.570136557156715</v>
      </c>
      <c r="BS146" s="38">
        <f>Matrix2!BS146/Matrix3!BS146*100</f>
        <v>8.8824636901559977</v>
      </c>
      <c r="BT146" s="38">
        <f>Matrix2!BT146/Matrix3!BT146*100</f>
        <v>3.8506365429442351</v>
      </c>
      <c r="BU146" s="38">
        <f>Matrix2!BU146/Matrix3!BU146*100</f>
        <v>2.9813798299429557</v>
      </c>
      <c r="BV146" s="38">
        <f>Matrix2!BV146/Matrix3!BV146*100</f>
        <v>8.6679966461387234</v>
      </c>
      <c r="BW146" s="38">
        <f>Matrix2!BW146/Matrix3!BW146*100</f>
        <v>10.916193705314365</v>
      </c>
      <c r="BX146" s="35">
        <f>Matrix2!BX146/Matrix3!BX146*1000</f>
        <v>40230.552215336233</v>
      </c>
      <c r="BY146" s="45" t="s">
        <v>46</v>
      </c>
      <c r="BZ146" s="38">
        <f>Matrix2!BZ146/Matrix3!BZ146*100</f>
        <v>64.077909270216963</v>
      </c>
      <c r="CA146" s="38">
        <f>Matrix2!CA146/Matrix3!CA146*100</f>
        <v>64.725347452018539</v>
      </c>
      <c r="CB146" s="38">
        <f>Matrix2!CB146/Matrix3!CB146*100</f>
        <v>86.885157679474759</v>
      </c>
      <c r="CC146" s="38">
        <f>Matrix2!CC146/Matrix3!CC146*100</f>
        <v>13.114842320525238</v>
      </c>
      <c r="CD146" s="38">
        <f>Matrix2!CD146/Matrix3!CD146*100</f>
        <v>5.9627596598859114</v>
      </c>
      <c r="CE146" s="38">
        <f>Matrix2!CE146/Matrix3!CE146*100</f>
        <v>71.712604521523687</v>
      </c>
      <c r="CF146" s="38">
        <f>Matrix2!CF146/Matrix3!CF146*100</f>
        <v>10.459183673469388</v>
      </c>
      <c r="CG146" s="35">
        <f>Matrix2!$CG146-Matrix3!CG146</f>
        <v>-6600</v>
      </c>
      <c r="CH146" s="38">
        <f>Matrix2!CH146/Matrix3!CH146*100</f>
        <v>4.2219035293294631</v>
      </c>
      <c r="CI146" s="38">
        <f>Matrix2!CI146/Matrix3!CI146*100</f>
        <v>2.8507467907237047</v>
      </c>
      <c r="CJ146" s="38">
        <f>Matrix2!CJ146/Matrix3!CJ146*100</f>
        <v>1.3711567386057575</v>
      </c>
      <c r="CK146" s="38">
        <f>Matrix2!CK146/Matrix3!CK146*100</f>
        <v>35.625517812758908</v>
      </c>
      <c r="CL146" s="38">
        <v>5.3</v>
      </c>
      <c r="CM146" s="38">
        <f>Matrix2!CM146/Matrix3!CM146*100</f>
        <v>46.644573322286661</v>
      </c>
      <c r="CN146" s="38">
        <f>Matrix2!CN146/Matrix3!CN146*100</f>
        <v>26.519865964576351</v>
      </c>
      <c r="CO146" s="40">
        <f>Matrix2!CO146/Matrix3!CO146*100</f>
        <v>9.1406799097399478</v>
      </c>
      <c r="CP146" s="35">
        <f>Matrix2!CP146-Matrix3!CP146</f>
        <v>96</v>
      </c>
      <c r="CQ146" s="77">
        <f>Matrix2!CQ146/Matrix3!CQ146*100-100</f>
        <v>0.45895682937324978</v>
      </c>
      <c r="CR146" s="35">
        <f>Matrix2!CR146-Matrix3!CR146</f>
        <v>429</v>
      </c>
      <c r="CS146" s="50">
        <f>Matrix2!CS146/Matrix3!CS146*100-100</f>
        <v>2.084143023707739</v>
      </c>
      <c r="CT146" s="38">
        <f>Matrix2!CT146/Matrix3!CT146*100</f>
        <v>34.478656070051869</v>
      </c>
      <c r="CU146" s="35">
        <f>Matrix2!CT146-Matrix3!CU146</f>
        <v>43</v>
      </c>
      <c r="CV146" s="38">
        <f>Matrix2!CV146/Matrix3!CV146*100</f>
        <v>109.03726264693286</v>
      </c>
      <c r="CW146" s="38">
        <f>Matrix2!CW146/Matrix3!CW146*100</f>
        <v>51.353774430697506</v>
      </c>
      <c r="CX146" s="38">
        <f>Matrix2!CX146/Matrix3!CX146</f>
        <v>2.1675087446560437</v>
      </c>
      <c r="CY146" s="38">
        <f>Matrix2!CY146/Matrix3!CY146</f>
        <v>1.2429240026743926</v>
      </c>
      <c r="CZ146" s="38">
        <f>Matrix2!CZ146/Matrix3!CZ146</f>
        <v>38.16595380667237</v>
      </c>
      <c r="DA146" s="40" t="s">
        <v>46</v>
      </c>
      <c r="DB146" s="44" t="s">
        <v>46</v>
      </c>
      <c r="DC146" s="44" t="s">
        <v>46</v>
      </c>
      <c r="DD146" s="44" t="s">
        <v>46</v>
      </c>
      <c r="DE146" s="44" t="s">
        <v>46</v>
      </c>
      <c r="DF146" s="44">
        <f>Matrix2!DF146/Matrix3!DF146*100</f>
        <v>4.7757475083056482</v>
      </c>
      <c r="DG146" s="44">
        <f>Matrix2!DG146/Matrix3!DG146*100</f>
        <v>54.347826086956516</v>
      </c>
      <c r="DH146" s="44">
        <f>Matrix2!DH146/Matrix3!DH146*100</f>
        <v>5.6790123456790127</v>
      </c>
      <c r="DI146" s="44">
        <f>Matrix2!DI146/Matrix3!DI146*100</f>
        <v>48.913043478260867</v>
      </c>
    </row>
    <row r="147" spans="1:113" x14ac:dyDescent="0.2">
      <c r="A147" s="3" t="s">
        <v>36</v>
      </c>
      <c r="B147" s="4">
        <v>2016</v>
      </c>
      <c r="C147" s="2" t="s">
        <v>13</v>
      </c>
      <c r="D147" s="38" t="s">
        <v>46</v>
      </c>
      <c r="E147" s="38" t="s">
        <v>46</v>
      </c>
      <c r="F147" s="39" t="s">
        <v>46</v>
      </c>
      <c r="G147" s="40" t="s">
        <v>46</v>
      </c>
      <c r="H147" s="38">
        <f>Matrix2!H147/Matrix3!H147*100</f>
        <v>6.3801027304676943</v>
      </c>
      <c r="I147" s="38">
        <f>Matrix2!I147/Matrix3!I147*100</f>
        <v>15.646120573127872</v>
      </c>
      <c r="J147" s="38">
        <f>Matrix2!J147/Matrix3!J147*100</f>
        <v>28.5111281657713</v>
      </c>
      <c r="K147" s="38">
        <f>Matrix2!K147/Matrix3!K147*100</f>
        <v>16.046966731898237</v>
      </c>
      <c r="L147" s="38">
        <f>Matrix2!L147/Matrix3!L147*100</f>
        <v>5.0813588352840426</v>
      </c>
      <c r="M147" s="9" t="s">
        <v>46</v>
      </c>
      <c r="N147" s="38" t="s">
        <v>237</v>
      </c>
      <c r="O147" s="9">
        <f>Matrix2!O147/Matrix3!O147*100</f>
        <v>22.442244224422442</v>
      </c>
      <c r="P147" s="9" t="s">
        <v>237</v>
      </c>
      <c r="Q147" s="9" t="s">
        <v>237</v>
      </c>
      <c r="R147" s="40" t="s">
        <v>46</v>
      </c>
      <c r="S147" s="38">
        <f>Matrix2!S147/Matrix3!S147*100</f>
        <v>67.03272567537887</v>
      </c>
      <c r="T147" s="38">
        <f>Matrix2!T147/Matrix3!T147*100</f>
        <v>67.586356723875724</v>
      </c>
      <c r="U147" s="38">
        <f>Matrix2!U147/Matrix3!U147*100</f>
        <v>48.10780875023076</v>
      </c>
      <c r="V147" s="38">
        <f>Matrix2!V147/Matrix3!V147*100</f>
        <v>59.78552278820375</v>
      </c>
      <c r="W147" s="38">
        <f>Matrix2!W147/Matrix3!W147*100</f>
        <v>52.724481964696857</v>
      </c>
      <c r="X147" s="38">
        <f>Matrix2!X147/Matrix3!X147*100</f>
        <v>9.0715048025613658</v>
      </c>
      <c r="Y147" s="38">
        <f>Matrix2!Y147/Matrix3!Y147*100</f>
        <v>24.51856449058597</v>
      </c>
      <c r="Z147" s="38">
        <f>Matrix2!Z147/Matrix3!Z147*100</f>
        <v>11.142933173759054</v>
      </c>
      <c r="AA147" s="38">
        <f>(Matrix3!AA147-Matrix2!AA147)/Matrix2!AA147*100</f>
        <v>23.634503745370754</v>
      </c>
      <c r="AB147" s="38" t="s">
        <v>46</v>
      </c>
      <c r="AC147" s="38" t="s">
        <v>46</v>
      </c>
      <c r="AD147" s="38">
        <f>Matrix2!AD147/Matrix3!AD147*100</f>
        <v>88.256227758007128</v>
      </c>
      <c r="AE147" s="44">
        <f>Matrix2!AE147/Matrix3!AE147*100</f>
        <v>51.604001379786133</v>
      </c>
      <c r="AF147" s="40">
        <f>Matrix2!AF147/Matrix3!AF147*100</f>
        <v>82.740213523131672</v>
      </c>
      <c r="AG147" s="38">
        <f>Matrix2!AG147/Matrix3!AG147*100</f>
        <v>17.612868342795352</v>
      </c>
      <c r="AH147" s="38">
        <f>Matrix2!AH147/Matrix3!AH147*100</f>
        <v>62.781954887218049</v>
      </c>
      <c r="AI147" s="38">
        <f>Matrix2!AI147/Matrix3!AI147*100</f>
        <v>115.53133514986375</v>
      </c>
      <c r="AJ147" s="38">
        <f>Matrix2!AJ147/Matrix3!AJ147*100</f>
        <v>14.946619217081849</v>
      </c>
      <c r="AK147" s="38">
        <f>Matrix2!AK147/Matrix3!AK147*100</f>
        <v>17.672955974842765</v>
      </c>
      <c r="AL147" s="38">
        <f>Matrix2!AL147/Matrix3!AL147*100</f>
        <v>9.0566037735849054</v>
      </c>
      <c r="AM147" s="38">
        <f>Matrix2!AM147/Matrix3!AM147*100</f>
        <v>25.622775800711743</v>
      </c>
      <c r="AN147" s="38">
        <f>Matrix2!AN147/Matrix3!AN147*100</f>
        <v>12.547966231772831</v>
      </c>
      <c r="AO147" s="38">
        <f>Matrix2!AO147/Matrix3!AO147*1000</f>
        <v>42.594013814274753</v>
      </c>
      <c r="AP147" s="38" t="s">
        <v>46</v>
      </c>
      <c r="AQ147" s="40" t="s">
        <v>46</v>
      </c>
      <c r="AR147" s="38">
        <f>Matrix2!AR147/Matrix3!AR147*100</f>
        <v>9.7053257637199248</v>
      </c>
      <c r="AS147" s="38">
        <f>Matrix2!AS147/Matrix3!AS147*100</f>
        <v>33.565459610027851</v>
      </c>
      <c r="AT147" s="38">
        <f>Matrix2!AT147/Matrix3!AT147*100</f>
        <v>41.286307053941904</v>
      </c>
      <c r="AU147" s="38">
        <f>Matrix2!AU147/Matrix3!AU147*100</f>
        <v>37.185929648241206</v>
      </c>
      <c r="AV147" s="38">
        <f>Matrix2!AV147/Matrix3!AV147*100</f>
        <v>7.0334261838440115</v>
      </c>
      <c r="AW147" s="38">
        <f>Matrix2!AW147/Matrix3!AW147*100</f>
        <v>1.392757660167131</v>
      </c>
      <c r="AX147" s="38" t="s">
        <v>237</v>
      </c>
      <c r="AY147" s="38" t="s">
        <v>46</v>
      </c>
      <c r="AZ147" s="9" t="s">
        <v>46</v>
      </c>
      <c r="BA147" s="40">
        <f>Matrix2!BA147/Matrix3!BA147*1000</f>
        <v>10.933557611438182</v>
      </c>
      <c r="BB147" s="31" t="s">
        <v>46</v>
      </c>
      <c r="BC147" s="38">
        <f>Matrix2!BC147/Matrix3!BC147*100</f>
        <v>3.6655948553054665</v>
      </c>
      <c r="BD147" s="55">
        <f>Matrix2!BD147/Matrix3!BD147*100</f>
        <v>54.385964912280706</v>
      </c>
      <c r="BE147" s="38">
        <f>Matrix2!BE147/Matrix3!BE147*100</f>
        <v>3.6713286713286712</v>
      </c>
      <c r="BF147" s="51">
        <f>Matrix2!BF147/Matrix3!BF147*100</f>
        <v>85.714285714285708</v>
      </c>
      <c r="BG147" s="38">
        <f>Matrix2!BG147/Matrix3!BG147*100</f>
        <v>23.675317653419846</v>
      </c>
      <c r="BH147" s="38">
        <f>Matrix2!BH147/Matrix3!BH147*100</f>
        <v>1.0562375107051098</v>
      </c>
      <c r="BI147" s="38">
        <f>Matrix2!BI147/Matrix3!BI147*100</f>
        <v>18.778144701290902</v>
      </c>
      <c r="BJ147" s="38">
        <f>Matrix2!BJ147/Matrix3!BJ147*100</f>
        <v>7.7454217952566795</v>
      </c>
      <c r="BK147" s="38">
        <f>Matrix2!BK147/Matrix3!BK147*100</f>
        <v>25.581395348837212</v>
      </c>
      <c r="BL147" s="38" t="s">
        <v>46</v>
      </c>
      <c r="BM147" s="38" t="s">
        <v>46</v>
      </c>
      <c r="BN147" s="38" t="s">
        <v>46</v>
      </c>
      <c r="BO147" s="40" t="s">
        <v>46</v>
      </c>
      <c r="BP147" s="38">
        <f>Matrix2!BP147/Matrix3!BP147*100</f>
        <v>12.104494564335551</v>
      </c>
      <c r="BQ147" s="38">
        <f>Matrix2!BQ147/Matrix3!BQ147*100</f>
        <v>15.397953966920324</v>
      </c>
      <c r="BR147" s="38">
        <f>(Matrix2!BR147-Matrix3!BR147)/Matrix3!BR147*100</f>
        <v>61.561111499520649</v>
      </c>
      <c r="BS147" s="38">
        <f>Matrix2!BS147/Matrix3!BS147*100</f>
        <v>6.6504460665044602</v>
      </c>
      <c r="BT147" s="38">
        <f>Matrix2!BT147/Matrix3!BT147*100</f>
        <v>2.6493646931603139</v>
      </c>
      <c r="BU147" s="38">
        <f>Matrix2!BU147/Matrix3!BU147*100</f>
        <v>2.158039915625507</v>
      </c>
      <c r="BV147" s="38">
        <f>Matrix2!BV147/Matrix3!BV147*100</f>
        <v>6.774107854423093</v>
      </c>
      <c r="BW147" s="38">
        <f>Matrix2!BW147/Matrix3!BW147*100</f>
        <v>8.9281507656065955</v>
      </c>
      <c r="BX147" s="35">
        <f>Matrix2!BX147/Matrix3!BX147*1000</f>
        <v>49045.599005112614</v>
      </c>
      <c r="BY147" s="45" t="s">
        <v>46</v>
      </c>
      <c r="BZ147" s="38">
        <f>Matrix2!BZ147/Matrix3!BZ147*100</f>
        <v>61.881589618815894</v>
      </c>
      <c r="CA147" s="38">
        <f>Matrix2!CA147/Matrix3!CA147*100</f>
        <v>67.193632795464453</v>
      </c>
      <c r="CB147" s="38">
        <f>Matrix2!CB147/Matrix3!CB147*100</f>
        <v>87.895505435664447</v>
      </c>
      <c r="CC147" s="38">
        <f>Matrix2!CC147/Matrix3!CC147*100</f>
        <v>12.104494564335551</v>
      </c>
      <c r="CD147" s="38">
        <f>Matrix2!CD147/Matrix3!CD147*100</f>
        <v>6.620152523121857</v>
      </c>
      <c r="CE147" s="38">
        <f>Matrix2!CE147/Matrix3!CE147*100</f>
        <v>69.928004430496586</v>
      </c>
      <c r="CF147" s="38">
        <f>Matrix2!CF147/Matrix3!CF147*100</f>
        <v>9.4017094017094021</v>
      </c>
      <c r="CG147" s="35">
        <f>Matrix2!$CG147-Matrix3!CG147</f>
        <v>-1907</v>
      </c>
      <c r="CH147" s="38">
        <f>Matrix2!CH147/Matrix3!CH147*100</f>
        <v>3.3093053735255569</v>
      </c>
      <c r="CI147" s="38">
        <f>Matrix2!CI147/Matrix3!CI147*100</f>
        <v>2.0314547837483614</v>
      </c>
      <c r="CJ147" s="38">
        <f>Matrix2!CJ147/Matrix3!CJ147*100</f>
        <v>1.2778505897771952</v>
      </c>
      <c r="CK147" s="38">
        <f>Matrix2!CK147/Matrix3!CK147*100</f>
        <v>35.313531353135311</v>
      </c>
      <c r="CL147" s="38" t="s">
        <v>237</v>
      </c>
      <c r="CM147" s="38">
        <f>Matrix2!CM147/Matrix3!CM147*100</f>
        <v>43.234323432343238</v>
      </c>
      <c r="CN147" s="38">
        <f>Matrix2!CN147/Matrix3!CN147*100</f>
        <v>24.767225325884542</v>
      </c>
      <c r="CO147" s="40">
        <f>Matrix2!CO147/Matrix3!CO147*100</f>
        <v>7.1371014159088295</v>
      </c>
      <c r="CP147" s="35">
        <f>Matrix2!CP147-Matrix3!CP147</f>
        <v>43</v>
      </c>
      <c r="CQ147" s="77">
        <f>Matrix2!CQ147/Matrix3!CQ147*100-100</f>
        <v>0.63077600117354393</v>
      </c>
      <c r="CR147" s="35">
        <f>Matrix2!CR147-Matrix3!CR147</f>
        <v>198</v>
      </c>
      <c r="CS147" s="50">
        <f>Matrix2!CS147/Matrix3!CS147*100-100</f>
        <v>2.9720804563194321</v>
      </c>
      <c r="CT147" s="38">
        <f>Matrix2!CT147/Matrix3!CT147*100</f>
        <v>32.973760932944607</v>
      </c>
      <c r="CU147" s="35">
        <f>Matrix2!CT147-Matrix3!CU147</f>
        <v>0</v>
      </c>
      <c r="CV147" s="38">
        <f>Matrix2!CV147/Matrix3!CV147*100</f>
        <v>108.81632653061224</v>
      </c>
      <c r="CW147" s="38">
        <f>Matrix2!CW147/Matrix3!CW147*100</f>
        <v>50.4514733711814</v>
      </c>
      <c r="CX147" s="38">
        <f>Matrix2!CX147/Matrix3!CX147</f>
        <v>2.2209546682677876</v>
      </c>
      <c r="CY147" s="38">
        <f>Matrix2!CY147/Matrix3!CY147</f>
        <v>2.204081632653061</v>
      </c>
      <c r="CZ147" s="38">
        <f>Matrix2!CZ147/Matrix3!CZ147</f>
        <v>48.195439739413679</v>
      </c>
      <c r="DA147" s="40" t="s">
        <v>46</v>
      </c>
      <c r="DB147" s="44" t="s">
        <v>46</v>
      </c>
      <c r="DC147" s="44" t="s">
        <v>46</v>
      </c>
      <c r="DD147" s="44" t="s">
        <v>46</v>
      </c>
      <c r="DE147" s="44" t="s">
        <v>46</v>
      </c>
      <c r="DF147" s="44">
        <f>Matrix2!DF147/Matrix3!DF147*100</f>
        <v>3.6655948553054665</v>
      </c>
      <c r="DG147" s="44">
        <f>Matrix2!DG147/Matrix3!DG147*100</f>
        <v>54.385964912280706</v>
      </c>
      <c r="DH147" s="44">
        <f>Matrix2!DH147/Matrix3!DH147*100</f>
        <v>3.6713286713286712</v>
      </c>
      <c r="DI147" s="44">
        <f>Matrix2!DI147/Matrix3!DI147*100</f>
        <v>85.714285714285708</v>
      </c>
    </row>
    <row r="148" spans="1:113" x14ac:dyDescent="0.2">
      <c r="A148" s="3" t="s">
        <v>37</v>
      </c>
      <c r="B148" s="4">
        <v>2016</v>
      </c>
      <c r="C148" s="2" t="s">
        <v>14</v>
      </c>
      <c r="D148" s="38" t="s">
        <v>46</v>
      </c>
      <c r="E148" s="38" t="s">
        <v>46</v>
      </c>
      <c r="F148" s="39" t="s">
        <v>46</v>
      </c>
      <c r="G148" s="40" t="s">
        <v>46</v>
      </c>
      <c r="H148" s="38">
        <f>Matrix2!H148/Matrix3!H148*100</f>
        <v>12.27218983161414</v>
      </c>
      <c r="I148" s="38">
        <f>Matrix2!I148/Matrix3!I148*100</f>
        <v>30.97810576099808</v>
      </c>
      <c r="J148" s="38">
        <f>Matrix2!J148/Matrix3!J148*100</f>
        <v>49.207510363326016</v>
      </c>
      <c r="K148" s="38">
        <f>Matrix2!K148/Matrix3!K148*100</f>
        <v>32.417726497967749</v>
      </c>
      <c r="L148" s="38">
        <f>Matrix2!L148/Matrix3!L148*100</f>
        <v>12.277648878576953</v>
      </c>
      <c r="M148" s="9" t="s">
        <v>46</v>
      </c>
      <c r="N148" s="38" t="s">
        <v>237</v>
      </c>
      <c r="O148" s="9">
        <f>Matrix2!O148/Matrix3!O148*100</f>
        <v>27.344632768361581</v>
      </c>
      <c r="P148" s="9" t="s">
        <v>237</v>
      </c>
      <c r="Q148" s="9" t="s">
        <v>237</v>
      </c>
      <c r="R148" s="40" t="s">
        <v>46</v>
      </c>
      <c r="S148" s="38">
        <f>Matrix2!S148/Matrix3!S148*100</f>
        <v>62.871664548919945</v>
      </c>
      <c r="T148" s="38">
        <f>Matrix2!T148/Matrix3!T148*100</f>
        <v>65.327252557623567</v>
      </c>
      <c r="U148" s="38">
        <f>Matrix2!U148/Matrix3!U148*100</f>
        <v>46.286546432172059</v>
      </c>
      <c r="V148" s="38">
        <f>Matrix2!V148/Matrix3!V148*100</f>
        <v>61.77138531415595</v>
      </c>
      <c r="W148" s="38">
        <f>Matrix2!W148/Matrix3!W148*100</f>
        <v>48.693126815101643</v>
      </c>
      <c r="X148" s="38">
        <f>Matrix2!X148/Matrix3!X148*100</f>
        <v>10.469238790406674</v>
      </c>
      <c r="Y148" s="38">
        <f>Matrix2!Y148/Matrix3!Y148*100</f>
        <v>29.450348405739803</v>
      </c>
      <c r="Z148" s="38">
        <f>Matrix2!Z148/Matrix3!Z148*100</f>
        <v>16.193488777977279</v>
      </c>
      <c r="AA148" s="38">
        <f>(Matrix3!AA148-Matrix2!AA148)/Matrix2!AA148*100</f>
        <v>19.072657946204792</v>
      </c>
      <c r="AB148" s="38" t="s">
        <v>46</v>
      </c>
      <c r="AC148" s="38" t="s">
        <v>46</v>
      </c>
      <c r="AD148" s="38">
        <f>Matrix2!AD148/Matrix3!AD148*100</f>
        <v>89.453125</v>
      </c>
      <c r="AE148" s="44">
        <f>Matrix2!AE148/Matrix3!AE148*100</f>
        <v>21.237458193979933</v>
      </c>
      <c r="AF148" s="40">
        <f>Matrix2!AF148/Matrix3!AF148*100</f>
        <v>0</v>
      </c>
      <c r="AG148" s="38">
        <f>Matrix2!AG148/Matrix3!AG148*100</f>
        <v>16.720349003139397</v>
      </c>
      <c r="AH148" s="38">
        <f>Matrix2!AH148/Matrix3!AH148*100</f>
        <v>53.083700440528638</v>
      </c>
      <c r="AI148" s="38">
        <f>Matrix2!AI148/Matrix3!AI148*100</f>
        <v>85.57951482479784</v>
      </c>
      <c r="AJ148" s="38">
        <f>Matrix2!AJ148/Matrix3!AJ148*100</f>
        <v>26.659167604049493</v>
      </c>
      <c r="AK148" s="38">
        <f>Matrix2!AK148/Matrix3!AK148*100</f>
        <v>20.77079107505071</v>
      </c>
      <c r="AL148" s="38">
        <f>Matrix2!AL148/Matrix3!AL148*100</f>
        <v>17.606490872210951</v>
      </c>
      <c r="AM148" s="38">
        <f>Matrix2!AM148/Matrix3!AM148*100</f>
        <v>41.40625</v>
      </c>
      <c r="AN148" s="38">
        <f>Matrix2!AN148/Matrix3!AN148*100</f>
        <v>21.775176786149718</v>
      </c>
      <c r="AO148" s="38">
        <f>Matrix2!AO148/Matrix3!AO148*1000</f>
        <v>63.643013899049016</v>
      </c>
      <c r="AP148" s="38" t="s">
        <v>46</v>
      </c>
      <c r="AQ148" s="40" t="s">
        <v>46</v>
      </c>
      <c r="AR148" s="38">
        <f>Matrix2!AR148/Matrix3!AR148*100</f>
        <v>10.625025482121742</v>
      </c>
      <c r="AS148" s="38">
        <f>Matrix2!AS148/Matrix3!AS148*100</f>
        <v>29.393706830391402</v>
      </c>
      <c r="AT148" s="38">
        <f>Matrix2!AT148/Matrix3!AT148*100</f>
        <v>34.725848563968668</v>
      </c>
      <c r="AU148" s="38">
        <f>Matrix2!AU148/Matrix3!AU148*100</f>
        <v>36.090225563909769</v>
      </c>
      <c r="AV148" s="38">
        <f>Matrix2!AV148/Matrix3!AV148*100</f>
        <v>13.085188027628551</v>
      </c>
      <c r="AW148" s="38">
        <f>Matrix2!AW148/Matrix3!AW148*100</f>
        <v>3.491941673062164</v>
      </c>
      <c r="AX148" s="38" t="s">
        <v>237</v>
      </c>
      <c r="AY148" s="38" t="s">
        <v>46</v>
      </c>
      <c r="AZ148" s="9" t="s">
        <v>46</v>
      </c>
      <c r="BA148" s="40">
        <f>Matrix2!BA148/Matrix3!BA148*1000</f>
        <v>10.664479081214109</v>
      </c>
      <c r="BB148" s="31" t="s">
        <v>46</v>
      </c>
      <c r="BC148" s="38">
        <f>Matrix2!BC148/Matrix3!BC148*100</f>
        <v>5.5801921655580191</v>
      </c>
      <c r="BD148" s="55">
        <f>Matrix2!BD148/Matrix3!BD148*100</f>
        <v>58.278145695364238</v>
      </c>
      <c r="BE148" s="38">
        <f>Matrix2!BE148/Matrix3!BE148*100</f>
        <v>7.0841889117043113</v>
      </c>
      <c r="BF148" s="51">
        <f>Matrix2!BF148/Matrix3!BF148*100</f>
        <v>63.768115942028977</v>
      </c>
      <c r="BG148" s="38">
        <f>Matrix2!BG148/Matrix3!BG148*100</f>
        <v>21.086965385085822</v>
      </c>
      <c r="BH148" s="38">
        <f>Matrix2!BH148/Matrix3!BH148*100</f>
        <v>3.982985305491106</v>
      </c>
      <c r="BI148" s="38">
        <f>Matrix2!BI148/Matrix3!BI148*100</f>
        <v>16.466178521617852</v>
      </c>
      <c r="BJ148" s="38">
        <f>Matrix2!BJ148/Matrix3!BJ148*100</f>
        <v>7.7841701534170156</v>
      </c>
      <c r="BK148" s="38">
        <f>Matrix2!BK148/Matrix3!BK148*100</f>
        <v>29.339305711086226</v>
      </c>
      <c r="BL148" s="38" t="s">
        <v>46</v>
      </c>
      <c r="BM148" s="38" t="s">
        <v>46</v>
      </c>
      <c r="BN148" s="38" t="s">
        <v>46</v>
      </c>
      <c r="BO148" s="40" t="s">
        <v>46</v>
      </c>
      <c r="BP148" s="38">
        <f>Matrix2!BP148/Matrix3!BP148*100</f>
        <v>12.89032006245121</v>
      </c>
      <c r="BQ148" s="38">
        <f>Matrix2!BQ148/Matrix3!BQ148*100</f>
        <v>20.523515684258847</v>
      </c>
      <c r="BR148" s="38">
        <f>(Matrix2!BR148-Matrix3!BR148)/Matrix3!BR148*100</f>
        <v>50.497300209378437</v>
      </c>
      <c r="BS148" s="38">
        <f>Matrix2!BS148/Matrix3!BS148*100</f>
        <v>12.22326415786684</v>
      </c>
      <c r="BT148" s="38">
        <f>Matrix2!BT148/Matrix3!BT148*100</f>
        <v>5.7895380600970361</v>
      </c>
      <c r="BU148" s="38">
        <f>Matrix2!BU148/Matrix3!BU148*100</f>
        <v>4.195940671350507</v>
      </c>
      <c r="BV148" s="38">
        <f>Matrix2!BV148/Matrix3!BV148*100</f>
        <v>12.115732368896925</v>
      </c>
      <c r="BW148" s="38">
        <f>Matrix2!BW148/Matrix3!BW148*100</f>
        <v>15.249454918558419</v>
      </c>
      <c r="BX148" s="35">
        <f>Matrix2!BX148/Matrix3!BX148*1000</f>
        <v>37314.742390749874</v>
      </c>
      <c r="BY148" s="45" t="s">
        <v>46</v>
      </c>
      <c r="BZ148" s="38">
        <f>Matrix2!BZ148/Matrix3!BZ148*100</f>
        <v>65.164920291923195</v>
      </c>
      <c r="CA148" s="38">
        <f>Matrix2!CA148/Matrix3!CA148*100</f>
        <v>64.009993753903814</v>
      </c>
      <c r="CB148" s="38">
        <f>Matrix2!CB148/Matrix3!CB148*100</f>
        <v>87.10967993754879</v>
      </c>
      <c r="CC148" s="38">
        <f>Matrix2!CC148/Matrix3!CC148*100</f>
        <v>12.89032006245121</v>
      </c>
      <c r="CD148" s="38">
        <f>Matrix2!CD148/Matrix3!CD148*100</f>
        <v>7.2111631537861047</v>
      </c>
      <c r="CE148" s="38">
        <f>Matrix2!CE148/Matrix3!CE148*100</f>
        <v>71.838243530861433</v>
      </c>
      <c r="CF148" s="38">
        <f>Matrix2!CF148/Matrix3!CF148*100</f>
        <v>15.165876777251185</v>
      </c>
      <c r="CG148" s="35">
        <f>Matrix2!$CG148-Matrix3!CG148</f>
        <v>-4337</v>
      </c>
      <c r="CH148" s="38">
        <f>Matrix2!CH148/Matrix3!CH148*100</f>
        <v>5.5371332040292813</v>
      </c>
      <c r="CI148" s="38">
        <f>Matrix2!CI148/Matrix3!CI148*100</f>
        <v>4.2169805418256896</v>
      </c>
      <c r="CJ148" s="38">
        <f>Matrix2!CJ148/Matrix3!CJ148*100</f>
        <v>1.3201526622035913</v>
      </c>
      <c r="CK148" s="38">
        <f>Matrix2!CK148/Matrix3!CK148*100</f>
        <v>44.519774011299432</v>
      </c>
      <c r="CL148" s="38" t="s">
        <v>237</v>
      </c>
      <c r="CM148" s="38">
        <f>Matrix2!CM148/Matrix3!CM148*100</f>
        <v>50.847457627118644</v>
      </c>
      <c r="CN148" s="38">
        <f>Matrix2!CN148/Matrix3!CN148*100</f>
        <v>25.981873111782477</v>
      </c>
      <c r="CO148" s="40">
        <f>Matrix2!CO148/Matrix3!CO148*100</f>
        <v>12.449193654123508</v>
      </c>
      <c r="CP148" s="35">
        <f>Matrix2!CP148-Matrix3!CP148</f>
        <v>80</v>
      </c>
      <c r="CQ148" s="77">
        <f>Matrix2!CQ148/Matrix3!CQ148*100-100</f>
        <v>0.69923957696005345</v>
      </c>
      <c r="CR148" s="35">
        <f>Matrix2!CR148-Matrix3!CR148</f>
        <v>49</v>
      </c>
      <c r="CS148" s="50">
        <f>Matrix2!CS148/Matrix3!CS148*100-100</f>
        <v>0.42712691771269817</v>
      </c>
      <c r="CT148" s="38">
        <f>Matrix2!CT148/Matrix3!CT148*100</f>
        <v>52.365246072389546</v>
      </c>
      <c r="CU148" s="35">
        <f>Matrix2!CT148-Matrix3!CU148</f>
        <v>30</v>
      </c>
      <c r="CV148" s="38">
        <f>Matrix2!CV148/Matrix3!CV148*100</f>
        <v>94.119434076903048</v>
      </c>
      <c r="CW148" s="38">
        <f>Matrix2!CW148/Matrix3!CW148*100</f>
        <v>44.210461939902963</v>
      </c>
      <c r="CX148" s="38">
        <f>Matrix2!CX148/Matrix3!CX148</f>
        <v>2.1379881450488143</v>
      </c>
      <c r="CY148" s="38">
        <f>Matrix2!CY148/Matrix3!CY148</f>
        <v>6.4732119292689365</v>
      </c>
      <c r="CZ148" s="38">
        <f>Matrix2!CZ148/Matrix3!CZ148</f>
        <v>73.214925373134335</v>
      </c>
      <c r="DA148" s="40" t="s">
        <v>46</v>
      </c>
      <c r="DB148" s="44" t="s">
        <v>46</v>
      </c>
      <c r="DC148" s="44" t="s">
        <v>46</v>
      </c>
      <c r="DD148" s="44" t="s">
        <v>46</v>
      </c>
      <c r="DE148" s="44" t="s">
        <v>46</v>
      </c>
      <c r="DF148" s="44">
        <f>Matrix2!DF148/Matrix3!DF148*100</f>
        <v>5.5801921655580191</v>
      </c>
      <c r="DG148" s="44">
        <f>Matrix2!DG148/Matrix3!DG148*100</f>
        <v>58.278145695364238</v>
      </c>
      <c r="DH148" s="44">
        <f>Matrix2!DH148/Matrix3!DH148*100</f>
        <v>7.0841889117043113</v>
      </c>
      <c r="DI148" s="44">
        <f>Matrix2!DI148/Matrix3!DI148*100</f>
        <v>63.768115942028977</v>
      </c>
    </row>
    <row r="149" spans="1:113" x14ac:dyDescent="0.2">
      <c r="A149" s="3" t="s">
        <v>38</v>
      </c>
      <c r="B149" s="4">
        <v>2016</v>
      </c>
      <c r="C149" s="2" t="s">
        <v>15</v>
      </c>
      <c r="D149" s="38" t="s">
        <v>46</v>
      </c>
      <c r="E149" s="38" t="s">
        <v>46</v>
      </c>
      <c r="F149" s="39" t="s">
        <v>46</v>
      </c>
      <c r="G149" s="40" t="s">
        <v>46</v>
      </c>
      <c r="H149" s="38">
        <f>Matrix2!H149/Matrix3!H149*100</f>
        <v>12.095839610615366</v>
      </c>
      <c r="I149" s="38">
        <f>Matrix2!I149/Matrix3!I149*100</f>
        <v>27.68860818171283</v>
      </c>
      <c r="J149" s="38">
        <f>Matrix2!J149/Matrix3!J149*100</f>
        <v>46.350613915416098</v>
      </c>
      <c r="K149" s="38">
        <f>Matrix2!K149/Matrix3!K149*100</f>
        <v>28.507972132603921</v>
      </c>
      <c r="L149" s="38">
        <f>Matrix2!L149/Matrix3!L149*100</f>
        <v>10.213351686166552</v>
      </c>
      <c r="M149" s="9" t="s">
        <v>46</v>
      </c>
      <c r="N149" s="38">
        <v>20.100000000000001</v>
      </c>
      <c r="O149" s="9">
        <f>Matrix2!O149/Matrix3!O149*100</f>
        <v>29.426229508196723</v>
      </c>
      <c r="P149" s="9">
        <f>Matrix2!P149/Matrix3!P149*100</f>
        <v>44.270748141679491</v>
      </c>
      <c r="Q149" s="9">
        <f>(Matrix3!Q149-Matrix2!Q149)/Matrix2!Q149*100</f>
        <v>44.631353821311393</v>
      </c>
      <c r="R149" s="40" t="s">
        <v>46</v>
      </c>
      <c r="S149" s="38">
        <f>Matrix2!S149/Matrix3!S149*100</f>
        <v>64.557773301593116</v>
      </c>
      <c r="T149" s="38">
        <f>Matrix2!T149/Matrix3!T149*100</f>
        <v>68.740779310943338</v>
      </c>
      <c r="U149" s="38">
        <f>Matrix2!U149/Matrix3!U149*100</f>
        <v>45.416508178014453</v>
      </c>
      <c r="V149" s="38">
        <f>Matrix2!V149/Matrix3!V149*100</f>
        <v>59.168035030103994</v>
      </c>
      <c r="W149" s="38">
        <f>Matrix2!W149/Matrix3!W149*100</f>
        <v>49.530988274706864</v>
      </c>
      <c r="X149" s="38">
        <f>Matrix2!X149/Matrix3!X149*100</f>
        <v>9.2822299651567945</v>
      </c>
      <c r="Y149" s="38">
        <f>Matrix2!Y149/Matrix3!Y149*100</f>
        <v>29.434778540264379</v>
      </c>
      <c r="Z149" s="38">
        <f>Matrix2!Z149/Matrix3!Z149*100</f>
        <v>16.338925642524764</v>
      </c>
      <c r="AA149" s="38">
        <f>(Matrix3!AA149-Matrix2!AA149)/Matrix2!AA149*100</f>
        <v>23.908224630605346</v>
      </c>
      <c r="AB149" s="38" t="s">
        <v>46</v>
      </c>
      <c r="AC149" s="38" t="s">
        <v>46</v>
      </c>
      <c r="AD149" s="38">
        <f>Matrix2!AD149/Matrix3!AD149*100</f>
        <v>87.810650887573956</v>
      </c>
      <c r="AE149" s="44">
        <f>Matrix2!AE149/Matrix3!AE149*100</f>
        <v>42.523364485981304</v>
      </c>
      <c r="AF149" s="40">
        <f>Matrix2!AF149/Matrix3!AF149*100</f>
        <v>76.599326599326602</v>
      </c>
      <c r="AG149" s="38">
        <f>Matrix2!AG149/Matrix3!AG149*100</f>
        <v>16.989222389616408</v>
      </c>
      <c r="AH149" s="38">
        <f>Matrix2!AH149/Matrix3!AH149*100</f>
        <v>44.942196531791907</v>
      </c>
      <c r="AI149" s="38">
        <f>Matrix2!AI149/Matrix3!AI149*100</f>
        <v>90.882352941176464</v>
      </c>
      <c r="AJ149" s="38">
        <f>Matrix2!AJ149/Matrix3!AJ149*100</f>
        <v>2.1885521885521886</v>
      </c>
      <c r="AK149" s="38">
        <f>Matrix2!AK149/Matrix3!AK149*100</f>
        <v>23.381294964028775</v>
      </c>
      <c r="AL149" s="38">
        <f>Matrix2!AL149/Matrix3!AL149*100</f>
        <v>20.282235749861648</v>
      </c>
      <c r="AM149" s="38">
        <f>Matrix2!AM149/Matrix3!AM149*100</f>
        <v>44.260355029585796</v>
      </c>
      <c r="AN149" s="38">
        <f>Matrix2!AN149/Matrix3!AN149*100</f>
        <v>25.528649386084584</v>
      </c>
      <c r="AO149" s="38">
        <f>Matrix2!AO149/Matrix3!AO149*1000</f>
        <v>71.623465211459745</v>
      </c>
      <c r="AP149" s="38" t="s">
        <v>46</v>
      </c>
      <c r="AQ149" s="40" t="s">
        <v>46</v>
      </c>
      <c r="AR149" s="38">
        <f>Matrix2!AR149/Matrix3!AR149*100</f>
        <v>10.516861745277554</v>
      </c>
      <c r="AS149" s="38">
        <f>Matrix2!AS149/Matrix3!AS149*100</f>
        <v>35.482093663911847</v>
      </c>
      <c r="AT149" s="38">
        <f>Matrix2!AT149/Matrix3!AT149*100</f>
        <v>35.636645962732921</v>
      </c>
      <c r="AU149" s="38">
        <f>Matrix2!AU149/Matrix3!AU149*100</f>
        <v>42.483660130718953</v>
      </c>
      <c r="AV149" s="38">
        <f>Matrix2!AV149/Matrix3!AV149*100</f>
        <v>14.490358126721764</v>
      </c>
      <c r="AW149" s="38">
        <f>Matrix2!AW149/Matrix3!AW149*100</f>
        <v>2.6997245179063363</v>
      </c>
      <c r="AX149" s="38">
        <v>5.0999999999999996</v>
      </c>
      <c r="AY149" s="38" t="s">
        <v>46</v>
      </c>
      <c r="AZ149" s="9" t="s">
        <v>46</v>
      </c>
      <c r="BA149" s="40">
        <f>Matrix2!BA149/Matrix3!BA149*1000</f>
        <v>6.3510392609699764</v>
      </c>
      <c r="BB149" s="31" t="s">
        <v>46</v>
      </c>
      <c r="BC149" s="38">
        <f>Matrix2!BC149/Matrix3!BC149*100</f>
        <v>5.6326748531767219</v>
      </c>
      <c r="BD149" s="55">
        <f>Matrix2!BD149/Matrix3!BD149*100</f>
        <v>29.383886255924168</v>
      </c>
      <c r="BE149" s="38">
        <f>Matrix2!BE149/Matrix3!BE149*100</f>
        <v>6.1628760088041084</v>
      </c>
      <c r="BF149" s="51">
        <f>Matrix2!BF149/Matrix3!BF149*100</f>
        <v>47.619047619047613</v>
      </c>
      <c r="BG149" s="38">
        <f>Matrix2!BG149/Matrix3!BG149*100</f>
        <v>21.048209526016919</v>
      </c>
      <c r="BH149" s="38">
        <f>Matrix2!BH149/Matrix3!BH149*100</f>
        <v>3.4411562284927735</v>
      </c>
      <c r="BI149" s="38">
        <f>Matrix2!BI149/Matrix3!BI149*100</f>
        <v>16.804341272233948</v>
      </c>
      <c r="BJ149" s="38">
        <f>Matrix2!BJ149/Matrix3!BJ149*100</f>
        <v>7.7841422972565582</v>
      </c>
      <c r="BK149" s="38">
        <f>Matrix2!BK149/Matrix3!BK149*100</f>
        <v>23.625096824167315</v>
      </c>
      <c r="BL149" s="38" t="s">
        <v>46</v>
      </c>
      <c r="BM149" s="38" t="s">
        <v>46</v>
      </c>
      <c r="BN149" s="38" t="s">
        <v>46</v>
      </c>
      <c r="BO149" s="40" t="s">
        <v>46</v>
      </c>
      <c r="BP149" s="38">
        <f>Matrix2!BP149/Matrix3!BP149*100</f>
        <v>12.20277851990382</v>
      </c>
      <c r="BQ149" s="38">
        <f>Matrix2!BQ149/Matrix3!BQ149*100</f>
        <v>20.4131909884882</v>
      </c>
      <c r="BR149" s="38">
        <f>(Matrix2!BR149-Matrix3!BR149)/Matrix3!BR149*100</f>
        <v>51.867914077585944</v>
      </c>
      <c r="BS149" s="38">
        <f>Matrix2!BS149/Matrix3!BS149*100</f>
        <v>13.025843087263878</v>
      </c>
      <c r="BT149" s="38">
        <f>Matrix2!BT149/Matrix3!BT149*100</f>
        <v>5.5394599605979842</v>
      </c>
      <c r="BU149" s="38">
        <f>Matrix2!BU149/Matrix3!BU149*100</f>
        <v>4.6019235907026452</v>
      </c>
      <c r="BV149" s="38">
        <f>Matrix2!BV149/Matrix3!BV149*100</f>
        <v>13.44904774136729</v>
      </c>
      <c r="BW149" s="38">
        <f>Matrix2!BW149/Matrix3!BW149*100</f>
        <v>15.524316772897931</v>
      </c>
      <c r="BX149" s="35">
        <f>Matrix2!BX149/Matrix3!BX149*1000</f>
        <v>35687.709950191129</v>
      </c>
      <c r="BY149" s="45" t="s">
        <v>46</v>
      </c>
      <c r="BZ149" s="38">
        <f>Matrix2!BZ149/Matrix3!BZ149*100</f>
        <v>65.027813188086682</v>
      </c>
      <c r="CA149" s="38">
        <f>Matrix2!CA149/Matrix3!CA149*100</f>
        <v>66.737986984042081</v>
      </c>
      <c r="CB149" s="38">
        <f>Matrix2!CB149/Matrix3!CB149*100</f>
        <v>87.797221480096184</v>
      </c>
      <c r="CC149" s="38">
        <f>Matrix2!CC149/Matrix3!CC149*100</f>
        <v>12.20277851990382</v>
      </c>
      <c r="CD149" s="38">
        <f>Matrix2!CD149/Matrix3!CD149*100</f>
        <v>6.7325674592572797</v>
      </c>
      <c r="CE149" s="38">
        <f>Matrix2!CE149/Matrix3!CE149*100</f>
        <v>72.43058197033092</v>
      </c>
      <c r="CF149" s="38">
        <f>Matrix2!CF149/Matrix3!CF149*100</f>
        <v>17.518248175182482</v>
      </c>
      <c r="CG149" s="35">
        <f>Matrix2!$CG149-Matrix3!CG149</f>
        <v>-7138</v>
      </c>
      <c r="CH149" s="38">
        <f>Matrix2!CH149/Matrix3!CH149*100</f>
        <v>5.4355090220539095</v>
      </c>
      <c r="CI149" s="38">
        <f>Matrix2!CI149/Matrix3!CI149*100</f>
        <v>4.2147471597237685</v>
      </c>
      <c r="CJ149" s="38">
        <f>Matrix2!CJ149/Matrix3!CJ149*100</f>
        <v>1.2207618623301404</v>
      </c>
      <c r="CK149" s="38">
        <f>Matrix2!CK149/Matrix3!CK149*100</f>
        <v>35.819672131147541</v>
      </c>
      <c r="CL149" s="38">
        <v>6.7</v>
      </c>
      <c r="CM149" s="38">
        <f>Matrix2!CM149/Matrix3!CM149*100</f>
        <v>52.950819672131146</v>
      </c>
      <c r="CN149" s="38">
        <f>Matrix2!CN149/Matrix3!CN149*100</f>
        <v>27.748691099476442</v>
      </c>
      <c r="CO149" s="40">
        <f>Matrix2!CO149/Matrix3!CO149*100</f>
        <v>12.853602655818955</v>
      </c>
      <c r="CP149" s="35">
        <f>Matrix2!CP149-Matrix3!CP149</f>
        <v>149</v>
      </c>
      <c r="CQ149" s="77">
        <f>Matrix2!CQ149/Matrix3!CQ149*100-100</f>
        <v>0.87983466194272353</v>
      </c>
      <c r="CR149" s="35">
        <f>Matrix2!CR149-Matrix3!CR149</f>
        <v>499</v>
      </c>
      <c r="CS149" s="50">
        <f>Matrix2!CS149/Matrix3!CS149*100-100</f>
        <v>3.008742839915584</v>
      </c>
      <c r="CT149" s="38">
        <f>Matrix2!CT149/Matrix3!CT149*100</f>
        <v>61.191758370405061</v>
      </c>
      <c r="CU149" s="35">
        <f>Matrix2!CT149-Matrix3!CU149</f>
        <v>56</v>
      </c>
      <c r="CV149" s="38">
        <f>Matrix2!CV149/Matrix3!CV149*100</f>
        <v>90.2756965581831</v>
      </c>
      <c r="CW149" s="38">
        <f>Matrix2!CW149/Matrix3!CW149*100</f>
        <v>44.682755823386259</v>
      </c>
      <c r="CX149" s="38">
        <f>Matrix2!CX149/Matrix3!CX149</f>
        <v>2.0811576725957188</v>
      </c>
      <c r="CY149" s="38">
        <f>Matrix2!CY149/Matrix3!CY149</f>
        <v>6.3823964497041423</v>
      </c>
      <c r="CZ149" s="38">
        <f>Matrix2!CZ149/Matrix3!CZ149</f>
        <v>73.282377919320595</v>
      </c>
      <c r="DA149" s="40" t="s">
        <v>46</v>
      </c>
      <c r="DB149" s="44" t="s">
        <v>46</v>
      </c>
      <c r="DC149" s="44" t="s">
        <v>46</v>
      </c>
      <c r="DD149" s="44" t="s">
        <v>46</v>
      </c>
      <c r="DE149" s="44" t="s">
        <v>46</v>
      </c>
      <c r="DF149" s="44">
        <f>Matrix2!DF149/Matrix3!DF149*100</f>
        <v>5.6326748531767219</v>
      </c>
      <c r="DG149" s="44">
        <f>Matrix2!DG149/Matrix3!DG149*100</f>
        <v>29.383886255924168</v>
      </c>
      <c r="DH149" s="44">
        <f>Matrix2!DH149/Matrix3!DH149*100</f>
        <v>6.1628760088041084</v>
      </c>
      <c r="DI149" s="44">
        <f>Matrix2!DI149/Matrix3!DI149*100</f>
        <v>47.619047619047613</v>
      </c>
    </row>
    <row r="150" spans="1:113" x14ac:dyDescent="0.2">
      <c r="A150" s="3" t="s">
        <v>39</v>
      </c>
      <c r="B150" s="4">
        <v>2016</v>
      </c>
      <c r="C150" s="2" t="s">
        <v>16</v>
      </c>
      <c r="D150" s="38" t="s">
        <v>46</v>
      </c>
      <c r="E150" s="38" t="s">
        <v>46</v>
      </c>
      <c r="F150" s="39" t="s">
        <v>46</v>
      </c>
      <c r="G150" s="40" t="s">
        <v>46</v>
      </c>
      <c r="H150" s="38">
        <f>Matrix2!H150/Matrix3!H150*100</f>
        <v>7.2391139560347009</v>
      </c>
      <c r="I150" s="38">
        <f>Matrix2!I150/Matrix3!I150*100</f>
        <v>19.44748589236082</v>
      </c>
      <c r="J150" s="38">
        <f>Matrix2!J150/Matrix3!J150*100</f>
        <v>31.020505484024795</v>
      </c>
      <c r="K150" s="38">
        <f>Matrix2!K150/Matrix3!K150*100</f>
        <v>19.005363883186543</v>
      </c>
      <c r="L150" s="38">
        <f>Matrix2!L150/Matrix3!L150*100</f>
        <v>10.042687036620984</v>
      </c>
      <c r="M150" s="9" t="s">
        <v>46</v>
      </c>
      <c r="N150" s="38" t="s">
        <v>237</v>
      </c>
      <c r="O150" s="9">
        <f>Matrix2!O150/Matrix3!O150*100</f>
        <v>20.3781512605042</v>
      </c>
      <c r="P150" s="9" t="s">
        <v>237</v>
      </c>
      <c r="Q150" s="9" t="s">
        <v>237</v>
      </c>
      <c r="R150" s="40" t="s">
        <v>46</v>
      </c>
      <c r="S150" s="38">
        <f>Matrix2!S150/Matrix3!S150*100</f>
        <v>65.335942596216569</v>
      </c>
      <c r="T150" s="38">
        <f>Matrix2!T150/Matrix3!T150*100</f>
        <v>63.931436907366887</v>
      </c>
      <c r="U150" s="38">
        <f>Matrix2!U150/Matrix3!U150*100</f>
        <v>46.931368235811703</v>
      </c>
      <c r="V150" s="38">
        <f>Matrix2!V150/Matrix3!V150*100</f>
        <v>63.063829787234042</v>
      </c>
      <c r="W150" s="38">
        <f>Matrix2!W150/Matrix3!W150*100</f>
        <v>50.97258026716662</v>
      </c>
      <c r="X150" s="38">
        <f>Matrix2!X150/Matrix3!X150*100</f>
        <v>8.2487046632124343</v>
      </c>
      <c r="Y150" s="38">
        <f>Matrix2!Y150/Matrix3!Y150*100</f>
        <v>25.754300693073791</v>
      </c>
      <c r="Z150" s="38">
        <f>Matrix2!Z150/Matrix3!Z150*100</f>
        <v>11.354183950643531</v>
      </c>
      <c r="AA150" s="38">
        <f>(Matrix3!AA150-Matrix2!AA150)/Matrix2!AA150*100</f>
        <v>24.418218430175838</v>
      </c>
      <c r="AB150" s="38" t="s">
        <v>46</v>
      </c>
      <c r="AC150" s="38" t="s">
        <v>46</v>
      </c>
      <c r="AD150" s="38">
        <f>Matrix2!AD150/Matrix3!AD150*100</f>
        <v>87.616822429906534</v>
      </c>
      <c r="AE150" s="44">
        <f>Matrix2!AE150/Matrix3!AE150*100</f>
        <v>30.604982206405694</v>
      </c>
      <c r="AF150" s="40">
        <f>Matrix2!AF150/Matrix3!AF150*100</f>
        <v>49.469964664310957</v>
      </c>
      <c r="AG150" s="38">
        <f>Matrix2!AG150/Matrix3!AG150*100</f>
        <v>17.661922007917124</v>
      </c>
      <c r="AH150" s="38">
        <f>Matrix2!AH150/Matrix3!AH150*100</f>
        <v>61.194029850746269</v>
      </c>
      <c r="AI150" s="38">
        <f>Matrix2!AI150/Matrix3!AI150*100</f>
        <v>95.84487534626038</v>
      </c>
      <c r="AJ150" s="38">
        <f>Matrix2!AJ150/Matrix3!AJ150*100</f>
        <v>13.191990577149587</v>
      </c>
      <c r="AK150" s="38">
        <f>Matrix2!AK150/Matrix3!AK150*100</f>
        <v>16.810683424980361</v>
      </c>
      <c r="AL150" s="38">
        <f>Matrix2!AL150/Matrix3!AL150*100</f>
        <v>7.8947368421052628</v>
      </c>
      <c r="AM150" s="38">
        <f>Matrix2!AM150/Matrix3!AM150*100</f>
        <v>26.869158878504674</v>
      </c>
      <c r="AN150" s="38">
        <f>Matrix2!AN150/Matrix3!AN150*100</f>
        <v>12.136385312350978</v>
      </c>
      <c r="AO150" s="38">
        <f>Matrix2!AO150/Matrix3!AO150*1000</f>
        <v>47.687172150691467</v>
      </c>
      <c r="AP150" s="38" t="s">
        <v>46</v>
      </c>
      <c r="AQ150" s="40" t="s">
        <v>46</v>
      </c>
      <c r="AR150" s="38">
        <f>Matrix2!AR150/Matrix3!AR150*100</f>
        <v>10.460709172071086</v>
      </c>
      <c r="AS150" s="38">
        <f>Matrix2!AS150/Matrix3!AS150*100</f>
        <v>34.219001610305959</v>
      </c>
      <c r="AT150" s="38">
        <f>Matrix2!AT150/Matrix3!AT150*100</f>
        <v>39.882352941176471</v>
      </c>
      <c r="AU150" s="38">
        <f>Matrix2!AU150/Matrix3!AU150*100</f>
        <v>36.283185840707965</v>
      </c>
      <c r="AV150" s="38">
        <f>Matrix2!AV150/Matrix3!AV150*100</f>
        <v>7.6892109500805148</v>
      </c>
      <c r="AW150" s="38">
        <f>Matrix2!AW150/Matrix3!AW150*100</f>
        <v>1.8115942028985508</v>
      </c>
      <c r="AX150" s="38" t="s">
        <v>237</v>
      </c>
      <c r="AY150" s="38" t="s">
        <v>46</v>
      </c>
      <c r="AZ150" s="9" t="s">
        <v>46</v>
      </c>
      <c r="BA150" s="40">
        <f>Matrix2!BA150/Matrix3!BA150*1000</f>
        <v>10.333489901362142</v>
      </c>
      <c r="BB150" s="31" t="s">
        <v>46</v>
      </c>
      <c r="BC150" s="38">
        <f>Matrix2!BC150/Matrix3!BC150*100</f>
        <v>4.8066498012287679</v>
      </c>
      <c r="BD150" s="55">
        <f>Matrix2!BD150/Matrix3!BD150*100</f>
        <v>33.082706766917291</v>
      </c>
      <c r="BE150" s="38">
        <f>Matrix2!BE150/Matrix3!BE150*100</f>
        <v>5.6144067796610173</v>
      </c>
      <c r="BF150" s="51">
        <f>Matrix2!BF150/Matrix3!BF150*100</f>
        <v>11.320754716981133</v>
      </c>
      <c r="BG150" s="38">
        <f>Matrix2!BG150/Matrix3!BG150*100</f>
        <v>18.744209551082289</v>
      </c>
      <c r="BH150" s="38">
        <f>Matrix2!BH150/Matrix3!BH150*100</f>
        <v>2.2916198607054592</v>
      </c>
      <c r="BI150" s="38">
        <f>Matrix2!BI150/Matrix3!BI150*100</f>
        <v>15.133147853736089</v>
      </c>
      <c r="BJ150" s="38">
        <f>Matrix2!BJ150/Matrix3!BJ150*100</f>
        <v>6.4089825119236892</v>
      </c>
      <c r="BK150" s="38">
        <f>Matrix2!BK150/Matrix3!BK150*100</f>
        <v>25.426356589147286</v>
      </c>
      <c r="BL150" s="38" t="s">
        <v>46</v>
      </c>
      <c r="BM150" s="38" t="s">
        <v>46</v>
      </c>
      <c r="BN150" s="38" t="s">
        <v>46</v>
      </c>
      <c r="BO150" s="40" t="s">
        <v>46</v>
      </c>
      <c r="BP150" s="38">
        <f>Matrix2!BP150/Matrix3!BP150*100</f>
        <v>11.444433622284992</v>
      </c>
      <c r="BQ150" s="38">
        <f>Matrix2!BQ150/Matrix3!BQ150*100</f>
        <v>15.902734679864574</v>
      </c>
      <c r="BR150" s="38">
        <f>(Matrix2!BR150-Matrix3!BR150)/Matrix3!BR150*100</f>
        <v>56.338522108503767</v>
      </c>
      <c r="BS150" s="38">
        <f>Matrix2!BS150/Matrix3!BS150*100</f>
        <v>6.8222016339594047</v>
      </c>
      <c r="BT150" s="38">
        <f>Matrix2!BT150/Matrix3!BT150*100</f>
        <v>2.6699233555125073</v>
      </c>
      <c r="BU150" s="38">
        <f>Matrix2!BU150/Matrix3!BU150*100</f>
        <v>2.1427875718320832</v>
      </c>
      <c r="BV150" s="38">
        <f>Matrix2!BV150/Matrix3!BV150*100</f>
        <v>5.8719875615444419</v>
      </c>
      <c r="BW150" s="38">
        <f>Matrix2!BW150/Matrix3!BW150*100</f>
        <v>8.6585018513244094</v>
      </c>
      <c r="BX150" s="35">
        <f>Matrix2!BX150/Matrix3!BX150*1000</f>
        <v>41599.333273267861</v>
      </c>
      <c r="BY150" s="45" t="s">
        <v>46</v>
      </c>
      <c r="BZ150" s="38">
        <f>Matrix2!BZ150/Matrix3!BZ150*100</f>
        <v>66.920744546449924</v>
      </c>
      <c r="CA150" s="38">
        <f>Matrix2!CA150/Matrix3!CA150*100</f>
        <v>64.09664127856162</v>
      </c>
      <c r="CB150" s="38">
        <f>Matrix2!CB150/Matrix3!CB150*100</f>
        <v>88.55556637771501</v>
      </c>
      <c r="CC150" s="38">
        <f>Matrix2!CC150/Matrix3!CC150*100</f>
        <v>11.444433622284992</v>
      </c>
      <c r="CD150" s="38">
        <f>Matrix2!CD150/Matrix3!CD150*100</f>
        <v>6.8861400603876497</v>
      </c>
      <c r="CE150" s="38">
        <f>Matrix2!CE150/Matrix3!CE150*100</f>
        <v>71.700395952485707</v>
      </c>
      <c r="CF150" s="38">
        <f>Matrix2!CF150/Matrix3!CF150*100</f>
        <v>12.987012987012985</v>
      </c>
      <c r="CG150" s="35">
        <f>Matrix2!$CG150-Matrix3!CG150</f>
        <v>-3189</v>
      </c>
      <c r="CH150" s="38">
        <f>Matrix2!CH150/Matrix3!CH150*100</f>
        <v>2.9954062047699956</v>
      </c>
      <c r="CI150" s="38">
        <f>Matrix2!CI150/Matrix3!CI150*100</f>
        <v>2.0263041973444089</v>
      </c>
      <c r="CJ150" s="38">
        <f>Matrix2!CJ150/Matrix3!CJ150*100</f>
        <v>0.96910200742558683</v>
      </c>
      <c r="CK150" s="38">
        <f>Matrix2!CK150/Matrix3!CK150*100</f>
        <v>40.12605042016807</v>
      </c>
      <c r="CL150" s="38" t="s">
        <v>237</v>
      </c>
      <c r="CM150" s="38">
        <f>Matrix2!CM150/Matrix3!CM150*100</f>
        <v>46.008403361344534</v>
      </c>
      <c r="CN150" s="38">
        <f>Matrix2!CN150/Matrix3!CN150*100</f>
        <v>26.442307692307693</v>
      </c>
      <c r="CO150" s="40">
        <f>Matrix2!CO150/Matrix3!CO150*100</f>
        <v>6.6816767101516463</v>
      </c>
      <c r="CP150" s="35">
        <f>Matrix2!CP150-Matrix3!CP150</f>
        <v>31</v>
      </c>
      <c r="CQ150" s="77">
        <f>Matrix2!CQ150/Matrix3!CQ150*100-100</f>
        <v>0.30475815965395725</v>
      </c>
      <c r="CR150" s="35">
        <f>Matrix2!CR150-Matrix3!CR150</f>
        <v>139</v>
      </c>
      <c r="CS150" s="50">
        <f>Matrix2!CS150/Matrix3!CS150*100-100</f>
        <v>1.3811605723370377</v>
      </c>
      <c r="CT150" s="38">
        <f>Matrix2!CT150/Matrix3!CT150*100</f>
        <v>31.177104773105953</v>
      </c>
      <c r="CU150" s="35">
        <f>Matrix2!CT150-Matrix3!CU150</f>
        <v>17</v>
      </c>
      <c r="CV150" s="38">
        <f>Matrix2!CV150/Matrix3!CV150*100</f>
        <v>108.79055179849067</v>
      </c>
      <c r="CW150" s="38">
        <f>Matrix2!CW150/Matrix3!CW150*100</f>
        <v>46.744293775793821</v>
      </c>
      <c r="CX150" s="38">
        <f>Matrix2!CX150/Matrix3!CX150</f>
        <v>2.3594992050874404</v>
      </c>
      <c r="CY150" s="38">
        <f>Matrix2!CY150/Matrix3!CY150</f>
        <v>2.292527514964279</v>
      </c>
      <c r="CZ150" s="38">
        <f>Matrix2!CZ150/Matrix3!CZ150</f>
        <v>51.398268398268399</v>
      </c>
      <c r="DA150" s="40" t="s">
        <v>46</v>
      </c>
      <c r="DB150" s="44" t="s">
        <v>46</v>
      </c>
      <c r="DC150" s="44" t="s">
        <v>46</v>
      </c>
      <c r="DD150" s="44" t="s">
        <v>46</v>
      </c>
      <c r="DE150" s="44" t="s">
        <v>46</v>
      </c>
      <c r="DF150" s="44">
        <f>Matrix2!DF150/Matrix3!DF150*100</f>
        <v>4.8066498012287679</v>
      </c>
      <c r="DG150" s="44">
        <f>Matrix2!DG150/Matrix3!DG150*100</f>
        <v>33.082706766917291</v>
      </c>
      <c r="DH150" s="44">
        <f>Matrix2!DH150/Matrix3!DH150*100</f>
        <v>5.6144067796610173</v>
      </c>
      <c r="DI150" s="44">
        <f>Matrix2!DI150/Matrix3!DI150*100</f>
        <v>11.320754716981133</v>
      </c>
    </row>
    <row r="151" spans="1:113" x14ac:dyDescent="0.2">
      <c r="A151" s="3" t="s">
        <v>40</v>
      </c>
      <c r="B151" s="4">
        <v>2016</v>
      </c>
      <c r="C151" s="2" t="s">
        <v>17</v>
      </c>
      <c r="D151" s="38" t="s">
        <v>46</v>
      </c>
      <c r="E151" s="38" t="s">
        <v>46</v>
      </c>
      <c r="F151" s="39" t="s">
        <v>46</v>
      </c>
      <c r="G151" s="40" t="s">
        <v>46</v>
      </c>
      <c r="H151" s="38">
        <f>Matrix2!H151/Matrix3!H151*100</f>
        <v>8.0998145338054286</v>
      </c>
      <c r="I151" s="38">
        <f>Matrix2!I151/Matrix3!I151*100</f>
        <v>16.138931040296743</v>
      </c>
      <c r="J151" s="38">
        <f>Matrix2!J151/Matrix3!J151*100</f>
        <v>29.855133319336552</v>
      </c>
      <c r="K151" s="38">
        <f>Matrix2!K151/Matrix3!K151*100</f>
        <v>17.003749573912057</v>
      </c>
      <c r="L151" s="38">
        <f>Matrix2!L151/Matrix3!L151*100</f>
        <v>5.0891632373113849</v>
      </c>
      <c r="M151" s="9" t="s">
        <v>46</v>
      </c>
      <c r="N151" s="38" t="s">
        <v>237</v>
      </c>
      <c r="O151" s="9">
        <f>Matrix2!O151/Matrix3!O151*100</f>
        <v>22.926829268292686</v>
      </c>
      <c r="P151" s="9" t="s">
        <v>237</v>
      </c>
      <c r="Q151" s="9" t="s">
        <v>237</v>
      </c>
      <c r="R151" s="40" t="s">
        <v>46</v>
      </c>
      <c r="S151" s="38">
        <f>Matrix2!S151/Matrix3!S151*100</f>
        <v>64.280274181264289</v>
      </c>
      <c r="T151" s="38">
        <f>Matrix2!T151/Matrix3!T151*100</f>
        <v>63.522012578616348</v>
      </c>
      <c r="U151" s="38">
        <f>Matrix2!U151/Matrix3!U151*100</f>
        <v>47.859431123191925</v>
      </c>
      <c r="V151" s="38">
        <f>Matrix2!V151/Matrix3!V151*100</f>
        <v>62.452107279693493</v>
      </c>
      <c r="W151" s="38">
        <f>Matrix2!W151/Matrix3!W151*100</f>
        <v>52.251521298174438</v>
      </c>
      <c r="X151" s="38">
        <f>Matrix2!X151/Matrix3!X151*100</f>
        <v>10.593930366784583</v>
      </c>
      <c r="Y151" s="38">
        <f>Matrix2!Y151/Matrix3!Y151*100</f>
        <v>27.639106546141392</v>
      </c>
      <c r="Z151" s="38">
        <f>Matrix2!Z151/Matrix3!Z151*100</f>
        <v>14.503832426027898</v>
      </c>
      <c r="AA151" s="38">
        <f>(Matrix3!AA151-Matrix2!AA151)/Matrix2!AA151*100</f>
        <v>15.660819296322142</v>
      </c>
      <c r="AB151" s="38" t="s">
        <v>46</v>
      </c>
      <c r="AC151" s="38" t="s">
        <v>46</v>
      </c>
      <c r="AD151" s="38">
        <f>Matrix2!AD151/Matrix3!AD151*100</f>
        <v>87.006578947368425</v>
      </c>
      <c r="AE151" s="44">
        <f>Matrix2!AE151/Matrix3!AE151*100</f>
        <v>30.82191780821918</v>
      </c>
      <c r="AF151" s="40">
        <f>Matrix2!AF151/Matrix3!AF151*100</f>
        <v>95.1171875</v>
      </c>
      <c r="AG151" s="38">
        <f>Matrix2!AG151/Matrix3!AG151*100</f>
        <v>16.061372449839826</v>
      </c>
      <c r="AH151" s="38">
        <f>Matrix2!AH151/Matrix3!AH151*100</f>
        <v>42.412451361867703</v>
      </c>
      <c r="AI151" s="38">
        <f>Matrix2!AI151/Matrix3!AI151*100</f>
        <v>97.375</v>
      </c>
      <c r="AJ151" s="38">
        <f>Matrix2!AJ151/Matrix3!AJ151*100</f>
        <v>10.83984375</v>
      </c>
      <c r="AK151" s="38">
        <f>Matrix2!AK151/Matrix3!AK151*100</f>
        <v>21.499292786421499</v>
      </c>
      <c r="AL151" s="38">
        <f>Matrix2!AL151/Matrix3!AL151*100</f>
        <v>12.234794908062236</v>
      </c>
      <c r="AM151" s="38">
        <f>Matrix2!AM151/Matrix3!AM151*100</f>
        <v>32.401315789473685</v>
      </c>
      <c r="AN151" s="38">
        <f>Matrix2!AN151/Matrix3!AN151*100</f>
        <v>17.719924417384</v>
      </c>
      <c r="AO151" s="38">
        <f>Matrix2!AO151/Matrix3!AO151*1000</f>
        <v>56.057106865420955</v>
      </c>
      <c r="AP151" s="38" t="s">
        <v>46</v>
      </c>
      <c r="AQ151" s="40" t="s">
        <v>46</v>
      </c>
      <c r="AR151" s="38">
        <f>Matrix2!AR151/Matrix3!AR151*100</f>
        <v>10.379362670713203</v>
      </c>
      <c r="AS151" s="38">
        <f>Matrix2!AS151/Matrix3!AS151*100</f>
        <v>30.701754385964914</v>
      </c>
      <c r="AT151" s="38">
        <f>Matrix2!AT151/Matrix3!AT151*100</f>
        <v>38.518518518518519</v>
      </c>
      <c r="AU151" s="38">
        <f>Matrix2!AU151/Matrix3!AU151*100</f>
        <v>38.736263736263737</v>
      </c>
      <c r="AV151" s="38">
        <f>Matrix2!AV151/Matrix3!AV151*100</f>
        <v>10.23391812865497</v>
      </c>
      <c r="AW151" s="38">
        <f>Matrix2!AW151/Matrix3!AW151*100</f>
        <v>2.8589993502274202</v>
      </c>
      <c r="AX151" s="38" t="s">
        <v>237</v>
      </c>
      <c r="AY151" s="38" t="s">
        <v>46</v>
      </c>
      <c r="AZ151" s="9" t="s">
        <v>46</v>
      </c>
      <c r="BA151" s="40">
        <f>Matrix2!BA151/Matrix3!BA151*1000</f>
        <v>12.605042016806722</v>
      </c>
      <c r="BB151" s="31" t="s">
        <v>46</v>
      </c>
      <c r="BC151" s="38">
        <f>Matrix2!BC151/Matrix3!BC151*100</f>
        <v>5.2197802197802199</v>
      </c>
      <c r="BD151" s="55">
        <f>Matrix2!BD151/Matrix3!BD151*100</f>
        <v>34.210526315789473</v>
      </c>
      <c r="BE151" s="38">
        <f>Matrix2!BE151/Matrix3!BE151*100</f>
        <v>5.3722902921771913</v>
      </c>
      <c r="BF151" s="51">
        <f>Matrix2!BF151/Matrix3!BF151*100</f>
        <v>70.175438596491219</v>
      </c>
      <c r="BG151" s="38">
        <f>Matrix2!BG151/Matrix3!BG151*100</f>
        <v>24.582701062215477</v>
      </c>
      <c r="BH151" s="38">
        <f>Matrix2!BH151/Matrix3!BH151*100</f>
        <v>1.7558299039780523</v>
      </c>
      <c r="BI151" s="38">
        <f>Matrix2!BI151/Matrix3!BI151*100</f>
        <v>19.984190859442368</v>
      </c>
      <c r="BJ151" s="38">
        <f>Matrix2!BJ151/Matrix3!BJ151*100</f>
        <v>8.7668870365047429</v>
      </c>
      <c r="BK151" s="38">
        <f>Matrix2!BK151/Matrix3!BK151*100</f>
        <v>22.868852459016392</v>
      </c>
      <c r="BL151" s="38" t="s">
        <v>46</v>
      </c>
      <c r="BM151" s="38" t="s">
        <v>46</v>
      </c>
      <c r="BN151" s="38" t="s">
        <v>46</v>
      </c>
      <c r="BO151" s="40" t="s">
        <v>46</v>
      </c>
      <c r="BP151" s="38">
        <f>Matrix2!BP151/Matrix3!BP151*100</f>
        <v>13.196258532063707</v>
      </c>
      <c r="BQ151" s="38">
        <f>Matrix2!BQ151/Matrix3!BQ151*100</f>
        <v>18.787073986934473</v>
      </c>
      <c r="BR151" s="38">
        <f>(Matrix2!BR151-Matrix3!BR151)/Matrix3!BR151*100</f>
        <v>49.815483254951474</v>
      </c>
      <c r="BS151" s="38">
        <f>Matrix2!BS151/Matrix3!BS151*100</f>
        <v>8.824818748946214</v>
      </c>
      <c r="BT151" s="38">
        <f>Matrix2!BT151/Matrix3!BT151*100</f>
        <v>3.5879278367897491</v>
      </c>
      <c r="BU151" s="38">
        <f>Matrix2!BU151/Matrix3!BU151*100</f>
        <v>2.9662088143591472</v>
      </c>
      <c r="BV151" s="38">
        <f>Matrix2!BV151/Matrix3!BV151*100</f>
        <v>8.6876816454281247</v>
      </c>
      <c r="BW151" s="38">
        <f>Matrix2!BW151/Matrix3!BW151*100</f>
        <v>11.365448126637057</v>
      </c>
      <c r="BX151" s="35">
        <f>Matrix2!BX151/Matrix3!BX151*1000</f>
        <v>36985.181081642542</v>
      </c>
      <c r="BY151" s="45" t="s">
        <v>46</v>
      </c>
      <c r="BZ151" s="38">
        <f>Matrix2!BZ151/Matrix3!BZ151*100</f>
        <v>62.626875737649634</v>
      </c>
      <c r="CA151" s="38">
        <f>Matrix2!CA151/Matrix3!CA151*100</f>
        <v>64.291905948640164</v>
      </c>
      <c r="CB151" s="38">
        <f>Matrix2!CB151/Matrix3!CB151*100</f>
        <v>86.803741467936291</v>
      </c>
      <c r="CC151" s="38">
        <f>Matrix2!CC151/Matrix3!CC151*100</f>
        <v>13.196258532063707</v>
      </c>
      <c r="CD151" s="38">
        <f>Matrix2!CD151/Matrix3!CD151*100</f>
        <v>6.4970085109968823</v>
      </c>
      <c r="CE151" s="38">
        <f>Matrix2!CE151/Matrix3!CE151*100</f>
        <v>69.449568003106492</v>
      </c>
      <c r="CF151" s="38">
        <f>Matrix2!CF151/Matrix3!CF151*100</f>
        <v>12.056737588652481</v>
      </c>
      <c r="CG151" s="35">
        <f>Matrix2!$CG151-Matrix3!CG151</f>
        <v>-3661</v>
      </c>
      <c r="CH151" s="38">
        <f>Matrix2!CH151/Matrix3!CH151*100</f>
        <v>4.4152487615765672</v>
      </c>
      <c r="CI151" s="38">
        <f>Matrix2!CI151/Matrix3!CI151*100</f>
        <v>2.8968339435709667</v>
      </c>
      <c r="CJ151" s="38">
        <f>Matrix2!CJ151/Matrix3!CJ151*100</f>
        <v>1.5184148180055999</v>
      </c>
      <c r="CK151" s="38">
        <f>Matrix2!CK151/Matrix3!CK151*100</f>
        <v>40</v>
      </c>
      <c r="CL151" s="38" t="s">
        <v>237</v>
      </c>
      <c r="CM151" s="38">
        <f>Matrix2!CM151/Matrix3!CM151*100</f>
        <v>45.853658536585371</v>
      </c>
      <c r="CN151" s="38">
        <f>Matrix2!CN151/Matrix3!CN151*100</f>
        <v>25.562817719680464</v>
      </c>
      <c r="CO151" s="40">
        <f>Matrix2!CO151/Matrix3!CO151*100</f>
        <v>9.3455289171685045</v>
      </c>
      <c r="CP151" s="35">
        <f>Matrix2!CP151-Matrix3!CP151</f>
        <v>75</v>
      </c>
      <c r="CQ151" s="77">
        <f>Matrix2!CQ151/Matrix3!CQ151*100-100</f>
        <v>0.51208521097909454</v>
      </c>
      <c r="CR151" s="35">
        <f>Matrix2!CR151-Matrix3!CR151</f>
        <v>805</v>
      </c>
      <c r="CS151" s="50">
        <f>Matrix2!CS151/Matrix3!CS151*100-100</f>
        <v>5.7847082494969726</v>
      </c>
      <c r="CT151" s="38">
        <f>Matrix2!CT151/Matrix3!CT151*100</f>
        <v>38.149582229468102</v>
      </c>
      <c r="CU151" s="35">
        <f>Matrix2!CT151-Matrix3!CU151</f>
        <v>16</v>
      </c>
      <c r="CV151" s="38">
        <f>Matrix2!CV151/Matrix3!CV151*100</f>
        <v>103.61184702126214</v>
      </c>
      <c r="CW151" s="38">
        <f>Matrix2!CW151/Matrix3!CW151*100</f>
        <v>51.433822289664462</v>
      </c>
      <c r="CX151" s="38">
        <f>Matrix2!CX151/Matrix3!CX151</f>
        <v>2.1310002874389191</v>
      </c>
      <c r="CY151" s="38">
        <f>Matrix2!CY151/Matrix3!CY151</f>
        <v>1.8520484636522607</v>
      </c>
      <c r="CZ151" s="38">
        <f>Matrix2!CZ151/Matrix3!CZ151</f>
        <v>45.344036697247709</v>
      </c>
      <c r="DA151" s="40" t="s">
        <v>46</v>
      </c>
      <c r="DB151" s="44" t="s">
        <v>46</v>
      </c>
      <c r="DC151" s="44" t="s">
        <v>46</v>
      </c>
      <c r="DD151" s="44" t="s">
        <v>46</v>
      </c>
      <c r="DE151" s="44" t="s">
        <v>46</v>
      </c>
      <c r="DF151" s="44">
        <f>Matrix2!DF151/Matrix3!DF151*100</f>
        <v>5.2197802197802199</v>
      </c>
      <c r="DG151" s="44">
        <f>Matrix2!DG151/Matrix3!DG151*100</f>
        <v>34.210526315789473</v>
      </c>
      <c r="DH151" s="44">
        <f>Matrix2!DH151/Matrix3!DH151*100</f>
        <v>5.3722902921771913</v>
      </c>
      <c r="DI151" s="44">
        <f>Matrix2!DI151/Matrix3!DI151*100</f>
        <v>70.175438596491219</v>
      </c>
    </row>
    <row r="152" spans="1:113" x14ac:dyDescent="0.2">
      <c r="A152" s="3" t="s">
        <v>41</v>
      </c>
      <c r="B152" s="4">
        <v>2016</v>
      </c>
      <c r="C152" s="2" t="s">
        <v>18</v>
      </c>
      <c r="D152" s="38" t="s">
        <v>46</v>
      </c>
      <c r="E152" s="38" t="s">
        <v>46</v>
      </c>
      <c r="F152" s="39" t="s">
        <v>46</v>
      </c>
      <c r="G152" s="40" t="s">
        <v>46</v>
      </c>
      <c r="H152" s="38">
        <f>Matrix2!H152/Matrix3!H152*100</f>
        <v>6.6174673769610477</v>
      </c>
      <c r="I152" s="38">
        <f>Matrix2!I152/Matrix3!I152*100</f>
        <v>16.118469283026247</v>
      </c>
      <c r="J152" s="38">
        <f>Matrix2!J152/Matrix3!J152*100</f>
        <v>25.939226519337016</v>
      </c>
      <c r="K152" s="38">
        <f>Matrix2!K152/Matrix3!K152*100</f>
        <v>14.712256200337107</v>
      </c>
      <c r="L152" s="38">
        <f>Matrix2!L152/Matrix3!L152*100</f>
        <v>12.003651300775902</v>
      </c>
      <c r="M152" s="9" t="s">
        <v>46</v>
      </c>
      <c r="N152" s="38" t="s">
        <v>237</v>
      </c>
      <c r="O152" s="9">
        <f>Matrix2!O152/Matrix3!O152*100</f>
        <v>18.730158730158731</v>
      </c>
      <c r="P152" s="9" t="s">
        <v>237</v>
      </c>
      <c r="Q152" s="9" t="s">
        <v>237</v>
      </c>
      <c r="R152" s="40" t="s">
        <v>46</v>
      </c>
      <c r="S152" s="38">
        <f>Matrix2!S152/Matrix3!S152*100</f>
        <v>66.381940207443563</v>
      </c>
      <c r="T152" s="38">
        <f>Matrix2!T152/Matrix3!T152*100</f>
        <v>67.951409718056382</v>
      </c>
      <c r="U152" s="38">
        <f>Matrix2!U152/Matrix3!U152*100</f>
        <v>46.354234847493125</v>
      </c>
      <c r="V152" s="38">
        <f>Matrix2!V152/Matrix3!V152*100</f>
        <v>65.19292604501608</v>
      </c>
      <c r="W152" s="38">
        <f>Matrix2!W152/Matrix3!W152*100</f>
        <v>51.31318836486868</v>
      </c>
      <c r="X152" s="38">
        <f>Matrix2!X152/Matrix3!X152*100</f>
        <v>6.9546120058565153</v>
      </c>
      <c r="Y152" s="38">
        <f>Matrix2!Y152/Matrix3!Y152*100</f>
        <v>31.063192673559687</v>
      </c>
      <c r="Z152" s="38">
        <f>Matrix2!Z152/Matrix3!Z152*100</f>
        <v>13.289095868963743</v>
      </c>
      <c r="AA152" s="38">
        <f>(Matrix3!AA152-Matrix2!AA152)/Matrix2!AA152*100</f>
        <v>25.967169930833204</v>
      </c>
      <c r="AB152" s="38" t="s">
        <v>46</v>
      </c>
      <c r="AC152" s="38" t="s">
        <v>46</v>
      </c>
      <c r="AD152" s="38">
        <f>Matrix2!AD152/Matrix3!AD152*100</f>
        <v>86.542923433874705</v>
      </c>
      <c r="AE152" s="44">
        <f>Matrix2!AE152/Matrix3!AE152*100</f>
        <v>37.046837787774543</v>
      </c>
      <c r="AF152" s="40">
        <f>Matrix2!AF152/Matrix3!AF152*100</f>
        <v>83.1151832460733</v>
      </c>
      <c r="AG152" s="38">
        <f>Matrix2!AG152/Matrix3!AG152*100</f>
        <v>17.692194907384781</v>
      </c>
      <c r="AH152" s="38">
        <f>Matrix2!AH152/Matrix3!AH152*100</f>
        <v>55.522388059701491</v>
      </c>
      <c r="AI152" s="38">
        <f>Matrix2!AI152/Matrix3!AI152*100</f>
        <v>101.02501025010251</v>
      </c>
      <c r="AJ152" s="38">
        <f>Matrix2!AJ152/Matrix3!AJ152*100</f>
        <v>15.706806282722512</v>
      </c>
      <c r="AK152" s="38">
        <f>Matrix2!AK152/Matrix3!AK152*100</f>
        <v>19.898430286241918</v>
      </c>
      <c r="AL152" s="38">
        <f>Matrix2!AL152/Matrix3!AL152*100</f>
        <v>10.341643582640812</v>
      </c>
      <c r="AM152" s="38">
        <f>Matrix2!AM152/Matrix3!AM152*100</f>
        <v>29.002320185614849</v>
      </c>
      <c r="AN152" s="38">
        <f>Matrix2!AN152/Matrix3!AN152*100</f>
        <v>13.812154696132598</v>
      </c>
      <c r="AO152" s="38">
        <f>Matrix2!AO152/Matrix3!AO152*1000</f>
        <v>69.060773480662988</v>
      </c>
      <c r="AP152" s="38" t="s">
        <v>46</v>
      </c>
      <c r="AQ152" s="40" t="s">
        <v>46</v>
      </c>
      <c r="AR152" s="38">
        <f>Matrix2!AR152/Matrix3!AR152*100</f>
        <v>11.192023850251697</v>
      </c>
      <c r="AS152" s="38">
        <f>Matrix2!AS152/Matrix3!AS152*100</f>
        <v>33.886462882096069</v>
      </c>
      <c r="AT152" s="38">
        <f>Matrix2!AT152/Matrix3!AT152*100</f>
        <v>41.237113402061851</v>
      </c>
      <c r="AU152" s="38">
        <f>Matrix2!AU152/Matrix3!AU152*100</f>
        <v>44.6875</v>
      </c>
      <c r="AV152" s="38">
        <f>Matrix2!AV152/Matrix3!AV152*100</f>
        <v>8.5152838427947604</v>
      </c>
      <c r="AW152" s="38">
        <f>Matrix2!AW152/Matrix3!AW152*100</f>
        <v>3.4061135371179039</v>
      </c>
      <c r="AX152" s="38" t="s">
        <v>237</v>
      </c>
      <c r="AY152" s="38" t="s">
        <v>46</v>
      </c>
      <c r="AZ152" s="9" t="s">
        <v>46</v>
      </c>
      <c r="BA152" s="40">
        <f>Matrix2!BA152/Matrix3!BA152*1000</f>
        <v>8.9379600420609879</v>
      </c>
      <c r="BB152" s="31" t="s">
        <v>46</v>
      </c>
      <c r="BC152" s="38">
        <f>Matrix2!BC152/Matrix3!BC152*100</f>
        <v>6.6348655680832609</v>
      </c>
      <c r="BD152" s="55">
        <f>Matrix2!BD152/Matrix3!BD152*100</f>
        <v>37.254901960784316</v>
      </c>
      <c r="BE152" s="38">
        <f>Matrix2!BE152/Matrix3!BE152*100</f>
        <v>7.57020757020757</v>
      </c>
      <c r="BF152" s="51">
        <f>Matrix2!BF152/Matrix3!BF152*100</f>
        <v>46.774193548387096</v>
      </c>
      <c r="BG152" s="38">
        <f>Matrix2!BG152/Matrix3!BG152*100</f>
        <v>21.416353061922681</v>
      </c>
      <c r="BH152" s="38">
        <f>Matrix2!BH152/Matrix3!BH152*100</f>
        <v>1.8028297581013235</v>
      </c>
      <c r="BI152" s="38">
        <f>Matrix2!BI152/Matrix3!BI152*100</f>
        <v>16.422513492675407</v>
      </c>
      <c r="BJ152" s="38">
        <f>Matrix2!BJ152/Matrix3!BJ152*100</f>
        <v>6.6857583434298924</v>
      </c>
      <c r="BK152" s="38">
        <f>Matrix2!BK152/Matrix3!BK152*100</f>
        <v>29.324546952224051</v>
      </c>
      <c r="BL152" s="38" t="s">
        <v>46</v>
      </c>
      <c r="BM152" s="38" t="s">
        <v>46</v>
      </c>
      <c r="BN152" s="38" t="s">
        <v>46</v>
      </c>
      <c r="BO152" s="40" t="s">
        <v>46</v>
      </c>
      <c r="BP152" s="38">
        <f>Matrix2!BP152/Matrix3!BP152*100</f>
        <v>14.004277834065068</v>
      </c>
      <c r="BQ152" s="38">
        <f>Matrix2!BQ152/Matrix3!BQ152*100</f>
        <v>18.695976116921827</v>
      </c>
      <c r="BR152" s="38">
        <f>(Matrix2!BR152-Matrix3!BR152)/Matrix3!BR152*100</f>
        <v>52.259902028127392</v>
      </c>
      <c r="BS152" s="38">
        <f>Matrix2!BS152/Matrix3!BS152*100</f>
        <v>7.8393040418356872</v>
      </c>
      <c r="BT152" s="38">
        <f>Matrix2!BT152/Matrix3!BT152*100</f>
        <v>3.6312985680074288</v>
      </c>
      <c r="BU152" s="38">
        <f>Matrix2!BU152/Matrix3!BU152*100</f>
        <v>2.4428684003152088</v>
      </c>
      <c r="BV152" s="38">
        <f>Matrix2!BV152/Matrix3!BV152*100</f>
        <v>7.69326450649916</v>
      </c>
      <c r="BW152" s="38">
        <f>Matrix2!BW152/Matrix3!BW152*100</f>
        <v>10.428429093324478</v>
      </c>
      <c r="BX152" s="35">
        <f>Matrix2!BX152/Matrix3!BX152*1000</f>
        <v>36699.41731967048</v>
      </c>
      <c r="BY152" s="45" t="s">
        <v>46</v>
      </c>
      <c r="BZ152" s="38">
        <f>Matrix2!BZ152/Matrix3!BZ152*100</f>
        <v>64.630272225208927</v>
      </c>
      <c r="CA152" s="38">
        <f>Matrix2!CA152/Matrix3!CA152*100</f>
        <v>66.85985247629084</v>
      </c>
      <c r="CB152" s="38">
        <f>Matrix2!CB152/Matrix3!CB152*100</f>
        <v>85.995722165934936</v>
      </c>
      <c r="CC152" s="38">
        <f>Matrix2!CC152/Matrix3!CC152*100</f>
        <v>14.004277834065068</v>
      </c>
      <c r="CD152" s="38">
        <f>Matrix2!CD152/Matrix3!CD152*100</f>
        <v>6.4280085556681303</v>
      </c>
      <c r="CE152" s="38">
        <f>Matrix2!CE152/Matrix3!CE152*100</f>
        <v>72.483309333682428</v>
      </c>
      <c r="CF152" s="38">
        <f>Matrix2!CF152/Matrix3!CF152*100</f>
        <v>6.8421052631578956</v>
      </c>
      <c r="CG152" s="35">
        <f>Matrix2!$CG152-Matrix3!CG152</f>
        <v>-4286</v>
      </c>
      <c r="CH152" s="38">
        <f>Matrix2!CH152/Matrix3!CH152*100</f>
        <v>4.7640653357531759</v>
      </c>
      <c r="CI152" s="38">
        <f>Matrix2!CI152/Matrix3!CI152*100</f>
        <v>3.3272837265577739</v>
      </c>
      <c r="CJ152" s="38">
        <f>Matrix2!CJ152/Matrix3!CJ152*100</f>
        <v>1.4367816091954022</v>
      </c>
      <c r="CK152" s="38">
        <f>Matrix2!CK152/Matrix3!CK152*100</f>
        <v>41.746031746031747</v>
      </c>
      <c r="CL152" s="38" t="s">
        <v>237</v>
      </c>
      <c r="CM152" s="38">
        <f>Matrix2!CM152/Matrix3!CM152*100</f>
        <v>47.142857142857139</v>
      </c>
      <c r="CN152" s="38">
        <f>Matrix2!CN152/Matrix3!CN152*100</f>
        <v>24.354657687991022</v>
      </c>
      <c r="CO152" s="40">
        <f>Matrix2!CO152/Matrix3!CO152*100</f>
        <v>8.2269845091901441</v>
      </c>
      <c r="CP152" s="35">
        <f>Matrix2!CP152-Matrix3!CP152</f>
        <v>81</v>
      </c>
      <c r="CQ152" s="77">
        <f>Matrix2!CQ152/Matrix3!CQ152*100-100</f>
        <v>0.88854760860026261</v>
      </c>
      <c r="CR152" s="35">
        <f>Matrix2!CR152-Matrix3!CR152</f>
        <v>118</v>
      </c>
      <c r="CS152" s="50">
        <f>Matrix2!CS152/Matrix3!CS152*100-100</f>
        <v>1.2997026104196436</v>
      </c>
      <c r="CT152" s="38">
        <f>Matrix2!CT152/Matrix3!CT152*100</f>
        <v>22.746547787321951</v>
      </c>
      <c r="CU152" s="35">
        <f>Matrix2!CT152-Matrix3!CU152</f>
        <v>3</v>
      </c>
      <c r="CV152" s="38">
        <f>Matrix2!CV152/Matrix3!CV152*100</f>
        <v>112.89659671632054</v>
      </c>
      <c r="CW152" s="38">
        <f>Matrix2!CW152/Matrix3!CW152*100</f>
        <v>50.745809100239484</v>
      </c>
      <c r="CX152" s="38">
        <f>Matrix2!CX152/Matrix3!CX152</f>
        <v>2.253662297609869</v>
      </c>
      <c r="CY152" s="38">
        <f>Matrix2!CY152/Matrix3!CY152</f>
        <v>1.4526801561945333</v>
      </c>
      <c r="CZ152" s="38">
        <f>Matrix2!CZ152/Matrix3!CZ152</f>
        <v>35.708551483420592</v>
      </c>
      <c r="DA152" s="40" t="s">
        <v>46</v>
      </c>
      <c r="DB152" s="44" t="s">
        <v>46</v>
      </c>
      <c r="DC152" s="44" t="s">
        <v>46</v>
      </c>
      <c r="DD152" s="44" t="s">
        <v>46</v>
      </c>
      <c r="DE152" s="44" t="s">
        <v>46</v>
      </c>
      <c r="DF152" s="44">
        <f>Matrix2!DF152/Matrix3!DF152*100</f>
        <v>6.6348655680832609</v>
      </c>
      <c r="DG152" s="44">
        <f>Matrix2!DG152/Matrix3!DG152*100</f>
        <v>37.254901960784316</v>
      </c>
      <c r="DH152" s="44">
        <f>Matrix2!DH152/Matrix3!DH152*100</f>
        <v>7.57020757020757</v>
      </c>
      <c r="DI152" s="44">
        <f>Matrix2!DI152/Matrix3!DI152*100</f>
        <v>46.774193548387096</v>
      </c>
    </row>
    <row r="153" spans="1:113" x14ac:dyDescent="0.2">
      <c r="A153" s="3" t="s">
        <v>42</v>
      </c>
      <c r="B153" s="4">
        <v>2016</v>
      </c>
      <c r="C153" s="2" t="s">
        <v>19</v>
      </c>
      <c r="D153" s="38" t="s">
        <v>46</v>
      </c>
      <c r="E153" s="38" t="s">
        <v>46</v>
      </c>
      <c r="F153" s="39" t="s">
        <v>46</v>
      </c>
      <c r="G153" s="40" t="s">
        <v>46</v>
      </c>
      <c r="H153" s="38">
        <f>Matrix2!H153/Matrix3!H153*100</f>
        <v>7.418446762709058</v>
      </c>
      <c r="I153" s="38">
        <f>Matrix2!I153/Matrix3!I153*100</f>
        <v>14.598443450902469</v>
      </c>
      <c r="J153" s="38">
        <f>Matrix2!J153/Matrix3!J153*100</f>
        <v>25.391498881431769</v>
      </c>
      <c r="K153" s="38">
        <f>Matrix2!K153/Matrix3!K153*100</f>
        <v>14.789117132867133</v>
      </c>
      <c r="L153" s="38">
        <f>Matrix2!L153/Matrix3!L153*100</f>
        <v>5.193810326336755</v>
      </c>
      <c r="M153" s="9" t="s">
        <v>46</v>
      </c>
      <c r="N153" s="38" t="s">
        <v>237</v>
      </c>
      <c r="O153" s="9">
        <f>Matrix2!O153/Matrix3!O153*100</f>
        <v>22.702702702702705</v>
      </c>
      <c r="P153" s="9" t="s">
        <v>237</v>
      </c>
      <c r="Q153" s="9" t="s">
        <v>237</v>
      </c>
      <c r="R153" s="40" t="s">
        <v>46</v>
      </c>
      <c r="S153" s="38">
        <f>Matrix2!S153/Matrix3!S153*100</f>
        <v>66.401979993812517</v>
      </c>
      <c r="T153" s="38">
        <f>Matrix2!T153/Matrix3!T153*100</f>
        <v>64.30264921142151</v>
      </c>
      <c r="U153" s="38">
        <f>Matrix2!U153/Matrix3!U153*100</f>
        <v>48.922041299008463</v>
      </c>
      <c r="V153" s="38">
        <f>Matrix2!V153/Matrix3!V153*100</f>
        <v>63.004750593824234</v>
      </c>
      <c r="W153" s="38">
        <f>Matrix2!W153/Matrix3!W153*100</f>
        <v>50.223131275567127</v>
      </c>
      <c r="X153" s="38">
        <f>Matrix2!X153/Matrix3!X153*100</f>
        <v>8.6197684772929648</v>
      </c>
      <c r="Y153" s="38">
        <f>Matrix2!Y153/Matrix3!Y153*100</f>
        <v>23.802304456141975</v>
      </c>
      <c r="Z153" s="38">
        <f>Matrix2!Z153/Matrix3!Z153*100</f>
        <v>11.667205712086934</v>
      </c>
      <c r="AA153" s="38">
        <f>(Matrix3!AA153-Matrix2!AA153)/Matrix2!AA153*100</f>
        <v>29.133130338159269</v>
      </c>
      <c r="AB153" s="38" t="s">
        <v>46</v>
      </c>
      <c r="AC153" s="38" t="s">
        <v>46</v>
      </c>
      <c r="AD153" s="38">
        <f>Matrix2!AD153/Matrix3!AD153*100</f>
        <v>84.936479128856618</v>
      </c>
      <c r="AE153" s="44">
        <f>Matrix2!AE153/Matrix3!AE153*100</f>
        <v>63.505297898210877</v>
      </c>
      <c r="AF153" s="40">
        <f>Matrix2!AF153/Matrix3!AF153*100</f>
        <v>27.19928186714542</v>
      </c>
      <c r="AG153" s="38">
        <f>Matrix2!AG153/Matrix3!AG153*100</f>
        <v>17.764530551415795</v>
      </c>
      <c r="AH153" s="38">
        <f>Matrix2!AH153/Matrix3!AH153*100</f>
        <v>63.414634146341463</v>
      </c>
      <c r="AI153" s="38">
        <f>Matrix2!AI153/Matrix3!AI153*100</f>
        <v>98.206896551724142</v>
      </c>
      <c r="AJ153" s="38">
        <f>Matrix2!AJ153/Matrix3!AJ153*100</f>
        <v>41.561938958707358</v>
      </c>
      <c r="AK153" s="38">
        <f>Matrix2!AK153/Matrix3!AK153*100</f>
        <v>17.027194066749075</v>
      </c>
      <c r="AL153" s="38">
        <f>Matrix2!AL153/Matrix3!AL153*100</f>
        <v>6.8912237330037085</v>
      </c>
      <c r="AM153" s="38">
        <f>Matrix2!AM153/Matrix3!AM153*100</f>
        <v>19.237749546279492</v>
      </c>
      <c r="AN153" s="38">
        <f>Matrix2!AN153/Matrix3!AN153*100</f>
        <v>12.043251304996272</v>
      </c>
      <c r="AO153" s="38">
        <f>Matrix2!AO153/Matrix3!AO153*1000</f>
        <v>46.793437733035049</v>
      </c>
      <c r="AP153" s="38" t="s">
        <v>46</v>
      </c>
      <c r="AQ153" s="40" t="s">
        <v>46</v>
      </c>
      <c r="AR153" s="38">
        <f>Matrix2!AR153/Matrix3!AR153*100</f>
        <v>10.445437986421593</v>
      </c>
      <c r="AS153" s="38">
        <f>Matrix2!AS153/Matrix3!AS153*100</f>
        <v>28.249841471147747</v>
      </c>
      <c r="AT153" s="38">
        <f>Matrix2!AT153/Matrix3!AT153*100</f>
        <v>37.373737373737377</v>
      </c>
      <c r="AU153" s="38">
        <f>Matrix2!AU153/Matrix3!AU153*100</f>
        <v>40.24024024024024</v>
      </c>
      <c r="AV153" s="38">
        <f>Matrix2!AV153/Matrix3!AV153*100</f>
        <v>5.8972733037412812</v>
      </c>
      <c r="AW153" s="38">
        <f>Matrix2!AW153/Matrix3!AW153*100</f>
        <v>1.5535827520608751</v>
      </c>
      <c r="AX153" s="38">
        <v>3.5</v>
      </c>
      <c r="AY153" s="38" t="s">
        <v>46</v>
      </c>
      <c r="AZ153" s="9" t="s">
        <v>46</v>
      </c>
      <c r="BA153" s="40">
        <f>Matrix2!BA153/Matrix3!BA153*1000</f>
        <v>9.3676814988290396</v>
      </c>
      <c r="BB153" s="31" t="s">
        <v>46</v>
      </c>
      <c r="BC153" s="38">
        <f>Matrix2!BC153/Matrix3!BC153*100</f>
        <v>4.2576125033683647</v>
      </c>
      <c r="BD153" s="55">
        <f>Matrix2!BD153/Matrix3!BD153*100</f>
        <v>39.87341772151899</v>
      </c>
      <c r="BE153" s="38">
        <f>Matrix2!BE153/Matrix3!BE153*100</f>
        <v>4.3734230445752731</v>
      </c>
      <c r="BF153" s="51">
        <f>Matrix2!BF153/Matrix3!BF153*100</f>
        <v>32.692307692307693</v>
      </c>
      <c r="BG153" s="38">
        <f>Matrix2!BG153/Matrix3!BG153*100</f>
        <v>21.616161616161616</v>
      </c>
      <c r="BH153" s="38">
        <f>Matrix2!BH153/Matrix3!BH153*100</f>
        <v>1.7159491343649456</v>
      </c>
      <c r="BI153" s="38">
        <f>Matrix2!BI153/Matrix3!BI153*100</f>
        <v>17.13929801421558</v>
      </c>
      <c r="BJ153" s="38">
        <f>Matrix2!BJ153/Matrix3!BJ153*100</f>
        <v>6.9099435773430056</v>
      </c>
      <c r="BK153" s="38">
        <f>Matrix2!BK153/Matrix3!BK153*100</f>
        <v>26.617179215270415</v>
      </c>
      <c r="BL153" s="38" t="s">
        <v>46</v>
      </c>
      <c r="BM153" s="38" t="s">
        <v>46</v>
      </c>
      <c r="BN153" s="38" t="s">
        <v>46</v>
      </c>
      <c r="BO153" s="40" t="s">
        <v>46</v>
      </c>
      <c r="BP153" s="38">
        <f>Matrix2!BP153/Matrix3!BP153*100</f>
        <v>13.283899976335094</v>
      </c>
      <c r="BQ153" s="38">
        <f>Matrix2!BQ153/Matrix3!BQ153*100</f>
        <v>15.772313373029645</v>
      </c>
      <c r="BR153" s="38">
        <f>(Matrix2!BR153-Matrix3!BR153)/Matrix3!BR153*100</f>
        <v>66.636158293035351</v>
      </c>
      <c r="BS153" s="38">
        <f>Matrix2!BS153/Matrix3!BS153*100</f>
        <v>5.9347574101672462</v>
      </c>
      <c r="BT153" s="38">
        <f>Matrix2!BT153/Matrix3!BT153*100</f>
        <v>2.1824805431362808</v>
      </c>
      <c r="BU153" s="38">
        <f>Matrix2!BU153/Matrix3!BU153*100</f>
        <v>1.948410507217796</v>
      </c>
      <c r="BV153" s="38">
        <f>Matrix2!BV153/Matrix3!BV153*100</f>
        <v>5.0785871218522898</v>
      </c>
      <c r="BW153" s="38">
        <f>Matrix2!BW153/Matrix3!BW153*100</f>
        <v>6.3989408649602826</v>
      </c>
      <c r="BX153" s="35">
        <f>Matrix2!BX153/Matrix3!BX153*1000</f>
        <v>49750.736081370451</v>
      </c>
      <c r="BY153" s="45" t="s">
        <v>46</v>
      </c>
      <c r="BZ153" s="38">
        <f>Matrix2!BZ153/Matrix3!BZ153*100</f>
        <v>64.242424242424249</v>
      </c>
      <c r="CA153" s="38">
        <f>Matrix2!CA153/Matrix3!CA153*100</f>
        <v>65.046949561290987</v>
      </c>
      <c r="CB153" s="38">
        <f>Matrix2!CB153/Matrix3!CB153*100</f>
        <v>86.716100023664907</v>
      </c>
      <c r="CC153" s="38">
        <f>Matrix2!CC153/Matrix3!CC153*100</f>
        <v>13.283899976335094</v>
      </c>
      <c r="CD153" s="38">
        <f>Matrix2!CD153/Matrix3!CD153*100</f>
        <v>7.4150035497357418</v>
      </c>
      <c r="CE153" s="38">
        <f>Matrix2!CE153/Matrix3!CE153*100</f>
        <v>71.017920494860363</v>
      </c>
      <c r="CF153" s="38">
        <f>Matrix2!CF153/Matrix3!CF153*100</f>
        <v>7.1729957805907167</v>
      </c>
      <c r="CG153" s="35">
        <f>Matrix2!$CG153-Matrix3!CG153</f>
        <v>-3772</v>
      </c>
      <c r="CH153" s="38">
        <f>Matrix2!CH153/Matrix3!CH153*100</f>
        <v>2.8611197030621716</v>
      </c>
      <c r="CI153" s="38">
        <f>Matrix2!CI153/Matrix3!CI153*100</f>
        <v>1.639344262295082</v>
      </c>
      <c r="CJ153" s="38">
        <f>Matrix2!CJ153/Matrix3!CJ153*100</f>
        <v>1.2217754407670895</v>
      </c>
      <c r="CK153" s="38">
        <f>Matrix2!CK153/Matrix3!CK153*100</f>
        <v>33.333333333333329</v>
      </c>
      <c r="CL153" s="38">
        <v>3.6</v>
      </c>
      <c r="CM153" s="38">
        <f>Matrix2!CM153/Matrix3!CM153*100</f>
        <v>37.117117117117118</v>
      </c>
      <c r="CN153" s="38">
        <f>Matrix2!CN153/Matrix3!CN153*100</f>
        <v>29.580838323353291</v>
      </c>
      <c r="CO153" s="40">
        <f>Matrix2!CO153/Matrix3!CO153*100</f>
        <v>5.6490384615384617</v>
      </c>
      <c r="CP153" s="35">
        <f>Matrix2!CP153-Matrix3!CP153</f>
        <v>115</v>
      </c>
      <c r="CQ153" s="77">
        <f>Matrix2!CQ153/Matrix3!CQ153*100-100</f>
        <v>0.83502759221609324</v>
      </c>
      <c r="CR153" s="35">
        <f>Matrix2!CR153-Matrix3!CR153</f>
        <v>240</v>
      </c>
      <c r="CS153" s="50">
        <f>Matrix2!CS153/Matrix3!CS153*100-100</f>
        <v>1.7586282699494404</v>
      </c>
      <c r="CT153" s="38">
        <f>Matrix2!CT153/Matrix3!CT153*100</f>
        <v>28.314250738100384</v>
      </c>
      <c r="CU153" s="35">
        <f>Matrix2!CT153-Matrix3!CU153</f>
        <v>62</v>
      </c>
      <c r="CV153" s="38">
        <f>Matrix2!CV153/Matrix3!CV153*100</f>
        <v>116.44703679700439</v>
      </c>
      <c r="CW153" s="38">
        <f>Matrix2!CW153/Matrix3!CW153*100</f>
        <v>53.555224374896504</v>
      </c>
      <c r="CX153" s="38">
        <f>Matrix2!CX153/Matrix3!CX153</f>
        <v>2.2125741921301385</v>
      </c>
      <c r="CY153" s="38">
        <f>Matrix2!CY153/Matrix3!CY153</f>
        <v>1.732656223102083</v>
      </c>
      <c r="CZ153" s="38">
        <f>Matrix2!CZ153/Matrix3!CZ153</f>
        <v>32.22518676627535</v>
      </c>
      <c r="DA153" s="40" t="s">
        <v>46</v>
      </c>
      <c r="DB153" s="44" t="s">
        <v>46</v>
      </c>
      <c r="DC153" s="44" t="s">
        <v>46</v>
      </c>
      <c r="DD153" s="44" t="s">
        <v>46</v>
      </c>
      <c r="DE153" s="44" t="s">
        <v>46</v>
      </c>
      <c r="DF153" s="44">
        <f>Matrix2!DF153/Matrix3!DF153*100</f>
        <v>4.2576125033683647</v>
      </c>
      <c r="DG153" s="44">
        <f>Matrix2!DG153/Matrix3!DG153*100</f>
        <v>39.87341772151899</v>
      </c>
      <c r="DH153" s="44">
        <f>Matrix2!DH153/Matrix3!DH153*100</f>
        <v>4.3734230445752731</v>
      </c>
      <c r="DI153" s="44">
        <f>Matrix2!DI153/Matrix3!DI153*100</f>
        <v>32.692307692307693</v>
      </c>
    </row>
    <row r="154" spans="1:113" x14ac:dyDescent="0.2">
      <c r="A154" s="3" t="s">
        <v>43</v>
      </c>
      <c r="B154" s="4">
        <v>2016</v>
      </c>
      <c r="C154" s="2" t="s">
        <v>20</v>
      </c>
      <c r="D154" s="38" t="s">
        <v>46</v>
      </c>
      <c r="E154" s="38" t="s">
        <v>46</v>
      </c>
      <c r="F154" s="39" t="s">
        <v>46</v>
      </c>
      <c r="G154" s="40" t="s">
        <v>46</v>
      </c>
      <c r="H154" s="38">
        <f>Matrix2!H154/Matrix3!H154*100</f>
        <v>6.3461271996674524</v>
      </c>
      <c r="I154" s="38">
        <f>Matrix2!I154/Matrix3!I154*100</f>
        <v>13.766107801025356</v>
      </c>
      <c r="J154" s="38">
        <f>Matrix2!J154/Matrix3!J154*100</f>
        <v>25.668449197860966</v>
      </c>
      <c r="K154" s="38">
        <f>Matrix2!K154/Matrix3!K154*100</f>
        <v>14.15960451977401</v>
      </c>
      <c r="L154" s="38">
        <f>Matrix2!L154/Matrix3!L154*100</f>
        <v>4.5623039635015683</v>
      </c>
      <c r="M154" s="9" t="s">
        <v>46</v>
      </c>
      <c r="N154" s="38" t="s">
        <v>237</v>
      </c>
      <c r="O154" s="9">
        <f>Matrix2!O154/Matrix3!O154*100</f>
        <v>21.259842519685041</v>
      </c>
      <c r="P154" s="9" t="s">
        <v>237</v>
      </c>
      <c r="Q154" s="9" t="s">
        <v>237</v>
      </c>
      <c r="R154" s="40" t="s">
        <v>46</v>
      </c>
      <c r="S154" s="38">
        <f>Matrix2!S154/Matrix3!S154*100</f>
        <v>62.211367673179396</v>
      </c>
      <c r="T154" s="38">
        <f>Matrix2!T154/Matrix3!T154*100</f>
        <v>63.142601698703615</v>
      </c>
      <c r="U154" s="38">
        <f>Matrix2!U154/Matrix3!U154*100</f>
        <v>48.247044435385241</v>
      </c>
      <c r="V154" s="38">
        <f>Matrix2!V154/Matrix3!V154*100</f>
        <v>60.332871012482656</v>
      </c>
      <c r="W154" s="38">
        <f>Matrix2!W154/Matrix3!W154*100</f>
        <v>52.640473172792568</v>
      </c>
      <c r="X154" s="38">
        <f>Matrix2!X154/Matrix3!X154*100</f>
        <v>10.949192595510043</v>
      </c>
      <c r="Y154" s="38">
        <f>Matrix2!Y154/Matrix3!Y154*100</f>
        <v>26.433804398055777</v>
      </c>
      <c r="Z154" s="38">
        <f>Matrix2!Z154/Matrix3!Z154*100</f>
        <v>11.317667548207149</v>
      </c>
      <c r="AA154" s="38">
        <f>(Matrix3!AA154-Matrix2!AA154)/Matrix2!AA154*100</f>
        <v>28.819526436682906</v>
      </c>
      <c r="AB154" s="38" t="s">
        <v>46</v>
      </c>
      <c r="AC154" s="38" t="s">
        <v>46</v>
      </c>
      <c r="AD154" s="38">
        <f>Matrix2!AD154/Matrix3!AD154*100</f>
        <v>84.013605442176882</v>
      </c>
      <c r="AE154" s="44">
        <f>Matrix2!AE154/Matrix3!AE154*100</f>
        <v>56.734207389749699</v>
      </c>
      <c r="AF154" s="40">
        <f>Matrix2!AF154/Matrix3!AF154*100</f>
        <v>0</v>
      </c>
      <c r="AG154" s="38">
        <f>Matrix2!AG154/Matrix3!AG154*100</f>
        <v>16.842178190383816</v>
      </c>
      <c r="AH154" s="38">
        <f>Matrix2!AH154/Matrix3!AH154*100</f>
        <v>50.602409638554214</v>
      </c>
      <c r="AI154" s="38">
        <f>Matrix2!AI154/Matrix3!AI154*100</f>
        <v>115.45036160420776</v>
      </c>
      <c r="AJ154" s="38">
        <f>Matrix2!AJ154/Matrix3!AJ154*100</f>
        <v>36.786469344608882</v>
      </c>
      <c r="AK154" s="38">
        <f>Matrix2!AK154/Matrix3!AK154*100</f>
        <v>20.054570259208731</v>
      </c>
      <c r="AL154" s="38">
        <f>Matrix2!AL154/Matrix3!AL154*100</f>
        <v>9.8226466575716245</v>
      </c>
      <c r="AM154" s="38">
        <f>Matrix2!AM154/Matrix3!AM154*100</f>
        <v>20.748299319727892</v>
      </c>
      <c r="AN154" s="38">
        <f>Matrix2!AN154/Matrix3!AN154*100</f>
        <v>13.327848621966268</v>
      </c>
      <c r="AO154" s="38">
        <f>Matrix2!AO154/Matrix3!AO154*1000</f>
        <v>58.412176059234881</v>
      </c>
      <c r="AP154" s="38" t="s">
        <v>46</v>
      </c>
      <c r="AQ154" s="40" t="s">
        <v>46</v>
      </c>
      <c r="AR154" s="38">
        <f>Matrix2!AR154/Matrix3!AR154*100</f>
        <v>10.412913953166134</v>
      </c>
      <c r="AS154" s="38">
        <f>Matrix2!AS154/Matrix3!AS154*100</f>
        <v>27.079174983366599</v>
      </c>
      <c r="AT154" s="38">
        <f>Matrix2!AT154/Matrix3!AT154*100</f>
        <v>46.191646191646193</v>
      </c>
      <c r="AU154" s="38">
        <f>Matrix2!AU154/Matrix3!AU154*100</f>
        <v>36.702127659574465</v>
      </c>
      <c r="AV154" s="38">
        <f>Matrix2!AV154/Matrix3!AV154*100</f>
        <v>9.1151031270791751</v>
      </c>
      <c r="AW154" s="38">
        <f>Matrix2!AW154/Matrix3!AW154*100</f>
        <v>1.5302727877578177</v>
      </c>
      <c r="AX154" s="38" t="s">
        <v>237</v>
      </c>
      <c r="AY154" s="38" t="s">
        <v>46</v>
      </c>
      <c r="AZ154" s="9" t="s">
        <v>46</v>
      </c>
      <c r="BA154" s="40">
        <f>Matrix2!BA154/Matrix3!BA154*1000</f>
        <v>11.226944667201282</v>
      </c>
      <c r="BB154" s="31" t="s">
        <v>46</v>
      </c>
      <c r="BC154" s="38">
        <f>Matrix2!BC154/Matrix3!BC154*100</f>
        <v>3.4319526627218933</v>
      </c>
      <c r="BD154" s="55">
        <f>Matrix2!BD154/Matrix3!BD154*100</f>
        <v>36.206896551724135</v>
      </c>
      <c r="BE154" s="38">
        <f>Matrix2!BE154/Matrix3!BE154*100</f>
        <v>4.0441176470588234</v>
      </c>
      <c r="BF154" s="51">
        <f>Matrix2!BF154/Matrix3!BF154*100</f>
        <v>36.363636363636367</v>
      </c>
      <c r="BG154" s="38">
        <f>Matrix2!BG154/Matrix3!BG154*100</f>
        <v>24.296799224054315</v>
      </c>
      <c r="BH154" s="38">
        <f>Matrix2!BH154/Matrix3!BH154*100</f>
        <v>1.9389791844881665</v>
      </c>
      <c r="BI154" s="38">
        <f>Matrix2!BI154/Matrix3!BI154*100</f>
        <v>18.200994425192103</v>
      </c>
      <c r="BJ154" s="38">
        <f>Matrix2!BJ154/Matrix3!BJ154*100</f>
        <v>7.638993521169203</v>
      </c>
      <c r="BK154" s="38">
        <f>Matrix2!BK154/Matrix3!BK154*100</f>
        <v>25.443786982248522</v>
      </c>
      <c r="BL154" s="38" t="s">
        <v>46</v>
      </c>
      <c r="BM154" s="38" t="s">
        <v>46</v>
      </c>
      <c r="BN154" s="38" t="s">
        <v>46</v>
      </c>
      <c r="BO154" s="40" t="s">
        <v>46</v>
      </c>
      <c r="BP154" s="38">
        <f>Matrix2!BP154/Matrix3!BP154*100</f>
        <v>12.813221965523368</v>
      </c>
      <c r="BQ154" s="38">
        <f>Matrix2!BQ154/Matrix3!BQ154*100</f>
        <v>16.241826450577452</v>
      </c>
      <c r="BR154" s="38">
        <f>(Matrix2!BR154-Matrix3!BR154)/Matrix3!BR154*100</f>
        <v>63.734138408358895</v>
      </c>
      <c r="BS154" s="38">
        <f>Matrix2!BS154/Matrix3!BS154*100</f>
        <v>7.4130525148953863</v>
      </c>
      <c r="BT154" s="38">
        <f>Matrix2!BT154/Matrix3!BT154*100</f>
        <v>2.9998614382707496</v>
      </c>
      <c r="BU154" s="38">
        <f>Matrix2!BU154/Matrix3!BU154*100</f>
        <v>2.3991469699662344</v>
      </c>
      <c r="BV154" s="38">
        <f>Matrix2!BV154/Matrix3!BV154*100</f>
        <v>7.0650681797382626</v>
      </c>
      <c r="BW154" s="38">
        <f>Matrix2!BW154/Matrix3!BW154*100</f>
        <v>9.237328280435813</v>
      </c>
      <c r="BX154" s="35">
        <f>Matrix2!BX154/Matrix3!BX154*1000</f>
        <v>45259.15932973587</v>
      </c>
      <c r="BY154" s="45" t="s">
        <v>46</v>
      </c>
      <c r="BZ154" s="38">
        <f>Matrix2!BZ154/Matrix3!BZ154*100</f>
        <v>62.200360260496048</v>
      </c>
      <c r="CA154" s="38">
        <f>Matrix2!CA154/Matrix3!CA154*100</f>
        <v>62.142462727774706</v>
      </c>
      <c r="CB154" s="38">
        <f>Matrix2!CB154/Matrix3!CB154*100</f>
        <v>87.186778034476632</v>
      </c>
      <c r="CC154" s="38">
        <f>Matrix2!CC154/Matrix3!CC154*100</f>
        <v>12.813221965523368</v>
      </c>
      <c r="CD154" s="38">
        <f>Matrix2!CD154/Matrix3!CD154*100</f>
        <v>5.8823529411764701</v>
      </c>
      <c r="CE154" s="38">
        <f>Matrix2!CE154/Matrix3!CE154*100</f>
        <v>68.935996738687322</v>
      </c>
      <c r="CF154" s="38">
        <f>Matrix2!CF154/Matrix3!CF154*100</f>
        <v>9.375</v>
      </c>
      <c r="CG154" s="35">
        <f>Matrix2!$CG154-Matrix3!CG154</f>
        <v>-2313</v>
      </c>
      <c r="CH154" s="38">
        <f>Matrix2!CH154/Matrix3!CH154*100</f>
        <v>2.8291378926264201</v>
      </c>
      <c r="CI154" s="38">
        <f>Matrix2!CI154/Matrix3!CI154*100</f>
        <v>1.7598574292715528</v>
      </c>
      <c r="CJ154" s="38">
        <f>Matrix2!CJ154/Matrix3!CJ154*100</f>
        <v>1.0692804633548674</v>
      </c>
      <c r="CK154" s="38">
        <f>Matrix2!CK154/Matrix3!CK154*100</f>
        <v>31.102362204724411</v>
      </c>
      <c r="CL154" s="38" t="s">
        <v>237</v>
      </c>
      <c r="CM154" s="38">
        <f>Matrix2!CM154/Matrix3!CM154*100</f>
        <v>36.220472440944881</v>
      </c>
      <c r="CN154" s="38">
        <f>Matrix2!CN154/Matrix3!CN154*100</f>
        <v>24.635036496350367</v>
      </c>
      <c r="CO154" s="40">
        <f>Matrix2!CO154/Matrix3!CO154*100</f>
        <v>7.9802259887005649</v>
      </c>
      <c r="CP154" s="35">
        <f>Matrix2!CP154-Matrix3!CP154</f>
        <v>36</v>
      </c>
      <c r="CQ154" s="77">
        <f>Matrix2!CQ154/Matrix3!CQ154*100-100</f>
        <v>0.52371254000583178</v>
      </c>
      <c r="CR154" s="35">
        <f>Matrix2!CR154-Matrix3!CR154</f>
        <v>273</v>
      </c>
      <c r="CS154" s="50">
        <f>Matrix2!CS154/Matrix3!CS154*100-100</f>
        <v>4.1133042037065053</v>
      </c>
      <c r="CT154" s="38">
        <f>Matrix2!CT154/Matrix3!CT154*100</f>
        <v>35.151953690303905</v>
      </c>
      <c r="CU154" s="35">
        <f>Matrix2!CT154-Matrix3!CU154</f>
        <v>16</v>
      </c>
      <c r="CV154" s="38">
        <f>Matrix2!CV154/Matrix3!CV154*100</f>
        <v>109.69609261939219</v>
      </c>
      <c r="CW154" s="38">
        <f>Matrix2!CW154/Matrix3!CW154*100</f>
        <v>52.514895385894413</v>
      </c>
      <c r="CX154" s="38">
        <f>Matrix2!CX154/Matrix3!CX154</f>
        <v>2.174777761036613</v>
      </c>
      <c r="CY154" s="38">
        <f>Matrix2!CY154/Matrix3!CY154</f>
        <v>2.6789161098737937</v>
      </c>
      <c r="CZ154" s="38">
        <f>Matrix2!CZ154/Matrix3!CZ154</f>
        <v>40.889518413597735</v>
      </c>
      <c r="DA154" s="40" t="s">
        <v>46</v>
      </c>
      <c r="DB154" s="44" t="s">
        <v>46</v>
      </c>
      <c r="DC154" s="44" t="s">
        <v>46</v>
      </c>
      <c r="DD154" s="44" t="s">
        <v>46</v>
      </c>
      <c r="DE154" s="44" t="s">
        <v>46</v>
      </c>
      <c r="DF154" s="44">
        <f>Matrix2!DF154/Matrix3!DF154*100</f>
        <v>3.4319526627218933</v>
      </c>
      <c r="DG154" s="44">
        <f>Matrix2!DG154/Matrix3!DG154*100</f>
        <v>36.206896551724135</v>
      </c>
      <c r="DH154" s="44">
        <f>Matrix2!DH154/Matrix3!DH154*100</f>
        <v>4.0441176470588234</v>
      </c>
      <c r="DI154" s="44">
        <f>Matrix2!DI154/Matrix3!DI154*100</f>
        <v>36.363636363636367</v>
      </c>
    </row>
    <row r="155" spans="1:113" x14ac:dyDescent="0.2">
      <c r="A155" s="3" t="s">
        <v>44</v>
      </c>
      <c r="B155" s="4">
        <v>2016</v>
      </c>
      <c r="C155" s="2" t="s">
        <v>21</v>
      </c>
      <c r="D155" s="38" t="s">
        <v>46</v>
      </c>
      <c r="E155" s="38" t="s">
        <v>46</v>
      </c>
      <c r="F155" s="39" t="s">
        <v>46</v>
      </c>
      <c r="G155" s="40" t="s">
        <v>46</v>
      </c>
      <c r="H155" s="38">
        <f>Matrix2!H155/Matrix3!H155*100</f>
        <v>8.5959408717144346</v>
      </c>
      <c r="I155" s="38">
        <f>Matrix2!I155/Matrix3!I155*100</f>
        <v>18.693854270640241</v>
      </c>
      <c r="J155" s="38">
        <f>Matrix2!J155/Matrix3!J155*100</f>
        <v>33.356930482797672</v>
      </c>
      <c r="K155" s="38">
        <f>Matrix2!K155/Matrix3!K155*100</f>
        <v>18.974972964622278</v>
      </c>
      <c r="L155" s="38">
        <f>Matrix2!L155/Matrix3!L155*100</f>
        <v>6.5439000328839203</v>
      </c>
      <c r="M155" s="9" t="s">
        <v>46</v>
      </c>
      <c r="N155" s="38">
        <v>15.5</v>
      </c>
      <c r="O155" s="9">
        <f>Matrix2!O155/Matrix3!O155*100</f>
        <v>23.723404255319149</v>
      </c>
      <c r="P155" s="9">
        <f>Matrix2!P155/Matrix3!P155*100</f>
        <v>42.866684640761996</v>
      </c>
      <c r="Q155" s="9">
        <f>(Matrix3!Q155-Matrix2!Q155)/Matrix2!Q155*100</f>
        <v>46.424421378810919</v>
      </c>
      <c r="R155" s="40" t="s">
        <v>46</v>
      </c>
      <c r="S155" s="38">
        <f>Matrix2!S155/Matrix3!S155*100</f>
        <v>63.673769287288764</v>
      </c>
      <c r="T155" s="38">
        <f>Matrix2!T155/Matrix3!T155*100</f>
        <v>64.699429574374719</v>
      </c>
      <c r="U155" s="38">
        <f>Matrix2!U155/Matrix3!U155*100</f>
        <v>47.389371724275193</v>
      </c>
      <c r="V155" s="38">
        <f>Matrix2!V155/Matrix3!V155*100</f>
        <v>62.418032786885249</v>
      </c>
      <c r="W155" s="38">
        <f>Matrix2!W155/Matrix3!W155*100</f>
        <v>50.902981940361194</v>
      </c>
      <c r="X155" s="38">
        <f>Matrix2!X155/Matrix3!X155*100</f>
        <v>8.8650693568726364</v>
      </c>
      <c r="Y155" s="38">
        <f>Matrix2!Y155/Matrix3!Y155*100</f>
        <v>27.713607709505332</v>
      </c>
      <c r="Z155" s="38">
        <f>Matrix2!Z155/Matrix3!Z155*100</f>
        <v>14.264789109486459</v>
      </c>
      <c r="AA155" s="38">
        <f>(Matrix3!AA155-Matrix2!AA155)/Matrix2!AA155*100</f>
        <v>22.265731718422732</v>
      </c>
      <c r="AB155" s="38" t="s">
        <v>46</v>
      </c>
      <c r="AC155" s="38" t="s">
        <v>46</v>
      </c>
      <c r="AD155" s="38">
        <f>Matrix2!AD155/Matrix3!AD155*100</f>
        <v>87.052023121387279</v>
      </c>
      <c r="AE155" s="44">
        <f>Matrix2!AE155/Matrix3!AE155*100</f>
        <v>43.368421052631575</v>
      </c>
      <c r="AF155" s="40">
        <f>Matrix2!AF155/Matrix3!AF155*100</f>
        <v>0</v>
      </c>
      <c r="AG155" s="38">
        <f>Matrix2!AG155/Matrix3!AG155*100</f>
        <v>16.785493607110606</v>
      </c>
      <c r="AH155" s="38">
        <f>Matrix2!AH155/Matrix3!AH155*100</f>
        <v>61.951909476661946</v>
      </c>
      <c r="AI155" s="38">
        <f>Matrix2!AI155/Matrix3!AI155*100</f>
        <v>96.647108130762788</v>
      </c>
      <c r="AJ155" s="38">
        <f>Matrix2!AJ155/Matrix3!AJ155*100</f>
        <v>23.192182410423452</v>
      </c>
      <c r="AK155" s="38">
        <f>Matrix2!AK155/Matrix3!AK155*100</f>
        <v>20.444339399669108</v>
      </c>
      <c r="AL155" s="38">
        <f>Matrix2!AL155/Matrix3!AL155*100</f>
        <v>11.959347671945167</v>
      </c>
      <c r="AM155" s="38">
        <f>Matrix2!AM155/Matrix3!AM155*100</f>
        <v>27.861271676300582</v>
      </c>
      <c r="AN155" s="38">
        <f>Matrix2!AN155/Matrix3!AN155*100</f>
        <v>16.607673793005805</v>
      </c>
      <c r="AO155" s="38">
        <f>Matrix2!AO155/Matrix3!AO155*1000</f>
        <v>48.279767804049271</v>
      </c>
      <c r="AP155" s="38" t="s">
        <v>46</v>
      </c>
      <c r="AQ155" s="40" t="s">
        <v>46</v>
      </c>
      <c r="AR155" s="38">
        <f>Matrix2!AR155/Matrix3!AR155*100</f>
        <v>10.763344265411854</v>
      </c>
      <c r="AS155" s="38">
        <f>Matrix2!AS155/Matrix3!AS155*100</f>
        <v>31.154780304703024</v>
      </c>
      <c r="AT155" s="38">
        <f>Matrix2!AT155/Matrix3!AT155*100</f>
        <v>34.868887313961729</v>
      </c>
      <c r="AU155" s="38">
        <f>Matrix2!AU155/Matrix3!AU155*100</f>
        <v>43.292682926829265</v>
      </c>
      <c r="AV155" s="38">
        <f>Matrix2!AV155/Matrix3!AV155*100</f>
        <v>8.8540516670346658</v>
      </c>
      <c r="AW155" s="38">
        <f>Matrix2!AW155/Matrix3!AW155*100</f>
        <v>2.0313534996688012</v>
      </c>
      <c r="AX155" s="38">
        <v>4.4000000000000004</v>
      </c>
      <c r="AY155" s="38" t="s">
        <v>46</v>
      </c>
      <c r="AZ155" s="9" t="s">
        <v>46</v>
      </c>
      <c r="BA155" s="40">
        <f>Matrix2!BA155/Matrix3!BA155*1000</f>
        <v>13.546798029556651</v>
      </c>
      <c r="BB155" s="31" t="s">
        <v>46</v>
      </c>
      <c r="BC155" s="38">
        <f>Matrix2!BC155/Matrix3!BC155*100</f>
        <v>4.0457343887423045</v>
      </c>
      <c r="BD155" s="55">
        <f>Matrix2!BD155/Matrix3!BD155*100</f>
        <v>40.760869565217391</v>
      </c>
      <c r="BE155" s="38">
        <f>Matrix2!BE155/Matrix3!BE155*100</f>
        <v>4.3781725888324869</v>
      </c>
      <c r="BF155" s="51">
        <f>Matrix2!BF155/Matrix3!BF155*100</f>
        <v>59.420289855072461</v>
      </c>
      <c r="BG155" s="38">
        <f>Matrix2!BG155/Matrix3!BG155*100</f>
        <v>21.681163553400825</v>
      </c>
      <c r="BH155" s="38">
        <f>Matrix2!BH155/Matrix3!BH155*100</f>
        <v>2.1922613175490517</v>
      </c>
      <c r="BI155" s="38">
        <f>Matrix2!BI155/Matrix3!BI155*100</f>
        <v>16.714402618657939</v>
      </c>
      <c r="BJ155" s="38">
        <f>Matrix2!BJ155/Matrix3!BJ155*100</f>
        <v>7.4877250409165308</v>
      </c>
      <c r="BK155" s="38">
        <f>Matrix2!BK155/Matrix3!BK155*100</f>
        <v>22.814207650273225</v>
      </c>
      <c r="BL155" s="38" t="s">
        <v>46</v>
      </c>
      <c r="BM155" s="38" t="s">
        <v>46</v>
      </c>
      <c r="BN155" s="38" t="s">
        <v>46</v>
      </c>
      <c r="BO155" s="40" t="s">
        <v>46</v>
      </c>
      <c r="BP155" s="38">
        <f>Matrix2!BP155/Matrix3!BP155*100</f>
        <v>13.932507280306059</v>
      </c>
      <c r="BQ155" s="38">
        <f>Matrix2!BQ155/Matrix3!BQ155*100</f>
        <v>18.51590061711444</v>
      </c>
      <c r="BR155" s="38">
        <f>(Matrix2!BR155-Matrix3!BR155)/Matrix3!BR155*100</f>
        <v>57.216500810493464</v>
      </c>
      <c r="BS155" s="38">
        <f>Matrix2!BS155/Matrix3!BS155*100</f>
        <v>8.401064689386379</v>
      </c>
      <c r="BT155" s="38">
        <f>Matrix2!BT155/Matrix3!BT155*100</f>
        <v>3.474499738580731</v>
      </c>
      <c r="BU155" s="38">
        <f>Matrix2!BU155/Matrix3!BU155*100</f>
        <v>2.5295494775309768</v>
      </c>
      <c r="BV155" s="38">
        <f>Matrix2!BV155/Matrix3!BV155*100</f>
        <v>7.6528599605522674</v>
      </c>
      <c r="BW155" s="38">
        <f>Matrix2!BW155/Matrix3!BW155*100</f>
        <v>9.1872522110399508</v>
      </c>
      <c r="BX155" s="35">
        <f>Matrix2!BX155/Matrix3!BX155*1000</f>
        <v>40325.787258743287</v>
      </c>
      <c r="BY155" s="45" t="s">
        <v>46</v>
      </c>
      <c r="BZ155" s="38">
        <f>Matrix2!BZ155/Matrix3!BZ155*100</f>
        <v>64.841484861447782</v>
      </c>
      <c r="CA155" s="38">
        <f>Matrix2!CA155/Matrix3!CA155*100</f>
        <v>64.230176776938308</v>
      </c>
      <c r="CB155" s="38">
        <f>Matrix2!CB155/Matrix3!CB155*100</f>
        <v>86.067492719693945</v>
      </c>
      <c r="CC155" s="38">
        <f>Matrix2!CC155/Matrix3!CC155*100</f>
        <v>13.932507280306059</v>
      </c>
      <c r="CD155" s="38">
        <f>Matrix2!CD155/Matrix3!CD155*100</f>
        <v>6.5779706503740085</v>
      </c>
      <c r="CE155" s="38">
        <f>Matrix2!CE155/Matrix3!CE155*100</f>
        <v>71.21342798381211</v>
      </c>
      <c r="CF155" s="38">
        <f>Matrix2!CF155/Matrix3!CF155*100</f>
        <v>11.242603550295858</v>
      </c>
      <c r="CG155" s="35">
        <f>Matrix2!$CG155-Matrix3!CG155</f>
        <v>-3400</v>
      </c>
      <c r="CH155" s="38">
        <f>Matrix2!CH155/Matrix3!CH155*100</f>
        <v>3.4452426330450079</v>
      </c>
      <c r="CI155" s="38">
        <f>Matrix2!CI155/Matrix3!CI155*100</f>
        <v>2.2064213458437179</v>
      </c>
      <c r="CJ155" s="38">
        <f>Matrix2!CJ155/Matrix3!CJ155*100</f>
        <v>1.2388212872012903</v>
      </c>
      <c r="CK155" s="38">
        <f>Matrix2!CK155/Matrix3!CK155*100</f>
        <v>32.978723404255319</v>
      </c>
      <c r="CL155" s="38">
        <v>4.4000000000000004</v>
      </c>
      <c r="CM155" s="38">
        <f>Matrix2!CM155/Matrix3!CM155*100</f>
        <v>44.680851063829785</v>
      </c>
      <c r="CN155" s="38">
        <f>Matrix2!CN155/Matrix3!CN155*100</f>
        <v>25.415949512335057</v>
      </c>
      <c r="CO155" s="40">
        <f>Matrix2!CO155/Matrix3!CO155*100</f>
        <v>8.3500695195427159</v>
      </c>
      <c r="CP155" s="35">
        <f>Matrix2!CP155-Matrix3!CP155</f>
        <v>84</v>
      </c>
      <c r="CQ155" s="77">
        <f>Matrix2!CQ155/Matrix3!CQ155*100-100</f>
        <v>0.41320281371439194</v>
      </c>
      <c r="CR155" s="35">
        <f>Matrix2!CR155-Matrix3!CR155</f>
        <v>861</v>
      </c>
      <c r="CS155" s="50">
        <f>Matrix2!CS155/Matrix3!CS155*100-100</f>
        <v>4.4036415711947683</v>
      </c>
      <c r="CT155" s="38">
        <f>Matrix2!CT155/Matrix3!CT155*100</f>
        <v>41.258021848821826</v>
      </c>
      <c r="CU155" s="35">
        <f>Matrix2!CT155-Matrix3!CU155</f>
        <v>37</v>
      </c>
      <c r="CV155" s="38">
        <f>Matrix2!CV155/Matrix3!CV155*100</f>
        <v>100.60402684563758</v>
      </c>
      <c r="CW155" s="38">
        <f>Matrix2!CW155/Matrix3!CW155*100</f>
        <v>48.805313940776649</v>
      </c>
      <c r="CX155" s="38">
        <f>Matrix2!CX155/Matrix3!CX155</f>
        <v>2.1521072013093288</v>
      </c>
      <c r="CY155" s="38">
        <f>Matrix2!CY155/Matrix3!CY155</f>
        <v>3.3464291394941945</v>
      </c>
      <c r="CZ155" s="38">
        <f>Matrix2!CZ155/Matrix3!CZ155</f>
        <v>50.635379061371843</v>
      </c>
      <c r="DA155" s="40" t="s">
        <v>46</v>
      </c>
      <c r="DB155" s="44" t="s">
        <v>46</v>
      </c>
      <c r="DC155" s="44" t="s">
        <v>46</v>
      </c>
      <c r="DD155" s="44" t="s">
        <v>46</v>
      </c>
      <c r="DE155" s="44" t="s">
        <v>46</v>
      </c>
      <c r="DF155" s="44">
        <f>Matrix2!DF155/Matrix3!DF155*100</f>
        <v>4.0457343887423045</v>
      </c>
      <c r="DG155" s="44">
        <f>Matrix2!DG155/Matrix3!DG155*100</f>
        <v>40.760869565217391</v>
      </c>
      <c r="DH155" s="44">
        <f>Matrix2!DH155/Matrix3!DH155*100</f>
        <v>4.3781725888324869</v>
      </c>
      <c r="DI155" s="44">
        <f>Matrix2!DI155/Matrix3!DI155*100</f>
        <v>59.420289855072461</v>
      </c>
    </row>
    <row r="156" spans="1:113" x14ac:dyDescent="0.2">
      <c r="A156" s="3" t="s">
        <v>45</v>
      </c>
      <c r="B156" s="4">
        <v>2016</v>
      </c>
      <c r="C156" s="2" t="s">
        <v>22</v>
      </c>
      <c r="D156" s="38" t="s">
        <v>46</v>
      </c>
      <c r="E156" s="38" t="s">
        <v>46</v>
      </c>
      <c r="F156" s="39" t="s">
        <v>46</v>
      </c>
      <c r="G156" s="40" t="s">
        <v>46</v>
      </c>
      <c r="H156" s="38">
        <f>Matrix2!H156/Matrix3!H156*100</f>
        <v>13.397099360233364</v>
      </c>
      <c r="I156" s="38">
        <f>Matrix2!I156/Matrix3!I156*100</f>
        <v>29.025781946489136</v>
      </c>
      <c r="J156" s="38">
        <f>Matrix2!J156/Matrix3!J156*100</f>
        <v>45.41859664910934</v>
      </c>
      <c r="K156" s="38">
        <f>Matrix2!K156/Matrix3!K156*100</f>
        <v>29.74926755133913</v>
      </c>
      <c r="L156" s="38">
        <f>Matrix2!L156/Matrix3!L156*100</f>
        <v>14.137450280887359</v>
      </c>
      <c r="M156" s="38">
        <f>Matrix2!M156/Matrix3!M156*100</f>
        <v>13.817891373801917</v>
      </c>
      <c r="N156" s="38">
        <v>20.3</v>
      </c>
      <c r="O156" s="9">
        <f>Matrix2!O156/Matrix3!O156*100</f>
        <v>32.273246196500551</v>
      </c>
      <c r="P156" s="9">
        <f>Matrix2!P156/Matrix3!P156*100</f>
        <v>40.454376152916417</v>
      </c>
      <c r="Q156" s="9">
        <f>(Matrix3!Q156-Matrix2!Q156)/Matrix2!Q156*100</f>
        <v>40.959703567779073</v>
      </c>
      <c r="R156" s="40" t="s">
        <v>46</v>
      </c>
      <c r="S156" s="38">
        <f>Matrix2!S156/Matrix3!S156*100</f>
        <v>63.147895812588438</v>
      </c>
      <c r="T156" s="38">
        <f>Matrix2!T156/Matrix3!T156*100</f>
        <v>64.295845634158283</v>
      </c>
      <c r="U156" s="38">
        <f>Matrix2!U156/Matrix3!U156*100</f>
        <v>47.463329485627412</v>
      </c>
      <c r="V156" s="38">
        <f>Matrix2!V156/Matrix3!V156*100</f>
        <v>59.118487613283818</v>
      </c>
      <c r="W156" s="38">
        <f>Matrix2!W156/Matrix3!W156*100</f>
        <v>46.530929007127959</v>
      </c>
      <c r="X156" s="38">
        <f>Matrix2!X156/Matrix3!X156*100</f>
        <v>12.560845993765799</v>
      </c>
      <c r="Y156" s="38">
        <f>Matrix2!Y156/Matrix3!Y156*100</f>
        <v>23.641746994676261</v>
      </c>
      <c r="Z156" s="38">
        <f>Matrix2!Z156/Matrix3!Z156*100</f>
        <v>15.195402187129888</v>
      </c>
      <c r="AA156" s="38">
        <f>(Matrix3!AA156-Matrix2!AA156)/Matrix2!AA156*100</f>
        <v>16.640317770797019</v>
      </c>
      <c r="AB156" s="38" t="s">
        <v>46</v>
      </c>
      <c r="AC156" s="38" t="s">
        <v>46</v>
      </c>
      <c r="AD156" s="38">
        <f>Matrix2!AD156/Matrix3!AD156*100</f>
        <v>89.625449344826251</v>
      </c>
      <c r="AE156" s="44">
        <f>Matrix2!AE156/Matrix3!AE156*100</f>
        <v>43.295918846569293</v>
      </c>
      <c r="AF156" s="40">
        <f>Matrix2!AF156/Matrix3!AF156*100</f>
        <v>52.655296900286316</v>
      </c>
      <c r="AG156" s="38">
        <f>Matrix2!AG156/Matrix3!AG156*100</f>
        <v>16.131222183131065</v>
      </c>
      <c r="AH156" s="38">
        <f>Matrix2!AH156/Matrix3!AH156*100</f>
        <v>53.86993076162215</v>
      </c>
      <c r="AI156" s="38">
        <f>Matrix2!AI156/Matrix3!AI156*100</f>
        <v>97.402499053388865</v>
      </c>
      <c r="AJ156" s="38">
        <f>Matrix2!AJ156/Matrix3!AJ156*100</f>
        <v>22.189276006918703</v>
      </c>
      <c r="AK156" s="38">
        <f>Matrix2!AK156/Matrix3!AK156*100</f>
        <v>22.631919658478552</v>
      </c>
      <c r="AL156" s="38">
        <f>Matrix2!AL156/Matrix3!AL156*100</f>
        <v>18.713695849954508</v>
      </c>
      <c r="AM156" s="38">
        <f>Matrix2!AM156/Matrix3!AM156*100</f>
        <v>41.981369100537279</v>
      </c>
      <c r="AN156" s="38">
        <f>Matrix2!AN156/Matrix3!AN156*100</f>
        <v>23.089383552579338</v>
      </c>
      <c r="AO156" s="38">
        <f>Matrix2!AO156/Matrix3!AO156*1000</f>
        <v>62.495136817533393</v>
      </c>
      <c r="AP156" s="38" t="s">
        <v>46</v>
      </c>
      <c r="AQ156" s="40" t="s">
        <v>46</v>
      </c>
      <c r="AR156" s="38">
        <f>Matrix2!AR156/Matrix3!AR156*100</f>
        <v>10.953911525705093</v>
      </c>
      <c r="AS156" s="38">
        <f>Matrix2!AS156/Matrix3!AS156*100</f>
        <v>29.722629330506095</v>
      </c>
      <c r="AT156" s="38">
        <f>Matrix2!AT156/Matrix3!AT156*100</f>
        <v>34.222467018123638</v>
      </c>
      <c r="AU156" s="38">
        <f>Matrix2!AU156/Matrix3!AU156*100</f>
        <v>43.838136112814226</v>
      </c>
      <c r="AV156" s="38">
        <f>Matrix2!AV156/Matrix3!AV156*100</f>
        <v>13.375066263369609</v>
      </c>
      <c r="AW156" s="38">
        <f>Matrix2!AW156/Matrix3!AW156*100</f>
        <v>2.9748355109295579</v>
      </c>
      <c r="AX156" s="38">
        <v>6.3</v>
      </c>
      <c r="AY156" s="38">
        <f>Matrix2!AY156/Matrix3!AY156*100</f>
        <v>3.7583024104275156</v>
      </c>
      <c r="AZ156" s="42">
        <f>Matrix2!AZ156/Matrix3!AZ156*100</f>
        <v>4.9682107175295185</v>
      </c>
      <c r="BA156" s="40">
        <f>Matrix2!BA156/Matrix3!BA156*1000</f>
        <v>13.556656818831602</v>
      </c>
      <c r="BB156" s="31" t="s">
        <v>46</v>
      </c>
      <c r="BC156" s="38">
        <f>Matrix2!BC156/Matrix3!BC156*100</f>
        <v>5.5278384234163189</v>
      </c>
      <c r="BD156" s="55">
        <f>Matrix2!BD156/Matrix3!BD156*100</f>
        <v>47.950142664063669</v>
      </c>
      <c r="BE156" s="38">
        <f>Matrix2!BE156/Matrix3!BE156*100</f>
        <v>5.9004402618276695</v>
      </c>
      <c r="BF156" s="51">
        <f>Matrix2!BF156/Matrix3!BF156*100</f>
        <v>54.875641531780495</v>
      </c>
      <c r="BG156" s="38">
        <f>Matrix2!BG156/Matrix3!BG156*100</f>
        <v>20.824865163972223</v>
      </c>
      <c r="BH156" s="38">
        <f>Matrix2!BH156/Matrix3!BH156*100</f>
        <v>4.7894369951203508</v>
      </c>
      <c r="BI156" s="38">
        <f>Matrix2!BI156/Matrix3!BI156*100</f>
        <v>15.305822338062736</v>
      </c>
      <c r="BJ156" s="38">
        <f>Matrix2!BJ156/Matrix3!BJ156*100</f>
        <v>7.5957797092042503</v>
      </c>
      <c r="BK156" s="38">
        <f>Matrix2!BK156/Matrix3!BK156*100</f>
        <v>24.602786060794873</v>
      </c>
      <c r="BL156" s="38" t="s">
        <v>46</v>
      </c>
      <c r="BM156" s="38" t="s">
        <v>46</v>
      </c>
      <c r="BN156" s="38" t="s">
        <v>46</v>
      </c>
      <c r="BO156" s="40" t="s">
        <v>46</v>
      </c>
      <c r="BP156" s="38">
        <f>Matrix2!BP156/Matrix3!BP156*100</f>
        <v>13.308560166456157</v>
      </c>
      <c r="BQ156" s="38">
        <f>Matrix2!BQ156/Matrix3!BQ156*100</f>
        <v>18.149208454213674</v>
      </c>
      <c r="BR156" s="38">
        <f>(Matrix2!BR156-Matrix3!BR156)/Matrix3!BR156*100</f>
        <v>57.070054066097484</v>
      </c>
      <c r="BS156" s="38">
        <f>Matrix2!BS156/Matrix3!BS156*100</f>
        <v>12.765615873590583</v>
      </c>
      <c r="BT156" s="38">
        <f>Matrix2!BT156/Matrix3!BT156*100</f>
        <v>6.3305472344524407</v>
      </c>
      <c r="BU156" s="38">
        <f>Matrix2!BU156/Matrix3!BU156*100</f>
        <v>4.4551021943981732</v>
      </c>
      <c r="BV156" s="38">
        <f>Matrix2!BV156/Matrix3!BV156*100</f>
        <v>12.792634024387874</v>
      </c>
      <c r="BW156" s="38">
        <f>Matrix2!BW156/Matrix3!BW156*100</f>
        <v>14.646349676085327</v>
      </c>
      <c r="BX156" s="35">
        <f>Matrix2!BX156/Matrix3!BX156*1000</f>
        <v>39264.74632119303</v>
      </c>
      <c r="BY156" s="45" t="s">
        <v>46</v>
      </c>
      <c r="BZ156" s="38">
        <f>Matrix2!BZ156/Matrix3!BZ156*100</f>
        <v>65.880849014390478</v>
      </c>
      <c r="CA156" s="38">
        <f>Matrix2!CA156/Matrix3!CA156*100</f>
        <v>63.763058068281296</v>
      </c>
      <c r="CB156" s="38">
        <f>Matrix2!CB156/Matrix3!CB156*100</f>
        <v>86.691439833543853</v>
      </c>
      <c r="CC156" s="38">
        <f>Matrix2!CC156/Matrix3!CC156*100</f>
        <v>13.308560166456157</v>
      </c>
      <c r="CD156" s="38">
        <f>Matrix2!CD156/Matrix3!CD156*100</f>
        <v>7.0129621832929603</v>
      </c>
      <c r="CE156" s="38">
        <f>Matrix2!CE156/Matrix3!CE156*100</f>
        <v>71.312067719624238</v>
      </c>
      <c r="CF156" s="38">
        <f>Matrix2!CF156/Matrix3!CF156*100</f>
        <v>13.691315736449727</v>
      </c>
      <c r="CG156" s="35">
        <f>Matrix2!$CG156-Matrix3!CG156</f>
        <v>64047</v>
      </c>
      <c r="CH156" s="38">
        <f>Matrix2!CH156/Matrix3!CH156*100</f>
        <v>5.5633254223271837</v>
      </c>
      <c r="CI156" s="38">
        <f>Matrix2!CI156/Matrix3!CI156*100</f>
        <v>4.2767391791823446</v>
      </c>
      <c r="CJ156" s="38">
        <f>Matrix2!CJ156/Matrix3!CJ156*100</f>
        <v>1.2865862431448387</v>
      </c>
      <c r="CK156" s="38">
        <f>Matrix2!CK156/Matrix3!CK156*100</f>
        <v>42.14254094732182</v>
      </c>
      <c r="CL156" s="38">
        <v>7</v>
      </c>
      <c r="CM156" s="38">
        <f>Matrix2!CM156/Matrix3!CM156*100</f>
        <v>53.286270124181634</v>
      </c>
      <c r="CN156" s="38">
        <f>Matrix2!CN156/Matrix3!CN156*100</f>
        <v>25.898906296186819</v>
      </c>
      <c r="CO156" s="40">
        <f>Matrix2!CO156/Matrix3!CO156*100</f>
        <v>12.758761277948521</v>
      </c>
      <c r="CP156" s="35">
        <f>Matrix2!CP156-Matrix3!CP156</f>
        <v>2653</v>
      </c>
      <c r="CQ156" s="77">
        <f>Matrix2!CQ156/Matrix3!CQ156*100-100</f>
        <v>0.44911142635622525</v>
      </c>
      <c r="CR156" s="35">
        <f>Matrix2!CR156-Matrix3!CR156</f>
        <v>1757</v>
      </c>
      <c r="CS156" s="50">
        <f>Matrix2!CS156/Matrix3!CS156*100-100</f>
        <v>0.29698217430842533</v>
      </c>
      <c r="CT156" s="38">
        <f>Matrix2!CT156/Matrix3!CT156*100</f>
        <v>64.722982936591535</v>
      </c>
      <c r="CU156" s="35">
        <f>Matrix2!CT156-Matrix3!CU156</f>
        <v>1521</v>
      </c>
      <c r="CV156" s="38">
        <f>Matrix2!CV156/Matrix3!CV156*100</f>
        <v>89.270983779228999</v>
      </c>
      <c r="CW156" s="38">
        <f>Matrix2!CW156/Matrix3!CW156*100</f>
        <v>45.233832485662468</v>
      </c>
      <c r="CX156" s="38">
        <f>Matrix2!CX156/Matrix3!CX156</f>
        <v>1.9794056299842129</v>
      </c>
      <c r="CY156" s="38">
        <f>Matrix2!CY156/Matrix3!CY156</f>
        <v>5.0978695247133388</v>
      </c>
      <c r="CZ156" s="38">
        <f>Matrix2!CZ156/Matrix3!CZ156</f>
        <v>73.512366603892033</v>
      </c>
      <c r="DA156" s="40" t="s">
        <v>46</v>
      </c>
      <c r="DB156" s="44">
        <f>Matrix2!DB156/Matrix3!DB156*100</f>
        <v>12.306993642143507</v>
      </c>
      <c r="DC156" s="38">
        <f>Matrix2!DC156/Matrix3!DC156*100</f>
        <v>38.69209809264305</v>
      </c>
      <c r="DD156" s="38">
        <f>Matrix2!DD156/Matrix3!DD156*100</f>
        <v>44.032697547683924</v>
      </c>
      <c r="DE156" s="38">
        <f>Matrix2!DE156/Matrix3!DE156*100</f>
        <v>4.9682107175295185</v>
      </c>
      <c r="DF156" s="38">
        <f>Matrix2!DF156/Matrix3!DF156*100</f>
        <v>5.5278384234163189</v>
      </c>
      <c r="DG156" s="38">
        <f>Matrix2!DG156/Matrix3!DG156*100</f>
        <v>47.950142664063669</v>
      </c>
      <c r="DH156" s="38">
        <f>Matrix2!DH156/Matrix3!DH156*100</f>
        <v>5.9004402618276695</v>
      </c>
      <c r="DI156" s="44">
        <f>Matrix2!DI156/Matrix3!DI156*100</f>
        <v>54.875641531780495</v>
      </c>
    </row>
    <row r="157" spans="1:113" x14ac:dyDescent="0.2">
      <c r="A157" s="3" t="s">
        <v>24</v>
      </c>
      <c r="B157" s="4">
        <v>2017</v>
      </c>
      <c r="C157" s="2" t="s">
        <v>229</v>
      </c>
      <c r="D157" s="38" t="s">
        <v>46</v>
      </c>
      <c r="E157" s="38" t="s">
        <v>46</v>
      </c>
      <c r="F157" s="39" t="s">
        <v>46</v>
      </c>
      <c r="G157" s="40">
        <f>Matrix2!G157/Matrix3!G157*100</f>
        <v>2.5789398881081191</v>
      </c>
      <c r="H157" s="38">
        <f>Matrix2!H157/Matrix3!H157*100</f>
        <v>17.991298938854463</v>
      </c>
      <c r="I157" s="38">
        <f>Matrix2!I157/Matrix3!I157*100</f>
        <v>36.491298015958712</v>
      </c>
      <c r="J157" s="38">
        <f>Matrix2!J157/Matrix3!J157*100</f>
        <v>55.593012932792661</v>
      </c>
      <c r="K157" s="38">
        <f>Matrix2!K157/Matrix3!K157*100</f>
        <v>36.512859304084721</v>
      </c>
      <c r="L157" s="38">
        <f>Matrix2!L157/Matrix3!L157*100</f>
        <v>20.725470294346611</v>
      </c>
      <c r="M157" s="9">
        <f>Matrix2!M157/Matrix3!M157*100</f>
        <v>15.674362089914945</v>
      </c>
      <c r="N157" s="38">
        <v>19.3</v>
      </c>
      <c r="O157" s="9">
        <f>Matrix2!O157/Matrix3!O157*100</f>
        <v>36.758697536213944</v>
      </c>
      <c r="P157" s="9">
        <f>Matrix2!P157/Matrix3!P157*100</f>
        <v>37.890857216287714</v>
      </c>
      <c r="Q157" s="9">
        <f>(Matrix3!Q157-Matrix2!Q157)/Matrix2!Q157*100</f>
        <v>38.199396119176662</v>
      </c>
      <c r="R157" s="40" t="s">
        <v>46</v>
      </c>
      <c r="S157" s="38">
        <f>Matrix2!S157/Matrix3!S157*100</f>
        <v>62.81592399216278</v>
      </c>
      <c r="T157" s="38">
        <f>Matrix2!T157/Matrix3!T157*100</f>
        <v>64.241347292927358</v>
      </c>
      <c r="U157" s="38">
        <f>Matrix2!U157/Matrix3!U157*100</f>
        <v>47.688878633603188</v>
      </c>
      <c r="V157" s="38">
        <f>Matrix2!V157/Matrix3!V157*100</f>
        <v>56.043083179767429</v>
      </c>
      <c r="W157" s="38">
        <f>Matrix2!W157/Matrix3!W157*100</f>
        <v>43.365555864397706</v>
      </c>
      <c r="X157" s="38">
        <f>Matrix2!X157/Matrix3!X157*100</f>
        <v>16.686688189804038</v>
      </c>
      <c r="Y157" s="38">
        <f>Matrix2!Y157/Matrix3!Y157*100</f>
        <v>19.539821667271369</v>
      </c>
      <c r="Z157" s="38">
        <f>Matrix2!Z157/Matrix3!Z157*100</f>
        <v>16.43904814035794</v>
      </c>
      <c r="AA157" s="38">
        <f>(Matrix3!AA157-Matrix2!AA157)/Matrix2!AA157*100</f>
        <v>10.645186895782889</v>
      </c>
      <c r="AB157" s="38" t="s">
        <v>46</v>
      </c>
      <c r="AC157" s="38" t="s">
        <v>46</v>
      </c>
      <c r="AD157" s="38">
        <f>Matrix2!AD157/Matrix3!AD157*100</f>
        <v>91.005498821681059</v>
      </c>
      <c r="AE157" s="44" t="s">
        <v>46</v>
      </c>
      <c r="AF157" s="40">
        <f>Matrix2!AF157/Matrix3!AF157*100</f>
        <v>72.414375844975211</v>
      </c>
      <c r="AG157" s="38">
        <f>Matrix2!AG157/Matrix3!AG157*100</f>
        <v>15.385410494801327</v>
      </c>
      <c r="AH157" s="38" t="s">
        <v>46</v>
      </c>
      <c r="AI157" s="38" t="s">
        <v>46</v>
      </c>
      <c r="AJ157" s="38" t="s">
        <v>46</v>
      </c>
      <c r="AK157" s="38">
        <f>Matrix2!AK157/Matrix3!AK157*100</f>
        <v>25.30110903525858</v>
      </c>
      <c r="AL157" s="38">
        <f>Matrix2!AL157/Matrix3!AL157*100</f>
        <v>23.782644989466153</v>
      </c>
      <c r="AM157" s="38">
        <f>Matrix2!AM157/Matrix3!AM157*100</f>
        <v>47.376276512175963</v>
      </c>
      <c r="AN157" s="38">
        <f>Matrix2!AN157/Matrix3!AN157*100</f>
        <v>27.817501259687599</v>
      </c>
      <c r="AO157" s="38" t="s">
        <v>46</v>
      </c>
      <c r="AP157" s="38" t="s">
        <v>46</v>
      </c>
      <c r="AQ157" s="40" t="s">
        <v>46</v>
      </c>
      <c r="AR157" s="38">
        <f>Matrix2!AR157/Matrix3!AR157*100</f>
        <v>11.545610430936943</v>
      </c>
      <c r="AS157" s="38">
        <f>Matrix2!AS157/Matrix3!AS157*100</f>
        <v>28.947578775719013</v>
      </c>
      <c r="AT157" s="38">
        <f>Matrix2!AT157/Matrix3!AT157*100</f>
        <v>30.502015794996414</v>
      </c>
      <c r="AU157" s="38">
        <f>Matrix2!AU157/Matrix3!AU157*100</f>
        <v>47.057758464602571</v>
      </c>
      <c r="AV157" s="38">
        <f>Matrix2!AV157/Matrix3!AV157*100</f>
        <v>15.345877763744783</v>
      </c>
      <c r="AW157" s="38">
        <f>Matrix2!AW157/Matrix3!AW157*100</f>
        <v>3.128647024028393</v>
      </c>
      <c r="AX157" s="38">
        <v>6.7</v>
      </c>
      <c r="AY157" s="38" t="s">
        <v>46</v>
      </c>
      <c r="AZ157" s="9">
        <f>Matrix2!AZ157/Matrix3!AZ157*100</f>
        <v>6.2345679012345681</v>
      </c>
      <c r="BA157" s="40" t="s">
        <v>46</v>
      </c>
      <c r="BB157" s="38">
        <f>Matrix2!BB157/Matrix3!BB157*100</f>
        <v>9.9626596378926244</v>
      </c>
      <c r="BC157" s="38">
        <f>Matrix2!BC157/Matrix3!BC157*100</f>
        <v>5.9505944822809651</v>
      </c>
      <c r="BD157" s="55">
        <f>Matrix2!BD157/Matrix3!BD157*100</f>
        <v>56.708697057872612</v>
      </c>
      <c r="BE157" s="38">
        <f>Matrix2!BE157/Matrix3!BE157*100</f>
        <v>5.9899644574534809</v>
      </c>
      <c r="BF157" s="51">
        <f>Matrix2!BF157/Matrix3!BF157*100</f>
        <v>61.69284467713787</v>
      </c>
      <c r="BG157" s="38">
        <f>Matrix2!BG157/Matrix3!BG157*100</f>
        <v>18.730907594139982</v>
      </c>
      <c r="BH157" s="38">
        <f>Matrix2!BH157/Matrix3!BH157*100</f>
        <v>8.0627518994077594</v>
      </c>
      <c r="BI157" s="38">
        <f>Matrix2!BI157/Matrix3!BI157*100</f>
        <v>13.074573418319959</v>
      </c>
      <c r="BJ157" s="38">
        <f>Matrix2!BJ157/Matrix3!BJ157*100</f>
        <v>7.4231415322404892</v>
      </c>
      <c r="BK157" s="38">
        <f>Matrix2!BK157/Matrix3!BK157*100</f>
        <v>24.644292876823705</v>
      </c>
      <c r="BL157" s="38">
        <f>Matrix2!BL157/Matrix3!BL157*100</f>
        <v>27.396490464795882</v>
      </c>
      <c r="BM157" s="38">
        <f>Matrix2!BM157/Matrix3!BM157*100</f>
        <v>73.55336840319022</v>
      </c>
      <c r="BN157" s="38">
        <f>Matrix2!BN157/Matrix3!BN157*100</f>
        <v>18.742295700094264</v>
      </c>
      <c r="BO157" s="40">
        <f>Matrix2!BO157/Matrix3!BO157*100</f>
        <v>24.527626681935299</v>
      </c>
      <c r="BP157" s="38">
        <f>Matrix2!BP157/Matrix3!BP157*100</f>
        <v>13.383908182834887</v>
      </c>
      <c r="BQ157" s="38">
        <f>Matrix2!BQ157/Matrix3!BQ157*100</f>
        <v>17.607268213943993</v>
      </c>
      <c r="BR157" s="38">
        <f>(Matrix2!BR157-Matrix3!BR157)/Matrix3!BR157*100</f>
        <v>59.719739943392845</v>
      </c>
      <c r="BS157" s="38">
        <f>Matrix2!BS157/Matrix3!BS157*100</f>
        <v>15.604321367067019</v>
      </c>
      <c r="BT157" s="38">
        <f>Matrix2!BT157/Matrix3!BT157*100</f>
        <v>8.6661756861268469</v>
      </c>
      <c r="BU157" s="38">
        <f>Matrix2!BU157/Matrix3!BU157*100</f>
        <v>5.4796035090554209</v>
      </c>
      <c r="BV157" s="38">
        <f>Matrix2!BV157/Matrix3!BV157*100</f>
        <v>15.600712251359319</v>
      </c>
      <c r="BW157" s="38">
        <f>Matrix2!BW157/Matrix3!BW157*100</f>
        <v>16.572498911757851</v>
      </c>
      <c r="BX157" s="35">
        <f>Matrix2!BX157/Matrix3!BX157*1000</f>
        <v>39460.121609279544</v>
      </c>
      <c r="BY157" s="45">
        <f>Matrix2!BY157/Matrix3!BY157*1000000</f>
        <v>22666.969420797759</v>
      </c>
      <c r="BZ157" s="38">
        <f>Matrix2!BZ157/Matrix3!BZ157*100</f>
        <v>68.315696795521376</v>
      </c>
      <c r="CA157" s="38">
        <f>Matrix2!CA157/Matrix3!CA157*100</f>
        <v>63.825981695997228</v>
      </c>
      <c r="CB157" s="38">
        <f>Matrix2!CB157/Matrix3!CB157*100</f>
        <v>86.616091817165113</v>
      </c>
      <c r="CC157" s="38">
        <f>Matrix2!CC157/Matrix3!CC157*100</f>
        <v>13.383908182834887</v>
      </c>
      <c r="CD157" s="38">
        <f>Matrix2!CD157/Matrix3!CD157*100</f>
        <v>7.2269021912460722</v>
      </c>
      <c r="CE157" s="38">
        <f>Matrix2!CE157/Matrix3!CE157*100</f>
        <v>70.590458984039401</v>
      </c>
      <c r="CF157" s="38">
        <f>Matrix2!CF157/Matrix3!CF157*100</f>
        <v>14.569045412418907</v>
      </c>
      <c r="CG157" s="35">
        <f>Matrix2!$CG157-Matrix3!CG157</f>
        <v>115090</v>
      </c>
      <c r="CH157" s="38">
        <f>Matrix2!CH157/Matrix3!CH157*100</f>
        <v>6.5468663878351654</v>
      </c>
      <c r="CI157" s="38">
        <f>Matrix2!CI157/Matrix3!CI157*100</f>
        <v>5.0892152730495308</v>
      </c>
      <c r="CJ157" s="38">
        <f>Matrix2!CJ157/Matrix3!CJ157*100</f>
        <v>1.4576511147856348</v>
      </c>
      <c r="CK157" s="38">
        <f>Matrix2!CK157/Matrix3!CK157*100</f>
        <v>43.819900127935291</v>
      </c>
      <c r="CL157" s="38">
        <v>8.3000000000000007</v>
      </c>
      <c r="CM157" s="38">
        <f>Matrix2!CM157/Matrix3!CM157*100</f>
        <v>59.353720440757705</v>
      </c>
      <c r="CN157" s="38">
        <f>Matrix2!CN157/Matrix3!CN157*100</f>
        <v>25.971460819090613</v>
      </c>
      <c r="CO157" s="40">
        <f>Matrix2!CO157/Matrix3!CO157*100</f>
        <v>14.896341121757159</v>
      </c>
      <c r="CP157" s="35">
        <f>Matrix2!CP157-Matrix3!CP157</f>
        <v>1100</v>
      </c>
      <c r="CQ157" s="77">
        <f>Matrix2!CQ157/Matrix3!CQ157*100-100</f>
        <v>0.37382288271817288</v>
      </c>
      <c r="CR157" s="35">
        <f>Matrix2!CR157-Matrix3!CR157</f>
        <v>-2886</v>
      </c>
      <c r="CS157" s="50">
        <f>Matrix2!CS157/Matrix3!CS157*100-100</f>
        <v>-0.96766730484873165</v>
      </c>
      <c r="CT157" s="38">
        <f>Matrix2!CT157/Matrix3!CT157*100</f>
        <v>84.581371018800979</v>
      </c>
      <c r="CU157" s="35">
        <f>Matrix2!CT157-Matrix3!CU157</f>
        <v>904</v>
      </c>
      <c r="CV157" s="38">
        <f>Matrix2!CV157/Matrix3!CV157*100</f>
        <v>77.143592330637162</v>
      </c>
      <c r="CW157" s="38">
        <f>Matrix2!CW157/Matrix3!CW157*100</f>
        <v>42.056174818604845</v>
      </c>
      <c r="CX157" s="38">
        <f>Matrix2!CX157/Matrix3!CX157</f>
        <v>1.8165489215170181</v>
      </c>
      <c r="CY157" s="38">
        <f>Matrix2!CY157/Matrix3!CY157</f>
        <v>26.518502202643173</v>
      </c>
      <c r="CZ157" s="38">
        <f>Matrix2!CZ157/Matrix3!CZ157</f>
        <v>141.30751173708921</v>
      </c>
      <c r="DA157" s="40">
        <f>(Matrix2!DA157-Matrix3!DA157)/Matrix3!DA157*100</f>
        <v>5.510534846029171</v>
      </c>
      <c r="DB157" s="44">
        <f>Matrix2!DB157/Matrix3!DB157*100</f>
        <v>12.551440329218108</v>
      </c>
      <c r="DC157" s="44">
        <f>Matrix2!DC157/Matrix3!DC157*100</f>
        <v>31.440329218106992</v>
      </c>
      <c r="DD157" s="44">
        <f>Matrix2!DD157/Matrix3!DD157*100</f>
        <v>49.773662551440331</v>
      </c>
      <c r="DE157" s="44">
        <f>Matrix2!DE157/Matrix3!DE157*100</f>
        <v>6.2345679012345681</v>
      </c>
      <c r="DF157" s="44">
        <f>Matrix2!DF157/Matrix3!DF157*100</f>
        <v>5.9505944822809651</v>
      </c>
      <c r="DG157" s="44">
        <f>Matrix2!DG157/Matrix3!DG157*100</f>
        <v>56.708697057872612</v>
      </c>
      <c r="DH157" s="44">
        <f>Matrix2!DH157/Matrix3!DH157*100</f>
        <v>5.9899644574534809</v>
      </c>
      <c r="DI157" s="44">
        <f>Matrix2!DI157/Matrix3!DI157*100</f>
        <v>61.69284467713787</v>
      </c>
    </row>
    <row r="158" spans="1:113" x14ac:dyDescent="0.2">
      <c r="A158" s="3" t="s">
        <v>25</v>
      </c>
      <c r="B158" s="4">
        <v>2017</v>
      </c>
      <c r="C158" s="2" t="s">
        <v>3</v>
      </c>
      <c r="D158" s="38" t="s">
        <v>46</v>
      </c>
      <c r="E158" s="38" t="s">
        <v>46</v>
      </c>
      <c r="F158" s="39" t="s">
        <v>46</v>
      </c>
      <c r="G158" s="40">
        <f>Matrix2!G158/Matrix3!G158*100</f>
        <v>2.7527180198935923</v>
      </c>
      <c r="H158" s="38">
        <f>Matrix2!H158/Matrix3!H158*100</f>
        <v>9.3424705065926439</v>
      </c>
      <c r="I158" s="38">
        <f>Matrix2!I158/Matrix3!I158*100</f>
        <v>19.749016886421465</v>
      </c>
      <c r="J158" s="38">
        <f>Matrix2!J158/Matrix3!J158*100</f>
        <v>35.000912908526566</v>
      </c>
      <c r="K158" s="38">
        <f>Matrix2!K158/Matrix3!K158*100</f>
        <v>20.818419270581405</v>
      </c>
      <c r="L158" s="38">
        <f>Matrix2!L158/Matrix3!L158*100</f>
        <v>7.2216293134115972</v>
      </c>
      <c r="M158" s="9" t="s">
        <v>46</v>
      </c>
      <c r="N158" s="38">
        <v>20</v>
      </c>
      <c r="O158" s="9">
        <f>Matrix2!O158/Matrix3!O158*100</f>
        <v>28.787878787878789</v>
      </c>
      <c r="P158" s="9" t="s">
        <v>237</v>
      </c>
      <c r="Q158" s="9" t="s">
        <v>237</v>
      </c>
      <c r="R158" s="40" t="s">
        <v>46</v>
      </c>
      <c r="S158" s="38">
        <f>Matrix2!S158/Matrix3!S158*100</f>
        <v>65.425831923293856</v>
      </c>
      <c r="T158" s="38">
        <f>Matrix2!T158/Matrix3!T158*100</f>
        <v>67.17322478516509</v>
      </c>
      <c r="U158" s="38">
        <f>Matrix2!U158/Matrix3!U158*100</f>
        <v>46.52474382397331</v>
      </c>
      <c r="V158" s="38">
        <f>Matrix2!V158/Matrix3!V158*100</f>
        <v>61.380077907623821</v>
      </c>
      <c r="W158" s="38">
        <f>Matrix2!W158/Matrix3!W158*100</f>
        <v>52.928120198053605</v>
      </c>
      <c r="X158" s="38">
        <f>Matrix2!X158/Matrix3!X158*100</f>
        <v>10.932857991681521</v>
      </c>
      <c r="Y158" s="38">
        <f>Matrix2!Y158/Matrix3!Y158*100</f>
        <v>27.346806841569997</v>
      </c>
      <c r="Z158" s="38">
        <f>Matrix2!Z158/Matrix3!Z158*100</f>
        <v>13.175588090504794</v>
      </c>
      <c r="AA158" s="38">
        <f>(Matrix3!AA158-Matrix2!AA158)/Matrix2!AA158*100</f>
        <v>21.826813644197323</v>
      </c>
      <c r="AB158" s="38" t="s">
        <v>46</v>
      </c>
      <c r="AC158" s="38" t="s">
        <v>46</v>
      </c>
      <c r="AD158" s="38">
        <f>Matrix2!AD158/Matrix3!AD158*100</f>
        <v>87.292817679558013</v>
      </c>
      <c r="AE158" s="44">
        <f>Matrix2!AE158/Matrix3!AE158*100</f>
        <v>29.177215189873419</v>
      </c>
      <c r="AF158" s="40">
        <f>Matrix2!AF158/Matrix3!AF158*100</f>
        <v>81.948168007149235</v>
      </c>
      <c r="AG158" s="38">
        <f>Matrix2!AG158/Matrix3!AG158*100</f>
        <v>15.836803145963451</v>
      </c>
      <c r="AH158" s="38">
        <f>Matrix2!AH158/Matrix3!AH158*100</f>
        <v>43.769968051118212</v>
      </c>
      <c r="AI158" s="38">
        <f>Matrix2!AI158/Matrix3!AI158*100</f>
        <v>93.815513626834374</v>
      </c>
      <c r="AJ158" s="38">
        <f>Matrix2!AJ158/Matrix3!AJ158*100</f>
        <v>6.7024128686327078</v>
      </c>
      <c r="AK158" s="38">
        <f>Matrix2!AK158/Matrix3!AK158*100</f>
        <v>21.599045346062052</v>
      </c>
      <c r="AL158" s="38">
        <f>Matrix2!AL158/Matrix3!AL158*100</f>
        <v>16.616945107398568</v>
      </c>
      <c r="AM158" s="38">
        <f>Matrix2!AM158/Matrix3!AM158*100</f>
        <v>38.39779005524862</v>
      </c>
      <c r="AN158" s="38">
        <f>Matrix2!AN158/Matrix3!AN158*100</f>
        <v>20.357860142413731</v>
      </c>
      <c r="AO158" s="38">
        <f>Matrix2!AO158/Matrix3!AO158*1000</f>
        <v>84.352747854664969</v>
      </c>
      <c r="AP158" s="38" t="s">
        <v>46</v>
      </c>
      <c r="AQ158" s="40" t="s">
        <v>46</v>
      </c>
      <c r="AR158" s="38">
        <f>Matrix2!AR158/Matrix3!AR158*100</f>
        <v>10.079805690492712</v>
      </c>
      <c r="AS158" s="38">
        <f>Matrix2!AS158/Matrix3!AS158*100</f>
        <v>33.132530120481931</v>
      </c>
      <c r="AT158" s="38">
        <f>Matrix2!AT158/Matrix3!AT158*100</f>
        <v>38.35497835497835</v>
      </c>
      <c r="AU158" s="38">
        <f>Matrix2!AU158/Matrix3!AU158*100</f>
        <v>39.954853273137694</v>
      </c>
      <c r="AV158" s="38">
        <f>Matrix2!AV158/Matrix3!AV158*100</f>
        <v>13.253012048192772</v>
      </c>
      <c r="AW158" s="38">
        <f>Matrix2!AW158/Matrix3!AW158*100</f>
        <v>2.753872633390706</v>
      </c>
      <c r="AX158" s="38">
        <v>5.9</v>
      </c>
      <c r="AY158" s="38" t="s">
        <v>46</v>
      </c>
      <c r="AZ158" s="9" t="s">
        <v>46</v>
      </c>
      <c r="BA158" s="40">
        <f>Matrix2!BA158/Matrix3!BA158*1000</f>
        <v>16.965428937259922</v>
      </c>
      <c r="BB158" s="38">
        <f>Matrix2!BB158/Matrix3!BB158*100</f>
        <v>10.909669211195929</v>
      </c>
      <c r="BC158" s="38">
        <f>Matrix2!BC158/Matrix3!BC158*100</f>
        <v>6.1546991960077619</v>
      </c>
      <c r="BD158" s="55">
        <f>Matrix2!BD158/Matrix3!BD158*100</f>
        <v>38.288288288288285</v>
      </c>
      <c r="BE158" s="38">
        <f>Matrix2!BE158/Matrix3!BE158*100</f>
        <v>5.8617672790901141</v>
      </c>
      <c r="BF158" s="51">
        <f>Matrix2!BF158/Matrix3!BF158*100</f>
        <v>56.71641791044776</v>
      </c>
      <c r="BG158" s="38">
        <f>Matrix2!BG158/Matrix3!BG158*100</f>
        <v>24.384108258154061</v>
      </c>
      <c r="BH158" s="38">
        <f>Matrix2!BH158/Matrix3!BH158*100</f>
        <v>1.8261591367247718</v>
      </c>
      <c r="BI158" s="38">
        <f>Matrix2!BI158/Matrix3!BI158*100</f>
        <v>18.774134232301563</v>
      </c>
      <c r="BJ158" s="38">
        <f>Matrix2!BJ158/Matrix3!BJ158*100</f>
        <v>7.9619981612013486</v>
      </c>
      <c r="BK158" s="38">
        <f>Matrix2!BK158/Matrix3!BK158*100</f>
        <v>24.095458044649732</v>
      </c>
      <c r="BL158" s="38" t="s">
        <v>46</v>
      </c>
      <c r="BM158" s="38" t="s">
        <v>46</v>
      </c>
      <c r="BN158" s="38">
        <f>Matrix2!BN158/Matrix3!BN158*100</f>
        <v>17.907532016496635</v>
      </c>
      <c r="BO158" s="40">
        <f>Matrix2!BO158/Matrix3!BO158*100</f>
        <v>11.869747899159663</v>
      </c>
      <c r="BP158" s="38">
        <f>Matrix2!BP158/Matrix3!BP158*100</f>
        <v>12.491310996802447</v>
      </c>
      <c r="BQ158" s="38">
        <f>Matrix2!BQ158/Matrix3!BQ158*100</f>
        <v>17.445611746781868</v>
      </c>
      <c r="BR158" s="38">
        <f>(Matrix2!BR158-Matrix3!BR158)/Matrix3!BR158*100</f>
        <v>54.005493240250921</v>
      </c>
      <c r="BS158" s="38">
        <f>Matrix2!BS158/Matrix3!BS158*100</f>
        <v>9.7183668748554251</v>
      </c>
      <c r="BT158" s="38">
        <f>Matrix2!BT158/Matrix3!BT158*100</f>
        <v>4.1897987508674532</v>
      </c>
      <c r="BU158" s="38">
        <f>Matrix2!BU158/Matrix3!BU158*100</f>
        <v>3.4269428611149726</v>
      </c>
      <c r="BV158" s="38">
        <f>Matrix2!BV158/Matrix3!BV158*100</f>
        <v>10.519674199839395</v>
      </c>
      <c r="BW158" s="38">
        <f>Matrix2!BW158/Matrix3!BW158*100</f>
        <v>12.589687171147041</v>
      </c>
      <c r="BX158" s="35">
        <f>Matrix2!BX158/Matrix3!BX158*1000</f>
        <v>39131.285722533343</v>
      </c>
      <c r="BY158" s="45">
        <f>Matrix2!BY158/Matrix3!BY158*1000000</f>
        <v>22379.593984170435</v>
      </c>
      <c r="BZ158" s="38">
        <f>Matrix2!BZ158/Matrix3!BZ158*100</f>
        <v>62.725537820957669</v>
      </c>
      <c r="CA158" s="38">
        <f>Matrix2!CA158/Matrix3!CA158*100</f>
        <v>66.331611951309483</v>
      </c>
      <c r="CB158" s="38">
        <f>Matrix2!CB158/Matrix3!CB158*100</f>
        <v>87.508689003197546</v>
      </c>
      <c r="CC158" s="38">
        <f>Matrix2!CC158/Matrix3!CC158*100</f>
        <v>12.491310996802447</v>
      </c>
      <c r="CD158" s="38">
        <f>Matrix2!CD158/Matrix3!CD158*100</f>
        <v>6.4785207840956485</v>
      </c>
      <c r="CE158" s="38">
        <f>Matrix2!CE158/Matrix3!CE158*100</f>
        <v>69.528953848597979</v>
      </c>
      <c r="CF158" s="38">
        <f>Matrix2!CF158/Matrix3!CF158*100</f>
        <v>9.9656357388316152</v>
      </c>
      <c r="CG158" s="35">
        <f>Matrix2!$CG158-Matrix3!CG158</f>
        <v>-4507</v>
      </c>
      <c r="CH158" s="38">
        <f>Matrix2!CH158/Matrix3!CH158*100</f>
        <v>3.9551929193749134</v>
      </c>
      <c r="CI158" s="38">
        <f>Matrix2!CI158/Matrix3!CI158*100</f>
        <v>2.6137463697967087</v>
      </c>
      <c r="CJ158" s="38">
        <f>Matrix2!CJ158/Matrix3!CJ158*100</f>
        <v>1.3414465495782049</v>
      </c>
      <c r="CK158" s="38">
        <f>Matrix2!CK158/Matrix3!CK158*100</f>
        <v>32.634032634032636</v>
      </c>
      <c r="CL158" s="38">
        <v>4.9000000000000004</v>
      </c>
      <c r="CM158" s="38">
        <f>Matrix2!CM158/Matrix3!CM158*100</f>
        <v>57.459207459207462</v>
      </c>
      <c r="CN158" s="38">
        <f>Matrix2!CN158/Matrix3!CN158*100</f>
        <v>26.505376344086024</v>
      </c>
      <c r="CO158" s="40">
        <f>Matrix2!CO158/Matrix3!CO158*100</f>
        <v>10.11899003579375</v>
      </c>
      <c r="CP158" s="35">
        <f>Matrix2!CP158-Matrix3!CP158</f>
        <v>126</v>
      </c>
      <c r="CQ158" s="77">
        <f>Matrix2!CQ158/Matrix3!CQ158*100-100</f>
        <v>0.73585236231967599</v>
      </c>
      <c r="CR158" s="35">
        <f>Matrix2!CR158-Matrix3!CR158</f>
        <v>934</v>
      </c>
      <c r="CS158" s="50">
        <f>Matrix2!CS158/Matrix3!CS158*100-100</f>
        <v>5.7247931351517138</v>
      </c>
      <c r="CT158" s="38">
        <f>Matrix2!CT158/Matrix3!CT158*100</f>
        <v>41.724157922198387</v>
      </c>
      <c r="CU158" s="35">
        <f>Matrix2!CT158-Matrix3!CU158</f>
        <v>67</v>
      </c>
      <c r="CV158" s="38">
        <f>Matrix2!CV158/Matrix3!CV158*100</f>
        <v>100.46843295263494</v>
      </c>
      <c r="CW158" s="38">
        <f>Matrix2!CW158/Matrix3!CW158*100</f>
        <v>50.109299097848726</v>
      </c>
      <c r="CX158" s="38">
        <f>Matrix2!CX158/Matrix3!CX158</f>
        <v>2.1197670855041375</v>
      </c>
      <c r="CY158" s="38">
        <f>Matrix2!CY158/Matrix3!CY158</f>
        <v>3.3638751094251531</v>
      </c>
      <c r="CZ158" s="38">
        <f>Matrix2!CZ158/Matrix3!CZ158</f>
        <v>44.68217054263566</v>
      </c>
      <c r="DA158" s="40">
        <f>(Matrix2!DA158-Matrix3!DA158)/Matrix3!DA158*100</f>
        <v>5.0485436893203843</v>
      </c>
      <c r="DB158" s="44" t="s">
        <v>46</v>
      </c>
      <c r="DC158" s="44" t="s">
        <v>46</v>
      </c>
      <c r="DD158" s="44" t="s">
        <v>46</v>
      </c>
      <c r="DE158" s="44" t="s">
        <v>46</v>
      </c>
      <c r="DF158" s="44">
        <f>Matrix2!DF158/Matrix3!DF158*100</f>
        <v>6.1546991960077619</v>
      </c>
      <c r="DG158" s="44">
        <f>Matrix2!DG158/Matrix3!DG158*100</f>
        <v>38.288288288288285</v>
      </c>
      <c r="DH158" s="44">
        <f>Matrix2!DH158/Matrix3!DH158*100</f>
        <v>5.8617672790901141</v>
      </c>
      <c r="DI158" s="44">
        <f>Matrix2!DI158/Matrix3!DI158*100</f>
        <v>56.71641791044776</v>
      </c>
    </row>
    <row r="159" spans="1:113" x14ac:dyDescent="0.2">
      <c r="A159" s="3" t="s">
        <v>26</v>
      </c>
      <c r="B159" s="4">
        <v>2017</v>
      </c>
      <c r="C159" s="2" t="s">
        <v>4</v>
      </c>
      <c r="D159" s="38" t="s">
        <v>46</v>
      </c>
      <c r="E159" s="38" t="s">
        <v>46</v>
      </c>
      <c r="F159" s="39" t="s">
        <v>46</v>
      </c>
      <c r="G159" s="40">
        <f>Matrix2!G159/Matrix3!G159*100</f>
        <v>2.5972360278321096</v>
      </c>
      <c r="H159" s="38">
        <f>Matrix2!H159/Matrix3!H159*100</f>
        <v>9.6835219803123103</v>
      </c>
      <c r="I159" s="38">
        <f>Matrix2!I159/Matrix3!I159*100</f>
        <v>20.486099977554751</v>
      </c>
      <c r="J159" s="38">
        <f>Matrix2!J159/Matrix3!J159*100</f>
        <v>33.627639155470249</v>
      </c>
      <c r="K159" s="38">
        <f>Matrix2!K159/Matrix3!K159*100</f>
        <v>21.453028033383266</v>
      </c>
      <c r="L159" s="38">
        <f>Matrix2!L159/Matrix3!L159*100</f>
        <v>8.6067261496225118</v>
      </c>
      <c r="M159" s="9" t="s">
        <v>46</v>
      </c>
      <c r="N159" s="38">
        <v>20.7</v>
      </c>
      <c r="O159" s="9">
        <f>Matrix2!O159/Matrix3!O159*100</f>
        <v>24.70703125</v>
      </c>
      <c r="P159" s="9">
        <f>Matrix2!P159/Matrix3!P159*100</f>
        <v>46.753204052506256</v>
      </c>
      <c r="Q159" s="9">
        <f>(Matrix3!Q159-Matrix2!Q159)/Matrix2!Q159*100</f>
        <v>54.963597551793129</v>
      </c>
      <c r="R159" s="40" t="s">
        <v>46</v>
      </c>
      <c r="S159" s="38">
        <f>Matrix2!S159/Matrix3!S159*100</f>
        <v>65.681141566574269</v>
      </c>
      <c r="T159" s="38">
        <f>Matrix2!T159/Matrix3!T159*100</f>
        <v>66.551549009649563</v>
      </c>
      <c r="U159" s="38">
        <f>Matrix2!U159/Matrix3!U159*100</f>
        <v>47.421944692239073</v>
      </c>
      <c r="V159" s="38">
        <f>Matrix2!V159/Matrix3!V159*100</f>
        <v>62.183908045977013</v>
      </c>
      <c r="W159" s="38">
        <f>Matrix2!W159/Matrix3!W159*100</f>
        <v>49.228743416102333</v>
      </c>
      <c r="X159" s="38">
        <f>Matrix2!X159/Matrix3!X159*100</f>
        <v>9.5860196810315568</v>
      </c>
      <c r="Y159" s="38">
        <f>Matrix2!Y159/Matrix3!Y159*100</f>
        <v>24.231439800577309</v>
      </c>
      <c r="Z159" s="38">
        <f>Matrix2!Z159/Matrix3!Z159*100</f>
        <v>13.978126753757891</v>
      </c>
      <c r="AA159" s="38">
        <f>(Matrix3!AA159-Matrix2!AA159)/Matrix2!AA159*100</f>
        <v>18.789514603935658</v>
      </c>
      <c r="AB159" s="38" t="s">
        <v>46</v>
      </c>
      <c r="AC159" s="38" t="s">
        <v>46</v>
      </c>
      <c r="AD159" s="38">
        <f>Matrix2!AD159/Matrix3!AD159*100</f>
        <v>88.062015503875969</v>
      </c>
      <c r="AE159" s="44" t="s">
        <v>46</v>
      </c>
      <c r="AF159" s="40">
        <f>Matrix2!AF159/Matrix3!AF159*100</f>
        <v>100</v>
      </c>
      <c r="AG159" s="38">
        <f>Matrix2!AG159/Matrix3!AG159*100</f>
        <v>16.705678648154677</v>
      </c>
      <c r="AH159" s="38" t="s">
        <v>46</v>
      </c>
      <c r="AI159" s="38" t="s">
        <v>46</v>
      </c>
      <c r="AJ159" s="38" t="s">
        <v>46</v>
      </c>
      <c r="AK159" s="38">
        <f>Matrix2!AK159/Matrix3!AK159*100</f>
        <v>20.887305699481864</v>
      </c>
      <c r="AL159" s="38">
        <f>Matrix2!AL159/Matrix3!AL159*100</f>
        <v>14.572538860103625</v>
      </c>
      <c r="AM159" s="38">
        <f>Matrix2!AM159/Matrix3!AM159*100</f>
        <v>36.744186046511629</v>
      </c>
      <c r="AN159" s="38">
        <f>Matrix2!AN159/Matrix3!AN159*100</f>
        <v>18.656429942418427</v>
      </c>
      <c r="AO159" s="38" t="s">
        <v>46</v>
      </c>
      <c r="AP159" s="38" t="s">
        <v>46</v>
      </c>
      <c r="AQ159" s="40" t="s">
        <v>46</v>
      </c>
      <c r="AR159" s="38">
        <f>Matrix2!AR159/Matrix3!AR159*100</f>
        <v>9.5680892679642167</v>
      </c>
      <c r="AS159" s="38">
        <f>Matrix2!AS159/Matrix3!AS159*100</f>
        <v>32.808310991957107</v>
      </c>
      <c r="AT159" s="38">
        <f>Matrix2!AT159/Matrix3!AT159*100</f>
        <v>35.648621041879466</v>
      </c>
      <c r="AU159" s="38">
        <f>Matrix2!AU159/Matrix3!AU159*100</f>
        <v>46.704871060171918</v>
      </c>
      <c r="AV159" s="38">
        <f>Matrix2!AV159/Matrix3!AV159*100</f>
        <v>12.935656836461126</v>
      </c>
      <c r="AW159" s="38">
        <f>Matrix2!AW159/Matrix3!AW159*100</f>
        <v>2.9490616621983912</v>
      </c>
      <c r="AX159" s="38">
        <v>6.1</v>
      </c>
      <c r="AY159" s="38" t="s">
        <v>46</v>
      </c>
      <c r="AZ159" s="9" t="s">
        <v>46</v>
      </c>
      <c r="BA159" s="40" t="s">
        <v>46</v>
      </c>
      <c r="BB159" s="38">
        <f>Matrix2!BB159/Matrix3!BB159*100</f>
        <v>9.5039599833263857</v>
      </c>
      <c r="BC159" s="38">
        <f>Matrix2!BC159/Matrix3!BC159*100</f>
        <v>6.0530421216848671</v>
      </c>
      <c r="BD159" s="55">
        <f>Matrix2!BD159/Matrix3!BD159*100</f>
        <v>35.051546391752574</v>
      </c>
      <c r="BE159" s="38">
        <f>Matrix2!BE159/Matrix3!BE159*100</f>
        <v>7.8559738134206221</v>
      </c>
      <c r="BF159" s="51">
        <f>Matrix2!BF159/Matrix3!BF159*100</f>
        <v>51.041666666666664</v>
      </c>
      <c r="BG159" s="38">
        <f>Matrix2!BG159/Matrix3!BG159*100</f>
        <v>23.35909192932953</v>
      </c>
      <c r="BH159" s="38">
        <f>Matrix2!BH159/Matrix3!BH159*100</f>
        <v>2.827728208647907</v>
      </c>
      <c r="BI159" s="38">
        <f>Matrix2!BI159/Matrix3!BI159*100</f>
        <v>17.839195979899497</v>
      </c>
      <c r="BJ159" s="38">
        <f>Matrix2!BJ159/Matrix3!BJ159*100</f>
        <v>8.2583972494049203</v>
      </c>
      <c r="BK159" s="38">
        <f>Matrix2!BK159/Matrix3!BK159*100</f>
        <v>25.46036829463571</v>
      </c>
      <c r="BL159" s="38" t="s">
        <v>46</v>
      </c>
      <c r="BM159" s="38" t="s">
        <v>46</v>
      </c>
      <c r="BN159" s="38">
        <f>Matrix2!BN159/Matrix3!BN159*100</f>
        <v>17.230689744252132</v>
      </c>
      <c r="BO159" s="40">
        <f>Matrix2!BO159/Matrix3!BO159*100</f>
        <v>9.7530864197530853</v>
      </c>
      <c r="BP159" s="38">
        <f>Matrix2!BP159/Matrix3!BP159*100</f>
        <v>13.436293436293436</v>
      </c>
      <c r="BQ159" s="38">
        <f>Matrix2!BQ159/Matrix3!BQ159*100</f>
        <v>17.36600745165477</v>
      </c>
      <c r="BR159" s="38">
        <f>(Matrix2!BR159-Matrix3!BR159)/Matrix3!BR159*100</f>
        <v>54.016090697441314</v>
      </c>
      <c r="BS159" s="38">
        <f>Matrix2!BS159/Matrix3!BS159*100</f>
        <v>10.36970532593709</v>
      </c>
      <c r="BT159" s="38">
        <f>Matrix2!BT159/Matrix3!BT159*100</f>
        <v>4.8577933113156124</v>
      </c>
      <c r="BU159" s="38">
        <f>Matrix2!BU159/Matrix3!BU159*100</f>
        <v>3.9768339768339764</v>
      </c>
      <c r="BV159" s="38">
        <f>Matrix2!BV159/Matrix3!BV159*100</f>
        <v>10.861015814576186</v>
      </c>
      <c r="BW159" s="38">
        <f>Matrix2!BW159/Matrix3!BW159*100</f>
        <v>12.99899699097292</v>
      </c>
      <c r="BX159" s="35">
        <f>Matrix2!BX159/Matrix3!BX159*1000</f>
        <v>42781.557510589773</v>
      </c>
      <c r="BY159" s="45">
        <f>Matrix2!BY159/Matrix3!BY159*1000000</f>
        <v>23680.72854181179</v>
      </c>
      <c r="BZ159" s="38">
        <f>Matrix2!BZ159/Matrix3!BZ159*100</f>
        <v>62.801808445826794</v>
      </c>
      <c r="CA159" s="38">
        <f>Matrix2!CA159/Matrix3!CA159*100</f>
        <v>66.311639100824422</v>
      </c>
      <c r="CB159" s="38">
        <f>Matrix2!CB159/Matrix3!CB159*100</f>
        <v>86.56370656370656</v>
      </c>
      <c r="CC159" s="38">
        <f>Matrix2!CC159/Matrix3!CC159*100</f>
        <v>13.436293436293436</v>
      </c>
      <c r="CD159" s="38">
        <f>Matrix2!CD159/Matrix3!CD159*100</f>
        <v>6.8725868725868722</v>
      </c>
      <c r="CE159" s="38">
        <f>Matrix2!CE159/Matrix3!CE159*100</f>
        <v>71.614629794826044</v>
      </c>
      <c r="CF159" s="38">
        <f>Matrix2!CF159/Matrix3!CF159*100</f>
        <v>8.360128617363344</v>
      </c>
      <c r="CG159" s="35">
        <f>Matrix2!$CG159-Matrix3!CG159</f>
        <v>-5193</v>
      </c>
      <c r="CH159" s="38">
        <f>Matrix2!CH159/Matrix3!CH159*100</f>
        <v>5.2282242418053713</v>
      </c>
      <c r="CI159" s="38">
        <f>Matrix2!CI159/Matrix3!CI159*100</f>
        <v>3.640355355866435</v>
      </c>
      <c r="CJ159" s="38">
        <f>Matrix2!CJ159/Matrix3!CJ159*100</f>
        <v>1.587868885938936</v>
      </c>
      <c r="CK159" s="38">
        <f>Matrix2!CK159/Matrix3!CK159*100</f>
        <v>42.48046875</v>
      </c>
      <c r="CL159" s="38">
        <v>6.5</v>
      </c>
      <c r="CM159" s="38">
        <f>Matrix2!CM159/Matrix3!CM159*100</f>
        <v>55.76171875</v>
      </c>
      <c r="CN159" s="38">
        <f>Matrix2!CN159/Matrix3!CN159*100</f>
        <v>27.673293927995701</v>
      </c>
      <c r="CO159" s="40">
        <f>Matrix2!CO159/Matrix3!CO159*100</f>
        <v>10.99935801412369</v>
      </c>
      <c r="CP159" s="35">
        <f>Matrix2!CP159-Matrix3!CP159</f>
        <v>85</v>
      </c>
      <c r="CQ159" s="77">
        <f>Matrix2!CQ159/Matrix3!CQ159*100-100</f>
        <v>0.56512199986701717</v>
      </c>
      <c r="CR159" s="35">
        <f>Matrix2!CR159-Matrix3!CR159</f>
        <v>2</v>
      </c>
      <c r="CS159" s="50">
        <f>Matrix2!CS159/Matrix3!CS159*100-100</f>
        <v>1.3224014810901963E-2</v>
      </c>
      <c r="CT159" s="38">
        <f>Matrix2!CT159/Matrix3!CT159*100</f>
        <v>47.163823879412931</v>
      </c>
      <c r="CU159" s="35">
        <f>Matrix2!CT159-Matrix3!CU159</f>
        <v>42</v>
      </c>
      <c r="CV159" s="38">
        <f>Matrix2!CV159/Matrix3!CV159*100</f>
        <v>100.44162369430121</v>
      </c>
      <c r="CW159" s="38">
        <f>Matrix2!CW159/Matrix3!CW159*100</f>
        <v>48.715169782281073</v>
      </c>
      <c r="CX159" s="38">
        <f>Matrix2!CX159/Matrix3!CX159</f>
        <v>2.0620867495371593</v>
      </c>
      <c r="CY159" s="38">
        <f>Matrix2!CY159/Matrix3!CY159</f>
        <v>2.7707000710732053</v>
      </c>
      <c r="CZ159" s="38">
        <f>Matrix2!CZ159/Matrix3!CZ159</f>
        <v>49.503174603174607</v>
      </c>
      <c r="DA159" s="40">
        <f>(Matrix2!DA159-Matrix3!DA159)/Matrix3!DA159*100</f>
        <v>8.4805653710247277</v>
      </c>
      <c r="DB159" s="44" t="s">
        <v>46</v>
      </c>
      <c r="DC159" s="44" t="s">
        <v>46</v>
      </c>
      <c r="DD159" s="44" t="s">
        <v>46</v>
      </c>
      <c r="DE159" s="44" t="s">
        <v>46</v>
      </c>
      <c r="DF159" s="44">
        <f>Matrix2!DF159/Matrix3!DF159*100</f>
        <v>6.0530421216848671</v>
      </c>
      <c r="DG159" s="44">
        <f>Matrix2!DG159/Matrix3!DG159*100</f>
        <v>35.051546391752574</v>
      </c>
      <c r="DH159" s="44">
        <f>Matrix2!DH159/Matrix3!DH159*100</f>
        <v>7.8559738134206221</v>
      </c>
      <c r="DI159" s="44">
        <f>Matrix2!DI159/Matrix3!DI159*100</f>
        <v>51.041666666666664</v>
      </c>
    </row>
    <row r="160" spans="1:113" x14ac:dyDescent="0.2">
      <c r="A160" s="3" t="s">
        <v>27</v>
      </c>
      <c r="B160" s="4">
        <v>2017</v>
      </c>
      <c r="C160" s="2" t="s">
        <v>5</v>
      </c>
      <c r="D160" s="38" t="s">
        <v>46</v>
      </c>
      <c r="E160" s="38" t="s">
        <v>46</v>
      </c>
      <c r="F160" s="39" t="s">
        <v>46</v>
      </c>
      <c r="G160" s="40">
        <f>Matrix2!G160/Matrix3!G160*100</f>
        <v>2.680314210902166</v>
      </c>
      <c r="H160" s="38">
        <f>Matrix2!H160/Matrix3!H160*100</f>
        <v>6.8888359914306116</v>
      </c>
      <c r="I160" s="38">
        <f>Matrix2!I160/Matrix3!I160*100</f>
        <v>14.539395382051893</v>
      </c>
      <c r="J160" s="38">
        <f>Matrix2!J160/Matrix3!J160*100</f>
        <v>25.474330357142854</v>
      </c>
      <c r="K160" s="38">
        <f>Matrix2!K160/Matrix3!K160*100</f>
        <v>15.531424810793023</v>
      </c>
      <c r="L160" s="38">
        <f>Matrix2!L160/Matrix3!L160*100</f>
        <v>4.8053181386514714</v>
      </c>
      <c r="M160" s="9" t="s">
        <v>46</v>
      </c>
      <c r="N160" s="38" t="s">
        <v>237</v>
      </c>
      <c r="O160" s="9">
        <f>Matrix2!O160/Matrix3!O160*100</f>
        <v>30.732860520094562</v>
      </c>
      <c r="P160" s="9" t="s">
        <v>237</v>
      </c>
      <c r="Q160" s="9" t="s">
        <v>237</v>
      </c>
      <c r="R160" s="40" t="s">
        <v>46</v>
      </c>
      <c r="S160" s="38">
        <f>Matrix2!S160/Matrix3!S160*100</f>
        <v>66.891581045851865</v>
      </c>
      <c r="T160" s="38">
        <f>Matrix2!T160/Matrix3!T160*100</f>
        <v>67.834043224483352</v>
      </c>
      <c r="U160" s="38">
        <f>Matrix2!U160/Matrix3!U160*100</f>
        <v>48.380215971203839</v>
      </c>
      <c r="V160" s="38">
        <f>Matrix2!V160/Matrix3!V160*100</f>
        <v>63.135228251507328</v>
      </c>
      <c r="W160" s="38">
        <f>Matrix2!W160/Matrix3!W160*100</f>
        <v>51.088454119592171</v>
      </c>
      <c r="X160" s="38">
        <f>Matrix2!X160/Matrix3!X160*100</f>
        <v>9.4524793388429753</v>
      </c>
      <c r="Y160" s="38">
        <f>Matrix2!Y160/Matrix3!Y160*100</f>
        <v>22.195409197323361</v>
      </c>
      <c r="Z160" s="38">
        <f>Matrix2!Z160/Matrix3!Z160*100</f>
        <v>11.22395465089987</v>
      </c>
      <c r="AA160" s="38">
        <f>(Matrix3!AA160-Matrix2!AA160)/Matrix2!AA160*100</f>
        <v>23.606647769861038</v>
      </c>
      <c r="AB160" s="38" t="s">
        <v>46</v>
      </c>
      <c r="AC160" s="38" t="s">
        <v>46</v>
      </c>
      <c r="AD160" s="38">
        <f>Matrix2!AD160/Matrix3!AD160*100</f>
        <v>90.453460620525064</v>
      </c>
      <c r="AE160" s="44">
        <f>Matrix2!AE160/Matrix3!AE160*100</f>
        <v>57.640969763007355</v>
      </c>
      <c r="AF160" s="40">
        <f>Matrix2!AF160/Matrix3!AF160*100</f>
        <v>100</v>
      </c>
      <c r="AG160" s="38">
        <f>Matrix2!AG160/Matrix3!AG160*100</f>
        <v>17.062604141870981</v>
      </c>
      <c r="AH160" s="38">
        <f>Matrix2!AH160/Matrix3!AH160*100</f>
        <v>63.848396501457728</v>
      </c>
      <c r="AI160" s="38">
        <f>Matrix2!AI160/Matrix3!AI160*100</f>
        <v>116.57242279251849</v>
      </c>
      <c r="AJ160" s="38">
        <f>Matrix2!AJ160/Matrix3!AJ160*100</f>
        <v>24.968944099378881</v>
      </c>
      <c r="AK160" s="38">
        <f>Matrix2!AK160/Matrix3!AK160*100</f>
        <v>19.497440670079104</v>
      </c>
      <c r="AL160" s="38">
        <f>Matrix2!AL160/Matrix3!AL160*100</f>
        <v>8.7482550023266636</v>
      </c>
      <c r="AM160" s="38">
        <f>Matrix2!AM160/Matrix3!AM160*100</f>
        <v>21.957040572792362</v>
      </c>
      <c r="AN160" s="38">
        <f>Matrix2!AN160/Matrix3!AN160*100</f>
        <v>11.328125</v>
      </c>
      <c r="AO160" s="38">
        <f>Matrix2!AO160/Matrix3!AO160*1000</f>
        <v>63.337053571428577</v>
      </c>
      <c r="AP160" s="38" t="s">
        <v>46</v>
      </c>
      <c r="AQ160" s="40" t="s">
        <v>46</v>
      </c>
      <c r="AR160" s="38">
        <f>Matrix2!AR160/Matrix3!AR160*100</f>
        <v>10.11187812425613</v>
      </c>
      <c r="AS160" s="38">
        <f>Matrix2!AS160/Matrix3!AS160*100</f>
        <v>30.602636534839924</v>
      </c>
      <c r="AT160" s="38">
        <f>Matrix2!AT160/Matrix3!AT160*100</f>
        <v>38.769230769230766</v>
      </c>
      <c r="AU160" s="38">
        <f>Matrix2!AU160/Matrix3!AU160*100</f>
        <v>41.666666666666671</v>
      </c>
      <c r="AV160" s="38">
        <f>Matrix2!AV160/Matrix3!AV160*100</f>
        <v>8.0037664783427491</v>
      </c>
      <c r="AW160" s="38">
        <f>Matrix2!AW160/Matrix3!AW160*100</f>
        <v>2.4952919020715632</v>
      </c>
      <c r="AX160" s="38" t="s">
        <v>237</v>
      </c>
      <c r="AY160" s="38" t="s">
        <v>46</v>
      </c>
      <c r="AZ160" s="9" t="s">
        <v>46</v>
      </c>
      <c r="BA160" s="40">
        <f>Matrix2!BA160/Matrix3!BA160*1000</f>
        <v>19.774011299435031</v>
      </c>
      <c r="BB160" s="38">
        <f>Matrix2!BB160/Matrix3!BB160*100</f>
        <v>9.0169007379195438</v>
      </c>
      <c r="BC160" s="38">
        <f>Matrix2!BC160/Matrix3!BC160*100</f>
        <v>4.556451612903226</v>
      </c>
      <c r="BD160" s="55">
        <f>Matrix2!BD160/Matrix3!BD160*100</f>
        <v>19.469026548672566</v>
      </c>
      <c r="BE160" s="38">
        <f>Matrix2!BE160/Matrix3!BE160*100</f>
        <v>4.0428061831153395</v>
      </c>
      <c r="BF160" s="51">
        <f>Matrix2!BF160/Matrix3!BF160*100</f>
        <v>32.352941176470587</v>
      </c>
      <c r="BG160" s="38">
        <f>Matrix2!BG160/Matrix3!BG160*100</f>
        <v>25.06546060461795</v>
      </c>
      <c r="BH160" s="38">
        <f>Matrix2!BH160/Matrix3!BH160*100</f>
        <v>1.6714150047483383</v>
      </c>
      <c r="BI160" s="38">
        <f>Matrix2!BI160/Matrix3!BI160*100</f>
        <v>20.229362537452218</v>
      </c>
      <c r="BJ160" s="38">
        <f>Matrix2!BJ160/Matrix3!BJ160*100</f>
        <v>8.3169748941006301</v>
      </c>
      <c r="BK160" s="38">
        <f>Matrix2!BK160/Matrix3!BK160*100</f>
        <v>23.726708074534162</v>
      </c>
      <c r="BL160" s="38" t="s">
        <v>46</v>
      </c>
      <c r="BM160" s="38" t="s">
        <v>46</v>
      </c>
      <c r="BN160" s="38">
        <f>Matrix2!BN160/Matrix3!BN160*100</f>
        <v>16.057660073751258</v>
      </c>
      <c r="BO160" s="40">
        <f>Matrix2!BO160/Matrix3!BO160*100</f>
        <v>11.72291296625222</v>
      </c>
      <c r="BP160" s="38">
        <f>Matrix2!BP160/Matrix3!BP160*100</f>
        <v>13.403371045947818</v>
      </c>
      <c r="BQ160" s="38">
        <f>Matrix2!BQ160/Matrix3!BQ160*100</f>
        <v>14.879566637216096</v>
      </c>
      <c r="BR160" s="38">
        <f>(Matrix2!BR160-Matrix3!BR160)/Matrix3!BR160*100</f>
        <v>64.002369623152518</v>
      </c>
      <c r="BS160" s="38">
        <f>Matrix2!BS160/Matrix3!BS160*100</f>
        <v>6.1461556772197099</v>
      </c>
      <c r="BT160" s="38">
        <f>Matrix2!BT160/Matrix3!BT160*100</f>
        <v>2.7041180671268745</v>
      </c>
      <c r="BU160" s="38">
        <f>Matrix2!BU160/Matrix3!BU160*100</f>
        <v>2.2165781574694066</v>
      </c>
      <c r="BV160" s="38">
        <f>Matrix2!BV160/Matrix3!BV160*100</f>
        <v>6.67725540025413</v>
      </c>
      <c r="BW160" s="38">
        <f>Matrix2!BW160/Matrix3!BW160*100</f>
        <v>8.4964122635355501</v>
      </c>
      <c r="BX160" s="35">
        <f>Matrix2!BX160/Matrix3!BX160*1000</f>
        <v>50384.82537889485</v>
      </c>
      <c r="BY160" s="45">
        <f>Matrix2!BY160/Matrix3!BY160*1000000</f>
        <v>28083.159892514766</v>
      </c>
      <c r="BZ160" s="38">
        <f>Matrix2!BZ160/Matrix3!BZ160*100</f>
        <v>61.223518209950015</v>
      </c>
      <c r="CA160" s="38">
        <f>Matrix2!CA160/Matrix3!CA160*100</f>
        <v>67.038154941567996</v>
      </c>
      <c r="CB160" s="38">
        <f>Matrix2!CB160/Matrix3!CB160*100</f>
        <v>86.596628954052179</v>
      </c>
      <c r="CC160" s="38">
        <f>Matrix2!CC160/Matrix3!CC160*100</f>
        <v>13.403371045947818</v>
      </c>
      <c r="CD160" s="38">
        <f>Matrix2!CD160/Matrix3!CD160*100</f>
        <v>7.3770491803278686</v>
      </c>
      <c r="CE160" s="38">
        <f>Matrix2!CE160/Matrix3!CE160*100</f>
        <v>70.403946140514591</v>
      </c>
      <c r="CF160" s="38">
        <f>Matrix2!CF160/Matrix3!CF160*100</f>
        <v>8.5889570552147241</v>
      </c>
      <c r="CG160" s="35">
        <f>Matrix2!$CG160-Matrix3!CG160</f>
        <v>1818</v>
      </c>
      <c r="CH160" s="38">
        <f>Matrix2!CH160/Matrix3!CH160*100</f>
        <v>3.289269051321928</v>
      </c>
      <c r="CI160" s="38">
        <f>Matrix2!CI160/Matrix3!CI160*100</f>
        <v>2.0217729393468118</v>
      </c>
      <c r="CJ160" s="38">
        <f>Matrix2!CJ160/Matrix3!CJ160*100</f>
        <v>1.2674961119751167</v>
      </c>
      <c r="CK160" s="38">
        <f>Matrix2!CK160/Matrix3!CK160*100</f>
        <v>31.914893617021278</v>
      </c>
      <c r="CL160" s="38" t="s">
        <v>237</v>
      </c>
      <c r="CM160" s="38">
        <f>Matrix2!CM160/Matrix3!CM160*100</f>
        <v>50.354609929078009</v>
      </c>
      <c r="CN160" s="38">
        <f>Matrix2!CN160/Matrix3!CN160*100</f>
        <v>26.409903713892707</v>
      </c>
      <c r="CO160" s="40">
        <f>Matrix2!CO160/Matrix3!CO160*100</f>
        <v>6.5564330371832842</v>
      </c>
      <c r="CP160" s="35">
        <f>Matrix2!CP160-Matrix3!CP160</f>
        <v>59</v>
      </c>
      <c r="CQ160" s="77">
        <f>Matrix2!CQ160/Matrix3!CQ160*100-100</f>
        <v>0.60444626575146287</v>
      </c>
      <c r="CR160" s="35">
        <f>Matrix2!CR160-Matrix3!CR160</f>
        <v>141</v>
      </c>
      <c r="CS160" s="50">
        <f>Matrix2!CS160/Matrix3!CS160*100-100</f>
        <v>1.4567620621965176</v>
      </c>
      <c r="CT160" s="38">
        <f>Matrix2!CT160/Matrix3!CT160*100</f>
        <v>32.57637474541751</v>
      </c>
      <c r="CU160" s="35">
        <f>Matrix2!CT160-Matrix3!CU160</f>
        <v>18</v>
      </c>
      <c r="CV160" s="38">
        <f>Matrix2!CV160/Matrix3!CV160*100</f>
        <v>116.71588594704684</v>
      </c>
      <c r="CW160" s="38">
        <f>Matrix2!CW160/Matrix3!CW160*100</f>
        <v>54.565579623899076</v>
      </c>
      <c r="CX160" s="38">
        <f>Matrix2!CX160/Matrix3!CX160</f>
        <v>2.1701622068395494</v>
      </c>
      <c r="CY160" s="38">
        <f>Matrix2!CY160/Matrix3!CY160</f>
        <v>1.3742230945371279</v>
      </c>
      <c r="CZ160" s="38">
        <f>Matrix2!CZ160/Matrix3!CZ160</f>
        <v>38.754612546125465</v>
      </c>
      <c r="DA160" s="40">
        <f>(Matrix2!DA160-Matrix3!DA160)/Matrix3!DA160*100</f>
        <v>3.9279869067102999</v>
      </c>
      <c r="DB160" s="44" t="s">
        <v>46</v>
      </c>
      <c r="DC160" s="44" t="s">
        <v>46</v>
      </c>
      <c r="DD160" s="44" t="s">
        <v>46</v>
      </c>
      <c r="DE160" s="44" t="s">
        <v>46</v>
      </c>
      <c r="DF160" s="44">
        <f>Matrix2!DF160/Matrix3!DF160*100</f>
        <v>4.556451612903226</v>
      </c>
      <c r="DG160" s="44">
        <f>Matrix2!DG160/Matrix3!DG160*100</f>
        <v>19.469026548672566</v>
      </c>
      <c r="DH160" s="44">
        <f>Matrix2!DH160/Matrix3!DH160*100</f>
        <v>4.0428061831153395</v>
      </c>
      <c r="DI160" s="44">
        <f>Matrix2!DI160/Matrix3!DI160*100</f>
        <v>32.352941176470587</v>
      </c>
    </row>
    <row r="161" spans="1:113" x14ac:dyDescent="0.2">
      <c r="A161" s="3" t="s">
        <v>28</v>
      </c>
      <c r="B161" s="4">
        <v>2017</v>
      </c>
      <c r="C161" s="2" t="s">
        <v>6</v>
      </c>
      <c r="D161" s="38" t="s">
        <v>46</v>
      </c>
      <c r="E161" s="38" t="s">
        <v>46</v>
      </c>
      <c r="F161" s="39" t="s">
        <v>46</v>
      </c>
      <c r="G161" s="40">
        <f>Matrix2!G161/Matrix3!G161*100</f>
        <v>2.2565094668738701</v>
      </c>
      <c r="H161" s="38">
        <f>Matrix2!H161/Matrix3!H161*100</f>
        <v>14.722019599758967</v>
      </c>
      <c r="I161" s="38">
        <f>Matrix2!I161/Matrix3!I161*100</f>
        <v>35.582442675462246</v>
      </c>
      <c r="J161" s="38">
        <f>Matrix2!J161/Matrix3!J161*100</f>
        <v>56.736205888087341</v>
      </c>
      <c r="K161" s="38">
        <f>Matrix2!K161/Matrix3!K161*100</f>
        <v>37.643678160919542</v>
      </c>
      <c r="L161" s="38">
        <f>Matrix2!L161/Matrix3!L161*100</f>
        <v>15.734265734265735</v>
      </c>
      <c r="M161" s="9" t="s">
        <v>46</v>
      </c>
      <c r="N161" s="38">
        <v>18.2</v>
      </c>
      <c r="O161" s="9">
        <f>Matrix2!O161/Matrix3!O161*100</f>
        <v>37.325637325637324</v>
      </c>
      <c r="P161" s="9">
        <f>Matrix2!P161/Matrix3!P161*100</f>
        <v>41.273721955058676</v>
      </c>
      <c r="Q161" s="9">
        <f>(Matrix3!Q161-Matrix2!Q161)/Matrix2!Q161*100</f>
        <v>44.419708147811107</v>
      </c>
      <c r="R161" s="40" t="s">
        <v>46</v>
      </c>
      <c r="S161" s="38">
        <f>Matrix2!S161/Matrix3!S161*100</f>
        <v>64.936657131181036</v>
      </c>
      <c r="T161" s="38">
        <f>Matrix2!T161/Matrix3!T161*100</f>
        <v>69.97126436781609</v>
      </c>
      <c r="U161" s="38">
        <f>Matrix2!U161/Matrix3!U161*100</f>
        <v>45.443603851444294</v>
      </c>
      <c r="V161" s="38">
        <f>Matrix2!V161/Matrix3!V161*100</f>
        <v>59.927191262951553</v>
      </c>
      <c r="W161" s="38">
        <f>Matrix2!W161/Matrix3!W161*100</f>
        <v>48.051456678017409</v>
      </c>
      <c r="X161" s="38">
        <f>Matrix2!X161/Matrix3!X161*100</f>
        <v>9.6517491333123218</v>
      </c>
      <c r="Y161" s="38">
        <f>Matrix2!Y161/Matrix3!Y161*100</f>
        <v>29.93438023223321</v>
      </c>
      <c r="Z161" s="38">
        <f>Matrix2!Z161/Matrix3!Z161*100</f>
        <v>15.576419747741621</v>
      </c>
      <c r="AA161" s="38">
        <f>(Matrix3!AA161-Matrix2!AA161)/Matrix2!AA161*100</f>
        <v>25.519980317899481</v>
      </c>
      <c r="AB161" s="38" t="s">
        <v>46</v>
      </c>
      <c r="AC161" s="38" t="s">
        <v>46</v>
      </c>
      <c r="AD161" s="38">
        <f>Matrix2!AD161/Matrix3!AD161*100</f>
        <v>88.669201520912537</v>
      </c>
      <c r="AE161" s="44">
        <f>Matrix2!AE161/Matrix3!AE161*100</f>
        <v>43.289160720353379</v>
      </c>
      <c r="AF161" s="40">
        <f>Matrix2!AF161/Matrix3!AF161*100</f>
        <v>18.76440756108806</v>
      </c>
      <c r="AG161" s="38">
        <f>Matrix2!AG161/Matrix3!AG161*100</f>
        <v>16.266531350099903</v>
      </c>
      <c r="AH161" s="38">
        <f>Matrix2!AH161/Matrix3!AH161*100</f>
        <v>42.015371477369769</v>
      </c>
      <c r="AI161" s="38">
        <f>Matrix2!AI161/Matrix3!AI161*100</f>
        <v>100.33860045146727</v>
      </c>
      <c r="AJ161" s="38">
        <f>Matrix2!AJ161/Matrix3!AJ161*100</f>
        <v>26.602120792992164</v>
      </c>
      <c r="AK161" s="38">
        <f>Matrix2!AK161/Matrix3!AK161*100</f>
        <v>21.138080694422118</v>
      </c>
      <c r="AL161" s="38">
        <f>Matrix2!AL161/Matrix3!AL161*100</f>
        <v>20.141456357498793</v>
      </c>
      <c r="AM161" s="38">
        <f>Matrix2!AM161/Matrix3!AM161*100</f>
        <v>45.019011406844108</v>
      </c>
      <c r="AN161" s="38">
        <f>Matrix2!AN161/Matrix3!AN161*100</f>
        <v>23.425619029050498</v>
      </c>
      <c r="AO161" s="38">
        <f>Matrix2!AO161/Matrix3!AO161*1000</f>
        <v>81.984792357184631</v>
      </c>
      <c r="AP161" s="38" t="s">
        <v>46</v>
      </c>
      <c r="AQ161" s="40" t="s">
        <v>46</v>
      </c>
      <c r="AR161" s="38">
        <f>Matrix2!AR161/Matrix3!AR161*100</f>
        <v>10.651422409692049</v>
      </c>
      <c r="AS161" s="38">
        <f>Matrix2!AS161/Matrix3!AS161*100</f>
        <v>36.295965460771178</v>
      </c>
      <c r="AT161" s="38">
        <f>Matrix2!AT161/Matrix3!AT161*100</f>
        <v>35.233798195242002</v>
      </c>
      <c r="AU161" s="38">
        <f>Matrix2!AU161/Matrix3!AU161*100</f>
        <v>43.771827706635626</v>
      </c>
      <c r="AV161" s="38">
        <f>Matrix2!AV161/Matrix3!AV161*100</f>
        <v>14.857823433080245</v>
      </c>
      <c r="AW161" s="38">
        <f>Matrix2!AW161/Matrix3!AW161*100</f>
        <v>3.3943724877177313</v>
      </c>
      <c r="AX161" s="38">
        <v>6.4</v>
      </c>
      <c r="AY161" s="38" t="s">
        <v>46</v>
      </c>
      <c r="AZ161" s="9" t="s">
        <v>46</v>
      </c>
      <c r="BA161" s="40">
        <f>Matrix2!BA161/Matrix3!BA161*1000</f>
        <v>17.284726587052166</v>
      </c>
      <c r="BB161" s="38">
        <f>Matrix2!BB161/Matrix3!BB161*100</f>
        <v>10.462719228695569</v>
      </c>
      <c r="BC161" s="38">
        <f>Matrix2!BC161/Matrix3!BC161*100</f>
        <v>7.0931437879460972</v>
      </c>
      <c r="BD161" s="55">
        <f>Matrix2!BD161/Matrix3!BD161*100</f>
        <v>67.014613778705638</v>
      </c>
      <c r="BE161" s="38">
        <f>Matrix2!BE161/Matrix3!BE161*100</f>
        <v>8.6321381142098286</v>
      </c>
      <c r="BF161" s="51">
        <f>Matrix2!BF161/Matrix3!BF161*100</f>
        <v>62.564102564102562</v>
      </c>
      <c r="BG161" s="38">
        <f>Matrix2!BG161/Matrix3!BG161*100</f>
        <v>23.583140401509624</v>
      </c>
      <c r="BH161" s="38">
        <f>Matrix2!BH161/Matrix3!BH161*100</f>
        <v>3.7654653039268426</v>
      </c>
      <c r="BI161" s="38">
        <f>Matrix2!BI161/Matrix3!BI161*100</f>
        <v>18.980473590782733</v>
      </c>
      <c r="BJ161" s="38">
        <f>Matrix2!BJ161/Matrix3!BJ161*100</f>
        <v>8.4502796664098874</v>
      </c>
      <c r="BK161" s="38">
        <f>Matrix2!BK161/Matrix3!BK161*100</f>
        <v>26.040428061831157</v>
      </c>
      <c r="BL161" s="38" t="s">
        <v>46</v>
      </c>
      <c r="BM161" s="38" t="s">
        <v>46</v>
      </c>
      <c r="BN161" s="38">
        <f>Matrix2!BN161/Matrix3!BN161*100</f>
        <v>13.483012592064622</v>
      </c>
      <c r="BO161" s="40">
        <f>Matrix2!BO161/Matrix3!BO161*100</f>
        <v>14.617006324666198</v>
      </c>
      <c r="BP161" s="38">
        <f>Matrix2!BP161/Matrix3!BP161*100</f>
        <v>13.307247997018818</v>
      </c>
      <c r="BQ161" s="38">
        <f>Matrix2!BQ161/Matrix3!BQ161*100</f>
        <v>20.134295819168756</v>
      </c>
      <c r="BR161" s="38">
        <f>(Matrix2!BR161-Matrix3!BR161)/Matrix3!BR161*100</f>
        <v>55.154924506366108</v>
      </c>
      <c r="BS161" s="38">
        <f>Matrix2!BS161/Matrix3!BS161*100</f>
        <v>11.9311154102312</v>
      </c>
      <c r="BT161" s="38">
        <f>Matrix2!BT161/Matrix3!BT161*100</f>
        <v>6.0876597634074399</v>
      </c>
      <c r="BU161" s="38">
        <f>Matrix2!BU161/Matrix3!BU161*100</f>
        <v>4.2220980063350098</v>
      </c>
      <c r="BV161" s="38">
        <f>Matrix2!BV161/Matrix3!BV161*100</f>
        <v>13.133430172234902</v>
      </c>
      <c r="BW161" s="38">
        <f>Matrix2!BW161/Matrix3!BW161*100</f>
        <v>15.883851248089659</v>
      </c>
      <c r="BX161" s="35">
        <f>Matrix2!BX161/Matrix3!BX161*1000</f>
        <v>36977.917981072555</v>
      </c>
      <c r="BY161" s="45">
        <f>Matrix2!BY161/Matrix3!BY161*1000000</f>
        <v>21974.888567585411</v>
      </c>
      <c r="BZ161" s="38">
        <f>Matrix2!BZ161/Matrix3!BZ161*100</f>
        <v>63.049062827059089</v>
      </c>
      <c r="CA161" s="38">
        <f>Matrix2!CA161/Matrix3!CA161*100</f>
        <v>67.555320595121216</v>
      </c>
      <c r="CB161" s="38">
        <f>Matrix2!CB161/Matrix3!CB161*100</f>
        <v>86.69275200298118</v>
      </c>
      <c r="CC161" s="38">
        <f>Matrix2!CC161/Matrix3!CC161*100</f>
        <v>13.307247997018818</v>
      </c>
      <c r="CD161" s="38">
        <f>Matrix2!CD161/Matrix3!CD161*100</f>
        <v>7.2629029252841439</v>
      </c>
      <c r="CE161" s="38">
        <f>Matrix2!CE161/Matrix3!CE161*100</f>
        <v>72.898039889958739</v>
      </c>
      <c r="CF161" s="38">
        <f>Matrix2!CF161/Matrix3!CF161*100</f>
        <v>12.716763005780345</v>
      </c>
      <c r="CG161" s="35">
        <f>Matrix2!$CG161-Matrix3!CG161</f>
        <v>-9169</v>
      </c>
      <c r="CH161" s="38">
        <f>Matrix2!CH161/Matrix3!CH161*100</f>
        <v>5.22887323943662</v>
      </c>
      <c r="CI161" s="38">
        <f>Matrix2!CI161/Matrix3!CI161*100</f>
        <v>3.9235412474849096</v>
      </c>
      <c r="CJ161" s="38">
        <f>Matrix2!CJ161/Matrix3!CJ161*100</f>
        <v>1.3053319919517101</v>
      </c>
      <c r="CK161" s="38">
        <f>Matrix2!CK161/Matrix3!CK161*100</f>
        <v>38.095238095238095</v>
      </c>
      <c r="CL161" s="38">
        <v>6.4</v>
      </c>
      <c r="CM161" s="38">
        <f>Matrix2!CM161/Matrix3!CM161*100</f>
        <v>65.752765752765754</v>
      </c>
      <c r="CN161" s="38">
        <f>Matrix2!CN161/Matrix3!CN161*100</f>
        <v>25.91491308325709</v>
      </c>
      <c r="CO161" s="40">
        <f>Matrix2!CO161/Matrix3!CO161*100</f>
        <v>12.024148476220606</v>
      </c>
      <c r="CP161" s="35">
        <f>Matrix2!CP161-Matrix3!CP161</f>
        <v>121</v>
      </c>
      <c r="CQ161" s="77">
        <f>Matrix2!CQ161/Matrix3!CQ161*100-100</f>
        <v>0.40462814339218767</v>
      </c>
      <c r="CR161" s="35">
        <f>Matrix2!CR161-Matrix3!CR161</f>
        <v>168</v>
      </c>
      <c r="CS161" s="50">
        <f>Matrix2!CS161/Matrix3!CS161*100-100</f>
        <v>0.56268211809626223</v>
      </c>
      <c r="CT161" s="38">
        <f>Matrix2!CT161/Matrix3!CT161*100</f>
        <v>55.983347210657783</v>
      </c>
      <c r="CU161" s="35">
        <f>Matrix2!CT161-Matrix3!CU161</f>
        <v>62</v>
      </c>
      <c r="CV161" s="38">
        <f>Matrix2!CV161/Matrix3!CV161*100</f>
        <v>94.4</v>
      </c>
      <c r="CW161" s="38">
        <f>Matrix2!CW161/Matrix3!CW161*100</f>
        <v>44.945609083124552</v>
      </c>
      <c r="CX161" s="38">
        <f>Matrix2!CX161/Matrix3!CX161</f>
        <v>2.1121345078206115</v>
      </c>
      <c r="CY161" s="38">
        <f>Matrix2!CY161/Matrix3!CY161</f>
        <v>7.9333249465341549</v>
      </c>
      <c r="CZ161" s="38">
        <f>Matrix2!CZ161/Matrix3!CZ161</f>
        <v>67.087234042553192</v>
      </c>
      <c r="DA161" s="40">
        <f>(Matrix2!DA161-Matrix3!DA161)/Matrix3!DA161*100</f>
        <v>-2.5735294117647163</v>
      </c>
      <c r="DB161" s="44" t="s">
        <v>46</v>
      </c>
      <c r="DC161" s="44" t="s">
        <v>46</v>
      </c>
      <c r="DD161" s="44" t="s">
        <v>46</v>
      </c>
      <c r="DE161" s="44" t="s">
        <v>46</v>
      </c>
      <c r="DF161" s="44">
        <f>Matrix2!DF161/Matrix3!DF161*100</f>
        <v>7.0931437879460972</v>
      </c>
      <c r="DG161" s="44">
        <f>Matrix2!DG161/Matrix3!DG161*100</f>
        <v>67.014613778705638</v>
      </c>
      <c r="DH161" s="44">
        <f>Matrix2!DH161/Matrix3!DH161*100</f>
        <v>8.6321381142098286</v>
      </c>
      <c r="DI161" s="44">
        <f>Matrix2!DI161/Matrix3!DI161*100</f>
        <v>62.564102564102562</v>
      </c>
    </row>
    <row r="162" spans="1:113" x14ac:dyDescent="0.2">
      <c r="A162" s="3" t="s">
        <v>29</v>
      </c>
      <c r="B162" s="4">
        <v>2017</v>
      </c>
      <c r="C162" s="2" t="s">
        <v>7</v>
      </c>
      <c r="D162" s="38" t="s">
        <v>46</v>
      </c>
      <c r="E162" s="38" t="s">
        <v>46</v>
      </c>
      <c r="F162" s="39" t="s">
        <v>46</v>
      </c>
      <c r="G162" s="40" t="s">
        <v>46</v>
      </c>
      <c r="H162" s="38">
        <f>Matrix2!H162/Matrix3!H162*100</f>
        <v>8.7544715447154466</v>
      </c>
      <c r="I162" s="38">
        <f>Matrix2!I162/Matrix3!I162*100</f>
        <v>20.786991869918701</v>
      </c>
      <c r="J162" s="38">
        <f>Matrix2!J162/Matrix3!J162*100</f>
        <v>37.19806763285024</v>
      </c>
      <c r="K162" s="38">
        <f>Matrix2!K162/Matrix3!K162*100</f>
        <v>21.47666068222621</v>
      </c>
      <c r="L162" s="38">
        <f>Matrix2!L162/Matrix3!L162*100</f>
        <v>7.4496288441145282</v>
      </c>
      <c r="M162" s="9" t="s">
        <v>46</v>
      </c>
      <c r="N162" s="38" t="s">
        <v>237</v>
      </c>
      <c r="O162" s="9">
        <f>Matrix2!O162/Matrix3!O162*100</f>
        <v>25.806451612903224</v>
      </c>
      <c r="P162" s="9" t="s">
        <v>237</v>
      </c>
      <c r="Q162" s="9" t="s">
        <v>237</v>
      </c>
      <c r="R162" s="40" t="s">
        <v>46</v>
      </c>
      <c r="S162" s="38">
        <f>Matrix2!S162/Matrix3!S162*100</f>
        <v>64.845250800426896</v>
      </c>
      <c r="T162" s="38">
        <f>Matrix2!T162/Matrix3!T162*100</f>
        <v>63.805253042921208</v>
      </c>
      <c r="U162" s="38">
        <f>Matrix2!U162/Matrix3!U162*100</f>
        <v>48.851774530271399</v>
      </c>
      <c r="V162" s="38">
        <f>Matrix2!V162/Matrix3!V162*100</f>
        <v>61.294583883751649</v>
      </c>
      <c r="W162" s="38">
        <f>Matrix2!W162/Matrix3!W162*100</f>
        <v>52.952602952602959</v>
      </c>
      <c r="X162" s="38">
        <f>Matrix2!X162/Matrix3!X162*100</f>
        <v>10.538033395176253</v>
      </c>
      <c r="Y162" s="38">
        <f>Matrix2!Y162/Matrix3!Y162*100</f>
        <v>22.677737095448673</v>
      </c>
      <c r="Z162" s="38">
        <f>Matrix2!Z162/Matrix3!Z162*100</f>
        <v>10.764475574930422</v>
      </c>
      <c r="AA162" s="38">
        <f>(Matrix3!AA162-Matrix2!AA162)/Matrix2!AA162*100</f>
        <v>22.434341800140221</v>
      </c>
      <c r="AB162" s="38" t="s">
        <v>46</v>
      </c>
      <c r="AC162" s="38" t="s">
        <v>46</v>
      </c>
      <c r="AD162" s="38">
        <f>Matrix2!AD162/Matrix3!AD162*100</f>
        <v>88.81578947368422</v>
      </c>
      <c r="AE162" s="44">
        <f>Matrix2!AE162/Matrix3!AE162*100</f>
        <v>55.271366188396755</v>
      </c>
      <c r="AF162" s="40">
        <f>Matrix2!AF162/Matrix3!AF162*100</f>
        <v>0</v>
      </c>
      <c r="AG162" s="38">
        <f>Matrix2!AG162/Matrix3!AG162*100</f>
        <v>17.502439024390242</v>
      </c>
      <c r="AH162" s="38">
        <f>Matrix2!AH162/Matrix3!AH162*100</f>
        <v>67.76315789473685</v>
      </c>
      <c r="AI162" s="38">
        <f>Matrix2!AI162/Matrix3!AI162*100</f>
        <v>101.50753768844221</v>
      </c>
      <c r="AJ162" s="38">
        <f>Matrix2!AJ162/Matrix3!AJ162*100</f>
        <v>7.2992700729926998</v>
      </c>
      <c r="AK162" s="38">
        <f>Matrix2!AK162/Matrix3!AK162*100</f>
        <v>18.661755678330262</v>
      </c>
      <c r="AL162" s="38">
        <f>Matrix2!AL162/Matrix3!AL162*100</f>
        <v>10.865561694290976</v>
      </c>
      <c r="AM162" s="38">
        <f>Matrix2!AM162/Matrix3!AM162*100</f>
        <v>26.973684210526315</v>
      </c>
      <c r="AN162" s="38">
        <f>Matrix2!AN162/Matrix3!AN162*100</f>
        <v>15.198810850984765</v>
      </c>
      <c r="AO162" s="38">
        <f>Matrix2!AO162/Matrix3!AO162*1000</f>
        <v>37.904124860646597</v>
      </c>
      <c r="AP162" s="38" t="s">
        <v>46</v>
      </c>
      <c r="AQ162" s="40" t="s">
        <v>46</v>
      </c>
      <c r="AR162" s="38">
        <f>Matrix2!AR162/Matrix3!AR162*100</f>
        <v>9.4373983739837399</v>
      </c>
      <c r="AS162" s="38">
        <f>Matrix2!AS162/Matrix3!AS162*100</f>
        <v>27.42935906271537</v>
      </c>
      <c r="AT162" s="38">
        <f>Matrix2!AT162/Matrix3!AT162*100</f>
        <v>39.949748743718594</v>
      </c>
      <c r="AU162" s="38">
        <f>Matrix2!AU162/Matrix3!AU162*100</f>
        <v>42.138364779874216</v>
      </c>
      <c r="AV162" s="38">
        <f>Matrix2!AV162/Matrix3!AV162*100</f>
        <v>8.5458304617505174</v>
      </c>
      <c r="AW162" s="38">
        <f>Matrix2!AW162/Matrix3!AW162*100</f>
        <v>1.3094417643004823</v>
      </c>
      <c r="AX162" s="38" t="s">
        <v>237</v>
      </c>
      <c r="AY162" s="38" t="s">
        <v>46</v>
      </c>
      <c r="AZ162" s="9" t="s">
        <v>46</v>
      </c>
      <c r="BA162" s="40">
        <f>Matrix2!BA162/Matrix3!BA162*1000</f>
        <v>6.4360418342719221</v>
      </c>
      <c r="BB162" s="38">
        <f>Matrix2!BB162/Matrix3!BB162*100</f>
        <v>9.8406504065040643</v>
      </c>
      <c r="BC162" s="38">
        <f>Matrix2!BC162/Matrix3!BC162*100</f>
        <v>4.9072411729503296</v>
      </c>
      <c r="BD162" s="55">
        <f>Matrix2!BD162/Matrix3!BD162*100</f>
        <v>71.951219512195124</v>
      </c>
      <c r="BE162" s="38">
        <f>Matrix2!BE162/Matrix3!BE162*100</f>
        <v>5.6122448979591839</v>
      </c>
      <c r="BF162" s="51">
        <f>Matrix2!BF162/Matrix3!BF162*100</f>
        <v>63.636363636363633</v>
      </c>
      <c r="BG162" s="38">
        <f>Matrix2!BG162/Matrix3!BG162*100</f>
        <v>24.533333333333331</v>
      </c>
      <c r="BH162" s="38">
        <f>Matrix2!BH162/Matrix3!BH162*100</f>
        <v>1.6171792152704134</v>
      </c>
      <c r="BI162" s="38">
        <f>Matrix2!BI162/Matrix3!BI162*100</f>
        <v>20.008302200083023</v>
      </c>
      <c r="BJ162" s="38">
        <f>Matrix2!BJ162/Matrix3!BJ162*100</f>
        <v>9.7412480974124804</v>
      </c>
      <c r="BK162" s="38">
        <f>Matrix2!BK162/Matrix3!BK162*100</f>
        <v>24.147727272727273</v>
      </c>
      <c r="BL162" s="38" t="s">
        <v>46</v>
      </c>
      <c r="BM162" s="38" t="s">
        <v>46</v>
      </c>
      <c r="BN162" s="38" t="s">
        <v>46</v>
      </c>
      <c r="BO162" s="40" t="s">
        <v>46</v>
      </c>
      <c r="BP162" s="38">
        <f>Matrix2!BP162/Matrix3!BP162*100</f>
        <v>12.562230335214073</v>
      </c>
      <c r="BQ162" s="38">
        <f>Matrix2!BQ162/Matrix3!BQ162*100</f>
        <v>14.650770851493315</v>
      </c>
      <c r="BR162" s="38">
        <f>(Matrix2!BR162-Matrix3!BR162)/Matrix3!BR162*100</f>
        <v>63.222079929094846</v>
      </c>
      <c r="BS162" s="38">
        <f>Matrix2!BS162/Matrix3!BS162*100</f>
        <v>7.4211382113821136</v>
      </c>
      <c r="BT162" s="38">
        <f>Matrix2!BT162/Matrix3!BT162*100</f>
        <v>2.7382113821138212</v>
      </c>
      <c r="BU162" s="38">
        <f>Matrix2!BU162/Matrix3!BU162*100</f>
        <v>2.6053767009624957</v>
      </c>
      <c r="BV162" s="38">
        <f>Matrix2!BV162/Matrix3!BV162*100</f>
        <v>7.8945100405067654</v>
      </c>
      <c r="BW162" s="38">
        <f>Matrix2!BW162/Matrix3!BW162*100</f>
        <v>8.8874259381171825</v>
      </c>
      <c r="BX162" s="35">
        <f>Matrix2!BX162/Matrix3!BX162*1000</f>
        <v>47144.692447443551</v>
      </c>
      <c r="BY162" s="45">
        <f>Matrix2!BY162/Matrix3!BY162*1000000</f>
        <v>25820.211847647704</v>
      </c>
      <c r="BZ162" s="38">
        <f>Matrix2!BZ162/Matrix3!BZ162*100</f>
        <v>60.930081300813008</v>
      </c>
      <c r="CA162" s="38">
        <f>Matrix2!CA162/Matrix3!CA162*100</f>
        <v>64.011047376248143</v>
      </c>
      <c r="CB162" s="38">
        <f>Matrix2!CB162/Matrix3!CB162*100</f>
        <v>87.437769664785918</v>
      </c>
      <c r="CC162" s="38">
        <f>Matrix2!CC162/Matrix3!CC162*100</f>
        <v>12.562230335214073</v>
      </c>
      <c r="CD162" s="38">
        <f>Matrix2!CD162/Matrix3!CD162*100</f>
        <v>6.9532027879190172</v>
      </c>
      <c r="CE162" s="38">
        <f>Matrix2!CE162/Matrix3!CE162*100</f>
        <v>68.741696716644526</v>
      </c>
      <c r="CF162" s="38">
        <f>Matrix2!CF162/Matrix3!CF162*100</f>
        <v>7.0175438596491224</v>
      </c>
      <c r="CG162" s="35">
        <f>Matrix2!$CG162-Matrix3!CG162</f>
        <v>-1744</v>
      </c>
      <c r="CH162" s="38">
        <f>Matrix2!CH162/Matrix3!CH162*100</f>
        <v>2.9782237403928264</v>
      </c>
      <c r="CI162" s="38">
        <f>Matrix2!CI162/Matrix3!CI162*100</f>
        <v>1.7613151152860804</v>
      </c>
      <c r="CJ162" s="38">
        <f>Matrix2!CJ162/Matrix3!CJ162*100</f>
        <v>1.2169086251067465</v>
      </c>
      <c r="CK162" s="38">
        <f>Matrix2!CK162/Matrix3!CK162*100</f>
        <v>30.465949820788531</v>
      </c>
      <c r="CL162" s="38" t="s">
        <v>237</v>
      </c>
      <c r="CM162" s="38">
        <f>Matrix2!CM162/Matrix3!CM162*100</f>
        <v>45.519713261648747</v>
      </c>
      <c r="CN162" s="38">
        <f>Matrix2!CN162/Matrix3!CN162*100</f>
        <v>26.34228187919463</v>
      </c>
      <c r="CO162" s="40">
        <f>Matrix2!CO162/Matrix3!CO162*100</f>
        <v>7.5291741472172351</v>
      </c>
      <c r="CP162" s="35">
        <f>Matrix2!CP162-Matrix3!CP162</f>
        <v>36</v>
      </c>
      <c r="CQ162" s="77">
        <f>Matrix2!CQ162/Matrix3!CQ162*100-100</f>
        <v>0.4777070063694282</v>
      </c>
      <c r="CR162" s="35">
        <f>Matrix2!CR162-Matrix3!CR162</f>
        <v>345</v>
      </c>
      <c r="CS162" s="50">
        <f>Matrix2!CS162/Matrix3!CS162*100-100</f>
        <v>4.7737650477376548</v>
      </c>
      <c r="CT162" s="38">
        <f>Matrix2!CT162/Matrix3!CT162*100</f>
        <v>49.471737982039095</v>
      </c>
      <c r="CU162" s="35">
        <f>Matrix2!CT162-Matrix3!CU162</f>
        <v>5</v>
      </c>
      <c r="CV162" s="38">
        <f>Matrix2!CV162/Matrix3!CV162*100</f>
        <v>103.90913893291072</v>
      </c>
      <c r="CW162" s="38">
        <f>Matrix2!CW162/Matrix3!CW162*100</f>
        <v>51.173983739837404</v>
      </c>
      <c r="CX162" s="38">
        <f>Matrix2!CX162/Matrix3!CX162</f>
        <v>2.1274387712743876</v>
      </c>
      <c r="CY162" s="38">
        <f>Matrix2!CY162/Matrix3!CY162</f>
        <v>3.5557354301572617</v>
      </c>
      <c r="CZ162" s="38">
        <f>Matrix2!CZ162/Matrix3!CZ162</f>
        <v>53.200692041522494</v>
      </c>
      <c r="DA162" s="40">
        <f>(Matrix2!DA162-Matrix3!DA162)/Matrix3!DA162*100</f>
        <v>3.0797101449275512</v>
      </c>
      <c r="DB162" s="44" t="s">
        <v>46</v>
      </c>
      <c r="DC162" s="44" t="s">
        <v>46</v>
      </c>
      <c r="DD162" s="44" t="s">
        <v>46</v>
      </c>
      <c r="DE162" s="44" t="s">
        <v>46</v>
      </c>
      <c r="DF162" s="44">
        <f>Matrix2!DF162/Matrix3!DF162*100</f>
        <v>4.9072411729503296</v>
      </c>
      <c r="DG162" s="44">
        <f>Matrix2!DG162/Matrix3!DG162*100</f>
        <v>71.951219512195124</v>
      </c>
      <c r="DH162" s="44">
        <f>Matrix2!DH162/Matrix3!DH162*100</f>
        <v>5.6122448979591839</v>
      </c>
      <c r="DI162" s="44">
        <f>Matrix2!DI162/Matrix3!DI162*100</f>
        <v>63.636363636363633</v>
      </c>
    </row>
    <row r="163" spans="1:113" x14ac:dyDescent="0.2">
      <c r="A163" s="3" t="s">
        <v>30</v>
      </c>
      <c r="B163" s="4">
        <v>2017</v>
      </c>
      <c r="C163" s="2" t="s">
        <v>8</v>
      </c>
      <c r="D163" s="38" t="s">
        <v>46</v>
      </c>
      <c r="E163" s="38" t="s">
        <v>46</v>
      </c>
      <c r="F163" s="39" t="s">
        <v>46</v>
      </c>
      <c r="G163" s="40" t="s">
        <v>46</v>
      </c>
      <c r="H163" s="38">
        <f>Matrix2!H163/Matrix3!H163*100</f>
        <v>7.7179316353200429</v>
      </c>
      <c r="I163" s="38">
        <f>Matrix2!I163/Matrix3!I163*100</f>
        <v>18.28524573361349</v>
      </c>
      <c r="J163" s="38">
        <f>Matrix2!J163/Matrix3!J163*100</f>
        <v>30.535028081584393</v>
      </c>
      <c r="K163" s="38">
        <f>Matrix2!K163/Matrix3!K163*100</f>
        <v>19.424083769633508</v>
      </c>
      <c r="L163" s="38">
        <f>Matrix2!L163/Matrix3!L163*100</f>
        <v>6.6167023554603857</v>
      </c>
      <c r="M163" s="9" t="s">
        <v>46</v>
      </c>
      <c r="N163" s="38" t="s">
        <v>237</v>
      </c>
      <c r="O163" s="9">
        <f>Matrix2!O163/Matrix3!O163*100</f>
        <v>27.380952380952383</v>
      </c>
      <c r="P163" s="9" t="s">
        <v>237</v>
      </c>
      <c r="Q163" s="9" t="s">
        <v>237</v>
      </c>
      <c r="R163" s="40" t="s">
        <v>46</v>
      </c>
      <c r="S163" s="38">
        <f>Matrix2!S163/Matrix3!S163*100</f>
        <v>64.005876591576879</v>
      </c>
      <c r="T163" s="38">
        <f>Matrix2!T163/Matrix3!T163*100</f>
        <v>63.647058823529413</v>
      </c>
      <c r="U163" s="38">
        <f>Matrix2!U163/Matrix3!U163*100</f>
        <v>49.732063114022026</v>
      </c>
      <c r="V163" s="38">
        <f>Matrix2!V163/Matrix3!V163*100</f>
        <v>58.585858585858588</v>
      </c>
      <c r="W163" s="38">
        <f>Matrix2!W163/Matrix3!W163*100</f>
        <v>51.930559712660887</v>
      </c>
      <c r="X163" s="38">
        <f>Matrix2!X163/Matrix3!X163*100</f>
        <v>11.074918566775244</v>
      </c>
      <c r="Y163" s="38">
        <f>Matrix2!Y163/Matrix3!Y163*100</f>
        <v>20.098986942172473</v>
      </c>
      <c r="Z163" s="38">
        <f>Matrix2!Z163/Matrix3!Z163*100</f>
        <v>10.481483944519782</v>
      </c>
      <c r="AA163" s="38">
        <f>(Matrix3!AA163-Matrix2!AA163)/Matrix2!AA163*100</f>
        <v>23.478680369648345</v>
      </c>
      <c r="AB163" s="38" t="s">
        <v>46</v>
      </c>
      <c r="AC163" s="38" t="s">
        <v>46</v>
      </c>
      <c r="AD163" s="38">
        <f>Matrix2!AD163/Matrix3!AD163*100</f>
        <v>89.189189189189193</v>
      </c>
      <c r="AE163" s="44">
        <f>Matrix2!AE163/Matrix3!AE163*100</f>
        <v>46.423057128152337</v>
      </c>
      <c r="AF163" s="40">
        <f>Matrix2!AF163/Matrix3!AF163*100</f>
        <v>0</v>
      </c>
      <c r="AG163" s="38">
        <f>Matrix2!AG163/Matrix3!AG163*100</f>
        <v>17.33715984215651</v>
      </c>
      <c r="AH163" s="38">
        <f>Matrix2!AH163/Matrix3!AH163*100</f>
        <v>53.421052631578945</v>
      </c>
      <c r="AI163" s="38">
        <f>Matrix2!AI163/Matrix3!AI163*100</f>
        <v>99.070160608622146</v>
      </c>
      <c r="AJ163" s="38">
        <f>Matrix2!AJ163/Matrix3!AJ163*100</f>
        <v>33.094555873925501</v>
      </c>
      <c r="AK163" s="38">
        <f>Matrix2!AK163/Matrix3!AK163*100</f>
        <v>17.720306513409962</v>
      </c>
      <c r="AL163" s="38">
        <f>Matrix2!AL163/Matrix3!AL163*100</f>
        <v>8.1417624521072796</v>
      </c>
      <c r="AM163" s="38">
        <f>Matrix2!AM163/Matrix3!AM163*100</f>
        <v>19.189189189189189</v>
      </c>
      <c r="AN163" s="38">
        <f>Matrix2!AN163/Matrix3!AN163*100</f>
        <v>11.32131244457582</v>
      </c>
      <c r="AO163" s="38">
        <f>Matrix2!AO163/Matrix3!AO163*1000</f>
        <v>41.383387525864613</v>
      </c>
      <c r="AP163" s="38" t="s">
        <v>46</v>
      </c>
      <c r="AQ163" s="40" t="s">
        <v>46</v>
      </c>
      <c r="AR163" s="38">
        <f>Matrix2!AR163/Matrix3!AR163*100</f>
        <v>9.5064828575821245</v>
      </c>
      <c r="AS163" s="38">
        <f>Matrix2!AS163/Matrix3!AS163*100</f>
        <v>25.229110512129381</v>
      </c>
      <c r="AT163" s="38">
        <f>Matrix2!AT163/Matrix3!AT163*100</f>
        <v>36.324786324786324</v>
      </c>
      <c r="AU163" s="38">
        <f>Matrix2!AU163/Matrix3!AU163*100</f>
        <v>34.705882352941174</v>
      </c>
      <c r="AV163" s="38">
        <f>Matrix2!AV163/Matrix3!AV163*100</f>
        <v>7.1698113207547172</v>
      </c>
      <c r="AW163" s="38">
        <f>Matrix2!AW163/Matrix3!AW163*100</f>
        <v>1.5633423180592994</v>
      </c>
      <c r="AX163" s="38" t="s">
        <v>237</v>
      </c>
      <c r="AY163" s="38" t="s">
        <v>46</v>
      </c>
      <c r="AZ163" s="9" t="s">
        <v>46</v>
      </c>
      <c r="BA163" s="40">
        <f>Matrix2!BA163/Matrix3!BA163*1000</f>
        <v>10.437051532941943</v>
      </c>
      <c r="BB163" s="38">
        <f>Matrix2!BB163/Matrix3!BB163*100</f>
        <v>9.4808589145697741</v>
      </c>
      <c r="BC163" s="38">
        <f>Matrix2!BC163/Matrix3!BC163*100</f>
        <v>3.5173642030276042</v>
      </c>
      <c r="BD163" s="55">
        <f>Matrix2!BD163/Matrix3!BD163*100</f>
        <v>48.101265822784811</v>
      </c>
      <c r="BE163" s="38">
        <f>Matrix2!BE163/Matrix3!BE163*100</f>
        <v>4.0897097625329817</v>
      </c>
      <c r="BF163" s="51">
        <f>Matrix2!BF163/Matrix3!BF163*100</f>
        <v>38.70967741935484</v>
      </c>
      <c r="BG163" s="38">
        <f>Matrix2!BG163/Matrix3!BG163*100</f>
        <v>23.932762773535593</v>
      </c>
      <c r="BH163" s="38">
        <f>Matrix2!BH163/Matrix3!BH163*100</f>
        <v>1.9914346895074948</v>
      </c>
      <c r="BI163" s="38">
        <f>Matrix2!BI163/Matrix3!BI163*100</f>
        <v>19.57345458482191</v>
      </c>
      <c r="BJ163" s="38">
        <f>Matrix2!BJ163/Matrix3!BJ163*100</f>
        <v>8.8989931796037673</v>
      </c>
      <c r="BK163" s="38">
        <f>Matrix2!BK163/Matrix3!BK163*100</f>
        <v>26.034063260340634</v>
      </c>
      <c r="BL163" s="38" t="s">
        <v>46</v>
      </c>
      <c r="BM163" s="38" t="s">
        <v>46</v>
      </c>
      <c r="BN163" s="38" t="s">
        <v>46</v>
      </c>
      <c r="BO163" s="40" t="s">
        <v>46</v>
      </c>
      <c r="BP163" s="38">
        <f>Matrix2!BP163/Matrix3!BP163*100</f>
        <v>12.843798650752463</v>
      </c>
      <c r="BQ163" s="38">
        <f>Matrix2!BQ163/Matrix3!BQ163*100</f>
        <v>13.77622396002886</v>
      </c>
      <c r="BR163" s="38">
        <f>(Matrix2!BR163-Matrix3!BR163)/Matrix3!BR163*100</f>
        <v>70.414923958174825</v>
      </c>
      <c r="BS163" s="38">
        <f>Matrix2!BS163/Matrix3!BS163*100</f>
        <v>6.8518423615025883</v>
      </c>
      <c r="BT163" s="38">
        <f>Matrix2!BT163/Matrix3!BT163*100</f>
        <v>3.3823604776302982</v>
      </c>
      <c r="BU163" s="38">
        <f>Matrix2!BU163/Matrix3!BU163*100</f>
        <v>2.5428126621691751</v>
      </c>
      <c r="BV163" s="38">
        <f>Matrix2!BV163/Matrix3!BV163*100</f>
        <v>7.1009903658290101</v>
      </c>
      <c r="BW163" s="38">
        <f>Matrix2!BW163/Matrix3!BW163*100</f>
        <v>9.4678529461138154</v>
      </c>
      <c r="BX163" s="35">
        <f>Matrix2!BX163/Matrix3!BX163*1000</f>
        <v>50821.645556585318</v>
      </c>
      <c r="BY163" s="45">
        <f>Matrix2!BY163/Matrix3!BY163*1000000</f>
        <v>26823.423307614536</v>
      </c>
      <c r="BZ163" s="38">
        <f>Matrix2!BZ163/Matrix3!BZ163*100</f>
        <v>61.886947163429504</v>
      </c>
      <c r="CA163" s="38">
        <f>Matrix2!CA163/Matrix3!CA163*100</f>
        <v>63.707744441689393</v>
      </c>
      <c r="CB163" s="38">
        <f>Matrix2!CB163/Matrix3!CB163*100</f>
        <v>87.156201349247524</v>
      </c>
      <c r="CC163" s="38">
        <f>Matrix2!CC163/Matrix3!CC163*100</f>
        <v>12.843798650752463</v>
      </c>
      <c r="CD163" s="38">
        <f>Matrix2!CD163/Matrix3!CD163*100</f>
        <v>7.0965230928905036</v>
      </c>
      <c r="CE163" s="38">
        <f>Matrix2!CE163/Matrix3!CE163*100</f>
        <v>68.606728192914559</v>
      </c>
      <c r="CF163" s="38">
        <f>Matrix2!CF163/Matrix3!CF163*100</f>
        <v>7.2847682119205297</v>
      </c>
      <c r="CG163" s="35">
        <f>Matrix2!$CG163-Matrix3!CG163</f>
        <v>-2745</v>
      </c>
      <c r="CH163" s="38">
        <f>Matrix2!CH163/Matrix3!CH163*100</f>
        <v>3.4779728386883075</v>
      </c>
      <c r="CI163" s="38">
        <f>Matrix2!CI163/Matrix3!CI163*100</f>
        <v>2.2275587943027491</v>
      </c>
      <c r="CJ163" s="38">
        <f>Matrix2!CJ163/Matrix3!CJ163*100</f>
        <v>1.250414044385558</v>
      </c>
      <c r="CK163" s="38">
        <f>Matrix2!CK163/Matrix3!CK163*100</f>
        <v>37.142857142857146</v>
      </c>
      <c r="CL163" s="38" t="s">
        <v>237</v>
      </c>
      <c r="CM163" s="38">
        <f>Matrix2!CM163/Matrix3!CM163*100</f>
        <v>46.428571428571431</v>
      </c>
      <c r="CN163" s="38">
        <f>Matrix2!CN163/Matrix3!CN163*100</f>
        <v>25.654450261780106</v>
      </c>
      <c r="CO163" s="40">
        <f>Matrix2!CO163/Matrix3!CO163*100</f>
        <v>7.5130890052356012</v>
      </c>
      <c r="CP163" s="35">
        <f>Matrix2!CP163-Matrix3!CP163</f>
        <v>11</v>
      </c>
      <c r="CQ163" s="77">
        <f>Matrix2!CQ163/Matrix3!CQ163*100-100</f>
        <v>0.12028430836524251</v>
      </c>
      <c r="CR163" s="35">
        <f>Matrix2!CR163-Matrix3!CR163</f>
        <v>-81</v>
      </c>
      <c r="CS163" s="50">
        <f>Matrix2!CS163/Matrix3!CS163*100-100</f>
        <v>-0.87690808704124379</v>
      </c>
      <c r="CT163" s="38">
        <f>Matrix2!CT163/Matrix3!CT163*100</f>
        <v>40.989515072083883</v>
      </c>
      <c r="CU163" s="35">
        <f>Matrix2!CT163-Matrix3!CU163</f>
        <v>8</v>
      </c>
      <c r="CV163" s="38">
        <f>Matrix2!CV163/Matrix3!CV163*100</f>
        <v>106.64809960681521</v>
      </c>
      <c r="CW163" s="38">
        <f>Matrix2!CW163/Matrix3!CW163*100</f>
        <v>50.042023266540255</v>
      </c>
      <c r="CX163" s="38">
        <f>Matrix2!CX163/Matrix3!CX163</f>
        <v>2.1124824077081303</v>
      </c>
      <c r="CY163" s="38">
        <f>Matrix2!CY163/Matrix3!CY163</f>
        <v>6.1497005988023954</v>
      </c>
      <c r="CZ163" s="38">
        <f>Matrix2!CZ163/Matrix3!CZ163</f>
        <v>60.411764705882355</v>
      </c>
      <c r="DA163" s="40">
        <f>(Matrix2!DA163-Matrix3!DA163)/Matrix3!DA163*100</f>
        <v>2.2767075306479843</v>
      </c>
      <c r="DB163" s="44" t="s">
        <v>46</v>
      </c>
      <c r="DC163" s="44" t="s">
        <v>46</v>
      </c>
      <c r="DD163" s="44" t="s">
        <v>46</v>
      </c>
      <c r="DE163" s="44" t="s">
        <v>46</v>
      </c>
      <c r="DF163" s="44">
        <f>Matrix2!DF163/Matrix3!DF163*100</f>
        <v>3.5173642030276042</v>
      </c>
      <c r="DG163" s="44">
        <f>Matrix2!DG163/Matrix3!DG163*100</f>
        <v>48.101265822784811</v>
      </c>
      <c r="DH163" s="44">
        <f>Matrix2!DH163/Matrix3!DH163*100</f>
        <v>4.0897097625329817</v>
      </c>
      <c r="DI163" s="44">
        <f>Matrix2!DI163/Matrix3!DI163*100</f>
        <v>38.70967741935484</v>
      </c>
    </row>
    <row r="164" spans="1:113" x14ac:dyDescent="0.2">
      <c r="A164" s="3" t="s">
        <v>31</v>
      </c>
      <c r="B164" s="4">
        <v>2017</v>
      </c>
      <c r="C164" s="2" t="s">
        <v>9</v>
      </c>
      <c r="D164" s="38" t="s">
        <v>46</v>
      </c>
      <c r="E164" s="38" t="s">
        <v>46</v>
      </c>
      <c r="F164" s="39" t="s">
        <v>46</v>
      </c>
      <c r="G164" s="40">
        <f>Matrix2!G164/Matrix3!G164*100</f>
        <v>1.7575905179412241</v>
      </c>
      <c r="H164" s="38">
        <f>Matrix2!H164/Matrix3!H164*100</f>
        <v>8.4672836499431714</v>
      </c>
      <c r="I164" s="38">
        <f>Matrix2!I164/Matrix3!I164*100</f>
        <v>21.135736320831302</v>
      </c>
      <c r="J164" s="38">
        <f>Matrix2!J164/Matrix3!J164*100</f>
        <v>35.921421889616461</v>
      </c>
      <c r="K164" s="38">
        <f>Matrix2!K164/Matrix3!K164*100</f>
        <v>22.08773525501994</v>
      </c>
      <c r="L164" s="38">
        <f>Matrix2!L164/Matrix3!L164*100</f>
        <v>8.4720619746167785</v>
      </c>
      <c r="M164" s="9" t="s">
        <v>46</v>
      </c>
      <c r="N164" s="38" t="s">
        <v>237</v>
      </c>
      <c r="O164" s="9">
        <f>Matrix2!O164/Matrix3!O164*100</f>
        <v>26.70807453416149</v>
      </c>
      <c r="P164" s="9" t="s">
        <v>237</v>
      </c>
      <c r="Q164" s="9" t="s">
        <v>237</v>
      </c>
      <c r="R164" s="40" t="s">
        <v>46</v>
      </c>
      <c r="S164" s="38">
        <f>Matrix2!S164/Matrix3!S164*100</f>
        <v>65.595964958853202</v>
      </c>
      <c r="T164" s="38">
        <f>Matrix2!T164/Matrix3!T164*100</f>
        <v>65.348525469168905</v>
      </c>
      <c r="U164" s="38">
        <f>Matrix2!U164/Matrix3!U164*100</f>
        <v>49.341107871720119</v>
      </c>
      <c r="V164" s="38">
        <f>Matrix2!V164/Matrix3!V164*100</f>
        <v>57.246376811594203</v>
      </c>
      <c r="W164" s="38">
        <f>Matrix2!W164/Matrix3!W164*100</f>
        <v>48.924604112502955</v>
      </c>
      <c r="X164" s="38">
        <f>Matrix2!X164/Matrix3!X164*100</f>
        <v>10.359116022099448</v>
      </c>
      <c r="Y164" s="38">
        <f>Matrix2!Y164/Matrix3!Y164*100</f>
        <v>20.934948693914503</v>
      </c>
      <c r="Z164" s="38">
        <f>Matrix2!Z164/Matrix3!Z164*100</f>
        <v>10.351433370513648</v>
      </c>
      <c r="AA164" s="38">
        <f>(Matrix3!AA164-Matrix2!AA164)/Matrix2!AA164*100</f>
        <v>27.228991679482629</v>
      </c>
      <c r="AB164" s="38" t="s">
        <v>46</v>
      </c>
      <c r="AC164" s="38" t="s">
        <v>46</v>
      </c>
      <c r="AD164" s="38">
        <f>Matrix2!AD164/Matrix3!AD164*100</f>
        <v>88</v>
      </c>
      <c r="AE164" s="44">
        <f>Matrix2!AE164/Matrix3!AE164*100</f>
        <v>52.883694194290101</v>
      </c>
      <c r="AF164" s="40">
        <f>Matrix2!AF164/Matrix3!AF164*100</f>
        <v>0</v>
      </c>
      <c r="AG164" s="38">
        <f>Matrix2!AG164/Matrix3!AG164*100</f>
        <v>17.356713752232505</v>
      </c>
      <c r="AH164" s="38">
        <f>Matrix2!AH164/Matrix3!AH164*100</f>
        <v>68.20083682008368</v>
      </c>
      <c r="AI164" s="38">
        <f>Matrix2!AI164/Matrix3!AI164*100</f>
        <v>90.59570607801632</v>
      </c>
      <c r="AJ164" s="38">
        <f>Matrix2!AJ164/Matrix3!AJ164*100</f>
        <v>26.400000000000002</v>
      </c>
      <c r="AK164" s="38">
        <f>Matrix2!AK164/Matrix3!AK164*100</f>
        <v>17.584994138335286</v>
      </c>
      <c r="AL164" s="38">
        <f>Matrix2!AL164/Matrix3!AL164*100</f>
        <v>6.5650644783118413</v>
      </c>
      <c r="AM164" s="38">
        <f>Matrix2!AM164/Matrix3!AM164*100</f>
        <v>18.444444444444443</v>
      </c>
      <c r="AN164" s="38">
        <f>Matrix2!AN164/Matrix3!AN164*100</f>
        <v>10.032740879326473</v>
      </c>
      <c r="AO164" s="38">
        <f>Matrix2!AO164/Matrix3!AO164*1000</f>
        <v>47.240411599625816</v>
      </c>
      <c r="AP164" s="38" t="s">
        <v>46</v>
      </c>
      <c r="AQ164" s="40" t="s">
        <v>46</v>
      </c>
      <c r="AR164" s="38">
        <f>Matrix2!AR164/Matrix3!AR164*100</f>
        <v>8.8041889917194354</v>
      </c>
      <c r="AS164" s="38">
        <f>Matrix2!AS164/Matrix3!AS164*100</f>
        <v>29.967727063162748</v>
      </c>
      <c r="AT164" s="38">
        <f>Matrix2!AT164/Matrix3!AT164*100</f>
        <v>39.230769230769234</v>
      </c>
      <c r="AU164" s="38">
        <f>Matrix2!AU164/Matrix3!AU164*100</f>
        <v>41.96078431372549</v>
      </c>
      <c r="AV164" s="38">
        <f>Matrix2!AV164/Matrix3!AV164*100</f>
        <v>7.1000461041954814</v>
      </c>
      <c r="AW164" s="38">
        <f>Matrix2!AW164/Matrix3!AW164*100</f>
        <v>2.028584601198709</v>
      </c>
      <c r="AX164" s="38" t="s">
        <v>237</v>
      </c>
      <c r="AY164" s="38" t="s">
        <v>46</v>
      </c>
      <c r="AZ164" s="9" t="s">
        <v>46</v>
      </c>
      <c r="BA164" s="40">
        <f>Matrix2!BA164/Matrix3!BA164*1000</f>
        <v>13.041210224308816</v>
      </c>
      <c r="BB164" s="38">
        <f>Matrix2!BB164/Matrix3!BB164*100</f>
        <v>8.455106348433187</v>
      </c>
      <c r="BC164" s="38">
        <f>Matrix2!BC164/Matrix3!BC164*100</f>
        <v>2.3622047244094486</v>
      </c>
      <c r="BD164" s="55">
        <f>Matrix2!BD164/Matrix3!BD164*100</f>
        <v>34.920634920634917</v>
      </c>
      <c r="BE164" s="38">
        <f>Matrix2!BE164/Matrix3!BE164*100</f>
        <v>2.4364406779661016</v>
      </c>
      <c r="BF164" s="51">
        <f>Matrix2!BF164/Matrix3!BF164*100</f>
        <v>21.739130434782609</v>
      </c>
      <c r="BG164" s="38">
        <f>Matrix2!BG164/Matrix3!BG164*100</f>
        <v>24.626562753693783</v>
      </c>
      <c r="BH164" s="38">
        <f>Matrix2!BH164/Matrix3!BH164*100</f>
        <v>1.4504697544090985</v>
      </c>
      <c r="BI164" s="38">
        <f>Matrix2!BI164/Matrix3!BI164*100</f>
        <v>19.0914671577655</v>
      </c>
      <c r="BJ164" s="38">
        <f>Matrix2!BJ164/Matrix3!BJ164*100</f>
        <v>7.9101990704200649</v>
      </c>
      <c r="BK164" s="38">
        <f>Matrix2!BK164/Matrix3!BK164*100</f>
        <v>28.270509977827054</v>
      </c>
      <c r="BL164" s="38" t="s">
        <v>46</v>
      </c>
      <c r="BM164" s="38" t="s">
        <v>46</v>
      </c>
      <c r="BN164" s="38">
        <f>Matrix2!BN164/Matrix3!BN164*100</f>
        <v>11.434108527131782</v>
      </c>
      <c r="BO164" s="40">
        <f>Matrix2!BO164/Matrix3!BO164*100</f>
        <v>10.161662817551962</v>
      </c>
      <c r="BP164" s="38">
        <f>Matrix2!BP164/Matrix3!BP164*100</f>
        <v>12.651522868493432</v>
      </c>
      <c r="BQ164" s="38">
        <f>Matrix2!BQ164/Matrix3!BQ164*100</f>
        <v>14.064914398185694</v>
      </c>
      <c r="BR164" s="38">
        <f>(Matrix2!BR164-Matrix3!BR164)/Matrix3!BR164*100</f>
        <v>69.599116761808062</v>
      </c>
      <c r="BS164" s="38">
        <f>Matrix2!BS164/Matrix3!BS164*100</f>
        <v>5.236239649293716</v>
      </c>
      <c r="BT164" s="38">
        <f>Matrix2!BT164/Matrix3!BT164*100</f>
        <v>2.0214320506575745</v>
      </c>
      <c r="BU164" s="38">
        <f>Matrix2!BU164/Matrix3!BU164*100</f>
        <v>1.5279616990934095</v>
      </c>
      <c r="BV164" s="38">
        <f>Matrix2!BV164/Matrix3!BV164*100</f>
        <v>5.6168883623243033</v>
      </c>
      <c r="BW164" s="38">
        <f>Matrix2!BW164/Matrix3!BW164*100</f>
        <v>6.1029615278162188</v>
      </c>
      <c r="BX164" s="35">
        <f>Matrix2!BX164/Matrix3!BX164*1000</f>
        <v>56655.194752611547</v>
      </c>
      <c r="BY164" s="45">
        <f>Matrix2!BY164/Matrix3!BY164*1000000</f>
        <v>30449.429443090114</v>
      </c>
      <c r="BZ164" s="38">
        <f>Matrix2!BZ164/Matrix3!BZ164*100</f>
        <v>60.862152946906967</v>
      </c>
      <c r="CA164" s="38">
        <f>Matrix2!CA164/Matrix3!CA164*100</f>
        <v>65.512178845512182</v>
      </c>
      <c r="CB164" s="38">
        <f>Matrix2!CB164/Matrix3!CB164*100</f>
        <v>87.34847713150657</v>
      </c>
      <c r="CC164" s="38">
        <f>Matrix2!CC164/Matrix3!CC164*100</f>
        <v>12.651522868493432</v>
      </c>
      <c r="CD164" s="38">
        <f>Matrix2!CD164/Matrix3!CD164*100</f>
        <v>7.3953346236121016</v>
      </c>
      <c r="CE164" s="38">
        <f>Matrix2!CE164/Matrix3!CE164*100</f>
        <v>70.612244897959187</v>
      </c>
      <c r="CF164" s="38">
        <f>Matrix2!CF164/Matrix3!CF164*100</f>
        <v>2.5862068965517242</v>
      </c>
      <c r="CG164" s="35">
        <f>Matrix2!$CG164-Matrix3!CG164</f>
        <v>1904</v>
      </c>
      <c r="CH164" s="38">
        <f>Matrix2!CH164/Matrix3!CH164*100</f>
        <v>3.2212885154061621</v>
      </c>
      <c r="CI164" s="38">
        <f>Matrix2!CI164/Matrix3!CI164*100</f>
        <v>1.6740029345071361</v>
      </c>
      <c r="CJ164" s="38">
        <f>Matrix2!CJ164/Matrix3!CJ164*100</f>
        <v>1.5472855808990262</v>
      </c>
      <c r="CK164" s="38">
        <f>Matrix2!CK164/Matrix3!CK164*100</f>
        <v>33.333333333333329</v>
      </c>
      <c r="CL164" s="38" t="s">
        <v>237</v>
      </c>
      <c r="CM164" s="38">
        <f>Matrix2!CM164/Matrix3!CM164*100</f>
        <v>40.165631469979296</v>
      </c>
      <c r="CN164" s="38">
        <f>Matrix2!CN164/Matrix3!CN164*100</f>
        <v>21.037868162692845</v>
      </c>
      <c r="CO164" s="40">
        <f>Matrix2!CO164/Matrix3!CO164*100</f>
        <v>5.4082417966836909</v>
      </c>
      <c r="CP164" s="35">
        <f>Matrix2!CP164-Matrix3!CP164</f>
        <v>85</v>
      </c>
      <c r="CQ164" s="77">
        <f>Matrix2!CQ164/Matrix3!CQ164*100-100</f>
        <v>0.75825156110616376</v>
      </c>
      <c r="CR164" s="35">
        <f>Matrix2!CR164-Matrix3!CR164</f>
        <v>-108</v>
      </c>
      <c r="CS164" s="50">
        <f>Matrix2!CS164/Matrix3!CS164*100-100</f>
        <v>-0.94711917916337995</v>
      </c>
      <c r="CT164" s="38">
        <f>Matrix2!CT164/Matrix3!CT164*100</f>
        <v>34.803010181496234</v>
      </c>
      <c r="CU164" s="35">
        <f>Matrix2!CT164-Matrix3!CU164</f>
        <v>65</v>
      </c>
      <c r="CV164" s="38">
        <f>Matrix2!CV164/Matrix3!CV164*100</f>
        <v>116.90925188136343</v>
      </c>
      <c r="CW164" s="38">
        <f>Matrix2!CW164/Matrix3!CW164*100</f>
        <v>53.600016236402013</v>
      </c>
      <c r="CX164" s="38">
        <f>Matrix2!CX164/Matrix3!CX164</f>
        <v>2.160484083136017</v>
      </c>
      <c r="CY164" s="38">
        <f>Matrix2!CY164/Matrix3!CY164</f>
        <v>4.1162907268170423</v>
      </c>
      <c r="CZ164" s="38">
        <f>Matrix2!CZ164/Matrix3!CZ164</f>
        <v>45.791821561338288</v>
      </c>
      <c r="DA164" s="40">
        <f>(Matrix2!DA164-Matrix3!DA164)/Matrix3!DA164*100</f>
        <v>4.5454545454545379</v>
      </c>
      <c r="DB164" s="44" t="s">
        <v>46</v>
      </c>
      <c r="DC164" s="44" t="s">
        <v>46</v>
      </c>
      <c r="DD164" s="44" t="s">
        <v>46</v>
      </c>
      <c r="DE164" s="44" t="s">
        <v>46</v>
      </c>
      <c r="DF164" s="44">
        <f>Matrix2!DF164/Matrix3!DF164*100</f>
        <v>2.3622047244094486</v>
      </c>
      <c r="DG164" s="44">
        <f>Matrix2!DG164/Matrix3!DG164*100</f>
        <v>34.920634920634917</v>
      </c>
      <c r="DH164" s="44">
        <f>Matrix2!DH164/Matrix3!DH164*100</f>
        <v>2.4364406779661016</v>
      </c>
      <c r="DI164" s="44">
        <f>Matrix2!DI164/Matrix3!DI164*100</f>
        <v>21.739130434782609</v>
      </c>
    </row>
    <row r="165" spans="1:113" x14ac:dyDescent="0.2">
      <c r="A165" s="3" t="s">
        <v>32</v>
      </c>
      <c r="B165" s="4">
        <v>2017</v>
      </c>
      <c r="C165" s="2" t="s">
        <v>10</v>
      </c>
      <c r="D165" s="38" t="s">
        <v>46</v>
      </c>
      <c r="E165" s="38" t="s">
        <v>46</v>
      </c>
      <c r="F165" s="39" t="s">
        <v>46</v>
      </c>
      <c r="G165" s="40">
        <f>Matrix2!G165/Matrix3!G165*100</f>
        <v>2.5020850708924103</v>
      </c>
      <c r="H165" s="38">
        <f>Matrix2!H165/Matrix3!H165*100</f>
        <v>15.909090909090908</v>
      </c>
      <c r="I165" s="38">
        <f>Matrix2!I165/Matrix3!I165*100</f>
        <v>36.977573904179408</v>
      </c>
      <c r="J165" s="38">
        <f>Matrix2!J165/Matrix3!J165*100</f>
        <v>57.604456824512539</v>
      </c>
      <c r="K165" s="38">
        <f>Matrix2!K165/Matrix3!K165*100</f>
        <v>40.811446491571935</v>
      </c>
      <c r="L165" s="38">
        <f>Matrix2!L165/Matrix3!L165*100</f>
        <v>13.500095474508306</v>
      </c>
      <c r="M165" s="9" t="s">
        <v>46</v>
      </c>
      <c r="N165" s="38">
        <v>21.6</v>
      </c>
      <c r="O165" s="9">
        <f>Matrix2!O165/Matrix3!O165*100</f>
        <v>41.873449131513645</v>
      </c>
      <c r="P165" s="9">
        <f>Matrix2!P165/Matrix3!P165*100</f>
        <v>49.847183210168836</v>
      </c>
      <c r="Q165" s="9">
        <f>(Matrix3!Q165-Matrix2!Q165)/Matrix2!Q165*100</f>
        <v>55.012698663151419</v>
      </c>
      <c r="R165" s="40" t="s">
        <v>46</v>
      </c>
      <c r="S165" s="38">
        <f>Matrix2!S165/Matrix3!S165*100</f>
        <v>62.528284809171822</v>
      </c>
      <c r="T165" s="38">
        <f>Matrix2!T165/Matrix3!T165*100</f>
        <v>66.002971768202073</v>
      </c>
      <c r="U165" s="38">
        <f>Matrix2!U165/Matrix3!U165*100</f>
        <v>47.039098652001876</v>
      </c>
      <c r="V165" s="38">
        <f>Matrix2!V165/Matrix3!V165*100</f>
        <v>56.385329209014579</v>
      </c>
      <c r="W165" s="38">
        <f>Matrix2!W165/Matrix3!W165*100</f>
        <v>49.016253207869973</v>
      </c>
      <c r="X165" s="38">
        <f>Matrix2!X165/Matrix3!X165*100</f>
        <v>12.789666962137519</v>
      </c>
      <c r="Y165" s="38">
        <f>Matrix2!Y165/Matrix3!Y165*100</f>
        <v>25.279795464494185</v>
      </c>
      <c r="Z165" s="38">
        <f>Matrix2!Z165/Matrix3!Z165*100</f>
        <v>17.630682854805059</v>
      </c>
      <c r="AA165" s="38">
        <f>(Matrix3!AA165-Matrix2!AA165)/Matrix2!AA165*100</f>
        <v>12.96073370741755</v>
      </c>
      <c r="AB165" s="38" t="s">
        <v>46</v>
      </c>
      <c r="AC165" s="38" t="s">
        <v>46</v>
      </c>
      <c r="AD165" s="38">
        <f>Matrix2!AD165/Matrix3!AD165*100</f>
        <v>89.784946236559136</v>
      </c>
      <c r="AE165" s="44" t="s">
        <v>46</v>
      </c>
      <c r="AF165" s="40">
        <f>Matrix2!AF165/Matrix3!AF165*100</f>
        <v>52.216427640156446</v>
      </c>
      <c r="AG165" s="38">
        <f>Matrix2!AG165/Matrix3!AG165*100</f>
        <v>16.634232230562507</v>
      </c>
      <c r="AH165" s="38" t="s">
        <v>46</v>
      </c>
      <c r="AI165" s="38" t="s">
        <v>46</v>
      </c>
      <c r="AJ165" s="38" t="s">
        <v>46</v>
      </c>
      <c r="AK165" s="38">
        <f>Matrix2!AK165/Matrix3!AK165*100</f>
        <v>21.841240018788163</v>
      </c>
      <c r="AL165" s="38">
        <f>Matrix2!AL165/Matrix3!AL165*100</f>
        <v>24.307186472522311</v>
      </c>
      <c r="AM165" s="38">
        <f>Matrix2!AM165/Matrix3!AM165*100</f>
        <v>50</v>
      </c>
      <c r="AN165" s="38">
        <f>Matrix2!AN165/Matrix3!AN165*100</f>
        <v>28.955431754874649</v>
      </c>
      <c r="AO165" s="38" t="s">
        <v>46</v>
      </c>
      <c r="AP165" s="38" t="s">
        <v>46</v>
      </c>
      <c r="AQ165" s="40" t="s">
        <v>46</v>
      </c>
      <c r="AR165" s="38">
        <f>Matrix2!AR165/Matrix3!AR165*100</f>
        <v>9.9179872115651939</v>
      </c>
      <c r="AS165" s="38">
        <f>Matrix2!AS165/Matrix3!AS165*100</f>
        <v>30.086428404578371</v>
      </c>
      <c r="AT165" s="38">
        <f>Matrix2!AT165/Matrix3!AT165*100</f>
        <v>34.937888198757769</v>
      </c>
      <c r="AU165" s="38">
        <f>Matrix2!AU165/Matrix3!AU165*100</f>
        <v>46.222222222222221</v>
      </c>
      <c r="AV165" s="38">
        <f>Matrix2!AV165/Matrix3!AV165*100</f>
        <v>18.29011913104415</v>
      </c>
      <c r="AW165" s="38">
        <f>Matrix2!AW165/Matrix3!AW165*100</f>
        <v>2.8030833917309037</v>
      </c>
      <c r="AX165" s="38">
        <v>6</v>
      </c>
      <c r="AY165" s="38" t="s">
        <v>46</v>
      </c>
      <c r="AZ165" s="9" t="s">
        <v>46</v>
      </c>
      <c r="BA165" s="40" t="s">
        <v>46</v>
      </c>
      <c r="BB165" s="38">
        <f>Matrix2!BB165/Matrix3!BB165*100</f>
        <v>11.143545547215272</v>
      </c>
      <c r="BC165" s="38">
        <f>Matrix2!BC165/Matrix3!BC165*100</f>
        <v>6.3807084933845504</v>
      </c>
      <c r="BD165" s="55">
        <f>Matrix2!BD165/Matrix3!BD165*100</f>
        <v>47.491638795986624</v>
      </c>
      <c r="BE165" s="38">
        <f>Matrix2!BE165/Matrix3!BE165*100</f>
        <v>6.3614744351961949</v>
      </c>
      <c r="BF165" s="51">
        <f>Matrix2!BF165/Matrix3!BF165*100</f>
        <v>51.401869158878498</v>
      </c>
      <c r="BG165" s="38">
        <f>Matrix2!BG165/Matrix3!BG165*100</f>
        <v>24.265591696784359</v>
      </c>
      <c r="BH165" s="38">
        <f>Matrix2!BH165/Matrix3!BH165*100</f>
        <v>4.4873018903952646</v>
      </c>
      <c r="BI165" s="38">
        <f>Matrix2!BI165/Matrix3!BI165*100</f>
        <v>17.528637582256884</v>
      </c>
      <c r="BJ165" s="38">
        <f>Matrix2!BJ165/Matrix3!BJ165*100</f>
        <v>8.3061174750182794</v>
      </c>
      <c r="BK165" s="38">
        <f>Matrix2!BK165/Matrix3!BK165*100</f>
        <v>26.056338028169012</v>
      </c>
      <c r="BL165" s="38" t="s">
        <v>46</v>
      </c>
      <c r="BM165" s="38" t="s">
        <v>46</v>
      </c>
      <c r="BN165" s="38">
        <f>Matrix2!BN165/Matrix3!BN165*100</f>
        <v>13.816534541336353</v>
      </c>
      <c r="BO165" s="40">
        <f>Matrix2!BO165/Matrix3!BO165*100</f>
        <v>16.203703703703702</v>
      </c>
      <c r="BP165" s="38">
        <f>Matrix2!BP165/Matrix3!BP165*100</f>
        <v>13.176895306859207</v>
      </c>
      <c r="BQ165" s="38">
        <f>Matrix2!BQ165/Matrix3!BQ165*100</f>
        <v>20.167172047133814</v>
      </c>
      <c r="BR165" s="38">
        <f>(Matrix2!BR165-Matrix3!BR165)/Matrix3!BR165*100</f>
        <v>49.604052847931399</v>
      </c>
      <c r="BS165" s="38">
        <f>Matrix2!BS165/Matrix3!BS165*100</f>
        <v>15.08896302474284</v>
      </c>
      <c r="BT165" s="38">
        <f>Matrix2!BT165/Matrix3!BT165*100</f>
        <v>7.450653322212955</v>
      </c>
      <c r="BU165" s="38">
        <f>Matrix2!BU165/Matrix3!BU165*100</f>
        <v>5.886805636427157</v>
      </c>
      <c r="BV165" s="38">
        <f>Matrix2!BV165/Matrix3!BV165*100</f>
        <v>16.977669011930256</v>
      </c>
      <c r="BW165" s="38">
        <f>Matrix2!BW165/Matrix3!BW165*100</f>
        <v>20.093282178590236</v>
      </c>
      <c r="BX165" s="35">
        <f>Matrix2!BX165/Matrix3!BX165*1000</f>
        <v>36762.754473308029</v>
      </c>
      <c r="BY165" s="45">
        <f>Matrix2!BY165/Matrix3!BY165*1000000</f>
        <v>21551.802274359412</v>
      </c>
      <c r="BZ165" s="38">
        <f>Matrix2!BZ165/Matrix3!BZ165*100</f>
        <v>61.898804559355014</v>
      </c>
      <c r="CA165" s="38">
        <f>Matrix2!CA165/Matrix3!CA165*100</f>
        <v>64.363077614960844</v>
      </c>
      <c r="CB165" s="38">
        <f>Matrix2!CB165/Matrix3!CB165*100</f>
        <v>86.823104693140792</v>
      </c>
      <c r="CC165" s="38">
        <f>Matrix2!CC165/Matrix3!CC165*100</f>
        <v>13.176895306859207</v>
      </c>
      <c r="CD165" s="38">
        <f>Matrix2!CD165/Matrix3!CD165*100</f>
        <v>7.4007220216606493</v>
      </c>
      <c r="CE165" s="38">
        <f>Matrix2!CE165/Matrix3!CE165*100</f>
        <v>70.169673395479847</v>
      </c>
      <c r="CF165" s="38">
        <f>Matrix2!CF165/Matrix3!CF165*100</f>
        <v>12.868632707774799</v>
      </c>
      <c r="CG165" s="35">
        <f>Matrix2!$CG165-Matrix3!CG165</f>
        <v>1213</v>
      </c>
      <c r="CH165" s="38">
        <f>Matrix2!CH165/Matrix3!CH165*100</f>
        <v>6.0333857324650051</v>
      </c>
      <c r="CI165" s="38">
        <f>Matrix2!CI165/Matrix3!CI165*100</f>
        <v>4.6373231529306089</v>
      </c>
      <c r="CJ165" s="38">
        <f>Matrix2!CJ165/Matrix3!CJ165*100</f>
        <v>1.3960625795343964</v>
      </c>
      <c r="CK165" s="38">
        <f>Matrix2!CK165/Matrix3!CK165*100</f>
        <v>39.950372208436725</v>
      </c>
      <c r="CL165" s="38">
        <v>7.5</v>
      </c>
      <c r="CM165" s="38">
        <f>Matrix2!CM165/Matrix3!CM165*100</f>
        <v>63.089330024813897</v>
      </c>
      <c r="CN165" s="38">
        <f>Matrix2!CN165/Matrix3!CN165*100</f>
        <v>26.753109288171473</v>
      </c>
      <c r="CO165" s="40">
        <f>Matrix2!CO165/Matrix3!CO165*100</f>
        <v>15.539004312034496</v>
      </c>
      <c r="CP165" s="35">
        <f>Matrix2!CP165-Matrix3!CP165</f>
        <v>221</v>
      </c>
      <c r="CQ165" s="77">
        <f>Matrix2!CQ165/Matrix3!CQ165*100-100</f>
        <v>1.1026843628380476</v>
      </c>
      <c r="CR165" s="35">
        <f>Matrix2!CR165-Matrix3!CR165</f>
        <v>-252</v>
      </c>
      <c r="CS165" s="50">
        <f>Matrix2!CS165/Matrix3!CS165*100-100</f>
        <v>-1.2283694857421494</v>
      </c>
      <c r="CT165" s="38">
        <f>Matrix2!CT165/Matrix3!CT165*100</f>
        <v>62.917633124413953</v>
      </c>
      <c r="CU165" s="35">
        <f>Matrix2!CT165-Matrix3!CU165</f>
        <v>192</v>
      </c>
      <c r="CV165" s="38">
        <f>Matrix2!CV165/Matrix3!CV165*100</f>
        <v>90.775304742634376</v>
      </c>
      <c r="CW165" s="38">
        <f>Matrix2!CW165/Matrix3!CW165*100</f>
        <v>42.613752200908174</v>
      </c>
      <c r="CX165" s="38">
        <f>Matrix2!CX165/Matrix3!CX165</f>
        <v>2.1040214477211796</v>
      </c>
      <c r="CY165" s="38">
        <f>Matrix2!CY165/Matrix3!CY165</f>
        <v>12.635831381733022</v>
      </c>
      <c r="CZ165" s="38">
        <f>Matrix2!CZ165/Matrix3!CZ165</f>
        <v>95.495575221238937</v>
      </c>
      <c r="DA165" s="40">
        <f>(Matrix2!DA165-Matrix3!DA165)/Matrix3!DA165*100</f>
        <v>0.67681895093062661</v>
      </c>
      <c r="DB165" s="44" t="s">
        <v>46</v>
      </c>
      <c r="DC165" s="44" t="s">
        <v>46</v>
      </c>
      <c r="DD165" s="44" t="s">
        <v>46</v>
      </c>
      <c r="DE165" s="44" t="s">
        <v>46</v>
      </c>
      <c r="DF165" s="44">
        <f>Matrix2!DF165/Matrix3!DF165*100</f>
        <v>6.3807084933845504</v>
      </c>
      <c r="DG165" s="44">
        <f>Matrix2!DG165/Matrix3!DG165*100</f>
        <v>47.491638795986624</v>
      </c>
      <c r="DH165" s="44">
        <f>Matrix2!DH165/Matrix3!DH165*100</f>
        <v>6.3614744351961949</v>
      </c>
      <c r="DI165" s="44">
        <f>Matrix2!DI165/Matrix3!DI165*100</f>
        <v>51.401869158878498</v>
      </c>
    </row>
    <row r="166" spans="1:113" x14ac:dyDescent="0.2">
      <c r="A166" s="3" t="s">
        <v>33</v>
      </c>
      <c r="B166" s="4">
        <v>2017</v>
      </c>
      <c r="C166" s="2" t="s">
        <v>11</v>
      </c>
      <c r="D166" s="38" t="s">
        <v>46</v>
      </c>
      <c r="E166" s="38" t="s">
        <v>46</v>
      </c>
      <c r="F166" s="39" t="s">
        <v>46</v>
      </c>
      <c r="G166" s="40">
        <f>Matrix2!G166/Matrix3!G166*100</f>
        <v>2.4222390809580578</v>
      </c>
      <c r="H166" s="38">
        <f>Matrix2!H166/Matrix3!H166*100</f>
        <v>13.841624218778223</v>
      </c>
      <c r="I166" s="38">
        <f>Matrix2!I166/Matrix3!I166*100</f>
        <v>32.939561432029194</v>
      </c>
      <c r="J166" s="38">
        <f>Matrix2!J166/Matrix3!J166*100</f>
        <v>54.014827190143052</v>
      </c>
      <c r="K166" s="38">
        <f>Matrix2!K166/Matrix3!K166*100</f>
        <v>34.420717319490322</v>
      </c>
      <c r="L166" s="38">
        <f>Matrix2!L166/Matrix3!L166*100</f>
        <v>11.724602306203181</v>
      </c>
      <c r="M166" s="9" t="s">
        <v>46</v>
      </c>
      <c r="N166" s="38">
        <v>17.100000000000001</v>
      </c>
      <c r="O166" s="9">
        <f>Matrix2!O166/Matrix3!O166*100</f>
        <v>32.573795960642151</v>
      </c>
      <c r="P166" s="9">
        <f>Matrix2!P166/Matrix3!P166*100</f>
        <v>42.153809552373616</v>
      </c>
      <c r="Q166" s="9">
        <f>(Matrix3!Q166-Matrix2!Q166)/Matrix2!Q166*100</f>
        <v>43.297582689695155</v>
      </c>
      <c r="R166" s="40" t="s">
        <v>46</v>
      </c>
      <c r="S166" s="38">
        <f>Matrix2!S166/Matrix3!S166*100</f>
        <v>67.097775478530792</v>
      </c>
      <c r="T166" s="38">
        <f>Matrix2!T166/Matrix3!T166*100</f>
        <v>69.252857695068741</v>
      </c>
      <c r="U166" s="38">
        <f>Matrix2!U166/Matrix3!U166*100</f>
        <v>46.689400397840295</v>
      </c>
      <c r="V166" s="38">
        <f>Matrix2!V166/Matrix3!V166*100</f>
        <v>58.548387096774192</v>
      </c>
      <c r="W166" s="38">
        <f>Matrix2!W166/Matrix3!W166*100</f>
        <v>47.819030229255425</v>
      </c>
      <c r="X166" s="38">
        <f>Matrix2!X166/Matrix3!X166*100</f>
        <v>11.558280028429282</v>
      </c>
      <c r="Y166" s="38">
        <f>Matrix2!Y166/Matrix3!Y166*100</f>
        <v>25.962919323522023</v>
      </c>
      <c r="Z166" s="38">
        <f>Matrix2!Z166/Matrix3!Z166*100</f>
        <v>15.368038158563083</v>
      </c>
      <c r="AA166" s="38">
        <f>(Matrix3!AA166-Matrix2!AA166)/Matrix2!AA166*100</f>
        <v>18.760764702795154</v>
      </c>
      <c r="AB166" s="38" t="s">
        <v>46</v>
      </c>
      <c r="AC166" s="38" t="s">
        <v>46</v>
      </c>
      <c r="AD166" s="38">
        <f>Matrix2!AD166/Matrix3!AD166*100</f>
        <v>88.264878457669738</v>
      </c>
      <c r="AE166" s="44" t="s">
        <v>46</v>
      </c>
      <c r="AF166" s="40">
        <f>Matrix2!AF166/Matrix3!AF166*100</f>
        <v>43.966323666978482</v>
      </c>
      <c r="AG166" s="38">
        <f>Matrix2!AG166/Matrix3!AG166*100</f>
        <v>17.298869260503594</v>
      </c>
      <c r="AH166" s="38" t="s">
        <v>46</v>
      </c>
      <c r="AI166" s="38" t="s">
        <v>46</v>
      </c>
      <c r="AJ166" s="38" t="s">
        <v>46</v>
      </c>
      <c r="AK166" s="38">
        <f>Matrix2!AK166/Matrix3!AK166*100</f>
        <v>20.693842150910669</v>
      </c>
      <c r="AL166" s="38">
        <f>Matrix2!AL166/Matrix3!AL166*100</f>
        <v>16.929748482220294</v>
      </c>
      <c r="AM166" s="38">
        <f>Matrix2!AM166/Matrix3!AM166*100</f>
        <v>36.043587594300085</v>
      </c>
      <c r="AN166" s="38">
        <f>Matrix2!AN166/Matrix3!AN166*100</f>
        <v>20.883366398663465</v>
      </c>
      <c r="AO166" s="38" t="s">
        <v>46</v>
      </c>
      <c r="AP166" s="38" t="s">
        <v>46</v>
      </c>
      <c r="AQ166" s="40" t="s">
        <v>46</v>
      </c>
      <c r="AR166" s="38">
        <f>Matrix2!AR166/Matrix3!AR166*100</f>
        <v>10.160398829522055</v>
      </c>
      <c r="AS166" s="38">
        <f>Matrix2!AS166/Matrix3!AS166*100</f>
        <v>32.284444444444446</v>
      </c>
      <c r="AT166" s="38">
        <f>Matrix2!AT166/Matrix3!AT166*100</f>
        <v>34.140969162995596</v>
      </c>
      <c r="AU166" s="38">
        <f>Matrix2!AU166/Matrix3!AU166*100</f>
        <v>43.70967741935484</v>
      </c>
      <c r="AV166" s="38">
        <f>Matrix2!AV166/Matrix3!AV166*100</f>
        <v>12.693333333333335</v>
      </c>
      <c r="AW166" s="38">
        <f>Matrix2!AW166/Matrix3!AW166*100</f>
        <v>2.951111111111111</v>
      </c>
      <c r="AX166" s="38">
        <v>5.8</v>
      </c>
      <c r="AY166" s="38" t="s">
        <v>46</v>
      </c>
      <c r="AZ166" s="9" t="s">
        <v>46</v>
      </c>
      <c r="BA166" s="40" t="s">
        <v>46</v>
      </c>
      <c r="BB166" s="38">
        <f>Matrix2!BB166/Matrix3!BB166*100</f>
        <v>9.8659730501065717</v>
      </c>
      <c r="BC166" s="38">
        <f>Matrix2!BC166/Matrix3!BC166*100</f>
        <v>5.8187599364069955</v>
      </c>
      <c r="BD166" s="55">
        <f>Matrix2!BD166/Matrix3!BD166*100</f>
        <v>38.524590163934427</v>
      </c>
      <c r="BE166" s="38">
        <f>Matrix2!BE166/Matrix3!BE166*100</f>
        <v>5.3587647593097181</v>
      </c>
      <c r="BF166" s="51">
        <f>Matrix2!BF166/Matrix3!BF166*100</f>
        <v>44.915254237288138</v>
      </c>
      <c r="BG166" s="38">
        <f>Matrix2!BG166/Matrix3!BG166*100</f>
        <v>21.460568621075829</v>
      </c>
      <c r="BH166" s="38">
        <f>Matrix2!BH166/Matrix3!BH166*100</f>
        <v>3.6276407709788741</v>
      </c>
      <c r="BI166" s="38">
        <f>Matrix2!BI166/Matrix3!BI166*100</f>
        <v>16.532868827627993</v>
      </c>
      <c r="BJ166" s="38">
        <f>Matrix2!BJ166/Matrix3!BJ166*100</f>
        <v>7.9407755225689183</v>
      </c>
      <c r="BK166" s="38">
        <f>Matrix2!BK166/Matrix3!BK166*100</f>
        <v>23.605150214592275</v>
      </c>
      <c r="BL166" s="38" t="s">
        <v>46</v>
      </c>
      <c r="BM166" s="38" t="s">
        <v>46</v>
      </c>
      <c r="BN166" s="38">
        <f>Matrix2!BN166/Matrix3!BN166*100</f>
        <v>16.927281008046151</v>
      </c>
      <c r="BO166" s="40">
        <f>Matrix2!BO166/Matrix3!BO166*100</f>
        <v>17.822520507084267</v>
      </c>
      <c r="BP166" s="38">
        <f>Matrix2!BP166/Matrix3!BP166*100</f>
        <v>12.802510944081934</v>
      </c>
      <c r="BQ166" s="38">
        <f>Matrix2!BQ166/Matrix3!BQ166*100</f>
        <v>18.880608300884891</v>
      </c>
      <c r="BR166" s="38">
        <f>(Matrix2!BR166-Matrix3!BR166)/Matrix3!BR166*100</f>
        <v>50.612851105547641</v>
      </c>
      <c r="BS166" s="38">
        <f>Matrix2!BS166/Matrix3!BS166*100</f>
        <v>11.28210686030129</v>
      </c>
      <c r="BT166" s="38">
        <f>Matrix2!BT166/Matrix3!BT166*100</f>
        <v>5.5037751526317695</v>
      </c>
      <c r="BU166" s="38">
        <f>Matrix2!BU166/Matrix3!BU166*100</f>
        <v>3.8324935987445281</v>
      </c>
      <c r="BV166" s="38">
        <f>Matrix2!BV166/Matrix3!BV166*100</f>
        <v>11.963846277684507</v>
      </c>
      <c r="BW166" s="38">
        <f>Matrix2!BW166/Matrix3!BW166*100</f>
        <v>14.136413641364138</v>
      </c>
      <c r="BX166" s="35">
        <f>Matrix2!BX166/Matrix3!BX166*1000</f>
        <v>37158.012082853857</v>
      </c>
      <c r="BY166" s="45">
        <f>Matrix2!BY166/Matrix3!BY166*1000000</f>
        <v>22072.955230388387</v>
      </c>
      <c r="BZ166" s="38">
        <f>Matrix2!BZ166/Matrix3!BZ166*100</f>
        <v>64.134243705068457</v>
      </c>
      <c r="CA166" s="38">
        <f>Matrix2!CA166/Matrix3!CA166*100</f>
        <v>68.408859758164766</v>
      </c>
      <c r="CB166" s="38">
        <f>Matrix2!CB166/Matrix3!CB166*100</f>
        <v>87.197489055918069</v>
      </c>
      <c r="CC166" s="38">
        <f>Matrix2!CC166/Matrix3!CC166*100</f>
        <v>12.802510944081934</v>
      </c>
      <c r="CD166" s="38">
        <f>Matrix2!CD166/Matrix3!CD166*100</f>
        <v>8.2390352688527297</v>
      </c>
      <c r="CE166" s="38">
        <f>Matrix2!CE166/Matrix3!CE166*100</f>
        <v>71.511793123046317</v>
      </c>
      <c r="CF166" s="38">
        <f>Matrix2!CF166/Matrix3!CF166*100</f>
        <v>11.577181208053691</v>
      </c>
      <c r="CG166" s="35">
        <f>Matrix2!$CG166-Matrix3!CG166</f>
        <v>11328</v>
      </c>
      <c r="CH166" s="38">
        <f>Matrix2!CH166/Matrix3!CH166*100</f>
        <v>5.4385174336731819</v>
      </c>
      <c r="CI166" s="38">
        <f>Matrix2!CI166/Matrix3!CI166*100</f>
        <v>3.7599278995099419</v>
      </c>
      <c r="CJ166" s="38">
        <f>Matrix2!CJ166/Matrix3!CJ166*100</f>
        <v>1.6785895341632402</v>
      </c>
      <c r="CK166" s="38">
        <f>Matrix2!CK166/Matrix3!CK166*100</f>
        <v>41.636457793889178</v>
      </c>
      <c r="CL166" s="38">
        <v>6.6</v>
      </c>
      <c r="CM166" s="38">
        <f>Matrix2!CM166/Matrix3!CM166*100</f>
        <v>58.726048679440702</v>
      </c>
      <c r="CN166" s="38">
        <f>Matrix2!CN166/Matrix3!CN166*100</f>
        <v>25.806451612903224</v>
      </c>
      <c r="CO166" s="40">
        <f>Matrix2!CO166/Matrix3!CO166*100</f>
        <v>11.252359603586598</v>
      </c>
      <c r="CP166" s="35">
        <f>Matrix2!CP166-Matrix3!CP166</f>
        <v>177</v>
      </c>
      <c r="CQ166" s="77">
        <f>Matrix2!CQ166/Matrix3!CQ166*100-100</f>
        <v>0.67106460418561653</v>
      </c>
      <c r="CR166" s="35">
        <f>Matrix2!CR166-Matrix3!CR166</f>
        <v>145</v>
      </c>
      <c r="CS166" s="50">
        <f>Matrix2!CS166/Matrix3!CS166*100-100</f>
        <v>0.54907603756437595</v>
      </c>
      <c r="CT166" s="38">
        <f>Matrix2!CT166/Matrix3!CT166*100</f>
        <v>59.691936880955069</v>
      </c>
      <c r="CU166" s="35">
        <f>Matrix2!CT166-Matrix3!CU166</f>
        <v>148</v>
      </c>
      <c r="CV166" s="38">
        <f>Matrix2!CV166/Matrix3!CV166*100</f>
        <v>89.284826573268546</v>
      </c>
      <c r="CW166" s="38">
        <f>Matrix2!CW166/Matrix3!CW166*100</f>
        <v>42.823236154763194</v>
      </c>
      <c r="CX166" s="38">
        <f>Matrix2!CX166/Matrix3!CX166</f>
        <v>2.0964101787337173</v>
      </c>
      <c r="CY166" s="38">
        <f>Matrix2!CY166/Matrix3!CY166</f>
        <v>7.6923718215923298</v>
      </c>
      <c r="CZ166" s="38">
        <f>Matrix2!CZ166/Matrix3!CZ166</f>
        <v>78.639204545454547</v>
      </c>
      <c r="DA166" s="40">
        <f>(Matrix2!DA166-Matrix3!DA166)/Matrix3!DA166*100</f>
        <v>6.09756097560975</v>
      </c>
      <c r="DB166" s="44" t="s">
        <v>46</v>
      </c>
      <c r="DC166" s="44" t="s">
        <v>46</v>
      </c>
      <c r="DD166" s="44" t="s">
        <v>46</v>
      </c>
      <c r="DE166" s="44" t="s">
        <v>46</v>
      </c>
      <c r="DF166" s="44">
        <f>Matrix2!DF166/Matrix3!DF166*100</f>
        <v>5.8187599364069955</v>
      </c>
      <c r="DG166" s="44">
        <f>Matrix2!DG166/Matrix3!DG166*100</f>
        <v>38.524590163934427</v>
      </c>
      <c r="DH166" s="44">
        <f>Matrix2!DH166/Matrix3!DH166*100</f>
        <v>5.3587647593097181</v>
      </c>
      <c r="DI166" s="44">
        <f>Matrix2!DI166/Matrix3!DI166*100</f>
        <v>44.915254237288138</v>
      </c>
    </row>
    <row r="167" spans="1:113" x14ac:dyDescent="0.2">
      <c r="A167" s="3" t="s">
        <v>34</v>
      </c>
      <c r="B167" s="4">
        <v>2017</v>
      </c>
      <c r="C167" s="2" t="s">
        <v>12</v>
      </c>
      <c r="D167" s="38" t="s">
        <v>46</v>
      </c>
      <c r="E167" s="38" t="s">
        <v>46</v>
      </c>
      <c r="F167" s="39" t="s">
        <v>46</v>
      </c>
      <c r="G167" s="40">
        <f>Matrix2!G167/Matrix3!G167*100</f>
        <v>1.9173679158947343</v>
      </c>
      <c r="H167" s="38">
        <f>Matrix2!H167/Matrix3!H167*100</f>
        <v>10.495301444164193</v>
      </c>
      <c r="I167" s="38">
        <f>Matrix2!I167/Matrix3!I167*100</f>
        <v>22.492801499966518</v>
      </c>
      <c r="J167" s="38">
        <f>Matrix2!J167/Matrix3!J167*100</f>
        <v>38.167130181432924</v>
      </c>
      <c r="K167" s="38">
        <f>Matrix2!K167/Matrix3!K167*100</f>
        <v>23.251886453467481</v>
      </c>
      <c r="L167" s="38">
        <f>Matrix2!L167/Matrix3!L167*100</f>
        <v>7.6857749469214438</v>
      </c>
      <c r="M167" s="9" t="s">
        <v>46</v>
      </c>
      <c r="N167" s="38">
        <v>21.2</v>
      </c>
      <c r="O167" s="9">
        <f>Matrix2!O167/Matrix3!O167*100</f>
        <v>28.354978354978357</v>
      </c>
      <c r="P167" s="9">
        <f>Matrix2!P167/Matrix3!P167*100</f>
        <v>49.32693033711864</v>
      </c>
      <c r="Q167" s="9">
        <f>(Matrix3!Q167-Matrix2!Q167)/Matrix2!Q167*100</f>
        <v>51.752544517629687</v>
      </c>
      <c r="R167" s="40" t="s">
        <v>46</v>
      </c>
      <c r="S167" s="38">
        <f>Matrix2!S167/Matrix3!S167*100</f>
        <v>65.966239406037687</v>
      </c>
      <c r="T167" s="38">
        <f>Matrix2!T167/Matrix3!T167*100</f>
        <v>68.711450791096809</v>
      </c>
      <c r="U167" s="38">
        <f>Matrix2!U167/Matrix3!U167*100</f>
        <v>46.217562557924005</v>
      </c>
      <c r="V167" s="38">
        <f>Matrix2!V167/Matrix3!V167*100</f>
        <v>59.883478984602576</v>
      </c>
      <c r="W167" s="38">
        <f>Matrix2!W167/Matrix3!W167*100</f>
        <v>50.557713999248023</v>
      </c>
      <c r="X167" s="38">
        <f>Matrix2!X167/Matrix3!X167*100</f>
        <v>10.274636510500807</v>
      </c>
      <c r="Y167" s="38">
        <f>Matrix2!Y167/Matrix3!Y167*100</f>
        <v>27.012926380000856</v>
      </c>
      <c r="Z167" s="38">
        <f>Matrix2!Z167/Matrix3!Z167*100</f>
        <v>14.676457875471307</v>
      </c>
      <c r="AA167" s="38">
        <f>(Matrix3!AA167-Matrix2!AA167)/Matrix2!AA167*100</f>
        <v>20.479863266160528</v>
      </c>
      <c r="AB167" s="38" t="s">
        <v>46</v>
      </c>
      <c r="AC167" s="38" t="s">
        <v>46</v>
      </c>
      <c r="AD167" s="38">
        <f>Matrix2!AD167/Matrix3!AD167*100</f>
        <v>87.851518560179969</v>
      </c>
      <c r="AE167" s="44" t="s">
        <v>46</v>
      </c>
      <c r="AF167" s="40">
        <f>Matrix2!AF167/Matrix3!AF167*100</f>
        <v>56.327985739750439</v>
      </c>
      <c r="AG167" s="38">
        <f>Matrix2!AG167/Matrix3!AG167*100</f>
        <v>16.854534496997836</v>
      </c>
      <c r="AH167" s="38" t="s">
        <v>46</v>
      </c>
      <c r="AI167" s="38" t="s">
        <v>46</v>
      </c>
      <c r="AJ167" s="38" t="s">
        <v>46</v>
      </c>
      <c r="AK167" s="38">
        <f>Matrix2!AK167/Matrix3!AK167*100</f>
        <v>19.808377896613191</v>
      </c>
      <c r="AL167" s="38">
        <f>Matrix2!AL167/Matrix3!AL167*100</f>
        <v>16.154188948306594</v>
      </c>
      <c r="AM167" s="38">
        <f>Matrix2!AM167/Matrix3!AM167*100</f>
        <v>37.682789651293582</v>
      </c>
      <c r="AN167" s="38">
        <f>Matrix2!AN167/Matrix3!AN167*100</f>
        <v>21.692491060786651</v>
      </c>
      <c r="AO167" s="38" t="s">
        <v>46</v>
      </c>
      <c r="AP167" s="38" t="s">
        <v>46</v>
      </c>
      <c r="AQ167" s="40" t="s">
        <v>46</v>
      </c>
      <c r="AR167" s="38">
        <f>Matrix2!AR167/Matrix3!AR167*100</f>
        <v>10.935023771790808</v>
      </c>
      <c r="AS167" s="38">
        <f>Matrix2!AS167/Matrix3!AS167*100</f>
        <v>34.211063482343334</v>
      </c>
      <c r="AT167" s="38">
        <f>Matrix2!AT167/Matrix3!AT167*100</f>
        <v>35.322195704057279</v>
      </c>
      <c r="AU167" s="38">
        <f>Matrix2!AU167/Matrix3!AU167*100</f>
        <v>43.412162162162161</v>
      </c>
      <c r="AV167" s="38">
        <f>Matrix2!AV167/Matrix3!AV167*100</f>
        <v>12.53317003470096</v>
      </c>
      <c r="AW167" s="38">
        <f>Matrix2!AW167/Matrix3!AW167*100</f>
        <v>2.6331904470300063</v>
      </c>
      <c r="AX167" s="38">
        <v>5.2</v>
      </c>
      <c r="AY167" s="38" t="s">
        <v>46</v>
      </c>
      <c r="AZ167" s="9" t="s">
        <v>46</v>
      </c>
      <c r="BA167" s="40" t="s">
        <v>46</v>
      </c>
      <c r="BB167" s="38">
        <f>Matrix2!BB167/Matrix3!BB167*100</f>
        <v>9.5087163232963547</v>
      </c>
      <c r="BC167" s="38">
        <f>Matrix2!BC167/Matrix3!BC167*100</f>
        <v>6.9103129594622974</v>
      </c>
      <c r="BD167" s="55">
        <f>Matrix2!BD167/Matrix3!BD167*100</f>
        <v>46.200607902735563</v>
      </c>
      <c r="BE167" s="38">
        <f>Matrix2!BE167/Matrix3!BE167*100</f>
        <v>8.2299887260428424</v>
      </c>
      <c r="BF167" s="51">
        <f>Matrix2!BF167/Matrix3!BF167*100</f>
        <v>42.465753424657535</v>
      </c>
      <c r="BG167" s="38">
        <f>Matrix2!BG167/Matrix3!BG167*100</f>
        <v>21.026316376866589</v>
      </c>
      <c r="BH167" s="38">
        <f>Matrix2!BH167/Matrix3!BH167*100</f>
        <v>3.0785562632696393</v>
      </c>
      <c r="BI167" s="38">
        <f>Matrix2!BI167/Matrix3!BI167*100</f>
        <v>15.982762748384008</v>
      </c>
      <c r="BJ167" s="38">
        <f>Matrix2!BJ167/Matrix3!BJ167*100</f>
        <v>7.2252813023701217</v>
      </c>
      <c r="BK167" s="38">
        <f>Matrix2!BK167/Matrix3!BK167*100</f>
        <v>26.441351888667992</v>
      </c>
      <c r="BL167" s="38" t="s">
        <v>46</v>
      </c>
      <c r="BM167" s="38" t="s">
        <v>46</v>
      </c>
      <c r="BN167" s="38">
        <f>Matrix2!BN167/Matrix3!BN167*100</f>
        <v>14.174174174174173</v>
      </c>
      <c r="BO167" s="40">
        <f>Matrix2!BO167/Matrix3!BO167*100</f>
        <v>17.927823050058205</v>
      </c>
      <c r="BP167" s="38">
        <f>Matrix2!BP167/Matrix3!BP167*100</f>
        <v>12.218436975644481</v>
      </c>
      <c r="BQ167" s="38">
        <f>Matrix2!BQ167/Matrix3!BQ167*100</f>
        <v>18.539193557788753</v>
      </c>
      <c r="BR167" s="38">
        <f>(Matrix2!BR167-Matrix3!BR167)/Matrix3!BR167*100</f>
        <v>48.657903706512052</v>
      </c>
      <c r="BS167" s="38">
        <f>Matrix2!BS167/Matrix3!BS167*100</f>
        <v>11.097966563246356</v>
      </c>
      <c r="BT167" s="38">
        <f>Matrix2!BT167/Matrix3!BT167*100</f>
        <v>5.0356018838865202</v>
      </c>
      <c r="BU167" s="38">
        <f>Matrix2!BU167/Matrix3!BU167*100</f>
        <v>3.1270656429552042</v>
      </c>
      <c r="BV167" s="38">
        <f>Matrix2!BV167/Matrix3!BV167*100</f>
        <v>11.463779994912523</v>
      </c>
      <c r="BW167" s="38">
        <f>Matrix2!BW167/Matrix3!BW167*100</f>
        <v>13.523703134818124</v>
      </c>
      <c r="BX167" s="35">
        <f>Matrix2!BX167/Matrix3!BX167*1000</f>
        <v>38016.688466916246</v>
      </c>
      <c r="BY167" s="45">
        <f>Matrix2!BY167/Matrix3!BY167*1000000</f>
        <v>22263.839490134971</v>
      </c>
      <c r="BZ167" s="38">
        <f>Matrix2!BZ167/Matrix3!BZ167*100</f>
        <v>65.161491930983686</v>
      </c>
      <c r="CA167" s="38">
        <f>Matrix2!CA167/Matrix3!CA167*100</f>
        <v>67.66092131970963</v>
      </c>
      <c r="CB167" s="38">
        <f>Matrix2!CB167/Matrix3!CB167*100</f>
        <v>87.78156302435552</v>
      </c>
      <c r="CC167" s="38">
        <f>Matrix2!CC167/Matrix3!CC167*100</f>
        <v>12.218436975644481</v>
      </c>
      <c r="CD167" s="38">
        <f>Matrix2!CD167/Matrix3!CD167*100</f>
        <v>7.0524228402908422</v>
      </c>
      <c r="CE167" s="38">
        <f>Matrix2!CE167/Matrix3!CE167*100</f>
        <v>71.107506950880449</v>
      </c>
      <c r="CF167" s="38">
        <f>Matrix2!CF167/Matrix3!CF167*100</f>
        <v>10.691823899371069</v>
      </c>
      <c r="CG167" s="35">
        <f>Matrix2!$CG167-Matrix3!CG167</f>
        <v>-3931</v>
      </c>
      <c r="CH167" s="38">
        <f>Matrix2!CH167/Matrix3!CH167*100</f>
        <v>4.7477134929606413</v>
      </c>
      <c r="CI167" s="38">
        <f>Matrix2!CI167/Matrix3!CI167*100</f>
        <v>3.6584112629740004</v>
      </c>
      <c r="CJ167" s="38">
        <f>Matrix2!CJ167/Matrix3!CJ167*100</f>
        <v>1.0893022299866406</v>
      </c>
      <c r="CK167" s="38">
        <f>Matrix2!CK167/Matrix3!CK167*100</f>
        <v>43.290043290043286</v>
      </c>
      <c r="CL167" s="38">
        <v>5.8</v>
      </c>
      <c r="CM167" s="38">
        <f>Matrix2!CM167/Matrix3!CM167*100</f>
        <v>60.750360750360755</v>
      </c>
      <c r="CN167" s="38">
        <f>Matrix2!CN167/Matrix3!CN167*100</f>
        <v>22.082585278276483</v>
      </c>
      <c r="CO167" s="40">
        <f>Matrix2!CO167/Matrix3!CO167*100</f>
        <v>10.937836866690622</v>
      </c>
      <c r="CP167" s="35">
        <f>Matrix2!CP167-Matrix3!CP167</f>
        <v>109</v>
      </c>
      <c r="CQ167" s="77">
        <f>Matrix2!CQ167/Matrix3!CQ167*100-100</f>
        <v>0.51485522648906112</v>
      </c>
      <c r="CR167" s="35">
        <f>Matrix2!CR167-Matrix3!CR167</f>
        <v>395</v>
      </c>
      <c r="CS167" s="50">
        <f>Matrix2!CS167/Matrix3!CS167*100-100</f>
        <v>1.8913095523102754</v>
      </c>
      <c r="CT167" s="38">
        <f>Matrix2!CT167/Matrix3!CT167*100</f>
        <v>45.916353383458649</v>
      </c>
      <c r="CU167" s="35">
        <f>Matrix2!CT167-Matrix3!CU167</f>
        <v>61</v>
      </c>
      <c r="CV167" s="38">
        <f>Matrix2!CV167/Matrix3!CV167*100</f>
        <v>99.198308270676691</v>
      </c>
      <c r="CW167" s="38">
        <f>Matrix2!CW167/Matrix3!CW167*100</f>
        <v>47.11814468427044</v>
      </c>
      <c r="CX167" s="38">
        <f>Matrix2!CX167/Matrix3!CX167</f>
        <v>2.1451280823557579</v>
      </c>
      <c r="CY167" s="38">
        <f>Matrix2!CY167/Matrix3!CY167</f>
        <v>3.5091250881178038</v>
      </c>
      <c r="CZ167" s="38">
        <f>Matrix2!CZ167/Matrix3!CZ167</f>
        <v>54.172914147521162</v>
      </c>
      <c r="DA167" s="40">
        <f>(Matrix2!DA167-Matrix3!DA167)/Matrix3!DA167*100</f>
        <v>7.5728155339805756</v>
      </c>
      <c r="DB167" s="44" t="s">
        <v>46</v>
      </c>
      <c r="DC167" s="44" t="s">
        <v>46</v>
      </c>
      <c r="DD167" s="44" t="s">
        <v>46</v>
      </c>
      <c r="DE167" s="44" t="s">
        <v>46</v>
      </c>
      <c r="DF167" s="44">
        <f>Matrix2!DF167/Matrix3!DF167*100</f>
        <v>6.9103129594622974</v>
      </c>
      <c r="DG167" s="44">
        <f>Matrix2!DG167/Matrix3!DG167*100</f>
        <v>46.200607902735563</v>
      </c>
      <c r="DH167" s="44">
        <f>Matrix2!DH167/Matrix3!DH167*100</f>
        <v>8.2299887260428424</v>
      </c>
      <c r="DI167" s="44">
        <f>Matrix2!DI167/Matrix3!DI167*100</f>
        <v>42.465753424657535</v>
      </c>
    </row>
    <row r="168" spans="1:113" x14ac:dyDescent="0.2">
      <c r="A168" s="3" t="s">
        <v>35</v>
      </c>
      <c r="B168" s="4">
        <v>2017</v>
      </c>
      <c r="C168" s="2" t="s">
        <v>228</v>
      </c>
      <c r="D168" s="38" t="s">
        <v>46</v>
      </c>
      <c r="E168" s="38" t="s">
        <v>46</v>
      </c>
      <c r="F168" s="39" t="s">
        <v>46</v>
      </c>
      <c r="G168" s="40">
        <f>Matrix2!G168/Matrix3!G168*100</f>
        <v>2.4683346014411671</v>
      </c>
      <c r="H168" s="38">
        <f>Matrix2!H168/Matrix3!H168*100</f>
        <v>7.308776798102314</v>
      </c>
      <c r="I168" s="38">
        <f>Matrix2!I168/Matrix3!I168*100</f>
        <v>17.155261155619208</v>
      </c>
      <c r="J168" s="38">
        <f>Matrix2!J168/Matrix3!J168*100</f>
        <v>30.013351134846459</v>
      </c>
      <c r="K168" s="38">
        <f>Matrix2!K168/Matrix3!K168*100</f>
        <v>17.686622320768663</v>
      </c>
      <c r="L168" s="38">
        <f>Matrix2!L168/Matrix3!L168*100</f>
        <v>6.235201262825572</v>
      </c>
      <c r="M168" s="9" t="s">
        <v>46</v>
      </c>
      <c r="N168" s="38">
        <v>23</v>
      </c>
      <c r="O168" s="9">
        <f>Matrix2!O168/Matrix3!O168*100</f>
        <v>24.224137931034484</v>
      </c>
      <c r="P168" s="9" t="s">
        <v>237</v>
      </c>
      <c r="Q168" s="9" t="s">
        <v>237</v>
      </c>
      <c r="R168" s="40" t="s">
        <v>46</v>
      </c>
      <c r="S168" s="38">
        <f>Matrix2!S168/Matrix3!S168*100</f>
        <v>65.216462546283111</v>
      </c>
      <c r="T168" s="38">
        <f>Matrix2!T168/Matrix3!T168*100</f>
        <v>66.602249982745533</v>
      </c>
      <c r="U168" s="38">
        <f>Matrix2!U168/Matrix3!U168*100</f>
        <v>46.746752850783587</v>
      </c>
      <c r="V168" s="38">
        <f>Matrix2!V168/Matrix3!V168*100</f>
        <v>61.950207468879668</v>
      </c>
      <c r="W168" s="38">
        <f>Matrix2!W168/Matrix3!W168*100</f>
        <v>51.565353509000779</v>
      </c>
      <c r="X168" s="38">
        <f>Matrix2!X168/Matrix3!X168*100</f>
        <v>8.5194091377533496</v>
      </c>
      <c r="Y168" s="38">
        <f>Matrix2!Y168/Matrix3!Y168*100</f>
        <v>28.941264753846259</v>
      </c>
      <c r="Z168" s="38">
        <f>Matrix2!Z168/Matrix3!Z168*100</f>
        <v>11.732882048775235</v>
      </c>
      <c r="AA168" s="38">
        <f>(Matrix3!AA168-Matrix2!AA168)/Matrix2!AA168*100</f>
        <v>28.068130897269651</v>
      </c>
      <c r="AB168" s="38" t="s">
        <v>46</v>
      </c>
      <c r="AC168" s="38" t="s">
        <v>46</v>
      </c>
      <c r="AD168" s="38">
        <f>Matrix2!AD168/Matrix3!AD168*100</f>
        <v>86.316989737742304</v>
      </c>
      <c r="AE168" s="44">
        <f>Matrix2!AE168/Matrix3!AE168*100</f>
        <v>46.941988615719993</v>
      </c>
      <c r="AF168" s="40">
        <f>Matrix2!AF168/Matrix3!AF168*100</f>
        <v>0</v>
      </c>
      <c r="AG168" s="38">
        <f>Matrix2!AG168/Matrix3!AG168*100</f>
        <v>16.761401781318533</v>
      </c>
      <c r="AH168" s="38">
        <f>Matrix2!AH168/Matrix3!AH168*100</f>
        <v>53.431372549019606</v>
      </c>
      <c r="AI168" s="38">
        <f>Matrix2!AI168/Matrix3!AI168*100</f>
        <v>97.576607250150218</v>
      </c>
      <c r="AJ168" s="38">
        <f>Matrix2!AJ168/Matrix3!AJ168*100</f>
        <v>33.844189016602812</v>
      </c>
      <c r="AK168" s="38">
        <f>Matrix2!AK168/Matrix3!AK168*100</f>
        <v>19.312926668134772</v>
      </c>
      <c r="AL168" s="38">
        <f>Matrix2!AL168/Matrix3!AL168*100</f>
        <v>12.90464655362255</v>
      </c>
      <c r="AM168" s="38">
        <f>Matrix2!AM168/Matrix3!AM168*100</f>
        <v>33.409350057012546</v>
      </c>
      <c r="AN168" s="38">
        <f>Matrix2!AN168/Matrix3!AN168*100</f>
        <v>16.608811748998665</v>
      </c>
      <c r="AO168" s="38">
        <f>Matrix2!AO168/Matrix3!AO168*1000</f>
        <v>76.769025367156217</v>
      </c>
      <c r="AP168" s="38" t="s">
        <v>46</v>
      </c>
      <c r="AQ168" s="40" t="s">
        <v>46</v>
      </c>
      <c r="AR168" s="38">
        <f>Matrix2!AR168/Matrix3!AR168*100</f>
        <v>10.562592310790851</v>
      </c>
      <c r="AS168" s="38">
        <f>Matrix2!AS168/Matrix3!AS168*100</f>
        <v>34.427966101694921</v>
      </c>
      <c r="AT168" s="38">
        <f>Matrix2!AT168/Matrix3!AT168*100</f>
        <v>40.861538461538458</v>
      </c>
      <c r="AU168" s="38">
        <f>Matrix2!AU168/Matrix3!AU168*100</f>
        <v>40.512048192771083</v>
      </c>
      <c r="AV168" s="38">
        <f>Matrix2!AV168/Matrix3!AV168*100</f>
        <v>11.080508474576272</v>
      </c>
      <c r="AW168" s="38">
        <f>Matrix2!AW168/Matrix3!AW168*100</f>
        <v>3.050847457627119</v>
      </c>
      <c r="AX168" s="38">
        <v>6</v>
      </c>
      <c r="AY168" s="38" t="s">
        <v>46</v>
      </c>
      <c r="AZ168" s="9" t="s">
        <v>46</v>
      </c>
      <c r="BA168" s="40">
        <f>Matrix2!BA168/Matrix3!BA168*1000</f>
        <v>15.625</v>
      </c>
      <c r="BB168" s="38">
        <f>Matrix2!BB168/Matrix3!BB168*100</f>
        <v>9.8755762431186493</v>
      </c>
      <c r="BC168" s="38">
        <f>Matrix2!BC168/Matrix3!BC168*100</f>
        <v>4.6137566137566139</v>
      </c>
      <c r="BD168" s="55">
        <f>Matrix2!BD168/Matrix3!BD168*100</f>
        <v>61.467889908256879</v>
      </c>
      <c r="BE168" s="38">
        <f>Matrix2!BE168/Matrix3!BE168*100</f>
        <v>5.4938271604938267</v>
      </c>
      <c r="BF168" s="51">
        <f>Matrix2!BF168/Matrix3!BF168*100</f>
        <v>51.68539325842697</v>
      </c>
      <c r="BG168" s="38">
        <f>Matrix2!BG168/Matrix3!BG168*100</f>
        <v>22.682719419952559</v>
      </c>
      <c r="BH168" s="38">
        <f>Matrix2!BH168/Matrix3!BH168*100</f>
        <v>2.3184688239936859</v>
      </c>
      <c r="BI168" s="38">
        <f>Matrix2!BI168/Matrix3!BI168*100</f>
        <v>17.510009165018573</v>
      </c>
      <c r="BJ168" s="38">
        <f>Matrix2!BJ168/Matrix3!BJ168*100</f>
        <v>7.404370266750278</v>
      </c>
      <c r="BK168" s="38">
        <f>Matrix2!BK168/Matrix3!BK168*100</f>
        <v>28.273615635179155</v>
      </c>
      <c r="BL168" s="38" t="s">
        <v>46</v>
      </c>
      <c r="BM168" s="38" t="s">
        <v>46</v>
      </c>
      <c r="BN168" s="38">
        <f>Matrix2!BN168/Matrix3!BN168*100</f>
        <v>16.148039035168477</v>
      </c>
      <c r="BO168" s="40">
        <f>Matrix2!BO168/Matrix3!BO168*100</f>
        <v>14.415231187669992</v>
      </c>
      <c r="BP168" s="38">
        <f>Matrix2!BP168/Matrix3!BP168*100</f>
        <v>12.813015045988625</v>
      </c>
      <c r="BQ168" s="38">
        <f>Matrix2!BQ168/Matrix3!BQ168*100</f>
        <v>17.120054096069936</v>
      </c>
      <c r="BR168" s="38">
        <f>(Matrix2!BR168-Matrix3!BR168)/Matrix3!BR168*100</f>
        <v>57.245981755435984</v>
      </c>
      <c r="BS168" s="38">
        <f>Matrix2!BS168/Matrix3!BS168*100</f>
        <v>8.6134359754733012</v>
      </c>
      <c r="BT168" s="38">
        <f>Matrix2!BT168/Matrix3!BT168*100</f>
        <v>3.828939712661684</v>
      </c>
      <c r="BU168" s="38">
        <f>Matrix2!BU168/Matrix3!BU168*100</f>
        <v>2.8656494231484926</v>
      </c>
      <c r="BV168" s="38">
        <f>Matrix2!BV168/Matrix3!BV168*100</f>
        <v>8.9782923299565844</v>
      </c>
      <c r="BW168" s="38">
        <f>Matrix2!BW168/Matrix3!BW168*100</f>
        <v>10.856179445829058</v>
      </c>
      <c r="BX168" s="35">
        <f>Matrix2!BX168/Matrix3!BX168*1000</f>
        <v>40598.370783945815</v>
      </c>
      <c r="BY168" s="45">
        <f>Matrix2!BY168/Matrix3!BY168*1000000</f>
        <v>22326.953786164668</v>
      </c>
      <c r="BZ168" s="38">
        <f>Matrix2!BZ168/Matrix3!BZ168*100</f>
        <v>63.852213221143082</v>
      </c>
      <c r="CA168" s="38">
        <f>Matrix2!CA168/Matrix3!CA168*100</f>
        <v>65.841705464346973</v>
      </c>
      <c r="CB168" s="38">
        <f>Matrix2!CB168/Matrix3!CB168*100</f>
        <v>87.186984954011379</v>
      </c>
      <c r="CC168" s="38">
        <f>Matrix2!CC168/Matrix3!CC168*100</f>
        <v>12.813015045988625</v>
      </c>
      <c r="CD168" s="38">
        <f>Matrix2!CD168/Matrix3!CD168*100</f>
        <v>6.1140943165505872</v>
      </c>
      <c r="CE168" s="38">
        <f>Matrix2!CE168/Matrix3!CE168*100</f>
        <v>71.358009634733818</v>
      </c>
      <c r="CF168" s="38">
        <f>Matrix2!CF168/Matrix3!CF168*100</f>
        <v>11.602209944751381</v>
      </c>
      <c r="CG168" s="35">
        <f>Matrix2!$CG168-Matrix3!CG168</f>
        <v>-6471</v>
      </c>
      <c r="CH168" s="38">
        <f>Matrix2!CH168/Matrix3!CH168*100</f>
        <v>4.0654680545333468</v>
      </c>
      <c r="CI168" s="38">
        <f>Matrix2!CI168/Matrix3!CI168*100</f>
        <v>2.7967616444117338</v>
      </c>
      <c r="CJ168" s="38">
        <f>Matrix2!CJ168/Matrix3!CJ168*100</f>
        <v>1.2687064101216137</v>
      </c>
      <c r="CK168" s="38">
        <f>Matrix2!CK168/Matrix3!CK168*100</f>
        <v>36.724137931034484</v>
      </c>
      <c r="CL168" s="38">
        <v>5.0999999999999996</v>
      </c>
      <c r="CM168" s="38">
        <f>Matrix2!CM168/Matrix3!CM168*100</f>
        <v>54.91379310344827</v>
      </c>
      <c r="CN168" s="38">
        <f>Matrix2!CN168/Matrix3!CN168*100</f>
        <v>24.942156409069874</v>
      </c>
      <c r="CO168" s="40">
        <f>Matrix2!CO168/Matrix3!CO168*100</f>
        <v>8.758314855875831</v>
      </c>
      <c r="CP168" s="35">
        <f>Matrix2!CP168-Matrix3!CP168</f>
        <v>162</v>
      </c>
      <c r="CQ168" s="77">
        <f>Matrix2!CQ168/Matrix3!CQ168*100-100</f>
        <v>0.77095131585210197</v>
      </c>
      <c r="CR168" s="35">
        <f>Matrix2!CR168-Matrix3!CR168</f>
        <v>444</v>
      </c>
      <c r="CS168" s="50">
        <f>Matrix2!CS168/Matrix3!CS168*100-100</f>
        <v>2.1417201292750008</v>
      </c>
      <c r="CT168" s="38">
        <f>Matrix2!CT168/Matrix3!CT168*100</f>
        <v>34.493506493506494</v>
      </c>
      <c r="CU168" s="35">
        <f>Matrix2!CT168-Matrix3!CU168</f>
        <v>59</v>
      </c>
      <c r="CV168" s="38">
        <f>Matrix2!CV168/Matrix3!CV168*100</f>
        <v>109.15466351829988</v>
      </c>
      <c r="CW168" s="38">
        <f>Matrix2!CW168/Matrix3!CW168*100</f>
        <v>51.724253681242452</v>
      </c>
      <c r="CX168" s="38">
        <f>Matrix2!CX168/Matrix3!CX168</f>
        <v>2.1555158940716801</v>
      </c>
      <c r="CY168" s="38">
        <f>Matrix2!CY168/Matrix3!CY168</f>
        <v>1.2448740806775127</v>
      </c>
      <c r="CZ168" s="38">
        <f>Matrix2!CZ168/Matrix3!CZ168</f>
        <v>38.225834046193327</v>
      </c>
      <c r="DA168" s="40">
        <f>(Matrix2!DA168-Matrix3!DA168)/Matrix3!DA168*100</f>
        <v>0.18939393939393534</v>
      </c>
      <c r="DB168" s="44" t="s">
        <v>46</v>
      </c>
      <c r="DC168" s="44" t="s">
        <v>46</v>
      </c>
      <c r="DD168" s="44" t="s">
        <v>46</v>
      </c>
      <c r="DE168" s="44" t="s">
        <v>46</v>
      </c>
      <c r="DF168" s="44">
        <f>Matrix2!DF168/Matrix3!DF168*100</f>
        <v>4.6137566137566139</v>
      </c>
      <c r="DG168" s="44">
        <f>Matrix2!DG168/Matrix3!DG168*100</f>
        <v>61.467889908256879</v>
      </c>
      <c r="DH168" s="44">
        <f>Matrix2!DH168/Matrix3!DH168*100</f>
        <v>5.4938271604938267</v>
      </c>
      <c r="DI168" s="44">
        <f>Matrix2!DI168/Matrix3!DI168*100</f>
        <v>51.68539325842697</v>
      </c>
    </row>
    <row r="169" spans="1:113" x14ac:dyDescent="0.2">
      <c r="A169" s="3" t="s">
        <v>36</v>
      </c>
      <c r="B169" s="4">
        <v>2017</v>
      </c>
      <c r="C169" s="2" t="s">
        <v>13</v>
      </c>
      <c r="D169" s="38" t="s">
        <v>46</v>
      </c>
      <c r="E169" s="38" t="s">
        <v>46</v>
      </c>
      <c r="F169" s="39" t="s">
        <v>46</v>
      </c>
      <c r="G169" s="40" t="s">
        <v>46</v>
      </c>
      <c r="H169" s="38">
        <f>Matrix2!H169/Matrix3!H169*100</f>
        <v>6.3291139240506329</v>
      </c>
      <c r="I169" s="38">
        <f>Matrix2!I169/Matrix3!I169*100</f>
        <v>16.102598267821453</v>
      </c>
      <c r="J169" s="38">
        <f>Matrix2!J169/Matrix3!J169*100</f>
        <v>28.598342125094195</v>
      </c>
      <c r="K169" s="38">
        <f>Matrix2!K169/Matrix3!K169*100</f>
        <v>16.770821497557094</v>
      </c>
      <c r="L169" s="38">
        <f>Matrix2!L169/Matrix3!L169*100</f>
        <v>5.1195499296765119</v>
      </c>
      <c r="M169" s="9" t="s">
        <v>46</v>
      </c>
      <c r="N169" s="38" t="s">
        <v>237</v>
      </c>
      <c r="O169" s="9">
        <f>Matrix2!O169/Matrix3!O169*100</f>
        <v>22.433460076045627</v>
      </c>
      <c r="P169" s="9" t="s">
        <v>237</v>
      </c>
      <c r="Q169" s="9" t="s">
        <v>237</v>
      </c>
      <c r="R169" s="40" t="s">
        <v>46</v>
      </c>
      <c r="S169" s="38">
        <f>Matrix2!S169/Matrix3!S169*100</f>
        <v>66.962738301559781</v>
      </c>
      <c r="T169" s="38">
        <f>Matrix2!T169/Matrix3!T169*100</f>
        <v>68.984072320275502</v>
      </c>
      <c r="U169" s="38">
        <f>Matrix2!U169/Matrix3!U169*100</f>
        <v>47.715827338129493</v>
      </c>
      <c r="V169" s="38">
        <f>Matrix2!V169/Matrix3!V169*100</f>
        <v>59.510869565217398</v>
      </c>
      <c r="W169" s="38">
        <f>Matrix2!W169/Matrix3!W169*100</f>
        <v>53.298153034300789</v>
      </c>
      <c r="X169" s="38">
        <f>Matrix2!X169/Matrix3!X169*100</f>
        <v>9.1503267973856204</v>
      </c>
      <c r="Y169" s="38">
        <f>Matrix2!Y169/Matrix3!Y169*100</f>
        <v>23.773831739449864</v>
      </c>
      <c r="Z169" s="38">
        <f>Matrix2!Z169/Matrix3!Z169*100</f>
        <v>10.857145239897955</v>
      </c>
      <c r="AA169" s="38">
        <f>(Matrix3!AA169-Matrix2!AA169)/Matrix2!AA169*100</f>
        <v>24.777854656199093</v>
      </c>
      <c r="AB169" s="38" t="s">
        <v>46</v>
      </c>
      <c r="AC169" s="38" t="s">
        <v>46</v>
      </c>
      <c r="AD169" s="38">
        <f>Matrix2!AD169/Matrix3!AD169*100</f>
        <v>87.152777777777786</v>
      </c>
      <c r="AE169" s="44">
        <f>Matrix2!AE169/Matrix3!AE169*100</f>
        <v>51.102464332036313</v>
      </c>
      <c r="AF169" s="40">
        <f>Matrix2!AF169/Matrix3!AF169*100</f>
        <v>88.256227758007128</v>
      </c>
      <c r="AG169" s="38">
        <f>Matrix2!AG169/Matrix3!AG169*100</f>
        <v>17.681545636242504</v>
      </c>
      <c r="AH169" s="38">
        <f>Matrix2!AH169/Matrix3!AH169*100</f>
        <v>57.482993197278908</v>
      </c>
      <c r="AI169" s="38">
        <f>Matrix2!AI169/Matrix3!AI169*100</f>
        <v>110.69182389937107</v>
      </c>
      <c r="AJ169" s="38">
        <f>Matrix2!AJ169/Matrix3!AJ169*100</f>
        <v>16.370106761565836</v>
      </c>
      <c r="AK169" s="38">
        <f>Matrix2!AK169/Matrix3!AK169*100</f>
        <v>17.701290719114933</v>
      </c>
      <c r="AL169" s="38">
        <f>Matrix2!AL169/Matrix3!AL169*100</f>
        <v>8.9121081745543957</v>
      </c>
      <c r="AM169" s="38">
        <f>Matrix2!AM169/Matrix3!AM169*100</f>
        <v>23.611111111111111</v>
      </c>
      <c r="AN169" s="38">
        <f>Matrix2!AN169/Matrix3!AN169*100</f>
        <v>11.228334589299171</v>
      </c>
      <c r="AO169" s="38">
        <f>Matrix2!AO169/Matrix3!AO169*1000</f>
        <v>42.200452147701583</v>
      </c>
      <c r="AP169" s="38" t="s">
        <v>46</v>
      </c>
      <c r="AQ169" s="40" t="s">
        <v>46</v>
      </c>
      <c r="AR169" s="38">
        <f>Matrix2!AR169/Matrix3!AR169*100</f>
        <v>9.6135909393737506</v>
      </c>
      <c r="AS169" s="38">
        <f>Matrix2!AS169/Matrix3!AS169*100</f>
        <v>34.234234234234236</v>
      </c>
      <c r="AT169" s="38">
        <f>Matrix2!AT169/Matrix3!AT169*100</f>
        <v>36.84210526315789</v>
      </c>
      <c r="AU169" s="38">
        <f>Matrix2!AU169/Matrix3!AU169*100</f>
        <v>35.164835164835168</v>
      </c>
      <c r="AV169" s="38">
        <f>Matrix2!AV169/Matrix3!AV169*100</f>
        <v>7.6923076923076925</v>
      </c>
      <c r="AW169" s="38">
        <f>Matrix2!AW169/Matrix3!AW169*100</f>
        <v>1.2474012474012475</v>
      </c>
      <c r="AX169" s="38" t="s">
        <v>237</v>
      </c>
      <c r="AY169" s="38" t="s">
        <v>46</v>
      </c>
      <c r="AZ169" s="9" t="s">
        <v>46</v>
      </c>
      <c r="BA169" s="40">
        <f>Matrix2!BA169/Matrix3!BA169*1000</f>
        <v>9.9667774086378724</v>
      </c>
      <c r="BB169" s="38">
        <f>Matrix2!BB169/Matrix3!BB169*100</f>
        <v>9.633577614923384</v>
      </c>
      <c r="BC169" s="38">
        <f>Matrix2!BC169/Matrix3!BC169*100</f>
        <v>4.7958522359040829</v>
      </c>
      <c r="BD169" s="55">
        <f>Matrix2!BD169/Matrix3!BD169*100</f>
        <v>56.756756756756758</v>
      </c>
      <c r="BE169" s="38">
        <f>Matrix2!BE169/Matrix3!BE169*100</f>
        <v>5.0173010380622838</v>
      </c>
      <c r="BF169" s="51">
        <f>Matrix2!BF169/Matrix3!BF169*100</f>
        <v>79.310344827586206</v>
      </c>
      <c r="BG169" s="38">
        <f>Matrix2!BG169/Matrix3!BG169*100</f>
        <v>23.684210526315788</v>
      </c>
      <c r="BH169" s="38">
        <f>Matrix2!BH169/Matrix3!BH169*100</f>
        <v>1.2376933895921238</v>
      </c>
      <c r="BI169" s="38">
        <f>Matrix2!BI169/Matrix3!BI169*100</f>
        <v>18.684405025868443</v>
      </c>
      <c r="BJ169" s="38">
        <f>Matrix2!BJ169/Matrix3!BJ169*100</f>
        <v>7.6127124907612709</v>
      </c>
      <c r="BK169" s="38">
        <f>Matrix2!BK169/Matrix3!BK169*100</f>
        <v>28.155339805825243</v>
      </c>
      <c r="BL169" s="38" t="s">
        <v>46</v>
      </c>
      <c r="BM169" s="38" t="s">
        <v>46</v>
      </c>
      <c r="BN169" s="38" t="s">
        <v>46</v>
      </c>
      <c r="BO169" s="40" t="s">
        <v>46</v>
      </c>
      <c r="BP169" s="38">
        <f>Matrix2!BP169/Matrix3!BP169*100</f>
        <v>11.689961880559085</v>
      </c>
      <c r="BQ169" s="38">
        <f>Matrix2!BQ169/Matrix3!BQ169*100</f>
        <v>14.896285880089327</v>
      </c>
      <c r="BR169" s="38">
        <f>(Matrix2!BR169-Matrix3!BR169)/Matrix3!BR169*100</f>
        <v>61.362451857745747</v>
      </c>
      <c r="BS169" s="38">
        <f>Matrix2!BS169/Matrix3!BS169*100</f>
        <v>6.1225849433710859</v>
      </c>
      <c r="BT169" s="38">
        <f>Matrix2!BT169/Matrix3!BT169*100</f>
        <v>2.6715522984676885</v>
      </c>
      <c r="BU169" s="38">
        <f>Matrix2!BU169/Matrix3!BU169*100</f>
        <v>2.0489199491740786</v>
      </c>
      <c r="BV169" s="38">
        <f>Matrix2!BV169/Matrix3!BV169*100</f>
        <v>6.442601484068093</v>
      </c>
      <c r="BW169" s="38">
        <f>Matrix2!BW169/Matrix3!BW169*100</f>
        <v>8.7427912341407144</v>
      </c>
      <c r="BX169" s="35">
        <f>Matrix2!BX169/Matrix3!BX169*1000</f>
        <v>49640.522875816991</v>
      </c>
      <c r="BY169" s="45">
        <f>Matrix2!BY169/Matrix3!BY169*1000000</f>
        <v>25230.610982267524</v>
      </c>
      <c r="BZ169" s="38">
        <f>Matrix2!BZ169/Matrix3!BZ169*100</f>
        <v>61.705529646902072</v>
      </c>
      <c r="CA169" s="38">
        <f>Matrix2!CA169/Matrix3!CA169*100</f>
        <v>68.160658222366564</v>
      </c>
      <c r="CB169" s="38">
        <f>Matrix2!CB169/Matrix3!CB169*100</f>
        <v>88.310038119440918</v>
      </c>
      <c r="CC169" s="38">
        <f>Matrix2!CC169/Matrix3!CC169*100</f>
        <v>11.689961880559085</v>
      </c>
      <c r="CD169" s="38">
        <f>Matrix2!CD169/Matrix3!CD169*100</f>
        <v>7.0997458703939005</v>
      </c>
      <c r="CE169" s="38">
        <f>Matrix2!CE169/Matrix3!CE169*100</f>
        <v>69.7841726618705</v>
      </c>
      <c r="CF169" s="38">
        <f>Matrix2!CF169/Matrix3!CF169*100</f>
        <v>10.638297872340425</v>
      </c>
      <c r="CG169" s="35">
        <f>Matrix2!$CG169-Matrix3!CG169</f>
        <v>-1866</v>
      </c>
      <c r="CH169" s="38">
        <f>Matrix2!CH169/Matrix3!CH169*100</f>
        <v>2.8395594903908443</v>
      </c>
      <c r="CI169" s="38">
        <f>Matrix2!CI169/Matrix3!CI169*100</f>
        <v>1.824659900669402</v>
      </c>
      <c r="CJ169" s="38">
        <f>Matrix2!CJ169/Matrix3!CJ169*100</f>
        <v>1.0148995897214426</v>
      </c>
      <c r="CK169" s="38">
        <f>Matrix2!CK169/Matrix3!CK169*100</f>
        <v>35.361216730038024</v>
      </c>
      <c r="CL169" s="38" t="s">
        <v>237</v>
      </c>
      <c r="CM169" s="38">
        <f>Matrix2!CM169/Matrix3!CM169*100</f>
        <v>53.231939163498097</v>
      </c>
      <c r="CN169" s="38">
        <f>Matrix2!CN169/Matrix3!CN169*100</f>
        <v>24.665391969407267</v>
      </c>
      <c r="CO169" s="40">
        <f>Matrix2!CO169/Matrix3!CO169*100</f>
        <v>6.5560731735030107</v>
      </c>
      <c r="CP169" s="35">
        <f>Matrix2!CP169-Matrix3!CP169</f>
        <v>111</v>
      </c>
      <c r="CQ169" s="77">
        <f>Matrix2!CQ169/Matrix3!CQ169*100-100</f>
        <v>1.6180758017492565</v>
      </c>
      <c r="CR169" s="35">
        <f>Matrix2!CR169-Matrix3!CR169</f>
        <v>206</v>
      </c>
      <c r="CS169" s="50">
        <f>Matrix2!CS169/Matrix3!CS169*100-100</f>
        <v>3.0450849963045101</v>
      </c>
      <c r="CT169" s="38">
        <f>Matrix2!CT169/Matrix3!CT169*100</f>
        <v>32.836035002151768</v>
      </c>
      <c r="CU169" s="35">
        <f>Matrix2!CT169-Matrix3!CU169</f>
        <v>27</v>
      </c>
      <c r="CV169" s="38">
        <f>Matrix2!CV169/Matrix3!CV169*100</f>
        <v>109.15507100846362</v>
      </c>
      <c r="CW169" s="38">
        <f>Matrix2!CW169/Matrix3!CW169*100</f>
        <v>50.694203864090603</v>
      </c>
      <c r="CX169" s="38">
        <f>Matrix2!CX169/Matrix3!CX169</f>
        <v>2.2187730968218773</v>
      </c>
      <c r="CY169" s="38">
        <f>Matrix2!CY169/Matrix3!CY169</f>
        <v>2.2359600774616415</v>
      </c>
      <c r="CZ169" s="38">
        <f>Matrix2!CZ169/Matrix3!CZ169</f>
        <v>48.892508143322473</v>
      </c>
      <c r="DA169" s="40">
        <f>(Matrix2!DA169-Matrix3!DA169)/Matrix3!DA169*100</f>
        <v>2.6978417266187114</v>
      </c>
      <c r="DB169" s="44" t="s">
        <v>46</v>
      </c>
      <c r="DC169" s="44" t="s">
        <v>46</v>
      </c>
      <c r="DD169" s="44" t="s">
        <v>46</v>
      </c>
      <c r="DE169" s="44" t="s">
        <v>46</v>
      </c>
      <c r="DF169" s="44">
        <f>Matrix2!DF169/Matrix3!DF169*100</f>
        <v>4.7958522359040829</v>
      </c>
      <c r="DG169" s="44">
        <f>Matrix2!DG169/Matrix3!DG169*100</f>
        <v>56.756756756756758</v>
      </c>
      <c r="DH169" s="44">
        <f>Matrix2!DH169/Matrix3!DH169*100</f>
        <v>5.0173010380622838</v>
      </c>
      <c r="DI169" s="44">
        <f>Matrix2!DI169/Matrix3!DI169*100</f>
        <v>79.310344827586206</v>
      </c>
    </row>
    <row r="170" spans="1:113" x14ac:dyDescent="0.2">
      <c r="A170" s="3" t="s">
        <v>37</v>
      </c>
      <c r="B170" s="4">
        <v>2017</v>
      </c>
      <c r="C170" s="2" t="s">
        <v>14</v>
      </c>
      <c r="D170" s="38" t="s">
        <v>46</v>
      </c>
      <c r="E170" s="38" t="s">
        <v>46</v>
      </c>
      <c r="F170" s="39" t="s">
        <v>46</v>
      </c>
      <c r="G170" s="40" t="s">
        <v>46</v>
      </c>
      <c r="H170" s="38">
        <f>Matrix2!H170/Matrix3!H170*100</f>
        <v>12.791407298913708</v>
      </c>
      <c r="I170" s="38">
        <f>Matrix2!I170/Matrix3!I170*100</f>
        <v>32.177875422108301</v>
      </c>
      <c r="J170" s="38">
        <f>Matrix2!J170/Matrix3!J170*100</f>
        <v>51.13089509143407</v>
      </c>
      <c r="K170" s="38">
        <f>Matrix2!K170/Matrix3!K170*100</f>
        <v>33.592514496573536</v>
      </c>
      <c r="L170" s="38">
        <f>Matrix2!L170/Matrix3!L170*100</f>
        <v>13.074137602439489</v>
      </c>
      <c r="M170" s="9" t="s">
        <v>46</v>
      </c>
      <c r="N170" s="38" t="s">
        <v>237</v>
      </c>
      <c r="O170" s="9">
        <f>Matrix2!O170/Matrix3!O170*100</f>
        <v>30.562060889929743</v>
      </c>
      <c r="P170" s="9">
        <f>Matrix2!P170/Matrix3!P170*100</f>
        <v>39.124052495204538</v>
      </c>
      <c r="Q170" s="9">
        <f>(Matrix3!Q170-Matrix2!Q170)/Matrix2!Q170*100</f>
        <v>34.909989588913717</v>
      </c>
      <c r="R170" s="40" t="s">
        <v>46</v>
      </c>
      <c r="S170" s="38">
        <f>Matrix2!S170/Matrix3!S170*100</f>
        <v>64.620478858889456</v>
      </c>
      <c r="T170" s="38">
        <f>Matrix2!T170/Matrix3!T170*100</f>
        <v>67.337307501241924</v>
      </c>
      <c r="U170" s="38">
        <f>Matrix2!U170/Matrix3!U170*100</f>
        <v>47.05431449846693</v>
      </c>
      <c r="V170" s="38">
        <f>Matrix2!V170/Matrix3!V170*100</f>
        <v>56.964809384164226</v>
      </c>
      <c r="W170" s="38">
        <f>Matrix2!W170/Matrix3!W170*100</f>
        <v>50.034908075401439</v>
      </c>
      <c r="X170" s="38">
        <f>Matrix2!X170/Matrix3!X170*100</f>
        <v>11.437435367114789</v>
      </c>
      <c r="Y170" s="38">
        <f>Matrix2!Y170/Matrix3!Y170*100</f>
        <v>28.54343409496229</v>
      </c>
      <c r="Z170" s="38">
        <f>Matrix2!Z170/Matrix3!Z170*100</f>
        <v>15.959945897702887</v>
      </c>
      <c r="AA170" s="38">
        <f>(Matrix3!AA170-Matrix2!AA170)/Matrix2!AA170*100</f>
        <v>19.317453501678457</v>
      </c>
      <c r="AB170" s="38" t="s">
        <v>46</v>
      </c>
      <c r="AC170" s="38" t="s">
        <v>46</v>
      </c>
      <c r="AD170" s="38">
        <f>Matrix2!AD170/Matrix3!AD170*100</f>
        <v>87.164750957854409</v>
      </c>
      <c r="AE170" s="44">
        <f>Matrix2!AE170/Matrix3!AE170*100</f>
        <v>27.877339705296695</v>
      </c>
      <c r="AF170" s="40">
        <f>Matrix2!AF170/Matrix3!AF170*100</f>
        <v>0</v>
      </c>
      <c r="AG170" s="38">
        <f>Matrix2!AG170/Matrix3!AG170*100</f>
        <v>16.908743236095855</v>
      </c>
      <c r="AH170" s="38">
        <f>Matrix2!AH170/Matrix3!AH170*100</f>
        <v>52.12765957446809</v>
      </c>
      <c r="AI170" s="38">
        <f>Matrix2!AI170/Matrix3!AI170*100</f>
        <v>86.696371737746659</v>
      </c>
      <c r="AJ170" s="38">
        <f>Matrix2!AJ170/Matrix3!AJ170*100</f>
        <v>29.742388758782202</v>
      </c>
      <c r="AK170" s="38">
        <f>Matrix2!AK170/Matrix3!AK170*100</f>
        <v>20.972278023302533</v>
      </c>
      <c r="AL170" s="38">
        <f>Matrix2!AL170/Matrix3!AL170*100</f>
        <v>18.079550020088391</v>
      </c>
      <c r="AM170" s="38">
        <f>Matrix2!AM170/Matrix3!AM170*100</f>
        <v>40.038314176245208</v>
      </c>
      <c r="AN170" s="38">
        <f>Matrix2!AN170/Matrix3!AN170*100</f>
        <v>22.329162656400385</v>
      </c>
      <c r="AO170" s="38">
        <f>Matrix2!AO170/Matrix3!AO170*1000</f>
        <v>70.259865255052944</v>
      </c>
      <c r="AP170" s="38" t="s">
        <v>46</v>
      </c>
      <c r="AQ170" s="40" t="s">
        <v>46</v>
      </c>
      <c r="AR170" s="38">
        <f>Matrix2!AR170/Matrix3!AR170*100</f>
        <v>10.338093494446479</v>
      </c>
      <c r="AS170" s="38">
        <f>Matrix2!AS170/Matrix3!AS170*100</f>
        <v>30.617866981503344</v>
      </c>
      <c r="AT170" s="38">
        <f>Matrix2!AT170/Matrix3!AT170*100</f>
        <v>31.233933161953725</v>
      </c>
      <c r="AU170" s="38">
        <f>Matrix2!AU170/Matrix3!AU170*100</f>
        <v>40.74074074074074</v>
      </c>
      <c r="AV170" s="38">
        <f>Matrix2!AV170/Matrix3!AV170*100</f>
        <v>14.521841794569069</v>
      </c>
      <c r="AW170" s="38">
        <f>Matrix2!AW170/Matrix3!AW170*100</f>
        <v>2.9122392758756397</v>
      </c>
      <c r="AX170" s="38" t="s">
        <v>237</v>
      </c>
      <c r="AY170" s="38" t="s">
        <v>46</v>
      </c>
      <c r="AZ170" s="9" t="s">
        <v>46</v>
      </c>
      <c r="BA170" s="40">
        <f>Matrix2!BA170/Matrix3!BA170*1000</f>
        <v>9.7997443544951004</v>
      </c>
      <c r="BB170" s="38">
        <f>Matrix2!BB170/Matrix3!BB170*100</f>
        <v>9.784775621465478</v>
      </c>
      <c r="BC170" s="38">
        <f>Matrix2!BC170/Matrix3!BC170*100</f>
        <v>6.1895551257253389</v>
      </c>
      <c r="BD170" s="55">
        <f>Matrix2!BD170/Matrix3!BD170*100</f>
        <v>63.125</v>
      </c>
      <c r="BE170" s="38">
        <f>Matrix2!BE170/Matrix3!BE170*100</f>
        <v>6.8034557235421165</v>
      </c>
      <c r="BF170" s="51">
        <f>Matrix2!BF170/Matrix3!BF170*100</f>
        <v>63.492063492063487</v>
      </c>
      <c r="BG170" s="38">
        <f>Matrix2!BG170/Matrix3!BG170*100</f>
        <v>21.347491761259612</v>
      </c>
      <c r="BH170" s="38">
        <f>Matrix2!BH170/Matrix3!BH170*100</f>
        <v>4.3072231751477039</v>
      </c>
      <c r="BI170" s="38">
        <f>Matrix2!BI170/Matrix3!BI170*100</f>
        <v>16.510579257717655</v>
      </c>
      <c r="BJ170" s="38">
        <f>Matrix2!BJ170/Matrix3!BJ170*100</f>
        <v>7.7263267429760667</v>
      </c>
      <c r="BK170" s="38">
        <f>Matrix2!BK170/Matrix3!BK170*100</f>
        <v>30.303030303030305</v>
      </c>
      <c r="BL170" s="38" t="s">
        <v>46</v>
      </c>
      <c r="BM170" s="38" t="s">
        <v>46</v>
      </c>
      <c r="BN170" s="38" t="s">
        <v>46</v>
      </c>
      <c r="BO170" s="40" t="s">
        <v>46</v>
      </c>
      <c r="BP170" s="38">
        <f>Matrix2!BP170/Matrix3!BP170*100</f>
        <v>12.995426829268292</v>
      </c>
      <c r="BQ170" s="38">
        <f>Matrix2!BQ170/Matrix3!BQ170*100</f>
        <v>20.077439485961317</v>
      </c>
      <c r="BR170" s="38">
        <f>(Matrix2!BR170-Matrix3!BR170)/Matrix3!BR170*100</f>
        <v>48.727185321410907</v>
      </c>
      <c r="BS170" s="38">
        <f>Matrix2!BS170/Matrix3!BS170*100</f>
        <v>12.425241059440987</v>
      </c>
      <c r="BT170" s="38">
        <f>Matrix2!BT170/Matrix3!BT170*100</f>
        <v>5.9074819968265597</v>
      </c>
      <c r="BU170" s="38">
        <f>Matrix2!BU170/Matrix3!BU170*100</f>
        <v>4.3159298780487809</v>
      </c>
      <c r="BV170" s="38">
        <f>Matrix2!BV170/Matrix3!BV170*100</f>
        <v>12.999172356714256</v>
      </c>
      <c r="BW170" s="38">
        <f>Matrix2!BW170/Matrix3!BW170*100</f>
        <v>15.231872918267999</v>
      </c>
      <c r="BX170" s="35">
        <f>Matrix2!BX170/Matrix3!BX170*1000</f>
        <v>38327.591973244147</v>
      </c>
      <c r="BY170" s="45">
        <f>Matrix2!BY170/Matrix3!BY170*1000000</f>
        <v>22638.440750673632</v>
      </c>
      <c r="BZ170" s="38">
        <f>Matrix2!BZ170/Matrix3!BZ170*100</f>
        <v>64.705643028601656</v>
      </c>
      <c r="CA170" s="38">
        <f>Matrix2!CA170/Matrix3!CA170*100</f>
        <v>65.375272500778564</v>
      </c>
      <c r="CB170" s="38">
        <f>Matrix2!CB170/Matrix3!CB170*100</f>
        <v>87.004573170731703</v>
      </c>
      <c r="CC170" s="38">
        <f>Matrix2!CC170/Matrix3!CC170*100</f>
        <v>12.995426829268292</v>
      </c>
      <c r="CD170" s="38">
        <f>Matrix2!CD170/Matrix3!CD170*100</f>
        <v>7.4123475609756104</v>
      </c>
      <c r="CE170" s="38">
        <f>Matrix2!CE170/Matrix3!CE170*100</f>
        <v>70.400788436268073</v>
      </c>
      <c r="CF170" s="38">
        <f>Matrix2!CF170/Matrix3!CF170*100</f>
        <v>11.637931034482758</v>
      </c>
      <c r="CG170" s="35">
        <f>Matrix2!$CG170-Matrix3!CG170</f>
        <v>-4538</v>
      </c>
      <c r="CH170" s="38">
        <f>Matrix2!CH170/Matrix3!CH170*100</f>
        <v>5.369718309859155</v>
      </c>
      <c r="CI170" s="38">
        <f>Matrix2!CI170/Matrix3!CI170*100</f>
        <v>3.9109657947686118</v>
      </c>
      <c r="CJ170" s="38">
        <f>Matrix2!CJ170/Matrix3!CJ170*100</f>
        <v>1.4587525150905434</v>
      </c>
      <c r="CK170" s="38">
        <f>Matrix2!CK170/Matrix3!CK170*100</f>
        <v>43.911007025761123</v>
      </c>
      <c r="CL170" s="38" t="s">
        <v>237</v>
      </c>
      <c r="CM170" s="38">
        <f>Matrix2!CM170/Matrix3!CM170*100</f>
        <v>57.494145199063226</v>
      </c>
      <c r="CN170" s="38">
        <f>Matrix2!CN170/Matrix3!CN170*100</f>
        <v>25.753268902785674</v>
      </c>
      <c r="CO170" s="40">
        <f>Matrix2!CO170/Matrix3!CO170*100</f>
        <v>12.519768054823405</v>
      </c>
      <c r="CP170" s="35">
        <f>Matrix2!CP170-Matrix3!CP170</f>
        <v>180</v>
      </c>
      <c r="CQ170" s="77">
        <f>Matrix2!CQ170/Matrix3!CQ170*100-100</f>
        <v>1.5623643780921839</v>
      </c>
      <c r="CR170" s="35">
        <f>Matrix2!CR170-Matrix3!CR170</f>
        <v>169</v>
      </c>
      <c r="CS170" s="50">
        <f>Matrix2!CS170/Matrix3!CS170*100-100</f>
        <v>1.4654873395768391</v>
      </c>
      <c r="CT170" s="38">
        <f>Matrix2!CT170/Matrix3!CT170*100</f>
        <v>52.850183744979063</v>
      </c>
      <c r="CU170" s="35">
        <f>Matrix2!CT170-Matrix3!CU170</f>
        <v>151</v>
      </c>
      <c r="CV170" s="38">
        <f>Matrix2!CV170/Matrix3!CV170*100</f>
        <v>93.925305529441914</v>
      </c>
      <c r="CW170" s="38">
        <f>Matrix2!CW170/Matrix3!CW170*100</f>
        <v>44.713780056145488</v>
      </c>
      <c r="CX170" s="38">
        <f>Matrix2!CX170/Matrix3!CX170</f>
        <v>2.1313735691987512</v>
      </c>
      <c r="CY170" s="38">
        <f>Matrix2!CY170/Matrix3!CY170</f>
        <v>6.486935866983373</v>
      </c>
      <c r="CZ170" s="38">
        <f>Matrix2!CZ170/Matrix3!CZ170</f>
        <v>73.370149253731341</v>
      </c>
      <c r="DA170" s="40">
        <f>(Matrix2!DA170-Matrix3!DA170)/Matrix3!DA170*100</f>
        <v>2.7272727272727337</v>
      </c>
      <c r="DB170" s="44" t="s">
        <v>46</v>
      </c>
      <c r="DC170" s="44" t="s">
        <v>46</v>
      </c>
      <c r="DD170" s="44" t="s">
        <v>46</v>
      </c>
      <c r="DE170" s="44" t="s">
        <v>46</v>
      </c>
      <c r="DF170" s="44">
        <f>Matrix2!DF170/Matrix3!DF170*100</f>
        <v>6.1895551257253389</v>
      </c>
      <c r="DG170" s="44">
        <f>Matrix2!DG170/Matrix3!DG170*100</f>
        <v>63.125</v>
      </c>
      <c r="DH170" s="44">
        <f>Matrix2!DH170/Matrix3!DH170*100</f>
        <v>6.8034557235421165</v>
      </c>
      <c r="DI170" s="44">
        <f>Matrix2!DI170/Matrix3!DI170*100</f>
        <v>63.492063492063487</v>
      </c>
    </row>
    <row r="171" spans="1:113" x14ac:dyDescent="0.2">
      <c r="A171" s="3" t="s">
        <v>38</v>
      </c>
      <c r="B171" s="4">
        <v>2017</v>
      </c>
      <c r="C171" s="2" t="s">
        <v>15</v>
      </c>
      <c r="D171" s="38" t="s">
        <v>46</v>
      </c>
      <c r="E171" s="38" t="s">
        <v>46</v>
      </c>
      <c r="F171" s="39" t="s">
        <v>46</v>
      </c>
      <c r="G171" s="40">
        <f>Matrix2!G171/Matrix3!G171*100</f>
        <v>2.1301027731526667</v>
      </c>
      <c r="H171" s="38">
        <f>Matrix2!H171/Matrix3!H171*100</f>
        <v>12.872480909456277</v>
      </c>
      <c r="I171" s="38">
        <f>Matrix2!I171/Matrix3!I171*100</f>
        <v>28.945857495550325</v>
      </c>
      <c r="J171" s="38">
        <f>Matrix2!J171/Matrix3!J171*100</f>
        <v>47.99196787148594</v>
      </c>
      <c r="K171" s="38">
        <f>Matrix2!K171/Matrix3!K171*100</f>
        <v>29.791086350974933</v>
      </c>
      <c r="L171" s="38">
        <f>Matrix2!L171/Matrix3!L171*100</f>
        <v>10.904618748291883</v>
      </c>
      <c r="M171" s="9" t="s">
        <v>46</v>
      </c>
      <c r="N171" s="38">
        <v>20.3</v>
      </c>
      <c r="O171" s="9">
        <f>Matrix2!O171/Matrix3!O171*100</f>
        <v>31.417322834645667</v>
      </c>
      <c r="P171" s="9">
        <f>Matrix2!P171/Matrix3!P171*100</f>
        <v>41.271189386843915</v>
      </c>
      <c r="Q171" s="9">
        <f>(Matrix3!Q171-Matrix2!Q171)/Matrix2!Q171*100</f>
        <v>40.566486670120092</v>
      </c>
      <c r="R171" s="40" t="s">
        <v>46</v>
      </c>
      <c r="S171" s="38">
        <f>Matrix2!S171/Matrix3!S171*100</f>
        <v>64.86190866830735</v>
      </c>
      <c r="T171" s="38">
        <f>Matrix2!T171/Matrix3!T171*100</f>
        <v>69.603789836347971</v>
      </c>
      <c r="U171" s="38">
        <f>Matrix2!U171/Matrix3!U171*100</f>
        <v>45.37050842403459</v>
      </c>
      <c r="V171" s="38">
        <f>Matrix2!V171/Matrix3!V171*100</f>
        <v>57.767807066741447</v>
      </c>
      <c r="W171" s="38">
        <f>Matrix2!W171/Matrix3!W171*100</f>
        <v>49.819257311863289</v>
      </c>
      <c r="X171" s="38">
        <f>Matrix2!X171/Matrix3!X171*100</f>
        <v>9.4295851528384276</v>
      </c>
      <c r="Y171" s="38">
        <f>Matrix2!Y171/Matrix3!Y171*100</f>
        <v>28.098798994027813</v>
      </c>
      <c r="Z171" s="38">
        <f>Matrix2!Z171/Matrix3!Z171*100</f>
        <v>15.386820626074154</v>
      </c>
      <c r="AA171" s="38">
        <f>(Matrix3!AA171-Matrix2!AA171)/Matrix2!AA171*100</f>
        <v>22.470679702550317</v>
      </c>
      <c r="AB171" s="38" t="s">
        <v>46</v>
      </c>
      <c r="AC171" s="38" t="s">
        <v>46</v>
      </c>
      <c r="AD171" s="38">
        <f>Matrix2!AD171/Matrix3!AD171*100</f>
        <v>86.424242424242422</v>
      </c>
      <c r="AE171" s="44">
        <f>Matrix2!AE171/Matrix3!AE171*100</f>
        <v>41.394762638285954</v>
      </c>
      <c r="AF171" s="40">
        <f>Matrix2!AF171/Matrix3!AF171*100</f>
        <v>75.620188195038494</v>
      </c>
      <c r="AG171" s="38">
        <f>Matrix2!AG171/Matrix3!AG171*100</f>
        <v>17.155652523396682</v>
      </c>
      <c r="AH171" s="38">
        <f>Matrix2!AH171/Matrix3!AH171*100</f>
        <v>46.380697050938338</v>
      </c>
      <c r="AI171" s="38">
        <f>Matrix2!AI171/Matrix3!AI171*100</f>
        <v>90.642290113062302</v>
      </c>
      <c r="AJ171" s="38">
        <f>Matrix2!AJ171/Matrix3!AJ171*100</f>
        <v>4.2771599657827206</v>
      </c>
      <c r="AK171" s="38">
        <f>Matrix2!AK171/Matrix3!AK171*100</f>
        <v>22.467320261437909</v>
      </c>
      <c r="AL171" s="38">
        <f>Matrix2!AL171/Matrix3!AL171*100</f>
        <v>20.28867102396514</v>
      </c>
      <c r="AM171" s="38">
        <f>Matrix2!AM171/Matrix3!AM171*100</f>
        <v>45.575757575757578</v>
      </c>
      <c r="AN171" s="38">
        <f>Matrix2!AN171/Matrix3!AN171*100</f>
        <v>24.765729585006692</v>
      </c>
      <c r="AO171" s="38">
        <f>Matrix2!AO171/Matrix3!AO171*1000</f>
        <v>71.954484605087018</v>
      </c>
      <c r="AP171" s="38" t="s">
        <v>46</v>
      </c>
      <c r="AQ171" s="40" t="s">
        <v>46</v>
      </c>
      <c r="AR171" s="38">
        <f>Matrix2!AR171/Matrix3!AR171*100</f>
        <v>10.403628638686341</v>
      </c>
      <c r="AS171" s="38">
        <f>Matrix2!AS171/Matrix3!AS171*100</f>
        <v>34.87858719646799</v>
      </c>
      <c r="AT171" s="38">
        <f>Matrix2!AT171/Matrix3!AT171*100</f>
        <v>35.12658227848101</v>
      </c>
      <c r="AU171" s="38">
        <f>Matrix2!AU171/Matrix3!AU171*100</f>
        <v>41.891891891891895</v>
      </c>
      <c r="AV171" s="38">
        <f>Matrix2!AV171/Matrix3!AV171*100</f>
        <v>15.397350993377485</v>
      </c>
      <c r="AW171" s="38">
        <f>Matrix2!AW171/Matrix3!AW171*100</f>
        <v>3.2284768211920527</v>
      </c>
      <c r="AX171" s="38">
        <v>6.3</v>
      </c>
      <c r="AY171" s="38" t="s">
        <v>46</v>
      </c>
      <c r="AZ171" s="9" t="s">
        <v>46</v>
      </c>
      <c r="BA171" s="40">
        <f>Matrix2!BA171/Matrix3!BA171*1000</f>
        <v>9.9299065420560737</v>
      </c>
      <c r="BB171" s="38">
        <f>Matrix2!BB171/Matrix3!BB171*100</f>
        <v>10.179709479244417</v>
      </c>
      <c r="BC171" s="38">
        <f>Matrix2!BC171/Matrix3!BC171*100</f>
        <v>5.879208979155532</v>
      </c>
      <c r="BD171" s="55">
        <f>Matrix2!BD171/Matrix3!BD171*100</f>
        <v>32.272727272727273</v>
      </c>
      <c r="BE171" s="38">
        <f>Matrix2!BE171/Matrix3!BE171*100</f>
        <v>7.7951002227171493</v>
      </c>
      <c r="BF171" s="51">
        <f>Matrix2!BF171/Matrix3!BF171*100</f>
        <v>40.952380952380949</v>
      </c>
      <c r="BG171" s="38">
        <f>Matrix2!BG171/Matrix3!BG171*100</f>
        <v>21.008210369179537</v>
      </c>
      <c r="BH171" s="38">
        <f>Matrix2!BH171/Matrix3!BH171*100</f>
        <v>3.6212079803224926</v>
      </c>
      <c r="BI171" s="38">
        <f>Matrix2!BI171/Matrix3!BI171*100</f>
        <v>16.835177983846844</v>
      </c>
      <c r="BJ171" s="38">
        <f>Matrix2!BJ171/Matrix3!BJ171*100</f>
        <v>7.8851331139694896</v>
      </c>
      <c r="BK171" s="38">
        <f>Matrix2!BK171/Matrix3!BK171*100</f>
        <v>24.355083459787558</v>
      </c>
      <c r="BL171" s="38" t="s">
        <v>46</v>
      </c>
      <c r="BM171" s="38" t="s">
        <v>46</v>
      </c>
      <c r="BN171" s="38">
        <f>Matrix2!BN171/Matrix3!BN171*100</f>
        <v>15.431055300652016</v>
      </c>
      <c r="BO171" s="40">
        <f>Matrix2!BO171/Matrix3!BO171*100</f>
        <v>17.520215633423181</v>
      </c>
      <c r="BP171" s="38">
        <f>Matrix2!BP171/Matrix3!BP171*100</f>
        <v>11.732578798447062</v>
      </c>
      <c r="BQ171" s="38">
        <f>Matrix2!BQ171/Matrix3!BQ171*100</f>
        <v>19.288057975920218</v>
      </c>
      <c r="BR171" s="38">
        <f>(Matrix2!BR171-Matrix3!BR171)/Matrix3!BR171*100</f>
        <v>52.663881896653486</v>
      </c>
      <c r="BS171" s="38">
        <f>Matrix2!BS171/Matrix3!BS171*100</f>
        <v>12.938508353907102</v>
      </c>
      <c r="BT171" s="38">
        <f>Matrix2!BT171/Matrix3!BT171*100</f>
        <v>5.9137624160303153</v>
      </c>
      <c r="BU171" s="38">
        <f>Matrix2!BU171/Matrix3!BU171*100</f>
        <v>4.6588142396525631</v>
      </c>
      <c r="BV171" s="38">
        <f>Matrix2!BV171/Matrix3!BV171*100</f>
        <v>13.664776857101323</v>
      </c>
      <c r="BW171" s="38">
        <f>Matrix2!BW171/Matrix3!BW171*100</f>
        <v>15.367329299913571</v>
      </c>
      <c r="BX171" s="35">
        <f>Matrix2!BX171/Matrix3!BX171*1000</f>
        <v>37366.862880886431</v>
      </c>
      <c r="BY171" s="45">
        <f>Matrix2!BY171/Matrix3!BY171*1000000</f>
        <v>21739.423373493977</v>
      </c>
      <c r="BZ171" s="38">
        <f>Matrix2!BZ171/Matrix3!BZ171*100</f>
        <v>64.824596658437159</v>
      </c>
      <c r="CA171" s="38">
        <f>Matrix2!CA171/Matrix3!CA171*100</f>
        <v>67.63239875389408</v>
      </c>
      <c r="CB171" s="38">
        <f>Matrix2!CB171/Matrix3!CB171*100</f>
        <v>88.267421201552949</v>
      </c>
      <c r="CC171" s="38">
        <f>Matrix2!CC171/Matrix3!CC171*100</f>
        <v>11.732578798447062</v>
      </c>
      <c r="CD171" s="38">
        <f>Matrix2!CD171/Matrix3!CD171*100</f>
        <v>6.8763571757583728</v>
      </c>
      <c r="CE171" s="38">
        <f>Matrix2!CE171/Matrix3!CE171*100</f>
        <v>72.245415237811244</v>
      </c>
      <c r="CF171" s="38">
        <f>Matrix2!CF171/Matrix3!CF171*100</f>
        <v>17.302052785923756</v>
      </c>
      <c r="CG171" s="35">
        <f>Matrix2!$CG171-Matrix3!CG171</f>
        <v>-7169</v>
      </c>
      <c r="CH171" s="38">
        <f>Matrix2!CH171/Matrix3!CH171*100</f>
        <v>5.6241973340418934</v>
      </c>
      <c r="CI171" s="38">
        <f>Matrix2!CI171/Matrix3!CI171*100</f>
        <v>4.1140782073424562</v>
      </c>
      <c r="CJ171" s="38">
        <f>Matrix2!CJ171/Matrix3!CJ171*100</f>
        <v>1.5101191266994376</v>
      </c>
      <c r="CK171" s="38">
        <f>Matrix2!CK171/Matrix3!CK171*100</f>
        <v>34.015748031496059</v>
      </c>
      <c r="CL171" s="38">
        <v>6.9</v>
      </c>
      <c r="CM171" s="38">
        <f>Matrix2!CM171/Matrix3!CM171*100</f>
        <v>58.110236220472444</v>
      </c>
      <c r="CN171" s="38">
        <f>Matrix2!CN171/Matrix3!CN171*100</f>
        <v>27.548638132295721</v>
      </c>
      <c r="CO171" s="40">
        <f>Matrix2!CO171/Matrix3!CO171*100</f>
        <v>12.822655524605386</v>
      </c>
      <c r="CP171" s="35">
        <f>Matrix2!CP171-Matrix3!CP171</f>
        <v>97</v>
      </c>
      <c r="CQ171" s="77">
        <f>Matrix2!CQ171/Matrix3!CQ171*100-100</f>
        <v>0.56778272067433022</v>
      </c>
      <c r="CR171" s="35">
        <f>Matrix2!CR171-Matrix3!CR171</f>
        <v>466</v>
      </c>
      <c r="CS171" s="50">
        <f>Matrix2!CS171/Matrix3!CS171*100-100</f>
        <v>2.7879150463655265</v>
      </c>
      <c r="CT171" s="38">
        <f>Matrix2!CT171/Matrix3!CT171*100</f>
        <v>60.951050579128108</v>
      </c>
      <c r="CU171" s="35">
        <f>Matrix2!CT171-Matrix3!CU171</f>
        <v>18</v>
      </c>
      <c r="CV171" s="38">
        <f>Matrix2!CV171/Matrix3!CV171*100</f>
        <v>90.492986438507657</v>
      </c>
      <c r="CW171" s="38">
        <f>Matrix2!CW171/Matrix3!CW171*100</f>
        <v>44.633404145375209</v>
      </c>
      <c r="CX171" s="38">
        <f>Matrix2!CX171/Matrix3!CX171</f>
        <v>2.0839964104098114</v>
      </c>
      <c r="CY171" s="38">
        <f>Matrix2!CY171/Matrix3!CY171</f>
        <v>6.4411982248520712</v>
      </c>
      <c r="CZ171" s="38">
        <f>Matrix2!CZ171/Matrix3!CZ171</f>
        <v>73.800847457627114</v>
      </c>
      <c r="DA171" s="40">
        <f>(Matrix2!DA171-Matrix3!DA171)/Matrix3!DA171*100</f>
        <v>4.1745730550284756</v>
      </c>
      <c r="DB171" s="44" t="s">
        <v>46</v>
      </c>
      <c r="DC171" s="44" t="s">
        <v>46</v>
      </c>
      <c r="DD171" s="44" t="s">
        <v>46</v>
      </c>
      <c r="DE171" s="44" t="s">
        <v>46</v>
      </c>
      <c r="DF171" s="44">
        <f>Matrix2!DF171/Matrix3!DF171*100</f>
        <v>5.879208979155532</v>
      </c>
      <c r="DG171" s="44">
        <f>Matrix2!DG171/Matrix3!DG171*100</f>
        <v>32.272727272727273</v>
      </c>
      <c r="DH171" s="44">
        <f>Matrix2!DH171/Matrix3!DH171*100</f>
        <v>7.7951002227171493</v>
      </c>
      <c r="DI171" s="44">
        <f>Matrix2!DI171/Matrix3!DI171*100</f>
        <v>40.952380952380949</v>
      </c>
    </row>
    <row r="172" spans="1:113" x14ac:dyDescent="0.2">
      <c r="A172" s="3" t="s">
        <v>39</v>
      </c>
      <c r="B172" s="4">
        <v>2017</v>
      </c>
      <c r="C172" s="2" t="s">
        <v>16</v>
      </c>
      <c r="D172" s="38" t="s">
        <v>46</v>
      </c>
      <c r="E172" s="38" t="s">
        <v>46</v>
      </c>
      <c r="F172" s="39" t="s">
        <v>46</v>
      </c>
      <c r="G172" s="40">
        <f>Matrix2!G172/Matrix3!G172*100</f>
        <v>2.2508309142159955</v>
      </c>
      <c r="H172" s="38">
        <f>Matrix2!H172/Matrix3!H172*100</f>
        <v>7.4003954730952088</v>
      </c>
      <c r="I172" s="38">
        <f>Matrix2!I172/Matrix3!I172*100</f>
        <v>19.176237957002819</v>
      </c>
      <c r="J172" s="38">
        <f>Matrix2!J172/Matrix3!J172*100</f>
        <v>31.478805394990367</v>
      </c>
      <c r="K172" s="38">
        <f>Matrix2!K172/Matrix3!K172*100</f>
        <v>19.307193005696117</v>
      </c>
      <c r="L172" s="38">
        <f>Matrix2!L172/Matrix3!L172*100</f>
        <v>7.4352732905510077</v>
      </c>
      <c r="M172" s="9" t="s">
        <v>46</v>
      </c>
      <c r="N172" s="38" t="s">
        <v>237</v>
      </c>
      <c r="O172" s="9">
        <f>Matrix2!O172/Matrix3!O172*100</f>
        <v>25.450901803607213</v>
      </c>
      <c r="P172" s="9" t="s">
        <v>237</v>
      </c>
      <c r="Q172" s="9" t="s">
        <v>237</v>
      </c>
      <c r="R172" s="40" t="s">
        <v>46</v>
      </c>
      <c r="S172" s="38">
        <f>Matrix2!S172/Matrix3!S172*100</f>
        <v>66.522593320235757</v>
      </c>
      <c r="T172" s="38">
        <f>Matrix2!T172/Matrix3!T172*100</f>
        <v>64.806031861850911</v>
      </c>
      <c r="U172" s="38">
        <f>Matrix2!U172/Matrix3!U172*100</f>
        <v>47.270754205100381</v>
      </c>
      <c r="V172" s="38">
        <f>Matrix2!V172/Matrix3!V172*100</f>
        <v>60.603520536462696</v>
      </c>
      <c r="W172" s="38">
        <f>Matrix2!W172/Matrix3!W172*100</f>
        <v>50.803489439853081</v>
      </c>
      <c r="X172" s="38">
        <f>Matrix2!X172/Matrix3!X172*100</f>
        <v>7.944021403580984</v>
      </c>
      <c r="Y172" s="38">
        <f>Matrix2!Y172/Matrix3!Y172*100</f>
        <v>24.855843104831017</v>
      </c>
      <c r="Z172" s="38">
        <f>Matrix2!Z172/Matrix3!Z172*100</f>
        <v>11.130492750421313</v>
      </c>
      <c r="AA172" s="38">
        <f>(Matrix3!AA172-Matrix2!AA172)/Matrix2!AA172*100</f>
        <v>23.766720267885635</v>
      </c>
      <c r="AB172" s="38" t="s">
        <v>46</v>
      </c>
      <c r="AC172" s="38" t="s">
        <v>46</v>
      </c>
      <c r="AD172" s="38">
        <f>Matrix2!AD172/Matrix3!AD172*100</f>
        <v>86.214953271028037</v>
      </c>
      <c r="AE172" s="44">
        <f>Matrix2!AE172/Matrix3!AE172*100</f>
        <v>34.211701652523445</v>
      </c>
      <c r="AF172" s="40">
        <f>Matrix2!AF172/Matrix3!AF172*100</f>
        <v>60.933940774487475</v>
      </c>
      <c r="AG172" s="38">
        <f>Matrix2!AG172/Matrix3!AG172*100</f>
        <v>17.468130758551055</v>
      </c>
      <c r="AH172" s="38">
        <f>Matrix2!AH172/Matrix3!AH172*100</f>
        <v>58.432304038004744</v>
      </c>
      <c r="AI172" s="38">
        <f>Matrix2!AI172/Matrix3!AI172*100</f>
        <v>100.93056549749464</v>
      </c>
      <c r="AJ172" s="38">
        <f>Matrix2!AJ172/Matrix3!AJ172*100</f>
        <v>17.539863325740317</v>
      </c>
      <c r="AK172" s="38">
        <f>Matrix2!AK172/Matrix3!AK172*100</f>
        <v>17.065390749601274</v>
      </c>
      <c r="AL172" s="38">
        <f>Matrix2!AL172/Matrix3!AL172*100</f>
        <v>9.6092503987240825</v>
      </c>
      <c r="AM172" s="38">
        <f>Matrix2!AM172/Matrix3!AM172*100</f>
        <v>29.439252336448597</v>
      </c>
      <c r="AN172" s="38">
        <f>Matrix2!AN172/Matrix3!AN172*100</f>
        <v>12.138728323699421</v>
      </c>
      <c r="AO172" s="38">
        <f>Matrix2!AO172/Matrix3!AO172*1000</f>
        <v>60.211946050096337</v>
      </c>
      <c r="AP172" s="38" t="s">
        <v>46</v>
      </c>
      <c r="AQ172" s="40" t="s">
        <v>46</v>
      </c>
      <c r="AR172" s="38">
        <f>Matrix2!AR172/Matrix3!AR172*100</f>
        <v>10.294921957171105</v>
      </c>
      <c r="AS172" s="38">
        <f>Matrix2!AS172/Matrix3!AS172*100</f>
        <v>33.306089088680018</v>
      </c>
      <c r="AT172" s="38">
        <f>Matrix2!AT172/Matrix3!AT172*100</f>
        <v>39.141104294478531</v>
      </c>
      <c r="AU172" s="38">
        <f>Matrix2!AU172/Matrix3!AU172*100</f>
        <v>41.692789968652036</v>
      </c>
      <c r="AV172" s="38">
        <f>Matrix2!AV172/Matrix3!AV172*100</f>
        <v>8.5002043318348992</v>
      </c>
      <c r="AW172" s="38">
        <f>Matrix2!AW172/Matrix3!AW172*100</f>
        <v>1.2668573763792399</v>
      </c>
      <c r="AX172" s="38" t="s">
        <v>237</v>
      </c>
      <c r="AY172" s="38" t="s">
        <v>46</v>
      </c>
      <c r="AZ172" s="9" t="s">
        <v>46</v>
      </c>
      <c r="BA172" s="40">
        <f>Matrix2!BA172/Matrix3!BA172*1000</f>
        <v>4.2174320524835993</v>
      </c>
      <c r="BB172" s="38">
        <f>Matrix2!BB172/Matrix3!BB172*100</f>
        <v>11.569691615128949</v>
      </c>
      <c r="BC172" s="38">
        <f>Matrix2!BC172/Matrix3!BC172*100</f>
        <v>5.4272093876054273</v>
      </c>
      <c r="BD172" s="55">
        <f>Matrix2!BD172/Matrix3!BD172*100</f>
        <v>47.297297297297298</v>
      </c>
      <c r="BE172" s="38">
        <f>Matrix2!BE172/Matrix3!BE172*100</f>
        <v>6.3146997929606625</v>
      </c>
      <c r="BF172" s="51">
        <f>Matrix2!BF172/Matrix3!BF172*100</f>
        <v>36.065573770491802</v>
      </c>
      <c r="BG172" s="38">
        <f>Matrix2!BG172/Matrix3!BG172*100</f>
        <v>19.012158694097351</v>
      </c>
      <c r="BH172" s="38">
        <f>Matrix2!BH172/Matrix3!BH172*100</f>
        <v>2.1464925868554992</v>
      </c>
      <c r="BI172" s="38">
        <f>Matrix2!BI172/Matrix3!BI172*100</f>
        <v>15.209200872496531</v>
      </c>
      <c r="BJ172" s="38">
        <f>Matrix2!BJ172/Matrix3!BJ172*100</f>
        <v>6.6131271068808246</v>
      </c>
      <c r="BK172" s="38">
        <f>Matrix2!BK172/Matrix3!BK172*100</f>
        <v>25.787106446776615</v>
      </c>
      <c r="BL172" s="38" t="s">
        <v>46</v>
      </c>
      <c r="BM172" s="38" t="s">
        <v>46</v>
      </c>
      <c r="BN172" s="38">
        <f>Matrix2!BN172/Matrix3!BN172*100</f>
        <v>19.023354564755842</v>
      </c>
      <c r="BO172" s="40">
        <f>Matrix2!BO172/Matrix3!BO172*100</f>
        <v>9.1588785046728969</v>
      </c>
      <c r="BP172" s="38">
        <f>Matrix2!BP172/Matrix3!BP172*100</f>
        <v>11.462336664104535</v>
      </c>
      <c r="BQ172" s="38">
        <f>Matrix2!BQ172/Matrix3!BQ172*100</f>
        <v>15.446195696910964</v>
      </c>
      <c r="BR172" s="38">
        <f>(Matrix2!BR172-Matrix3!BR172)/Matrix3!BR172*100</f>
        <v>56.792209998445145</v>
      </c>
      <c r="BS172" s="38">
        <f>Matrix2!BS172/Matrix3!BS172*100</f>
        <v>6.6304850856157183</v>
      </c>
      <c r="BT172" s="38">
        <f>Matrix2!BT172/Matrix3!BT172*100</f>
        <v>2.743068702932391</v>
      </c>
      <c r="BU172" s="38">
        <f>Matrix2!BU172/Matrix3!BU172*100</f>
        <v>2.1425826287471179</v>
      </c>
      <c r="BV172" s="38">
        <f>Matrix2!BV172/Matrix3!BV172*100</f>
        <v>6.5766233766233766</v>
      </c>
      <c r="BW172" s="38">
        <f>Matrix2!BW172/Matrix3!BW172*100</f>
        <v>8.6782757636311736</v>
      </c>
      <c r="BX172" s="35">
        <f>Matrix2!BX172/Matrix3!BX172*1000</f>
        <v>42507.588684328693</v>
      </c>
      <c r="BY172" s="45">
        <f>Matrix2!BY172/Matrix3!BY172*1000000</f>
        <v>22025.939656009195</v>
      </c>
      <c r="BZ172" s="38">
        <f>Matrix2!BZ172/Matrix3!BZ172*100</f>
        <v>66.717152593714502</v>
      </c>
      <c r="CA172" s="38">
        <f>Matrix2!CA172/Matrix3!CA172*100</f>
        <v>65.196692558256075</v>
      </c>
      <c r="CB172" s="38">
        <f>Matrix2!CB172/Matrix3!CB172*100</f>
        <v>88.537663335895473</v>
      </c>
      <c r="CC172" s="38">
        <f>Matrix2!CC172/Matrix3!CC172*100</f>
        <v>11.462336664104535</v>
      </c>
      <c r="CD172" s="38">
        <f>Matrix2!CD172/Matrix3!CD172*100</f>
        <v>6.8601076095311297</v>
      </c>
      <c r="CE172" s="38">
        <f>Matrix2!CE172/Matrix3!CE172*100</f>
        <v>71.79598480737927</v>
      </c>
      <c r="CF172" s="38">
        <f>Matrix2!CF172/Matrix3!CF172*100</f>
        <v>13.194444444444445</v>
      </c>
      <c r="CG172" s="35">
        <f>Matrix2!$CG172-Matrix3!CG172</f>
        <v>-3349</v>
      </c>
      <c r="CH172" s="38">
        <f>Matrix2!CH172/Matrix3!CH172*100</f>
        <v>3.146676756211376</v>
      </c>
      <c r="CI172" s="38">
        <f>Matrix2!CI172/Matrix3!CI172*100</f>
        <v>2.2386177323748266</v>
      </c>
      <c r="CJ172" s="38">
        <f>Matrix2!CJ172/Matrix3!CJ172*100</f>
        <v>0.90805902383654935</v>
      </c>
      <c r="CK172" s="38">
        <f>Matrix2!CK172/Matrix3!CK172*100</f>
        <v>38.476953907815634</v>
      </c>
      <c r="CL172" s="38" t="s">
        <v>237</v>
      </c>
      <c r="CM172" s="38">
        <f>Matrix2!CM172/Matrix3!CM172*100</f>
        <v>53.707414829659314</v>
      </c>
      <c r="CN172" s="38">
        <f>Matrix2!CN172/Matrix3!CN172*100</f>
        <v>24.398249452954047</v>
      </c>
      <c r="CO172" s="40">
        <f>Matrix2!CO172/Matrix3!CO172*100</f>
        <v>6.457808981322029</v>
      </c>
      <c r="CP172" s="35">
        <f>Matrix2!CP172-Matrix3!CP172</f>
        <v>74</v>
      </c>
      <c r="CQ172" s="77">
        <f>Matrix2!CQ172/Matrix3!CQ172*100-100</f>
        <v>0.72527687934919527</v>
      </c>
      <c r="CR172" s="35">
        <f>Matrix2!CR172-Matrix3!CR172</f>
        <v>191</v>
      </c>
      <c r="CS172" s="50">
        <f>Matrix2!CS172/Matrix3!CS172*100-100</f>
        <v>1.8937140590918062</v>
      </c>
      <c r="CT172" s="38">
        <f>Matrix2!CT172/Matrix3!CT172*100</f>
        <v>31.302909409360709</v>
      </c>
      <c r="CU172" s="35">
        <f>Matrix2!CT172-Matrix3!CU172</f>
        <v>36</v>
      </c>
      <c r="CV172" s="38">
        <f>Matrix2!CV172/Matrix3!CV172*100</f>
        <v>108.9277026369563</v>
      </c>
      <c r="CW172" s="38">
        <f>Matrix2!CW172/Matrix3!CW172*100</f>
        <v>47.097059194749463</v>
      </c>
      <c r="CX172" s="38">
        <f>Matrix2!CX172/Matrix3!CX172</f>
        <v>2.3566329565734683</v>
      </c>
      <c r="CY172" s="38">
        <f>Matrix2!CY172/Matrix3!CY172</f>
        <v>2.2947480208534468</v>
      </c>
      <c r="CZ172" s="38">
        <f>Matrix2!CZ172/Matrix3!CZ172</f>
        <v>50.680170575692962</v>
      </c>
      <c r="DA172" s="40">
        <f>(Matrix2!DA172-Matrix3!DA172)/Matrix3!DA172*100</f>
        <v>4.2145593869731925</v>
      </c>
      <c r="DB172" s="44" t="s">
        <v>46</v>
      </c>
      <c r="DC172" s="44" t="s">
        <v>46</v>
      </c>
      <c r="DD172" s="44" t="s">
        <v>46</v>
      </c>
      <c r="DE172" s="44" t="s">
        <v>46</v>
      </c>
      <c r="DF172" s="44">
        <f>Matrix2!DF172/Matrix3!DF172*100</f>
        <v>5.4272093876054273</v>
      </c>
      <c r="DG172" s="44">
        <f>Matrix2!DG172/Matrix3!DG172*100</f>
        <v>47.297297297297298</v>
      </c>
      <c r="DH172" s="44">
        <f>Matrix2!DH172/Matrix3!DH172*100</f>
        <v>6.3146997929606625</v>
      </c>
      <c r="DI172" s="44">
        <f>Matrix2!DI172/Matrix3!DI172*100</f>
        <v>36.065573770491802</v>
      </c>
    </row>
    <row r="173" spans="1:113" x14ac:dyDescent="0.2">
      <c r="A173" s="3" t="s">
        <v>40</v>
      </c>
      <c r="B173" s="4">
        <v>2017</v>
      </c>
      <c r="C173" s="2" t="s">
        <v>17</v>
      </c>
      <c r="D173" s="38" t="s">
        <v>46</v>
      </c>
      <c r="E173" s="38" t="s">
        <v>46</v>
      </c>
      <c r="F173" s="39" t="s">
        <v>46</v>
      </c>
      <c r="G173" s="40">
        <f>Matrix2!G173/Matrix3!G173*100</f>
        <v>3.403755868544601</v>
      </c>
      <c r="H173" s="38">
        <f>Matrix2!H173/Matrix3!H173*100</f>
        <v>8.8095238095238102</v>
      </c>
      <c r="I173" s="38">
        <f>Matrix2!I173/Matrix3!I173*100</f>
        <v>16.998658618376929</v>
      </c>
      <c r="J173" s="38">
        <f>Matrix2!J173/Matrix3!J173*100</f>
        <v>31.939799331103679</v>
      </c>
      <c r="K173" s="38">
        <f>Matrix2!K173/Matrix3!K173*100</f>
        <v>17.81511654220412</v>
      </c>
      <c r="L173" s="38">
        <f>Matrix2!L173/Matrix3!L173*100</f>
        <v>5.3260869565217392</v>
      </c>
      <c r="M173" s="9" t="s">
        <v>46</v>
      </c>
      <c r="N173" s="38" t="s">
        <v>237</v>
      </c>
      <c r="O173" s="9">
        <f>Matrix2!O173/Matrix3!O173*100</f>
        <v>25.402726146220573</v>
      </c>
      <c r="P173" s="9" t="s">
        <v>237</v>
      </c>
      <c r="Q173" s="9" t="s">
        <v>237</v>
      </c>
      <c r="R173" s="40" t="s">
        <v>46</v>
      </c>
      <c r="S173" s="38">
        <f>Matrix2!S173/Matrix3!S173*100</f>
        <v>64.892806616606819</v>
      </c>
      <c r="T173" s="38">
        <f>Matrix2!T173/Matrix3!T173*100</f>
        <v>65.405060599617272</v>
      </c>
      <c r="U173" s="38">
        <f>Matrix2!U173/Matrix3!U173*100</f>
        <v>47.410621639467976</v>
      </c>
      <c r="V173" s="38">
        <f>Matrix2!V173/Matrix3!V173*100</f>
        <v>61.889035667107009</v>
      </c>
      <c r="W173" s="38">
        <f>Matrix2!W173/Matrix3!W173*100</f>
        <v>52.188619180262627</v>
      </c>
      <c r="X173" s="38">
        <f>Matrix2!X173/Matrix3!X173*100</f>
        <v>11.443946188340808</v>
      </c>
      <c r="Y173" s="38">
        <f>Matrix2!Y173/Matrix3!Y173*100</f>
        <v>27.636778456816025</v>
      </c>
      <c r="Z173" s="38">
        <f>Matrix2!Z173/Matrix3!Z173*100</f>
        <v>14.61110095907843</v>
      </c>
      <c r="AA173" s="38">
        <f>(Matrix3!AA173-Matrix2!AA173)/Matrix2!AA173*100</f>
        <v>14.362738927685314</v>
      </c>
      <c r="AB173" s="38" t="s">
        <v>46</v>
      </c>
      <c r="AC173" s="38" t="s">
        <v>46</v>
      </c>
      <c r="AD173" s="38">
        <f>Matrix2!AD173/Matrix3!AD173*100</f>
        <v>87.312186978297163</v>
      </c>
      <c r="AE173" s="44">
        <f>Matrix2!AE173/Matrix3!AE173*100</f>
        <v>33.264656302678404</v>
      </c>
      <c r="AF173" s="40">
        <f>Matrix2!AF173/Matrix3!AF173*100</f>
        <v>95.728155339805824</v>
      </c>
      <c r="AG173" s="38">
        <f>Matrix2!AG173/Matrix3!AG173*100</f>
        <v>16.042924211938299</v>
      </c>
      <c r="AH173" s="38">
        <f>Matrix2!AH173/Matrix3!AH173*100</f>
        <v>44.94163424124514</v>
      </c>
      <c r="AI173" s="38">
        <f>Matrix2!AI173/Matrix3!AI173*100</f>
        <v>95.278708498324704</v>
      </c>
      <c r="AJ173" s="38">
        <f>Matrix2!AJ173/Matrix3!AJ173*100</f>
        <v>11.844660194174757</v>
      </c>
      <c r="AK173" s="38">
        <f>Matrix2!AK173/Matrix3!AK173*100</f>
        <v>21.173559561682573</v>
      </c>
      <c r="AL173" s="38">
        <f>Matrix2!AL173/Matrix3!AL173*100</f>
        <v>13.538352774832097</v>
      </c>
      <c r="AM173" s="38">
        <f>Matrix2!AM173/Matrix3!AM173*100</f>
        <v>32.387312186978292</v>
      </c>
      <c r="AN173" s="38">
        <f>Matrix2!AN173/Matrix3!AN173*100</f>
        <v>19.000836120401338</v>
      </c>
      <c r="AO173" s="38">
        <f>Matrix2!AO173/Matrix3!AO173*1000</f>
        <v>60.409698996655521</v>
      </c>
      <c r="AP173" s="38" t="s">
        <v>46</v>
      </c>
      <c r="AQ173" s="40" t="s">
        <v>46</v>
      </c>
      <c r="AR173" s="38">
        <f>Matrix2!AR173/Matrix3!AR173*100</f>
        <v>10.278336686787391</v>
      </c>
      <c r="AS173" s="38">
        <f>Matrix2!AS173/Matrix3!AS173*100</f>
        <v>32.920065252854812</v>
      </c>
      <c r="AT173" s="38">
        <f>Matrix2!AT173/Matrix3!AT173*100</f>
        <v>36.570862239841432</v>
      </c>
      <c r="AU173" s="38">
        <f>Matrix2!AU173/Matrix3!AU173*100</f>
        <v>35.501355013550132</v>
      </c>
      <c r="AV173" s="38">
        <f>Matrix2!AV173/Matrix3!AV173*100</f>
        <v>11.64763458401305</v>
      </c>
      <c r="AW173" s="38">
        <f>Matrix2!AW173/Matrix3!AW173*100</f>
        <v>3.5562805872756931</v>
      </c>
      <c r="AX173" s="38" t="s">
        <v>237</v>
      </c>
      <c r="AY173" s="38" t="s">
        <v>46</v>
      </c>
      <c r="AZ173" s="9" t="s">
        <v>46</v>
      </c>
      <c r="BA173" s="40">
        <f>Matrix2!BA173/Matrix3!BA173*1000</f>
        <v>15.736230798051706</v>
      </c>
      <c r="BB173" s="38">
        <f>Matrix2!BB173/Matrix3!BB173*100</f>
        <v>10.841716968477531</v>
      </c>
      <c r="BC173" s="38">
        <f>Matrix2!BC173/Matrix3!BC173*100</f>
        <v>6.9467976956963744</v>
      </c>
      <c r="BD173" s="55">
        <f>Matrix2!BD173/Matrix3!BD173*100</f>
        <v>55.121951219512198</v>
      </c>
      <c r="BE173" s="38">
        <f>Matrix2!BE173/Matrix3!BE173*100</f>
        <v>7.1889400921658995</v>
      </c>
      <c r="BF173" s="51">
        <f>Matrix2!BF173/Matrix3!BF173*100</f>
        <v>82.051282051282044</v>
      </c>
      <c r="BG173" s="38">
        <f>Matrix2!BG173/Matrix3!BG173*100</f>
        <v>24.681421864520456</v>
      </c>
      <c r="BH173" s="38">
        <f>Matrix2!BH173/Matrix3!BH173*100</f>
        <v>1.8342391304347827</v>
      </c>
      <c r="BI173" s="38">
        <f>Matrix2!BI173/Matrix3!BI173*100</f>
        <v>20.161578608708087</v>
      </c>
      <c r="BJ173" s="38">
        <f>Matrix2!BJ173/Matrix3!BJ173*100</f>
        <v>8.8796739829841993</v>
      </c>
      <c r="BK173" s="38">
        <f>Matrix2!BK173/Matrix3!BK173*100</f>
        <v>23.188405797101449</v>
      </c>
      <c r="BL173" s="38" t="s">
        <v>46</v>
      </c>
      <c r="BM173" s="38" t="s">
        <v>46</v>
      </c>
      <c r="BN173" s="38">
        <f>Matrix2!BN173/Matrix3!BN173*100</f>
        <v>20.004751722499407</v>
      </c>
      <c r="BO173" s="40">
        <f>Matrix2!BO173/Matrix3!BO173*100</f>
        <v>12.019704433497537</v>
      </c>
      <c r="BP173" s="38">
        <f>Matrix2!BP173/Matrix3!BP173*100</f>
        <v>12.496904663640116</v>
      </c>
      <c r="BQ173" s="38">
        <f>Matrix2!BQ173/Matrix3!BQ173*100</f>
        <v>18.840268098343874</v>
      </c>
      <c r="BR173" s="38">
        <f>(Matrix2!BR173-Matrix3!BR173)/Matrix3!BR173*100</f>
        <v>49.56307807579725</v>
      </c>
      <c r="BS173" s="38">
        <f>Matrix2!BS173/Matrix3!BS173*100</f>
        <v>9.0945674044265594</v>
      </c>
      <c r="BT173" s="38">
        <f>Matrix2!BT173/Matrix3!BT173*100</f>
        <v>3.6049631120053651</v>
      </c>
      <c r="BU173" s="38">
        <f>Matrix2!BU173/Matrix3!BU173*100</f>
        <v>3.0293025175402395</v>
      </c>
      <c r="BV173" s="38">
        <f>Matrix2!BV173/Matrix3!BV173*100</f>
        <v>9.4211932324131791</v>
      </c>
      <c r="BW173" s="38">
        <f>Matrix2!BW173/Matrix3!BW173*100</f>
        <v>11.310063463281958</v>
      </c>
      <c r="BX173" s="35">
        <f>Matrix2!BX173/Matrix3!BX173*1000</f>
        <v>38279.371397200106</v>
      </c>
      <c r="BY173" s="45">
        <f>Matrix2!BY173/Matrix3!BY173*1000000</f>
        <v>22391.297155707412</v>
      </c>
      <c r="BZ173" s="38">
        <f>Matrix2!BZ173/Matrix3!BZ173*100</f>
        <v>62.35747820254862</v>
      </c>
      <c r="CA173" s="38">
        <f>Matrix2!CA173/Matrix3!CA173*100</f>
        <v>65.468792218319365</v>
      </c>
      <c r="CB173" s="38">
        <f>Matrix2!CB173/Matrix3!CB173*100</f>
        <v>87.503095336359877</v>
      </c>
      <c r="CC173" s="38">
        <f>Matrix2!CC173/Matrix3!CC173*100</f>
        <v>12.496904663640116</v>
      </c>
      <c r="CD173" s="38">
        <f>Matrix2!CD173/Matrix3!CD173*100</f>
        <v>6.6364011555922406</v>
      </c>
      <c r="CE173" s="38">
        <f>Matrix2!CE173/Matrix3!CE173*100</f>
        <v>69.23875106122064</v>
      </c>
      <c r="CF173" s="38">
        <f>Matrix2!CF173/Matrix3!CF173*100</f>
        <v>12.132352941176471</v>
      </c>
      <c r="CG173" s="35">
        <f>Matrix2!$CG173-Matrix3!CG173</f>
        <v>-3712</v>
      </c>
      <c r="CH173" s="38">
        <f>Matrix2!CH173/Matrix3!CH173*100</f>
        <v>4.3398763108362468</v>
      </c>
      <c r="CI173" s="38">
        <f>Matrix2!CI173/Matrix3!CI173*100</f>
        <v>2.8771175047055659</v>
      </c>
      <c r="CJ173" s="38">
        <f>Matrix2!CJ173/Matrix3!CJ173*100</f>
        <v>1.4627588061306802</v>
      </c>
      <c r="CK173" s="38">
        <f>Matrix2!CK173/Matrix3!CK173*100</f>
        <v>37.050805452292437</v>
      </c>
      <c r="CL173" s="38" t="s">
        <v>237</v>
      </c>
      <c r="CM173" s="38">
        <f>Matrix2!CM173/Matrix3!CM173*100</f>
        <v>53.655514250309785</v>
      </c>
      <c r="CN173" s="38">
        <f>Matrix2!CN173/Matrix3!CN173*100</f>
        <v>25.017041581458759</v>
      </c>
      <c r="CO173" s="40">
        <f>Matrix2!CO173/Matrix3!CO173*100</f>
        <v>9.4365241004752196</v>
      </c>
      <c r="CP173" s="35">
        <f>Matrix2!CP173-Matrix3!CP173</f>
        <v>61</v>
      </c>
      <c r="CQ173" s="77">
        <f>Matrix2!CQ173/Matrix3!CQ173*100-100</f>
        <v>0.41437402350383934</v>
      </c>
      <c r="CR173" s="35">
        <f>Matrix2!CR173-Matrix3!CR173</f>
        <v>795</v>
      </c>
      <c r="CS173" s="50">
        <f>Matrix2!CS173/Matrix3!CS173*100-100</f>
        <v>5.6838492886251544</v>
      </c>
      <c r="CT173" s="38">
        <f>Matrix2!CT173/Matrix3!CT173*100</f>
        <v>38.181572182383981</v>
      </c>
      <c r="CU173" s="35">
        <f>Matrix2!CT173-Matrix3!CU173</f>
        <v>28</v>
      </c>
      <c r="CV173" s="38">
        <f>Matrix2!CV173/Matrix3!CV173*100</f>
        <v>103.74103639561629</v>
      </c>
      <c r="CW173" s="38">
        <f>Matrix2!CW173/Matrix3!CW173*100</f>
        <v>51.42521797451375</v>
      </c>
      <c r="CX173" s="38">
        <f>Matrix2!CX173/Matrix3!CX173</f>
        <v>2.1319796954314723</v>
      </c>
      <c r="CY173" s="38">
        <f>Matrix2!CY173/Matrix3!CY173</f>
        <v>1.8623532350736947</v>
      </c>
      <c r="CZ173" s="38">
        <f>Matrix2!CZ173/Matrix3!CZ173</f>
        <v>45.388127853881279</v>
      </c>
      <c r="DA173" s="40">
        <f>(Matrix2!DA173-Matrix3!DA173)/Matrix3!DA173*100</f>
        <v>0.74211502782931427</v>
      </c>
      <c r="DB173" s="44" t="s">
        <v>46</v>
      </c>
      <c r="DC173" s="44" t="s">
        <v>46</v>
      </c>
      <c r="DD173" s="44" t="s">
        <v>46</v>
      </c>
      <c r="DE173" s="44" t="s">
        <v>46</v>
      </c>
      <c r="DF173" s="44">
        <f>Matrix2!DF173/Matrix3!DF173*100</f>
        <v>6.9467976956963744</v>
      </c>
      <c r="DG173" s="44">
        <f>Matrix2!DG173/Matrix3!DG173*100</f>
        <v>55.121951219512198</v>
      </c>
      <c r="DH173" s="44">
        <f>Matrix2!DH173/Matrix3!DH173*100</f>
        <v>7.1889400921658995</v>
      </c>
      <c r="DI173" s="44">
        <f>Matrix2!DI173/Matrix3!DI173*100</f>
        <v>82.051282051282044</v>
      </c>
    </row>
    <row r="174" spans="1:113" x14ac:dyDescent="0.2">
      <c r="A174" s="3" t="s">
        <v>41</v>
      </c>
      <c r="B174" s="4">
        <v>2017</v>
      </c>
      <c r="C174" s="2" t="s">
        <v>18</v>
      </c>
      <c r="D174" s="38" t="s">
        <v>46</v>
      </c>
      <c r="E174" s="38" t="s">
        <v>46</v>
      </c>
      <c r="F174" s="39" t="s">
        <v>46</v>
      </c>
      <c r="G174" s="40">
        <f>Matrix2!G174/Matrix3!G174*100</f>
        <v>2.5360202492211839</v>
      </c>
      <c r="H174" s="38">
        <f>Matrix2!H174/Matrix3!H174*100</f>
        <v>6.6491433021806854</v>
      </c>
      <c r="I174" s="38">
        <f>Matrix2!I174/Matrix3!I174*100</f>
        <v>15.313473520249222</v>
      </c>
      <c r="J174" s="38">
        <f>Matrix2!J174/Matrix3!J174*100</f>
        <v>26.801863524253221</v>
      </c>
      <c r="K174" s="38">
        <f>Matrix2!K174/Matrix3!K174*100</f>
        <v>15.104333868378811</v>
      </c>
      <c r="L174" s="38">
        <f>Matrix2!L174/Matrix3!L174*100</f>
        <v>6.4487034949267192</v>
      </c>
      <c r="M174" s="9" t="s">
        <v>46</v>
      </c>
      <c r="N174" s="38" t="s">
        <v>237</v>
      </c>
      <c r="O174" s="9">
        <f>Matrix2!O174/Matrix3!O174*100</f>
        <v>21.523178807947019</v>
      </c>
      <c r="P174" s="9" t="s">
        <v>237</v>
      </c>
      <c r="Q174" s="9" t="s">
        <v>237</v>
      </c>
      <c r="R174" s="40" t="s">
        <v>46</v>
      </c>
      <c r="S174" s="38">
        <f>Matrix2!S174/Matrix3!S174*100</f>
        <v>67.10988843038362</v>
      </c>
      <c r="T174" s="38">
        <f>Matrix2!T174/Matrix3!T174*100</f>
        <v>69.431137724550894</v>
      </c>
      <c r="U174" s="38">
        <f>Matrix2!U174/Matrix3!U174*100</f>
        <v>46.380148375543619</v>
      </c>
      <c r="V174" s="38">
        <f>Matrix2!V174/Matrix3!V174*100</f>
        <v>63.170933113129649</v>
      </c>
      <c r="W174" s="38">
        <f>Matrix2!W174/Matrix3!W174*100</f>
        <v>51.04798676227248</v>
      </c>
      <c r="X174" s="38">
        <f>Matrix2!X174/Matrix3!X174*100</f>
        <v>7.7051526717557257</v>
      </c>
      <c r="Y174" s="38">
        <f>Matrix2!Y174/Matrix3!Y174*100</f>
        <v>28.980590543289303</v>
      </c>
      <c r="Z174" s="38">
        <f>Matrix2!Z174/Matrix3!Z174*100</f>
        <v>12.848730114783113</v>
      </c>
      <c r="AA174" s="38">
        <f>(Matrix3!AA174-Matrix2!AA174)/Matrix2!AA174*100</f>
        <v>23.960528054858159</v>
      </c>
      <c r="AB174" s="38" t="s">
        <v>46</v>
      </c>
      <c r="AC174" s="38" t="s">
        <v>46</v>
      </c>
      <c r="AD174" s="38">
        <f>Matrix2!AD174/Matrix3!AD174*100</f>
        <v>86.104218362282879</v>
      </c>
      <c r="AE174" s="44">
        <f>Matrix2!AE174/Matrix3!AE174*100</f>
        <v>39.055118110236222</v>
      </c>
      <c r="AF174" s="40">
        <f>Matrix2!AF174/Matrix3!AF174*100</f>
        <v>83.862433862433861</v>
      </c>
      <c r="AG174" s="38">
        <f>Matrix2!AG174/Matrix3!AG174*100</f>
        <v>17.761876947040498</v>
      </c>
      <c r="AH174" s="38">
        <f>Matrix2!AH174/Matrix3!AH174*100</f>
        <v>56.676557863501486</v>
      </c>
      <c r="AI174" s="38">
        <f>Matrix2!AI174/Matrix3!AI174*100</f>
        <v>99.593826157595458</v>
      </c>
      <c r="AJ174" s="38">
        <f>Matrix2!AJ174/Matrix3!AJ174*100</f>
        <v>15.873015873015872</v>
      </c>
      <c r="AK174" s="38">
        <f>Matrix2!AK174/Matrix3!AK174*100</f>
        <v>18.666049096804077</v>
      </c>
      <c r="AL174" s="38">
        <f>Matrix2!AL174/Matrix3!AL174*100</f>
        <v>11.394163964798517</v>
      </c>
      <c r="AM174" s="38">
        <f>Matrix2!AM174/Matrix3!AM174*100</f>
        <v>30.272952853598017</v>
      </c>
      <c r="AN174" s="38">
        <f>Matrix2!AN174/Matrix3!AN174*100</f>
        <v>14.963003562619894</v>
      </c>
      <c r="AO174" s="38">
        <f>Matrix2!AO174/Matrix3!AO174*1000</f>
        <v>61.660728966840232</v>
      </c>
      <c r="AP174" s="38" t="s">
        <v>46</v>
      </c>
      <c r="AQ174" s="40" t="s">
        <v>46</v>
      </c>
      <c r="AR174" s="38">
        <f>Matrix2!AR174/Matrix3!AR174*100</f>
        <v>10.971573208722742</v>
      </c>
      <c r="AS174" s="38">
        <f>Matrix2!AS174/Matrix3!AS174*100</f>
        <v>36.202307009760425</v>
      </c>
      <c r="AT174" s="38">
        <f>Matrix2!AT174/Matrix3!AT174*100</f>
        <v>39.46078431372549</v>
      </c>
      <c r="AU174" s="38">
        <f>Matrix2!AU174/Matrix3!AU174*100</f>
        <v>44.099378881987576</v>
      </c>
      <c r="AV174" s="38">
        <f>Matrix2!AV174/Matrix3!AV174*100</f>
        <v>8.429458740017747</v>
      </c>
      <c r="AW174" s="38">
        <f>Matrix2!AW174/Matrix3!AW174*100</f>
        <v>2.7062999112688555</v>
      </c>
      <c r="AX174" s="38" t="s">
        <v>237</v>
      </c>
      <c r="AY174" s="38" t="s">
        <v>46</v>
      </c>
      <c r="AZ174" s="9" t="s">
        <v>46</v>
      </c>
      <c r="BA174" s="40">
        <f>Matrix2!BA174/Matrix3!BA174*1000</f>
        <v>5.9588299024918747</v>
      </c>
      <c r="BB174" s="38">
        <f>Matrix2!BB174/Matrix3!BB174*100</f>
        <v>9.068341121495326</v>
      </c>
      <c r="BC174" s="38">
        <f>Matrix2!BC174/Matrix3!BC174*100</f>
        <v>6.2092922275293096</v>
      </c>
      <c r="BD174" s="55">
        <f>Matrix2!BD174/Matrix3!BD174*100</f>
        <v>41.95804195804196</v>
      </c>
      <c r="BE174" s="38">
        <f>Matrix2!BE174/Matrix3!BE174*100</f>
        <v>7.2839506172839501</v>
      </c>
      <c r="BF174" s="51">
        <f>Matrix2!BF174/Matrix3!BF174*100</f>
        <v>45.762711864406782</v>
      </c>
      <c r="BG174" s="38">
        <f>Matrix2!BG174/Matrix3!BG174*100</f>
        <v>21.587811526479751</v>
      </c>
      <c r="BH174" s="38">
        <f>Matrix2!BH174/Matrix3!BH174*100</f>
        <v>1.7361894024802704</v>
      </c>
      <c r="BI174" s="38">
        <f>Matrix2!BI174/Matrix3!BI174*100</f>
        <v>16.697588126159555</v>
      </c>
      <c r="BJ174" s="38">
        <f>Matrix2!BJ174/Matrix3!BJ174*100</f>
        <v>6.875477463712758</v>
      </c>
      <c r="BK174" s="38">
        <f>Matrix2!BK174/Matrix3!BK174*100</f>
        <v>29.365079365079367</v>
      </c>
      <c r="BL174" s="38" t="s">
        <v>46</v>
      </c>
      <c r="BM174" s="38" t="s">
        <v>46</v>
      </c>
      <c r="BN174" s="38">
        <f>Matrix2!BN174/Matrix3!BN174*100</f>
        <v>18.982471141513468</v>
      </c>
      <c r="BO174" s="40">
        <f>Matrix2!BO174/Matrix3!BO174*100</f>
        <v>11.324376199616124</v>
      </c>
      <c r="BP174" s="38">
        <f>Matrix2!BP174/Matrix3!BP174*100</f>
        <v>13.412338021929337</v>
      </c>
      <c r="BQ174" s="38">
        <f>Matrix2!BQ174/Matrix3!BQ174*100</f>
        <v>17.8182156318538</v>
      </c>
      <c r="BR174" s="38">
        <f>(Matrix2!BR174-Matrix3!BR174)/Matrix3!BR174*100</f>
        <v>52.387976666593751</v>
      </c>
      <c r="BS174" s="38">
        <f>Matrix2!BS174/Matrix3!BS174*100</f>
        <v>7.9828660436137069</v>
      </c>
      <c r="BT174" s="38">
        <f>Matrix2!BT174/Matrix3!BT174*100</f>
        <v>3.7042445482866047</v>
      </c>
      <c r="BU174" s="38">
        <f>Matrix2!BU174/Matrix3!BU174*100</f>
        <v>2.4476686233248421</v>
      </c>
      <c r="BV174" s="38">
        <f>Matrix2!BV174/Matrix3!BV174*100</f>
        <v>8.367993047364827</v>
      </c>
      <c r="BW174" s="38">
        <f>Matrix2!BW174/Matrix3!BW174*100</f>
        <v>10.320460147904683</v>
      </c>
      <c r="BX174" s="35">
        <f>Matrix2!BX174/Matrix3!BX174*1000</f>
        <v>37419.600474683539</v>
      </c>
      <c r="BY174" s="45">
        <f>Matrix2!BY174/Matrix3!BY174*1000000</f>
        <v>21007.205475302195</v>
      </c>
      <c r="BZ174" s="38">
        <f>Matrix2!BZ174/Matrix3!BZ174*100</f>
        <v>64.364291277258573</v>
      </c>
      <c r="CA174" s="38">
        <f>Matrix2!CA174/Matrix3!CA174*100</f>
        <v>68.468946689921893</v>
      </c>
      <c r="CB174" s="38">
        <f>Matrix2!CB174/Matrix3!CB174*100</f>
        <v>86.587661978070656</v>
      </c>
      <c r="CC174" s="38">
        <f>Matrix2!CC174/Matrix3!CC174*100</f>
        <v>13.412338021929337</v>
      </c>
      <c r="CD174" s="38">
        <f>Matrix2!CD174/Matrix3!CD174*100</f>
        <v>6.6341787573374678</v>
      </c>
      <c r="CE174" s="38">
        <f>Matrix2!CE174/Matrix3!CE174*100</f>
        <v>72.192376566896911</v>
      </c>
      <c r="CF174" s="38">
        <f>Matrix2!CF174/Matrix3!CF174*100</f>
        <v>8.7628865979381434</v>
      </c>
      <c r="CG174" s="35">
        <f>Matrix2!$CG174-Matrix3!CG174</f>
        <v>-4340</v>
      </c>
      <c r="CH174" s="38">
        <f>Matrix2!CH174/Matrix3!CH174*100</f>
        <v>4.5677985328594115</v>
      </c>
      <c r="CI174" s="38">
        <f>Matrix2!CI174/Matrix3!CI174*100</f>
        <v>3.1006579444906599</v>
      </c>
      <c r="CJ174" s="38">
        <f>Matrix2!CJ174/Matrix3!CJ174*100</f>
        <v>1.4671405883687514</v>
      </c>
      <c r="CK174" s="38">
        <f>Matrix2!CK174/Matrix3!CK174*100</f>
        <v>43.874172185430467</v>
      </c>
      <c r="CL174" s="38" t="s">
        <v>237</v>
      </c>
      <c r="CM174" s="38">
        <f>Matrix2!CM174/Matrix3!CM174*100</f>
        <v>51.986754966887418</v>
      </c>
      <c r="CN174" s="38">
        <f>Matrix2!CN174/Matrix3!CN174*100</f>
        <v>23.41101694915254</v>
      </c>
      <c r="CO174" s="40">
        <f>Matrix2!CO174/Matrix3!CO174*100</f>
        <v>8.1621187800963089</v>
      </c>
      <c r="CP174" s="35">
        <f>Matrix2!CP174-Matrix3!CP174</f>
        <v>78</v>
      </c>
      <c r="CQ174" s="77">
        <f>Matrix2!CQ174/Matrix3!CQ174*100-100</f>
        <v>0.84810264216592657</v>
      </c>
      <c r="CR174" s="35">
        <f>Matrix2!CR174-Matrix3!CR174</f>
        <v>112</v>
      </c>
      <c r="CS174" s="50">
        <f>Matrix2!CS174/Matrix3!CS174*100-100</f>
        <v>1.2223071046600467</v>
      </c>
      <c r="CT174" s="38">
        <f>Matrix2!CT174/Matrix3!CT174*100</f>
        <v>22.803234501347706</v>
      </c>
      <c r="CU174" s="35">
        <f>Matrix2!CT174-Matrix3!CU174</f>
        <v>23</v>
      </c>
      <c r="CV174" s="38">
        <f>Matrix2!CV174/Matrix3!CV174*100</f>
        <v>112.90458221024258</v>
      </c>
      <c r="CW174" s="38">
        <f>Matrix2!CW174/Matrix3!CW174*100</f>
        <v>50.973033489096572</v>
      </c>
      <c r="CX174" s="38">
        <f>Matrix2!CX174/Matrix3!CX174</f>
        <v>2.2420604605478553</v>
      </c>
      <c r="CY174" s="38">
        <f>Matrix2!CY174/Matrix3!CY174</f>
        <v>1.4585729499467519</v>
      </c>
      <c r="CZ174" s="38">
        <f>Matrix2!CZ174/Matrix3!CZ174</f>
        <v>35.853403141361255</v>
      </c>
      <c r="DA174" s="40">
        <f>(Matrix2!DA174-Matrix3!DA174)/Matrix3!DA174*100</f>
        <v>0.81300813008130157</v>
      </c>
      <c r="DB174" s="44" t="s">
        <v>46</v>
      </c>
      <c r="DC174" s="44" t="s">
        <v>46</v>
      </c>
      <c r="DD174" s="44" t="s">
        <v>46</v>
      </c>
      <c r="DE174" s="44" t="s">
        <v>46</v>
      </c>
      <c r="DF174" s="44">
        <f>Matrix2!DF174/Matrix3!DF174*100</f>
        <v>6.2092922275293096</v>
      </c>
      <c r="DG174" s="44">
        <f>Matrix2!DG174/Matrix3!DG174*100</f>
        <v>41.95804195804196</v>
      </c>
      <c r="DH174" s="44">
        <f>Matrix2!DH174/Matrix3!DH174*100</f>
        <v>7.2839506172839501</v>
      </c>
      <c r="DI174" s="44">
        <f>Matrix2!DI174/Matrix3!DI174*100</f>
        <v>45.762711864406782</v>
      </c>
    </row>
    <row r="175" spans="1:113" x14ac:dyDescent="0.2">
      <c r="A175" s="3" t="s">
        <v>42</v>
      </c>
      <c r="B175" s="4">
        <v>2017</v>
      </c>
      <c r="C175" s="2" t="s">
        <v>19</v>
      </c>
      <c r="D175" s="38" t="s">
        <v>46</v>
      </c>
      <c r="E175" s="38" t="s">
        <v>46</v>
      </c>
      <c r="F175" s="39" t="s">
        <v>46</v>
      </c>
      <c r="G175" s="40">
        <f>Matrix2!G175/Matrix3!G175*100</f>
        <v>2.0826468068279183</v>
      </c>
      <c r="H175" s="38">
        <f>Matrix2!H175/Matrix3!H175*100</f>
        <v>7.701179727146906</v>
      </c>
      <c r="I175" s="38">
        <f>Matrix2!I175/Matrix3!I175*100</f>
        <v>15.184867857378237</v>
      </c>
      <c r="J175" s="38">
        <f>Matrix2!J175/Matrix3!J175*100</f>
        <v>26.499719678564755</v>
      </c>
      <c r="K175" s="38">
        <f>Matrix2!K175/Matrix3!K175*100</f>
        <v>15.575645354536544</v>
      </c>
      <c r="L175" s="38">
        <f>Matrix2!L175/Matrix3!L175*100</f>
        <v>4.9751243781094532</v>
      </c>
      <c r="M175" s="9" t="s">
        <v>46</v>
      </c>
      <c r="N175" s="38" t="s">
        <v>237</v>
      </c>
      <c r="O175" s="9">
        <f>Matrix2!O175/Matrix3!O175*100</f>
        <v>21.195652173913043</v>
      </c>
      <c r="P175" s="9" t="s">
        <v>237</v>
      </c>
      <c r="Q175" s="9" t="s">
        <v>237</v>
      </c>
      <c r="R175" s="40" t="s">
        <v>46</v>
      </c>
      <c r="S175" s="38">
        <f>Matrix2!S175/Matrix3!S175*100</f>
        <v>66.865426133442995</v>
      </c>
      <c r="T175" s="38">
        <f>Matrix2!T175/Matrix3!T175*100</f>
        <v>66.632231404958674</v>
      </c>
      <c r="U175" s="38">
        <f>Matrix2!U175/Matrix3!U175*100</f>
        <v>48.505603985056041</v>
      </c>
      <c r="V175" s="38">
        <f>Matrix2!V175/Matrix3!V175*100</f>
        <v>61.390186915887845</v>
      </c>
      <c r="W175" s="38">
        <f>Matrix2!W175/Matrix3!W175*100</f>
        <v>50.669356317623325</v>
      </c>
      <c r="X175" s="38">
        <f>Matrix2!X175/Matrix3!X175*100</f>
        <v>9.2762135083779569</v>
      </c>
      <c r="Y175" s="38">
        <f>Matrix2!Y175/Matrix3!Y175*100</f>
        <v>23.050239354780629</v>
      </c>
      <c r="Z175" s="38">
        <f>Matrix2!Z175/Matrix3!Z175*100</f>
        <v>11.370220752363238</v>
      </c>
      <c r="AA175" s="38">
        <f>(Matrix3!AA175-Matrix2!AA175)/Matrix2!AA175*100</f>
        <v>28.599505681205763</v>
      </c>
      <c r="AB175" s="38" t="s">
        <v>46</v>
      </c>
      <c r="AC175" s="38" t="s">
        <v>46</v>
      </c>
      <c r="AD175" s="38">
        <f>Matrix2!AD175/Matrix3!AD175*100</f>
        <v>85.492227979274617</v>
      </c>
      <c r="AE175" s="44">
        <f>Matrix2!AE175/Matrix3!AE175*100</f>
        <v>65.135413095646214</v>
      </c>
      <c r="AF175" s="40">
        <f>Matrix2!AF175/Matrix3!AF175*100</f>
        <v>61.262050832602974</v>
      </c>
      <c r="AG175" s="38">
        <f>Matrix2!AG175/Matrix3!AG175*100</f>
        <v>17.63329598629144</v>
      </c>
      <c r="AH175" s="38">
        <f>Matrix2!AH175/Matrix3!AH175*100</f>
        <v>67.458866544789771</v>
      </c>
      <c r="AI175" s="38">
        <f>Matrix2!AI175/Matrix3!AI175*100</f>
        <v>99.396599012616576</v>
      </c>
      <c r="AJ175" s="38">
        <f>Matrix2!AJ175/Matrix3!AJ175*100</f>
        <v>38.650306748466257</v>
      </c>
      <c r="AK175" s="38">
        <f>Matrix2!AK175/Matrix3!AK175*100</f>
        <v>17.717258261933903</v>
      </c>
      <c r="AL175" s="38">
        <f>Matrix2!AL175/Matrix3!AL175*100</f>
        <v>7.3133414932680534</v>
      </c>
      <c r="AM175" s="38">
        <f>Matrix2!AM175/Matrix3!AM175*100</f>
        <v>18.652849740932641</v>
      </c>
      <c r="AN175" s="38">
        <f>Matrix2!AN175/Matrix3!AN175*100</f>
        <v>10.726966922070641</v>
      </c>
      <c r="AO175" s="38">
        <f>Matrix2!AO175/Matrix3!AO175*1000</f>
        <v>44.477667725658755</v>
      </c>
      <c r="AP175" s="38" t="s">
        <v>46</v>
      </c>
      <c r="AQ175" s="40" t="s">
        <v>46</v>
      </c>
      <c r="AR175" s="38">
        <f>Matrix2!AR175/Matrix3!AR175*100</f>
        <v>10.360508798523693</v>
      </c>
      <c r="AS175" s="38">
        <f>Matrix2!AS175/Matrix3!AS175*100</f>
        <v>28.657760814249361</v>
      </c>
      <c r="AT175" s="38">
        <f>Matrix2!AT175/Matrix3!AT175*100</f>
        <v>37.846836847946726</v>
      </c>
      <c r="AU175" s="38">
        <f>Matrix2!AU175/Matrix3!AU175*100</f>
        <v>37.536656891495603</v>
      </c>
      <c r="AV175" s="38">
        <f>Matrix2!AV175/Matrix3!AV175*100</f>
        <v>7.1564885496183201</v>
      </c>
      <c r="AW175" s="38">
        <f>Matrix2!AW175/Matrix3!AW175*100</f>
        <v>1.6221374045801527</v>
      </c>
      <c r="AX175" s="38">
        <v>3.5</v>
      </c>
      <c r="AY175" s="38" t="s">
        <v>46</v>
      </c>
      <c r="AZ175" s="9" t="s">
        <v>46</v>
      </c>
      <c r="BA175" s="40">
        <f>Matrix2!BA175/Matrix3!BA175*1000</f>
        <v>13.948082138705928</v>
      </c>
      <c r="BB175" s="38">
        <f>Matrix2!BB175/Matrix3!BB175*100</f>
        <v>8.175706847689975</v>
      </c>
      <c r="BC175" s="38">
        <f>Matrix2!BC175/Matrix3!BC175*100</f>
        <v>4.759358288770053</v>
      </c>
      <c r="BD175" s="55">
        <f>Matrix2!BD175/Matrix3!BD175*100</f>
        <v>44.943820224719097</v>
      </c>
      <c r="BE175" s="38">
        <f>Matrix2!BE175/Matrix3!BE175*100</f>
        <v>2.8215767634854774</v>
      </c>
      <c r="BF175" s="51">
        <f>Matrix2!BF175/Matrix3!BF175*100</f>
        <v>35.294117647058826</v>
      </c>
      <c r="BG175" s="38">
        <f>Matrix2!BG175/Matrix3!BG175*100</f>
        <v>21.85790549001516</v>
      </c>
      <c r="BH175" s="38">
        <f>Matrix2!BH175/Matrix3!BH175*100</f>
        <v>1.5980702547866728</v>
      </c>
      <c r="BI175" s="38">
        <f>Matrix2!BI175/Matrix3!BI175*100</f>
        <v>17.359607333622058</v>
      </c>
      <c r="BJ175" s="38">
        <f>Matrix2!BJ175/Matrix3!BJ175*100</f>
        <v>7.4058033780857517</v>
      </c>
      <c r="BK175" s="38">
        <f>Matrix2!BK175/Matrix3!BK175*100</f>
        <v>27.095516569200779</v>
      </c>
      <c r="BL175" s="38" t="s">
        <v>46</v>
      </c>
      <c r="BM175" s="38" t="s">
        <v>46</v>
      </c>
      <c r="BN175" s="38">
        <f>Matrix2!BN175/Matrix3!BN175*100</f>
        <v>14.752724224643753</v>
      </c>
      <c r="BO175" s="40">
        <f>Matrix2!BO175/Matrix3!BO175*100</f>
        <v>12.658227848101266</v>
      </c>
      <c r="BP175" s="38">
        <f>Matrix2!BP175/Matrix3!BP175*100</f>
        <v>13.215995059441099</v>
      </c>
      <c r="BQ175" s="38">
        <f>Matrix2!BQ175/Matrix3!BQ175*100</f>
        <v>15.294426018183623</v>
      </c>
      <c r="BR175" s="38">
        <f>(Matrix2!BR175-Matrix3!BR175)/Matrix3!BR175*100</f>
        <v>66.875936406751833</v>
      </c>
      <c r="BS175" s="38">
        <f>Matrix2!BS175/Matrix3!BS175*100</f>
        <v>5.506491794635207</v>
      </c>
      <c r="BT175" s="38">
        <f>Matrix2!BT175/Matrix3!BT175*100</f>
        <v>2.1518486785737827</v>
      </c>
      <c r="BU175" s="38">
        <f>Matrix2!BU175/Matrix3!BU175*100</f>
        <v>1.8527095877721167</v>
      </c>
      <c r="BV175" s="38">
        <f>Matrix2!BV175/Matrix3!BV175*100</f>
        <v>5.4906591321216212</v>
      </c>
      <c r="BW175" s="38">
        <f>Matrix2!BW175/Matrix3!BW175*100</f>
        <v>6.3146434403919427</v>
      </c>
      <c r="BX175" s="35">
        <f>Matrix2!BX175/Matrix3!BX175*1000</f>
        <v>50780.978117585022</v>
      </c>
      <c r="BY175" s="45">
        <f>Matrix2!BY175/Matrix3!BY175*1000000</f>
        <v>26713.773090469378</v>
      </c>
      <c r="BZ175" s="38">
        <f>Matrix2!BZ175/Matrix3!BZ175*100</f>
        <v>63.95241547485665</v>
      </c>
      <c r="CA175" s="38">
        <f>Matrix2!CA175/Matrix3!CA175*100</f>
        <v>66.628947639131781</v>
      </c>
      <c r="CB175" s="38">
        <f>Matrix2!CB175/Matrix3!CB175*100</f>
        <v>86.784004940558901</v>
      </c>
      <c r="CC175" s="38">
        <f>Matrix2!CC175/Matrix3!CC175*100</f>
        <v>13.215995059441099</v>
      </c>
      <c r="CD175" s="38">
        <f>Matrix2!CD175/Matrix3!CD175*100</f>
        <v>7.51891307704184</v>
      </c>
      <c r="CE175" s="38">
        <f>Matrix2!CE175/Matrix3!CE175*100</f>
        <v>70.645792563600779</v>
      </c>
      <c r="CF175" s="38">
        <f>Matrix2!CF175/Matrix3!CF175*100</f>
        <v>2.7559055118110236</v>
      </c>
      <c r="CG175" s="35">
        <f>Matrix2!$CG175-Matrix3!CG175</f>
        <v>-3486</v>
      </c>
      <c r="CH175" s="38">
        <f>Matrix2!CH175/Matrix3!CH175*100</f>
        <v>2.8443345184727158</v>
      </c>
      <c r="CI175" s="38">
        <f>Matrix2!CI175/Matrix3!CI175*100</f>
        <v>1.5355284175812851</v>
      </c>
      <c r="CJ175" s="38">
        <f>Matrix2!CJ175/Matrix3!CJ175*100</f>
        <v>1.3088061008914309</v>
      </c>
      <c r="CK175" s="38">
        <f>Matrix2!CK175/Matrix3!CK175*100</f>
        <v>33.876811594202898</v>
      </c>
      <c r="CL175" s="38">
        <v>3.6</v>
      </c>
      <c r="CM175" s="38">
        <f>Matrix2!CM175/Matrix3!CM175*100</f>
        <v>42.391304347826086</v>
      </c>
      <c r="CN175" s="38">
        <f>Matrix2!CN175/Matrix3!CN175*100</f>
        <v>27.027027027027028</v>
      </c>
      <c r="CO175" s="40">
        <f>Matrix2!CO175/Matrix3!CO175*100</f>
        <v>5.3970155756453542</v>
      </c>
      <c r="CP175" s="35">
        <f>Matrix2!CP175-Matrix3!CP175</f>
        <v>77</v>
      </c>
      <c r="CQ175" s="77">
        <f>Matrix2!CQ175/Matrix3!CQ175*100-100</f>
        <v>0.5544754086555912</v>
      </c>
      <c r="CR175" s="35">
        <f>Matrix2!CR175-Matrix3!CR175</f>
        <v>110</v>
      </c>
      <c r="CS175" s="50">
        <f>Matrix2!CS175/Matrix3!CS175*100-100</f>
        <v>0.79399451421970468</v>
      </c>
      <c r="CT175" s="38">
        <f>Matrix2!CT175/Matrix3!CT175*100</f>
        <v>28.265539959896881</v>
      </c>
      <c r="CU175" s="35">
        <f>Matrix2!CT175-Matrix3!CU175</f>
        <v>15</v>
      </c>
      <c r="CV175" s="38">
        <f>Matrix2!CV175/Matrix3!CV175*100</f>
        <v>116.57691205958179</v>
      </c>
      <c r="CW175" s="38">
        <f>Matrix2!CW175/Matrix3!CW175*100</f>
        <v>53.643972846503651</v>
      </c>
      <c r="CX175" s="38">
        <f>Matrix2!CX175/Matrix3!CX175</f>
        <v>2.1904143207737836</v>
      </c>
      <c r="CY175" s="38">
        <f>Matrix2!CY175/Matrix3!CY175</f>
        <v>1.7413209387731681</v>
      </c>
      <c r="CZ175" s="38">
        <f>Matrix2!CZ175/Matrix3!CZ175</f>
        <v>32.282978723404256</v>
      </c>
      <c r="DA175" s="40">
        <f>(Matrix2!DA175-Matrix3!DA175)/Matrix3!DA175*100</f>
        <v>6.4516129032257981</v>
      </c>
      <c r="DB175" s="44" t="s">
        <v>46</v>
      </c>
      <c r="DC175" s="44" t="s">
        <v>46</v>
      </c>
      <c r="DD175" s="44" t="s">
        <v>46</v>
      </c>
      <c r="DE175" s="44" t="s">
        <v>46</v>
      </c>
      <c r="DF175" s="44">
        <f>Matrix2!DF175/Matrix3!DF175*100</f>
        <v>4.759358288770053</v>
      </c>
      <c r="DG175" s="44">
        <f>Matrix2!DG175/Matrix3!DG175*100</f>
        <v>44.943820224719097</v>
      </c>
      <c r="DH175" s="44">
        <f>Matrix2!DH175/Matrix3!DH175*100</f>
        <v>2.8215767634854774</v>
      </c>
      <c r="DI175" s="44">
        <f>Matrix2!DI175/Matrix3!DI175*100</f>
        <v>35.294117647058826</v>
      </c>
    </row>
    <row r="176" spans="1:113" x14ac:dyDescent="0.2">
      <c r="A176" s="3" t="s">
        <v>43</v>
      </c>
      <c r="B176" s="4">
        <v>2017</v>
      </c>
      <c r="C176" s="2" t="s">
        <v>20</v>
      </c>
      <c r="D176" s="38" t="s">
        <v>46</v>
      </c>
      <c r="E176" s="38" t="s">
        <v>46</v>
      </c>
      <c r="F176" s="39" t="s">
        <v>46</v>
      </c>
      <c r="G176" s="40" t="s">
        <v>46</v>
      </c>
      <c r="H176" s="38">
        <f>Matrix2!H176/Matrix3!H176*100</f>
        <v>6.3820912124582865</v>
      </c>
      <c r="I176" s="38">
        <f>Matrix2!I176/Matrix3!I176*100</f>
        <v>14.175472747497221</v>
      </c>
      <c r="J176" s="38">
        <f>Matrix2!J176/Matrix3!J176*100</f>
        <v>27.048167970358172</v>
      </c>
      <c r="K176" s="38">
        <f>Matrix2!K176/Matrix3!K176*100</f>
        <v>14.427742928157178</v>
      </c>
      <c r="L176" s="38">
        <f>Matrix2!L176/Matrix3!L176*100</f>
        <v>4.6491728465487734</v>
      </c>
      <c r="M176" s="9" t="s">
        <v>46</v>
      </c>
      <c r="N176" s="38" t="s">
        <v>237</v>
      </c>
      <c r="O176" s="9">
        <f>Matrix2!O176/Matrix3!O176*100</f>
        <v>24.344569288389515</v>
      </c>
      <c r="P176" s="9" t="s">
        <v>237</v>
      </c>
      <c r="Q176" s="9" t="s">
        <v>237</v>
      </c>
      <c r="R176" s="40" t="s">
        <v>46</v>
      </c>
      <c r="S176" s="38">
        <f>Matrix2!S176/Matrix3!S176*100</f>
        <v>62.642267351037717</v>
      </c>
      <c r="T176" s="38">
        <f>Matrix2!T176/Matrix3!T176*100</f>
        <v>64.62921348314606</v>
      </c>
      <c r="U176" s="38">
        <f>Matrix2!U176/Matrix3!U176*100</f>
        <v>48.239579117766084</v>
      </c>
      <c r="V176" s="38">
        <f>Matrix2!V176/Matrix3!V176*100</f>
        <v>57.085020242914972</v>
      </c>
      <c r="W176" s="38">
        <f>Matrix2!W176/Matrix3!W176*100</f>
        <v>53.984899328859058</v>
      </c>
      <c r="X176" s="38">
        <f>Matrix2!X176/Matrix3!X176*100</f>
        <v>11.493354182955434</v>
      </c>
      <c r="Y176" s="38">
        <f>Matrix2!Y176/Matrix3!Y176*100</f>
        <v>23.818629749302843</v>
      </c>
      <c r="Z176" s="38">
        <f>Matrix2!Z176/Matrix3!Z176*100</f>
        <v>11.574299720443824</v>
      </c>
      <c r="AA176" s="38">
        <f>(Matrix3!AA176-Matrix2!AA176)/Matrix2!AA176*100</f>
        <v>28.030282916946646</v>
      </c>
      <c r="AB176" s="38" t="s">
        <v>46</v>
      </c>
      <c r="AC176" s="38" t="s">
        <v>46</v>
      </c>
      <c r="AD176" s="38">
        <f>Matrix2!AD176/Matrix3!AD176*100</f>
        <v>84.115523465703973</v>
      </c>
      <c r="AE176" s="44">
        <f>Matrix2!AE176/Matrix3!AE176*100</f>
        <v>45.942767542140338</v>
      </c>
      <c r="AF176" s="40">
        <f>Matrix2!AF176/Matrix3!AF176*100</f>
        <v>0</v>
      </c>
      <c r="AG176" s="38">
        <f>Matrix2!AG176/Matrix3!AG176*100</f>
        <v>16.886818687430477</v>
      </c>
      <c r="AH176" s="38">
        <f>Matrix2!AH176/Matrix3!AH176*100</f>
        <v>51.6</v>
      </c>
      <c r="AI176" s="38">
        <f>Matrix2!AI176/Matrix3!AI176*100</f>
        <v>120.95422308188266</v>
      </c>
      <c r="AJ176" s="38">
        <f>Matrix2!AJ176/Matrix3!AJ176*100</f>
        <v>36.15702479338843</v>
      </c>
      <c r="AK176" s="38">
        <f>Matrix2!AK176/Matrix3!AK176*100</f>
        <v>19.262865090403338</v>
      </c>
      <c r="AL176" s="38">
        <f>Matrix2!AL176/Matrix3!AL176*100</f>
        <v>10.292072322670375</v>
      </c>
      <c r="AM176" s="38">
        <f>Matrix2!AM176/Matrix3!AM176*100</f>
        <v>22.382671480144403</v>
      </c>
      <c r="AN176" s="38">
        <f>Matrix2!AN176/Matrix3!AN176*100</f>
        <v>13.215314944421571</v>
      </c>
      <c r="AO176" s="38">
        <f>Matrix2!AO176/Matrix3!AO176*1000</f>
        <v>55.166735282009057</v>
      </c>
      <c r="AP176" s="38" t="s">
        <v>46</v>
      </c>
      <c r="AQ176" s="40" t="s">
        <v>46</v>
      </c>
      <c r="AR176" s="38">
        <f>Matrix2!AR176/Matrix3!AR176*100</f>
        <v>10.101501668520578</v>
      </c>
      <c r="AS176" s="38">
        <f>Matrix2!AS176/Matrix3!AS176*100</f>
        <v>27.391603578802474</v>
      </c>
      <c r="AT176" s="38">
        <f>Matrix2!AT176/Matrix3!AT176*100</f>
        <v>38.693467336683419</v>
      </c>
      <c r="AU176" s="38">
        <f>Matrix2!AU176/Matrix3!AU176*100</f>
        <v>36.363636363636367</v>
      </c>
      <c r="AV176" s="38">
        <f>Matrix2!AV176/Matrix3!AV176*100</f>
        <v>10.048176187198898</v>
      </c>
      <c r="AW176" s="38">
        <f>Matrix2!AW176/Matrix3!AW176*100</f>
        <v>1.7894012388162424</v>
      </c>
      <c r="AX176" s="38" t="s">
        <v>237</v>
      </c>
      <c r="AY176" s="38" t="s">
        <v>46</v>
      </c>
      <c r="AZ176" s="9" t="s">
        <v>46</v>
      </c>
      <c r="BA176" s="40">
        <f>Matrix2!BA176/Matrix3!BA176*1000</f>
        <v>5.9171597633136095</v>
      </c>
      <c r="BB176" s="38">
        <f>Matrix2!BB176/Matrix3!BB176*100</f>
        <v>10.164071190211347</v>
      </c>
      <c r="BC176" s="38">
        <f>Matrix2!BC176/Matrix3!BC176*100</f>
        <v>3.9551357733175916</v>
      </c>
      <c r="BD176" s="55">
        <f>Matrix2!BD176/Matrix3!BD176*100</f>
        <v>29.850746268656714</v>
      </c>
      <c r="BE176" s="38">
        <f>Matrix2!BE176/Matrix3!BE176*100</f>
        <v>4.0968342644320295</v>
      </c>
      <c r="BF176" s="51">
        <f>Matrix2!BF176/Matrix3!BF176*100</f>
        <v>27.27272727272727</v>
      </c>
      <c r="BG176" s="38">
        <f>Matrix2!BG176/Matrix3!BG176*100</f>
        <v>24.374304783092324</v>
      </c>
      <c r="BH176" s="38">
        <f>Matrix2!BH176/Matrix3!BH176*100</f>
        <v>1.8254420992584139</v>
      </c>
      <c r="BI176" s="38">
        <f>Matrix2!BI176/Matrix3!BI176*100</f>
        <v>18.206278026905828</v>
      </c>
      <c r="BJ176" s="38">
        <f>Matrix2!BJ176/Matrix3!BJ176*100</f>
        <v>7.8176382660687587</v>
      </c>
      <c r="BK176" s="38">
        <f>Matrix2!BK176/Matrix3!BK176*100</f>
        <v>26.195028680688338</v>
      </c>
      <c r="BL176" s="38" t="s">
        <v>46</v>
      </c>
      <c r="BM176" s="38" t="s">
        <v>46</v>
      </c>
      <c r="BN176" s="38" t="s">
        <v>46</v>
      </c>
      <c r="BO176" s="40" t="s">
        <v>46</v>
      </c>
      <c r="BP176" s="38">
        <f>Matrix2!BP176/Matrix3!BP176*100</f>
        <v>13.038887911314449</v>
      </c>
      <c r="BQ176" s="38">
        <f>Matrix2!BQ176/Matrix3!BQ176*100</f>
        <v>15.494374522354331</v>
      </c>
      <c r="BR176" s="38">
        <f>(Matrix2!BR176-Matrix3!BR176)/Matrix3!BR176*100</f>
        <v>64.303948590390732</v>
      </c>
      <c r="BS176" s="38">
        <f>Matrix2!BS176/Matrix3!BS176*100</f>
        <v>7.3067296996662963</v>
      </c>
      <c r="BT176" s="38">
        <f>Matrix2!BT176/Matrix3!BT176*100</f>
        <v>3.1076195773081201</v>
      </c>
      <c r="BU176" s="38">
        <f>Matrix2!BU176/Matrix3!BU176*100</f>
        <v>2.3931022347351751</v>
      </c>
      <c r="BV176" s="38">
        <f>Matrix2!BV176/Matrix3!BV176*100</f>
        <v>7.6208861923147628</v>
      </c>
      <c r="BW176" s="38">
        <f>Matrix2!BW176/Matrix3!BW176*100</f>
        <v>9.1894439208294063</v>
      </c>
      <c r="BX176" s="35">
        <f>Matrix2!BX176/Matrix3!BX176*1000</f>
        <v>45748.975844045766</v>
      </c>
      <c r="BY176" s="45">
        <f>Matrix2!BY176/Matrix3!BY176*1000000</f>
        <v>23776.438706896552</v>
      </c>
      <c r="BZ176" s="38">
        <f>Matrix2!BZ176/Matrix3!BZ176*100</f>
        <v>62.08982202447163</v>
      </c>
      <c r="CA176" s="38">
        <f>Matrix2!CA176/Matrix3!CA176*100</f>
        <v>63.327390238466684</v>
      </c>
      <c r="CB176" s="38">
        <f>Matrix2!CB176/Matrix3!CB176*100</f>
        <v>86.961112088685553</v>
      </c>
      <c r="CC176" s="38">
        <f>Matrix2!CC176/Matrix3!CC176*100</f>
        <v>13.038887911314449</v>
      </c>
      <c r="CD176" s="38">
        <f>Matrix2!CD176/Matrix3!CD176*100</f>
        <v>6.0707372866443778</v>
      </c>
      <c r="CE176" s="38">
        <f>Matrix2!CE176/Matrix3!CE176*100</f>
        <v>68.008903278025088</v>
      </c>
      <c r="CF176" s="38">
        <f>Matrix2!CF176/Matrix3!CF176*100</f>
        <v>8.5106382978723403</v>
      </c>
      <c r="CG176" s="35">
        <f>Matrix2!$CG176-Matrix3!CG176</f>
        <v>-2226</v>
      </c>
      <c r="CH176" s="38">
        <f>Matrix2!CH176/Matrix3!CH176*100</f>
        <v>2.9895868323815922</v>
      </c>
      <c r="CI176" s="38">
        <f>Matrix2!CI176/Matrix3!CI176*100</f>
        <v>1.9370731161124175</v>
      </c>
      <c r="CJ176" s="38">
        <f>Matrix2!CJ176/Matrix3!CJ176*100</f>
        <v>1.0525137162691747</v>
      </c>
      <c r="CK176" s="38">
        <f>Matrix2!CK176/Matrix3!CK176*100</f>
        <v>30.337078651685395</v>
      </c>
      <c r="CL176" s="38" t="s">
        <v>237</v>
      </c>
      <c r="CM176" s="38">
        <f>Matrix2!CM176/Matrix3!CM176*100</f>
        <v>48.68913857677903</v>
      </c>
      <c r="CN176" s="38">
        <f>Matrix2!CN176/Matrix3!CN176*100</f>
        <v>23.287671232876711</v>
      </c>
      <c r="CO176" s="40">
        <f>Matrix2!CO176/Matrix3!CO176*100</f>
        <v>7.8825896555805421</v>
      </c>
      <c r="CP176" s="35">
        <f>Matrix2!CP176-Matrix3!CP176</f>
        <v>51</v>
      </c>
      <c r="CQ176" s="77">
        <f>Matrix2!CQ176/Matrix3!CQ176*100-100</f>
        <v>0.73806078147610776</v>
      </c>
      <c r="CR176" s="35">
        <f>Matrix2!CR176-Matrix3!CR176</f>
        <v>271</v>
      </c>
      <c r="CS176" s="50">
        <f>Matrix2!CS176/Matrix3!CS176*100-100</f>
        <v>4.0508221225709917</v>
      </c>
      <c r="CT176" s="38">
        <f>Matrix2!CT176/Matrix3!CT176*100</f>
        <v>35.181726763396064</v>
      </c>
      <c r="CU176" s="35">
        <f>Matrix2!CT176-Matrix3!CU176</f>
        <v>20</v>
      </c>
      <c r="CV176" s="38">
        <f>Matrix2!CV176/Matrix3!CV176*100</f>
        <v>109.73997988794713</v>
      </c>
      <c r="CW176" s="38">
        <f>Matrix2!CW176/Matrix3!CW176*100</f>
        <v>53.107619577308121</v>
      </c>
      <c r="CX176" s="38">
        <f>Matrix2!CX176/Matrix3!CX176</f>
        <v>2.1500747384155456</v>
      </c>
      <c r="CY176" s="38">
        <f>Matrix2!CY176/Matrix3!CY176</f>
        <v>2.6696362286562731</v>
      </c>
      <c r="CZ176" s="38">
        <f>Matrix2!CZ176/Matrix3!CZ176</f>
        <v>39.955555555555556</v>
      </c>
      <c r="DA176" s="40">
        <f>(Matrix2!DA176-Matrix3!DA176)/Matrix3!DA176*100</f>
        <v>7.5581395348837148</v>
      </c>
      <c r="DB176" s="44" t="s">
        <v>46</v>
      </c>
      <c r="DC176" s="44" t="s">
        <v>46</v>
      </c>
      <c r="DD176" s="44" t="s">
        <v>46</v>
      </c>
      <c r="DE176" s="44" t="s">
        <v>46</v>
      </c>
      <c r="DF176" s="44">
        <f>Matrix2!DF176/Matrix3!DF176*100</f>
        <v>3.9551357733175916</v>
      </c>
      <c r="DG176" s="44">
        <f>Matrix2!DG176/Matrix3!DG176*100</f>
        <v>29.850746268656714</v>
      </c>
      <c r="DH176" s="44">
        <f>Matrix2!DH176/Matrix3!DH176*100</f>
        <v>4.0968342644320295</v>
      </c>
      <c r="DI176" s="44">
        <f>Matrix2!DI176/Matrix3!DI176*100</f>
        <v>27.27272727272727</v>
      </c>
    </row>
    <row r="177" spans="1:113" x14ac:dyDescent="0.2">
      <c r="A177" s="3" t="s">
        <v>44</v>
      </c>
      <c r="B177" s="4">
        <v>2017</v>
      </c>
      <c r="C177" s="2" t="s">
        <v>21</v>
      </c>
      <c r="D177" s="38" t="s">
        <v>46</v>
      </c>
      <c r="E177" s="38" t="s">
        <v>46</v>
      </c>
      <c r="F177" s="39" t="s">
        <v>46</v>
      </c>
      <c r="G177" s="40">
        <f>Matrix2!G177/Matrix3!G177*100</f>
        <v>1.8401707374911074</v>
      </c>
      <c r="H177" s="38">
        <f>Matrix2!H177/Matrix3!H177*100</f>
        <v>8.992174531657577</v>
      </c>
      <c r="I177" s="38">
        <f>Matrix2!I177/Matrix3!I177*100</f>
        <v>19.352620346217691</v>
      </c>
      <c r="J177" s="38">
        <f>Matrix2!J177/Matrix3!J177*100</f>
        <v>34.596819988642821</v>
      </c>
      <c r="K177" s="38">
        <f>Matrix2!K177/Matrix3!K177*100</f>
        <v>19.678280035574804</v>
      </c>
      <c r="L177" s="38">
        <f>Matrix2!L177/Matrix3!L177*100</f>
        <v>6.8537506745817582</v>
      </c>
      <c r="M177" s="9" t="s">
        <v>46</v>
      </c>
      <c r="N177" s="38">
        <v>15.5</v>
      </c>
      <c r="O177" s="9">
        <f>Matrix2!O177/Matrix3!O177*100</f>
        <v>26.734926052332199</v>
      </c>
      <c r="P177" s="9">
        <f>Matrix2!P177/Matrix3!P177*100</f>
        <v>38.038302762072277</v>
      </c>
      <c r="Q177" s="9">
        <f>(Matrix3!Q177-Matrix2!Q177)/Matrix2!Q177*100</f>
        <v>42.229801327676469</v>
      </c>
      <c r="R177" s="40" t="s">
        <v>46</v>
      </c>
      <c r="S177" s="38">
        <f>Matrix2!S177/Matrix3!S177*100</f>
        <v>64.863867778351661</v>
      </c>
      <c r="T177" s="38">
        <f>Matrix2!T177/Matrix3!T177*100</f>
        <v>65.187613843351542</v>
      </c>
      <c r="U177" s="38">
        <f>Matrix2!U177/Matrix3!U177*100</f>
        <v>47.547488940931565</v>
      </c>
      <c r="V177" s="38">
        <f>Matrix2!V177/Matrix3!V177*100</f>
        <v>62.637362637362635</v>
      </c>
      <c r="W177" s="38">
        <f>Matrix2!W177/Matrix3!W177*100</f>
        <v>51.279244766725952</v>
      </c>
      <c r="X177" s="38">
        <f>Matrix2!X177/Matrix3!X177*100</f>
        <v>9.3265533920377042</v>
      </c>
      <c r="Y177" s="38">
        <f>Matrix2!Y177/Matrix3!Y177*100</f>
        <v>27.214531077273907</v>
      </c>
      <c r="Z177" s="38">
        <f>Matrix2!Z177/Matrix3!Z177*100</f>
        <v>13.320426425664714</v>
      </c>
      <c r="AA177" s="38">
        <f>(Matrix3!AA177-Matrix2!AA177)/Matrix2!AA177*100</f>
        <v>22.698747837306815</v>
      </c>
      <c r="AB177" s="38" t="s">
        <v>46</v>
      </c>
      <c r="AC177" s="38" t="s">
        <v>46</v>
      </c>
      <c r="AD177" s="38">
        <f>Matrix2!AD177/Matrix3!AD177*100</f>
        <v>86.873508353221965</v>
      </c>
      <c r="AE177" s="44">
        <f>Matrix2!AE177/Matrix3!AE177*100</f>
        <v>39.571225623143484</v>
      </c>
      <c r="AF177" s="40">
        <f>Matrix2!AF177/Matrix3!AF177*100</f>
        <v>4.4341495698213107</v>
      </c>
      <c r="AG177" s="38">
        <f>Matrix2!AG177/Matrix3!AG177*100</f>
        <v>16.703817880009485</v>
      </c>
      <c r="AH177" s="38">
        <f>Matrix2!AH177/Matrix3!AH177*100</f>
        <v>58.988015978695074</v>
      </c>
      <c r="AI177" s="38">
        <f>Matrix2!AI177/Matrix3!AI177*100</f>
        <v>98.755011605824023</v>
      </c>
      <c r="AJ177" s="38">
        <f>Matrix2!AJ177/Matrix3!AJ177*100</f>
        <v>24.2885506287227</v>
      </c>
      <c r="AK177" s="38">
        <f>Matrix2!AK177/Matrix3!AK177*100</f>
        <v>20.014330069262002</v>
      </c>
      <c r="AL177" s="38">
        <f>Matrix2!AL177/Matrix3!AL177*100</f>
        <v>11.893957487461188</v>
      </c>
      <c r="AM177" s="38">
        <f>Matrix2!AM177/Matrix3!AM177*100</f>
        <v>26.968973747016705</v>
      </c>
      <c r="AN177" s="38">
        <f>Matrix2!AN177/Matrix3!AN177*100</f>
        <v>15.999432140829075</v>
      </c>
      <c r="AO177" s="38">
        <f>Matrix2!AO177/Matrix3!AO177*1000</f>
        <v>52.952867688813171</v>
      </c>
      <c r="AP177" s="38" t="s">
        <v>46</v>
      </c>
      <c r="AQ177" s="40" t="s">
        <v>46</v>
      </c>
      <c r="AR177" s="38">
        <f>Matrix2!AR177/Matrix3!AR177*100</f>
        <v>10.751719231681291</v>
      </c>
      <c r="AS177" s="38">
        <f>Matrix2!AS177/Matrix3!AS177*100</f>
        <v>31.693868548742831</v>
      </c>
      <c r="AT177" s="38">
        <f>Matrix2!AT177/Matrix3!AT177*100</f>
        <v>34.237995824634652</v>
      </c>
      <c r="AU177" s="38">
        <f>Matrix2!AU177/Matrix3!AU177*100</f>
        <v>44.105691056910565</v>
      </c>
      <c r="AV177" s="38">
        <f>Matrix2!AV177/Matrix3!AV177*100</f>
        <v>9.2633436259373614</v>
      </c>
      <c r="AW177" s="38">
        <f>Matrix2!AW177/Matrix3!AW177*100</f>
        <v>2.4261138067931185</v>
      </c>
      <c r="AX177" s="38">
        <v>5.2</v>
      </c>
      <c r="AY177" s="38" t="s">
        <v>46</v>
      </c>
      <c r="AZ177" s="9" t="s">
        <v>46</v>
      </c>
      <c r="BA177" s="40">
        <f>Matrix2!BA177/Matrix3!BA177*1000</f>
        <v>10.083186286866649</v>
      </c>
      <c r="BB177" s="38">
        <f>Matrix2!BB177/Matrix3!BB177*100</f>
        <v>10.481384870761206</v>
      </c>
      <c r="BC177" s="38">
        <f>Matrix2!BC177/Matrix3!BC177*100</f>
        <v>4.1648590021691971</v>
      </c>
      <c r="BD177" s="55">
        <f>Matrix2!BD177/Matrix3!BD177*100</f>
        <v>44.791666666666671</v>
      </c>
      <c r="BE177" s="38">
        <f>Matrix2!BE177/Matrix3!BE177*100</f>
        <v>5.6050955414012744</v>
      </c>
      <c r="BF177" s="51">
        <f>Matrix2!BF177/Matrix3!BF177*100</f>
        <v>53.409090909090907</v>
      </c>
      <c r="BG177" s="38">
        <f>Matrix2!BG177/Matrix3!BG177*100</f>
        <v>21.970595209864832</v>
      </c>
      <c r="BH177" s="38">
        <f>Matrix2!BH177/Matrix3!BH177*100</f>
        <v>2.2773880194279545</v>
      </c>
      <c r="BI177" s="38">
        <f>Matrix2!BI177/Matrix3!BI177*100</f>
        <v>16.861588528424694</v>
      </c>
      <c r="BJ177" s="38">
        <f>Matrix2!BJ177/Matrix3!BJ177*100</f>
        <v>7.5663581816332757</v>
      </c>
      <c r="BK177" s="38">
        <f>Matrix2!BK177/Matrix3!BK177*100</f>
        <v>24.462365591397848</v>
      </c>
      <c r="BL177" s="38" t="s">
        <v>46</v>
      </c>
      <c r="BM177" s="38" t="s">
        <v>46</v>
      </c>
      <c r="BN177" s="38">
        <f>Matrix2!BN177/Matrix3!BN177*100</f>
        <v>13.311148086522461</v>
      </c>
      <c r="BO177" s="40">
        <f>Matrix2!BO177/Matrix3!BO177*100</f>
        <v>17.13917525773196</v>
      </c>
      <c r="BP177" s="38">
        <f>Matrix2!BP177/Matrix3!BP177*100</f>
        <v>13.338595106550907</v>
      </c>
      <c r="BQ177" s="38">
        <f>Matrix2!BQ177/Matrix3!BQ177*100</f>
        <v>17.723296673471388</v>
      </c>
      <c r="BR177" s="38">
        <f>(Matrix2!BR177-Matrix3!BR177)/Matrix3!BR177*100</f>
        <v>57.853573352033173</v>
      </c>
      <c r="BS177" s="38">
        <f>Matrix2!BS177/Matrix3!BS177*100</f>
        <v>8.1622006165520506</v>
      </c>
      <c r="BT177" s="38">
        <f>Matrix2!BT177/Matrix3!BT177*100</f>
        <v>3.402893051932653</v>
      </c>
      <c r="BU177" s="38">
        <f>Matrix2!BU177/Matrix3!BU177*100</f>
        <v>2.4016236328785658</v>
      </c>
      <c r="BV177" s="38">
        <f>Matrix2!BV177/Matrix3!BV177*100</f>
        <v>7.858987995745327</v>
      </c>
      <c r="BW177" s="38">
        <f>Matrix2!BW177/Matrix3!BW177*100</f>
        <v>9.1655891077812424</v>
      </c>
      <c r="BX177" s="35">
        <f>Matrix2!BX177/Matrix3!BX177*1000</f>
        <v>40811.23520427644</v>
      </c>
      <c r="BY177" s="45">
        <f>Matrix2!BY177/Matrix3!BY177*1000000</f>
        <v>23013.453730818648</v>
      </c>
      <c r="BZ177" s="38">
        <f>Matrix2!BZ177/Matrix3!BZ177*100</f>
        <v>64.685795589281483</v>
      </c>
      <c r="CA177" s="38">
        <f>Matrix2!CA177/Matrix3!CA177*100</f>
        <v>64.846091979235212</v>
      </c>
      <c r="CB177" s="38">
        <f>Matrix2!CB177/Matrix3!CB177*100</f>
        <v>86.661404893449088</v>
      </c>
      <c r="CC177" s="38">
        <f>Matrix2!CC177/Matrix3!CC177*100</f>
        <v>13.338595106550907</v>
      </c>
      <c r="CD177" s="38">
        <f>Matrix2!CD177/Matrix3!CD177*100</f>
        <v>6.8835268914195513</v>
      </c>
      <c r="CE177" s="38">
        <f>Matrix2!CE177/Matrix3!CE177*100</f>
        <v>70.725995316159256</v>
      </c>
      <c r="CF177" s="38">
        <f>Matrix2!CF177/Matrix3!CF177*100</f>
        <v>11.356466876971609</v>
      </c>
      <c r="CG177" s="35">
        <f>Matrix2!$CG177-Matrix3!CG177</f>
        <v>-3487</v>
      </c>
      <c r="CH177" s="38">
        <f>Matrix2!CH177/Matrix3!CH177*100</f>
        <v>3.222377007111958</v>
      </c>
      <c r="CI177" s="38">
        <f>Matrix2!CI177/Matrix3!CI177*100</f>
        <v>2.0602683481193638</v>
      </c>
      <c r="CJ177" s="38">
        <f>Matrix2!CJ177/Matrix3!CJ177*100</f>
        <v>1.1621086589925949</v>
      </c>
      <c r="CK177" s="38">
        <f>Matrix2!CK177/Matrix3!CK177*100</f>
        <v>33.788395904436861</v>
      </c>
      <c r="CL177" s="38">
        <v>4.0999999999999996</v>
      </c>
      <c r="CM177" s="38">
        <f>Matrix2!CM177/Matrix3!CM177*100</f>
        <v>55.631399317406135</v>
      </c>
      <c r="CN177" s="38">
        <f>Matrix2!CN177/Matrix3!CN177*100</f>
        <v>23.878923766816143</v>
      </c>
      <c r="CO177" s="40">
        <f>Matrix2!CO177/Matrix3!CO177*100</f>
        <v>8.1358029465217889</v>
      </c>
      <c r="CP177" s="35">
        <f>Matrix2!CP177-Matrix3!CP177</f>
        <v>92</v>
      </c>
      <c r="CQ177" s="77">
        <f>Matrix2!CQ177/Matrix3!CQ177*100-100</f>
        <v>0.45069318571498229</v>
      </c>
      <c r="CR177" s="35">
        <f>Matrix2!CR177-Matrix3!CR177</f>
        <v>839</v>
      </c>
      <c r="CS177" s="50">
        <f>Matrix2!CS177/Matrix3!CS177*100-100</f>
        <v>4.2662463134343511</v>
      </c>
      <c r="CT177" s="38">
        <f>Matrix2!CT177/Matrix3!CT177*100</f>
        <v>41.404535479151427</v>
      </c>
      <c r="CU177" s="35">
        <f>Matrix2!CT177-Matrix3!CU177</f>
        <v>68</v>
      </c>
      <c r="CV177" s="38">
        <f>Matrix2!CV177/Matrix3!CV177*100</f>
        <v>100.63057790782734</v>
      </c>
      <c r="CW177" s="38">
        <f>Matrix2!CW177/Matrix3!CW177*100</f>
        <v>48.931230732748396</v>
      </c>
      <c r="CX177" s="38">
        <f>Matrix2!CX177/Matrix3!CX177</f>
        <v>2.1443099766093767</v>
      </c>
      <c r="CY177" s="38">
        <f>Matrix2!CY177/Matrix3!CY177</f>
        <v>3.3537458247176715</v>
      </c>
      <c r="CZ177" s="38">
        <f>Matrix2!CZ177/Matrix3!CZ177</f>
        <v>50.685096153846153</v>
      </c>
      <c r="DA177" s="40">
        <f>(Matrix2!DA177-Matrix3!DA177)/Matrix3!DA177*100</f>
        <v>6.0109289617486352</v>
      </c>
      <c r="DB177" s="44" t="s">
        <v>46</v>
      </c>
      <c r="DC177" s="44" t="s">
        <v>46</v>
      </c>
      <c r="DD177" s="44" t="s">
        <v>46</v>
      </c>
      <c r="DE177" s="44" t="s">
        <v>46</v>
      </c>
      <c r="DF177" s="44">
        <f>Matrix2!DF177/Matrix3!DF177*100</f>
        <v>4.1648590021691971</v>
      </c>
      <c r="DG177" s="44">
        <f>Matrix2!DG177/Matrix3!DG177*100</f>
        <v>44.791666666666671</v>
      </c>
      <c r="DH177" s="44">
        <f>Matrix2!DH177/Matrix3!DH177*100</f>
        <v>5.6050955414012744</v>
      </c>
      <c r="DI177" s="44">
        <f>Matrix2!DI177/Matrix3!DI177*100</f>
        <v>53.409090909090907</v>
      </c>
    </row>
    <row r="178" spans="1:113" x14ac:dyDescent="0.2">
      <c r="A178" s="3" t="s">
        <v>45</v>
      </c>
      <c r="B178" s="4">
        <v>2017</v>
      </c>
      <c r="C178" s="2" t="s">
        <v>22</v>
      </c>
      <c r="D178" s="38" t="s">
        <v>46</v>
      </c>
      <c r="E178" s="38" t="s">
        <v>46</v>
      </c>
      <c r="F178" s="39" t="s">
        <v>46</v>
      </c>
      <c r="G178" s="40">
        <f>Matrix2!G178/Matrix3!G178*100</f>
        <v>2.4592117854187454</v>
      </c>
      <c r="H178" s="38">
        <f>Matrix2!H178/Matrix3!H178*100</f>
        <v>13.899748340717382</v>
      </c>
      <c r="I178" s="38">
        <f>Matrix2!I178/Matrix3!I178*100</f>
        <v>29.653653486621874</v>
      </c>
      <c r="J178" s="38">
        <f>Matrix2!J178/Matrix3!J178*100</f>
        <v>46.695509551796285</v>
      </c>
      <c r="K178" s="38">
        <f>Matrix2!K178/Matrix3!K178*100</f>
        <v>30.5298151291443</v>
      </c>
      <c r="L178" s="38">
        <f>Matrix2!L178/Matrix3!L178*100</f>
        <v>13.818039675559465</v>
      </c>
      <c r="M178" s="38">
        <f>Matrix2!M178/Matrix3!M178*100</f>
        <v>15.060670949321914</v>
      </c>
      <c r="N178" s="38">
        <v>19.2</v>
      </c>
      <c r="O178" s="9">
        <f>Matrix2!O178/Matrix3!O178*100</f>
        <v>33.91752823476039</v>
      </c>
      <c r="P178" s="9">
        <f>Matrix2!P178/Matrix3!P178*100</f>
        <v>40.077492614970105</v>
      </c>
      <c r="Q178" s="9">
        <f>(Matrix3!Q178-Matrix2!Q178)/Matrix2!Q178*100</f>
        <v>42.302241944498249</v>
      </c>
      <c r="R178" s="40" t="s">
        <v>46</v>
      </c>
      <c r="S178" s="38">
        <f>Matrix2!S178/Matrix3!S178*100</f>
        <v>64.15023538241114</v>
      </c>
      <c r="T178" s="38">
        <f>Matrix2!T178/Matrix3!T178*100</f>
        <v>65.801311609796088</v>
      </c>
      <c r="U178" s="38">
        <f>Matrix2!U178/Matrix3!U178*100</f>
        <v>47.353022838510419</v>
      </c>
      <c r="V178" s="38">
        <f>Matrix2!V178/Matrix3!V178*100</f>
        <v>58.144609937736533</v>
      </c>
      <c r="W178" s="38">
        <f>Matrix2!W178/Matrix3!W178*100</f>
        <v>47.083309104301136</v>
      </c>
      <c r="X178" s="38">
        <f>Matrix2!X178/Matrix3!X178*100</f>
        <v>13.175409157277659</v>
      </c>
      <c r="Y178" s="38">
        <f>Matrix2!Y178/Matrix3!Y178*100</f>
        <v>22.812028723806961</v>
      </c>
      <c r="Z178" s="38">
        <f>Matrix2!Z178/Matrix3!Z178*100</f>
        <v>14.931127163907506</v>
      </c>
      <c r="AA178" s="38">
        <f>(Matrix3!AA178-Matrix2!AA178)/Matrix2!AA178*100</f>
        <v>15.636340893178646</v>
      </c>
      <c r="AB178" s="38" t="s">
        <v>46</v>
      </c>
      <c r="AC178" s="38" t="s">
        <v>46</v>
      </c>
      <c r="AD178" s="38">
        <f>Matrix2!AD178/Matrix3!AD178*100</f>
        <v>89.302870533098996</v>
      </c>
      <c r="AE178" s="44">
        <f>Matrix2!AE178/Matrix3!AE178*100</f>
        <v>43.54825781777793</v>
      </c>
      <c r="AF178" s="40">
        <f>Matrix2!AF178/Matrix3!AF178*100</f>
        <v>57.199059755041446</v>
      </c>
      <c r="AG178" s="38">
        <f>Matrix2!AG178/Matrix3!AG178*100</f>
        <v>16.194904836012817</v>
      </c>
      <c r="AH178" s="38">
        <f>Matrix2!AH178/Matrix3!AH178*100</f>
        <v>53.562973484848484</v>
      </c>
      <c r="AI178" s="38">
        <f>Matrix2!AI178/Matrix3!AI178*100</f>
        <v>98.59360116546199</v>
      </c>
      <c r="AJ178" s="38">
        <f>Matrix2!AJ178/Matrix3!AJ178*100</f>
        <v>22.641509433962266</v>
      </c>
      <c r="AK178" s="38">
        <f>Matrix2!AK178/Matrix3!AK178*100</f>
        <v>22.33727939701123</v>
      </c>
      <c r="AL178" s="38">
        <f>Matrix2!AL178/Matrix3!AL178*100</f>
        <v>18.621814724022716</v>
      </c>
      <c r="AM178" s="38">
        <f>Matrix2!AM178/Matrix3!AM178*100</f>
        <v>40.929505955867995</v>
      </c>
      <c r="AN178" s="38">
        <f>Matrix2!AN178/Matrix3!AN178*100</f>
        <v>22.579458118238303</v>
      </c>
      <c r="AO178" s="38">
        <f>Matrix2!AO178/Matrix3!AO178*1000</f>
        <v>67.456110866923495</v>
      </c>
      <c r="AP178" s="38" t="s">
        <v>46</v>
      </c>
      <c r="AQ178" s="40" t="s">
        <v>46</v>
      </c>
      <c r="AR178" s="38">
        <f>Matrix2!AR178/Matrix3!AR178*100</f>
        <v>10.843399137070877</v>
      </c>
      <c r="AS178" s="38">
        <f>Matrix2!AS178/Matrix3!AS178*100</f>
        <v>30.74736784253378</v>
      </c>
      <c r="AT178" s="38">
        <f>Matrix2!AT178/Matrix3!AT178*100</f>
        <v>33.711250702211323</v>
      </c>
      <c r="AU178" s="38">
        <f>Matrix2!AU178/Matrix3!AU178*100</f>
        <v>44.038782002726862</v>
      </c>
      <c r="AV178" s="38">
        <f>Matrix2!AV178/Matrix3!AV178*100</f>
        <v>13.538828738998326</v>
      </c>
      <c r="AW178" s="38">
        <f>Matrix2!AW178/Matrix3!AW178*100</f>
        <v>2.8814371069429288</v>
      </c>
      <c r="AX178" s="38">
        <v>6</v>
      </c>
      <c r="AY178" s="38">
        <f>Matrix2!AY178/Matrix3!AY178*100</f>
        <v>3.6932643463377484</v>
      </c>
      <c r="AZ178" s="42">
        <f>Matrix2!AZ178/Matrix3!AZ178*100</f>
        <v>5.2515405131978294</v>
      </c>
      <c r="BA178" s="40">
        <f>Matrix2!BA178/Matrix3!BA178*1000</f>
        <v>16.085467612019485</v>
      </c>
      <c r="BB178" s="38">
        <f>Matrix2!BB178/Matrix3!BB178*100</f>
        <v>9.9779159614644595</v>
      </c>
      <c r="BC178" s="38">
        <f>Matrix2!BC178/Matrix3!BC178*100</f>
        <v>5.8455408220627625</v>
      </c>
      <c r="BD178" s="55">
        <f>Matrix2!BD178/Matrix3!BD178*100</f>
        <v>52.722387215386789</v>
      </c>
      <c r="BE178" s="38">
        <f>Matrix2!BE178/Matrix3!BE178*100</f>
        <v>6.1612910694852854</v>
      </c>
      <c r="BF178" s="51">
        <f>Matrix2!BF178/Matrix3!BF178*100</f>
        <v>56.444945509207066</v>
      </c>
      <c r="BG178" s="38">
        <f>Matrix2!BG178/Matrix3!BG178*100</f>
        <v>20.908493415653275</v>
      </c>
      <c r="BH178" s="38">
        <f>Matrix2!BH178/Matrix3!BH178*100</f>
        <v>4.9199485325254892</v>
      </c>
      <c r="BI178" s="38">
        <f>Matrix2!BI178/Matrix3!BI178*100</f>
        <v>15.409657252702488</v>
      </c>
      <c r="BJ178" s="38">
        <f>Matrix2!BJ178/Matrix3!BJ178*100</f>
        <v>7.6736881440609208</v>
      </c>
      <c r="BK178" s="38">
        <f>Matrix2!BK178/Matrix3!BK178*100</f>
        <v>25.239098008247783</v>
      </c>
      <c r="BL178" s="38">
        <f>Matrix2!BL178/Matrix3!BL178*100</f>
        <v>27.746798533036731</v>
      </c>
      <c r="BM178" s="38">
        <f>Matrix2!BM178/Matrix3!BM178*100</f>
        <v>73.779771646417785</v>
      </c>
      <c r="BN178" s="38">
        <f>Matrix2!BN178/Matrix3!BN178*100</f>
        <v>16.984308302771598</v>
      </c>
      <c r="BO178" s="40">
        <f>Matrix2!BO178/Matrix3!BO178*100</f>
        <v>18.877656996468879</v>
      </c>
      <c r="BP178" s="38">
        <f>Matrix2!BP178/Matrix3!BP178*100</f>
        <v>13.07090980537653</v>
      </c>
      <c r="BQ178" s="38">
        <f>Matrix2!BQ178/Matrix3!BQ178*100</f>
        <v>17.670576684329113</v>
      </c>
      <c r="BR178" s="38">
        <f>(Matrix2!BR178-Matrix3!BR178)/Matrix3!BR178*100</f>
        <v>57.437332611444724</v>
      </c>
      <c r="BS178" s="38">
        <f>Matrix2!BS178/Matrix3!BS178*100</f>
        <v>12.418653435540829</v>
      </c>
      <c r="BT178" s="38">
        <f>Matrix2!BT178/Matrix3!BT178*100</f>
        <v>6.3908346983323749</v>
      </c>
      <c r="BU178" s="38">
        <f>Matrix2!BU178/Matrix3!BU178*100</f>
        <v>4.332102599700395</v>
      </c>
      <c r="BV178" s="38">
        <f>Matrix2!BV178/Matrix3!BV178*100</f>
        <v>12.787455920913832</v>
      </c>
      <c r="BW178" s="38">
        <f>Matrix2!BW178/Matrix3!BW178*100</f>
        <v>14.602029333610719</v>
      </c>
      <c r="BX178" s="35">
        <f>Matrix2!BX178/Matrix3!BX178*1000</f>
        <v>40479.454247121808</v>
      </c>
      <c r="BY178" s="45">
        <f>Matrix2!BY178/Matrix3!BY178*1000000</f>
        <v>23005.880981230795</v>
      </c>
      <c r="BZ178" s="38">
        <f>Matrix2!BZ178/Matrix3!BZ178*100</f>
        <v>65.676772767673185</v>
      </c>
      <c r="CA178" s="38">
        <f>Matrix2!CA178/Matrix3!CA178*100</f>
        <v>65.132440522590514</v>
      </c>
      <c r="CB178" s="38">
        <f>Matrix2!CB178/Matrix3!CB178*100</f>
        <v>86.92909019462347</v>
      </c>
      <c r="CC178" s="38">
        <f>Matrix2!CC178/Matrix3!CC178*100</f>
        <v>13.07090980537653</v>
      </c>
      <c r="CD178" s="38">
        <f>Matrix2!CD178/Matrix3!CD178*100</f>
        <v>7.1464333658470425</v>
      </c>
      <c r="CE178" s="38">
        <f>Matrix2!CE178/Matrix3!CE178*100</f>
        <v>70.768175236749059</v>
      </c>
      <c r="CF178" s="38">
        <f>Matrix2!CF178/Matrix3!CF178*100</f>
        <v>12.584749698151759</v>
      </c>
      <c r="CG178" s="35">
        <f>Matrix2!$CG178-Matrix3!CG178</f>
        <v>63420</v>
      </c>
      <c r="CH178" s="38">
        <f>Matrix2!CH178/Matrix3!CH178*100</f>
        <v>5.4289240150264053</v>
      </c>
      <c r="CI178" s="38">
        <f>Matrix2!CI178/Matrix3!CI178*100</f>
        <v>4.0332260882866118</v>
      </c>
      <c r="CJ178" s="38">
        <f>Matrix2!CJ178/Matrix3!CJ178*100</f>
        <v>1.3956979267397938</v>
      </c>
      <c r="CK178" s="38">
        <f>Matrix2!CK178/Matrix3!CK178*100</f>
        <v>41.443614049330243</v>
      </c>
      <c r="CL178" s="38">
        <v>6.8</v>
      </c>
      <c r="CM178" s="38">
        <f>Matrix2!CM178/Matrix3!CM178*100</f>
        <v>58.281798428881835</v>
      </c>
      <c r="CN178" s="38">
        <f>Matrix2!CN178/Matrix3!CN178*100</f>
        <v>25.774064536035983</v>
      </c>
      <c r="CO178" s="40">
        <f>Matrix2!CO178/Matrix3!CO178*100</f>
        <v>12.295170726028918</v>
      </c>
      <c r="CP178" s="35">
        <f>Matrix2!CP178-Matrix3!CP178</f>
        <v>3113</v>
      </c>
      <c r="CQ178" s="77">
        <f>Matrix2!CQ178/Matrix3!CQ178*100-100</f>
        <v>0.52462607962924324</v>
      </c>
      <c r="CR178" s="35">
        <f>Matrix2!CR178-Matrix3!CR178</f>
        <v>2406</v>
      </c>
      <c r="CS178" s="50">
        <f>Matrix2!CS178/Matrix3!CS178*100-100</f>
        <v>0.40499459670550664</v>
      </c>
      <c r="CT178" s="38">
        <f>Matrix2!CT178/Matrix3!CT178*100</f>
        <v>64.723347326350236</v>
      </c>
      <c r="CU178" s="35">
        <f>Matrix2!CT178-Matrix3!CU178</f>
        <v>2017</v>
      </c>
      <c r="CV178" s="38">
        <f>Matrix2!CV178/Matrix3!CV178*100</f>
        <v>89.362887434449647</v>
      </c>
      <c r="CW178" s="38">
        <f>Matrix2!CW178/Matrix3!CW178*100</f>
        <v>45.380306894919478</v>
      </c>
      <c r="CX178" s="38">
        <f>Matrix2!CX178/Matrix3!CX178</f>
        <v>1.9771748681158494</v>
      </c>
      <c r="CY178" s="38">
        <f>Matrix2!CY178/Matrix3!CY178</f>
        <v>5.1133544901681667</v>
      </c>
      <c r="CZ178" s="38">
        <f>Matrix2!CZ178/Matrix3!CZ178</f>
        <v>73.559869739478955</v>
      </c>
      <c r="DA178" s="40" t="s">
        <v>46</v>
      </c>
      <c r="DB178" s="38">
        <f>Matrix2!DB178/Matrix3!DB178*100</f>
        <v>11.873447990435022</v>
      </c>
      <c r="DC178" s="38">
        <f>Matrix2!DC178/Matrix3!DC178*100</f>
        <v>38.517428492596338</v>
      </c>
      <c r="DD178" s="38">
        <f>Matrix2!DD178/Matrix3!DD178*100</f>
        <v>44.357583003770806</v>
      </c>
      <c r="DE178" s="38">
        <f>Matrix2!DE178/Matrix3!DE178*100</f>
        <v>5.2515405131978294</v>
      </c>
      <c r="DF178" s="38">
        <f>Matrix2!DF178/Matrix3!DF178*100</f>
        <v>5.8455408220627625</v>
      </c>
      <c r="DG178" s="38">
        <f>Matrix2!DG178/Matrix3!DG178*100</f>
        <v>52.722387215386789</v>
      </c>
      <c r="DH178" s="44">
        <f>Matrix2!DH178/Matrix3!DH178*100</f>
        <v>6.1612910694852854</v>
      </c>
      <c r="DI178" s="44">
        <f>Matrix2!DI178/Matrix3!DI178*100</f>
        <v>56.444945509207066</v>
      </c>
    </row>
    <row r="179" spans="1:113" x14ac:dyDescent="0.2">
      <c r="A179" s="3" t="s">
        <v>24</v>
      </c>
      <c r="B179" s="4">
        <v>2018</v>
      </c>
      <c r="C179" s="2" t="s">
        <v>229</v>
      </c>
      <c r="D179" s="38" t="s">
        <v>46</v>
      </c>
      <c r="E179" s="38" t="s">
        <v>46</v>
      </c>
      <c r="F179" s="39" t="s">
        <v>46</v>
      </c>
      <c r="G179" s="40" t="s">
        <v>46</v>
      </c>
      <c r="H179" s="38">
        <f>Matrix2!H179/Matrix3!H179*100</f>
        <v>18.702016301386699</v>
      </c>
      <c r="I179" s="38">
        <f>Matrix2!I179/Matrix3!I179*100</f>
        <v>37.021171990086351</v>
      </c>
      <c r="J179" s="38">
        <f>Matrix2!J179/Matrix3!J179*100</f>
        <v>56.482210609206099</v>
      </c>
      <c r="K179" s="38">
        <f>Matrix2!K179/Matrix3!K179*100</f>
        <v>37.423069011336032</v>
      </c>
      <c r="L179" s="38">
        <f>Matrix2!L179/Matrix3!L179*100</f>
        <v>19.536211904879131</v>
      </c>
      <c r="M179" s="9">
        <f>Matrix2!M179/Matrix3!M179*100</f>
        <v>17.427385892116181</v>
      </c>
      <c r="N179" s="38">
        <v>18</v>
      </c>
      <c r="O179" s="9">
        <f>Matrix2!O179/Matrix3!O179*100</f>
        <v>37.847989394608931</v>
      </c>
      <c r="P179" s="9">
        <f>Matrix2!P179/Matrix3!P179*100</f>
        <v>39.062496460689019</v>
      </c>
      <c r="Q179" s="9">
        <f>(Matrix3!Q179-Matrix2!Q179)/Matrix2!Q179*100</f>
        <v>41.353255478988302</v>
      </c>
      <c r="R179" s="40" t="s">
        <v>46</v>
      </c>
      <c r="S179" s="38">
        <f>Matrix2!S179/Matrix3!S179*100</f>
        <v>63.321505077428739</v>
      </c>
      <c r="T179" s="38">
        <f>Matrix2!T179/Matrix3!T179*100</f>
        <v>65.243557701960825</v>
      </c>
      <c r="U179" s="38">
        <f>Matrix2!U179/Matrix3!U179*100</f>
        <v>47.368825308434545</v>
      </c>
      <c r="V179" s="38">
        <f>Matrix2!V179/Matrix3!V179*100</f>
        <v>55.828573252066249</v>
      </c>
      <c r="W179" s="38">
        <f>Matrix2!W179/Matrix3!W179*100</f>
        <v>43.756207308916231</v>
      </c>
      <c r="X179" s="38">
        <f>Matrix2!X179/Matrix3!X179*100</f>
        <v>17.09839833631289</v>
      </c>
      <c r="Y179" s="38">
        <f>Matrix2!Y179/Matrix3!Y179*100</f>
        <v>19.033487102582029</v>
      </c>
      <c r="Z179" s="38">
        <f>Matrix2!Z179/Matrix3!Z179*100</f>
        <v>16.584607353895766</v>
      </c>
      <c r="AA179" s="38">
        <f>(Matrix3!AA179-Matrix2!AA179)/Matrix2!AA179*100</f>
        <v>9.5256477657806915</v>
      </c>
      <c r="AB179" s="38" t="s">
        <v>46</v>
      </c>
      <c r="AC179" s="38" t="s">
        <v>46</v>
      </c>
      <c r="AD179" s="38">
        <f>Matrix2!AD179/Matrix3!AD179*100</f>
        <v>90.464411107564629</v>
      </c>
      <c r="AE179" s="44" t="s">
        <v>46</v>
      </c>
      <c r="AF179" s="40">
        <f>Matrix2!AF179/Matrix3!AF179*100</f>
        <v>76.292710706150345</v>
      </c>
      <c r="AG179" s="38">
        <f>Matrix2!AG179/Matrix3!AG179*100</f>
        <v>15.375696881529683</v>
      </c>
      <c r="AH179" s="38" t="s">
        <v>46</v>
      </c>
      <c r="AI179" s="38" t="s">
        <v>46</v>
      </c>
      <c r="AJ179" s="38" t="s">
        <v>46</v>
      </c>
      <c r="AK179" s="38">
        <f>Matrix2!AK179/Matrix3!AK179*100</f>
        <v>24.996509424553707</v>
      </c>
      <c r="AL179" s="38">
        <f>Matrix2!AL179/Matrix3!AL179*100</f>
        <v>22.997905654732222</v>
      </c>
      <c r="AM179" s="38">
        <f>Matrix2!AM179/Matrix3!AM179*100</f>
        <v>46.233641876795403</v>
      </c>
      <c r="AN179" s="38">
        <f>Matrix2!AN179/Matrix3!AN179*100</f>
        <v>27.186388908774191</v>
      </c>
      <c r="AO179" s="38" t="s">
        <v>46</v>
      </c>
      <c r="AP179" s="38" t="s">
        <v>46</v>
      </c>
      <c r="AQ179" s="40" t="s">
        <v>46</v>
      </c>
      <c r="AR179" s="38">
        <f>Matrix2!AR179/Matrix3!AR179*100</f>
        <v>11.607262427376645</v>
      </c>
      <c r="AS179" s="38">
        <f>Matrix2!AS179/Matrix3!AS179*100</f>
        <v>29.651346567201919</v>
      </c>
      <c r="AT179" s="38">
        <f>Matrix2!AT179/Matrix3!AT179*100</f>
        <v>30.003731144395289</v>
      </c>
      <c r="AU179" s="38">
        <f>Matrix2!AU179/Matrix3!AU179*100</f>
        <v>46.473618759992895</v>
      </c>
      <c r="AV179" s="38">
        <f>Matrix2!AV179/Matrix3!AV179*100</f>
        <v>14.540397016057655</v>
      </c>
      <c r="AW179" s="38">
        <f>Matrix2!AW179/Matrix3!AW179*100</f>
        <v>2.9302060943229233</v>
      </c>
      <c r="AX179" s="38">
        <v>6.1</v>
      </c>
      <c r="AY179" s="38" t="s">
        <v>46</v>
      </c>
      <c r="AZ179" s="9">
        <f>Matrix2!AZ179/Matrix3!AZ179*100</f>
        <v>7.2154260833506125</v>
      </c>
      <c r="BA179" s="40" t="s">
        <v>46</v>
      </c>
      <c r="BB179" s="31" t="s">
        <v>46</v>
      </c>
      <c r="BC179" s="38">
        <f>Matrix2!BC179/Matrix3!BC179*100</f>
        <v>6.4715986952577644</v>
      </c>
      <c r="BD179" s="55">
        <f>Matrix2!BD179/Matrix3!BD179*100</f>
        <v>61.765583059946316</v>
      </c>
      <c r="BE179" s="38">
        <f>Matrix2!BE179/Matrix3!BE179*100</f>
        <v>6.2789336455063056</v>
      </c>
      <c r="BF179" s="51">
        <f>Matrix2!BF179/Matrix3!BF179*100</f>
        <v>63.389830508474574</v>
      </c>
      <c r="BG179" s="38">
        <f>Matrix2!BG179/Matrix3!BG179*100</f>
        <v>18.630287264702158</v>
      </c>
      <c r="BH179" s="38">
        <f>Matrix2!BH179/Matrix3!BH179*100</f>
        <v>8.2635025355718579</v>
      </c>
      <c r="BI179" s="38">
        <f>Matrix2!BI179/Matrix3!BI179*100</f>
        <v>12.995017222352272</v>
      </c>
      <c r="BJ179" s="38">
        <f>Matrix2!BJ179/Matrix3!BJ179*100</f>
        <v>7.3805303815670671</v>
      </c>
      <c r="BK179" s="38">
        <f>Matrix2!BK179/Matrix3!BK179*100</f>
        <v>25.188038060715908</v>
      </c>
      <c r="BL179" s="38" t="s">
        <v>46</v>
      </c>
      <c r="BM179" s="38" t="s">
        <v>46</v>
      </c>
      <c r="BN179" s="38" t="s">
        <v>46</v>
      </c>
      <c r="BO179" s="40" t="s">
        <v>46</v>
      </c>
      <c r="BP179" s="38">
        <f>Matrix2!BP179/Matrix3!BP179*100</f>
        <v>13.076316415394309</v>
      </c>
      <c r="BQ179" s="38">
        <f>Matrix2!BQ179/Matrix3!BQ179*100</f>
        <v>17.495775414152234</v>
      </c>
      <c r="BR179" s="38">
        <f>(Matrix2!BR179-Matrix3!BR179)/Matrix3!BR179*100</f>
        <v>59.395787648673547</v>
      </c>
      <c r="BS179" s="38">
        <f>Matrix2!BS179/Matrix3!BS179*100</f>
        <v>15.180689295863015</v>
      </c>
      <c r="BT179" s="38">
        <f>Matrix2!BT179/Matrix3!BT179*100</f>
        <v>8.6170238136732795</v>
      </c>
      <c r="BU179" s="38">
        <f>Matrix2!BU179/Matrix3!BU179*100</f>
        <v>5.1534131451676837</v>
      </c>
      <c r="BV179" s="38">
        <f>Matrix2!BV179/Matrix3!BV179*100</f>
        <v>14.94390736599091</v>
      </c>
      <c r="BW179" s="38">
        <f>Matrix2!BW179/Matrix3!BW179*100</f>
        <v>16.512889262744686</v>
      </c>
      <c r="BX179" s="35">
        <f>Matrix2!BX179/Matrix3!BX179*1000</f>
        <v>40997.532622258565</v>
      </c>
      <c r="BY179" s="45">
        <f>Matrix2!BY179/Matrix3!BY179*1000000</f>
        <v>23260.499864881098</v>
      </c>
      <c r="BZ179" s="38">
        <f>Matrix2!BZ179/Matrix3!BZ179*100</f>
        <v>68.374832830985483</v>
      </c>
      <c r="CA179" s="38">
        <f>Matrix2!CA179/Matrix3!CA179*100</f>
        <v>64.689209872077612</v>
      </c>
      <c r="CB179" s="38">
        <f>Matrix2!CB179/Matrix3!CB179*100</f>
        <v>86.923683584605698</v>
      </c>
      <c r="CC179" s="38">
        <f>Matrix2!CC179/Matrix3!CC179*100</f>
        <v>13.076316415394309</v>
      </c>
      <c r="CD179" s="38">
        <f>Matrix2!CD179/Matrix3!CD179*100</f>
        <v>7.4033891515437293</v>
      </c>
      <c r="CE179" s="38">
        <f>Matrix2!CE179/Matrix3!CE179*100</f>
        <v>70.274110700398438</v>
      </c>
      <c r="CF179" s="38">
        <f>Matrix2!CF179/Matrix3!CF179*100</f>
        <v>14.12781350482315</v>
      </c>
      <c r="CG179" s="35">
        <f>Matrix2!$CG179-Matrix3!CG179</f>
        <v>116275</v>
      </c>
      <c r="CH179" s="38">
        <f>Matrix2!CH179/Matrix3!CH179*100</f>
        <v>6.0716470449350179</v>
      </c>
      <c r="CI179" s="38">
        <f>Matrix2!CI179/Matrix3!CI179*100</f>
        <v>4.736582277122527</v>
      </c>
      <c r="CJ179" s="38">
        <f>Matrix2!CJ179/Matrix3!CJ179*100</f>
        <v>1.3350647678124901</v>
      </c>
      <c r="CK179" s="38">
        <f>Matrix2!CK179/Matrix3!CK179*100</f>
        <v>43.141847105612015</v>
      </c>
      <c r="CL179" s="38">
        <v>7.6</v>
      </c>
      <c r="CM179" s="38">
        <f>Matrix2!CM179/Matrix3!CM179*100</f>
        <v>60.44631020768891</v>
      </c>
      <c r="CN179" s="38">
        <f>Matrix2!CN179/Matrix3!CN179*100</f>
        <v>25.9230494741924</v>
      </c>
      <c r="CO179" s="40">
        <f>Matrix2!CO179/Matrix3!CO179*100</f>
        <v>14.336266949835712</v>
      </c>
      <c r="CP179" s="35">
        <f>Matrix2!CP179-Matrix3!CP179</f>
        <v>1532</v>
      </c>
      <c r="CQ179" s="77">
        <f>Matrix2!CQ179/Matrix3!CQ179*100-100</f>
        <v>0.51869432584975073</v>
      </c>
      <c r="CR179" s="35">
        <f>Matrix2!CR179-Matrix3!CR179</f>
        <v>-2141</v>
      </c>
      <c r="CS179" s="50">
        <f>Matrix2!CS179/Matrix3!CS179*100-100</f>
        <v>-0.71598167407952928</v>
      </c>
      <c r="CT179" s="38">
        <f>Matrix2!CT179/Matrix3!CT179*100</f>
        <v>84.623546173822533</v>
      </c>
      <c r="CU179" s="35">
        <f>Matrix2!CT179-Matrix3!CU179</f>
        <v>1421</v>
      </c>
      <c r="CV179" s="38">
        <f>Matrix2!CV179/Matrix3!CV179*100</f>
        <v>77.109626830229487</v>
      </c>
      <c r="CW179" s="38">
        <f>Matrix2!CW179/Matrix3!CW179*100</f>
        <v>41.997259253687808</v>
      </c>
      <c r="CX179" s="38">
        <f>Matrix2!CX179/Matrix3!CX179</f>
        <v>1.822917433033475</v>
      </c>
      <c r="CY179" s="38">
        <f>Matrix2!CY179/Matrix3!CY179</f>
        <v>26.681693587860988</v>
      </c>
      <c r="CZ179" s="38">
        <f>Matrix2!CZ179/Matrix3!CZ179</f>
        <v>140.89092788834324</v>
      </c>
      <c r="DA179" s="40" t="s">
        <v>46</v>
      </c>
      <c r="DB179" s="38">
        <f>Matrix2!DB179/Matrix3!DB179*100</f>
        <v>12.56479369686917</v>
      </c>
      <c r="DC179" s="38">
        <f>Matrix2!DC179/Matrix3!DC179*100</f>
        <v>30.831432718225173</v>
      </c>
      <c r="DD179" s="38">
        <f>Matrix2!DD179/Matrix3!DD179*100</f>
        <v>49.388347501555046</v>
      </c>
      <c r="DE179" s="38">
        <f>Matrix2!DE179/Matrix3!DE179*100</f>
        <v>7.2154260833506125</v>
      </c>
      <c r="DF179" s="38">
        <f>Matrix2!DF179/Matrix3!DF179*100</f>
        <v>6.4715986952577644</v>
      </c>
      <c r="DG179" s="38">
        <f>Matrix2!DG179/Matrix3!DG179*100</f>
        <v>61.765583059946316</v>
      </c>
      <c r="DH179" s="44">
        <f>Matrix2!DH179/Matrix3!DH179*100</f>
        <v>6.2789336455063056</v>
      </c>
      <c r="DI179" s="44">
        <f>Matrix2!DI179/Matrix3!DI179*100</f>
        <v>63.389830508474574</v>
      </c>
    </row>
    <row r="180" spans="1:113" x14ac:dyDescent="0.2">
      <c r="A180" s="3" t="s">
        <v>25</v>
      </c>
      <c r="B180" s="4">
        <v>2018</v>
      </c>
      <c r="C180" s="2" t="s">
        <v>3</v>
      </c>
      <c r="D180" s="38" t="s">
        <v>46</v>
      </c>
      <c r="E180" s="38" t="s">
        <v>46</v>
      </c>
      <c r="F180" s="39" t="s">
        <v>46</v>
      </c>
      <c r="G180" s="40" t="s">
        <v>46</v>
      </c>
      <c r="H180" s="38">
        <f>Matrix2!H180/Matrix3!H180*100</f>
        <v>9.9709945148042856</v>
      </c>
      <c r="I180" s="38">
        <f>Matrix2!I180/Matrix3!I180*100</f>
        <v>20.67717756526234</v>
      </c>
      <c r="J180" s="38">
        <f>Matrix2!J180/Matrix3!J180*100</f>
        <v>36.673889490790899</v>
      </c>
      <c r="K180" s="38">
        <f>Matrix2!K180/Matrix3!K180*100</f>
        <v>21.854846472230243</v>
      </c>
      <c r="L180" s="38">
        <f>Matrix2!L180/Matrix3!L180*100</f>
        <v>7.3838918283362727</v>
      </c>
      <c r="M180" s="9" t="s">
        <v>46</v>
      </c>
      <c r="N180" s="38">
        <v>18</v>
      </c>
      <c r="O180" s="9">
        <f>Matrix2!O180/Matrix3!O180*100</f>
        <v>31.074168797953966</v>
      </c>
      <c r="P180" s="9">
        <f>Matrix2!P180/Matrix3!P180*100</f>
        <v>44.227461604776693</v>
      </c>
      <c r="Q180" s="9">
        <f>(Matrix3!Q180-Matrix2!Q180)/Matrix2!Q180*100</f>
        <v>49.106141076583853</v>
      </c>
      <c r="R180" s="40" t="s">
        <v>46</v>
      </c>
      <c r="S180" s="38">
        <f>Matrix2!S180/Matrix3!S180*100</f>
        <v>66.0722665415298</v>
      </c>
      <c r="T180" s="38">
        <f>Matrix2!T180/Matrix3!T180*100</f>
        <v>67.78017241379311</v>
      </c>
      <c r="U180" s="38">
        <f>Matrix2!U180/Matrix3!U180*100</f>
        <v>46.615027110766846</v>
      </c>
      <c r="V180" s="38">
        <f>Matrix2!V180/Matrix3!V180*100</f>
        <v>60.905840286054826</v>
      </c>
      <c r="W180" s="38">
        <f>Matrix2!W180/Matrix3!W180*100</f>
        <v>53.855101362578928</v>
      </c>
      <c r="X180" s="38">
        <f>Matrix2!X180/Matrix3!X180*100</f>
        <v>11.157864190365641</v>
      </c>
      <c r="Y180" s="38">
        <f>Matrix2!Y180/Matrix3!Y180*100</f>
        <v>26.557287062507811</v>
      </c>
      <c r="Z180" s="38">
        <f>Matrix2!Z180/Matrix3!Z180*100</f>
        <v>13.950461001451936</v>
      </c>
      <c r="AA180" s="38">
        <f>(Matrix3!AA180-Matrix2!AA180)/Matrix2!AA180*100</f>
        <v>20.887454578618438</v>
      </c>
      <c r="AB180" s="38" t="s">
        <v>46</v>
      </c>
      <c r="AC180" s="38" t="s">
        <v>46</v>
      </c>
      <c r="AD180" s="38">
        <f>Matrix2!AD180/Matrix3!AD180*100</f>
        <v>86.455331412103746</v>
      </c>
      <c r="AE180" s="44">
        <f>Matrix2!AE180/Matrix3!AE180*100</f>
        <v>32.361308677098151</v>
      </c>
      <c r="AF180" s="40">
        <f>Matrix2!AF180/Matrix3!AF180*100</f>
        <v>80.386983289357957</v>
      </c>
      <c r="AG180" s="38">
        <f>Matrix2!AG180/Matrix3!AG180*100</f>
        <v>15.90419574394762</v>
      </c>
      <c r="AH180" s="38">
        <f>Matrix2!AH180/Matrix3!AH180*100</f>
        <v>45.525902668759812</v>
      </c>
      <c r="AI180" s="38">
        <f>Matrix2!AI180/Matrix3!AI180*100</f>
        <v>91.696819653399359</v>
      </c>
      <c r="AJ180" s="38">
        <f>Matrix2!AJ180/Matrix3!AJ180*100</f>
        <v>6.4204045734388746</v>
      </c>
      <c r="AK180" s="38">
        <f>Matrix2!AK180/Matrix3!AK180*100</f>
        <v>20.605700712589073</v>
      </c>
      <c r="AL180" s="38">
        <f>Matrix2!AL180/Matrix3!AL180*100</f>
        <v>15.766033254156769</v>
      </c>
      <c r="AM180" s="38">
        <f>Matrix2!AM180/Matrix3!AM180*100</f>
        <v>39.19308357348703</v>
      </c>
      <c r="AN180" s="38">
        <f>Matrix2!AN180/Matrix3!AN180*100</f>
        <v>19.772481040086674</v>
      </c>
      <c r="AO180" s="38">
        <f>Matrix2!AO180/Matrix3!AO180*1000</f>
        <v>71.505958829902482</v>
      </c>
      <c r="AP180" s="38" t="s">
        <v>46</v>
      </c>
      <c r="AQ180" s="40" t="s">
        <v>46</v>
      </c>
      <c r="AR180" s="38">
        <f>Matrix2!AR180/Matrix3!AR180*100</f>
        <v>9.9279170615433223</v>
      </c>
      <c r="AS180" s="38">
        <f>Matrix2!AS180/Matrix3!AS180*100</f>
        <v>33.989007810240089</v>
      </c>
      <c r="AT180" s="38">
        <f>Matrix2!AT180/Matrix3!AT180*100</f>
        <v>37.361702127659576</v>
      </c>
      <c r="AU180" s="38">
        <f>Matrix2!AU180/Matrix3!AU180*100</f>
        <v>37.129840546697039</v>
      </c>
      <c r="AV180" s="38">
        <f>Matrix2!AV180/Matrix3!AV180*100</f>
        <v>13.479895863465433</v>
      </c>
      <c r="AW180" s="38">
        <f>Matrix2!AW180/Matrix3!AW180*100</f>
        <v>2.9794619612380675</v>
      </c>
      <c r="AX180" s="38">
        <v>6.3</v>
      </c>
      <c r="AY180" s="38" t="s">
        <v>46</v>
      </c>
      <c r="AZ180" s="9" t="s">
        <v>46</v>
      </c>
      <c r="BA180" s="40">
        <f>Matrix2!BA180/Matrix3!BA180*1000</f>
        <v>11.334196891191711</v>
      </c>
      <c r="BB180" s="31" t="s">
        <v>46</v>
      </c>
      <c r="BC180" s="38">
        <f>Matrix2!BC180/Matrix3!BC180*100</f>
        <v>6.9655950366610266</v>
      </c>
      <c r="BD180" s="55">
        <f>Matrix2!BD180/Matrix3!BD180*100</f>
        <v>44.129554655870443</v>
      </c>
      <c r="BE180" s="38">
        <f>Matrix2!BE180/Matrix3!BE180*100</f>
        <v>7.9764903442485311</v>
      </c>
      <c r="BF180" s="51">
        <f>Matrix2!BF180/Matrix3!BF180*100</f>
        <v>57.894736842105267</v>
      </c>
      <c r="BG180" s="38">
        <f>Matrix2!BG180/Matrix3!BG180*100</f>
        <v>24.424915998966139</v>
      </c>
      <c r="BH180" s="38">
        <f>Matrix2!BH180/Matrix3!BH180*100</f>
        <v>1.9400352733686066</v>
      </c>
      <c r="BI180" s="38">
        <f>Matrix2!BI180/Matrix3!BI180*100</f>
        <v>18.904259857395331</v>
      </c>
      <c r="BJ180" s="38">
        <f>Matrix2!BJ180/Matrix3!BJ180*100</f>
        <v>8.0931196294716319</v>
      </c>
      <c r="BK180" s="38">
        <f>Matrix2!BK180/Matrix3!BK180*100</f>
        <v>24.472891566265059</v>
      </c>
      <c r="BL180" s="38" t="s">
        <v>46</v>
      </c>
      <c r="BM180" s="38" t="s">
        <v>46</v>
      </c>
      <c r="BN180" s="38" t="s">
        <v>46</v>
      </c>
      <c r="BO180" s="40" t="s">
        <v>46</v>
      </c>
      <c r="BP180" s="38">
        <f>Matrix2!BP180/Matrix3!BP180*100</f>
        <v>11.502604880723883</v>
      </c>
      <c r="BQ180" s="38">
        <f>Matrix2!BQ180/Matrix3!BQ180*100</f>
        <v>17.762470197975961</v>
      </c>
      <c r="BR180" s="38">
        <f>(Matrix2!BR180-Matrix3!BR180)/Matrix3!BR180*100</f>
        <v>54.072784475559267</v>
      </c>
      <c r="BS180" s="38">
        <f>Matrix2!BS180/Matrix3!BS180*100</f>
        <v>9.3851411504551852</v>
      </c>
      <c r="BT180" s="38">
        <f>Matrix2!BT180/Matrix3!BT180*100</f>
        <v>4.4312340254444162</v>
      </c>
      <c r="BU180" s="38">
        <f>Matrix2!BU180/Matrix3!BU180*100</f>
        <v>3.023032629558541</v>
      </c>
      <c r="BV180" s="38">
        <f>Matrix2!BV180/Matrix3!BV180*100</f>
        <v>10.073719410244717</v>
      </c>
      <c r="BW180" s="38">
        <f>Matrix2!BW180/Matrix3!BW180*100</f>
        <v>12.523791397030834</v>
      </c>
      <c r="BX180" s="35">
        <f>Matrix2!BX180/Matrix3!BX180*1000</f>
        <v>40441.796200345423</v>
      </c>
      <c r="BY180" s="45">
        <f>Matrix2!BY180/Matrix3!BY180*1000000</f>
        <v>23089.204645952479</v>
      </c>
      <c r="BZ180" s="38">
        <f>Matrix2!BZ180/Matrix3!BZ180*100</f>
        <v>62.580052267309959</v>
      </c>
      <c r="CA180" s="38">
        <f>Matrix2!CA180/Matrix3!CA180*100</f>
        <v>66.880616174582798</v>
      </c>
      <c r="CB180" s="38">
        <f>Matrix2!CB180/Matrix3!CB180*100</f>
        <v>88.497395119276106</v>
      </c>
      <c r="CC180" s="38">
        <f>Matrix2!CC180/Matrix3!CC180*100</f>
        <v>11.502604880723883</v>
      </c>
      <c r="CD180" s="38">
        <f>Matrix2!CD180/Matrix3!CD180*100</f>
        <v>7.0126131066630109</v>
      </c>
      <c r="CE180" s="38">
        <f>Matrix2!CE180/Matrix3!CE180*100</f>
        <v>68.938807126258723</v>
      </c>
      <c r="CF180" s="38">
        <f>Matrix2!CF180/Matrix3!CF180*100</f>
        <v>11.39240506329114</v>
      </c>
      <c r="CG180" s="35">
        <f>Matrix2!$CG180-Matrix3!CG180</f>
        <v>-4702</v>
      </c>
      <c r="CH180" s="38">
        <f>Matrix2!CH180/Matrix3!CH180*100</f>
        <v>3.5886375108989945</v>
      </c>
      <c r="CI180" s="38">
        <f>Matrix2!CI180/Matrix3!CI180*100</f>
        <v>2.5010325363682253</v>
      </c>
      <c r="CJ180" s="38">
        <f>Matrix2!CJ180/Matrix3!CJ180*100</f>
        <v>1.0876049745307697</v>
      </c>
      <c r="CK180" s="38">
        <f>Matrix2!CK180/Matrix3!CK180*100</f>
        <v>29.795396419437342</v>
      </c>
      <c r="CL180" s="38">
        <v>4.5</v>
      </c>
      <c r="CM180" s="38">
        <f>Matrix2!CM180/Matrix3!CM180*100</f>
        <v>58.695652173913047</v>
      </c>
      <c r="CN180" s="38">
        <f>Matrix2!CN180/Matrix3!CN180*100</f>
        <v>24.623115577889447</v>
      </c>
      <c r="CO180" s="40">
        <f>Matrix2!CO180/Matrix3!CO180*100</f>
        <v>9.6640677639811337</v>
      </c>
      <c r="CP180" s="35">
        <f>Matrix2!CP180-Matrix3!CP180</f>
        <v>82</v>
      </c>
      <c r="CQ180" s="77">
        <f>Matrix2!CQ180/Matrix3!CQ180*100-100</f>
        <v>0.47538987767406127</v>
      </c>
      <c r="CR180" s="35">
        <f>Matrix2!CR180-Matrix3!CR180</f>
        <v>922</v>
      </c>
      <c r="CS180" s="50">
        <f>Matrix2!CS180/Matrix3!CS180*100-100</f>
        <v>5.6188676945578635</v>
      </c>
      <c r="CT180" s="38">
        <f>Matrix2!CT180/Matrix3!CT180*100</f>
        <v>41.670994172292424</v>
      </c>
      <c r="CU180" s="35">
        <f>Matrix2!CT180-Matrix3!CU180</f>
        <v>25</v>
      </c>
      <c r="CV180" s="38">
        <f>Matrix2!CV180/Matrix3!CV180*100</f>
        <v>100.6006577808551</v>
      </c>
      <c r="CW180" s="38">
        <f>Matrix2!CW180/Matrix3!CW180*100</f>
        <v>50.070647023347981</v>
      </c>
      <c r="CX180" s="38">
        <f>Matrix2!CX180/Matrix3!CX180</f>
        <v>2.1220671582668049</v>
      </c>
      <c r="CY180" s="38">
        <f>Matrix2!CY180/Matrix3!CY180</f>
        <v>3.3869273416982786</v>
      </c>
      <c r="CZ180" s="38">
        <f>Matrix2!CZ180/Matrix3!CZ180</f>
        <v>44.699614890885748</v>
      </c>
      <c r="DA180" s="40" t="s">
        <v>46</v>
      </c>
      <c r="DB180" s="44" t="s">
        <v>46</v>
      </c>
      <c r="DC180" s="44" t="s">
        <v>46</v>
      </c>
      <c r="DD180" s="44" t="s">
        <v>46</v>
      </c>
      <c r="DE180" s="44" t="s">
        <v>46</v>
      </c>
      <c r="DF180" s="44">
        <f>Matrix2!DF180/Matrix3!DF180*100</f>
        <v>6.9655950366610266</v>
      </c>
      <c r="DG180" s="44">
        <f>Matrix2!DG180/Matrix3!DG180*100</f>
        <v>44.129554655870443</v>
      </c>
      <c r="DH180" s="44">
        <f>Matrix2!DH180/Matrix3!DH180*100</f>
        <v>7.9764903442485311</v>
      </c>
      <c r="DI180" s="44">
        <f>Matrix2!DI180/Matrix3!DI180*100</f>
        <v>57.894736842105267</v>
      </c>
    </row>
    <row r="181" spans="1:113" x14ac:dyDescent="0.2">
      <c r="A181" s="3" t="s">
        <v>26</v>
      </c>
      <c r="B181" s="4">
        <v>2018</v>
      </c>
      <c r="C181" s="2" t="s">
        <v>4</v>
      </c>
      <c r="D181" s="38" t="s">
        <v>46</v>
      </c>
      <c r="E181" s="38" t="s">
        <v>46</v>
      </c>
      <c r="F181" s="39" t="s">
        <v>46</v>
      </c>
      <c r="G181" s="40" t="s">
        <v>46</v>
      </c>
      <c r="H181" s="38">
        <f>Matrix2!H181/Matrix3!H181*100</f>
        <v>10.200114715441973</v>
      </c>
      <c r="I181" s="38">
        <f>Matrix2!I181/Matrix3!I181*100</f>
        <v>20.964247020585049</v>
      </c>
      <c r="J181" s="38">
        <f>Matrix2!J181/Matrix3!J181*100</f>
        <v>34.813834813834816</v>
      </c>
      <c r="K181" s="38">
        <f>Matrix2!K181/Matrix3!K181*100</f>
        <v>21.8482905982906</v>
      </c>
      <c r="L181" s="38">
        <f>Matrix2!L181/Matrix3!L181*100</f>
        <v>8.7776421109754441</v>
      </c>
      <c r="M181" s="9" t="s">
        <v>46</v>
      </c>
      <c r="N181" s="38">
        <v>20.100000000000001</v>
      </c>
      <c r="O181" s="9">
        <f>Matrix2!O181/Matrix3!O181*100</f>
        <v>28.616024973985432</v>
      </c>
      <c r="P181" s="9">
        <f>Matrix2!P181/Matrix3!P181*100</f>
        <v>46.378893946109692</v>
      </c>
      <c r="Q181" s="9">
        <f>(Matrix3!Q181-Matrix2!Q181)/Matrix2!Q181*100</f>
        <v>52.972542144939496</v>
      </c>
      <c r="R181" s="40" t="s">
        <v>46</v>
      </c>
      <c r="S181" s="38">
        <f>Matrix2!S181/Matrix3!S181*100</f>
        <v>67.05641025641026</v>
      </c>
      <c r="T181" s="38">
        <f>Matrix2!T181/Matrix3!T181*100</f>
        <v>67.481985182178022</v>
      </c>
      <c r="U181" s="38">
        <f>Matrix2!U181/Matrix3!U181*100</f>
        <v>47.793861178932687</v>
      </c>
      <c r="V181" s="38">
        <f>Matrix2!V181/Matrix3!V181*100</f>
        <v>61.489237929028505</v>
      </c>
      <c r="W181" s="38">
        <f>Matrix2!W181/Matrix3!W181*100</f>
        <v>49.206349206349202</v>
      </c>
      <c r="X181" s="38">
        <f>Matrix2!X181/Matrix3!X181*100</f>
        <v>10.255553699682645</v>
      </c>
      <c r="Y181" s="38">
        <f>Matrix2!Y181/Matrix3!Y181*100</f>
        <v>24.408802865977314</v>
      </c>
      <c r="Z181" s="38">
        <f>Matrix2!Z181/Matrix3!Z181*100</f>
        <v>13.430312721737087</v>
      </c>
      <c r="AA181" s="38">
        <f>(Matrix3!AA181-Matrix2!AA181)/Matrix2!AA181*100</f>
        <v>18.897841104547439</v>
      </c>
      <c r="AB181" s="38" t="s">
        <v>46</v>
      </c>
      <c r="AC181" s="38" t="s">
        <v>46</v>
      </c>
      <c r="AD181" s="38">
        <f>Matrix2!AD181/Matrix3!AD181*100</f>
        <v>89.01273885350318</v>
      </c>
      <c r="AE181" s="44" t="s">
        <v>46</v>
      </c>
      <c r="AF181" s="40">
        <f>Matrix2!AF181/Matrix3!AF181*100</f>
        <v>100</v>
      </c>
      <c r="AG181" s="38">
        <f>Matrix2!AG181/Matrix3!AG181*100</f>
        <v>16.859983429991715</v>
      </c>
      <c r="AH181" s="38" t="s">
        <v>46</v>
      </c>
      <c r="AI181" s="38" t="s">
        <v>46</v>
      </c>
      <c r="AJ181" s="38" t="s">
        <v>46</v>
      </c>
      <c r="AK181" s="38">
        <f>Matrix2!AK181/Matrix3!AK181*100</f>
        <v>20.212423559703893</v>
      </c>
      <c r="AL181" s="38">
        <f>Matrix2!AL181/Matrix3!AL181*100</f>
        <v>14.934019954940458</v>
      </c>
      <c r="AM181" s="38">
        <f>Matrix2!AM181/Matrix3!AM181*100</f>
        <v>35.509554140127385</v>
      </c>
      <c r="AN181" s="38">
        <f>Matrix2!AN181/Matrix3!AN181*100</f>
        <v>19.164619164619165</v>
      </c>
      <c r="AO181" s="38" t="s">
        <v>46</v>
      </c>
      <c r="AP181" s="38" t="s">
        <v>46</v>
      </c>
      <c r="AQ181" s="40" t="s">
        <v>46</v>
      </c>
      <c r="AR181" s="38">
        <f>Matrix2!AR181/Matrix3!AR181*100</f>
        <v>9.4162258619590844</v>
      </c>
      <c r="AS181" s="38">
        <f>Matrix2!AS181/Matrix3!AS181*100</f>
        <v>34.280879864636212</v>
      </c>
      <c r="AT181" s="38">
        <f>Matrix2!AT181/Matrix3!AT181*100</f>
        <v>36.426456071076011</v>
      </c>
      <c r="AU181" s="38">
        <f>Matrix2!AU181/Matrix3!AU181*100</f>
        <v>46.341463414634148</v>
      </c>
      <c r="AV181" s="38">
        <f>Matrix2!AV181/Matrix3!AV181*100</f>
        <v>12.453468697123519</v>
      </c>
      <c r="AW181" s="38">
        <f>Matrix2!AW181/Matrix3!AW181*100</f>
        <v>3.3502538071065993</v>
      </c>
      <c r="AX181" s="38">
        <v>6.6</v>
      </c>
      <c r="AY181" s="38" t="s">
        <v>46</v>
      </c>
      <c r="AZ181" s="9" t="s">
        <v>46</v>
      </c>
      <c r="BA181" s="40" t="s">
        <v>46</v>
      </c>
      <c r="BB181" s="31" t="s">
        <v>46</v>
      </c>
      <c r="BC181" s="38">
        <f>Matrix2!BC181/Matrix3!BC181*100</f>
        <v>6.2688366485834841</v>
      </c>
      <c r="BD181" s="55">
        <f>Matrix2!BD181/Matrix3!BD181*100</f>
        <v>43.75</v>
      </c>
      <c r="BE181" s="38">
        <f>Matrix2!BE181/Matrix3!BE181*100</f>
        <v>6.8965517241379306</v>
      </c>
      <c r="BF181" s="51">
        <f>Matrix2!BF181/Matrix3!BF181*100</f>
        <v>43.18181818181818</v>
      </c>
      <c r="BG181" s="38">
        <f>Matrix2!BG181/Matrix3!BG181*100</f>
        <v>23.487986743993371</v>
      </c>
      <c r="BH181" s="38">
        <f>Matrix2!BH181/Matrix3!BH181*100</f>
        <v>2.8625695292361959</v>
      </c>
      <c r="BI181" s="38">
        <f>Matrix2!BI181/Matrix3!BI181*100</f>
        <v>17.771796218487395</v>
      </c>
      <c r="BJ181" s="38">
        <f>Matrix2!BJ181/Matrix3!BJ181*100</f>
        <v>8.1210609243697487</v>
      </c>
      <c r="BK181" s="38">
        <f>Matrix2!BK181/Matrix3!BK181*100</f>
        <v>25.949878738884397</v>
      </c>
      <c r="BL181" s="38" t="s">
        <v>46</v>
      </c>
      <c r="BM181" s="38" t="s">
        <v>46</v>
      </c>
      <c r="BN181" s="38" t="s">
        <v>46</v>
      </c>
      <c r="BO181" s="40" t="s">
        <v>46</v>
      </c>
      <c r="BP181" s="38">
        <f>Matrix2!BP181/Matrix3!BP181*100</f>
        <v>13.035565329491167</v>
      </c>
      <c r="BQ181" s="38">
        <f>Matrix2!BQ181/Matrix3!BQ181*100</f>
        <v>17.031916875505129</v>
      </c>
      <c r="BR181" s="38">
        <f>(Matrix2!BR181-Matrix3!BR181)/Matrix3!BR181*100</f>
        <v>53.999982452391535</v>
      </c>
      <c r="BS181" s="38">
        <f>Matrix2!BS181/Matrix3!BS181*100</f>
        <v>10.302083997195846</v>
      </c>
      <c r="BT181" s="38">
        <f>Matrix2!BT181/Matrix3!BT181*100</f>
        <v>5.108023707858008</v>
      </c>
      <c r="BU181" s="38">
        <f>Matrix2!BU181/Matrix3!BU181*100</f>
        <v>3.837112307575643</v>
      </c>
      <c r="BV181" s="38">
        <f>Matrix2!BV181/Matrix3!BV181*100</f>
        <v>10.878347424097289</v>
      </c>
      <c r="BW181" s="38">
        <f>Matrix2!BW181/Matrix3!BW181*100</f>
        <v>12.882703777335985</v>
      </c>
      <c r="BX181" s="35">
        <f>Matrix2!BX181/Matrix3!BX181*1000</f>
        <v>44008.934351935779</v>
      </c>
      <c r="BY181" s="45">
        <f>Matrix2!BY181/Matrix3!BY181*1000000</f>
        <v>24529.320580474934</v>
      </c>
      <c r="BZ181" s="38">
        <f>Matrix2!BZ181/Matrix3!BZ181*100</f>
        <v>62.465744694410809</v>
      </c>
      <c r="CA181" s="38">
        <f>Matrix2!CA181/Matrix3!CA181*100</f>
        <v>67.170945395273023</v>
      </c>
      <c r="CB181" s="38">
        <f>Matrix2!CB181/Matrix3!CB181*100</f>
        <v>86.964434670508837</v>
      </c>
      <c r="CC181" s="38">
        <f>Matrix2!CC181/Matrix3!CC181*100</f>
        <v>13.035565329491167</v>
      </c>
      <c r="CD181" s="38">
        <f>Matrix2!CD181/Matrix3!CD181*100</f>
        <v>6.9993175096686135</v>
      </c>
      <c r="CE181" s="38">
        <f>Matrix2!CE181/Matrix3!CE181*100</f>
        <v>71.128357167771199</v>
      </c>
      <c r="CF181" s="38">
        <f>Matrix2!CF181/Matrix3!CF181*100</f>
        <v>12.030075187969924</v>
      </c>
      <c r="CG181" s="35">
        <f>Matrix2!$CG181-Matrix3!CG181</f>
        <v>-5354</v>
      </c>
      <c r="CH181" s="38">
        <f>Matrix2!CH181/Matrix3!CH181*100</f>
        <v>4.902310870785084</v>
      </c>
      <c r="CI181" s="38">
        <f>Matrix2!CI181/Matrix3!CI181*100</f>
        <v>3.5453757077998262</v>
      </c>
      <c r="CJ181" s="38">
        <f>Matrix2!CJ181/Matrix3!CJ181*100</f>
        <v>1.3569351629852573</v>
      </c>
      <c r="CK181" s="38">
        <f>Matrix2!CK181/Matrix3!CK181*100</f>
        <v>41.41519250780437</v>
      </c>
      <c r="CL181" s="38">
        <v>6</v>
      </c>
      <c r="CM181" s="38">
        <f>Matrix2!CM181/Matrix3!CM181*100</f>
        <v>58.6888657648283</v>
      </c>
      <c r="CN181" s="38">
        <f>Matrix2!CN181/Matrix3!CN181*100</f>
        <v>27.514953779227842</v>
      </c>
      <c r="CO181" s="40">
        <f>Matrix2!CO181/Matrix3!CO181*100</f>
        <v>10.726495726495726</v>
      </c>
      <c r="CP181" s="35">
        <f>Matrix2!CP181-Matrix3!CP181</f>
        <v>80</v>
      </c>
      <c r="CQ181" s="77">
        <f>Matrix2!CQ181/Matrix3!CQ181*100-100</f>
        <v>0.5288906518577221</v>
      </c>
      <c r="CR181" s="35">
        <f>Matrix2!CR181-Matrix3!CR181</f>
        <v>-26</v>
      </c>
      <c r="CS181" s="50">
        <f>Matrix2!CS181/Matrix3!CS181*100-100</f>
        <v>-0.17069327731093153</v>
      </c>
      <c r="CT181" s="38">
        <f>Matrix2!CT181/Matrix3!CT181*100</f>
        <v>47.15901617782454</v>
      </c>
      <c r="CU181" s="35">
        <f>Matrix2!CT181-Matrix3!CU181</f>
        <v>37</v>
      </c>
      <c r="CV181" s="38">
        <f>Matrix2!CV181/Matrix3!CV181*100</f>
        <v>100.47218203340786</v>
      </c>
      <c r="CW181" s="38">
        <f>Matrix2!CW181/Matrix3!CW181*100</f>
        <v>48.683321649353132</v>
      </c>
      <c r="CX181" s="38">
        <f>Matrix2!CX181/Matrix3!CX181</f>
        <v>2.0602678571428572</v>
      </c>
      <c r="CY181" s="38">
        <f>Matrix2!CY181/Matrix3!CY181</f>
        <v>2.7880241648898365</v>
      </c>
      <c r="CZ181" s="38">
        <f>Matrix2!CZ181/Matrix3!CZ181</f>
        <v>49.81269841269841</v>
      </c>
      <c r="DA181" s="40" t="s">
        <v>46</v>
      </c>
      <c r="DB181" s="44" t="s">
        <v>46</v>
      </c>
      <c r="DC181" s="44" t="s">
        <v>46</v>
      </c>
      <c r="DD181" s="44" t="s">
        <v>46</v>
      </c>
      <c r="DE181" s="44" t="s">
        <v>46</v>
      </c>
      <c r="DF181" s="44">
        <f>Matrix2!DF181/Matrix3!DF181*100</f>
        <v>6.2688366485834841</v>
      </c>
      <c r="DG181" s="44">
        <f>Matrix2!DG181/Matrix3!DG181*100</f>
        <v>43.75</v>
      </c>
      <c r="DH181" s="44">
        <f>Matrix2!DH181/Matrix3!DH181*100</f>
        <v>6.8965517241379306</v>
      </c>
      <c r="DI181" s="44">
        <f>Matrix2!DI181/Matrix3!DI181*100</f>
        <v>43.18181818181818</v>
      </c>
    </row>
    <row r="182" spans="1:113" x14ac:dyDescent="0.2">
      <c r="A182" s="3" t="s">
        <v>27</v>
      </c>
      <c r="B182" s="4">
        <v>2018</v>
      </c>
      <c r="C182" s="2" t="s">
        <v>5</v>
      </c>
      <c r="D182" s="38" t="s">
        <v>46</v>
      </c>
      <c r="E182" s="38" t="s">
        <v>46</v>
      </c>
      <c r="F182" s="39" t="s">
        <v>46</v>
      </c>
      <c r="G182" s="40" t="s">
        <v>46</v>
      </c>
      <c r="H182" s="38">
        <f>Matrix2!H182/Matrix3!H182*100</f>
        <v>6.7744713424552669</v>
      </c>
      <c r="I182" s="38">
        <f>Matrix2!I182/Matrix3!I182*100</f>
        <v>15.993684814850253</v>
      </c>
      <c r="J182" s="38">
        <f>Matrix2!J182/Matrix3!J182*100</f>
        <v>26.015121814617753</v>
      </c>
      <c r="K182" s="38">
        <f>Matrix2!K182/Matrix3!K182*100</f>
        <v>15.503489531405782</v>
      </c>
      <c r="L182" s="38">
        <f>Matrix2!L182/Matrix3!L182*100</f>
        <v>10.349386213408875</v>
      </c>
      <c r="M182" s="9" t="s">
        <v>46</v>
      </c>
      <c r="N182" s="38" t="s">
        <v>237</v>
      </c>
      <c r="O182" s="9">
        <f>Matrix2!O182/Matrix3!O182*100</f>
        <v>25.862068965517242</v>
      </c>
      <c r="P182" s="9" t="s">
        <v>237</v>
      </c>
      <c r="Q182" s="9" t="s">
        <v>237</v>
      </c>
      <c r="R182" s="40" t="s">
        <v>46</v>
      </c>
      <c r="S182" s="38">
        <f>Matrix2!S182/Matrix3!S182*100</f>
        <v>68.962308050255942</v>
      </c>
      <c r="T182" s="38">
        <f>Matrix2!T182/Matrix3!T182*100</f>
        <v>70.170953826489864</v>
      </c>
      <c r="U182" s="38">
        <f>Matrix2!U182/Matrix3!U182*100</f>
        <v>48.453608247422679</v>
      </c>
      <c r="V182" s="38">
        <f>Matrix2!V182/Matrix3!V182*100</f>
        <v>62.382978723404257</v>
      </c>
      <c r="W182" s="38">
        <f>Matrix2!W182/Matrix3!W182*100</f>
        <v>50.390519795313757</v>
      </c>
      <c r="X182" s="38">
        <f>Matrix2!X182/Matrix3!X182*100</f>
        <v>10.30379746835443</v>
      </c>
      <c r="Y182" s="38">
        <f>Matrix2!Y182/Matrix3!Y182*100</f>
        <v>20.73738633485809</v>
      </c>
      <c r="Z182" s="38">
        <f>Matrix2!Z182/Matrix3!Z182*100</f>
        <v>10.930518797901016</v>
      </c>
      <c r="AA182" s="38">
        <f>(Matrix3!AA182-Matrix2!AA182)/Matrix2!AA182*100</f>
        <v>24.278046268420219</v>
      </c>
      <c r="AB182" s="38" t="s">
        <v>46</v>
      </c>
      <c r="AC182" s="38" t="s">
        <v>46</v>
      </c>
      <c r="AD182" s="38">
        <f>Matrix2!AD182/Matrix3!AD182*100</f>
        <v>91.784037558685455</v>
      </c>
      <c r="AE182" s="44">
        <f>Matrix2!AE182/Matrix3!AE182*100</f>
        <v>55.289462723865057</v>
      </c>
      <c r="AF182" s="40">
        <f>Matrix2!AF182/Matrix3!AF182*100</f>
        <v>100</v>
      </c>
      <c r="AG182" s="38">
        <f>Matrix2!AG182/Matrix3!AG182*100</f>
        <v>17.08448952253373</v>
      </c>
      <c r="AH182" s="38">
        <f>Matrix2!AH182/Matrix3!AH182*100</f>
        <v>64.417177914110425</v>
      </c>
      <c r="AI182" s="38">
        <f>Matrix2!AI182/Matrix3!AI182*100</f>
        <v>106.39974779319041</v>
      </c>
      <c r="AJ182" s="38">
        <f>Matrix2!AJ182/Matrix3!AJ182*100</f>
        <v>26.350461133069832</v>
      </c>
      <c r="AK182" s="38">
        <f>Matrix2!AK182/Matrix3!AK182*100</f>
        <v>19.832402234636874</v>
      </c>
      <c r="AL182" s="38">
        <f>Matrix2!AL182/Matrix3!AL182*100</f>
        <v>7.7281191806331471</v>
      </c>
      <c r="AM182" s="38">
        <f>Matrix2!AM182/Matrix3!AM182*100</f>
        <v>18.30985915492958</v>
      </c>
      <c r="AN182" s="38">
        <f>Matrix2!AN182/Matrix3!AN182*100</f>
        <v>10.725287034444134</v>
      </c>
      <c r="AO182" s="38">
        <f>Matrix2!AO182/Matrix3!AO182*1000</f>
        <v>73.088770652478289</v>
      </c>
      <c r="AP182" s="38" t="s">
        <v>46</v>
      </c>
      <c r="AQ182" s="40" t="s">
        <v>46</v>
      </c>
      <c r="AR182" s="38">
        <f>Matrix2!AR182/Matrix3!AR182*100</f>
        <v>9.7119892833221702</v>
      </c>
      <c r="AS182" s="38">
        <f>Matrix2!AS182/Matrix3!AS182*100</f>
        <v>34.187192118226598</v>
      </c>
      <c r="AT182" s="38">
        <f>Matrix2!AT182/Matrix3!AT182*100</f>
        <v>41.066282420749275</v>
      </c>
      <c r="AU182" s="38">
        <f>Matrix2!AU182/Matrix3!AU182*100</f>
        <v>44.210526315789473</v>
      </c>
      <c r="AV182" s="38">
        <f>Matrix2!AV182/Matrix3!AV182*100</f>
        <v>6.5517241379310347</v>
      </c>
      <c r="AW182" s="38">
        <f>Matrix2!AW182/Matrix3!AW182*100</f>
        <v>1.5270935960591134</v>
      </c>
      <c r="AX182" s="38" t="s">
        <v>237</v>
      </c>
      <c r="AY182" s="38" t="s">
        <v>46</v>
      </c>
      <c r="AZ182" s="9" t="s">
        <v>46</v>
      </c>
      <c r="BA182" s="40">
        <f>Matrix2!BA182/Matrix3!BA182*1000</f>
        <v>19.332161687170473</v>
      </c>
      <c r="BB182" s="31" t="s">
        <v>46</v>
      </c>
      <c r="BC182" s="38">
        <f>Matrix2!BC182/Matrix3!BC182*100</f>
        <v>4.5981772990886496</v>
      </c>
      <c r="BD182" s="55">
        <f>Matrix2!BD182/Matrix3!BD182*100</f>
        <v>22.522522522522522</v>
      </c>
      <c r="BE182" s="38">
        <f>Matrix2!BE182/Matrix3!BE182*100</f>
        <v>3.5578144853875475</v>
      </c>
      <c r="BF182" s="51">
        <f>Matrix2!BF182/Matrix3!BF182*100</f>
        <v>35.714285714285715</v>
      </c>
      <c r="BG182" s="38">
        <f>Matrix2!BG182/Matrix3!BG182*100</f>
        <v>25.332504066596499</v>
      </c>
      <c r="BH182" s="38">
        <f>Matrix2!BH182/Matrix3!BH182*100</f>
        <v>1.8319169027384323</v>
      </c>
      <c r="BI182" s="38">
        <f>Matrix2!BI182/Matrix3!BI182*100</f>
        <v>20.879007238883144</v>
      </c>
      <c r="BJ182" s="38">
        <f>Matrix2!BJ182/Matrix3!BJ182*100</f>
        <v>8.5935884177869699</v>
      </c>
      <c r="BK182" s="38">
        <f>Matrix2!BK182/Matrix3!BK182*100</f>
        <v>25.992779783393498</v>
      </c>
      <c r="BL182" s="38" t="s">
        <v>46</v>
      </c>
      <c r="BM182" s="38" t="s">
        <v>46</v>
      </c>
      <c r="BN182" s="38" t="s">
        <v>46</v>
      </c>
      <c r="BO182" s="40" t="s">
        <v>46</v>
      </c>
      <c r="BP182" s="38">
        <f>Matrix2!BP182/Matrix3!BP182*100</f>
        <v>13.294863091197104</v>
      </c>
      <c r="BQ182" s="38">
        <f>Matrix2!BQ182/Matrix3!BQ182*100</f>
        <v>14.192028274884461</v>
      </c>
      <c r="BR182" s="38">
        <f>(Matrix2!BR182-Matrix3!BR182)/Matrix3!BR182*100</f>
        <v>64.448265375802222</v>
      </c>
      <c r="BS182" s="38">
        <f>Matrix2!BS182/Matrix3!BS182*100</f>
        <v>5.7219404841641941</v>
      </c>
      <c r="BT182" s="38">
        <f>Matrix2!BT182/Matrix3!BT182*100</f>
        <v>2.8083436991675437</v>
      </c>
      <c r="BU182" s="38">
        <f>Matrix2!BU182/Matrix3!BU182*100</f>
        <v>2.093233763294863</v>
      </c>
      <c r="BV182" s="38">
        <f>Matrix2!BV182/Matrix3!BV182*100</f>
        <v>6.2792336771961308</v>
      </c>
      <c r="BW182" s="38">
        <f>Matrix2!BW182/Matrix3!BW182*100</f>
        <v>8.5507959954045631</v>
      </c>
      <c r="BX182" s="35">
        <f>Matrix2!BX182/Matrix3!BX182*1000</f>
        <v>52382.868937048508</v>
      </c>
      <c r="BY182" s="45">
        <f>Matrix2!BY182/Matrix3!BY182*1000000</f>
        <v>28641.206176556279</v>
      </c>
      <c r="BZ182" s="38">
        <f>Matrix2!BZ182/Matrix3!BZ182*100</f>
        <v>60.788441297483494</v>
      </c>
      <c r="CA182" s="38">
        <f>Matrix2!CA182/Matrix3!CA182*100</f>
        <v>68.7514585764294</v>
      </c>
      <c r="CB182" s="38">
        <f>Matrix2!CB182/Matrix3!CB182*100</f>
        <v>86.705136908802899</v>
      </c>
      <c r="CC182" s="38">
        <f>Matrix2!CC182/Matrix3!CC182*100</f>
        <v>13.294863091197104</v>
      </c>
      <c r="CD182" s="38">
        <f>Matrix2!CD182/Matrix3!CD182*100</f>
        <v>7.7053632043448745</v>
      </c>
      <c r="CE182" s="38">
        <f>Matrix2!CE182/Matrix3!CE182*100</f>
        <v>70.272739136108569</v>
      </c>
      <c r="CF182" s="38">
        <f>Matrix2!CF182/Matrix3!CF182*100</f>
        <v>6.8965517241379306</v>
      </c>
      <c r="CG182" s="35">
        <f>Matrix2!$CG182-Matrix3!CG182</f>
        <v>1890</v>
      </c>
      <c r="CH182" s="38">
        <f>Matrix2!CH182/Matrix3!CH182*100</f>
        <v>2.7388635290413981</v>
      </c>
      <c r="CI182" s="38">
        <f>Matrix2!CI182/Matrix3!CI182*100</f>
        <v>1.5976703919408153</v>
      </c>
      <c r="CJ182" s="38">
        <f>Matrix2!CJ182/Matrix3!CJ182*100</f>
        <v>1.1411931371005823</v>
      </c>
      <c r="CK182" s="38">
        <f>Matrix2!CK182/Matrix3!CK182*100</f>
        <v>28.448275862068968</v>
      </c>
      <c r="CL182" s="38" t="s">
        <v>237</v>
      </c>
      <c r="CM182" s="38">
        <f>Matrix2!CM182/Matrix3!CM182*100</f>
        <v>45.689655172413794</v>
      </c>
      <c r="CN182" s="38">
        <f>Matrix2!CN182/Matrix3!CN182*100</f>
        <v>27.903469079939669</v>
      </c>
      <c r="CO182" s="40">
        <f>Matrix2!CO182/Matrix3!CO182*100</f>
        <v>5.9488202060485209</v>
      </c>
      <c r="CP182" s="35">
        <f>Matrix2!CP182-Matrix3!CP182</f>
        <v>58</v>
      </c>
      <c r="CQ182" s="77">
        <f>Matrix2!CQ182/Matrix3!CQ182*100-100</f>
        <v>0.59063136456212817</v>
      </c>
      <c r="CR182" s="35">
        <f>Matrix2!CR182-Matrix3!CR182</f>
        <v>208</v>
      </c>
      <c r="CS182" s="50">
        <f>Matrix2!CS182/Matrix3!CS182*100-100</f>
        <v>2.1509824198552252</v>
      </c>
      <c r="CT182" s="38">
        <f>Matrix2!CT182/Matrix3!CT182*100</f>
        <v>32.577444826888033</v>
      </c>
      <c r="CU182" s="35">
        <f>Matrix2!CT182-Matrix3!CU182</f>
        <v>19</v>
      </c>
      <c r="CV182" s="38">
        <f>Matrix2!CV182/Matrix3!CV182*100</f>
        <v>116.94067625025309</v>
      </c>
      <c r="CW182" s="38">
        <f>Matrix2!CW182/Matrix3!CW182*100</f>
        <v>55.264567983924984</v>
      </c>
      <c r="CX182" s="38">
        <f>Matrix2!CX182/Matrix3!CX182</f>
        <v>2.16153050672182</v>
      </c>
      <c r="CY182" s="38">
        <f>Matrix2!CY182/Matrix3!CY182</f>
        <v>1.3674844618907425</v>
      </c>
      <c r="CZ182" s="38">
        <f>Matrix2!CZ182/Matrix3!CZ182</f>
        <v>38.352293577981648</v>
      </c>
      <c r="DA182" s="40" t="s">
        <v>46</v>
      </c>
      <c r="DB182" s="44" t="s">
        <v>46</v>
      </c>
      <c r="DC182" s="44" t="s">
        <v>46</v>
      </c>
      <c r="DD182" s="44" t="s">
        <v>46</v>
      </c>
      <c r="DE182" s="44" t="s">
        <v>46</v>
      </c>
      <c r="DF182" s="44">
        <f>Matrix2!DF182/Matrix3!DF182*100</f>
        <v>4.5981772990886496</v>
      </c>
      <c r="DG182" s="44">
        <f>Matrix2!DG182/Matrix3!DG182*100</f>
        <v>22.522522522522522</v>
      </c>
      <c r="DH182" s="44">
        <f>Matrix2!DH182/Matrix3!DH182*100</f>
        <v>3.5578144853875475</v>
      </c>
      <c r="DI182" s="44">
        <f>Matrix2!DI182/Matrix3!DI182*100</f>
        <v>35.714285714285715</v>
      </c>
    </row>
    <row r="183" spans="1:113" x14ac:dyDescent="0.2">
      <c r="A183" s="3" t="s">
        <v>28</v>
      </c>
      <c r="B183" s="4">
        <v>2018</v>
      </c>
      <c r="C183" s="2" t="s">
        <v>6</v>
      </c>
      <c r="D183" s="38" t="s">
        <v>46</v>
      </c>
      <c r="E183" s="38" t="s">
        <v>46</v>
      </c>
      <c r="F183" s="39" t="s">
        <v>46</v>
      </c>
      <c r="G183" s="40" t="s">
        <v>46</v>
      </c>
      <c r="H183" s="38">
        <f>Matrix2!H183/Matrix3!H183*100</f>
        <v>15.362268224536448</v>
      </c>
      <c r="I183" s="38">
        <f>Matrix2!I183/Matrix3!I183*100</f>
        <v>36.645923291846586</v>
      </c>
      <c r="J183" s="38">
        <f>Matrix2!J183/Matrix3!J183*100</f>
        <v>58.044906363368952</v>
      </c>
      <c r="K183" s="38">
        <f>Matrix2!K183/Matrix3!K183*100</f>
        <v>38.876861336994402</v>
      </c>
      <c r="L183" s="38">
        <f>Matrix2!L183/Matrix3!L183*100</f>
        <v>16.350472615137093</v>
      </c>
      <c r="M183" s="9" t="s">
        <v>46</v>
      </c>
      <c r="N183" s="38">
        <v>17.7</v>
      </c>
      <c r="O183" s="9">
        <f>Matrix2!O183/Matrix3!O183*100</f>
        <v>40.477426050856252</v>
      </c>
      <c r="P183" s="9">
        <f>Matrix2!P183/Matrix3!P183*100</f>
        <v>41.028462543040021</v>
      </c>
      <c r="Q183" s="9">
        <f>(Matrix3!Q183-Matrix2!Q183)/Matrix2!Q183*100</f>
        <v>43.896930013897531</v>
      </c>
      <c r="R183" s="40" t="s">
        <v>46</v>
      </c>
      <c r="S183" s="38">
        <f>Matrix2!S183/Matrix3!S183*100</f>
        <v>65.758475878316091</v>
      </c>
      <c r="T183" s="38">
        <f>Matrix2!T183/Matrix3!T183*100</f>
        <v>71.460528932193284</v>
      </c>
      <c r="U183" s="38">
        <f>Matrix2!U183/Matrix3!U183*100</f>
        <v>45.341091154397503</v>
      </c>
      <c r="V183" s="38">
        <f>Matrix2!V183/Matrix3!V183*100</f>
        <v>59.651129539605371</v>
      </c>
      <c r="W183" s="38">
        <f>Matrix2!W183/Matrix3!W183*100</f>
        <v>48.577273572624144</v>
      </c>
      <c r="X183" s="38">
        <f>Matrix2!X183/Matrix3!X183*100</f>
        <v>9.6497994446158604</v>
      </c>
      <c r="Y183" s="38">
        <f>Matrix2!Y183/Matrix3!Y183*100</f>
        <v>29.429003054849055</v>
      </c>
      <c r="Z183" s="38">
        <f>Matrix2!Z183/Matrix3!Z183*100</f>
        <v>15.416701128010594</v>
      </c>
      <c r="AA183" s="38">
        <f>(Matrix3!AA183-Matrix2!AA183)/Matrix2!AA183*100</f>
        <v>25.203346495277856</v>
      </c>
      <c r="AB183" s="38" t="s">
        <v>46</v>
      </c>
      <c r="AC183" s="38" t="s">
        <v>46</v>
      </c>
      <c r="AD183" s="38">
        <f>Matrix2!AD183/Matrix3!AD183*100</f>
        <v>89.165329052969497</v>
      </c>
      <c r="AE183" s="44">
        <f>Matrix2!AE183/Matrix3!AE183*100</f>
        <v>42.092251642703793</v>
      </c>
      <c r="AF183" s="40">
        <f>Matrix2!AF183/Matrix3!AF183*100</f>
        <v>20.876048462255358</v>
      </c>
      <c r="AG183" s="38">
        <f>Matrix2!AG183/Matrix3!AG183*100</f>
        <v>16.190944881889763</v>
      </c>
      <c r="AH183" s="38">
        <f>Matrix2!AH183/Matrix3!AH183*100</f>
        <v>41.33986928104575</v>
      </c>
      <c r="AI183" s="38">
        <f>Matrix2!AI183/Matrix3!AI183*100</f>
        <v>95.881526321478759</v>
      </c>
      <c r="AJ183" s="38">
        <f>Matrix2!AJ183/Matrix3!AJ183*100</f>
        <v>26.42124883504194</v>
      </c>
      <c r="AK183" s="38">
        <f>Matrix2!AK183/Matrix3!AK183*100</f>
        <v>20.319634703196346</v>
      </c>
      <c r="AL183" s="38">
        <f>Matrix2!AL183/Matrix3!AL183*100</f>
        <v>18.80300065231572</v>
      </c>
      <c r="AM183" s="38">
        <f>Matrix2!AM183/Matrix3!AM183*100</f>
        <v>41.091492776886035</v>
      </c>
      <c r="AN183" s="38">
        <f>Matrix2!AN183/Matrix3!AN183*100</f>
        <v>22.119815668202765</v>
      </c>
      <c r="AO183" s="38">
        <f>Matrix2!AO183/Matrix3!AO183*1000</f>
        <v>78.144916168251797</v>
      </c>
      <c r="AP183" s="38" t="s">
        <v>46</v>
      </c>
      <c r="AQ183" s="40" t="s">
        <v>46</v>
      </c>
      <c r="AR183" s="38">
        <f>Matrix2!AR183/Matrix3!AR183*100</f>
        <v>10.477520955041911</v>
      </c>
      <c r="AS183" s="38">
        <f>Matrix2!AS183/Matrix3!AS183*100</f>
        <v>37.5</v>
      </c>
      <c r="AT183" s="38">
        <f>Matrix2!AT183/Matrix3!AT183*100</f>
        <v>34.666666666666671</v>
      </c>
      <c r="AU183" s="38">
        <f>Matrix2!AU183/Matrix3!AU183*100</f>
        <v>42.307692307692307</v>
      </c>
      <c r="AV183" s="38">
        <f>Matrix2!AV183/Matrix3!AV183*100</f>
        <v>13.560606060606062</v>
      </c>
      <c r="AW183" s="38">
        <f>Matrix2!AW183/Matrix3!AW183*100</f>
        <v>3.0909090909090908</v>
      </c>
      <c r="AX183" s="38">
        <v>5.6</v>
      </c>
      <c r="AY183" s="38" t="s">
        <v>46</v>
      </c>
      <c r="AZ183" s="9" t="s">
        <v>46</v>
      </c>
      <c r="BA183" s="40">
        <f>Matrix2!BA183/Matrix3!BA183*1000</f>
        <v>18.483110261312937</v>
      </c>
      <c r="BB183" s="31" t="s">
        <v>46</v>
      </c>
      <c r="BC183" s="38">
        <f>Matrix2!BC183/Matrix3!BC183*100</f>
        <v>7.6045063741476433</v>
      </c>
      <c r="BD183" s="55">
        <f>Matrix2!BD183/Matrix3!BD183*100</f>
        <v>66.666666666666657</v>
      </c>
      <c r="BE183" s="38">
        <f>Matrix2!BE183/Matrix3!BE183*100</f>
        <v>7.5737560546014961</v>
      </c>
      <c r="BF183" s="51">
        <f>Matrix2!BF183/Matrix3!BF183*100</f>
        <v>55.232558139534881</v>
      </c>
      <c r="BG183" s="38">
        <f>Matrix2!BG183/Matrix3!BG183*100</f>
        <v>23.680784861569723</v>
      </c>
      <c r="BH183" s="38">
        <f>Matrix2!BH183/Matrix3!BH183*100</f>
        <v>3.8412549440235968</v>
      </c>
      <c r="BI183" s="38">
        <f>Matrix2!BI183/Matrix3!BI183*100</f>
        <v>19.084173286162471</v>
      </c>
      <c r="BJ183" s="38">
        <f>Matrix2!BJ183/Matrix3!BJ183*100</f>
        <v>8.560843735398171</v>
      </c>
      <c r="BK183" s="38">
        <f>Matrix2!BK183/Matrix3!BK183*100</f>
        <v>25.653021442495128</v>
      </c>
      <c r="BL183" s="38" t="s">
        <v>46</v>
      </c>
      <c r="BM183" s="38" t="s">
        <v>46</v>
      </c>
      <c r="BN183" s="38" t="s">
        <v>46</v>
      </c>
      <c r="BO183" s="40" t="s">
        <v>46</v>
      </c>
      <c r="BP183" s="38">
        <f>Matrix2!BP183/Matrix3!BP183*100</f>
        <v>12.849531508359361</v>
      </c>
      <c r="BQ183" s="38">
        <f>Matrix2!BQ183/Matrix3!BQ183*100</f>
        <v>19.842492868593848</v>
      </c>
      <c r="BR183" s="38">
        <f>(Matrix2!BR183-Matrix3!BR183)/Matrix3!BR183*100</f>
        <v>53.991338337860782</v>
      </c>
      <c r="BS183" s="38">
        <f>Matrix2!BS183/Matrix3!BS183*100</f>
        <v>11.320485140970282</v>
      </c>
      <c r="BT183" s="38">
        <f>Matrix2!BT183/Matrix3!BT183*100</f>
        <v>5.9864744729489461</v>
      </c>
      <c r="BU183" s="38">
        <f>Matrix2!BU183/Matrix3!BU183*100</f>
        <v>3.9867720007348888</v>
      </c>
      <c r="BV183" s="38">
        <f>Matrix2!BV183/Matrix3!BV183*100</f>
        <v>12.426417056682268</v>
      </c>
      <c r="BW183" s="38">
        <f>Matrix2!BW183/Matrix3!BW183*100</f>
        <v>15.826607786406782</v>
      </c>
      <c r="BX183" s="35">
        <f>Matrix2!BX183/Matrix3!BX183*1000</f>
        <v>38114.688002015937</v>
      </c>
      <c r="BY183" s="45">
        <f>Matrix2!BY183/Matrix3!BY183*1000000</f>
        <v>22647.872742510641</v>
      </c>
      <c r="BZ183" s="38">
        <f>Matrix2!BZ183/Matrix3!BZ183*100</f>
        <v>62.93180086360173</v>
      </c>
      <c r="CA183" s="38">
        <f>Matrix2!CA183/Matrix3!CA183*100</f>
        <v>68.357069298972689</v>
      </c>
      <c r="CB183" s="38">
        <f>Matrix2!CB183/Matrix3!CB183*100</f>
        <v>87.150468491640638</v>
      </c>
      <c r="CC183" s="38">
        <f>Matrix2!CC183/Matrix3!CC183*100</f>
        <v>12.849531508359361</v>
      </c>
      <c r="CD183" s="38">
        <f>Matrix2!CD183/Matrix3!CD183*100</f>
        <v>7.4554473635862584</v>
      </c>
      <c r="CE183" s="38">
        <f>Matrix2!CE183/Matrix3!CE183*100</f>
        <v>72.700059026899396</v>
      </c>
      <c r="CF183" s="38">
        <f>Matrix2!CF183/Matrix3!CF183*100</f>
        <v>18.738049713193117</v>
      </c>
      <c r="CG183" s="35">
        <f>Matrix2!$CG183-Matrix3!CG183</f>
        <v>-9334</v>
      </c>
      <c r="CH183" s="38">
        <f>Matrix2!CH183/Matrix3!CH183*100</f>
        <v>4.8610060037334142</v>
      </c>
      <c r="CI183" s="38">
        <f>Matrix2!CI183/Matrix3!CI183*100</f>
        <v>3.5416981988799758</v>
      </c>
      <c r="CJ183" s="38">
        <f>Matrix2!CJ183/Matrix3!CJ183*100</f>
        <v>1.3193078048534383</v>
      </c>
      <c r="CK183" s="38">
        <f>Matrix2!CK183/Matrix3!CK183*100</f>
        <v>33.419823559937726</v>
      </c>
      <c r="CL183" s="38">
        <v>5.9</v>
      </c>
      <c r="CM183" s="38">
        <f>Matrix2!CM183/Matrix3!CM183*100</f>
        <v>63.725998962117281</v>
      </c>
      <c r="CN183" s="38">
        <f>Matrix2!CN183/Matrix3!CN183*100</f>
        <v>26.347741622146675</v>
      </c>
      <c r="CO183" s="40">
        <f>Matrix2!CO183/Matrix3!CO183*100</f>
        <v>11.35811595733446</v>
      </c>
      <c r="CP183" s="35">
        <f>Matrix2!CP183-Matrix3!CP183</f>
        <v>77</v>
      </c>
      <c r="CQ183" s="77">
        <f>Matrix2!CQ183/Matrix3!CQ183*100-100</f>
        <v>0.25645295587011674</v>
      </c>
      <c r="CR183" s="35">
        <f>Matrix2!CR183-Matrix3!CR183</f>
        <v>140</v>
      </c>
      <c r="CS183" s="50">
        <f>Matrix2!CS183/Matrix3!CS183*100-100</f>
        <v>0.46725852746811825</v>
      </c>
      <c r="CT183" s="38">
        <f>Matrix2!CT183/Matrix3!CT183*100</f>
        <v>55.923194472128102</v>
      </c>
      <c r="CU183" s="35">
        <f>Matrix2!CT183-Matrix3!CU183</f>
        <v>25</v>
      </c>
      <c r="CV183" s="38">
        <f>Matrix2!CV183/Matrix3!CV183*100</f>
        <v>94.515979004717295</v>
      </c>
      <c r="CW183" s="38">
        <f>Matrix2!CW183/Matrix3!CW183*100</f>
        <v>45.166370332740669</v>
      </c>
      <c r="CX183" s="38">
        <f>Matrix2!CX183/Matrix3!CX183</f>
        <v>2.1023963687337295</v>
      </c>
      <c r="CY183" s="38">
        <f>Matrix2!CY183/Matrix3!CY183</f>
        <v>7.9245188073971571</v>
      </c>
      <c r="CZ183" s="38">
        <f>Matrix2!CZ183/Matrix3!CZ183</f>
        <v>66.658201058201058</v>
      </c>
      <c r="DA183" s="40" t="s">
        <v>46</v>
      </c>
      <c r="DB183" s="44" t="s">
        <v>46</v>
      </c>
      <c r="DC183" s="44" t="s">
        <v>46</v>
      </c>
      <c r="DD183" s="44" t="s">
        <v>46</v>
      </c>
      <c r="DE183" s="44" t="s">
        <v>46</v>
      </c>
      <c r="DF183" s="44">
        <f>Matrix2!DF183/Matrix3!DF183*100</f>
        <v>7.6045063741476433</v>
      </c>
      <c r="DG183" s="44">
        <f>Matrix2!DG183/Matrix3!DG183*100</f>
        <v>66.666666666666657</v>
      </c>
      <c r="DH183" s="44">
        <f>Matrix2!DH183/Matrix3!DH183*100</f>
        <v>7.5737560546014961</v>
      </c>
      <c r="DI183" s="44">
        <f>Matrix2!DI183/Matrix3!DI183*100</f>
        <v>55.232558139534881</v>
      </c>
    </row>
    <row r="184" spans="1:113" x14ac:dyDescent="0.2">
      <c r="A184" s="3" t="s">
        <v>29</v>
      </c>
      <c r="B184" s="4">
        <v>2018</v>
      </c>
      <c r="C184" s="2" t="s">
        <v>7</v>
      </c>
      <c r="D184" s="38" t="s">
        <v>46</v>
      </c>
      <c r="E184" s="38" t="s">
        <v>46</v>
      </c>
      <c r="F184" s="39" t="s">
        <v>46</v>
      </c>
      <c r="G184" s="40" t="s">
        <v>46</v>
      </c>
      <c r="H184" s="38">
        <f>Matrix2!H184/Matrix3!H184*100</f>
        <v>9.0056651689783163</v>
      </c>
      <c r="I184" s="38">
        <f>Matrix2!I184/Matrix3!I184*100</f>
        <v>21.475548609754512</v>
      </c>
      <c r="J184" s="38">
        <f>Matrix2!J184/Matrix3!J184*100</f>
        <v>37.73867465368776</v>
      </c>
      <c r="K184" s="38">
        <f>Matrix2!K184/Matrix3!K184*100</f>
        <v>22.314420273603947</v>
      </c>
      <c r="L184" s="38">
        <f>Matrix2!L184/Matrix3!L184*100</f>
        <v>7.9617834394904454</v>
      </c>
      <c r="M184" s="9" t="s">
        <v>46</v>
      </c>
      <c r="N184" s="38" t="s">
        <v>237</v>
      </c>
      <c r="O184" s="9">
        <f>Matrix2!O184/Matrix3!O184*100</f>
        <v>31.59851301115242</v>
      </c>
      <c r="P184" s="9" t="s">
        <v>237</v>
      </c>
      <c r="Q184" s="9" t="s">
        <v>237</v>
      </c>
      <c r="R184" s="40" t="s">
        <v>46</v>
      </c>
      <c r="S184" s="38">
        <f>Matrix2!S184/Matrix3!S184*100</f>
        <v>66.007653061224488</v>
      </c>
      <c r="T184" s="38">
        <f>Matrix2!T184/Matrix3!T184*100</f>
        <v>66.237666237666232</v>
      </c>
      <c r="U184" s="38">
        <f>Matrix2!U184/Matrix3!U184*100</f>
        <v>48.804707613093051</v>
      </c>
      <c r="V184" s="38">
        <f>Matrix2!V184/Matrix3!V184*100</f>
        <v>59.735099337748345</v>
      </c>
      <c r="W184" s="38">
        <f>Matrix2!W184/Matrix3!W184*100</f>
        <v>53.20271288620949</v>
      </c>
      <c r="X184" s="38">
        <f>Matrix2!X184/Matrix3!X184*100</f>
        <v>10.201149425287356</v>
      </c>
      <c r="Y184" s="38">
        <f>Matrix2!Y184/Matrix3!Y184*100</f>
        <v>23.321206135880626</v>
      </c>
      <c r="Z184" s="38">
        <f>Matrix2!Z184/Matrix3!Z184*100</f>
        <v>11.685850476641098</v>
      </c>
      <c r="AA184" s="38">
        <f>(Matrix3!AA184-Matrix2!AA184)/Matrix2!AA184*100</f>
        <v>16.425819068636738</v>
      </c>
      <c r="AB184" s="38" t="s">
        <v>46</v>
      </c>
      <c r="AC184" s="38" t="s">
        <v>46</v>
      </c>
      <c r="AD184" s="38">
        <f>Matrix2!AD184/Matrix3!AD184*100</f>
        <v>89.898989898989896</v>
      </c>
      <c r="AE184" s="44">
        <f>Matrix2!AE184/Matrix3!AE184*100</f>
        <v>43.872549019607845</v>
      </c>
      <c r="AF184" s="40">
        <f>Matrix2!AF184/Matrix3!AF184*100</f>
        <v>0</v>
      </c>
      <c r="AG184" s="38">
        <f>Matrix2!AG184/Matrix3!AG184*100</f>
        <v>17.392719932278439</v>
      </c>
      <c r="AH184" s="38">
        <f>Matrix2!AH184/Matrix3!AH184*100</f>
        <v>70.033670033670035</v>
      </c>
      <c r="AI184" s="38">
        <f>Matrix2!AI184/Matrix3!AI184*100</f>
        <v>100.57803468208093</v>
      </c>
      <c r="AJ184" s="38">
        <f>Matrix2!AJ184/Matrix3!AJ184*100</f>
        <v>3.6144578313253009</v>
      </c>
      <c r="AK184" s="38">
        <f>Matrix2!AK184/Matrix3!AK184*100</f>
        <v>18.470149253731343</v>
      </c>
      <c r="AL184" s="38">
        <f>Matrix2!AL184/Matrix3!AL184*100</f>
        <v>9.8880597014925371</v>
      </c>
      <c r="AM184" s="38">
        <f>Matrix2!AM184/Matrix3!AM184*100</f>
        <v>22.222222222222221</v>
      </c>
      <c r="AN184" s="38">
        <f>Matrix2!AN184/Matrix3!AN184*100</f>
        <v>14.152002995132909</v>
      </c>
      <c r="AO184" s="38">
        <f>Matrix2!AO184/Matrix3!AO184*1000</f>
        <v>41.931860726319726</v>
      </c>
      <c r="AP184" s="38" t="s">
        <v>46</v>
      </c>
      <c r="AQ184" s="40" t="s">
        <v>46</v>
      </c>
      <c r="AR184" s="38">
        <f>Matrix2!AR184/Matrix3!AR184*100</f>
        <v>9.2010158234030079</v>
      </c>
      <c r="AS184" s="38">
        <f>Matrix2!AS184/Matrix3!AS184*100</f>
        <v>29.228591648973818</v>
      </c>
      <c r="AT184" s="38">
        <f>Matrix2!AT184/Matrix3!AT184*100</f>
        <v>39.709443099273606</v>
      </c>
      <c r="AU184" s="38">
        <f>Matrix2!AU184/Matrix3!AU184*100</f>
        <v>43.902439024390247</v>
      </c>
      <c r="AV184" s="38">
        <f>Matrix2!AV184/Matrix3!AV184*100</f>
        <v>8.1387119603680116</v>
      </c>
      <c r="AW184" s="38">
        <f>Matrix2!AW184/Matrix3!AW184*100</f>
        <v>2.0523708421797595</v>
      </c>
      <c r="AX184" s="38" t="s">
        <v>237</v>
      </c>
      <c r="AY184" s="38" t="s">
        <v>46</v>
      </c>
      <c r="AZ184" s="9" t="s">
        <v>46</v>
      </c>
      <c r="BA184" s="40">
        <f>Matrix2!BA184/Matrix3!BA184*1000</f>
        <v>12.987012987012989</v>
      </c>
      <c r="BB184" s="31" t="s">
        <v>46</v>
      </c>
      <c r="BC184" s="38">
        <f>Matrix2!BC184/Matrix3!BC184*100</f>
        <v>5.3409090909090908</v>
      </c>
      <c r="BD184" s="55">
        <f>Matrix2!BD184/Matrix3!BD184*100</f>
        <v>70.212765957446805</v>
      </c>
      <c r="BE184" s="38">
        <f>Matrix2!BE184/Matrix3!BE184*100</f>
        <v>4.838709677419355</v>
      </c>
      <c r="BF184" s="51">
        <f>Matrix2!BF184/Matrix3!BF184*100</f>
        <v>60</v>
      </c>
      <c r="BG184" s="38">
        <f>Matrix2!BG184/Matrix3!BG184*100</f>
        <v>24.536042195741356</v>
      </c>
      <c r="BH184" s="38">
        <f>Matrix2!BH184/Matrix3!BH184*100</f>
        <v>1.8312101910828025</v>
      </c>
      <c r="BI184" s="38">
        <f>Matrix2!BI184/Matrix3!BI184*100</f>
        <v>20.154185022026432</v>
      </c>
      <c r="BJ184" s="38">
        <f>Matrix2!BJ184/Matrix3!BJ184*100</f>
        <v>9.9394273127753294</v>
      </c>
      <c r="BK184" s="38">
        <f>Matrix2!BK184/Matrix3!BK184*100</f>
        <v>24.930747922437675</v>
      </c>
      <c r="BL184" s="38" t="s">
        <v>46</v>
      </c>
      <c r="BM184" s="38" t="s">
        <v>46</v>
      </c>
      <c r="BN184" s="38" t="s">
        <v>46</v>
      </c>
      <c r="BO184" s="40" t="s">
        <v>46</v>
      </c>
      <c r="BP184" s="38">
        <f>Matrix2!BP184/Matrix3!BP184*100</f>
        <v>12.191183594380753</v>
      </c>
      <c r="BQ184" s="38">
        <f>Matrix2!BQ184/Matrix3!BQ184*100</f>
        <v>15.559822487932804</v>
      </c>
      <c r="BR184" s="38">
        <f>(Matrix2!BR184-Matrix3!BR184)/Matrix3!BR184*100</f>
        <v>62.302736007433793</v>
      </c>
      <c r="BS184" s="38">
        <f>Matrix2!BS184/Matrix3!BS184*100</f>
        <v>7.0521586247313932</v>
      </c>
      <c r="BT184" s="38">
        <f>Matrix2!BT184/Matrix3!BT184*100</f>
        <v>3.0539818975060236</v>
      </c>
      <c r="BU184" s="38">
        <f>Matrix2!BU184/Matrix3!BU184*100</f>
        <v>2.4220894558372357</v>
      </c>
      <c r="BV184" s="38">
        <f>Matrix2!BV184/Matrix3!BV184*100</f>
        <v>7.429458969712659</v>
      </c>
      <c r="BW184" s="38">
        <f>Matrix2!BW184/Matrix3!BW184*100</f>
        <v>8.8660245183887909</v>
      </c>
      <c r="BX184" s="35">
        <f>Matrix2!BX184/Matrix3!BX184*1000</f>
        <v>49399.508535954476</v>
      </c>
      <c r="BY184" s="45">
        <f>Matrix2!BY184/Matrix3!BY184*1000000</f>
        <v>26672.010778039748</v>
      </c>
      <c r="BZ184" s="38">
        <f>Matrix2!BZ184/Matrix3!BZ184*100</f>
        <v>60.988474311388941</v>
      </c>
      <c r="CA184" s="38">
        <f>Matrix2!CA184/Matrix3!CA184*100</f>
        <v>65.946118624214677</v>
      </c>
      <c r="CB184" s="38">
        <f>Matrix2!CB184/Matrix3!CB184*100</f>
        <v>87.808816405619254</v>
      </c>
      <c r="CC184" s="38">
        <f>Matrix2!CC184/Matrix3!CC184*100</f>
        <v>12.191183594380753</v>
      </c>
      <c r="CD184" s="38">
        <f>Matrix2!CD184/Matrix3!CD184*100</f>
        <v>7.1532375262393018</v>
      </c>
      <c r="CE184" s="38">
        <f>Matrix2!CE184/Matrix3!CE184*100</f>
        <v>68.812063258550936</v>
      </c>
      <c r="CF184" s="38">
        <f>Matrix2!CF184/Matrix3!CF184*100</f>
        <v>8.4112149532710276</v>
      </c>
      <c r="CG184" s="35">
        <f>Matrix2!$CG184-Matrix3!CG184</f>
        <v>-1971</v>
      </c>
      <c r="CH184" s="38">
        <f>Matrix2!CH184/Matrix3!CH184*100</f>
        <v>2.8720905402519752</v>
      </c>
      <c r="CI184" s="38">
        <f>Matrix2!CI184/Matrix3!CI184*100</f>
        <v>1.7296604740550929</v>
      </c>
      <c r="CJ184" s="38">
        <f>Matrix2!CJ184/Matrix3!CJ184*100</f>
        <v>1.1424300661968823</v>
      </c>
      <c r="CK184" s="38">
        <f>Matrix2!CK184/Matrix3!CK184*100</f>
        <v>27.137546468401485</v>
      </c>
      <c r="CL184" s="38" t="s">
        <v>237</v>
      </c>
      <c r="CM184" s="38">
        <f>Matrix2!CM184/Matrix3!CM184*100</f>
        <v>47.955390334572492</v>
      </c>
      <c r="CN184" s="38">
        <f>Matrix2!CN184/Matrix3!CN184*100</f>
        <v>26.595744680851062</v>
      </c>
      <c r="CO184" s="40">
        <f>Matrix2!CO184/Matrix3!CO184*100</f>
        <v>7.1316438663377433</v>
      </c>
      <c r="CP184" s="35">
        <f>Matrix2!CP184-Matrix3!CP184</f>
        <v>14</v>
      </c>
      <c r="CQ184" s="77">
        <f>Matrix2!CQ184/Matrix3!CQ184*100-100</f>
        <v>0.18489170628632223</v>
      </c>
      <c r="CR184" s="35">
        <f>Matrix2!CR184-Matrix3!CR184</f>
        <v>322</v>
      </c>
      <c r="CS184" s="50">
        <f>Matrix2!CS184/Matrix3!CS184*100-100</f>
        <v>4.4328193832599254</v>
      </c>
      <c r="CT184" s="38">
        <f>Matrix2!CT184/Matrix3!CT184*100</f>
        <v>49.380437648299498</v>
      </c>
      <c r="CU184" s="35">
        <f>Matrix2!CT184-Matrix3!CU184</f>
        <v>0</v>
      </c>
      <c r="CV184" s="38">
        <f>Matrix2!CV184/Matrix3!CV184*100</f>
        <v>104.02320063274453</v>
      </c>
      <c r="CW184" s="38">
        <f>Matrix2!CW184/Matrix3!CW184*100</f>
        <v>51.385036139871076</v>
      </c>
      <c r="CX184" s="38">
        <f>Matrix2!CX184/Matrix3!CX184</f>
        <v>2.1141244493392071</v>
      </c>
      <c r="CY184" s="38">
        <f>Matrix2!CY184/Matrix3!CY184</f>
        <v>3.5515726179463458</v>
      </c>
      <c r="CZ184" s="38">
        <f>Matrix2!CZ184/Matrix3!CZ184</f>
        <v>52.592465753424655</v>
      </c>
      <c r="DA184" s="40" t="s">
        <v>46</v>
      </c>
      <c r="DB184" s="44" t="s">
        <v>46</v>
      </c>
      <c r="DC184" s="44" t="s">
        <v>46</v>
      </c>
      <c r="DD184" s="44" t="s">
        <v>46</v>
      </c>
      <c r="DE184" s="44" t="s">
        <v>46</v>
      </c>
      <c r="DF184" s="44">
        <f>Matrix2!DF184/Matrix3!DF184*100</f>
        <v>5.3409090909090908</v>
      </c>
      <c r="DG184" s="44">
        <f>Matrix2!DG184/Matrix3!DG184*100</f>
        <v>70.212765957446805</v>
      </c>
      <c r="DH184" s="44">
        <f>Matrix2!DH184/Matrix3!DH184*100</f>
        <v>4.838709677419355</v>
      </c>
      <c r="DI184" s="44">
        <f>Matrix2!DI184/Matrix3!DI184*100</f>
        <v>60</v>
      </c>
    </row>
    <row r="185" spans="1:113" x14ac:dyDescent="0.2">
      <c r="A185" s="3" t="s">
        <v>30</v>
      </c>
      <c r="B185" s="4">
        <v>2018</v>
      </c>
      <c r="C185" s="2" t="s">
        <v>8</v>
      </c>
      <c r="D185" s="38" t="s">
        <v>46</v>
      </c>
      <c r="E185" s="38" t="s">
        <v>46</v>
      </c>
      <c r="F185" s="39" t="s">
        <v>46</v>
      </c>
      <c r="G185" s="40" t="s">
        <v>46</v>
      </c>
      <c r="H185" s="38">
        <f>Matrix2!H185/Matrix3!H185*100</f>
        <v>7.8794072560040878</v>
      </c>
      <c r="I185" s="38">
        <f>Matrix2!I185/Matrix3!I185*100</f>
        <v>18.788962698007154</v>
      </c>
      <c r="J185" s="38">
        <f>Matrix2!J185/Matrix3!J185*100</f>
        <v>32.089552238805972</v>
      </c>
      <c r="K185" s="38">
        <f>Matrix2!K185/Matrix3!K185*100</f>
        <v>19.881923945129362</v>
      </c>
      <c r="L185" s="38">
        <f>Matrix2!L185/Matrix3!L185*100</f>
        <v>6.6354742662696724</v>
      </c>
      <c r="M185" s="9" t="s">
        <v>46</v>
      </c>
      <c r="N185" s="38" t="s">
        <v>237</v>
      </c>
      <c r="O185" s="9">
        <f>Matrix2!O185/Matrix3!O185*100</f>
        <v>29.280397022332505</v>
      </c>
      <c r="P185" s="9" t="s">
        <v>237</v>
      </c>
      <c r="Q185" s="9" t="s">
        <v>237</v>
      </c>
      <c r="R185" s="40" t="s">
        <v>46</v>
      </c>
      <c r="S185" s="38">
        <f>Matrix2!S185/Matrix3!S185*100</f>
        <v>64.723127035830615</v>
      </c>
      <c r="T185" s="38">
        <f>Matrix2!T185/Matrix3!T185*100</f>
        <v>65.234967155128857</v>
      </c>
      <c r="U185" s="38">
        <f>Matrix2!U185/Matrix3!U185*100</f>
        <v>49.5861768549441</v>
      </c>
      <c r="V185" s="38">
        <f>Matrix2!V185/Matrix3!V185*100</f>
        <v>58.229166666666664</v>
      </c>
      <c r="W185" s="38">
        <f>Matrix2!W185/Matrix3!W185*100</f>
        <v>52.327964860907763</v>
      </c>
      <c r="X185" s="38">
        <f>Matrix2!X185/Matrix3!X185*100</f>
        <v>11.751152073732719</v>
      </c>
      <c r="Y185" s="38">
        <f>Matrix2!Y185/Matrix3!Y185*100</f>
        <v>19.291994027240779</v>
      </c>
      <c r="Z185" s="38">
        <f>Matrix2!Z185/Matrix3!Z185*100</f>
        <v>10.925626777187873</v>
      </c>
      <c r="AA185" s="38">
        <f>(Matrix3!AA185-Matrix2!AA185)/Matrix2!AA185*100</f>
        <v>22.080716533413721</v>
      </c>
      <c r="AB185" s="38" t="s">
        <v>46</v>
      </c>
      <c r="AC185" s="38" t="s">
        <v>46</v>
      </c>
      <c r="AD185" s="38">
        <f>Matrix2!AD185/Matrix3!AD185*100</f>
        <v>89.625360230547543</v>
      </c>
      <c r="AE185" s="44">
        <f>Matrix2!AE185/Matrix3!AE185*100</f>
        <v>55.688862227554495</v>
      </c>
      <c r="AF185" s="40">
        <f>Matrix2!AF185/Matrix3!AF185*100</f>
        <v>100</v>
      </c>
      <c r="AG185" s="38">
        <f>Matrix2!AG185/Matrix3!AG185*100</f>
        <v>17.11803781297905</v>
      </c>
      <c r="AH185" s="38">
        <f>Matrix2!AH185/Matrix3!AH185*100</f>
        <v>58.90804597701149</v>
      </c>
      <c r="AI185" s="38">
        <f>Matrix2!AI185/Matrix3!AI185*100</f>
        <v>93.376264949402028</v>
      </c>
      <c r="AJ185" s="38">
        <f>Matrix2!AJ185/Matrix3!AJ185*100</f>
        <v>11.554921540656206</v>
      </c>
      <c r="AK185" s="38">
        <f>Matrix2!AK185/Matrix3!AK185*100</f>
        <v>16.993143976493634</v>
      </c>
      <c r="AL185" s="38">
        <f>Matrix2!AL185/Matrix3!AL185*100</f>
        <v>7.5416258570029386</v>
      </c>
      <c r="AM185" s="38">
        <f>Matrix2!AM185/Matrix3!AM185*100</f>
        <v>18.155619596541786</v>
      </c>
      <c r="AN185" s="38">
        <f>Matrix2!AN185/Matrix3!AN185*100</f>
        <v>10.537313432835822</v>
      </c>
      <c r="AO185" s="38">
        <f>Matrix2!AO185/Matrix3!AO185*1000</f>
        <v>43.880597014925371</v>
      </c>
      <c r="AP185" s="38" t="s">
        <v>46</v>
      </c>
      <c r="AQ185" s="40" t="s">
        <v>46</v>
      </c>
      <c r="AR185" s="38">
        <f>Matrix2!AR185/Matrix3!AR185*100</f>
        <v>9.4787940725600421</v>
      </c>
      <c r="AS185" s="38">
        <f>Matrix2!AS185/Matrix3!AS185*100</f>
        <v>27.601078167115904</v>
      </c>
      <c r="AT185" s="38">
        <f>Matrix2!AT185/Matrix3!AT185*100</f>
        <v>36.9140625</v>
      </c>
      <c r="AU185" s="38">
        <f>Matrix2!AU185/Matrix3!AU185*100</f>
        <v>38.62433862433862</v>
      </c>
      <c r="AV185" s="38">
        <f>Matrix2!AV185/Matrix3!AV185*100</f>
        <v>5.6603773584905666</v>
      </c>
      <c r="AW185" s="38">
        <f>Matrix2!AW185/Matrix3!AW185*100</f>
        <v>1.1320754716981132</v>
      </c>
      <c r="AX185" s="38" t="s">
        <v>237</v>
      </c>
      <c r="AY185" s="38" t="s">
        <v>46</v>
      </c>
      <c r="AZ185" s="9" t="s">
        <v>46</v>
      </c>
      <c r="BA185" s="40">
        <f>Matrix2!BA185/Matrix3!BA185*1000</f>
        <v>13.299556681443953</v>
      </c>
      <c r="BB185" s="31" t="s">
        <v>46</v>
      </c>
      <c r="BC185" s="38">
        <f>Matrix2!BC185/Matrix3!BC185*100</f>
        <v>3.6684782608695654</v>
      </c>
      <c r="BD185" s="55">
        <f>Matrix2!BD185/Matrix3!BD185*100</f>
        <v>54.320987654320987</v>
      </c>
      <c r="BE185" s="38">
        <f>Matrix2!BE185/Matrix3!BE185*100</f>
        <v>3.0263157894736841</v>
      </c>
      <c r="BF185" s="51">
        <f>Matrix2!BF185/Matrix3!BF185*100</f>
        <v>39.130434782608695</v>
      </c>
      <c r="BG185" s="38">
        <f>Matrix2!BG185/Matrix3!BG185*100</f>
        <v>24.026571282575372</v>
      </c>
      <c r="BH185" s="38">
        <f>Matrix2!BH185/Matrix3!BH185*100</f>
        <v>2.1054870267971078</v>
      </c>
      <c r="BI185" s="38">
        <f>Matrix2!BI185/Matrix3!BI185*100</f>
        <v>19.868122365149713</v>
      </c>
      <c r="BJ185" s="38">
        <f>Matrix2!BJ185/Matrix3!BJ185*100</f>
        <v>9.1017187331099336</v>
      </c>
      <c r="BK185" s="38">
        <f>Matrix2!BK185/Matrix3!BK185*100</f>
        <v>26.722090261282659</v>
      </c>
      <c r="BL185" s="38" t="s">
        <v>46</v>
      </c>
      <c r="BM185" s="38" t="s">
        <v>46</v>
      </c>
      <c r="BN185" s="38" t="s">
        <v>46</v>
      </c>
      <c r="BO185" s="40" t="s">
        <v>46</v>
      </c>
      <c r="BP185" s="38">
        <f>Matrix2!BP185/Matrix3!BP185*100</f>
        <v>12.233974767427041</v>
      </c>
      <c r="BQ185" s="38">
        <f>Matrix2!BQ185/Matrix3!BQ185*100</f>
        <v>13.807163743493112</v>
      </c>
      <c r="BR185" s="38">
        <f>(Matrix2!BR185-Matrix3!BR185)/Matrix3!BR185*100</f>
        <v>70.197173927697122</v>
      </c>
      <c r="BS185" s="38">
        <f>Matrix2!BS185/Matrix3!BS185*100</f>
        <v>6.5099642309657648</v>
      </c>
      <c r="BT185" s="38">
        <f>Matrix2!BT185/Matrix3!BT185*100</f>
        <v>3.4849259070005112</v>
      </c>
      <c r="BU185" s="38">
        <f>Matrix2!BU185/Matrix3!BU185*100</f>
        <v>2.2301516503122212</v>
      </c>
      <c r="BV185" s="38">
        <f>Matrix2!BV185/Matrix3!BV185*100</f>
        <v>6.6047888081786379</v>
      </c>
      <c r="BW185" s="38">
        <f>Matrix2!BW185/Matrix3!BW185*100</f>
        <v>9.4885598923283982</v>
      </c>
      <c r="BX185" s="35">
        <f>Matrix2!BX185/Matrix3!BX185*1000</f>
        <v>50948.61579323731</v>
      </c>
      <c r="BY185" s="45">
        <f>Matrix2!BY185/Matrix3!BY185*1000000</f>
        <v>27698.2831708351</v>
      </c>
      <c r="BZ185" s="38">
        <f>Matrix2!BZ185/Matrix3!BZ185*100</f>
        <v>61.711803781297903</v>
      </c>
      <c r="CA185" s="38">
        <f>Matrix2!CA185/Matrix3!CA185*100</f>
        <v>65.001656726308809</v>
      </c>
      <c r="CB185" s="38">
        <f>Matrix2!CB185/Matrix3!CB185*100</f>
        <v>87.766025232572957</v>
      </c>
      <c r="CC185" s="38">
        <f>Matrix2!CC185/Matrix3!CC185*100</f>
        <v>12.233974767427041</v>
      </c>
      <c r="CD185" s="38">
        <f>Matrix2!CD185/Matrix3!CD185*100</f>
        <v>7.289409965591946</v>
      </c>
      <c r="CE185" s="38">
        <f>Matrix2!CE185/Matrix3!CE185*100</f>
        <v>68.128357775519106</v>
      </c>
      <c r="CF185" s="38">
        <f>Matrix2!CF185/Matrix3!CF185*100</f>
        <v>10.071942446043165</v>
      </c>
      <c r="CG185" s="35">
        <f>Matrix2!$CG185-Matrix3!CG185</f>
        <v>-2794</v>
      </c>
      <c r="CH185" s="38">
        <f>Matrix2!CH185/Matrix3!CH185*100</f>
        <v>3.3369214208826694</v>
      </c>
      <c r="CI185" s="38">
        <f>Matrix2!CI185/Matrix3!CI185*100</f>
        <v>2.185973337749441</v>
      </c>
      <c r="CJ185" s="38">
        <f>Matrix2!CJ185/Matrix3!CJ185*100</f>
        <v>1.1509480831332286</v>
      </c>
      <c r="CK185" s="38">
        <f>Matrix2!CK185/Matrix3!CK185*100</f>
        <v>35.235732009925556</v>
      </c>
      <c r="CL185" s="38" t="s">
        <v>237</v>
      </c>
      <c r="CM185" s="38">
        <f>Matrix2!CM185/Matrix3!CM185*100</f>
        <v>50.620347394540943</v>
      </c>
      <c r="CN185" s="38">
        <f>Matrix2!CN185/Matrix3!CN185*100</f>
        <v>24.822695035460992</v>
      </c>
      <c r="CO185" s="40">
        <f>Matrix2!CO185/Matrix3!CO185*100</f>
        <v>7.1366556693870455</v>
      </c>
      <c r="CP185" s="35">
        <f>Matrix2!CP185-Matrix3!CP185</f>
        <v>145</v>
      </c>
      <c r="CQ185" s="77">
        <f>Matrix2!CQ185/Matrix3!CQ185*100-100</f>
        <v>1.5836609873307168</v>
      </c>
      <c r="CR185" s="35">
        <f>Matrix2!CR185-Matrix3!CR185</f>
        <v>50</v>
      </c>
      <c r="CS185" s="50">
        <f>Matrix2!CS185/Matrix3!CS185*100-100</f>
        <v>0.54048211004216284</v>
      </c>
      <c r="CT185" s="38">
        <f>Matrix2!CT185/Matrix3!CT185*100</f>
        <v>41.425653155574672</v>
      </c>
      <c r="CU185" s="35">
        <f>Matrix2!CT185-Matrix3!CU185</f>
        <v>100</v>
      </c>
      <c r="CV185" s="38">
        <f>Matrix2!CV185/Matrix3!CV185*100</f>
        <v>106.6681002042791</v>
      </c>
      <c r="CW185" s="38">
        <f>Matrix2!CW185/Matrix3!CW185*100</f>
        <v>50.695963208993355</v>
      </c>
      <c r="CX185" s="38">
        <f>Matrix2!CX185/Matrix3!CX185</f>
        <v>2.115446978705005</v>
      </c>
      <c r="CY185" s="38">
        <f>Matrix2!CY185/Matrix3!CY185</f>
        <v>6.1676646706586826</v>
      </c>
      <c r="CZ185" s="38">
        <f>Matrix2!CZ185/Matrix3!CZ185</f>
        <v>60.588235294117645</v>
      </c>
      <c r="DA185" s="40" t="s">
        <v>46</v>
      </c>
      <c r="DB185" s="44" t="s">
        <v>46</v>
      </c>
      <c r="DC185" s="44" t="s">
        <v>46</v>
      </c>
      <c r="DD185" s="44" t="s">
        <v>46</v>
      </c>
      <c r="DE185" s="44" t="s">
        <v>46</v>
      </c>
      <c r="DF185" s="44">
        <f>Matrix2!DF185/Matrix3!DF185*100</f>
        <v>3.6684782608695654</v>
      </c>
      <c r="DG185" s="44">
        <f>Matrix2!DG185/Matrix3!DG185*100</f>
        <v>54.320987654320987</v>
      </c>
      <c r="DH185" s="44">
        <f>Matrix2!DH185/Matrix3!DH185*100</f>
        <v>3.0263157894736841</v>
      </c>
      <c r="DI185" s="44">
        <f>Matrix2!DI185/Matrix3!DI185*100</f>
        <v>39.130434782608695</v>
      </c>
    </row>
    <row r="186" spans="1:113" x14ac:dyDescent="0.2">
      <c r="A186" s="3" t="s">
        <v>31</v>
      </c>
      <c r="B186" s="4">
        <v>2018</v>
      </c>
      <c r="C186" s="2" t="s">
        <v>9</v>
      </c>
      <c r="D186" s="38" t="s">
        <v>46</v>
      </c>
      <c r="E186" s="38" t="s">
        <v>46</v>
      </c>
      <c r="F186" s="39" t="s">
        <v>46</v>
      </c>
      <c r="G186" s="40" t="s">
        <v>46</v>
      </c>
      <c r="H186" s="38">
        <f>Matrix2!H186/Matrix3!H186*100</f>
        <v>8.7957735118567513</v>
      </c>
      <c r="I186" s="38">
        <f>Matrix2!I186/Matrix3!I186*100</f>
        <v>22.019680593644136</v>
      </c>
      <c r="J186" s="38">
        <f>Matrix2!J186/Matrix3!J186*100</f>
        <v>36.9784502521779</v>
      </c>
      <c r="K186" s="38">
        <f>Matrix2!K186/Matrix3!K186*100</f>
        <v>23.110800419433765</v>
      </c>
      <c r="L186" s="38">
        <f>Matrix2!L186/Matrix3!L186*100</f>
        <v>8.8268885625713818</v>
      </c>
      <c r="M186" s="9" t="s">
        <v>46</v>
      </c>
      <c r="N186" s="38" t="s">
        <v>237</v>
      </c>
      <c r="O186" s="9">
        <f>Matrix2!O186/Matrix3!O186*100</f>
        <v>25.621890547263682</v>
      </c>
      <c r="P186" s="9" t="s">
        <v>237</v>
      </c>
      <c r="Q186" s="9" t="s">
        <v>237</v>
      </c>
      <c r="R186" s="40" t="s">
        <v>46</v>
      </c>
      <c r="S186" s="38">
        <f>Matrix2!S186/Matrix3!S186*100</f>
        <v>66.062690120354446</v>
      </c>
      <c r="T186" s="38">
        <f>Matrix2!T186/Matrix3!T186*100</f>
        <v>67.549401801317373</v>
      </c>
      <c r="U186" s="38">
        <f>Matrix2!U186/Matrix3!U186*100</f>
        <v>48.900595510765008</v>
      </c>
      <c r="V186" s="38">
        <f>Matrix2!V186/Matrix3!V186*100</f>
        <v>56.288819875776397</v>
      </c>
      <c r="W186" s="38">
        <f>Matrix2!W186/Matrix3!W186*100</f>
        <v>48.735362997658079</v>
      </c>
      <c r="X186" s="38">
        <f>Matrix2!X186/Matrix3!X186*100</f>
        <v>10.847153742716269</v>
      </c>
      <c r="Y186" s="38">
        <f>Matrix2!Y186/Matrix3!Y186*100</f>
        <v>20.689017161387962</v>
      </c>
      <c r="Z186" s="38">
        <f>Matrix2!Z186/Matrix3!Z186*100</f>
        <v>10.604427183320027</v>
      </c>
      <c r="AA186" s="38">
        <f>(Matrix3!AA186-Matrix2!AA186)/Matrix2!AA186*100</f>
        <v>28.37961914074144</v>
      </c>
      <c r="AB186" s="38" t="s">
        <v>46</v>
      </c>
      <c r="AC186" s="38" t="s">
        <v>46</v>
      </c>
      <c r="AD186" s="38">
        <f>Matrix2!AD186/Matrix3!AD186*100</f>
        <v>87.024608501118578</v>
      </c>
      <c r="AE186" s="44">
        <f>Matrix2!AE186/Matrix3!AE186*100</f>
        <v>58.768790264853251</v>
      </c>
      <c r="AF186" s="40">
        <f>Matrix2!AF186/Matrix3!AF186*100</f>
        <v>0</v>
      </c>
      <c r="AG186" s="38">
        <f>Matrix2!AG186/Matrix3!AG186*100</f>
        <v>17.591547023713503</v>
      </c>
      <c r="AH186" s="38">
        <f>Matrix2!AH186/Matrix3!AH186*100</f>
        <v>68.369351669941054</v>
      </c>
      <c r="AI186" s="38">
        <f>Matrix2!AI186/Matrix3!AI186*100</f>
        <v>92.454954954954957</v>
      </c>
      <c r="AJ186" s="38">
        <f>Matrix2!AJ186/Matrix3!AJ186*100</f>
        <v>32.195676905574516</v>
      </c>
      <c r="AK186" s="38">
        <f>Matrix2!AK186/Matrix3!AK186*100</f>
        <v>17.24537037037037</v>
      </c>
      <c r="AL186" s="38">
        <f>Matrix2!AL186/Matrix3!AL186*100</f>
        <v>6.5586419753086416</v>
      </c>
      <c r="AM186" s="38">
        <f>Matrix2!AM186/Matrix3!AM186*100</f>
        <v>16.554809843400449</v>
      </c>
      <c r="AN186" s="38">
        <f>Matrix2!AN186/Matrix3!AN186*100</f>
        <v>10.201742320036681</v>
      </c>
      <c r="AO186" s="38">
        <f>Matrix2!AO186/Matrix3!AO186*1000</f>
        <v>56.166895919303073</v>
      </c>
      <c r="AP186" s="38" t="s">
        <v>46</v>
      </c>
      <c r="AQ186" s="40" t="s">
        <v>46</v>
      </c>
      <c r="AR186" s="38">
        <f>Matrix2!AR186/Matrix3!AR186*100</f>
        <v>8.7312469753185997</v>
      </c>
      <c r="AS186" s="38">
        <f>Matrix2!AS186/Matrix3!AS186*100</f>
        <v>29.145496535796767</v>
      </c>
      <c r="AT186" s="38">
        <f>Matrix2!AT186/Matrix3!AT186*100</f>
        <v>35.499207606973059</v>
      </c>
      <c r="AU186" s="38">
        <f>Matrix2!AU186/Matrix3!AU186*100</f>
        <v>40.625</v>
      </c>
      <c r="AV186" s="38">
        <f>Matrix2!AV186/Matrix3!AV186*100</f>
        <v>6.9745958429561199</v>
      </c>
      <c r="AW186" s="38">
        <f>Matrix2!AW186/Matrix3!AW186*100</f>
        <v>1.5704387990762125</v>
      </c>
      <c r="AX186" s="38" t="s">
        <v>237</v>
      </c>
      <c r="AY186" s="38" t="s">
        <v>46</v>
      </c>
      <c r="AZ186" s="9" t="s">
        <v>46</v>
      </c>
      <c r="BA186" s="40">
        <f>Matrix2!BA186/Matrix3!BA186*1000</f>
        <v>13.404825737265416</v>
      </c>
      <c r="BB186" s="31" t="s">
        <v>46</v>
      </c>
      <c r="BC186" s="38">
        <f>Matrix2!BC186/Matrix3!BC186*100</f>
        <v>2.7157738095238098</v>
      </c>
      <c r="BD186" s="55">
        <f>Matrix2!BD186/Matrix3!BD186*100</f>
        <v>38.356164383561641</v>
      </c>
      <c r="BE186" s="38">
        <f>Matrix2!BE186/Matrix3!BE186*100</f>
        <v>2.1164021164021163</v>
      </c>
      <c r="BF186" s="51">
        <f>Matrix2!BF186/Matrix3!BF186*100</f>
        <v>15</v>
      </c>
      <c r="BG186" s="38">
        <f>Matrix2!BG186/Matrix3!BG186*100</f>
        <v>24.71769640264559</v>
      </c>
      <c r="BH186" s="38">
        <f>Matrix2!BH186/Matrix3!BH186*100</f>
        <v>1.484744656550824</v>
      </c>
      <c r="BI186" s="38">
        <f>Matrix2!BI186/Matrix3!BI186*100</f>
        <v>19.7685547724702</v>
      </c>
      <c r="BJ186" s="38">
        <f>Matrix2!BJ186/Matrix3!BJ186*100</f>
        <v>8.1179848603497771</v>
      </c>
      <c r="BK186" s="38">
        <f>Matrix2!BK186/Matrix3!BK186*100</f>
        <v>27.867095391211144</v>
      </c>
      <c r="BL186" s="38" t="s">
        <v>46</v>
      </c>
      <c r="BM186" s="38" t="s">
        <v>46</v>
      </c>
      <c r="BN186" s="38" t="s">
        <v>46</v>
      </c>
      <c r="BO186" s="40" t="s">
        <v>46</v>
      </c>
      <c r="BP186" s="38">
        <f>Matrix2!BP186/Matrix3!BP186*100</f>
        <v>12.854291417165669</v>
      </c>
      <c r="BQ186" s="38">
        <f>Matrix2!BQ186/Matrix3!BQ186*100</f>
        <v>14.151832073883657</v>
      </c>
      <c r="BR186" s="38">
        <f>(Matrix2!BR186-Matrix3!BR186)/Matrix3!BR186*100</f>
        <v>69.573312625947494</v>
      </c>
      <c r="BS186" s="38">
        <f>Matrix2!BS186/Matrix3!BS186*100</f>
        <v>5.1701887401193742</v>
      </c>
      <c r="BT186" s="38">
        <f>Matrix2!BT186/Matrix3!BT186*100</f>
        <v>2.3148894983061785</v>
      </c>
      <c r="BU186" s="38">
        <f>Matrix2!BU186/Matrix3!BU186*100</f>
        <v>1.4970059880239521</v>
      </c>
      <c r="BV186" s="38">
        <f>Matrix2!BV186/Matrix3!BV186*100</f>
        <v>5.3891894787593078</v>
      </c>
      <c r="BW186" s="38">
        <f>Matrix2!BW186/Matrix3!BW186*100</f>
        <v>6.0610225398570643</v>
      </c>
      <c r="BX186" s="35">
        <f>Matrix2!BX186/Matrix3!BX186*1000</f>
        <v>59408.830414077005</v>
      </c>
      <c r="BY186" s="45">
        <f>Matrix2!BY186/Matrix3!BY186*1000000</f>
        <v>31117.620099162537</v>
      </c>
      <c r="BZ186" s="38">
        <f>Matrix2!BZ186/Matrix3!BZ186*100</f>
        <v>60.49362800451685</v>
      </c>
      <c r="CA186" s="38">
        <f>Matrix2!CA186/Matrix3!CA186*100</f>
        <v>66.63563210746824</v>
      </c>
      <c r="CB186" s="38">
        <f>Matrix2!CB186/Matrix3!CB186*100</f>
        <v>87.145708582834331</v>
      </c>
      <c r="CC186" s="38">
        <f>Matrix2!CC186/Matrix3!CC186*100</f>
        <v>12.854291417165669</v>
      </c>
      <c r="CD186" s="38">
        <f>Matrix2!CD186/Matrix3!CD186*100</f>
        <v>7.455089820359281</v>
      </c>
      <c r="CE186" s="38">
        <f>Matrix2!CE186/Matrix3!CE186*100</f>
        <v>70.625286303252409</v>
      </c>
      <c r="CF186" s="38">
        <f>Matrix2!CF186/Matrix3!CF186*100</f>
        <v>7.7777777777777777</v>
      </c>
      <c r="CG186" s="35">
        <f>Matrix2!$CG186-Matrix3!CG186</f>
        <v>1681</v>
      </c>
      <c r="CH186" s="38">
        <f>Matrix2!CH186/Matrix3!CH186*100</f>
        <v>2.68</v>
      </c>
      <c r="CI186" s="38">
        <f>Matrix2!CI186/Matrix3!CI186*100</f>
        <v>1.48</v>
      </c>
      <c r="CJ186" s="38">
        <f>Matrix2!CJ186/Matrix3!CJ186*100</f>
        <v>1.2</v>
      </c>
      <c r="CK186" s="38">
        <f>Matrix2!CK186/Matrix3!CK186*100</f>
        <v>33.830845771144283</v>
      </c>
      <c r="CL186" s="38" t="s">
        <v>237</v>
      </c>
      <c r="CM186" s="38">
        <f>Matrix2!CM186/Matrix3!CM186*100</f>
        <v>42.786069651741293</v>
      </c>
      <c r="CN186" s="38">
        <f>Matrix2!CN186/Matrix3!CN186*100</f>
        <v>22.156573116691288</v>
      </c>
      <c r="CO186" s="40">
        <f>Matrix2!CO186/Matrix3!CO186*100</f>
        <v>5.2149598042642431</v>
      </c>
      <c r="CP186" s="35">
        <f>Matrix2!CP186-Matrix3!CP186</f>
        <v>70</v>
      </c>
      <c r="CQ186" s="77">
        <f>Matrix2!CQ186/Matrix3!CQ186*100-100</f>
        <v>0.61974324922530855</v>
      </c>
      <c r="CR186" s="35">
        <f>Matrix2!CR186-Matrix3!CR186</f>
        <v>-128</v>
      </c>
      <c r="CS186" s="50">
        <f>Matrix2!CS186/Matrix3!CS186*100-100</f>
        <v>-1.1137213956321261</v>
      </c>
      <c r="CT186" s="38">
        <f>Matrix2!CT186/Matrix3!CT186*100</f>
        <v>34.826220853497581</v>
      </c>
      <c r="CU186" s="35">
        <f>Matrix2!CT186-Matrix3!CU186</f>
        <v>27</v>
      </c>
      <c r="CV186" s="38">
        <f>Matrix2!CV186/Matrix3!CV186*100</f>
        <v>117.05851297844259</v>
      </c>
      <c r="CW186" s="38">
        <f>Matrix2!CW186/Matrix3!CW186*100</f>
        <v>53.652605258912736</v>
      </c>
      <c r="CX186" s="38">
        <f>Matrix2!CX186/Matrix3!CX186</f>
        <v>2.157487166101105</v>
      </c>
      <c r="CY186" s="38">
        <f>Matrix2!CY186/Matrix3!CY186</f>
        <v>4.1430242272347533</v>
      </c>
      <c r="CZ186" s="38">
        <f>Matrix2!CZ186/Matrix3!CZ186</f>
        <v>46.003710575139145</v>
      </c>
      <c r="DA186" s="40" t="s">
        <v>46</v>
      </c>
      <c r="DB186" s="44" t="s">
        <v>46</v>
      </c>
      <c r="DC186" s="44" t="s">
        <v>46</v>
      </c>
      <c r="DD186" s="44" t="s">
        <v>46</v>
      </c>
      <c r="DE186" s="44" t="s">
        <v>46</v>
      </c>
      <c r="DF186" s="44">
        <f>Matrix2!DF186/Matrix3!DF186*100</f>
        <v>2.7157738095238098</v>
      </c>
      <c r="DG186" s="44">
        <f>Matrix2!DG186/Matrix3!DG186*100</f>
        <v>38.356164383561641</v>
      </c>
      <c r="DH186" s="44">
        <f>Matrix2!DH186/Matrix3!DH186*100</f>
        <v>2.1164021164021163</v>
      </c>
      <c r="DI186" s="44">
        <f>Matrix2!DI186/Matrix3!DI186*100</f>
        <v>15</v>
      </c>
    </row>
    <row r="187" spans="1:113" x14ac:dyDescent="0.2">
      <c r="A187" s="3" t="s">
        <v>32</v>
      </c>
      <c r="B187" s="4">
        <v>2018</v>
      </c>
      <c r="C187" s="2" t="s">
        <v>10</v>
      </c>
      <c r="D187" s="38" t="s">
        <v>46</v>
      </c>
      <c r="E187" s="38" t="s">
        <v>46</v>
      </c>
      <c r="F187" s="39" t="s">
        <v>46</v>
      </c>
      <c r="G187" s="40" t="s">
        <v>46</v>
      </c>
      <c r="H187" s="38">
        <f>Matrix2!H187/Matrix3!H187*100</f>
        <v>16.086865830764594</v>
      </c>
      <c r="I187" s="38">
        <f>Matrix2!I187/Matrix3!I187*100</f>
        <v>38.461538461538467</v>
      </c>
      <c r="J187" s="38">
        <f>Matrix2!J187/Matrix3!J187*100</f>
        <v>58.201650118864492</v>
      </c>
      <c r="K187" s="38">
        <f>Matrix2!K187/Matrix3!K187*100</f>
        <v>41.110062150892929</v>
      </c>
      <c r="L187" s="38">
        <f>Matrix2!L187/Matrix3!L187*100</f>
        <v>18.744089275581615</v>
      </c>
      <c r="M187" s="9" t="s">
        <v>46</v>
      </c>
      <c r="N187" s="38">
        <v>19.5</v>
      </c>
      <c r="O187" s="9">
        <f>Matrix2!O187/Matrix3!O187*100</f>
        <v>43.997224149895906</v>
      </c>
      <c r="P187" s="9">
        <f>Matrix2!P187/Matrix3!P187*100</f>
        <v>49.779366519246722</v>
      </c>
      <c r="Q187" s="9">
        <f>(Matrix3!Q187-Matrix2!Q187)/Matrix2!Q187*100</f>
        <v>55.851462212390921</v>
      </c>
      <c r="R187" s="40" t="s">
        <v>46</v>
      </c>
      <c r="S187" s="38">
        <f>Matrix2!S187/Matrix3!S187*100</f>
        <v>63.435722411831627</v>
      </c>
      <c r="T187" s="38">
        <f>Matrix2!T187/Matrix3!T187*100</f>
        <v>67.627345844504021</v>
      </c>
      <c r="U187" s="38">
        <f>Matrix2!U187/Matrix3!U187*100</f>
        <v>46.759472059885745</v>
      </c>
      <c r="V187" s="38">
        <f>Matrix2!V187/Matrix3!V187*100</f>
        <v>56.092057761732846</v>
      </c>
      <c r="W187" s="38">
        <f>Matrix2!W187/Matrix3!W187*100</f>
        <v>49.389130740064594</v>
      </c>
      <c r="X187" s="38">
        <f>Matrix2!X187/Matrix3!X187*100</f>
        <v>12.740503206709421</v>
      </c>
      <c r="Y187" s="38">
        <f>Matrix2!Y187/Matrix3!Y187*100</f>
        <v>24.103538735718601</v>
      </c>
      <c r="Z187" s="38">
        <f>Matrix2!Z187/Matrix3!Z187*100</f>
        <v>17.865119991440395</v>
      </c>
      <c r="AA187" s="38">
        <f>(Matrix3!AA187-Matrix2!AA187)/Matrix2!AA187*100</f>
        <v>11.785657215400175</v>
      </c>
      <c r="AB187" s="38" t="s">
        <v>46</v>
      </c>
      <c r="AC187" s="38" t="s">
        <v>46</v>
      </c>
      <c r="AD187" s="38">
        <f>Matrix2!AD187/Matrix3!AD187*100</f>
        <v>90.140845070422543</v>
      </c>
      <c r="AE187" s="44" t="s">
        <v>46</v>
      </c>
      <c r="AF187" s="40">
        <f>Matrix2!AF187/Matrix3!AF187*100</f>
        <v>52.770448548812666</v>
      </c>
      <c r="AG187" s="38">
        <f>Matrix2!AG187/Matrix3!AG187*100</f>
        <v>16.573574060769001</v>
      </c>
      <c r="AH187" s="38" t="s">
        <v>46</v>
      </c>
      <c r="AI187" s="38" t="s">
        <v>46</v>
      </c>
      <c r="AJ187" s="38" t="s">
        <v>46</v>
      </c>
      <c r="AK187" s="38">
        <f>Matrix2!AK187/Matrix3!AK187*100</f>
        <v>21.779141104294478</v>
      </c>
      <c r="AL187" s="38">
        <f>Matrix2!AL187/Matrix3!AL187*100</f>
        <v>23.383671543180746</v>
      </c>
      <c r="AM187" s="38">
        <f>Matrix2!AM187/Matrix3!AM187*100</f>
        <v>48.429035752979416</v>
      </c>
      <c r="AN187" s="38">
        <f>Matrix2!AN187/Matrix3!AN187*100</f>
        <v>27.744371416585096</v>
      </c>
      <c r="AO187" s="38" t="s">
        <v>46</v>
      </c>
      <c r="AP187" s="38" t="s">
        <v>46</v>
      </c>
      <c r="AQ187" s="40" t="s">
        <v>46</v>
      </c>
      <c r="AR187" s="38">
        <f>Matrix2!AR187/Matrix3!AR187*100</f>
        <v>9.6692701694208161</v>
      </c>
      <c r="AS187" s="38">
        <f>Matrix2!AS187/Matrix3!AS187*100</f>
        <v>32.574304889741128</v>
      </c>
      <c r="AT187" s="38">
        <f>Matrix2!AT187/Matrix3!AT187*100</f>
        <v>34.584253127299483</v>
      </c>
      <c r="AU187" s="38">
        <f>Matrix2!AU187/Matrix3!AU187*100</f>
        <v>43.829787234042556</v>
      </c>
      <c r="AV187" s="38">
        <f>Matrix2!AV187/Matrix3!AV187*100</f>
        <v>16.946308724832214</v>
      </c>
      <c r="AW187" s="38">
        <f>Matrix2!AW187/Matrix3!AW187*100</f>
        <v>2.2531160115052731</v>
      </c>
      <c r="AX187" s="38">
        <v>4.5</v>
      </c>
      <c r="AY187" s="38" t="s">
        <v>46</v>
      </c>
      <c r="AZ187" s="9" t="s">
        <v>46</v>
      </c>
      <c r="BA187" s="40" t="s">
        <v>46</v>
      </c>
      <c r="BB187" s="31" t="s">
        <v>46</v>
      </c>
      <c r="BC187" s="38">
        <f>Matrix2!BC187/Matrix3!BC187*100</f>
        <v>6.8648417450812653</v>
      </c>
      <c r="BD187" s="55">
        <f>Matrix2!BD187/Matrix3!BD187*100</f>
        <v>49.844236760124609</v>
      </c>
      <c r="BE187" s="38">
        <f>Matrix2!BE187/Matrix3!BE187*100</f>
        <v>6.4341551413108835</v>
      </c>
      <c r="BF187" s="51">
        <f>Matrix2!BF187/Matrix3!BF187*100</f>
        <v>46.728971962616825</v>
      </c>
      <c r="BG187" s="38">
        <f>Matrix2!BG187/Matrix3!BG187*100</f>
        <v>24.506918209840777</v>
      </c>
      <c r="BH187" s="38">
        <f>Matrix2!BH187/Matrix3!BH187*100</f>
        <v>4.6907508984301112</v>
      </c>
      <c r="BI187" s="38">
        <f>Matrix2!BI187/Matrix3!BI187*100</f>
        <v>17.993739606769051</v>
      </c>
      <c r="BJ187" s="38">
        <f>Matrix2!BJ187/Matrix3!BJ187*100</f>
        <v>8.6471681502494366</v>
      </c>
      <c r="BK187" s="38">
        <f>Matrix2!BK187/Matrix3!BK187*100</f>
        <v>26.131221719457017</v>
      </c>
      <c r="BL187" s="38" t="s">
        <v>46</v>
      </c>
      <c r="BM187" s="38" t="s">
        <v>46</v>
      </c>
      <c r="BN187" s="38" t="s">
        <v>46</v>
      </c>
      <c r="BO187" s="40" t="s">
        <v>46</v>
      </c>
      <c r="BP187" s="38">
        <f>Matrix2!BP187/Matrix3!BP187*100</f>
        <v>12.702780166236744</v>
      </c>
      <c r="BQ187" s="38">
        <f>Matrix2!BQ187/Matrix3!BQ187*100</f>
        <v>19.902542798483392</v>
      </c>
      <c r="BR187" s="38">
        <f>(Matrix2!BR187-Matrix3!BR187)/Matrix3!BR187*100</f>
        <v>50.306009810747909</v>
      </c>
      <c r="BS187" s="38">
        <f>Matrix2!BS187/Matrix3!BS187*100</f>
        <v>14.337033860986859</v>
      </c>
      <c r="BT187" s="38">
        <f>Matrix2!BT187/Matrix3!BT187*100</f>
        <v>7.7432961735462493</v>
      </c>
      <c r="BU187" s="38">
        <f>Matrix2!BU187/Matrix3!BU187*100</f>
        <v>5.4514187446259674</v>
      </c>
      <c r="BV187" s="38">
        <f>Matrix2!BV187/Matrix3!BV187*100</f>
        <v>16.05010284591533</v>
      </c>
      <c r="BW187" s="38">
        <f>Matrix2!BW187/Matrix3!BW187*100</f>
        <v>20.257868790292001</v>
      </c>
      <c r="BX187" s="35">
        <f>Matrix2!BX187/Matrix3!BX187*1000</f>
        <v>37858.745810462911</v>
      </c>
      <c r="BY187" s="45">
        <f>Matrix2!BY187/Matrix3!BY187*1000000</f>
        <v>22231.994008069774</v>
      </c>
      <c r="BZ187" s="38">
        <f>Matrix2!BZ187/Matrix3!BZ187*100</f>
        <v>61.679838690986635</v>
      </c>
      <c r="CA187" s="38">
        <f>Matrix2!CA187/Matrix3!CA187*100</f>
        <v>65.599969916895432</v>
      </c>
      <c r="CB187" s="38">
        <f>Matrix2!CB187/Matrix3!CB187*100</f>
        <v>87.297219833763251</v>
      </c>
      <c r="CC187" s="38">
        <f>Matrix2!CC187/Matrix3!CC187*100</f>
        <v>12.702780166236744</v>
      </c>
      <c r="CD187" s="38">
        <f>Matrix2!CD187/Matrix3!CD187*100</f>
        <v>7.6812840355402701</v>
      </c>
      <c r="CE187" s="38">
        <f>Matrix2!CE187/Matrix3!CE187*100</f>
        <v>70.122792041499764</v>
      </c>
      <c r="CF187" s="38">
        <f>Matrix2!CF187/Matrix3!CF187*100</f>
        <v>19.692307692307693</v>
      </c>
      <c r="CG187" s="35">
        <f>Matrix2!$CG187-Matrix3!CG187</f>
        <v>1369</v>
      </c>
      <c r="CH187" s="38">
        <f>Matrix2!CH187/Matrix3!CH187*100</f>
        <v>5.4146469770412962</v>
      </c>
      <c r="CI187" s="38">
        <f>Matrix2!CI187/Matrix3!CI187*100</f>
        <v>4.1934392965843763</v>
      </c>
      <c r="CJ187" s="38">
        <f>Matrix2!CJ187/Matrix3!CJ187*100</f>
        <v>1.2212076804569194</v>
      </c>
      <c r="CK187" s="38">
        <f>Matrix2!CK187/Matrix3!CK187*100</f>
        <v>36.502428868841079</v>
      </c>
      <c r="CL187" s="38">
        <v>6.7</v>
      </c>
      <c r="CM187" s="38">
        <f>Matrix2!CM187/Matrix3!CM187*100</f>
        <v>64.816099930603741</v>
      </c>
      <c r="CN187" s="38">
        <f>Matrix2!CN187/Matrix3!CN187*100</f>
        <v>26.773648648648653</v>
      </c>
      <c r="CO187" s="40">
        <f>Matrix2!CO187/Matrix3!CO187*100</f>
        <v>14.577924632208322</v>
      </c>
      <c r="CP187" s="35">
        <f>Matrix2!CP187-Matrix3!CP187</f>
        <v>94</v>
      </c>
      <c r="CQ187" s="77">
        <f>Matrix2!CQ187/Matrix3!CQ187*100-100</f>
        <v>0.46389971869911051</v>
      </c>
      <c r="CR187" s="35">
        <f>Matrix2!CR187-Matrix3!CR187</f>
        <v>-89</v>
      </c>
      <c r="CS187" s="50">
        <f>Matrix2!CS187/Matrix3!CS187*100-100</f>
        <v>-0.4352929668394836</v>
      </c>
      <c r="CT187" s="38">
        <f>Matrix2!CT187/Matrix3!CT187*100</f>
        <v>62.862897283489701</v>
      </c>
      <c r="CU187" s="35">
        <f>Matrix2!CT187-Matrix3!CU187</f>
        <v>48</v>
      </c>
      <c r="CV187" s="38">
        <f>Matrix2!CV187/Matrix3!CV187*100</f>
        <v>90.873900869479783</v>
      </c>
      <c r="CW187" s="38">
        <f>Matrix2!CW187/Matrix3!CW187*100</f>
        <v>42.87482327855934</v>
      </c>
      <c r="CX187" s="38">
        <f>Matrix2!CX187/Matrix3!CX187</f>
        <v>2.1102905213733738</v>
      </c>
      <c r="CY187" s="38">
        <f>Matrix2!CY187/Matrix3!CY187</f>
        <v>12.630854800936769</v>
      </c>
      <c r="CZ187" s="38">
        <f>Matrix2!CZ187/Matrix3!CZ187</f>
        <v>95.457964601769916</v>
      </c>
      <c r="DA187" s="40" t="s">
        <v>46</v>
      </c>
      <c r="DB187" s="44" t="s">
        <v>46</v>
      </c>
      <c r="DC187" s="44" t="s">
        <v>46</v>
      </c>
      <c r="DD187" s="44" t="s">
        <v>46</v>
      </c>
      <c r="DE187" s="44" t="s">
        <v>46</v>
      </c>
      <c r="DF187" s="44">
        <f>Matrix2!DF187/Matrix3!DF187*100</f>
        <v>6.8648417450812653</v>
      </c>
      <c r="DG187" s="44">
        <f>Matrix2!DG187/Matrix3!DG187*100</f>
        <v>49.844236760124609</v>
      </c>
      <c r="DH187" s="44">
        <f>Matrix2!DH187/Matrix3!DH187*100</f>
        <v>6.4341551413108835</v>
      </c>
      <c r="DI187" s="44">
        <f>Matrix2!DI187/Matrix3!DI187*100</f>
        <v>46.728971962616825</v>
      </c>
    </row>
    <row r="188" spans="1:113" x14ac:dyDescent="0.2">
      <c r="A188" s="3" t="s">
        <v>33</v>
      </c>
      <c r="B188" s="4">
        <v>2018</v>
      </c>
      <c r="C188" s="2" t="s">
        <v>11</v>
      </c>
      <c r="D188" s="38" t="s">
        <v>46</v>
      </c>
      <c r="E188" s="38" t="s">
        <v>46</v>
      </c>
      <c r="F188" s="39" t="s">
        <v>46</v>
      </c>
      <c r="G188" s="40" t="s">
        <v>46</v>
      </c>
      <c r="H188" s="38">
        <f>Matrix2!H188/Matrix3!H188*100</f>
        <v>14.649601718428354</v>
      </c>
      <c r="I188" s="38">
        <f>Matrix2!I188/Matrix3!I188*100</f>
        <v>34.053521883111074</v>
      </c>
      <c r="J188" s="38">
        <f>Matrix2!J188/Matrix3!J188*100</f>
        <v>55.068094396506915</v>
      </c>
      <c r="K188" s="38">
        <f>Matrix2!K188/Matrix3!K188*100</f>
        <v>35.6794912930607</v>
      </c>
      <c r="L188" s="38">
        <f>Matrix2!L188/Matrix3!L188*100</f>
        <v>12.496865334782244</v>
      </c>
      <c r="M188" s="9" t="s">
        <v>46</v>
      </c>
      <c r="N188" s="38">
        <v>17.7</v>
      </c>
      <c r="O188" s="9">
        <f>Matrix2!O188/Matrix3!O188*100</f>
        <v>36.035535813436979</v>
      </c>
      <c r="P188" s="9">
        <f>Matrix2!P188/Matrix3!P188*100</f>
        <v>43.127635254332084</v>
      </c>
      <c r="Q188" s="9">
        <f>(Matrix3!Q188-Matrix2!Q188)/Matrix2!Q188*100</f>
        <v>46.27180330129287</v>
      </c>
      <c r="R188" s="40" t="s">
        <v>46</v>
      </c>
      <c r="S188" s="38">
        <f>Matrix2!S188/Matrix3!S188*100</f>
        <v>67.48928877463581</v>
      </c>
      <c r="T188" s="38">
        <f>Matrix2!T188/Matrix3!T188*100</f>
        <v>70.349847892220779</v>
      </c>
      <c r="U188" s="38">
        <f>Matrix2!U188/Matrix3!U188*100</f>
        <v>46.353614096591173</v>
      </c>
      <c r="V188" s="38">
        <f>Matrix2!V188/Matrix3!V188*100</f>
        <v>57.212317666126424</v>
      </c>
      <c r="W188" s="38">
        <f>Matrix2!W188/Matrix3!W188*100</f>
        <v>48.631704647228581</v>
      </c>
      <c r="X188" s="38">
        <f>Matrix2!X188/Matrix3!X188*100</f>
        <v>11.203783319002579</v>
      </c>
      <c r="Y188" s="38">
        <f>Matrix2!Y188/Matrix3!Y188*100</f>
        <v>25.409880562348736</v>
      </c>
      <c r="Z188" s="38">
        <f>Matrix2!Z188/Matrix3!Z188*100</f>
        <v>16.043335075916886</v>
      </c>
      <c r="AA188" s="38">
        <f>(Matrix3!AA188-Matrix2!AA188)/Matrix2!AA188*100</f>
        <v>17.483008481716567</v>
      </c>
      <c r="AB188" s="38" t="s">
        <v>46</v>
      </c>
      <c r="AC188" s="38" t="s">
        <v>46</v>
      </c>
      <c r="AD188" s="38">
        <f>Matrix2!AD188/Matrix3!AD188*100</f>
        <v>88.364249578414842</v>
      </c>
      <c r="AE188" s="44" t="s">
        <v>46</v>
      </c>
      <c r="AF188" s="40">
        <f>Matrix2!AF188/Matrix3!AF188*100</f>
        <v>45.665859564164649</v>
      </c>
      <c r="AG188" s="38">
        <f>Matrix2!AG188/Matrix3!AG188*100</f>
        <v>17.218294101852681</v>
      </c>
      <c r="AH188" s="38" t="s">
        <v>46</v>
      </c>
      <c r="AI188" s="38" t="s">
        <v>46</v>
      </c>
      <c r="AJ188" s="38" t="s">
        <v>46</v>
      </c>
      <c r="AK188" s="38">
        <f>Matrix2!AK188/Matrix3!AK188*100</f>
        <v>20.568851890391954</v>
      </c>
      <c r="AL188" s="38">
        <f>Matrix2!AL188/Matrix3!AL188*100</f>
        <v>16.111689212625738</v>
      </c>
      <c r="AM188" s="38">
        <f>Matrix2!AM188/Matrix3!AM188*100</f>
        <v>34.485666104553118</v>
      </c>
      <c r="AN188" s="38">
        <f>Matrix2!AN188/Matrix3!AN188*100</f>
        <v>19.908514398586131</v>
      </c>
      <c r="AO188" s="38" t="s">
        <v>46</v>
      </c>
      <c r="AP188" s="38" t="s">
        <v>46</v>
      </c>
      <c r="AQ188" s="40" t="s">
        <v>46</v>
      </c>
      <c r="AR188" s="38">
        <f>Matrix2!AR188/Matrix3!AR188*100</f>
        <v>10.188848115993913</v>
      </c>
      <c r="AS188" s="38">
        <f>Matrix2!AS188/Matrix3!AS188*100</f>
        <v>33.257203092059029</v>
      </c>
      <c r="AT188" s="38">
        <f>Matrix2!AT188/Matrix3!AT188*100</f>
        <v>35.657686212361334</v>
      </c>
      <c r="AU188" s="38">
        <f>Matrix2!AU188/Matrix3!AU188*100</f>
        <v>45.629629629629633</v>
      </c>
      <c r="AV188" s="38">
        <f>Matrix2!AV188/Matrix3!AV188*100</f>
        <v>12.508784258608575</v>
      </c>
      <c r="AW188" s="38">
        <f>Matrix2!AW188/Matrix3!AW188*100</f>
        <v>2.6177090653548838</v>
      </c>
      <c r="AX188" s="38">
        <v>5.3</v>
      </c>
      <c r="AY188" s="38" t="s">
        <v>46</v>
      </c>
      <c r="AZ188" s="9" t="s">
        <v>46</v>
      </c>
      <c r="BA188" s="40" t="s">
        <v>46</v>
      </c>
      <c r="BB188" s="31" t="s">
        <v>46</v>
      </c>
      <c r="BC188" s="38">
        <f>Matrix2!BC188/Matrix3!BC188*100</f>
        <v>6.1217999681984416</v>
      </c>
      <c r="BD188" s="55">
        <f>Matrix2!BD188/Matrix3!BD188*100</f>
        <v>44.415584415584412</v>
      </c>
      <c r="BE188" s="38">
        <f>Matrix2!BE188/Matrix3!BE188*100</f>
        <v>4.597156398104266</v>
      </c>
      <c r="BF188" s="51">
        <f>Matrix2!BF188/Matrix3!BF188*100</f>
        <v>38.144329896907216</v>
      </c>
      <c r="BG188" s="38">
        <f>Matrix2!BG188/Matrix3!BG188*100</f>
        <v>21.414123333034997</v>
      </c>
      <c r="BH188" s="38">
        <f>Matrix2!BH188/Matrix3!BH188*100</f>
        <v>3.7615982613056924</v>
      </c>
      <c r="BI188" s="38">
        <f>Matrix2!BI188/Matrix3!BI188*100</f>
        <v>16.629968277663743</v>
      </c>
      <c r="BJ188" s="38">
        <f>Matrix2!BJ188/Matrix3!BJ188*100</f>
        <v>8.1209180817316664</v>
      </c>
      <c r="BK188" s="38">
        <f>Matrix2!BK188/Matrix3!BK188*100</f>
        <v>23.621323529411764</v>
      </c>
      <c r="BL188" s="38" t="s">
        <v>46</v>
      </c>
      <c r="BM188" s="38" t="s">
        <v>46</v>
      </c>
      <c r="BN188" s="38" t="s">
        <v>46</v>
      </c>
      <c r="BO188" s="40" t="s">
        <v>46</v>
      </c>
      <c r="BP188" s="38">
        <f>Matrix2!BP188/Matrix3!BP188*100</f>
        <v>12.45759974156033</v>
      </c>
      <c r="BQ188" s="38">
        <f>Matrix2!BQ188/Matrix3!BQ188*100</f>
        <v>19.105387281799011</v>
      </c>
      <c r="BR188" s="38">
        <f>(Matrix2!BR188-Matrix3!BR188)/Matrix3!BR188*100</f>
        <v>49.600214660457596</v>
      </c>
      <c r="BS188" s="38">
        <f>Matrix2!BS188/Matrix3!BS188*100</f>
        <v>10.827888660162893</v>
      </c>
      <c r="BT188" s="38">
        <f>Matrix2!BT188/Matrix3!BT188*100</f>
        <v>5.6171126823592594</v>
      </c>
      <c r="BU188" s="38">
        <f>Matrix2!BU188/Matrix3!BU188*100</f>
        <v>3.6989177838798257</v>
      </c>
      <c r="BV188" s="38">
        <f>Matrix2!BV188/Matrix3!BV188*100</f>
        <v>11.361669172247279</v>
      </c>
      <c r="BW188" s="38">
        <f>Matrix2!BW188/Matrix3!BW188*100</f>
        <v>13.9114431092346</v>
      </c>
      <c r="BX188" s="35">
        <f>Matrix2!BX188/Matrix3!BX188*1000</f>
        <v>38847.339084744563</v>
      </c>
      <c r="BY188" s="45">
        <f>Matrix2!BY188/Matrix3!BY188*1000000</f>
        <v>22696.303770975817</v>
      </c>
      <c r="BZ188" s="38">
        <f>Matrix2!BZ188/Matrix3!BZ188*100</f>
        <v>64.285330707956675</v>
      </c>
      <c r="CA188" s="38">
        <f>Matrix2!CA188/Matrix3!CA188*100</f>
        <v>69.192511874825371</v>
      </c>
      <c r="CB188" s="38">
        <f>Matrix2!CB188/Matrix3!CB188*100</f>
        <v>87.54240025843967</v>
      </c>
      <c r="CC188" s="38">
        <f>Matrix2!CC188/Matrix3!CC188*100</f>
        <v>12.45759974156033</v>
      </c>
      <c r="CD188" s="38">
        <f>Matrix2!CD188/Matrix3!CD188*100</f>
        <v>8.4396704894201253</v>
      </c>
      <c r="CE188" s="38">
        <f>Matrix2!CE188/Matrix3!CE188*100</f>
        <v>71.447022464135799</v>
      </c>
      <c r="CF188" s="38">
        <f>Matrix2!CF188/Matrix3!CF188*100</f>
        <v>11.934156378600823</v>
      </c>
      <c r="CG188" s="35">
        <f>Matrix2!$CG188-Matrix3!CG188</f>
        <v>11644</v>
      </c>
      <c r="CH188" s="38">
        <f>Matrix2!CH188/Matrix3!CH188*100</f>
        <v>5.0148971124662376</v>
      </c>
      <c r="CI188" s="38">
        <f>Matrix2!CI188/Matrix3!CI188*100</f>
        <v>3.6616267089911734</v>
      </c>
      <c r="CJ188" s="38">
        <f>Matrix2!CJ188/Matrix3!CJ188*100</f>
        <v>1.3532704034750649</v>
      </c>
      <c r="CK188" s="38">
        <f>Matrix2!CK188/Matrix3!CK188*100</f>
        <v>41.643531371460298</v>
      </c>
      <c r="CL188" s="38">
        <v>6.1</v>
      </c>
      <c r="CM188" s="38">
        <f>Matrix2!CM188/Matrix3!CM188*100</f>
        <v>61.299278178789564</v>
      </c>
      <c r="CN188" s="38">
        <f>Matrix2!CN188/Matrix3!CN188*100</f>
        <v>26.253940957294354</v>
      </c>
      <c r="CO188" s="40">
        <f>Matrix2!CO188/Matrix3!CO188*100</f>
        <v>10.74585071318146</v>
      </c>
      <c r="CP188" s="35">
        <f>Matrix2!CP188-Matrix3!CP188</f>
        <v>176</v>
      </c>
      <c r="CQ188" s="77">
        <f>Matrix2!CQ188/Matrix3!CQ188*100-100</f>
        <v>0.66282529281060931</v>
      </c>
      <c r="CR188" s="35">
        <f>Matrix2!CR188-Matrix3!CR188</f>
        <v>-66</v>
      </c>
      <c r="CS188" s="50">
        <f>Matrix2!CS188/Matrix3!CS188*100-100</f>
        <v>-0.24631461093487417</v>
      </c>
      <c r="CT188" s="38">
        <f>Matrix2!CT188/Matrix3!CT188*100</f>
        <v>59.646825545287882</v>
      </c>
      <c r="CU188" s="35">
        <f>Matrix2!CT188-Matrix3!CU188</f>
        <v>93</v>
      </c>
      <c r="CV188" s="38">
        <f>Matrix2!CV188/Matrix3!CV188*100</f>
        <v>89.424220883684384</v>
      </c>
      <c r="CW188" s="38">
        <f>Matrix2!CW188/Matrix3!CW188*100</f>
        <v>42.785643963125388</v>
      </c>
      <c r="CX188" s="38">
        <f>Matrix2!CX188/Matrix3!CX188</f>
        <v>2.0849038999813398</v>
      </c>
      <c r="CY188" s="38">
        <f>Matrix2!CY188/Matrix3!CY188</f>
        <v>7.7622620536334583</v>
      </c>
      <c r="CZ188" s="38">
        <f>Matrix2!CZ188/Matrix3!CZ188</f>
        <v>79.241134751773046</v>
      </c>
      <c r="DA188" s="40" t="s">
        <v>46</v>
      </c>
      <c r="DB188" s="44" t="s">
        <v>46</v>
      </c>
      <c r="DC188" s="44" t="s">
        <v>46</v>
      </c>
      <c r="DD188" s="44" t="s">
        <v>46</v>
      </c>
      <c r="DE188" s="44" t="s">
        <v>46</v>
      </c>
      <c r="DF188" s="44">
        <f>Matrix2!DF188/Matrix3!DF188*100</f>
        <v>6.1217999681984416</v>
      </c>
      <c r="DG188" s="44">
        <f>Matrix2!DG188/Matrix3!DG188*100</f>
        <v>44.415584415584412</v>
      </c>
      <c r="DH188" s="44">
        <f>Matrix2!DH188/Matrix3!DH188*100</f>
        <v>4.597156398104266</v>
      </c>
      <c r="DI188" s="44">
        <f>Matrix2!DI188/Matrix3!DI188*100</f>
        <v>38.144329896907216</v>
      </c>
    </row>
    <row r="189" spans="1:113" x14ac:dyDescent="0.2">
      <c r="A189" s="3" t="s">
        <v>34</v>
      </c>
      <c r="B189" s="4">
        <v>2018</v>
      </c>
      <c r="C189" s="2" t="s">
        <v>12</v>
      </c>
      <c r="D189" s="38" t="s">
        <v>46</v>
      </c>
      <c r="E189" s="38" t="s">
        <v>46</v>
      </c>
      <c r="F189" s="39" t="s">
        <v>46</v>
      </c>
      <c r="G189" s="40" t="s">
        <v>46</v>
      </c>
      <c r="H189" s="38">
        <f>Matrix2!H189/Matrix3!H189*100</f>
        <v>11.116066451109377</v>
      </c>
      <c r="I189" s="38">
        <f>Matrix2!I189/Matrix3!I189*100</f>
        <v>23.264577990857401</v>
      </c>
      <c r="J189" s="38">
        <f>Matrix2!J189/Matrix3!J189*100</f>
        <v>38.972530375066036</v>
      </c>
      <c r="K189" s="38">
        <f>Matrix2!K189/Matrix3!K189*100</f>
        <v>24.167596558799179</v>
      </c>
      <c r="L189" s="38">
        <f>Matrix2!L189/Matrix3!L189*100</f>
        <v>8.091024020227561</v>
      </c>
      <c r="M189" s="9" t="s">
        <v>46</v>
      </c>
      <c r="N189" s="38">
        <v>21.1</v>
      </c>
      <c r="O189" s="9">
        <f>Matrix2!O189/Matrix3!O189*100</f>
        <v>32.052267486548807</v>
      </c>
      <c r="P189" s="9">
        <f>Matrix2!P189/Matrix3!P189*100</f>
        <v>46.97948821227763</v>
      </c>
      <c r="Q189" s="9">
        <f>(Matrix3!Q189-Matrix2!Q189)/Matrix2!Q189*100</f>
        <v>49.348037902696738</v>
      </c>
      <c r="R189" s="40" t="s">
        <v>46</v>
      </c>
      <c r="S189" s="38">
        <f>Matrix2!S189/Matrix3!S189*100</f>
        <v>67.459757130754028</v>
      </c>
      <c r="T189" s="38">
        <f>Matrix2!T189/Matrix3!T189*100</f>
        <v>70.409874555577915</v>
      </c>
      <c r="U189" s="38">
        <f>Matrix2!U189/Matrix3!U189*100</f>
        <v>46.034355689098021</v>
      </c>
      <c r="V189" s="38">
        <f>Matrix2!V189/Matrix3!V189*100</f>
        <v>59.494195688225538</v>
      </c>
      <c r="W189" s="38">
        <f>Matrix2!W189/Matrix3!W189*100</f>
        <v>50.899014778325125</v>
      </c>
      <c r="X189" s="38">
        <f>Matrix2!X189/Matrix3!X189*100</f>
        <v>10.505305179115453</v>
      </c>
      <c r="Y189" s="38">
        <f>Matrix2!Y189/Matrix3!Y189*100</f>
        <v>25.573087523340345</v>
      </c>
      <c r="Z189" s="38">
        <f>Matrix2!Z189/Matrix3!Z189*100</f>
        <v>14.418080623083194</v>
      </c>
      <c r="AA189" s="38">
        <f>(Matrix3!AA189-Matrix2!AA189)/Matrix2!AA189*100</f>
        <v>18.936570217129638</v>
      </c>
      <c r="AB189" s="38" t="s">
        <v>46</v>
      </c>
      <c r="AC189" s="38" t="s">
        <v>46</v>
      </c>
      <c r="AD189" s="38">
        <f>Matrix2!AD189/Matrix3!AD189*100</f>
        <v>88.402625820568929</v>
      </c>
      <c r="AE189" s="44" t="s">
        <v>46</v>
      </c>
      <c r="AF189" s="40">
        <f>Matrix2!AF189/Matrix3!AF189*100</f>
        <v>77.128953771289531</v>
      </c>
      <c r="AG189" s="38">
        <f>Matrix2!AG189/Matrix3!AG189*100</f>
        <v>16.884825510090312</v>
      </c>
      <c r="AH189" s="38" t="s">
        <v>46</v>
      </c>
      <c r="AI189" s="38" t="s">
        <v>46</v>
      </c>
      <c r="AJ189" s="38" t="s">
        <v>46</v>
      </c>
      <c r="AK189" s="38">
        <f>Matrix2!AK189/Matrix3!AK189*100</f>
        <v>20.356347438752785</v>
      </c>
      <c r="AL189" s="38">
        <f>Matrix2!AL189/Matrix3!AL189*100</f>
        <v>15.746102449888641</v>
      </c>
      <c r="AM189" s="38">
        <f>Matrix2!AM189/Matrix3!AM189*100</f>
        <v>36.10503282275711</v>
      </c>
      <c r="AN189" s="38">
        <f>Matrix2!AN189/Matrix3!AN189*100</f>
        <v>21.183306920232436</v>
      </c>
      <c r="AO189" s="38" t="s">
        <v>46</v>
      </c>
      <c r="AP189" s="38" t="s">
        <v>46</v>
      </c>
      <c r="AQ189" s="40" t="s">
        <v>46</v>
      </c>
      <c r="AR189" s="38">
        <f>Matrix2!AR189/Matrix3!AR189*100</f>
        <v>10.520682350317761</v>
      </c>
      <c r="AS189" s="38">
        <f>Matrix2!AS189/Matrix3!AS189*100</f>
        <v>37.367528613819417</v>
      </c>
      <c r="AT189" s="38">
        <f>Matrix2!AT189/Matrix3!AT189*100</f>
        <v>35.224049914917757</v>
      </c>
      <c r="AU189" s="38">
        <f>Matrix2!AU189/Matrix3!AU189*100</f>
        <v>41.545893719806763</v>
      </c>
      <c r="AV189" s="38">
        <f>Matrix2!AV189/Matrix3!AV189*100</f>
        <v>11.530309453158118</v>
      </c>
      <c r="AW189" s="38">
        <f>Matrix2!AW189/Matrix3!AW189*100</f>
        <v>2.8401865197117422</v>
      </c>
      <c r="AX189" s="38">
        <v>5.3</v>
      </c>
      <c r="AY189" s="38" t="s">
        <v>46</v>
      </c>
      <c r="AZ189" s="9" t="s">
        <v>46</v>
      </c>
      <c r="BA189" s="40" t="s">
        <v>46</v>
      </c>
      <c r="BB189" s="31" t="s">
        <v>46</v>
      </c>
      <c r="BC189" s="38">
        <f>Matrix2!BC189/Matrix3!BC189*100</f>
        <v>7.306711979609176</v>
      </c>
      <c r="BD189" s="55">
        <f>Matrix2!BD189/Matrix3!BD189*100</f>
        <v>47.965116279069768</v>
      </c>
      <c r="BE189" s="38">
        <f>Matrix2!BE189/Matrix3!BE189*100</f>
        <v>8.2136703044227453</v>
      </c>
      <c r="BF189" s="51">
        <f>Matrix2!BF189/Matrix3!BF189*100</f>
        <v>37.76223776223776</v>
      </c>
      <c r="BG189" s="38">
        <f>Matrix2!BG189/Matrix3!BG189*100</f>
        <v>21.166239268591816</v>
      </c>
      <c r="BH189" s="38">
        <f>Matrix2!BH189/Matrix3!BH189*100</f>
        <v>3.0868099452170248</v>
      </c>
      <c r="BI189" s="38">
        <f>Matrix2!BI189/Matrix3!BI189*100</f>
        <v>16.122594440484676</v>
      </c>
      <c r="BJ189" s="38">
        <f>Matrix2!BJ189/Matrix3!BJ189*100</f>
        <v>7.3746733190781661</v>
      </c>
      <c r="BK189" s="38">
        <f>Matrix2!BK189/Matrix3!BK189*100</f>
        <v>27.061855670103093</v>
      </c>
      <c r="BL189" s="38" t="s">
        <v>46</v>
      </c>
      <c r="BM189" s="38" t="s">
        <v>46</v>
      </c>
      <c r="BN189" s="38" t="s">
        <v>46</v>
      </c>
      <c r="BO189" s="40" t="s">
        <v>46</v>
      </c>
      <c r="BP189" s="38">
        <f>Matrix2!BP189/Matrix3!BP189*100</f>
        <v>12.029325220687248</v>
      </c>
      <c r="BQ189" s="38">
        <f>Matrix2!BQ189/Matrix3!BQ189*100</f>
        <v>17.918495403347855</v>
      </c>
      <c r="BR189" s="38">
        <f>(Matrix2!BR189-Matrix3!BR189)/Matrix3!BR189*100</f>
        <v>49.187023466990553</v>
      </c>
      <c r="BS189" s="38">
        <f>Matrix2!BS189/Matrix3!BS189*100</f>
        <v>10.685695172260006</v>
      </c>
      <c r="BT189" s="38">
        <f>Matrix2!BT189/Matrix3!BT189*100</f>
        <v>5.2268926301705871</v>
      </c>
      <c r="BU189" s="38">
        <f>Matrix2!BU189/Matrix3!BU189*100</f>
        <v>3.062191411899656</v>
      </c>
      <c r="BV189" s="38">
        <f>Matrix2!BV189/Matrix3!BV189*100</f>
        <v>11.02876700704325</v>
      </c>
      <c r="BW189" s="38">
        <f>Matrix2!BW189/Matrix3!BW189*100</f>
        <v>13.445786477856448</v>
      </c>
      <c r="BX189" s="35">
        <f>Matrix2!BX189/Matrix3!BX189*1000</f>
        <v>39201.626961069145</v>
      </c>
      <c r="BY189" s="45">
        <f>Matrix2!BY189/Matrix3!BY189*1000000</f>
        <v>22891.903019213176</v>
      </c>
      <c r="BZ189" s="38">
        <f>Matrix2!BZ189/Matrix3!BZ189*100</f>
        <v>64.82551009031107</v>
      </c>
      <c r="CA189" s="38">
        <f>Matrix2!CA189/Matrix3!CA189*100</f>
        <v>68.714873200822481</v>
      </c>
      <c r="CB189" s="38">
        <f>Matrix2!CB189/Matrix3!CB189*100</f>
        <v>87.970674779312759</v>
      </c>
      <c r="CC189" s="38">
        <f>Matrix2!CC189/Matrix3!CC189*100</f>
        <v>12.029325220687248</v>
      </c>
      <c r="CD189" s="38">
        <f>Matrix2!CD189/Matrix3!CD189*100</f>
        <v>7.3013814772330559</v>
      </c>
      <c r="CE189" s="38">
        <f>Matrix2!CE189/Matrix3!CE189*100</f>
        <v>70.899710867963037</v>
      </c>
      <c r="CF189" s="38">
        <f>Matrix2!CF189/Matrix3!CF189*100</f>
        <v>13.311688311688311</v>
      </c>
      <c r="CG189" s="35">
        <f>Matrix2!$CG189-Matrix3!CG189</f>
        <v>-3688</v>
      </c>
      <c r="CH189" s="38">
        <f>Matrix2!CH189/Matrix3!CH189*100</f>
        <v>4.4752502493894255</v>
      </c>
      <c r="CI189" s="38">
        <f>Matrix2!CI189/Matrix3!CI189*100</f>
        <v>3.415775171132744</v>
      </c>
      <c r="CJ189" s="38">
        <f>Matrix2!CJ189/Matrix3!CJ189*100</f>
        <v>1.059475078256682</v>
      </c>
      <c r="CK189" s="38">
        <f>Matrix2!CK189/Matrix3!CK189*100</f>
        <v>41.04534973097617</v>
      </c>
      <c r="CL189" s="38">
        <v>5.4</v>
      </c>
      <c r="CM189" s="38">
        <f>Matrix2!CM189/Matrix3!CM189*100</f>
        <v>60.338201383551116</v>
      </c>
      <c r="CN189" s="38">
        <f>Matrix2!CN189/Matrix3!CN189*100</f>
        <v>23.284034888130449</v>
      </c>
      <c r="CO189" s="40">
        <f>Matrix2!CO189/Matrix3!CO189*100</f>
        <v>10.420791188222166</v>
      </c>
      <c r="CP189" s="35">
        <f>Matrix2!CP189-Matrix3!CP189</f>
        <v>83</v>
      </c>
      <c r="CQ189" s="77">
        <f>Matrix2!CQ189/Matrix3!CQ189*100-100</f>
        <v>0.39003759398497095</v>
      </c>
      <c r="CR189" s="35">
        <f>Matrix2!CR189-Matrix3!CR189</f>
        <v>318</v>
      </c>
      <c r="CS189" s="50">
        <f>Matrix2!CS189/Matrix3!CS189*100-100</f>
        <v>1.5110477548111305</v>
      </c>
      <c r="CT189" s="38">
        <f>Matrix2!CT189/Matrix3!CT189*100</f>
        <v>46.028179562795486</v>
      </c>
      <c r="CU189" s="35">
        <f>Matrix2!CT189-Matrix3!CU189</f>
        <v>62</v>
      </c>
      <c r="CV189" s="38">
        <f>Matrix2!CV189/Matrix3!CV189*100</f>
        <v>99.170528483827169</v>
      </c>
      <c r="CW189" s="38">
        <f>Matrix2!CW189/Matrix3!CW189*100</f>
        <v>47.2422789608652</v>
      </c>
      <c r="CX189" s="38">
        <f>Matrix2!CX189/Matrix3!CX189</f>
        <v>2.1309099548586361</v>
      </c>
      <c r="CY189" s="38">
        <f>Matrix2!CY189/Matrix3!CY189</f>
        <v>3.512571473329678</v>
      </c>
      <c r="CZ189" s="38">
        <f>Matrix2!CZ189/Matrix3!CZ189</f>
        <v>53.514319809069214</v>
      </c>
      <c r="DA189" s="40" t="s">
        <v>46</v>
      </c>
      <c r="DB189" s="44" t="s">
        <v>46</v>
      </c>
      <c r="DC189" s="44" t="s">
        <v>46</v>
      </c>
      <c r="DD189" s="44" t="s">
        <v>46</v>
      </c>
      <c r="DE189" s="44" t="s">
        <v>46</v>
      </c>
      <c r="DF189" s="44">
        <f>Matrix2!DF189/Matrix3!DF189*100</f>
        <v>7.306711979609176</v>
      </c>
      <c r="DG189" s="44">
        <f>Matrix2!DG189/Matrix3!DG189*100</f>
        <v>47.965116279069768</v>
      </c>
      <c r="DH189" s="44">
        <f>Matrix2!DH189/Matrix3!DH189*100</f>
        <v>8.2136703044227453</v>
      </c>
      <c r="DI189" s="44">
        <f>Matrix2!DI189/Matrix3!DI189*100</f>
        <v>37.76223776223776</v>
      </c>
    </row>
    <row r="190" spans="1:113" x14ac:dyDescent="0.2">
      <c r="A190" s="3" t="s">
        <v>35</v>
      </c>
      <c r="B190" s="4">
        <v>2018</v>
      </c>
      <c r="C190" s="2" t="s">
        <v>228</v>
      </c>
      <c r="D190" s="38" t="s">
        <v>46</v>
      </c>
      <c r="E190" s="38" t="s">
        <v>46</v>
      </c>
      <c r="F190" s="39" t="s">
        <v>46</v>
      </c>
      <c r="G190" s="40" t="s">
        <v>46</v>
      </c>
      <c r="H190" s="38">
        <f>Matrix2!H190/Matrix3!H190*100</f>
        <v>7.8660418841191238</v>
      </c>
      <c r="I190" s="38">
        <f>Matrix2!I190/Matrix3!I190*100</f>
        <v>17.912900575184882</v>
      </c>
      <c r="J190" s="38">
        <f>Matrix2!J190/Matrix3!J190*100</f>
        <v>31.287207302553249</v>
      </c>
      <c r="K190" s="38">
        <f>Matrix2!K190/Matrix3!K190*100</f>
        <v>18.470073850902011</v>
      </c>
      <c r="L190" s="38">
        <f>Matrix2!L190/Matrix3!L190*100</f>
        <v>6.5736857505120456</v>
      </c>
      <c r="M190" s="9" t="s">
        <v>46</v>
      </c>
      <c r="N190" s="38">
        <v>23</v>
      </c>
      <c r="O190" s="9">
        <f>Matrix2!O190/Matrix3!O190*100</f>
        <v>28.099173553719009</v>
      </c>
      <c r="P190" s="9">
        <f>Matrix2!P190/Matrix3!P190*100</f>
        <v>39.211633857338683</v>
      </c>
      <c r="Q190" s="9">
        <f>(Matrix3!Q190-Matrix2!Q190)/Matrix2!Q190*100</f>
        <v>45.229015959100408</v>
      </c>
      <c r="R190" s="40" t="s">
        <v>46</v>
      </c>
      <c r="S190" s="38">
        <f>Matrix2!S190/Matrix3!S190*100</f>
        <v>65.939299168384395</v>
      </c>
      <c r="T190" s="38">
        <f>Matrix2!T190/Matrix3!T190*100</f>
        <v>67.854450764064964</v>
      </c>
      <c r="U190" s="38">
        <f>Matrix2!U190/Matrix3!U190*100</f>
        <v>46.568072037688587</v>
      </c>
      <c r="V190" s="38">
        <f>Matrix2!V190/Matrix3!V190*100</f>
        <v>60.912863070539416</v>
      </c>
      <c r="W190" s="38">
        <f>Matrix2!W190/Matrix3!W190*100</f>
        <v>51.965680624919962</v>
      </c>
      <c r="X190" s="38">
        <f>Matrix2!X190/Matrix3!X190*100</f>
        <v>9.0066964285714288</v>
      </c>
      <c r="Y190" s="38">
        <f>Matrix2!Y190/Matrix3!Y190*100</f>
        <v>28.017376893890617</v>
      </c>
      <c r="Z190" s="38">
        <f>Matrix2!Z190/Matrix3!Z190*100</f>
        <v>11.544602147544195</v>
      </c>
      <c r="AA190" s="38">
        <f>(Matrix3!AA190-Matrix2!AA190)/Matrix2!AA190*100</f>
        <v>26.116521153183008</v>
      </c>
      <c r="AB190" s="38" t="s">
        <v>46</v>
      </c>
      <c r="AC190" s="38" t="s">
        <v>46</v>
      </c>
      <c r="AD190" s="38">
        <f>Matrix2!AD190/Matrix3!AD190*100</f>
        <v>85.067873303167417</v>
      </c>
      <c r="AE190" s="44">
        <f>Matrix2!AE190/Matrix3!AE190*100</f>
        <v>49.496415933218408</v>
      </c>
      <c r="AF190" s="40">
        <f>Matrix2!AF190/Matrix3!AF190*100</f>
        <v>35.003211303789342</v>
      </c>
      <c r="AG190" s="38">
        <f>Matrix2!AG190/Matrix3!AG190*100</f>
        <v>16.786959514979234</v>
      </c>
      <c r="AH190" s="38">
        <f>Matrix2!AH190/Matrix3!AH190*100</f>
        <v>55.303933253873659</v>
      </c>
      <c r="AI190" s="38">
        <f>Matrix2!AI190/Matrix3!AI190*100</f>
        <v>89.437445062994428</v>
      </c>
      <c r="AJ190" s="38">
        <f>Matrix2!AJ190/Matrix3!AJ190*100</f>
        <v>31.535003211303792</v>
      </c>
      <c r="AK190" s="38">
        <f>Matrix2!AK190/Matrix3!AK190*100</f>
        <v>19.570511401372592</v>
      </c>
      <c r="AL190" s="38">
        <f>Matrix2!AL190/Matrix3!AL190*100</f>
        <v>12.72968784591543</v>
      </c>
      <c r="AM190" s="38">
        <f>Matrix2!AM190/Matrix3!AM190*100</f>
        <v>30.542986425339368</v>
      </c>
      <c r="AN190" s="38">
        <f>Matrix2!AN190/Matrix3!AN190*100</f>
        <v>16.60272522820479</v>
      </c>
      <c r="AO190" s="38">
        <f>Matrix2!AO190/Matrix3!AO190*1000</f>
        <v>80.433919830665431</v>
      </c>
      <c r="AP190" s="38" t="s">
        <v>46</v>
      </c>
      <c r="AQ190" s="40" t="s">
        <v>46</v>
      </c>
      <c r="AR190" s="38">
        <f>Matrix2!AR190/Matrix3!AR190*100</f>
        <v>10.515445601723334</v>
      </c>
      <c r="AS190" s="38">
        <f>Matrix2!AS190/Matrix3!AS190*100</f>
        <v>35.649419218585003</v>
      </c>
      <c r="AT190" s="38">
        <f>Matrix2!AT190/Matrix3!AT190*100</f>
        <v>42.120853080568722</v>
      </c>
      <c r="AU190" s="38">
        <f>Matrix2!AU190/Matrix3!AU190*100</f>
        <v>39.521800281293949</v>
      </c>
      <c r="AV190" s="38">
        <f>Matrix2!AV190/Matrix3!AV190*100</f>
        <v>10.791974656810982</v>
      </c>
      <c r="AW190" s="38">
        <f>Matrix2!AW190/Matrix3!AW190*100</f>
        <v>2.4498416050686376</v>
      </c>
      <c r="AX190" s="38">
        <v>4.9000000000000004</v>
      </c>
      <c r="AY190" s="38" t="s">
        <v>46</v>
      </c>
      <c r="AZ190" s="9" t="s">
        <v>46</v>
      </c>
      <c r="BA190" s="40">
        <f>Matrix2!BA190/Matrix3!BA190*1000</f>
        <v>14.10133843212237</v>
      </c>
      <c r="BB190" s="31" t="s">
        <v>46</v>
      </c>
      <c r="BC190" s="38">
        <f>Matrix2!BC190/Matrix3!BC190*100</f>
        <v>5.5828877005347595</v>
      </c>
      <c r="BD190" s="55">
        <f>Matrix2!BD190/Matrix3!BD190*100</f>
        <v>69.348659003831415</v>
      </c>
      <c r="BE190" s="38">
        <f>Matrix2!BE190/Matrix3!BE190*100</f>
        <v>7.9226450405489697</v>
      </c>
      <c r="BF190" s="51">
        <f>Matrix2!BF190/Matrix3!BF190*100</f>
        <v>66.929133858267718</v>
      </c>
      <c r="BG190" s="38">
        <f>Matrix2!BG190/Matrix3!BG190*100</f>
        <v>22.769770592284971</v>
      </c>
      <c r="BH190" s="38">
        <f>Matrix2!BH190/Matrix3!BH190*100</f>
        <v>2.4188042524139277</v>
      </c>
      <c r="BI190" s="38">
        <f>Matrix2!BI190/Matrix3!BI190*100</f>
        <v>17.62872758653754</v>
      </c>
      <c r="BJ190" s="38">
        <f>Matrix2!BJ190/Matrix3!BJ190*100</f>
        <v>7.6805062805638116</v>
      </c>
      <c r="BK190" s="38">
        <f>Matrix2!BK190/Matrix3!BK190*100</f>
        <v>28.152309612983771</v>
      </c>
      <c r="BL190" s="38" t="s">
        <v>46</v>
      </c>
      <c r="BM190" s="38" t="s">
        <v>46</v>
      </c>
      <c r="BN190" s="38" t="s">
        <v>46</v>
      </c>
      <c r="BO190" s="40" t="s">
        <v>46</v>
      </c>
      <c r="BP190" s="38">
        <f>Matrix2!BP190/Matrix3!BP190*100</f>
        <v>12.565827206840815</v>
      </c>
      <c r="BQ190" s="38">
        <f>Matrix2!BQ190/Matrix3!BQ190*100</f>
        <v>16.679776998048432</v>
      </c>
      <c r="BR190" s="38">
        <f>(Matrix2!BR190-Matrix3!BR190)/Matrix3!BR190*100</f>
        <v>56.867519373515641</v>
      </c>
      <c r="BS190" s="38">
        <f>Matrix2!BS190/Matrix3!BS190*100</f>
        <v>8.5500455262164383</v>
      </c>
      <c r="BT190" s="38">
        <f>Matrix2!BT190/Matrix3!BT190*100</f>
        <v>4.064047613760021</v>
      </c>
      <c r="BU190" s="38">
        <f>Matrix2!BU190/Matrix3!BU190*100</f>
        <v>2.7947233953803639</v>
      </c>
      <c r="BV190" s="38">
        <f>Matrix2!BV190/Matrix3!BV190*100</f>
        <v>8.7157809983896932</v>
      </c>
      <c r="BW190" s="38">
        <f>Matrix2!BW190/Matrix3!BW190*100</f>
        <v>10.790528233151184</v>
      </c>
      <c r="BX190" s="35">
        <f>Matrix2!BX190/Matrix3!BX190*1000</f>
        <v>41635.777707666653</v>
      </c>
      <c r="BY190" s="45">
        <f>Matrix2!BY190/Matrix3!BY190*1000000</f>
        <v>23077.149104824384</v>
      </c>
      <c r="BZ190" s="38">
        <f>Matrix2!BZ190/Matrix3!BZ190*100</f>
        <v>63.652312953874166</v>
      </c>
      <c r="CA190" s="38">
        <f>Matrix2!CA190/Matrix3!CA190*100</f>
        <v>67.082896117523603</v>
      </c>
      <c r="CB190" s="38">
        <f>Matrix2!CB190/Matrix3!CB190*100</f>
        <v>87.434172793159178</v>
      </c>
      <c r="CC190" s="38">
        <f>Matrix2!CC190/Matrix3!CC190*100</f>
        <v>12.565827206840815</v>
      </c>
      <c r="CD190" s="38">
        <f>Matrix2!CD190/Matrix3!CD190*100</f>
        <v>6.5592575212471971</v>
      </c>
      <c r="CE190" s="38">
        <f>Matrix2!CE190/Matrix3!CE190*100</f>
        <v>70.988132864213725</v>
      </c>
      <c r="CF190" s="38">
        <f>Matrix2!CF190/Matrix3!CF190*100</f>
        <v>10.703363914373089</v>
      </c>
      <c r="CG190" s="35">
        <f>Matrix2!$CG190-Matrix3!CG190</f>
        <v>-6495</v>
      </c>
      <c r="CH190" s="38">
        <f>Matrix2!CH190/Matrix3!CH190*100</f>
        <v>3.7994557253506387</v>
      </c>
      <c r="CI190" s="38">
        <f>Matrix2!CI190/Matrix3!CI190*100</f>
        <v>2.6585723257274441</v>
      </c>
      <c r="CJ190" s="38">
        <f>Matrix2!CJ190/Matrix3!CJ190*100</f>
        <v>1.1408833996231944</v>
      </c>
      <c r="CK190" s="38">
        <f>Matrix2!CK190/Matrix3!CK190*100</f>
        <v>37.281910009182731</v>
      </c>
      <c r="CL190" s="38">
        <v>4.7</v>
      </c>
      <c r="CM190" s="38">
        <f>Matrix2!CM190/Matrix3!CM190*100</f>
        <v>55.9228650137741</v>
      </c>
      <c r="CN190" s="38">
        <f>Matrix2!CN190/Matrix3!CN190*100</f>
        <v>25.843780135004824</v>
      </c>
      <c r="CO190" s="40">
        <f>Matrix2!CO190/Matrix3!CO190*100</f>
        <v>8.6232869162655703</v>
      </c>
      <c r="CP190" s="35">
        <f>Matrix2!CP190-Matrix3!CP190</f>
        <v>170</v>
      </c>
      <c r="CQ190" s="77">
        <f>Matrix2!CQ190/Matrix3!CQ190*100-100</f>
        <v>0.80283353010625547</v>
      </c>
      <c r="CR190" s="35">
        <f>Matrix2!CR190-Matrix3!CR190</f>
        <v>487</v>
      </c>
      <c r="CS190" s="50">
        <f>Matrix2!CS190/Matrix3!CS190*100-100</f>
        <v>2.3348355547032469</v>
      </c>
      <c r="CT190" s="38">
        <f>Matrix2!CT190/Matrix3!CT190*100</f>
        <v>34.579526821269617</v>
      </c>
      <c r="CU190" s="35">
        <f>Matrix2!CT190-Matrix3!CU190</f>
        <v>77</v>
      </c>
      <c r="CV190" s="38">
        <f>Matrix2!CV190/Matrix3!CV190*100</f>
        <v>109.28460997891779</v>
      </c>
      <c r="CW190" s="38">
        <f>Matrix2!CW190/Matrix3!CW190*100</f>
        <v>51.803948566479377</v>
      </c>
      <c r="CX190" s="38">
        <f>Matrix2!CX190/Matrix3!CX190</f>
        <v>2.1588359382491129</v>
      </c>
      <c r="CY190" s="38">
        <f>Matrix2!CY190/Matrix3!CY190</f>
        <v>1.2544294628928014</v>
      </c>
      <c r="CZ190" s="38">
        <f>Matrix2!CZ190/Matrix3!CZ190</f>
        <v>38.322553191489362</v>
      </c>
      <c r="DA190" s="40" t="s">
        <v>46</v>
      </c>
      <c r="DB190" s="44" t="s">
        <v>46</v>
      </c>
      <c r="DC190" s="44" t="s">
        <v>46</v>
      </c>
      <c r="DD190" s="44" t="s">
        <v>46</v>
      </c>
      <c r="DE190" s="44" t="s">
        <v>46</v>
      </c>
      <c r="DF190" s="44">
        <f>Matrix2!DF190/Matrix3!DF190*100</f>
        <v>5.5828877005347595</v>
      </c>
      <c r="DG190" s="44">
        <f>Matrix2!DG190/Matrix3!DG190*100</f>
        <v>69.348659003831415</v>
      </c>
      <c r="DH190" s="44">
        <f>Matrix2!DH190/Matrix3!DH190*100</f>
        <v>7.9226450405489697</v>
      </c>
      <c r="DI190" s="44">
        <f>Matrix2!DI190/Matrix3!DI190*100</f>
        <v>66.929133858267718</v>
      </c>
    </row>
    <row r="191" spans="1:113" x14ac:dyDescent="0.2">
      <c r="A191" s="3" t="s">
        <v>36</v>
      </c>
      <c r="B191" s="4">
        <v>2018</v>
      </c>
      <c r="C191" s="2" t="s">
        <v>13</v>
      </c>
      <c r="D191" s="38" t="s">
        <v>46</v>
      </c>
      <c r="E191" s="38" t="s">
        <v>46</v>
      </c>
      <c r="F191" s="39" t="s">
        <v>46</v>
      </c>
      <c r="G191" s="40" t="s">
        <v>46</v>
      </c>
      <c r="H191" s="38">
        <f>Matrix2!H191/Matrix3!H191*100</f>
        <v>6.369384359400998</v>
      </c>
      <c r="I191" s="38">
        <f>Matrix2!I191/Matrix3!I191*100</f>
        <v>16.425956738768718</v>
      </c>
      <c r="J191" s="38">
        <f>Matrix2!J191/Matrix3!J191*100</f>
        <v>29.556466641818858</v>
      </c>
      <c r="K191" s="38">
        <f>Matrix2!K191/Matrix3!K191*100</f>
        <v>16.988062442607895</v>
      </c>
      <c r="L191" s="38">
        <f>Matrix2!L191/Matrix3!L191*100</f>
        <v>5.3719008264462813</v>
      </c>
      <c r="M191" s="9" t="s">
        <v>46</v>
      </c>
      <c r="N191" s="38" t="s">
        <v>237</v>
      </c>
      <c r="O191" s="9">
        <f>Matrix2!O191/Matrix3!O191*100</f>
        <v>24.347826086956523</v>
      </c>
      <c r="P191" s="9" t="s">
        <v>237</v>
      </c>
      <c r="Q191" s="9" t="s">
        <v>237</v>
      </c>
      <c r="R191" s="40" t="s">
        <v>46</v>
      </c>
      <c r="S191" s="38">
        <f>Matrix2!S191/Matrix3!S191*100</f>
        <v>69.063180827886711</v>
      </c>
      <c r="T191" s="38">
        <f>Matrix2!T191/Matrix3!T191*100</f>
        <v>71.331877729257641</v>
      </c>
      <c r="U191" s="38">
        <f>Matrix2!U191/Matrix3!U191*100</f>
        <v>47.904611607925652</v>
      </c>
      <c r="V191" s="38">
        <f>Matrix2!V191/Matrix3!V191*100</f>
        <v>59.67302452316077</v>
      </c>
      <c r="W191" s="38">
        <f>Matrix2!W191/Matrix3!W191*100</f>
        <v>54.062957540263547</v>
      </c>
      <c r="X191" s="38">
        <f>Matrix2!X191/Matrix3!X191*100</f>
        <v>9.4917536183103337</v>
      </c>
      <c r="Y191" s="38">
        <f>Matrix2!Y191/Matrix3!Y191*100</f>
        <v>24.573122886497881</v>
      </c>
      <c r="Z191" s="38">
        <f>Matrix2!Z191/Matrix3!Z191*100</f>
        <v>10.914732909093141</v>
      </c>
      <c r="AA191" s="38">
        <f>(Matrix3!AA191-Matrix2!AA191)/Matrix2!AA191*100</f>
        <v>23.876327478111474</v>
      </c>
      <c r="AB191" s="38" t="s">
        <v>46</v>
      </c>
      <c r="AC191" s="38" t="s">
        <v>46</v>
      </c>
      <c r="AD191" s="38">
        <f>Matrix2!AD191/Matrix3!AD191*100</f>
        <v>88.461538461538453</v>
      </c>
      <c r="AE191" s="44">
        <f>Matrix2!AE191/Matrix3!AE191*100</f>
        <v>51.728334956183055</v>
      </c>
      <c r="AF191" s="40">
        <f>Matrix2!AF191/Matrix3!AF191*100</f>
        <v>86.231884057971016</v>
      </c>
      <c r="AG191" s="38">
        <f>Matrix2!AG191/Matrix3!AG191*100</f>
        <v>17.856905158069882</v>
      </c>
      <c r="AH191" s="38">
        <f>Matrix2!AH191/Matrix3!AH191*100</f>
        <v>58.306188925081436</v>
      </c>
      <c r="AI191" s="38">
        <f>Matrix2!AI191/Matrix3!AI191*100</f>
        <v>104.74154683249127</v>
      </c>
      <c r="AJ191" s="38">
        <f>Matrix2!AJ191/Matrix3!AJ191*100</f>
        <v>18.115942028985508</v>
      </c>
      <c r="AK191" s="38">
        <f>Matrix2!AK191/Matrix3!AK191*100</f>
        <v>17.643429981492904</v>
      </c>
      <c r="AL191" s="38">
        <f>Matrix2!AL191/Matrix3!AL191*100</f>
        <v>9.1301665638494764</v>
      </c>
      <c r="AM191" s="38">
        <f>Matrix2!AM191/Matrix3!AM191*100</f>
        <v>26.573426573426573</v>
      </c>
      <c r="AN191" s="38">
        <f>Matrix2!AN191/Matrix3!AN191*100</f>
        <v>11.218784942228849</v>
      </c>
      <c r="AO191" s="38">
        <f>Matrix2!AO191/Matrix3!AO191*1000</f>
        <v>43.235184494968323</v>
      </c>
      <c r="AP191" s="38" t="s">
        <v>46</v>
      </c>
      <c r="AQ191" s="40" t="s">
        <v>46</v>
      </c>
      <c r="AR191" s="38">
        <f>Matrix2!AR191/Matrix3!AR191*100</f>
        <v>9.3843594009983367</v>
      </c>
      <c r="AS191" s="38">
        <f>Matrix2!AS191/Matrix3!AS191*100</f>
        <v>36.382978723404257</v>
      </c>
      <c r="AT191" s="38">
        <f>Matrix2!AT191/Matrix3!AT191*100</f>
        <v>36.64717348927875</v>
      </c>
      <c r="AU191" s="38">
        <f>Matrix2!AU191/Matrix3!AU191*100</f>
        <v>37.234042553191486</v>
      </c>
      <c r="AV191" s="38">
        <f>Matrix2!AV191/Matrix3!AV191*100</f>
        <v>7.9432624113475185</v>
      </c>
      <c r="AW191" s="38">
        <f>Matrix2!AW191/Matrix3!AW191*100</f>
        <v>1.2765957446808509</v>
      </c>
      <c r="AX191" s="38" t="s">
        <v>237</v>
      </c>
      <c r="AY191" s="38" t="s">
        <v>46</v>
      </c>
      <c r="AZ191" s="9" t="s">
        <v>46</v>
      </c>
      <c r="BA191" s="40">
        <f>Matrix2!BA191/Matrix3!BA191*1000</f>
        <v>11.754827875734676</v>
      </c>
      <c r="BB191" s="31" t="s">
        <v>46</v>
      </c>
      <c r="BC191" s="38">
        <f>Matrix2!BC191/Matrix3!BC191*100</f>
        <v>4.4892648015614833</v>
      </c>
      <c r="BD191" s="55">
        <f>Matrix2!BD191/Matrix3!BD191*100</f>
        <v>56.521739130434781</v>
      </c>
      <c r="BE191" s="38">
        <f>Matrix2!BE191/Matrix3!BE191*100</f>
        <v>3.5087719298245612</v>
      </c>
      <c r="BF191" s="51">
        <f>Matrix2!BF191/Matrix3!BF191*100</f>
        <v>65</v>
      </c>
      <c r="BG191" s="38">
        <f>Matrix2!BG191/Matrix3!BG191*100</f>
        <v>24.159733777038269</v>
      </c>
      <c r="BH191" s="38">
        <f>Matrix2!BH191/Matrix3!BH191*100</f>
        <v>1.3223140495867769</v>
      </c>
      <c r="BI191" s="38">
        <f>Matrix2!BI191/Matrix3!BI191*100</f>
        <v>19.124152167502213</v>
      </c>
      <c r="BJ191" s="38">
        <f>Matrix2!BJ191/Matrix3!BJ191*100</f>
        <v>7.7115895016219405</v>
      </c>
      <c r="BK191" s="38">
        <f>Matrix2!BK191/Matrix3!BK191*100</f>
        <v>28.489483747609945</v>
      </c>
      <c r="BL191" s="38" t="s">
        <v>46</v>
      </c>
      <c r="BM191" s="38" t="s">
        <v>46</v>
      </c>
      <c r="BN191" s="38" t="s">
        <v>46</v>
      </c>
      <c r="BO191" s="40" t="s">
        <v>46</v>
      </c>
      <c r="BP191" s="38">
        <f>Matrix2!BP191/Matrix3!BP191*100</f>
        <v>11.402827404070219</v>
      </c>
      <c r="BQ191" s="38">
        <f>Matrix2!BQ191/Matrix3!BQ191*100</f>
        <v>15.141245807656716</v>
      </c>
      <c r="BR191" s="38">
        <f>(Matrix2!BR191-Matrix3!BR191)/Matrix3!BR191*100</f>
        <v>59.953167820073716</v>
      </c>
      <c r="BS191" s="38">
        <f>Matrix2!BS191/Matrix3!BS191*100</f>
        <v>5.9700499168053245</v>
      </c>
      <c r="BT191" s="38">
        <f>Matrix2!BT191/Matrix3!BT191*100</f>
        <v>2.6955074875207989</v>
      </c>
      <c r="BU191" s="38">
        <f>Matrix2!BU191/Matrix3!BU191*100</f>
        <v>2.0351095230697531</v>
      </c>
      <c r="BV191" s="38">
        <f>Matrix2!BV191/Matrix3!BV191*100</f>
        <v>6.2044756472136902</v>
      </c>
      <c r="BW191" s="38">
        <f>Matrix2!BW191/Matrix3!BW191*100</f>
        <v>8.8324399906781625</v>
      </c>
      <c r="BX191" s="35">
        <f>Matrix2!BX191/Matrix3!BX191*1000</f>
        <v>51138.603140227395</v>
      </c>
      <c r="BY191" s="45">
        <f>Matrix2!BY191/Matrix3!BY191*1000000</f>
        <v>26365.335363743339</v>
      </c>
      <c r="BZ191" s="38">
        <f>Matrix2!BZ191/Matrix3!BZ191*100</f>
        <v>61.031613976705486</v>
      </c>
      <c r="CA191" s="38">
        <f>Matrix2!CA191/Matrix3!CA191*100</f>
        <v>69.830765892818405</v>
      </c>
      <c r="CB191" s="38">
        <f>Matrix2!CB191/Matrix3!CB191*100</f>
        <v>88.597172595929791</v>
      </c>
      <c r="CC191" s="38">
        <f>Matrix2!CC191/Matrix3!CC191*100</f>
        <v>11.402827404070219</v>
      </c>
      <c r="CD191" s="38">
        <f>Matrix2!CD191/Matrix3!CD191*100</f>
        <v>7.3170731707317067</v>
      </c>
      <c r="CE191" s="38">
        <f>Matrix2!CE191/Matrix3!CE191*100</f>
        <v>69.156584253901457</v>
      </c>
      <c r="CF191" s="38">
        <f>Matrix2!CF191/Matrix3!CF191*100</f>
        <v>8.8888888888888893</v>
      </c>
      <c r="CG191" s="35">
        <f>Matrix2!$CG191-Matrix3!CG191</f>
        <v>-1852</v>
      </c>
      <c r="CH191" s="38">
        <f>Matrix2!CH191/Matrix3!CH191*100</f>
        <v>2.5081788440567068</v>
      </c>
      <c r="CI191" s="38">
        <f>Matrix2!CI191/Matrix3!CI191*100</f>
        <v>1.5267175572519083</v>
      </c>
      <c r="CJ191" s="38">
        <f>Matrix2!CJ191/Matrix3!CJ191*100</f>
        <v>0.98146128680479827</v>
      </c>
      <c r="CK191" s="38">
        <f>Matrix2!CK191/Matrix3!CK191*100</f>
        <v>30</v>
      </c>
      <c r="CL191" s="38" t="s">
        <v>237</v>
      </c>
      <c r="CM191" s="38">
        <f>Matrix2!CM191/Matrix3!CM191*100</f>
        <v>56.956521739130437</v>
      </c>
      <c r="CN191" s="38">
        <f>Matrix2!CN191/Matrix3!CN191*100</f>
        <v>26.626016260162601</v>
      </c>
      <c r="CO191" s="40">
        <f>Matrix2!CO191/Matrix3!CO191*100</f>
        <v>6.2901744719926542</v>
      </c>
      <c r="CP191" s="35">
        <f>Matrix2!CP191-Matrix3!CP191</f>
        <v>29</v>
      </c>
      <c r="CQ191" s="77">
        <f>Matrix2!CQ191/Matrix3!CQ191*100-100</f>
        <v>0.41600918089226013</v>
      </c>
      <c r="CR191" s="35">
        <f>Matrix2!CR191-Matrix3!CR191</f>
        <v>218</v>
      </c>
      <c r="CS191" s="50">
        <f>Matrix2!CS191/Matrix3!CS191*100-100</f>
        <v>3.2143910350928877</v>
      </c>
      <c r="CT191" s="38">
        <f>Matrix2!CT191/Matrix3!CT191*100</f>
        <v>32.914285714285711</v>
      </c>
      <c r="CU191" s="35">
        <f>Matrix2!CT191-Matrix3!CU191</f>
        <v>15</v>
      </c>
      <c r="CV191" s="38">
        <f>Matrix2!CV191/Matrix3!CV191*100</f>
        <v>109.27857142857142</v>
      </c>
      <c r="CW191" s="38">
        <f>Matrix2!CW191/Matrix3!CW191*100</f>
        <v>50.911813643926784</v>
      </c>
      <c r="CX191" s="38">
        <f>Matrix2!CX191/Matrix3!CX191</f>
        <v>2.2154231790032437</v>
      </c>
      <c r="CY191" s="38">
        <f>Matrix2!CY191/Matrix3!CY191</f>
        <v>2.2381945478921494</v>
      </c>
      <c r="CZ191" s="38">
        <f>Matrix2!CZ191/Matrix3!CZ191</f>
        <v>48.467741935483872</v>
      </c>
      <c r="DA191" s="40" t="s">
        <v>46</v>
      </c>
      <c r="DB191" s="44" t="s">
        <v>46</v>
      </c>
      <c r="DC191" s="44" t="s">
        <v>46</v>
      </c>
      <c r="DD191" s="44" t="s">
        <v>46</v>
      </c>
      <c r="DE191" s="44" t="s">
        <v>46</v>
      </c>
      <c r="DF191" s="44">
        <f>Matrix2!DF191/Matrix3!DF191*100</f>
        <v>4.4892648015614833</v>
      </c>
      <c r="DG191" s="44">
        <f>Matrix2!DG191/Matrix3!DG191*100</f>
        <v>56.521739130434781</v>
      </c>
      <c r="DH191" s="44">
        <f>Matrix2!DH191/Matrix3!DH191*100</f>
        <v>3.5087719298245612</v>
      </c>
      <c r="DI191" s="44">
        <f>Matrix2!DI191/Matrix3!DI191*100</f>
        <v>65</v>
      </c>
    </row>
    <row r="192" spans="1:113" x14ac:dyDescent="0.2">
      <c r="A192" s="3" t="s">
        <v>37</v>
      </c>
      <c r="B192" s="4">
        <v>2018</v>
      </c>
      <c r="C192" s="2" t="s">
        <v>14</v>
      </c>
      <c r="D192" s="38" t="s">
        <v>46</v>
      </c>
      <c r="E192" s="38" t="s">
        <v>46</v>
      </c>
      <c r="F192" s="39" t="s">
        <v>46</v>
      </c>
      <c r="G192" s="40" t="s">
        <v>46</v>
      </c>
      <c r="H192" s="38">
        <f>Matrix2!H192/Matrix3!H192*100</f>
        <v>13.645538958417442</v>
      </c>
      <c r="I192" s="38">
        <f>Matrix2!I192/Matrix3!I192*100</f>
        <v>34.222850222042794</v>
      </c>
      <c r="J192" s="38">
        <f>Matrix2!J192/Matrix3!J192*100</f>
        <v>53.251649387370406</v>
      </c>
      <c r="K192" s="38">
        <f>Matrix2!K192/Matrix3!K192*100</f>
        <v>34.615384615384613</v>
      </c>
      <c r="L192" s="38">
        <f>Matrix2!L192/Matrix3!L192*100</f>
        <v>17.743161094224924</v>
      </c>
      <c r="M192" s="9" t="s">
        <v>46</v>
      </c>
      <c r="N192" s="38" t="s">
        <v>237</v>
      </c>
      <c r="O192" s="9">
        <f>Matrix2!O192/Matrix3!O192*100</f>
        <v>36.829558998808103</v>
      </c>
      <c r="P192" s="9">
        <f>Matrix2!P192/Matrix3!P192*100</f>
        <v>42.726768200987067</v>
      </c>
      <c r="Q192" s="9">
        <f>(Matrix3!Q192-Matrix2!Q192)/Matrix2!Q192*100</f>
        <v>39.723870260862917</v>
      </c>
      <c r="R192" s="40" t="s">
        <v>46</v>
      </c>
      <c r="S192" s="38">
        <f>Matrix2!S192/Matrix3!S192*100</f>
        <v>63.612167300380229</v>
      </c>
      <c r="T192" s="38">
        <f>Matrix2!T192/Matrix3!T192*100</f>
        <v>67.576243980738354</v>
      </c>
      <c r="U192" s="38">
        <f>Matrix2!U192/Matrix3!U192*100</f>
        <v>46.628969117007394</v>
      </c>
      <c r="V192" s="38">
        <f>Matrix2!V192/Matrix3!V192*100</f>
        <v>56.404320987654323</v>
      </c>
      <c r="W192" s="38">
        <f>Matrix2!W192/Matrix3!W192*100</f>
        <v>50.629664179104473</v>
      </c>
      <c r="X192" s="38">
        <f>Matrix2!X192/Matrix3!X192*100</f>
        <v>11.022819885900571</v>
      </c>
      <c r="Y192" s="38">
        <f>Matrix2!Y192/Matrix3!Y192*100</f>
        <v>27.828837846624772</v>
      </c>
      <c r="Z192" s="38">
        <f>Matrix2!Z192/Matrix3!Z192*100</f>
        <v>16.584690081324922</v>
      </c>
      <c r="AA192" s="38">
        <f>(Matrix3!AA192-Matrix2!AA192)/Matrix2!AA192*100</f>
        <v>18.414312546244471</v>
      </c>
      <c r="AB192" s="38" t="s">
        <v>46</v>
      </c>
      <c r="AC192" s="38" t="s">
        <v>46</v>
      </c>
      <c r="AD192" s="38">
        <f>Matrix2!AD192/Matrix3!AD192*100</f>
        <v>86.011342155009459</v>
      </c>
      <c r="AE192" s="44">
        <f>Matrix2!AE192/Matrix3!AE192*100</f>
        <v>33.811475409836063</v>
      </c>
      <c r="AF192" s="40">
        <f>Matrix2!AF192/Matrix3!AF192*100</f>
        <v>0</v>
      </c>
      <c r="AG192" s="38">
        <f>Matrix2!AG192/Matrix3!AG192*100</f>
        <v>17.133629390391604</v>
      </c>
      <c r="AH192" s="38">
        <f>Matrix2!AH192/Matrix3!AH192*100</f>
        <v>47.563352826510716</v>
      </c>
      <c r="AI192" s="38">
        <f>Matrix2!AI192/Matrix3!AI192*100</f>
        <v>82.376376845558937</v>
      </c>
      <c r="AJ192" s="38">
        <f>Matrix2!AJ192/Matrix3!AJ192*100</f>
        <v>30.20457280385078</v>
      </c>
      <c r="AK192" s="38">
        <f>Matrix2!AK192/Matrix3!AK192*100</f>
        <v>20.933913731697665</v>
      </c>
      <c r="AL192" s="38">
        <f>Matrix2!AL192/Matrix3!AL192*100</f>
        <v>18.322121092204195</v>
      </c>
      <c r="AM192" s="38">
        <f>Matrix2!AM192/Matrix3!AM192*100</f>
        <v>39.319470699432891</v>
      </c>
      <c r="AN192" s="38">
        <f>Matrix2!AN192/Matrix3!AN192*100</f>
        <v>23.044297832233742</v>
      </c>
      <c r="AO192" s="38">
        <f>Matrix2!AO192/Matrix3!AO192*1000</f>
        <v>73.51555136663525</v>
      </c>
      <c r="AP192" s="38" t="s">
        <v>46</v>
      </c>
      <c r="AQ192" s="40" t="s">
        <v>46</v>
      </c>
      <c r="AR192" s="38">
        <f>Matrix2!AR192/Matrix3!AR192*100</f>
        <v>10.327008477997577</v>
      </c>
      <c r="AS192" s="38">
        <f>Matrix2!AS192/Matrix3!AS192*100</f>
        <v>30.218921032056294</v>
      </c>
      <c r="AT192" s="38">
        <f>Matrix2!AT192/Matrix3!AT192*100</f>
        <v>34.152652005174645</v>
      </c>
      <c r="AU192" s="38">
        <f>Matrix2!AU192/Matrix3!AU192*100</f>
        <v>39.015151515151516</v>
      </c>
      <c r="AV192" s="38">
        <f>Matrix2!AV192/Matrix3!AV192*100</f>
        <v>14.855355746677091</v>
      </c>
      <c r="AW192" s="38">
        <f>Matrix2!AW192/Matrix3!AW192*100</f>
        <v>2.9319781078967941</v>
      </c>
      <c r="AX192" s="38" t="s">
        <v>237</v>
      </c>
      <c r="AY192" s="38" t="s">
        <v>46</v>
      </c>
      <c r="AZ192" s="9" t="s">
        <v>46</v>
      </c>
      <c r="BA192" s="40">
        <f>Matrix2!BA192/Matrix3!BA192*1000</f>
        <v>12.908777969018933</v>
      </c>
      <c r="BB192" s="31" t="s">
        <v>46</v>
      </c>
      <c r="BC192" s="38">
        <f>Matrix2!BC192/Matrix3!BC192*100</f>
        <v>6.9632495164410058</v>
      </c>
      <c r="BD192" s="55">
        <f>Matrix2!BD192/Matrix3!BD192*100</f>
        <v>60</v>
      </c>
      <c r="BE192" s="38">
        <f>Matrix2!BE192/Matrix3!BE192*100</f>
        <v>7.4235807860262017</v>
      </c>
      <c r="BF192" s="51">
        <f>Matrix2!BF192/Matrix3!BF192*100</f>
        <v>63.235294117647058</v>
      </c>
      <c r="BG192" s="38">
        <f>Matrix2!BG192/Matrix3!BG192*100</f>
        <v>21.251513928138877</v>
      </c>
      <c r="BH192" s="38">
        <f>Matrix2!BH192/Matrix3!BH192*100</f>
        <v>4.5592705167173255</v>
      </c>
      <c r="BI192" s="38">
        <f>Matrix2!BI192/Matrix3!BI192*100</f>
        <v>16.386952405542647</v>
      </c>
      <c r="BJ192" s="38">
        <f>Matrix2!BJ192/Matrix3!BJ192*100</f>
        <v>7.6684740511231597</v>
      </c>
      <c r="BK192" s="38">
        <f>Matrix2!BK192/Matrix3!BK192*100</f>
        <v>30.078563411896749</v>
      </c>
      <c r="BL192" s="38" t="s">
        <v>46</v>
      </c>
      <c r="BM192" s="38" t="s">
        <v>46</v>
      </c>
      <c r="BN192" s="38" t="s">
        <v>46</v>
      </c>
      <c r="BO192" s="40" t="s">
        <v>46</v>
      </c>
      <c r="BP192" s="38">
        <f>Matrix2!BP192/Matrix3!BP192*100</f>
        <v>12.352268394967595</v>
      </c>
      <c r="BQ192" s="38">
        <f>Matrix2!BQ192/Matrix3!BQ192*100</f>
        <v>20.199424576334934</v>
      </c>
      <c r="BR192" s="38">
        <f>(Matrix2!BR192-Matrix3!BR192)/Matrix3!BR192*100</f>
        <v>49.319563474373588</v>
      </c>
      <c r="BS192" s="38">
        <f>Matrix2!BS192/Matrix3!BS192*100</f>
        <v>12.745256358498184</v>
      </c>
      <c r="BT192" s="38">
        <f>Matrix2!BT192/Matrix3!BT192*100</f>
        <v>6.4352038756560352</v>
      </c>
      <c r="BU192" s="38">
        <f>Matrix2!BU192/Matrix3!BU192*100</f>
        <v>4.5558520777735412</v>
      </c>
      <c r="BV192" s="38">
        <f>Matrix2!BV192/Matrix3!BV192*100</f>
        <v>13.139546806110941</v>
      </c>
      <c r="BW192" s="38">
        <f>Matrix2!BW192/Matrix3!BW192*100</f>
        <v>15.073529411764705</v>
      </c>
      <c r="BX192" s="35">
        <f>Matrix2!BX192/Matrix3!BX192*1000</f>
        <v>40618.924766977369</v>
      </c>
      <c r="BY192" s="45">
        <f>Matrix2!BY192/Matrix3!BY192*1000000</f>
        <v>23101.496881496882</v>
      </c>
      <c r="BZ192" s="38">
        <f>Matrix2!BZ192/Matrix3!BZ192*100</f>
        <v>64.549858700040375</v>
      </c>
      <c r="CA192" s="38">
        <f>Matrix2!CA192/Matrix3!CA192*100</f>
        <v>65.859017010859333</v>
      </c>
      <c r="CB192" s="38">
        <f>Matrix2!CB192/Matrix3!CB192*100</f>
        <v>87.647731605032405</v>
      </c>
      <c r="CC192" s="38">
        <f>Matrix2!CC192/Matrix3!CC192*100</f>
        <v>12.352268394967595</v>
      </c>
      <c r="CD192" s="38">
        <f>Matrix2!CD192/Matrix3!CD192*100</f>
        <v>7.5867327487609604</v>
      </c>
      <c r="CE192" s="38">
        <f>Matrix2!CE192/Matrix3!CE192*100</f>
        <v>70.508916920400182</v>
      </c>
      <c r="CF192" s="38">
        <f>Matrix2!CF192/Matrix3!CF192*100</f>
        <v>13.36206896551724</v>
      </c>
      <c r="CG192" s="35">
        <f>Matrix2!$CG192-Matrix3!CG192</f>
        <v>-4352</v>
      </c>
      <c r="CH192" s="38">
        <f>Matrix2!CH192/Matrix3!CH192*100</f>
        <v>5.2473575583213456</v>
      </c>
      <c r="CI192" s="38">
        <f>Matrix2!CI192/Matrix3!CI192*100</f>
        <v>3.7963599974982802</v>
      </c>
      <c r="CJ192" s="38">
        <f>Matrix2!CJ192/Matrix3!CJ192*100</f>
        <v>1.4509975608230659</v>
      </c>
      <c r="CK192" s="38">
        <f>Matrix2!CK192/Matrix3!CK192*100</f>
        <v>42.193087008343269</v>
      </c>
      <c r="CL192" s="38" t="s">
        <v>237</v>
      </c>
      <c r="CM192" s="38">
        <f>Matrix2!CM192/Matrix3!CM192*100</f>
        <v>57.68772348033373</v>
      </c>
      <c r="CN192" s="38">
        <f>Matrix2!CN192/Matrix3!CN192*100</f>
        <v>26.555555555555554</v>
      </c>
      <c r="CO192" s="40">
        <f>Matrix2!CO192/Matrix3!CO192*100</f>
        <v>12.704756912593368</v>
      </c>
      <c r="CP192" s="35">
        <f>Matrix2!CP192-Matrix3!CP192</f>
        <v>81</v>
      </c>
      <c r="CQ192" s="77">
        <f>Matrix2!CQ192/Matrix3!CQ192*100-100</f>
        <v>0.69224852576704166</v>
      </c>
      <c r="CR192" s="35">
        <f>Matrix2!CR192-Matrix3!CR192</f>
        <v>163</v>
      </c>
      <c r="CS192" s="50">
        <f>Matrix2!CS192/Matrix3!CS192*100-100</f>
        <v>1.4028746019450864</v>
      </c>
      <c r="CT192" s="38">
        <f>Matrix2!CT192/Matrix3!CT192*100</f>
        <v>53.030045832626037</v>
      </c>
      <c r="CU192" s="35">
        <f>Matrix2!CT192-Matrix3!CU192</f>
        <v>64</v>
      </c>
      <c r="CV192" s="38">
        <f>Matrix2!CV192/Matrix3!CV192*100</f>
        <v>94.120692581904592</v>
      </c>
      <c r="CW192" s="38">
        <f>Matrix2!CW192/Matrix3!CW192*100</f>
        <v>44.769075494549853</v>
      </c>
      <c r="CX192" s="38">
        <f>Matrix2!CX192/Matrix3!CX192</f>
        <v>2.1318529993975384</v>
      </c>
      <c r="CY192" s="38">
        <f>Matrix2!CY192/Matrix3!CY192</f>
        <v>6.5373449458960149</v>
      </c>
      <c r="CZ192" s="38">
        <f>Matrix2!CZ192/Matrix3!CZ192</f>
        <v>73.720238095238102</v>
      </c>
      <c r="DA192" s="40" t="s">
        <v>46</v>
      </c>
      <c r="DB192" s="44" t="s">
        <v>46</v>
      </c>
      <c r="DC192" s="44" t="s">
        <v>46</v>
      </c>
      <c r="DD192" s="44" t="s">
        <v>46</v>
      </c>
      <c r="DE192" s="44" t="s">
        <v>46</v>
      </c>
      <c r="DF192" s="44">
        <f>Matrix2!DF192/Matrix3!DF192*100</f>
        <v>6.9632495164410058</v>
      </c>
      <c r="DG192" s="44">
        <f>Matrix2!DG192/Matrix3!DG192*100</f>
        <v>60</v>
      </c>
      <c r="DH192" s="44">
        <f>Matrix2!DH192/Matrix3!DH192*100</f>
        <v>7.4235807860262017</v>
      </c>
      <c r="DI192" s="44">
        <f>Matrix2!DI192/Matrix3!DI192*100</f>
        <v>63.235294117647058</v>
      </c>
    </row>
    <row r="193" spans="1:113" x14ac:dyDescent="0.2">
      <c r="A193" s="3" t="s">
        <v>38</v>
      </c>
      <c r="B193" s="4">
        <v>2018</v>
      </c>
      <c r="C193" s="2" t="s">
        <v>15</v>
      </c>
      <c r="D193" s="38" t="s">
        <v>46</v>
      </c>
      <c r="E193" s="38" t="s">
        <v>46</v>
      </c>
      <c r="F193" s="39" t="s">
        <v>46</v>
      </c>
      <c r="G193" s="40" t="s">
        <v>46</v>
      </c>
      <c r="H193" s="38">
        <f>Matrix2!H193/Matrix3!H193*100</f>
        <v>13.515585079202861</v>
      </c>
      <c r="I193" s="38">
        <f>Matrix2!I193/Matrix3!I193*100</f>
        <v>30.071538068472154</v>
      </c>
      <c r="J193" s="38">
        <f>Matrix2!J193/Matrix3!J193*100</f>
        <v>49.599214788156388</v>
      </c>
      <c r="K193" s="38">
        <f>Matrix2!K193/Matrix3!K193*100</f>
        <v>30.836963999082776</v>
      </c>
      <c r="L193" s="38">
        <f>Matrix2!L193/Matrix3!L193*100</f>
        <v>11.453201970443349</v>
      </c>
      <c r="M193" s="9" t="s">
        <v>46</v>
      </c>
      <c r="N193" s="38">
        <v>20.399999999999999</v>
      </c>
      <c r="O193" s="9">
        <f>Matrix2!O193/Matrix3!O193*100</f>
        <v>34.822934232715006</v>
      </c>
      <c r="P193" s="9">
        <f>Matrix2!P193/Matrix3!P193*100</f>
        <v>40.316030646360531</v>
      </c>
      <c r="Q193" s="9">
        <f>(Matrix3!Q193-Matrix2!Q193)/Matrix2!Q193*100</f>
        <v>40.334522817663057</v>
      </c>
      <c r="R193" s="40" t="s">
        <v>46</v>
      </c>
      <c r="S193" s="38">
        <f>Matrix2!S193/Matrix3!S193*100</f>
        <v>64.899286423990617</v>
      </c>
      <c r="T193" s="38">
        <f>Matrix2!T193/Matrix3!T193*100</f>
        <v>69.938754678462061</v>
      </c>
      <c r="U193" s="38">
        <f>Matrix2!U193/Matrix3!U193*100</f>
        <v>45.405207187385408</v>
      </c>
      <c r="V193" s="38">
        <f>Matrix2!V193/Matrix3!V193*100</f>
        <v>56.094808126410832</v>
      </c>
      <c r="W193" s="38">
        <f>Matrix2!W193/Matrix3!W193*100</f>
        <v>50.831852689387823</v>
      </c>
      <c r="X193" s="38">
        <f>Matrix2!X193/Matrix3!X193*100</f>
        <v>10.06179473401397</v>
      </c>
      <c r="Y193" s="38">
        <f>Matrix2!Y193/Matrix3!Y193*100</f>
        <v>27.555041039277477</v>
      </c>
      <c r="Z193" s="38">
        <f>Matrix2!Z193/Matrix3!Z193*100</f>
        <v>15.149757742412451</v>
      </c>
      <c r="AA193" s="38">
        <f>(Matrix3!AA193-Matrix2!AA193)/Matrix2!AA193*100</f>
        <v>21.696962701364132</v>
      </c>
      <c r="AB193" s="38" t="s">
        <v>46</v>
      </c>
      <c r="AC193" s="38" t="s">
        <v>46</v>
      </c>
      <c r="AD193" s="38">
        <f>Matrix2!AD193/Matrix3!AD193*100</f>
        <v>86.05527638190955</v>
      </c>
      <c r="AE193" s="44">
        <f>Matrix2!AE193/Matrix3!AE193*100</f>
        <v>42.874768661320175</v>
      </c>
      <c r="AF193" s="40">
        <f>Matrix2!AF193/Matrix3!AF193*100</f>
        <v>74.459234608985028</v>
      </c>
      <c r="AG193" s="38">
        <f>Matrix2!AG193/Matrix3!AG193*100</f>
        <v>17.353659228978596</v>
      </c>
      <c r="AH193" s="38">
        <f>Matrix2!AH193/Matrix3!AH193*100</f>
        <v>41.516709511568124</v>
      </c>
      <c r="AI193" s="38">
        <f>Matrix2!AI193/Matrix3!AI193*100</f>
        <v>88.331048663468124</v>
      </c>
      <c r="AJ193" s="38">
        <f>Matrix2!AJ193/Matrix3!AJ193*100</f>
        <v>3.7437603993344428</v>
      </c>
      <c r="AK193" s="38">
        <f>Matrix2!AK193/Matrix3!AK193*100</f>
        <v>21.36339237788513</v>
      </c>
      <c r="AL193" s="38">
        <f>Matrix2!AL193/Matrix3!AL193*100</f>
        <v>19.484702093397747</v>
      </c>
      <c r="AM193" s="38">
        <f>Matrix2!AM193/Matrix3!AM193*100</f>
        <v>45.979899497487438</v>
      </c>
      <c r="AN193" s="38">
        <f>Matrix2!AN193/Matrix3!AN193*100</f>
        <v>24.210698511369213</v>
      </c>
      <c r="AO193" s="38">
        <f>Matrix2!AO193/Matrix3!AO193*1000</f>
        <v>72.141338131850162</v>
      </c>
      <c r="AP193" s="38" t="s">
        <v>46</v>
      </c>
      <c r="AQ193" s="40" t="s">
        <v>46</v>
      </c>
      <c r="AR193" s="38">
        <f>Matrix2!AR193/Matrix3!AR193*100</f>
        <v>10.273661500028389</v>
      </c>
      <c r="AS193" s="38">
        <f>Matrix2!AS193/Matrix3!AS193*100</f>
        <v>35.064935064935064</v>
      </c>
      <c r="AT193" s="38">
        <f>Matrix2!AT193/Matrix3!AT193*100</f>
        <v>34.278959810874703</v>
      </c>
      <c r="AU193" s="38">
        <f>Matrix2!AU193/Matrix3!AU193*100</f>
        <v>39.770114942528735</v>
      </c>
      <c r="AV193" s="38">
        <f>Matrix2!AV193/Matrix3!AV193*100</f>
        <v>14.617297596021</v>
      </c>
      <c r="AW193" s="38">
        <f>Matrix2!AW193/Matrix3!AW193*100</f>
        <v>2.43161094224924</v>
      </c>
      <c r="AX193" s="38">
        <v>4.8</v>
      </c>
      <c r="AY193" s="38" t="s">
        <v>46</v>
      </c>
      <c r="AZ193" s="9" t="s">
        <v>46</v>
      </c>
      <c r="BA193" s="40">
        <f>Matrix2!BA193/Matrix3!BA193*1000</f>
        <v>14.361078546307152</v>
      </c>
      <c r="BB193" s="31" t="s">
        <v>46</v>
      </c>
      <c r="BC193" s="38">
        <f>Matrix2!BC193/Matrix3!BC193*100</f>
        <v>6.2618595825426944</v>
      </c>
      <c r="BD193" s="55">
        <f>Matrix2!BD193/Matrix3!BD193*100</f>
        <v>38.961038961038966</v>
      </c>
      <c r="BE193" s="38">
        <f>Matrix2!BE193/Matrix3!BE193*100</f>
        <v>6.9888475836431221</v>
      </c>
      <c r="BF193" s="51">
        <f>Matrix2!BF193/Matrix3!BF193*100</f>
        <v>41.48936170212766</v>
      </c>
      <c r="BG193" s="38">
        <f>Matrix2!BG193/Matrix3!BG193*100</f>
        <v>20.746039856923861</v>
      </c>
      <c r="BH193" s="38">
        <f>Matrix2!BH193/Matrix3!BH193*100</f>
        <v>3.6945812807881775</v>
      </c>
      <c r="BI193" s="38">
        <f>Matrix2!BI193/Matrix3!BI193*100</f>
        <v>16.490310307930091</v>
      </c>
      <c r="BJ193" s="38">
        <f>Matrix2!BJ193/Matrix3!BJ193*100</f>
        <v>7.7517536559267626</v>
      </c>
      <c r="BK193" s="38">
        <f>Matrix2!BK193/Matrix3!BK193*100</f>
        <v>24.386503067484664</v>
      </c>
      <c r="BL193" s="38" t="s">
        <v>46</v>
      </c>
      <c r="BM193" s="38" t="s">
        <v>46</v>
      </c>
      <c r="BN193" s="38" t="s">
        <v>46</v>
      </c>
      <c r="BO193" s="40" t="s">
        <v>46</v>
      </c>
      <c r="BP193" s="38">
        <f>Matrix2!BP193/Matrix3!BP193*100</f>
        <v>11.501265658466931</v>
      </c>
      <c r="BQ193" s="38">
        <f>Matrix2!BQ193/Matrix3!BQ193*100</f>
        <v>18.995907094009297</v>
      </c>
      <c r="BR193" s="38">
        <f>(Matrix2!BR193-Matrix3!BR193)/Matrix3!BR193*100</f>
        <v>52.044977828911939</v>
      </c>
      <c r="BS193" s="38">
        <f>Matrix2!BS193/Matrix3!BS193*100</f>
        <v>12.533356043831262</v>
      </c>
      <c r="BT193" s="38">
        <f>Matrix2!BT193/Matrix3!BT193*100</f>
        <v>6.202804746494067</v>
      </c>
      <c r="BU193" s="38">
        <f>Matrix2!BU193/Matrix3!BU193*100</f>
        <v>4.5304082559875383</v>
      </c>
      <c r="BV193" s="38">
        <f>Matrix2!BV193/Matrix3!BV193*100</f>
        <v>13.041765169424743</v>
      </c>
      <c r="BW193" s="38">
        <f>Matrix2!BW193/Matrix3!BW193*100</f>
        <v>15.190089705254165</v>
      </c>
      <c r="BX193" s="35">
        <f>Matrix2!BX193/Matrix3!BX193*1000</f>
        <v>38185.910535876472</v>
      </c>
      <c r="BY193" s="45">
        <f>Matrix2!BY193/Matrix3!BY193*1000000</f>
        <v>22406.00657524509</v>
      </c>
      <c r="BZ193" s="38">
        <f>Matrix2!BZ193/Matrix3!BZ193*100</f>
        <v>64.801567024357013</v>
      </c>
      <c r="CA193" s="38">
        <f>Matrix2!CA193/Matrix3!CA193*100</f>
        <v>67.842360193747254</v>
      </c>
      <c r="CB193" s="38">
        <f>Matrix2!CB193/Matrix3!CB193*100</f>
        <v>88.498734341533066</v>
      </c>
      <c r="CC193" s="38">
        <f>Matrix2!CC193/Matrix3!CC193*100</f>
        <v>11.501265658466931</v>
      </c>
      <c r="CD193" s="38">
        <f>Matrix2!CD193/Matrix3!CD193*100</f>
        <v>7.2434607645875255</v>
      </c>
      <c r="CE193" s="38">
        <f>Matrix2!CE193/Matrix3!CE193*100</f>
        <v>71.426475980931428</v>
      </c>
      <c r="CF193" s="38">
        <f>Matrix2!CF193/Matrix3!CF193*100</f>
        <v>13.77049180327869</v>
      </c>
      <c r="CG193" s="35">
        <f>Matrix2!$CG193-Matrix3!CG193</f>
        <v>-7143</v>
      </c>
      <c r="CH193" s="38">
        <f>Matrix2!CH193/Matrix3!CH193*100</f>
        <v>5.195601699741534</v>
      </c>
      <c r="CI193" s="38">
        <f>Matrix2!CI193/Matrix3!CI193*100</f>
        <v>3.8594646690322865</v>
      </c>
      <c r="CJ193" s="38">
        <f>Matrix2!CJ193/Matrix3!CJ193*100</f>
        <v>1.3361370307092479</v>
      </c>
      <c r="CK193" s="38">
        <f>Matrix2!CK193/Matrix3!CK193*100</f>
        <v>35.497470489038783</v>
      </c>
      <c r="CL193" s="38">
        <v>6.4</v>
      </c>
      <c r="CM193" s="38">
        <f>Matrix2!CM193/Matrix3!CM193*100</f>
        <v>60.455311973018553</v>
      </c>
      <c r="CN193" s="38">
        <f>Matrix2!CN193/Matrix3!CN193*100</f>
        <v>28.327922077922079</v>
      </c>
      <c r="CO193" s="40">
        <f>Matrix2!CO193/Matrix3!CO193*100</f>
        <v>12.221967438660858</v>
      </c>
      <c r="CP193" s="35">
        <f>Matrix2!CP193-Matrix3!CP193</f>
        <v>86</v>
      </c>
      <c r="CQ193" s="77">
        <f>Matrix2!CQ193/Matrix3!CQ193*100-100</f>
        <v>0.50055293638322951</v>
      </c>
      <c r="CR193" s="35">
        <f>Matrix2!CR193-Matrix3!CR193</f>
        <v>445</v>
      </c>
      <c r="CS193" s="50">
        <f>Matrix2!CS193/Matrix3!CS193*100-100</f>
        <v>2.6453453810486423</v>
      </c>
      <c r="CT193" s="38">
        <f>Matrix2!CT193/Matrix3!CT193*100</f>
        <v>60.873342213470785</v>
      </c>
      <c r="CU193" s="35">
        <f>Matrix2!CT193-Matrix3!CU193</f>
        <v>39</v>
      </c>
      <c r="CV193" s="38">
        <f>Matrix2!CV193/Matrix3!CV193*100</f>
        <v>90.652690102507677</v>
      </c>
      <c r="CW193" s="38">
        <f>Matrix2!CW193/Matrix3!CW193*100</f>
        <v>44.435928007721571</v>
      </c>
      <c r="CX193" s="38">
        <f>Matrix2!CX193/Matrix3!CX193</f>
        <v>2.0940435144453691</v>
      </c>
      <c r="CY193" s="38">
        <f>Matrix2!CY193/Matrix3!CY193</f>
        <v>6.5136834319526624</v>
      </c>
      <c r="CZ193" s="38">
        <f>Matrix2!CZ193/Matrix3!CZ193</f>
        <v>74.631355932203391</v>
      </c>
      <c r="DA193" s="40" t="s">
        <v>46</v>
      </c>
      <c r="DB193" s="44" t="s">
        <v>46</v>
      </c>
      <c r="DC193" s="44" t="s">
        <v>46</v>
      </c>
      <c r="DD193" s="44" t="s">
        <v>46</v>
      </c>
      <c r="DE193" s="44" t="s">
        <v>46</v>
      </c>
      <c r="DF193" s="44">
        <f>Matrix2!DF193/Matrix3!DF193*100</f>
        <v>6.2618595825426944</v>
      </c>
      <c r="DG193" s="44">
        <f>Matrix2!DG193/Matrix3!DG193*100</f>
        <v>38.961038961038966</v>
      </c>
      <c r="DH193" s="44">
        <f>Matrix2!DH193/Matrix3!DH193*100</f>
        <v>6.9888475836431221</v>
      </c>
      <c r="DI193" s="44">
        <f>Matrix2!DI193/Matrix3!DI193*100</f>
        <v>41.48936170212766</v>
      </c>
    </row>
    <row r="194" spans="1:113" x14ac:dyDescent="0.2">
      <c r="A194" s="3" t="s">
        <v>39</v>
      </c>
      <c r="B194" s="4">
        <v>2018</v>
      </c>
      <c r="C194" s="2" t="s">
        <v>16</v>
      </c>
      <c r="D194" s="38" t="s">
        <v>46</v>
      </c>
      <c r="E194" s="38" t="s">
        <v>46</v>
      </c>
      <c r="F194" s="39" t="s">
        <v>46</v>
      </c>
      <c r="G194" s="40" t="s">
        <v>46</v>
      </c>
      <c r="H194" s="38">
        <f>Matrix2!H194/Matrix3!H194*100</f>
        <v>7.4574553439466245</v>
      </c>
      <c r="I194" s="38">
        <f>Matrix2!I194/Matrix3!I194*100</f>
        <v>19.783792914150585</v>
      </c>
      <c r="J194" s="38">
        <f>Matrix2!J194/Matrix3!J194*100</f>
        <v>32.616662594673834</v>
      </c>
      <c r="K194" s="38">
        <f>Matrix2!K194/Matrix3!K194*100</f>
        <v>19.941348973607038</v>
      </c>
      <c r="L194" s="38">
        <f>Matrix2!L194/Matrix3!L194*100</f>
        <v>7.8097731239092498</v>
      </c>
      <c r="M194" s="9" t="s">
        <v>46</v>
      </c>
      <c r="N194" s="38" t="s">
        <v>237</v>
      </c>
      <c r="O194" s="9">
        <f>Matrix2!O194/Matrix3!O194*100</f>
        <v>28.964059196617338</v>
      </c>
      <c r="P194" s="9" t="s">
        <v>237</v>
      </c>
      <c r="Q194" s="9" t="s">
        <v>237</v>
      </c>
      <c r="R194" s="40" t="s">
        <v>46</v>
      </c>
      <c r="S194" s="38">
        <f>Matrix2!S194/Matrix3!S194*100</f>
        <v>66.856160761501854</v>
      </c>
      <c r="T194" s="38">
        <f>Matrix2!T194/Matrix3!T194*100</f>
        <v>64.898158311989263</v>
      </c>
      <c r="U194" s="38">
        <f>Matrix2!U194/Matrix3!U194*100</f>
        <v>47.334638816362052</v>
      </c>
      <c r="V194" s="38">
        <f>Matrix2!V194/Matrix3!V194*100</f>
        <v>59.527824620573355</v>
      </c>
      <c r="W194" s="38">
        <f>Matrix2!W194/Matrix3!W194*100</f>
        <v>51.781199724201329</v>
      </c>
      <c r="X194" s="38">
        <f>Matrix2!X194/Matrix3!X194*100</f>
        <v>8.448667630654823</v>
      </c>
      <c r="Y194" s="38">
        <f>Matrix2!Y194/Matrix3!Y194*100</f>
        <v>23.548229448376397</v>
      </c>
      <c r="Z194" s="38">
        <f>Matrix2!Z194/Matrix3!Z194*100</f>
        <v>11.294228116921801</v>
      </c>
      <c r="AA194" s="38">
        <f>(Matrix3!AA194-Matrix2!AA194)/Matrix2!AA194*100</f>
        <v>21.519841495985041</v>
      </c>
      <c r="AB194" s="38" t="s">
        <v>46</v>
      </c>
      <c r="AC194" s="38" t="s">
        <v>46</v>
      </c>
      <c r="AD194" s="38">
        <f>Matrix2!AD194/Matrix3!AD194*100</f>
        <v>86.029411764705884</v>
      </c>
      <c r="AE194" s="44">
        <f>Matrix2!AE194/Matrix3!AE194*100</f>
        <v>29.896545677713487</v>
      </c>
      <c r="AF194" s="40">
        <f>Matrix2!AF194/Matrix3!AF194*100</f>
        <v>58.51063829787234</v>
      </c>
      <c r="AG194" s="38">
        <f>Matrix2!AG194/Matrix3!AG194*100</f>
        <v>17.283898484016721</v>
      </c>
      <c r="AH194" s="38">
        <f>Matrix2!AH194/Matrix3!AH194*100</f>
        <v>58.715596330275233</v>
      </c>
      <c r="AI194" s="38">
        <f>Matrix2!AI194/Matrix3!AI194*100</f>
        <v>98.353675844450748</v>
      </c>
      <c r="AJ194" s="38">
        <f>Matrix2!AJ194/Matrix3!AJ194*100</f>
        <v>15.957446808510639</v>
      </c>
      <c r="AK194" s="38">
        <f>Matrix2!AK194/Matrix3!AK194*100</f>
        <v>16.491511721907841</v>
      </c>
      <c r="AL194" s="38">
        <f>Matrix2!AL194/Matrix3!AL194*100</f>
        <v>9.2966855295068722</v>
      </c>
      <c r="AM194" s="38">
        <f>Matrix2!AM194/Matrix3!AM194*100</f>
        <v>29.901960784313726</v>
      </c>
      <c r="AN194" s="38">
        <f>Matrix2!AN194/Matrix3!AN194*100</f>
        <v>11.727339359882727</v>
      </c>
      <c r="AO194" s="38">
        <f>Matrix2!AO194/Matrix3!AO194*1000</f>
        <v>67.187881749328113</v>
      </c>
      <c r="AP194" s="38" t="s">
        <v>46</v>
      </c>
      <c r="AQ194" s="40" t="s">
        <v>46</v>
      </c>
      <c r="AR194" s="38">
        <f>Matrix2!AR194/Matrix3!AR194*100</f>
        <v>10.312064524302183</v>
      </c>
      <c r="AS194" s="38">
        <f>Matrix2!AS194/Matrix3!AS194*100</f>
        <v>34.152334152334149</v>
      </c>
      <c r="AT194" s="38">
        <f>Matrix2!AT194/Matrix3!AT194*100</f>
        <v>40.167865707434053</v>
      </c>
      <c r="AU194" s="38">
        <f>Matrix2!AU194/Matrix3!AU194*100</f>
        <v>41.194029850746269</v>
      </c>
      <c r="AV194" s="38">
        <f>Matrix2!AV194/Matrix3!AV194*100</f>
        <v>8.5995085995085994</v>
      </c>
      <c r="AW194" s="38">
        <f>Matrix2!AW194/Matrix3!AW194*100</f>
        <v>2.375102375102375</v>
      </c>
      <c r="AX194" s="38" t="s">
        <v>237</v>
      </c>
      <c r="AY194" s="38" t="s">
        <v>46</v>
      </c>
      <c r="AZ194" s="9" t="s">
        <v>46</v>
      </c>
      <c r="BA194" s="40">
        <f>Matrix2!BA194/Matrix3!BA194*1000</f>
        <v>9.9478919943154889</v>
      </c>
      <c r="BB194" s="31" t="s">
        <v>46</v>
      </c>
      <c r="BC194" s="38">
        <f>Matrix2!BC194/Matrix3!BC194*100</f>
        <v>5.5177626606198036</v>
      </c>
      <c r="BD194" s="55">
        <f>Matrix2!BD194/Matrix3!BD194*100</f>
        <v>47.945205479452049</v>
      </c>
      <c r="BE194" s="38">
        <f>Matrix2!BE194/Matrix3!BE194*100</f>
        <v>6.1688311688311686</v>
      </c>
      <c r="BF194" s="51">
        <f>Matrix2!BF194/Matrix3!BF194*100</f>
        <v>42.105263157894733</v>
      </c>
      <c r="BG194" s="38">
        <f>Matrix2!BG194/Matrix3!BG194*100</f>
        <v>19.357290654955449</v>
      </c>
      <c r="BH194" s="38">
        <f>Matrix2!BH194/Matrix3!BH194*100</f>
        <v>2.1160558464223387</v>
      </c>
      <c r="BI194" s="38">
        <f>Matrix2!BI194/Matrix3!BI194*100</f>
        <v>15.410385259631489</v>
      </c>
      <c r="BJ194" s="38">
        <f>Matrix2!BJ194/Matrix3!BJ194*100</f>
        <v>6.6706079416691297</v>
      </c>
      <c r="BK194" s="38">
        <f>Matrix2!BK194/Matrix3!BK194*100</f>
        <v>24.667651403249629</v>
      </c>
      <c r="BL194" s="38" t="s">
        <v>46</v>
      </c>
      <c r="BM194" s="38" t="s">
        <v>46</v>
      </c>
      <c r="BN194" s="38" t="s">
        <v>46</v>
      </c>
      <c r="BO194" s="40" t="s">
        <v>46</v>
      </c>
      <c r="BP194" s="38">
        <f>Matrix2!BP194/Matrix3!BP194*100</f>
        <v>11.428020813258817</v>
      </c>
      <c r="BQ194" s="38">
        <f>Matrix2!BQ194/Matrix3!BQ194*100</f>
        <v>15.105899887861698</v>
      </c>
      <c r="BR194" s="38">
        <f>(Matrix2!BR194-Matrix3!BR194)/Matrix3!BR194*100</f>
        <v>56.18155630183567</v>
      </c>
      <c r="BS194" s="38">
        <f>Matrix2!BS194/Matrix3!BS194*100</f>
        <v>6.3088552003716059</v>
      </c>
      <c r="BT194" s="38">
        <f>Matrix2!BT194/Matrix3!BT194*100</f>
        <v>2.9306194839744943</v>
      </c>
      <c r="BU194" s="38">
        <f>Matrix2!BU194/Matrix3!BU194*100</f>
        <v>1.9367893621121604</v>
      </c>
      <c r="BV194" s="38">
        <f>Matrix2!BV194/Matrix3!BV194*100</f>
        <v>6.3151280305807189</v>
      </c>
      <c r="BW194" s="38">
        <f>Matrix2!BW194/Matrix3!BW194*100</f>
        <v>8.6609686609686616</v>
      </c>
      <c r="BX194" s="35">
        <f>Matrix2!BX194/Matrix3!BX194*1000</f>
        <v>44620.606815552979</v>
      </c>
      <c r="BY194" s="45">
        <f>Matrix2!BY194/Matrix3!BY194*1000000</f>
        <v>22667.48643147897</v>
      </c>
      <c r="BZ194" s="38">
        <f>Matrix2!BZ194/Matrix3!BZ194*100</f>
        <v>66.56391199695959</v>
      </c>
      <c r="CA194" s="38">
        <f>Matrix2!CA194/Matrix3!CA194*100</f>
        <v>65.621245652861205</v>
      </c>
      <c r="CB194" s="38">
        <f>Matrix2!CB194/Matrix3!CB194*100</f>
        <v>88.571979186741174</v>
      </c>
      <c r="CC194" s="38">
        <f>Matrix2!CC194/Matrix3!CC194*100</f>
        <v>11.428020813258817</v>
      </c>
      <c r="CD194" s="38">
        <f>Matrix2!CD194/Matrix3!CD194*100</f>
        <v>7.1690113702062064</v>
      </c>
      <c r="CE194" s="38">
        <f>Matrix2!CE194/Matrix3!CE194*100</f>
        <v>71.040034812880776</v>
      </c>
      <c r="CF194" s="38">
        <f>Matrix2!CF194/Matrix3!CF194*100</f>
        <v>9.9337748344370862</v>
      </c>
      <c r="CG194" s="35">
        <f>Matrix2!$CG194-Matrix3!CG194</f>
        <v>-3129</v>
      </c>
      <c r="CH194" s="38">
        <f>Matrix2!CH194/Matrix3!CH194*100</f>
        <v>3.0006978367062107</v>
      </c>
      <c r="CI194" s="38">
        <f>Matrix2!CI194/Matrix3!CI194*100</f>
        <v>2.0427583581805497</v>
      </c>
      <c r="CJ194" s="38">
        <f>Matrix2!CJ194/Matrix3!CJ194*100</f>
        <v>0.9579394785256613</v>
      </c>
      <c r="CK194" s="38">
        <f>Matrix2!CK194/Matrix3!CK194*100</f>
        <v>38.689217758985201</v>
      </c>
      <c r="CL194" s="38" t="s">
        <v>237</v>
      </c>
      <c r="CM194" s="38">
        <f>Matrix2!CM194/Matrix3!CM194*100</f>
        <v>56.02536997885835</v>
      </c>
      <c r="CN194" s="38">
        <f>Matrix2!CN194/Matrix3!CN194*100</f>
        <v>23.481308411214954</v>
      </c>
      <c r="CO194" s="40">
        <f>Matrix2!CO194/Matrix3!CO194*100</f>
        <v>6.1117035457211406</v>
      </c>
      <c r="CP194" s="35">
        <f>Matrix2!CP194-Matrix3!CP194</f>
        <v>52</v>
      </c>
      <c r="CQ194" s="77">
        <f>Matrix2!CQ194/Matrix3!CQ194*100-100</f>
        <v>0.50598423664493453</v>
      </c>
      <c r="CR194" s="35">
        <f>Matrix2!CR194-Matrix3!CR194</f>
        <v>180</v>
      </c>
      <c r="CS194" s="50">
        <f>Matrix2!CS194/Matrix3!CS194*100-100</f>
        <v>1.7735737511084864</v>
      </c>
      <c r="CT194" s="38">
        <f>Matrix2!CT194/Matrix3!CT194*100</f>
        <v>31.184044922064093</v>
      </c>
      <c r="CU194" s="35">
        <f>Matrix2!CT194-Matrix3!CU194</f>
        <v>4</v>
      </c>
      <c r="CV194" s="38">
        <f>Matrix2!CV194/Matrix3!CV194*100</f>
        <v>109.12479426856423</v>
      </c>
      <c r="CW194" s="38">
        <f>Matrix2!CW194/Matrix3!CW194*100</f>
        <v>47.597229846712551</v>
      </c>
      <c r="CX194" s="38">
        <f>Matrix2!CX194/Matrix3!CX194</f>
        <v>2.3333333333333335</v>
      </c>
      <c r="CY194" s="38">
        <f>Matrix2!CY194/Matrix3!CY194</f>
        <v>2.2862521722340219</v>
      </c>
      <c r="CZ194" s="38">
        <f>Matrix2!CZ194/Matrix3!CZ194</f>
        <v>50.065539112050743</v>
      </c>
      <c r="DA194" s="40" t="s">
        <v>46</v>
      </c>
      <c r="DB194" s="44" t="s">
        <v>46</v>
      </c>
      <c r="DC194" s="44" t="s">
        <v>46</v>
      </c>
      <c r="DD194" s="44" t="s">
        <v>46</v>
      </c>
      <c r="DE194" s="44" t="s">
        <v>46</v>
      </c>
      <c r="DF194" s="44">
        <f>Matrix2!DF194/Matrix3!DF194*100</f>
        <v>5.5177626606198036</v>
      </c>
      <c r="DG194" s="44">
        <f>Matrix2!DG194/Matrix3!DG194*100</f>
        <v>47.945205479452049</v>
      </c>
      <c r="DH194" s="44">
        <f>Matrix2!DH194/Matrix3!DH194*100</f>
        <v>6.1688311688311686</v>
      </c>
      <c r="DI194" s="44">
        <f>Matrix2!DI194/Matrix3!DI194*100</f>
        <v>42.105263157894733</v>
      </c>
    </row>
    <row r="195" spans="1:113" x14ac:dyDescent="0.2">
      <c r="A195" s="3" t="s">
        <v>40</v>
      </c>
      <c r="B195" s="4">
        <v>2018</v>
      </c>
      <c r="C195" s="2" t="s">
        <v>17</v>
      </c>
      <c r="D195" s="38" t="s">
        <v>46</v>
      </c>
      <c r="E195" s="38" t="s">
        <v>46</v>
      </c>
      <c r="F195" s="39" t="s">
        <v>46</v>
      </c>
      <c r="G195" s="40" t="s">
        <v>46</v>
      </c>
      <c r="H195" s="38">
        <f>Matrix2!H195/Matrix3!H195*100</f>
        <v>9.0741609164601051</v>
      </c>
      <c r="I195" s="38">
        <f>Matrix2!I195/Matrix3!I195*100</f>
        <v>17.505191934079186</v>
      </c>
      <c r="J195" s="38">
        <f>Matrix2!J195/Matrix3!J195*100</f>
        <v>32.958567561940455</v>
      </c>
      <c r="K195" s="38">
        <f>Matrix2!K195/Matrix3!K195*100</f>
        <v>18.237495746852673</v>
      </c>
      <c r="L195" s="38">
        <f>Matrix2!L195/Matrix3!L195*100</f>
        <v>5.7570446272077653</v>
      </c>
      <c r="M195" s="9" t="s">
        <v>46</v>
      </c>
      <c r="N195" s="38">
        <v>17.7</v>
      </c>
      <c r="O195" s="9">
        <f>Matrix2!O195/Matrix3!O195*100</f>
        <v>26.116373477672532</v>
      </c>
      <c r="P195" s="9" t="s">
        <v>237</v>
      </c>
      <c r="Q195" s="9" t="s">
        <v>237</v>
      </c>
      <c r="R195" s="40" t="s">
        <v>46</v>
      </c>
      <c r="S195" s="38">
        <f>Matrix2!S195/Matrix3!S195*100</f>
        <v>66.747226189168401</v>
      </c>
      <c r="T195" s="38">
        <f>Matrix2!T195/Matrix3!T195*100</f>
        <v>66.403919897741801</v>
      </c>
      <c r="U195" s="38">
        <f>Matrix2!U195/Matrix3!U195*100</f>
        <v>47.756618671620991</v>
      </c>
      <c r="V195" s="38">
        <f>Matrix2!V195/Matrix3!V195*100</f>
        <v>60.517799352750814</v>
      </c>
      <c r="W195" s="38">
        <f>Matrix2!W195/Matrix3!W195*100</f>
        <v>52.266096090254813</v>
      </c>
      <c r="X195" s="38">
        <f>Matrix2!X195/Matrix3!X195*100</f>
        <v>11.326458036984354</v>
      </c>
      <c r="Y195" s="38">
        <f>Matrix2!Y195/Matrix3!Y195*100</f>
        <v>26.821899069674473</v>
      </c>
      <c r="Z195" s="38">
        <f>Matrix2!Z195/Matrix3!Z195*100</f>
        <v>14.566242119697826</v>
      </c>
      <c r="AA195" s="38">
        <f>(Matrix3!AA195-Matrix2!AA195)/Matrix2!AA195*100</f>
        <v>14.883882989198769</v>
      </c>
      <c r="AB195" s="38" t="s">
        <v>46</v>
      </c>
      <c r="AC195" s="38" t="s">
        <v>46</v>
      </c>
      <c r="AD195" s="38">
        <f>Matrix2!AD195/Matrix3!AD195*100</f>
        <v>85.451505016722408</v>
      </c>
      <c r="AE195" s="44">
        <f>Matrix2!AE195/Matrix3!AE195*100</f>
        <v>34.677308380349523</v>
      </c>
      <c r="AF195" s="40">
        <f>Matrix2!AF195/Matrix3!AF195*100</f>
        <v>95.98393574297188</v>
      </c>
      <c r="AG195" s="38">
        <f>Matrix2!AG195/Matrix3!AG195*100</f>
        <v>16.088296375695048</v>
      </c>
      <c r="AH195" s="38">
        <f>Matrix2!AH195/Matrix3!AH195*100</f>
        <v>43.646408839779006</v>
      </c>
      <c r="AI195" s="38">
        <f>Matrix2!AI195/Matrix3!AI195*100</f>
        <v>88.971880492091387</v>
      </c>
      <c r="AJ195" s="38">
        <f>Matrix2!AJ195/Matrix3!AJ195*100</f>
        <v>14.156626506024098</v>
      </c>
      <c r="AK195" s="38">
        <f>Matrix2!AK195/Matrix3!AK195*100</f>
        <v>21.108365690081186</v>
      </c>
      <c r="AL195" s="38">
        <f>Matrix2!AL195/Matrix3!AL195*100</f>
        <v>12.88386869043417</v>
      </c>
      <c r="AM195" s="38">
        <f>Matrix2!AM195/Matrix3!AM195*100</f>
        <v>28.595317725752505</v>
      </c>
      <c r="AN195" s="38">
        <f>Matrix2!AN195/Matrix3!AN195*100</f>
        <v>17.509889652300643</v>
      </c>
      <c r="AO195" s="38">
        <f>Matrix2!AO195/Matrix3!AO195*1000</f>
        <v>58.50510097855507</v>
      </c>
      <c r="AP195" s="38" t="s">
        <v>46</v>
      </c>
      <c r="AQ195" s="40" t="s">
        <v>46</v>
      </c>
      <c r="AR195" s="38">
        <f>Matrix2!AR195/Matrix3!AR195*100</f>
        <v>10.025457225162457</v>
      </c>
      <c r="AS195" s="38">
        <f>Matrix2!AS195/Matrix3!AS195*100</f>
        <v>33.311059137988643</v>
      </c>
      <c r="AT195" s="38">
        <f>Matrix2!AT195/Matrix3!AT195*100</f>
        <v>37.913741223671011</v>
      </c>
      <c r="AU195" s="38">
        <f>Matrix2!AU195/Matrix3!AU195*100</f>
        <v>39.682539682539684</v>
      </c>
      <c r="AV195" s="38">
        <f>Matrix2!AV195/Matrix3!AV195*100</f>
        <v>11.092549281657201</v>
      </c>
      <c r="AW195" s="38">
        <f>Matrix2!AW195/Matrix3!AW195*100</f>
        <v>2.6060808553291013</v>
      </c>
      <c r="AX195" s="38">
        <v>5.0999999999999996</v>
      </c>
      <c r="AY195" s="38" t="s">
        <v>46</v>
      </c>
      <c r="AZ195" s="9" t="s">
        <v>46</v>
      </c>
      <c r="BA195" s="40">
        <f>Matrix2!BA195/Matrix3!BA195*1000</f>
        <v>18.386491557223266</v>
      </c>
      <c r="BB195" s="31" t="s">
        <v>46</v>
      </c>
      <c r="BC195" s="38">
        <f>Matrix2!BC195/Matrix3!BC195*100</f>
        <v>7.2053165442462399</v>
      </c>
      <c r="BD195" s="55">
        <f>Matrix2!BD195/Matrix3!BD195*100</f>
        <v>61.650485436893199</v>
      </c>
      <c r="BE195" s="38">
        <f>Matrix2!BE195/Matrix3!BE195*100</f>
        <v>7.8185328185328178</v>
      </c>
      <c r="BF195" s="51">
        <f>Matrix2!BF195/Matrix3!BF195*100</f>
        <v>74.074074074074076</v>
      </c>
      <c r="BG195" s="38">
        <f>Matrix2!BG195/Matrix3!BG195*100</f>
        <v>24.844241977624439</v>
      </c>
      <c r="BH195" s="38">
        <f>Matrix2!BH195/Matrix3!BH195*100</f>
        <v>1.8066603748146151</v>
      </c>
      <c r="BI195" s="38">
        <f>Matrix2!BI195/Matrix3!BI195*100</f>
        <v>20.266135344766241</v>
      </c>
      <c r="BJ195" s="38">
        <f>Matrix2!BJ195/Matrix3!BJ195*100</f>
        <v>8.9731729879740989</v>
      </c>
      <c r="BK195" s="38">
        <f>Matrix2!BK195/Matrix3!BK195*100</f>
        <v>23.473433782712132</v>
      </c>
      <c r="BL195" s="38" t="s">
        <v>46</v>
      </c>
      <c r="BM195" s="38" t="s">
        <v>46</v>
      </c>
      <c r="BN195" s="38" t="s">
        <v>46</v>
      </c>
      <c r="BO195" s="40" t="s">
        <v>46</v>
      </c>
      <c r="BP195" s="38">
        <f>Matrix2!BP195/Matrix3!BP195*100</f>
        <v>12.550771730300569</v>
      </c>
      <c r="BQ195" s="38">
        <f>Matrix2!BQ195/Matrix3!BQ195*100</f>
        <v>18.512640039485529</v>
      </c>
      <c r="BR195" s="38">
        <f>(Matrix2!BR195-Matrix3!BR195)/Matrix3!BR195*100</f>
        <v>49.767117830691575</v>
      </c>
      <c r="BS195" s="38">
        <f>Matrix2!BS195/Matrix3!BS195*100</f>
        <v>8.6085616667783214</v>
      </c>
      <c r="BT195" s="38">
        <f>Matrix2!BT195/Matrix3!BT195*100</f>
        <v>3.9927647886380382</v>
      </c>
      <c r="BU195" s="38">
        <f>Matrix2!BU195/Matrix3!BU195*100</f>
        <v>2.8107229894394803</v>
      </c>
      <c r="BV195" s="38">
        <f>Matrix2!BV195/Matrix3!BV195*100</f>
        <v>9.0876676917591475</v>
      </c>
      <c r="BW195" s="38">
        <f>Matrix2!BW195/Matrix3!BW195*100</f>
        <v>11.233678523187754</v>
      </c>
      <c r="BX195" s="35">
        <f>Matrix2!BX195/Matrix3!BX195*1000</f>
        <v>39328.396739130432</v>
      </c>
      <c r="BY195" s="45">
        <f>Matrix2!BY195/Matrix3!BY195*1000000</f>
        <v>23021.765543097164</v>
      </c>
      <c r="BZ195" s="38">
        <f>Matrix2!BZ195/Matrix3!BZ195*100</f>
        <v>61.938098747236545</v>
      </c>
      <c r="CA195" s="38">
        <f>Matrix2!CA195/Matrix3!CA195*100</f>
        <v>66.346879379109623</v>
      </c>
      <c r="CB195" s="38">
        <f>Matrix2!CB195/Matrix3!CB195*100</f>
        <v>87.449228269699432</v>
      </c>
      <c r="CC195" s="38">
        <f>Matrix2!CC195/Matrix3!CC195*100</f>
        <v>12.550771730300569</v>
      </c>
      <c r="CD195" s="38">
        <f>Matrix2!CD195/Matrix3!CD195*100</f>
        <v>6.4175467099918766</v>
      </c>
      <c r="CE195" s="38">
        <f>Matrix2!CE195/Matrix3!CE195*100</f>
        <v>69.122155132373436</v>
      </c>
      <c r="CF195" s="38">
        <f>Matrix2!CF195/Matrix3!CF195*100</f>
        <v>10.661764705882353</v>
      </c>
      <c r="CG195" s="35">
        <f>Matrix2!$CG195-Matrix3!CG195</f>
        <v>-3920</v>
      </c>
      <c r="CH195" s="38">
        <f>Matrix2!CH195/Matrix3!CH195*100</f>
        <v>3.9965388567411173</v>
      </c>
      <c r="CI195" s="38">
        <f>Matrix2!CI195/Matrix3!CI195*100</f>
        <v>2.5255529717159697</v>
      </c>
      <c r="CJ195" s="38">
        <f>Matrix2!CJ195/Matrix3!CJ195*100</f>
        <v>1.4709858850251474</v>
      </c>
      <c r="CK195" s="38">
        <f>Matrix2!CK195/Matrix3!CK195*100</f>
        <v>34.912043301759134</v>
      </c>
      <c r="CL195" s="38">
        <v>4.9000000000000004</v>
      </c>
      <c r="CM195" s="38">
        <f>Matrix2!CM195/Matrix3!CM195*100</f>
        <v>54.533152909336948</v>
      </c>
      <c r="CN195" s="38">
        <f>Matrix2!CN195/Matrix3!CN195*100</f>
        <v>24.626334519572953</v>
      </c>
      <c r="CO195" s="40">
        <f>Matrix2!CO195/Matrix3!CO195*100</f>
        <v>9.0450266530565955</v>
      </c>
      <c r="CP195" s="35">
        <f>Matrix2!CP195-Matrix3!CP195</f>
        <v>87</v>
      </c>
      <c r="CQ195" s="77">
        <f>Matrix2!CQ195/Matrix3!CQ195*100-100</f>
        <v>0.58855364632661633</v>
      </c>
      <c r="CR195" s="35">
        <f>Matrix2!CR195-Matrix3!CR195</f>
        <v>816</v>
      </c>
      <c r="CS195" s="50">
        <f>Matrix2!CS195/Matrix3!CS195*100-100</f>
        <v>5.806589340354364</v>
      </c>
      <c r="CT195" s="38">
        <f>Matrix2!CT195/Matrix3!CT195*100</f>
        <v>38.307888896361561</v>
      </c>
      <c r="CU195" s="35">
        <f>Matrix2!CT195-Matrix3!CU195</f>
        <v>52</v>
      </c>
      <c r="CV195" s="38">
        <f>Matrix2!CV195/Matrix3!CV195*100</f>
        <v>103.77026027305132</v>
      </c>
      <c r="CW195" s="38">
        <f>Matrix2!CW195/Matrix3!CW195*100</f>
        <v>51.683526495611979</v>
      </c>
      <c r="CX195" s="38">
        <f>Matrix2!CX195/Matrix3!CX195</f>
        <v>2.1243862520458263</v>
      </c>
      <c r="CY195" s="38">
        <f>Matrix2!CY195/Matrix3!CY195</f>
        <v>1.8644766425181114</v>
      </c>
      <c r="CZ195" s="38">
        <f>Matrix2!CZ195/Matrix3!CZ195</f>
        <v>45.370820668693007</v>
      </c>
      <c r="DA195" s="40" t="s">
        <v>46</v>
      </c>
      <c r="DB195" s="44" t="s">
        <v>46</v>
      </c>
      <c r="DC195" s="44" t="s">
        <v>46</v>
      </c>
      <c r="DD195" s="44" t="s">
        <v>46</v>
      </c>
      <c r="DE195" s="44" t="s">
        <v>46</v>
      </c>
      <c r="DF195" s="44">
        <f>Matrix2!DF195/Matrix3!DF195*100</f>
        <v>7.2053165442462399</v>
      </c>
      <c r="DG195" s="44">
        <f>Matrix2!DG195/Matrix3!DG195*100</f>
        <v>61.650485436893199</v>
      </c>
      <c r="DH195" s="44">
        <f>Matrix2!DH195/Matrix3!DH195*100</f>
        <v>7.8185328185328178</v>
      </c>
      <c r="DI195" s="44">
        <f>Matrix2!DI195/Matrix3!DI195*100</f>
        <v>74.074074074074076</v>
      </c>
    </row>
    <row r="196" spans="1:113" x14ac:dyDescent="0.2">
      <c r="A196" s="3" t="s">
        <v>41</v>
      </c>
      <c r="B196" s="4">
        <v>2018</v>
      </c>
      <c r="C196" s="2" t="s">
        <v>18</v>
      </c>
      <c r="D196" s="38" t="s">
        <v>46</v>
      </c>
      <c r="E196" s="38" t="s">
        <v>46</v>
      </c>
      <c r="F196" s="39" t="s">
        <v>46</v>
      </c>
      <c r="G196" s="40" t="s">
        <v>46</v>
      </c>
      <c r="H196" s="38">
        <f>Matrix2!H196/Matrix3!H196*100</f>
        <v>6.6861030126336249</v>
      </c>
      <c r="I196" s="38">
        <f>Matrix2!I196/Matrix3!I196*100</f>
        <v>15.55393586005831</v>
      </c>
      <c r="J196" s="38">
        <f>Matrix2!J196/Matrix3!J196*100</f>
        <v>27.705146036161338</v>
      </c>
      <c r="K196" s="38">
        <f>Matrix2!K196/Matrix3!K196*100</f>
        <v>15.24731871298223</v>
      </c>
      <c r="L196" s="38">
        <f>Matrix2!L196/Matrix3!L196*100</f>
        <v>6.6800267201068815</v>
      </c>
      <c r="M196" s="9" t="s">
        <v>46</v>
      </c>
      <c r="N196" s="38" t="s">
        <v>237</v>
      </c>
      <c r="O196" s="9">
        <f>Matrix2!O196/Matrix3!O196*100</f>
        <v>20.930232558139537</v>
      </c>
      <c r="P196" s="9" t="s">
        <v>237</v>
      </c>
      <c r="Q196" s="9" t="s">
        <v>237</v>
      </c>
      <c r="R196" s="40" t="s">
        <v>46</v>
      </c>
      <c r="S196" s="38">
        <f>Matrix2!S196/Matrix3!S196*100</f>
        <v>68.256880733944953</v>
      </c>
      <c r="T196" s="38">
        <f>Matrix2!T196/Matrix3!T196*100</f>
        <v>70.675899443022729</v>
      </c>
      <c r="U196" s="38">
        <f>Matrix2!U196/Matrix3!U196*100</f>
        <v>46.600477566922208</v>
      </c>
      <c r="V196" s="38">
        <f>Matrix2!V196/Matrix3!V196*100</f>
        <v>62.895174708818637</v>
      </c>
      <c r="W196" s="38">
        <f>Matrix2!W196/Matrix3!W196*100</f>
        <v>50.809061488673137</v>
      </c>
      <c r="X196" s="38">
        <f>Matrix2!X196/Matrix3!X196*100</f>
        <v>7.5076488585549539</v>
      </c>
      <c r="Y196" s="38">
        <f>Matrix2!Y196/Matrix3!Y196*100</f>
        <v>29.180078512152992</v>
      </c>
      <c r="Z196" s="38">
        <f>Matrix2!Z196/Matrix3!Z196*100</f>
        <v>12.59801061548238</v>
      </c>
      <c r="AA196" s="38">
        <f>(Matrix3!AA196-Matrix2!AA196)/Matrix2!AA196*100</f>
        <v>23.892088833684326</v>
      </c>
      <c r="AB196" s="38" t="s">
        <v>46</v>
      </c>
      <c r="AC196" s="38" t="s">
        <v>46</v>
      </c>
      <c r="AD196" s="38">
        <f>Matrix2!AD196/Matrix3!AD196*100</f>
        <v>85.820895522388057</v>
      </c>
      <c r="AE196" s="44">
        <f>Matrix2!AE196/Matrix3!AE196*100</f>
        <v>40.383096366508688</v>
      </c>
      <c r="AF196" s="40">
        <f>Matrix2!AF196/Matrix3!AF196*100</f>
        <v>84.399999999999991</v>
      </c>
      <c r="AG196" s="38">
        <f>Matrix2!AG196/Matrix3!AG196*100</f>
        <v>17.468415937803695</v>
      </c>
      <c r="AH196" s="38">
        <f>Matrix2!AH196/Matrix3!AH196*100</f>
        <v>53.825857519788926</v>
      </c>
      <c r="AI196" s="38">
        <f>Matrix2!AI196/Matrix3!AI196*100</f>
        <v>100.50489113284948</v>
      </c>
      <c r="AJ196" s="38">
        <f>Matrix2!AJ196/Matrix3!AJ196*100</f>
        <v>14.933333333333335</v>
      </c>
      <c r="AK196" s="38">
        <f>Matrix2!AK196/Matrix3!AK196*100</f>
        <v>18.846694796061886</v>
      </c>
      <c r="AL196" s="38">
        <f>Matrix2!AL196/Matrix3!AL196*100</f>
        <v>10.92358180965776</v>
      </c>
      <c r="AM196" s="38">
        <f>Matrix2!AM196/Matrix3!AM196*100</f>
        <v>30.348258706467661</v>
      </c>
      <c r="AN196" s="38">
        <f>Matrix2!AN196/Matrix3!AN196*100</f>
        <v>14.019471488178025</v>
      </c>
      <c r="AO196" s="38">
        <f>Matrix2!AO196/Matrix3!AO196*1000</f>
        <v>67.037552155771905</v>
      </c>
      <c r="AP196" s="38" t="s">
        <v>46</v>
      </c>
      <c r="AQ196" s="40" t="s">
        <v>46</v>
      </c>
      <c r="AR196" s="38">
        <f>Matrix2!AR196/Matrix3!AR196*100</f>
        <v>10.651117589893101</v>
      </c>
      <c r="AS196" s="38">
        <f>Matrix2!AS196/Matrix3!AS196*100</f>
        <v>36.085766423357661</v>
      </c>
      <c r="AT196" s="38">
        <f>Matrix2!AT196/Matrix3!AT196*100</f>
        <v>39.949431099873578</v>
      </c>
      <c r="AU196" s="38">
        <f>Matrix2!AU196/Matrix3!AU196*100</f>
        <v>44.303797468354425</v>
      </c>
      <c r="AV196" s="38">
        <f>Matrix2!AV196/Matrix3!AV196*100</f>
        <v>8.4397810218978098</v>
      </c>
      <c r="AW196" s="38">
        <f>Matrix2!AW196/Matrix3!AW196*100</f>
        <v>2.4178832116788325</v>
      </c>
      <c r="AX196" s="38" t="s">
        <v>237</v>
      </c>
      <c r="AY196" s="38" t="s">
        <v>46</v>
      </c>
      <c r="AZ196" s="9" t="s">
        <v>46</v>
      </c>
      <c r="BA196" s="40">
        <f>Matrix2!BA196/Matrix3!BA196*1000</f>
        <v>11.254019292604502</v>
      </c>
      <c r="BB196" s="31" t="s">
        <v>46</v>
      </c>
      <c r="BC196" s="38">
        <f>Matrix2!BC196/Matrix3!BC196*100</f>
        <v>6.3130206049978081</v>
      </c>
      <c r="BD196" s="55">
        <f>Matrix2!BD196/Matrix3!BD196*100</f>
        <v>45.138888888888893</v>
      </c>
      <c r="BE196" s="38">
        <f>Matrix2!BE196/Matrix3!BE196*100</f>
        <v>6.70807453416149</v>
      </c>
      <c r="BF196" s="51">
        <f>Matrix2!BF196/Matrix3!BF196*100</f>
        <v>48.148148148148145</v>
      </c>
      <c r="BG196" s="38">
        <f>Matrix2!BG196/Matrix3!BG196*100</f>
        <v>21.822157434402332</v>
      </c>
      <c r="BH196" s="38">
        <f>Matrix2!BH196/Matrix3!BH196*100</f>
        <v>1.9594745045646849</v>
      </c>
      <c r="BI196" s="38">
        <f>Matrix2!BI196/Matrix3!BI196*100</f>
        <v>16.773632111389102</v>
      </c>
      <c r="BJ196" s="38">
        <f>Matrix2!BJ196/Matrix3!BJ196*100</f>
        <v>6.8965517241379306</v>
      </c>
      <c r="BK196" s="38">
        <f>Matrix2!BK196/Matrix3!BK196*100</f>
        <v>29.337539432176658</v>
      </c>
      <c r="BL196" s="38" t="s">
        <v>46</v>
      </c>
      <c r="BM196" s="38" t="s">
        <v>46</v>
      </c>
      <c r="BN196" s="38" t="s">
        <v>46</v>
      </c>
      <c r="BO196" s="40" t="s">
        <v>46</v>
      </c>
      <c r="BP196" s="38">
        <f>Matrix2!BP196/Matrix3!BP196*100</f>
        <v>13.123703461076536</v>
      </c>
      <c r="BQ196" s="38">
        <f>Matrix2!BQ196/Matrix3!BQ196*100</f>
        <v>17.750811965754661</v>
      </c>
      <c r="BR196" s="38">
        <f>(Matrix2!BR196-Matrix3!BR196)/Matrix3!BR196*100</f>
        <v>50.986448411168993</v>
      </c>
      <c r="BS196" s="38">
        <f>Matrix2!BS196/Matrix3!BS196*100</f>
        <v>7.5510204081632653</v>
      </c>
      <c r="BT196" s="38">
        <f>Matrix2!BT196/Matrix3!BT196*100</f>
        <v>3.9115646258503403</v>
      </c>
      <c r="BU196" s="38">
        <f>Matrix2!BU196/Matrix3!BU196*100</f>
        <v>2.3037449503220877</v>
      </c>
      <c r="BV196" s="38">
        <f>Matrix2!BV196/Matrix3!BV196*100</f>
        <v>8.0116850021753994</v>
      </c>
      <c r="BW196" s="38">
        <f>Matrix2!BW196/Matrix3!BW196*100</f>
        <v>10.310293876210803</v>
      </c>
      <c r="BX196" s="35">
        <f>Matrix2!BX196/Matrix3!BX196*1000</f>
        <v>39417.313550162129</v>
      </c>
      <c r="BY196" s="45">
        <f>Matrix2!BY196/Matrix3!BY196*1000000</f>
        <v>21759.01883052527</v>
      </c>
      <c r="BZ196" s="38">
        <f>Matrix2!BZ196/Matrix3!BZ196*100</f>
        <v>64.057337220602534</v>
      </c>
      <c r="CA196" s="38">
        <f>Matrix2!CA196/Matrix3!CA196*100</f>
        <v>69.412656309208032</v>
      </c>
      <c r="CB196" s="38">
        <f>Matrix2!CB196/Matrix3!CB196*100</f>
        <v>86.876296538923455</v>
      </c>
      <c r="CC196" s="38">
        <f>Matrix2!CC196/Matrix3!CC196*100</f>
        <v>13.123703461076536</v>
      </c>
      <c r="CD196" s="38">
        <f>Matrix2!CD196/Matrix3!CD196*100</f>
        <v>6.3325690577573965</v>
      </c>
      <c r="CE196" s="38">
        <f>Matrix2!CE196/Matrix3!CE196*100</f>
        <v>72.313686062586399</v>
      </c>
      <c r="CF196" s="38">
        <f>Matrix2!CF196/Matrix3!CF196*100</f>
        <v>6.5656565656565666</v>
      </c>
      <c r="CG196" s="35">
        <f>Matrix2!$CG196-Matrix3!CG196</f>
        <v>-4405</v>
      </c>
      <c r="CH196" s="38">
        <f>Matrix2!CH196/Matrix3!CH196*100</f>
        <v>4.2403094894940452</v>
      </c>
      <c r="CI196" s="38">
        <f>Matrix2!CI196/Matrix3!CI196*100</f>
        <v>2.7383751801562619</v>
      </c>
      <c r="CJ196" s="38">
        <f>Matrix2!CJ196/Matrix3!CJ196*100</f>
        <v>1.5019343093377835</v>
      </c>
      <c r="CK196" s="38">
        <f>Matrix2!CK196/Matrix3!CK196*100</f>
        <v>42.933810375670838</v>
      </c>
      <c r="CL196" s="38" t="s">
        <v>237</v>
      </c>
      <c r="CM196" s="38">
        <f>Matrix2!CM196/Matrix3!CM196*100</f>
        <v>49.731663685152057</v>
      </c>
      <c r="CN196" s="38">
        <f>Matrix2!CN196/Matrix3!CN196*100</f>
        <v>23.314917127071823</v>
      </c>
      <c r="CO196" s="40">
        <f>Matrix2!CO196/Matrix3!CO196*100</f>
        <v>7.6996958540099243</v>
      </c>
      <c r="CP196" s="35">
        <f>Matrix2!CP196-Matrix3!CP196</f>
        <v>45</v>
      </c>
      <c r="CQ196" s="77">
        <f>Matrix2!CQ196/Matrix3!CQ196*100-100</f>
        <v>0.48517520215634136</v>
      </c>
      <c r="CR196" s="35">
        <f>Matrix2!CR196-Matrix3!CR196</f>
        <v>127</v>
      </c>
      <c r="CS196" s="50">
        <f>Matrix2!CS196/Matrix3!CS196*100-100</f>
        <v>1.3814859131948225</v>
      </c>
      <c r="CT196" s="38">
        <f>Matrix2!CT196/Matrix3!CT196*100</f>
        <v>22.703862660944207</v>
      </c>
      <c r="CU196" s="35">
        <f>Matrix2!CT196-Matrix3!CU196</f>
        <v>1</v>
      </c>
      <c r="CV196" s="38">
        <f>Matrix2!CV196/Matrix3!CV196*100</f>
        <v>113.03004291845494</v>
      </c>
      <c r="CW196" s="38">
        <f>Matrix2!CW196/Matrix3!CW196*100</f>
        <v>51.187560738581148</v>
      </c>
      <c r="CX196" s="38">
        <f>Matrix2!CX196/Matrix3!CX196</f>
        <v>2.2386598498857828</v>
      </c>
      <c r="CY196" s="38">
        <f>Matrix2!CY196/Matrix3!CY196</f>
        <v>1.4611288604898829</v>
      </c>
      <c r="CZ196" s="38">
        <f>Matrix2!CZ196/Matrix3!CZ196</f>
        <v>35.916230366492144</v>
      </c>
      <c r="DA196" s="40" t="s">
        <v>46</v>
      </c>
      <c r="DB196" s="44" t="s">
        <v>46</v>
      </c>
      <c r="DC196" s="44" t="s">
        <v>46</v>
      </c>
      <c r="DD196" s="44" t="s">
        <v>46</v>
      </c>
      <c r="DE196" s="44" t="s">
        <v>46</v>
      </c>
      <c r="DF196" s="44">
        <f>Matrix2!DF196/Matrix3!DF196*100</f>
        <v>6.3130206049978081</v>
      </c>
      <c r="DG196" s="44">
        <f>Matrix2!DG196/Matrix3!DG196*100</f>
        <v>45.138888888888893</v>
      </c>
      <c r="DH196" s="44">
        <f>Matrix2!DH196/Matrix3!DH196*100</f>
        <v>6.70807453416149</v>
      </c>
      <c r="DI196" s="44">
        <f>Matrix2!DI196/Matrix3!DI196*100</f>
        <v>48.148148148148145</v>
      </c>
    </row>
    <row r="197" spans="1:113" x14ac:dyDescent="0.2">
      <c r="A197" s="3" t="s">
        <v>42</v>
      </c>
      <c r="B197" s="4">
        <v>2018</v>
      </c>
      <c r="C197" s="2" t="s">
        <v>19</v>
      </c>
      <c r="D197" s="38" t="s">
        <v>46</v>
      </c>
      <c r="E197" s="38" t="s">
        <v>46</v>
      </c>
      <c r="F197" s="39" t="s">
        <v>46</v>
      </c>
      <c r="G197" s="40" t="s">
        <v>46</v>
      </c>
      <c r="H197" s="38">
        <f>Matrix2!H197/Matrix3!H197*100</f>
        <v>7.8752590545741628</v>
      </c>
      <c r="I197" s="38">
        <f>Matrix2!I197/Matrix3!I197*100</f>
        <v>15.635382742853382</v>
      </c>
      <c r="J197" s="38">
        <f>Matrix2!J197/Matrix3!J197*100</f>
        <v>27.031102733270501</v>
      </c>
      <c r="K197" s="38">
        <f>Matrix2!K197/Matrix3!K197*100</f>
        <v>16.088516746411482</v>
      </c>
      <c r="L197" s="38">
        <f>Matrix2!L197/Matrix3!L197*100</f>
        <v>5.3715308863025957</v>
      </c>
      <c r="M197" s="9" t="s">
        <v>46</v>
      </c>
      <c r="N197" s="38" t="s">
        <v>237</v>
      </c>
      <c r="O197" s="9">
        <f>Matrix2!O197/Matrix3!O197*100</f>
        <v>25.051759834368532</v>
      </c>
      <c r="P197" s="9" t="s">
        <v>237</v>
      </c>
      <c r="Q197" s="9" t="s">
        <v>237</v>
      </c>
      <c r="R197" s="40" t="s">
        <v>46</v>
      </c>
      <c r="S197" s="38">
        <f>Matrix2!S197/Matrix3!S197*100</f>
        <v>68.283389970136952</v>
      </c>
      <c r="T197" s="38">
        <f>Matrix2!T197/Matrix3!T197*100</f>
        <v>68.254624367055911</v>
      </c>
      <c r="U197" s="38">
        <f>Matrix2!U197/Matrix3!U197*100</f>
        <v>48.300801673056817</v>
      </c>
      <c r="V197" s="38">
        <f>Matrix2!V197/Matrix3!V197*100</f>
        <v>61.818181818181813</v>
      </c>
      <c r="W197" s="38">
        <f>Matrix2!W197/Matrix3!W197*100</f>
        <v>51.181670575500625</v>
      </c>
      <c r="X197" s="38">
        <f>Matrix2!X197/Matrix3!X197*100</f>
        <v>9.9780886566661042</v>
      </c>
      <c r="Y197" s="38">
        <f>Matrix2!Y197/Matrix3!Y197*100</f>
        <v>21.851598715179541</v>
      </c>
      <c r="Z197" s="38">
        <f>Matrix2!Z197/Matrix3!Z197*100</f>
        <v>10.697799716887477</v>
      </c>
      <c r="AA197" s="38">
        <f>(Matrix3!AA197-Matrix2!AA197)/Matrix2!AA197*100</f>
        <v>33.414633144303288</v>
      </c>
      <c r="AB197" s="38" t="s">
        <v>46</v>
      </c>
      <c r="AC197" s="38" t="s">
        <v>46</v>
      </c>
      <c r="AD197" s="38">
        <f>Matrix2!AD197/Matrix3!AD197*100</f>
        <v>85.714285714285708</v>
      </c>
      <c r="AE197" s="44">
        <f>Matrix2!AE197/Matrix3!AE197*100</f>
        <v>66.923478715069223</v>
      </c>
      <c r="AF197" s="40">
        <f>Matrix2!AF197/Matrix3!AF197*100</f>
        <v>61.917562724014338</v>
      </c>
      <c r="AG197" s="38">
        <f>Matrix2!AG197/Matrix3!AG197*100</f>
        <v>17.451231948419355</v>
      </c>
      <c r="AH197" s="38">
        <f>Matrix2!AH197/Matrix3!AH197*100</f>
        <v>66.490299823633165</v>
      </c>
      <c r="AI197" s="38">
        <f>Matrix2!AI197/Matrix3!AI197*100</f>
        <v>95.06531204644412</v>
      </c>
      <c r="AJ197" s="38">
        <f>Matrix2!AJ197/Matrix3!AJ197*100</f>
        <v>39.426523297491038</v>
      </c>
      <c r="AK197" s="38">
        <f>Matrix2!AK197/Matrix3!AK197*100</f>
        <v>17.283950617283949</v>
      </c>
      <c r="AL197" s="38">
        <f>Matrix2!AL197/Matrix3!AL197*100</f>
        <v>7.1604938271604937</v>
      </c>
      <c r="AM197" s="38">
        <f>Matrix2!AM197/Matrix3!AM197*100</f>
        <v>18.75</v>
      </c>
      <c r="AN197" s="38">
        <f>Matrix2!AN197/Matrix3!AN197*100</f>
        <v>10.424128180961358</v>
      </c>
      <c r="AO197" s="38">
        <f>Matrix2!AO197/Matrix3!AO197*1000</f>
        <v>43.543826578699338</v>
      </c>
      <c r="AP197" s="38" t="s">
        <v>46</v>
      </c>
      <c r="AQ197" s="40" t="s">
        <v>46</v>
      </c>
      <c r="AR197" s="38">
        <f>Matrix2!AR197/Matrix3!AR197*100</f>
        <v>10.177966380473041</v>
      </c>
      <c r="AS197" s="38">
        <f>Matrix2!AS197/Matrix3!AS197*100</f>
        <v>30.284421460892048</v>
      </c>
      <c r="AT197" s="38">
        <f>Matrix2!AT197/Matrix3!AT197*100</f>
        <v>36.499466382070437</v>
      </c>
      <c r="AU197" s="38">
        <f>Matrix2!AU197/Matrix3!AU197*100</f>
        <v>35.672514619883039</v>
      </c>
      <c r="AV197" s="38">
        <f>Matrix2!AV197/Matrix3!AV197*100</f>
        <v>6.4318034906270194</v>
      </c>
      <c r="AW197" s="38">
        <f>Matrix2!AW197/Matrix3!AW197*100</f>
        <v>1.6483516483516485</v>
      </c>
      <c r="AX197" s="38">
        <v>3.5</v>
      </c>
      <c r="AY197" s="38" t="s">
        <v>46</v>
      </c>
      <c r="AZ197" s="9" t="s">
        <v>46</v>
      </c>
      <c r="BA197" s="40">
        <f>Matrix2!BA197/Matrix3!BA197*1000</f>
        <v>18.677042801556421</v>
      </c>
      <c r="BB197" s="31" t="s">
        <v>46</v>
      </c>
      <c r="BC197" s="38">
        <f>Matrix2!BC197/Matrix3!BC197*100</f>
        <v>4.7579757975797579</v>
      </c>
      <c r="BD197" s="55">
        <f>Matrix2!BD197/Matrix3!BD197*100</f>
        <v>55.49132947976878</v>
      </c>
      <c r="BE197" s="38">
        <f>Matrix2!BE197/Matrix3!BE197*100</f>
        <v>3.6195286195286198</v>
      </c>
      <c r="BF197" s="51">
        <f>Matrix2!BF197/Matrix3!BF197*100</f>
        <v>39.534883720930232</v>
      </c>
      <c r="BG197" s="38">
        <f>Matrix2!BG197/Matrix3!BG197*100</f>
        <v>22.046777854534689</v>
      </c>
      <c r="BH197" s="38">
        <f>Matrix2!BH197/Matrix3!BH197*100</f>
        <v>1.7457475380483436</v>
      </c>
      <c r="BI197" s="38">
        <f>Matrix2!BI197/Matrix3!BI197*100</f>
        <v>17.823423423423424</v>
      </c>
      <c r="BJ197" s="38">
        <f>Matrix2!BJ197/Matrix3!BJ197*100</f>
        <v>7.6972972972972968</v>
      </c>
      <c r="BK197" s="38">
        <f>Matrix2!BK197/Matrix3!BK197*100</f>
        <v>28.745318352059922</v>
      </c>
      <c r="BL197" s="38" t="s">
        <v>46</v>
      </c>
      <c r="BM197" s="38" t="s">
        <v>46</v>
      </c>
      <c r="BN197" s="38" t="s">
        <v>46</v>
      </c>
      <c r="BO197" s="40" t="s">
        <v>46</v>
      </c>
      <c r="BP197" s="38">
        <f>Matrix2!BP197/Matrix3!BP197*100</f>
        <v>13.297068600785735</v>
      </c>
      <c r="BQ197" s="38">
        <f>Matrix2!BQ197/Matrix3!BQ197*100</f>
        <v>14.437770848067455</v>
      </c>
      <c r="BR197" s="38">
        <f>(Matrix2!BR197-Matrix3!BR197)/Matrix3!BR197*100</f>
        <v>67.313653583445088</v>
      </c>
      <c r="BS197" s="38">
        <f>Matrix2!BS197/Matrix3!BS197*100</f>
        <v>5.4146517977565054</v>
      </c>
      <c r="BT197" s="38">
        <f>Matrix2!BT197/Matrix3!BT197*100</f>
        <v>2.4770551662883649</v>
      </c>
      <c r="BU197" s="38">
        <f>Matrix2!BU197/Matrix3!BU197*100</f>
        <v>1.8510123904502871</v>
      </c>
      <c r="BV197" s="38">
        <f>Matrix2!BV197/Matrix3!BV197*100</f>
        <v>5.3044689201164701</v>
      </c>
      <c r="BW197" s="38">
        <f>Matrix2!BW197/Matrix3!BW197*100</f>
        <v>6.3215258855585832</v>
      </c>
      <c r="BX197" s="35">
        <f>Matrix2!BX197/Matrix3!BX197*1000</f>
        <v>52553.19989465367</v>
      </c>
      <c r="BY197" s="45">
        <f>Matrix2!BY197/Matrix3!BY197*1000000</f>
        <v>27581.389822453068</v>
      </c>
      <c r="BZ197" s="38">
        <f>Matrix2!BZ197/Matrix3!BZ197*100</f>
        <v>63.778413763610644</v>
      </c>
      <c r="CA197" s="38">
        <f>Matrix2!CA197/Matrix3!CA197*100</f>
        <v>68.181115747179717</v>
      </c>
      <c r="CB197" s="38">
        <f>Matrix2!CB197/Matrix3!CB197*100</f>
        <v>86.702931399214265</v>
      </c>
      <c r="CC197" s="38">
        <f>Matrix2!CC197/Matrix3!CC197*100</f>
        <v>13.297068600785735</v>
      </c>
      <c r="CD197" s="38">
        <f>Matrix2!CD197/Matrix3!CD197*100</f>
        <v>7.8195829555757035</v>
      </c>
      <c r="CE197" s="38">
        <f>Matrix2!CE197/Matrix3!CE197*100</f>
        <v>70.120250958522135</v>
      </c>
      <c r="CF197" s="38">
        <f>Matrix2!CF197/Matrix3!CF197*100</f>
        <v>6.25</v>
      </c>
      <c r="CG197" s="35">
        <f>Matrix2!$CG197-Matrix3!CG197</f>
        <v>-3612</v>
      </c>
      <c r="CH197" s="38">
        <f>Matrix2!CH197/Matrix3!CH197*100</f>
        <v>2.4912316897049722</v>
      </c>
      <c r="CI197" s="38">
        <f>Matrix2!CI197/Matrix3!CI197*100</f>
        <v>1.4184031359603879</v>
      </c>
      <c r="CJ197" s="38">
        <f>Matrix2!CJ197/Matrix3!CJ197*100</f>
        <v>1.0728285537445843</v>
      </c>
      <c r="CK197" s="38">
        <f>Matrix2!CK197/Matrix3!CK197*100</f>
        <v>33.126293995859214</v>
      </c>
      <c r="CL197" s="38">
        <v>3.1</v>
      </c>
      <c r="CM197" s="38">
        <f>Matrix2!CM197/Matrix3!CM197*100</f>
        <v>44.720496894409941</v>
      </c>
      <c r="CN197" s="38">
        <f>Matrix2!CN197/Matrix3!CN197*100</f>
        <v>28.064146620847652</v>
      </c>
      <c r="CO197" s="40">
        <f>Matrix2!CO197/Matrix3!CO197*100</f>
        <v>5.3066550674206177</v>
      </c>
      <c r="CP197" s="35">
        <f>Matrix2!CP197-Matrix3!CP197</f>
        <v>133</v>
      </c>
      <c r="CQ197" s="77">
        <f>Matrix2!CQ197/Matrix3!CQ197*100-100</f>
        <v>0.95244915496992633</v>
      </c>
      <c r="CR197" s="35">
        <f>Matrix2!CR197-Matrix3!CR197</f>
        <v>222</v>
      </c>
      <c r="CS197" s="50">
        <f>Matrix2!CS197/Matrix3!CS197*100-100</f>
        <v>1.5999999999999943</v>
      </c>
      <c r="CT197" s="38">
        <f>Matrix2!CT197/Matrix3!CT197*100</f>
        <v>28.488330850535576</v>
      </c>
      <c r="CU197" s="35">
        <f>Matrix2!CT197-Matrix3!CU197</f>
        <v>69</v>
      </c>
      <c r="CV197" s="38">
        <f>Matrix2!CV197/Matrix3!CV197*100</f>
        <v>116.65318862169254</v>
      </c>
      <c r="CW197" s="38">
        <f>Matrix2!CW197/Matrix3!CW197*100</f>
        <v>54.095858416395274</v>
      </c>
      <c r="CX197" s="38">
        <f>Matrix2!CX197/Matrix3!CX197</f>
        <v>2.1909189189189191</v>
      </c>
      <c r="CY197" s="38">
        <f>Matrix2!CY197/Matrix3!CY197</f>
        <v>1.7443621965914959</v>
      </c>
      <c r="CZ197" s="38">
        <f>Matrix2!CZ197/Matrix3!CZ197</f>
        <v>32.134249471458773</v>
      </c>
      <c r="DA197" s="40" t="s">
        <v>46</v>
      </c>
      <c r="DB197" s="44" t="s">
        <v>46</v>
      </c>
      <c r="DC197" s="44" t="s">
        <v>46</v>
      </c>
      <c r="DD197" s="44" t="s">
        <v>46</v>
      </c>
      <c r="DE197" s="44" t="s">
        <v>46</v>
      </c>
      <c r="DF197" s="44">
        <f>Matrix2!DF197/Matrix3!DF197*100</f>
        <v>4.7579757975797579</v>
      </c>
      <c r="DG197" s="44">
        <f>Matrix2!DG197/Matrix3!DG197*100</f>
        <v>55.49132947976878</v>
      </c>
      <c r="DH197" s="44">
        <f>Matrix2!DH197/Matrix3!DH197*100</f>
        <v>3.6195286195286198</v>
      </c>
      <c r="DI197" s="44">
        <f>Matrix2!DI197/Matrix3!DI197*100</f>
        <v>39.534883720930232</v>
      </c>
    </row>
    <row r="198" spans="1:113" x14ac:dyDescent="0.2">
      <c r="A198" s="3" t="s">
        <v>43</v>
      </c>
      <c r="B198" s="4">
        <v>2018</v>
      </c>
      <c r="C198" s="2" t="s">
        <v>20</v>
      </c>
      <c r="D198" s="38" t="s">
        <v>46</v>
      </c>
      <c r="E198" s="38" t="s">
        <v>46</v>
      </c>
      <c r="F198" s="39" t="s">
        <v>46</v>
      </c>
      <c r="G198" s="40" t="s">
        <v>46</v>
      </c>
      <c r="H198" s="38">
        <f>Matrix2!H198/Matrix3!H198*100</f>
        <v>6.5598885793871871</v>
      </c>
      <c r="I198" s="38">
        <f>Matrix2!I198/Matrix3!I198*100</f>
        <v>15.682451253481894</v>
      </c>
      <c r="J198" s="38">
        <f>Matrix2!J198/Matrix3!J198*100</f>
        <v>28.13014827018122</v>
      </c>
      <c r="K198" s="38">
        <f>Matrix2!K198/Matrix3!K198*100</f>
        <v>14.85502923278845</v>
      </c>
      <c r="L198" s="38">
        <f>Matrix2!L198/Matrix3!L198*100</f>
        <v>9.1241903689101669</v>
      </c>
      <c r="M198" s="9" t="s">
        <v>46</v>
      </c>
      <c r="N198" s="38" t="s">
        <v>237</v>
      </c>
      <c r="O198" s="9">
        <f>Matrix2!O198/Matrix3!O198*100</f>
        <v>24.892703862660944</v>
      </c>
      <c r="P198" s="9" t="s">
        <v>237</v>
      </c>
      <c r="Q198" s="9" t="s">
        <v>237</v>
      </c>
      <c r="R198" s="40" t="s">
        <v>46</v>
      </c>
      <c r="S198" s="38">
        <f>Matrix2!S198/Matrix3!S198*100</f>
        <v>63.599458728010831</v>
      </c>
      <c r="T198" s="38">
        <f>Matrix2!T198/Matrix3!T198*100</f>
        <v>65.81390083767262</v>
      </c>
      <c r="U198" s="38">
        <f>Matrix2!U198/Matrix3!U198*100</f>
        <v>47.916666666666671</v>
      </c>
      <c r="V198" s="38">
        <f>Matrix2!V198/Matrix3!V198*100</f>
        <v>58.951965065502186</v>
      </c>
      <c r="W198" s="38">
        <f>Matrix2!W198/Matrix3!W198*100</f>
        <v>54.327122153209103</v>
      </c>
      <c r="X198" s="38">
        <f>Matrix2!X198/Matrix3!X198*100</f>
        <v>11.276190476190475</v>
      </c>
      <c r="Y198" s="38">
        <f>Matrix2!Y198/Matrix3!Y198*100</f>
        <v>23.163806019098235</v>
      </c>
      <c r="Z198" s="38">
        <f>Matrix2!Z198/Matrix3!Z198*100</f>
        <v>10.703063139142394</v>
      </c>
      <c r="AA198" s="38">
        <f>(Matrix3!AA198-Matrix2!AA198)/Matrix2!AA198*100</f>
        <v>25.498262141191201</v>
      </c>
      <c r="AB198" s="38" t="s">
        <v>46</v>
      </c>
      <c r="AC198" s="38" t="s">
        <v>46</v>
      </c>
      <c r="AD198" s="38">
        <f>Matrix2!AD198/Matrix3!AD198*100</f>
        <v>82.971014492753625</v>
      </c>
      <c r="AE198" s="44">
        <f>Matrix2!AE198/Matrix3!AE198*100</f>
        <v>46.339337594421849</v>
      </c>
      <c r="AF198" s="40">
        <f>Matrix2!AF198/Matrix3!AF198*100</f>
        <v>0</v>
      </c>
      <c r="AG198" s="38">
        <f>Matrix2!AG198/Matrix3!AG198*100</f>
        <v>16.908077994428968</v>
      </c>
      <c r="AH198" s="38">
        <f>Matrix2!AH198/Matrix3!AH198*100</f>
        <v>50</v>
      </c>
      <c r="AI198" s="38">
        <f>Matrix2!AI198/Matrix3!AI198*100</f>
        <v>111.2918215613383</v>
      </c>
      <c r="AJ198" s="38">
        <f>Matrix2!AJ198/Matrix3!AJ198*100</f>
        <v>35.318275154004105</v>
      </c>
      <c r="AK198" s="38">
        <f>Matrix2!AK198/Matrix3!AK198*100</f>
        <v>19.193324061196108</v>
      </c>
      <c r="AL198" s="38">
        <f>Matrix2!AL198/Matrix3!AL198*100</f>
        <v>9.5966620305980541</v>
      </c>
      <c r="AM198" s="38">
        <f>Matrix2!AM198/Matrix3!AM198*100</f>
        <v>21.376811594202898</v>
      </c>
      <c r="AN198" s="38">
        <f>Matrix2!AN198/Matrix3!AN198*100</f>
        <v>12.314662273476113</v>
      </c>
      <c r="AO198" s="38">
        <f>Matrix2!AO198/Matrix3!AO198*1000</f>
        <v>48.187808896210875</v>
      </c>
      <c r="AP198" s="38" t="s">
        <v>46</v>
      </c>
      <c r="AQ198" s="40" t="s">
        <v>46</v>
      </c>
      <c r="AR198" s="38">
        <f>Matrix2!AR198/Matrix3!AR198*100</f>
        <v>9.9860724233983298</v>
      </c>
      <c r="AS198" s="38">
        <f>Matrix2!AS198/Matrix3!AS198*100</f>
        <v>28.24267782426778</v>
      </c>
      <c r="AT198" s="38">
        <f>Matrix2!AT198/Matrix3!AT198*100</f>
        <v>40.493827160493829</v>
      </c>
      <c r="AU198" s="38">
        <f>Matrix2!AU198/Matrix3!AU198*100</f>
        <v>36.585365853658537</v>
      </c>
      <c r="AV198" s="38">
        <f>Matrix2!AV198/Matrix3!AV198*100</f>
        <v>8.0892608089260811</v>
      </c>
      <c r="AW198" s="38">
        <f>Matrix2!AW198/Matrix3!AW198*100</f>
        <v>1.6736401673640167</v>
      </c>
      <c r="AX198" s="38" t="s">
        <v>237</v>
      </c>
      <c r="AY198" s="38" t="s">
        <v>46</v>
      </c>
      <c r="AZ198" s="9" t="s">
        <v>46</v>
      </c>
      <c r="BA198" s="40">
        <f>Matrix2!BA198/Matrix3!BA198*1000</f>
        <v>9.369676320272573</v>
      </c>
      <c r="BB198" s="31" t="s">
        <v>46</v>
      </c>
      <c r="BC198" s="38">
        <f>Matrix2!BC198/Matrix3!BC198*100</f>
        <v>4.2449969678593087</v>
      </c>
      <c r="BD198" s="55">
        <f>Matrix2!BD198/Matrix3!BD198*100</f>
        <v>35.714285714285715</v>
      </c>
      <c r="BE198" s="38">
        <f>Matrix2!BE198/Matrix3!BE198*100</f>
        <v>4.3875685557586834</v>
      </c>
      <c r="BF198" s="51">
        <f>Matrix2!BF198/Matrix3!BF198*100</f>
        <v>33.333333333333329</v>
      </c>
      <c r="BG198" s="38">
        <f>Matrix2!BG198/Matrix3!BG198*100</f>
        <v>24.728412256267411</v>
      </c>
      <c r="BH198" s="38">
        <f>Matrix2!BH198/Matrix3!BH198*100</f>
        <v>2.0557589411433397</v>
      </c>
      <c r="BI198" s="38">
        <f>Matrix2!BI198/Matrix3!BI198*100</f>
        <v>18.759387203364376</v>
      </c>
      <c r="BJ198" s="38">
        <f>Matrix2!BJ198/Matrix3!BJ198*100</f>
        <v>8.0204265545208777</v>
      </c>
      <c r="BK198" s="38">
        <f>Matrix2!BK198/Matrix3!BK198*100</f>
        <v>25.842696629213485</v>
      </c>
      <c r="BL198" s="38" t="s">
        <v>46</v>
      </c>
      <c r="BM198" s="38" t="s">
        <v>46</v>
      </c>
      <c r="BN198" s="38" t="s">
        <v>46</v>
      </c>
      <c r="BO198" s="40" t="s">
        <v>46</v>
      </c>
      <c r="BP198" s="38">
        <f>Matrix2!BP198/Matrix3!BP198*100</f>
        <v>11.995809324253536</v>
      </c>
      <c r="BQ198" s="38">
        <f>Matrix2!BQ198/Matrix3!BQ198*100</f>
        <v>14.655770950569686</v>
      </c>
      <c r="BR198" s="38">
        <f>(Matrix2!BR198-Matrix3!BR198)/Matrix3!BR198*100</f>
        <v>63.986670547683502</v>
      </c>
      <c r="BS198" s="38">
        <f>Matrix2!BS198/Matrix3!BS198*100</f>
        <v>6.8732590529247908</v>
      </c>
      <c r="BT198" s="38">
        <f>Matrix2!BT198/Matrix3!BT198*100</f>
        <v>3.2729805013927575</v>
      </c>
      <c r="BU198" s="38">
        <f>Matrix2!BU198/Matrix3!BU198*100</f>
        <v>2.2699493626680636</v>
      </c>
      <c r="BV198" s="38">
        <f>Matrix2!BV198/Matrix3!BV198*100</f>
        <v>7.0959385697104267</v>
      </c>
      <c r="BW198" s="38">
        <f>Matrix2!BW198/Matrix3!BW198*100</f>
        <v>9.3279119827792396</v>
      </c>
      <c r="BX198" s="35">
        <f>Matrix2!BX198/Matrix3!BX198*1000</f>
        <v>47038.47237880496</v>
      </c>
      <c r="BY198" s="45">
        <f>Matrix2!BY198/Matrix3!BY198*1000000</f>
        <v>24735.818361861649</v>
      </c>
      <c r="BZ198" s="38">
        <f>Matrix2!BZ198/Matrix3!BZ198*100</f>
        <v>61.636490250696376</v>
      </c>
      <c r="CA198" s="38">
        <f>Matrix2!CA198/Matrix3!CA198*100</f>
        <v>64.355545566917627</v>
      </c>
      <c r="CB198" s="38">
        <f>Matrix2!CB198/Matrix3!CB198*100</f>
        <v>88.004190675746457</v>
      </c>
      <c r="CC198" s="38">
        <f>Matrix2!CC198/Matrix3!CC198*100</f>
        <v>11.995809324253536</v>
      </c>
      <c r="CD198" s="38">
        <f>Matrix2!CD198/Matrix3!CD198*100</f>
        <v>6.1463244281473717</v>
      </c>
      <c r="CE198" s="38">
        <f>Matrix2!CE198/Matrix3!CE198*100</f>
        <v>68.095238095238102</v>
      </c>
      <c r="CF198" s="38">
        <f>Matrix2!CF198/Matrix3!CF198*100</f>
        <v>6.666666666666667</v>
      </c>
      <c r="CG198" s="35">
        <f>Matrix2!$CG198-Matrix3!CG198</f>
        <v>-2303</v>
      </c>
      <c r="CH198" s="38">
        <f>Matrix2!CH198/Matrix3!CH198*100</f>
        <v>2.6324709072421197</v>
      </c>
      <c r="CI198" s="38">
        <f>Matrix2!CI198/Matrix3!CI198*100</f>
        <v>1.7851090272285617</v>
      </c>
      <c r="CJ198" s="38">
        <f>Matrix2!CJ198/Matrix3!CJ198*100</f>
        <v>0.84736188001355783</v>
      </c>
      <c r="CK198" s="38">
        <f>Matrix2!CK198/Matrix3!CK198*100</f>
        <v>31.330472103004293</v>
      </c>
      <c r="CL198" s="38" t="s">
        <v>237</v>
      </c>
      <c r="CM198" s="38">
        <f>Matrix2!CM198/Matrix3!CM198*100</f>
        <v>46.781115879828327</v>
      </c>
      <c r="CN198" s="38">
        <f>Matrix2!CN198/Matrix3!CN198*100</f>
        <v>24.253731343283583</v>
      </c>
      <c r="CO198" s="40">
        <f>Matrix2!CO198/Matrix3!CO198*100</f>
        <v>7.3380264884858608</v>
      </c>
      <c r="CP198" s="35">
        <f>Matrix2!CP198-Matrix3!CP198</f>
        <v>9</v>
      </c>
      <c r="CQ198" s="77">
        <f>Matrix2!CQ198/Matrix3!CQ198*100-100</f>
        <v>0.12929176842406775</v>
      </c>
      <c r="CR198" s="35">
        <f>Matrix2!CR198-Matrix3!CR198</f>
        <v>312</v>
      </c>
      <c r="CS198" s="50">
        <f>Matrix2!CS198/Matrix3!CS198*100-100</f>
        <v>4.6860919194953397</v>
      </c>
      <c r="CT198" s="38">
        <f>Matrix2!CT198/Matrix3!CT198*100</f>
        <v>35.121951219512191</v>
      </c>
      <c r="CU198" s="35">
        <f>Matrix2!CT198-Matrix3!CU198</f>
        <v>-1</v>
      </c>
      <c r="CV198" s="38">
        <f>Matrix2!CV198/Matrix3!CV198*100</f>
        <v>109.83644189383071</v>
      </c>
      <c r="CW198" s="38">
        <f>Matrix2!CW198/Matrix3!CW198*100</f>
        <v>53.311977715877433</v>
      </c>
      <c r="CX198" s="38">
        <f>Matrix2!CX198/Matrix3!CX198</f>
        <v>2.1568038449984979</v>
      </c>
      <c r="CY198" s="38">
        <f>Matrix2!CY198/Matrix3!CY198</f>
        <v>2.6651818856718634</v>
      </c>
      <c r="CZ198" s="38">
        <f>Matrix2!CZ198/Matrix3!CZ198</f>
        <v>40.11173184357542</v>
      </c>
      <c r="DA198" s="40" t="s">
        <v>46</v>
      </c>
      <c r="DB198" s="44" t="s">
        <v>46</v>
      </c>
      <c r="DC198" s="44" t="s">
        <v>46</v>
      </c>
      <c r="DD198" s="44" t="s">
        <v>46</v>
      </c>
      <c r="DE198" s="44" t="s">
        <v>46</v>
      </c>
      <c r="DF198" s="44">
        <f>Matrix2!DF198/Matrix3!DF198*100</f>
        <v>4.2449969678593087</v>
      </c>
      <c r="DG198" s="44">
        <f>Matrix2!DG198/Matrix3!DG198*100</f>
        <v>35.714285714285715</v>
      </c>
      <c r="DH198" s="44">
        <f>Matrix2!DH198/Matrix3!DH198*100</f>
        <v>4.3875685557586834</v>
      </c>
      <c r="DI198" s="44">
        <f>Matrix2!DI198/Matrix3!DI198*100</f>
        <v>33.333333333333329</v>
      </c>
    </row>
    <row r="199" spans="1:113" x14ac:dyDescent="0.2">
      <c r="A199" s="3" t="s">
        <v>44</v>
      </c>
      <c r="B199" s="4">
        <v>2018</v>
      </c>
      <c r="C199" s="2" t="s">
        <v>21</v>
      </c>
      <c r="D199" s="38" t="s">
        <v>46</v>
      </c>
      <c r="E199" s="38" t="s">
        <v>46</v>
      </c>
      <c r="F199" s="39" t="s">
        <v>46</v>
      </c>
      <c r="G199" s="40" t="s">
        <v>46</v>
      </c>
      <c r="H199" s="38">
        <f>Matrix2!H199/Matrix3!H199*100</f>
        <v>9.3376918703808993</v>
      </c>
      <c r="I199" s="38">
        <f>Matrix2!I199/Matrix3!I199*100</f>
        <v>19.980576084896722</v>
      </c>
      <c r="J199" s="38">
        <f>Matrix2!J199/Matrix3!J199*100</f>
        <v>35.653917776822801</v>
      </c>
      <c r="K199" s="38">
        <f>Matrix2!K199/Matrix3!K199*100</f>
        <v>20.43719235688539</v>
      </c>
      <c r="L199" s="38">
        <f>Matrix2!L199/Matrix3!L199*100</f>
        <v>7.1337714649141404</v>
      </c>
      <c r="M199" s="9" t="s">
        <v>46</v>
      </c>
      <c r="N199" s="38">
        <v>15</v>
      </c>
      <c r="O199" s="9">
        <f>Matrix2!O199/Matrix3!O199*100</f>
        <v>27.804295942720763</v>
      </c>
      <c r="P199" s="9">
        <f>Matrix2!P199/Matrix3!P199*100</f>
        <v>38.35939227691145</v>
      </c>
      <c r="Q199" s="9">
        <f>(Matrix3!Q199-Matrix2!Q199)/Matrix2!Q199*100</f>
        <v>45.480461024346994</v>
      </c>
      <c r="R199" s="40" t="s">
        <v>46</v>
      </c>
      <c r="S199" s="38">
        <f>Matrix2!S199/Matrix3!S199*100</f>
        <v>65.795158286778403</v>
      </c>
      <c r="T199" s="38">
        <f>Matrix2!T199/Matrix3!T199*100</f>
        <v>66.837032710280369</v>
      </c>
      <c r="U199" s="38">
        <f>Matrix2!U199/Matrix3!U199*100</f>
        <v>47.325261067332946</v>
      </c>
      <c r="V199" s="38">
        <f>Matrix2!V199/Matrix3!V199*100</f>
        <v>60.807401177460051</v>
      </c>
      <c r="W199" s="38">
        <f>Matrix2!W199/Matrix3!W199*100</f>
        <v>52.389332611344251</v>
      </c>
      <c r="X199" s="38">
        <f>Matrix2!X199/Matrix3!X199*100</f>
        <v>9.6935052298710769</v>
      </c>
      <c r="Y199" s="38">
        <f>Matrix2!Y199/Matrix3!Y199*100</f>
        <v>25.986491668151597</v>
      </c>
      <c r="Z199" s="38">
        <f>Matrix2!Z199/Matrix3!Z199*100</f>
        <v>12.459970415653901</v>
      </c>
      <c r="AA199" s="38">
        <f>(Matrix3!AA199-Matrix2!AA199)/Matrix2!AA199*100</f>
        <v>26.427712091098588</v>
      </c>
      <c r="AB199" s="38" t="s">
        <v>46</v>
      </c>
      <c r="AC199" s="38" t="s">
        <v>46</v>
      </c>
      <c r="AD199" s="38">
        <f>Matrix2!AD199/Matrix3!AD199*100</f>
        <v>85.090909090909093</v>
      </c>
      <c r="AE199" s="44">
        <f>Matrix2!AE199/Matrix3!AE199*100</f>
        <v>44.299483984032719</v>
      </c>
      <c r="AF199" s="40">
        <f>Matrix2!AF199/Matrix3!AF199*100</f>
        <v>4.8960429242119377</v>
      </c>
      <c r="AG199" s="38">
        <f>Matrix2!AG199/Matrix3!AG199*100</f>
        <v>16.536384309266627</v>
      </c>
      <c r="AH199" s="38">
        <f>Matrix2!AH199/Matrix3!AH199*100</f>
        <v>54.307116104868911</v>
      </c>
      <c r="AI199" s="38">
        <f>Matrix2!AI199/Matrix3!AI199*100</f>
        <v>94.478135971911897</v>
      </c>
      <c r="AJ199" s="38">
        <f>Matrix2!AJ199/Matrix3!AJ199*100</f>
        <v>25.553319919517104</v>
      </c>
      <c r="AK199" s="38">
        <f>Matrix2!AK199/Matrix3!AK199*100</f>
        <v>20.024271844660195</v>
      </c>
      <c r="AL199" s="38">
        <f>Matrix2!AL199/Matrix3!AL199*100</f>
        <v>11.941747572815533</v>
      </c>
      <c r="AM199" s="38">
        <f>Matrix2!AM199/Matrix3!AM199*100</f>
        <v>26.545454545454543</v>
      </c>
      <c r="AN199" s="38">
        <f>Matrix2!AN199/Matrix3!AN199*100</f>
        <v>15.656782695888841</v>
      </c>
      <c r="AO199" s="38">
        <f>Matrix2!AO199/Matrix3!AO199*1000</f>
        <v>62.16874373298954</v>
      </c>
      <c r="AP199" s="38" t="s">
        <v>46</v>
      </c>
      <c r="AQ199" s="40" t="s">
        <v>46</v>
      </c>
      <c r="AR199" s="38">
        <f>Matrix2!AR199/Matrix3!AR199*100</f>
        <v>10.597877581959448</v>
      </c>
      <c r="AS199" s="38">
        <f>Matrix2!AS199/Matrix3!AS199*100</f>
        <v>31.80599016540009</v>
      </c>
      <c r="AT199" s="38">
        <f>Matrix2!AT199/Matrix3!AT199*100</f>
        <v>36.612789880534088</v>
      </c>
      <c r="AU199" s="38">
        <f>Matrix2!AU199/Matrix3!AU199*100</f>
        <v>38.387715930902111</v>
      </c>
      <c r="AV199" s="38">
        <f>Matrix2!AV199/Matrix3!AV199*100</f>
        <v>8.9852481001341076</v>
      </c>
      <c r="AW199" s="38">
        <f>Matrix2!AW199/Matrix3!AW199*100</f>
        <v>1.8104604380867233</v>
      </c>
      <c r="AX199" s="38">
        <v>3.8</v>
      </c>
      <c r="AY199" s="38" t="s">
        <v>46</v>
      </c>
      <c r="AZ199" s="9" t="s">
        <v>46</v>
      </c>
      <c r="BA199" s="40">
        <f>Matrix2!BA199/Matrix3!BA199*1000</f>
        <v>11.71193620732619</v>
      </c>
      <c r="BB199" s="31" t="s">
        <v>46</v>
      </c>
      <c r="BC199" s="38">
        <f>Matrix2!BC199/Matrix3!BC199*100</f>
        <v>4.5861297539149888</v>
      </c>
      <c r="BD199" s="55">
        <f>Matrix2!BD199/Matrix3!BD199*100</f>
        <v>52.195121951219512</v>
      </c>
      <c r="BE199" s="38">
        <f>Matrix2!BE199/Matrix3!BE199*100</f>
        <v>6.3109954456733899</v>
      </c>
      <c r="BF199" s="51">
        <f>Matrix2!BF199/Matrix3!BF199*100</f>
        <v>63.917525773195869</v>
      </c>
      <c r="BG199" s="38">
        <f>Matrix2!BG199/Matrix3!BG199*100</f>
        <v>22.346977449308319</v>
      </c>
      <c r="BH199" s="38">
        <f>Matrix2!BH199/Matrix3!BH199*100</f>
        <v>2.3531905872376511</v>
      </c>
      <c r="BI199" s="38">
        <f>Matrix2!BI199/Matrix3!BI199*100</f>
        <v>17.172584473963333</v>
      </c>
      <c r="BJ199" s="38">
        <f>Matrix2!BJ199/Matrix3!BJ199*100</f>
        <v>7.9296934188595385</v>
      </c>
      <c r="BK199" s="38">
        <f>Matrix2!BK199/Matrix3!BK199*100</f>
        <v>25.35031847133758</v>
      </c>
      <c r="BL199" s="38" t="s">
        <v>46</v>
      </c>
      <c r="BM199" s="38" t="s">
        <v>46</v>
      </c>
      <c r="BN199" s="38" t="s">
        <v>46</v>
      </c>
      <c r="BO199" s="40" t="s">
        <v>46</v>
      </c>
      <c r="BP199" s="38">
        <f>Matrix2!BP199/Matrix3!BP199*100</f>
        <v>13.220659365097015</v>
      </c>
      <c r="BQ199" s="38">
        <f>Matrix2!BQ199/Matrix3!BQ199*100</f>
        <v>16.741389231535344</v>
      </c>
      <c r="BR199" s="38">
        <f>(Matrix2!BR199-Matrix3!BR199)/Matrix3!BR199*100</f>
        <v>57.515991059823001</v>
      </c>
      <c r="BS199" s="38">
        <f>Matrix2!BS199/Matrix3!BS199*100</f>
        <v>7.9353799507295806</v>
      </c>
      <c r="BT199" s="38">
        <f>Matrix2!BT199/Matrix3!BT199*100</f>
        <v>3.6313246162592385</v>
      </c>
      <c r="BU199" s="38">
        <f>Matrix2!BU199/Matrix3!BU199*100</f>
        <v>2.3072218824706732</v>
      </c>
      <c r="BV199" s="38">
        <f>Matrix2!BV199/Matrix3!BV199*100</f>
        <v>7.7268012933927155</v>
      </c>
      <c r="BW199" s="38">
        <f>Matrix2!BW199/Matrix3!BW199*100</f>
        <v>9.1628013078853314</v>
      </c>
      <c r="BX199" s="35">
        <f>Matrix2!BX199/Matrix3!BX199*1000</f>
        <v>42643.124792486837</v>
      </c>
      <c r="BY199" s="45">
        <f>Matrix2!BY199/Matrix3!BY199*1000000</f>
        <v>23604.633781763827</v>
      </c>
      <c r="BZ199" s="38">
        <f>Matrix2!BZ199/Matrix3!BZ199*100</f>
        <v>64.243414819025958</v>
      </c>
      <c r="CA199" s="38">
        <f>Matrix2!CA199/Matrix3!CA199*100</f>
        <v>66.143266897109655</v>
      </c>
      <c r="CB199" s="38">
        <f>Matrix2!CB199/Matrix3!CB199*100</f>
        <v>86.779340634902994</v>
      </c>
      <c r="CC199" s="38">
        <f>Matrix2!CC199/Matrix3!CC199*100</f>
        <v>13.220659365097015</v>
      </c>
      <c r="CD199" s="38">
        <f>Matrix2!CD199/Matrix3!CD199*100</f>
        <v>7.060654917440373</v>
      </c>
      <c r="CE199" s="38">
        <f>Matrix2!CE199/Matrix3!CE199*100</f>
        <v>70.100582996988919</v>
      </c>
      <c r="CF199" s="38">
        <f>Matrix2!CF199/Matrix3!CF199*100</f>
        <v>12.847222222222221</v>
      </c>
      <c r="CG199" s="35">
        <f>Matrix2!$CG199-Matrix3!CG199</f>
        <v>-3402</v>
      </c>
      <c r="CH199" s="38">
        <f>Matrix2!CH199/Matrix3!CH199*100</f>
        <v>3.0898565687105934</v>
      </c>
      <c r="CI199" s="38">
        <f>Matrix2!CI199/Matrix3!CI199*100</f>
        <v>2.0279488219460933</v>
      </c>
      <c r="CJ199" s="38">
        <f>Matrix2!CJ199/Matrix3!CJ199*100</f>
        <v>1.0619077467644999</v>
      </c>
      <c r="CK199" s="38">
        <f>Matrix2!CK199/Matrix3!CK199*100</f>
        <v>32.935560859188548</v>
      </c>
      <c r="CL199" s="38">
        <v>3.9</v>
      </c>
      <c r="CM199" s="38">
        <f>Matrix2!CM199/Matrix3!CM199*100</f>
        <v>55.369928400954649</v>
      </c>
      <c r="CN199" s="38">
        <f>Matrix2!CN199/Matrix3!CN199*100</f>
        <v>23.782234957020059</v>
      </c>
      <c r="CO199" s="40">
        <f>Matrix2!CO199/Matrix3!CO199*100</f>
        <v>7.8872911902639435</v>
      </c>
      <c r="CP199" s="35">
        <f>Matrix2!CP199-Matrix3!CP199</f>
        <v>82</v>
      </c>
      <c r="CQ199" s="77">
        <f>Matrix2!CQ199/Matrix3!CQ199*100-100</f>
        <v>0.39990246281394093</v>
      </c>
      <c r="CR199" s="35">
        <f>Matrix2!CR199-Matrix3!CR199</f>
        <v>788</v>
      </c>
      <c r="CS199" s="50">
        <f>Matrix2!CS199/Matrix3!CS199*100-100</f>
        <v>3.9799989898479708</v>
      </c>
      <c r="CT199" s="38">
        <f>Matrix2!CT199/Matrix3!CT199*100</f>
        <v>41.482488949336961</v>
      </c>
      <c r="CU199" s="35">
        <f>Matrix2!CT199-Matrix3!CU199</f>
        <v>50</v>
      </c>
      <c r="CV199" s="38">
        <f>Matrix2!CV199/Matrix3!CV199*100</f>
        <v>100.73007237577112</v>
      </c>
      <c r="CW199" s="38">
        <f>Matrix2!CW199/Matrix3!CW199*100</f>
        <v>49.121896911123741</v>
      </c>
      <c r="CX199" s="38">
        <f>Matrix2!CX199/Matrix3!CX199</f>
        <v>2.1322289004495176</v>
      </c>
      <c r="CY199" s="38">
        <f>Matrix2!CY199/Matrix3!CY199</f>
        <v>3.3574041673294097</v>
      </c>
      <c r="CZ199" s="38">
        <f>Matrix2!CZ199/Matrix3!CZ199</f>
        <v>50.679471788715489</v>
      </c>
      <c r="DA199" s="40" t="s">
        <v>46</v>
      </c>
      <c r="DB199" s="44" t="s">
        <v>46</v>
      </c>
      <c r="DC199" s="44" t="s">
        <v>46</v>
      </c>
      <c r="DD199" s="44" t="s">
        <v>46</v>
      </c>
      <c r="DE199" s="44" t="s">
        <v>46</v>
      </c>
      <c r="DF199" s="44">
        <f>Matrix2!DF199/Matrix3!DF199*100</f>
        <v>4.5861297539149888</v>
      </c>
      <c r="DG199" s="44">
        <f>Matrix2!DG199/Matrix3!DG199*100</f>
        <v>52.195121951219512</v>
      </c>
      <c r="DH199" s="44">
        <f>Matrix2!DH199/Matrix3!DH199*100</f>
        <v>6.3109954456733899</v>
      </c>
      <c r="DI199" s="44">
        <f>Matrix2!DI199/Matrix3!DI199*100</f>
        <v>63.917525773195869</v>
      </c>
    </row>
    <row r="200" spans="1:113" x14ac:dyDescent="0.2">
      <c r="A200" s="3" t="s">
        <v>45</v>
      </c>
      <c r="B200" s="4">
        <v>2018</v>
      </c>
      <c r="C200" s="2" t="s">
        <v>22</v>
      </c>
      <c r="D200" s="38" t="s">
        <v>46</v>
      </c>
      <c r="E200" s="38" t="s">
        <v>46</v>
      </c>
      <c r="F200" s="39" t="s">
        <v>46</v>
      </c>
      <c r="G200" s="40" t="s">
        <v>46</v>
      </c>
      <c r="H200" s="38">
        <f>Matrix2!H200/Matrix3!H200*100</f>
        <v>14.466779216288506</v>
      </c>
      <c r="I200" s="38">
        <f>Matrix2!I200/Matrix3!I200*100</f>
        <v>30.39636451161261</v>
      </c>
      <c r="J200" s="38">
        <f>Matrix2!J200/Matrix3!J200*100</f>
        <v>47.730724513202958</v>
      </c>
      <c r="K200" s="38">
        <f>Matrix2!K200/Matrix3!K200*100</f>
        <v>31.389464974658964</v>
      </c>
      <c r="L200" s="38">
        <f>Matrix2!L200/Matrix3!L200*100</f>
        <v>14.006196715335859</v>
      </c>
      <c r="M200" s="38">
        <f>Matrix2!M200/Matrix3!M200*100</f>
        <v>17.278617710583152</v>
      </c>
      <c r="N200" s="38">
        <v>18.100000000000001</v>
      </c>
      <c r="O200" s="9">
        <f>Matrix2!O200/Matrix3!O200*100</f>
        <v>35.706580366774546</v>
      </c>
      <c r="P200" s="9">
        <f>Matrix2!P200/Matrix3!P200*100</f>
        <v>40.765380662113117</v>
      </c>
      <c r="Q200" s="9">
        <f>(Matrix3!Q200-Matrix2!Q200)/Matrix2!Q200*100</f>
        <v>44.192448201860387</v>
      </c>
      <c r="R200" s="40" t="s">
        <v>46</v>
      </c>
      <c r="S200" s="38">
        <f>Matrix2!S200/Matrix3!S200*100</f>
        <v>64.843129493857035</v>
      </c>
      <c r="T200" s="38">
        <f>Matrix2!T200/Matrix3!T200*100</f>
        <v>66.947381832080524</v>
      </c>
      <c r="U200" s="38">
        <f>Matrix2!U200/Matrix3!U200*100</f>
        <v>47.152118467916807</v>
      </c>
      <c r="V200" s="38">
        <f>Matrix2!V200/Matrix3!V200*100</f>
        <v>57.669145209856822</v>
      </c>
      <c r="W200" s="38">
        <f>Matrix2!W200/Matrix3!W200*100</f>
        <v>47.524233441672941</v>
      </c>
      <c r="X200" s="38">
        <f>Matrix2!X200/Matrix3!X200*100</f>
        <v>13.490885743321101</v>
      </c>
      <c r="Y200" s="38">
        <f>Matrix2!Y200/Matrix3!Y200*100</f>
        <v>22.204590728391636</v>
      </c>
      <c r="Z200" s="38">
        <f>Matrix2!Z200/Matrix3!Z200*100</f>
        <v>14.995523164159186</v>
      </c>
      <c r="AA200" s="38">
        <f>(Matrix3!AA200-Matrix2!AA200)/Matrix2!AA200*100</f>
        <v>14.653511793730004</v>
      </c>
      <c r="AB200" s="38" t="s">
        <v>46</v>
      </c>
      <c r="AC200" s="38" t="s">
        <v>46</v>
      </c>
      <c r="AD200" s="38">
        <f>Matrix2!AD200/Matrix3!AD200*100</f>
        <v>88.938263767655926</v>
      </c>
      <c r="AE200" s="44">
        <f>Matrix2!AE200/Matrix3!AE200*100</f>
        <v>45.03442259020273</v>
      </c>
      <c r="AF200" s="40">
        <f>Matrix2!AF200/Matrix3!AF200*100</f>
        <v>62.912548479919927</v>
      </c>
      <c r="AG200" s="38">
        <f>Matrix2!AG200/Matrix3!AG200*100</f>
        <v>16.182567690800425</v>
      </c>
      <c r="AH200" s="38">
        <f>Matrix2!AH200/Matrix3!AH200*100</f>
        <v>52.670623145400597</v>
      </c>
      <c r="AI200" s="38">
        <f>Matrix2!AI200/Matrix3!AI200*100</f>
        <v>94.348013396889812</v>
      </c>
      <c r="AJ200" s="38">
        <f>Matrix2!AJ200/Matrix3!AJ200*100</f>
        <v>21.789033747114964</v>
      </c>
      <c r="AK200" s="38">
        <f>Matrix2!AK200/Matrix3!AK200*100</f>
        <v>22.059428471401691</v>
      </c>
      <c r="AL200" s="38">
        <f>Matrix2!AL200/Matrix3!AL200*100</f>
        <v>17.991335171327293</v>
      </c>
      <c r="AM200" s="38">
        <f>Matrix2!AM200/Matrix3!AM200*100</f>
        <v>39.6206951277575</v>
      </c>
      <c r="AN200" s="38">
        <f>Matrix2!AN200/Matrix3!AN200*100</f>
        <v>21.994637114935426</v>
      </c>
      <c r="AO200" s="38">
        <f>Matrix2!AO200/Matrix3!AO200*1000</f>
        <v>67.372088521840126</v>
      </c>
      <c r="AP200" s="38" t="s">
        <v>46</v>
      </c>
      <c r="AQ200" s="40" t="s">
        <v>46</v>
      </c>
      <c r="AR200" s="38">
        <f>Matrix2!AR200/Matrix3!AR200*100</f>
        <v>10.787135442621729</v>
      </c>
      <c r="AS200" s="38">
        <f>Matrix2!AS200/Matrix3!AS200*100</f>
        <v>31.677404148334382</v>
      </c>
      <c r="AT200" s="38">
        <f>Matrix2!AT200/Matrix3!AT200*100</f>
        <v>33.673950246781914</v>
      </c>
      <c r="AU200" s="38">
        <f>Matrix2!AU200/Matrix3!AU200*100</f>
        <v>43.337998084996684</v>
      </c>
      <c r="AV200" s="38">
        <f>Matrix2!AV200/Matrix3!AV200*100</f>
        <v>12.862979258328094</v>
      </c>
      <c r="AW200" s="38">
        <f>Matrix2!AW200/Matrix3!AW200*100</f>
        <v>2.6665619107479572</v>
      </c>
      <c r="AX200" s="38">
        <v>5.4</v>
      </c>
      <c r="AY200" s="38">
        <f>Matrix2!AY200/Matrix3!AY200*100</f>
        <v>3.2880263984915148</v>
      </c>
      <c r="AZ200" s="42">
        <f>Matrix2!AZ200/Matrix3!AZ200*100</f>
        <v>5.8158175988599927</v>
      </c>
      <c r="BA200" s="40">
        <f>Matrix2!BA200/Matrix3!BA200*1000</f>
        <v>18.615022905203965</v>
      </c>
      <c r="BB200" s="31" t="s">
        <v>46</v>
      </c>
      <c r="BC200" s="38">
        <f>Matrix2!BC200/Matrix3!BC200*100</f>
        <v>6.2941484803354664</v>
      </c>
      <c r="BD200" s="55">
        <f>Matrix2!BD200/Matrix3!BD200*100</f>
        <v>57.237276933245205</v>
      </c>
      <c r="BE200" s="38">
        <f>Matrix2!BE200/Matrix3!BE200*100</f>
        <v>6.2517594069625595</v>
      </c>
      <c r="BF200" s="51">
        <f>Matrix2!BF200/Matrix3!BF200*100</f>
        <v>56.697936210131331</v>
      </c>
      <c r="BG200" s="38">
        <f>Matrix2!BG200/Matrix3!BG200*100</f>
        <v>20.92550028645913</v>
      </c>
      <c r="BH200" s="38">
        <f>Matrix2!BH200/Matrix3!BH200*100</f>
        <v>5.0517405479840427</v>
      </c>
      <c r="BI200" s="38">
        <f>Matrix2!BI200/Matrix3!BI200*100</f>
        <v>15.465162096226557</v>
      </c>
      <c r="BJ200" s="38">
        <f>Matrix2!BJ200/Matrix3!BJ200*100</f>
        <v>7.7276347448462044</v>
      </c>
      <c r="BK200" s="38">
        <f>Matrix2!BK200/Matrix3!BK200*100</f>
        <v>25.642249609442807</v>
      </c>
      <c r="BL200" s="38" t="s">
        <v>46</v>
      </c>
      <c r="BM200" s="38" t="s">
        <v>46</v>
      </c>
      <c r="BN200" s="38" t="s">
        <v>46</v>
      </c>
      <c r="BO200" s="40" t="s">
        <v>46</v>
      </c>
      <c r="BP200" s="38">
        <f>Matrix2!BP200/Matrix3!BP200*100</f>
        <v>12.76046006034028</v>
      </c>
      <c r="BQ200" s="38">
        <f>Matrix2!BQ200/Matrix3!BQ200*100</f>
        <v>17.481586526403738</v>
      </c>
      <c r="BR200" s="38">
        <f>(Matrix2!BR200-Matrix3!BR200)/Matrix3!BR200*100</f>
        <v>57.136943887406503</v>
      </c>
      <c r="BS200" s="38">
        <f>Matrix2!BS200/Matrix3!BS200*100</f>
        <v>12.048657371152718</v>
      </c>
      <c r="BT200" s="38">
        <f>Matrix2!BT200/Matrix3!BT200*100</f>
        <v>6.4821971584610534</v>
      </c>
      <c r="BU200" s="38">
        <f>Matrix2!BU200/Matrix3!BU200*100</f>
        <v>4.0999241335641345</v>
      </c>
      <c r="BV200" s="38">
        <f>Matrix2!BV200/Matrix3!BV200*100</f>
        <v>12.271775815926578</v>
      </c>
      <c r="BW200" s="38">
        <f>Matrix2!BW200/Matrix3!BW200*100</f>
        <v>14.547621402898878</v>
      </c>
      <c r="BX200" s="35">
        <f>Matrix2!BX200/Matrix3!BX200*1000</f>
        <v>41966.255255390693</v>
      </c>
      <c r="BY200" s="45">
        <f>Matrix2!BY200/Matrix3!BY200*1000000</f>
        <v>23657.179420214157</v>
      </c>
      <c r="BZ200" s="38">
        <f>Matrix2!BZ200/Matrix3!BZ200*100</f>
        <v>65.592614439574078</v>
      </c>
      <c r="CA200" s="38">
        <f>Matrix2!CA200/Matrix3!CA200*100</f>
        <v>66.062943483998637</v>
      </c>
      <c r="CB200" s="38">
        <f>Matrix2!CB200/Matrix3!CB200*100</f>
        <v>87.239539939659721</v>
      </c>
      <c r="CC200" s="38">
        <f>Matrix2!CC200/Matrix3!CC200*100</f>
        <v>12.76046006034028</v>
      </c>
      <c r="CD200" s="38">
        <f>Matrix2!CD200/Matrix3!CD200*100</f>
        <v>7.3447335559010174</v>
      </c>
      <c r="CE200" s="38">
        <f>Matrix2!CE200/Matrix3!CE200*100</f>
        <v>70.461669831354001</v>
      </c>
      <c r="CF200" s="38">
        <f>Matrix2!CF200/Matrix3!CF200*100</f>
        <v>13.193738564748934</v>
      </c>
      <c r="CG200" s="35">
        <f>Matrix2!$CG200-Matrix3!CG200</f>
        <v>64403</v>
      </c>
      <c r="CH200" s="38">
        <f>Matrix2!CH200/Matrix3!CH200*100</f>
        <v>5.0306030289052295</v>
      </c>
      <c r="CI200" s="38">
        <f>Matrix2!CI200/Matrix3!CI200*100</f>
        <v>3.7594499853348373</v>
      </c>
      <c r="CJ200" s="38">
        <f>Matrix2!CJ200/Matrix3!CJ200*100</f>
        <v>1.2711530435703922</v>
      </c>
      <c r="CK200" s="38">
        <f>Matrix2!CK200/Matrix3!CK200*100</f>
        <v>40.422253043612265</v>
      </c>
      <c r="CL200" s="38">
        <v>6.2</v>
      </c>
      <c r="CM200" s="38">
        <f>Matrix2!CM200/Matrix3!CM200*100</f>
        <v>59.313196691837469</v>
      </c>
      <c r="CN200" s="38">
        <f>Matrix2!CN200/Matrix3!CN200*100</f>
        <v>25.875337143988318</v>
      </c>
      <c r="CO200" s="40">
        <f>Matrix2!CO200/Matrix3!CO200*100</f>
        <v>11.81750680859264</v>
      </c>
      <c r="CP200" s="35">
        <f>Matrix2!CP200-Matrix3!CP200</f>
        <v>3185</v>
      </c>
      <c r="CQ200" s="77">
        <f>Matrix2!CQ200/Matrix3!CQ200*100-100</f>
        <v>0.53395877201218411</v>
      </c>
      <c r="CR200" s="35">
        <f>Matrix2!CR200-Matrix3!CR200</f>
        <v>3268</v>
      </c>
      <c r="CS200" s="50">
        <f>Matrix2!CS200/Matrix3!CS200*100-100</f>
        <v>0.54794979921362597</v>
      </c>
      <c r="CT200" s="38">
        <f>Matrix2!CT200/Matrix3!CT200*100</f>
        <v>64.750955937652691</v>
      </c>
      <c r="CU200" s="35">
        <f>Matrix2!CT200-Matrix3!CU200</f>
        <v>2227</v>
      </c>
      <c r="CV200" s="38">
        <f>Matrix2!CV200/Matrix3!CV200*100</f>
        <v>89.40545930865656</v>
      </c>
      <c r="CW200" s="38">
        <f>Matrix2!CW200/Matrix3!CW200*100</f>
        <v>45.438553669558381</v>
      </c>
      <c r="CX200" s="38">
        <f>Matrix2!CX200/Matrix3!CX200</f>
        <v>1.9783938766442266</v>
      </c>
      <c r="CY200" s="38">
        <f>Matrix2!CY200/Matrix3!CY200</f>
        <v>5.1365138237714021</v>
      </c>
      <c r="CZ200" s="38">
        <f>Matrix2!CZ200/Matrix3!CZ200</f>
        <v>73.510933898199482</v>
      </c>
      <c r="DA200" s="40" t="s">
        <v>46</v>
      </c>
      <c r="DB200" s="38">
        <f>Matrix2!DB200/Matrix3!DB200*100</f>
        <v>12.059137869611686</v>
      </c>
      <c r="DC200" s="38">
        <f>Matrix2!DC200/Matrix3!DC200*100</f>
        <v>38.279301745635905</v>
      </c>
      <c r="DD200" s="38">
        <f>Matrix2!DD200/Matrix3!DD200*100</f>
        <v>43.845742785892412</v>
      </c>
      <c r="DE200" s="38">
        <f>Matrix2!DE200/Matrix3!DE200*100</f>
        <v>5.8158175988599927</v>
      </c>
      <c r="DF200" s="38">
        <f>Matrix2!DF200/Matrix3!DF200*100</f>
        <v>6.2941484803354664</v>
      </c>
      <c r="DG200" s="38">
        <f>Matrix2!DG200/Matrix3!DG200*100</f>
        <v>57.237276933245205</v>
      </c>
      <c r="DH200" s="44">
        <f>Matrix2!DH200/Matrix3!DH200*100</f>
        <v>6.2517594069625595</v>
      </c>
      <c r="DI200" s="44">
        <f>Matrix2!DI200/Matrix3!DI200*100</f>
        <v>56.697936210131331</v>
      </c>
    </row>
    <row r="201" spans="1:113" x14ac:dyDescent="0.2">
      <c r="A201" s="3" t="s">
        <v>24</v>
      </c>
      <c r="B201" s="4">
        <v>2019</v>
      </c>
      <c r="C201" s="2" t="s">
        <v>229</v>
      </c>
      <c r="D201" s="38">
        <f>Matrix2!D201/Matrix3!D201*100</f>
        <v>9.7896271610081236</v>
      </c>
      <c r="E201" s="38">
        <f>Matrix2!E201/Matrix3!E201*100</f>
        <v>10.864641099742247</v>
      </c>
      <c r="F201" s="39" t="s">
        <v>46</v>
      </c>
      <c r="G201" s="40">
        <f>Matrix2!G201/Matrix3!G201*100</f>
        <v>2.7668828073378622</v>
      </c>
      <c r="H201" s="38">
        <f>Matrix2!H201/Matrix3!H201*100</f>
        <v>18.993445839368768</v>
      </c>
      <c r="I201" s="38">
        <f>Matrix2!I201/Matrix3!I201*100</f>
        <v>38.072476758589332</v>
      </c>
      <c r="J201" s="38">
        <f>Matrix2!J201/Matrix3!J201*100</f>
        <v>57.505467321550206</v>
      </c>
      <c r="K201" s="38">
        <f>Matrix2!K201/Matrix3!K201*100</f>
        <v>38.540786934757683</v>
      </c>
      <c r="L201" s="38">
        <f>Matrix2!L201/Matrix3!L201*100</f>
        <v>20.496815286624205</v>
      </c>
      <c r="M201" s="9">
        <f>Matrix2!M201/Matrix3!M201*100</f>
        <v>21.159874608150471</v>
      </c>
      <c r="N201" s="38">
        <v>18</v>
      </c>
      <c r="O201" s="9">
        <f>Matrix2!O201/Matrix3!O201*100</f>
        <v>39.673599716173669</v>
      </c>
      <c r="P201" s="9">
        <f>Matrix2!P201/Matrix3!P201*100</f>
        <v>38.968977050171006</v>
      </c>
      <c r="Q201" s="9">
        <f>(Matrix3!Q201-Matrix2!Q201)/Matrix2!Q201*100</f>
        <v>42.616809259967688</v>
      </c>
      <c r="R201" s="40" t="s">
        <v>46</v>
      </c>
      <c r="S201" s="38">
        <f>Matrix2!S201/Matrix3!S201*100</f>
        <v>64.300745287154754</v>
      </c>
      <c r="T201" s="38">
        <f>Matrix2!T201/Matrix3!T201*100</f>
        <v>66.984727752114352</v>
      </c>
      <c r="U201" s="38">
        <f>Matrix2!U201/Matrix3!U201*100</f>
        <v>47.198400564506642</v>
      </c>
      <c r="V201" s="38">
        <f>Matrix2!V201/Matrix3!V201*100</f>
        <v>55.258026777590018</v>
      </c>
      <c r="W201" s="38">
        <f>Matrix2!W201/Matrix3!W201*100</f>
        <v>44.444444444444443</v>
      </c>
      <c r="X201" s="38">
        <f>Matrix2!X201/Matrix3!X201*100</f>
        <v>17.716917758791194</v>
      </c>
      <c r="Y201" s="38">
        <f>Matrix2!Y201/Matrix3!Y201*100</f>
        <v>18.477510494447287</v>
      </c>
      <c r="Z201" s="38">
        <f>Matrix2!Z201/Matrix3!Z201*100</f>
        <v>16.604680312417894</v>
      </c>
      <c r="AA201" s="38">
        <f>(Matrix3!AA201-Matrix2!AA201)/Matrix2!AA201*100</f>
        <v>9.0768840153886874</v>
      </c>
      <c r="AB201" s="38" t="s">
        <v>46</v>
      </c>
      <c r="AC201" s="38" t="s">
        <v>46</v>
      </c>
      <c r="AD201" s="38">
        <f>Matrix2!AD201/Matrix3!AD201*100</f>
        <v>90.274395194025004</v>
      </c>
      <c r="AE201" s="44" t="s">
        <v>46</v>
      </c>
      <c r="AF201" s="40">
        <f>Matrix2!AF201/Matrix3!AF201*100</f>
        <v>76.915497855569726</v>
      </c>
      <c r="AG201" s="38">
        <f>Matrix2!AG201/Matrix3!AG201*100</f>
        <v>15.401449240685491</v>
      </c>
      <c r="AH201" s="38" t="s">
        <v>46</v>
      </c>
      <c r="AI201" s="38" t="s">
        <v>46</v>
      </c>
      <c r="AJ201" s="38" t="s">
        <v>46</v>
      </c>
      <c r="AK201" s="38">
        <f>Matrix2!AK201/Matrix3!AK201*100</f>
        <v>24.672021150880287</v>
      </c>
      <c r="AL201" s="38">
        <f>Matrix2!AL201/Matrix3!AL201*100</f>
        <v>22.082240070502934</v>
      </c>
      <c r="AM201" s="38">
        <f>Matrix2!AM201/Matrix3!AM201*100</f>
        <v>44.528332521513228</v>
      </c>
      <c r="AN201" s="38">
        <f>Matrix2!AN201/Matrix3!AN201*100</f>
        <v>26.461836303015097</v>
      </c>
      <c r="AO201" s="38" t="s">
        <v>46</v>
      </c>
      <c r="AP201" s="38">
        <f>Matrix2!AP201/Matrix3!AP201*100</f>
        <v>10.864641099742247</v>
      </c>
      <c r="AQ201" s="40">
        <f>Matrix2!AQ201/Matrix3!AQ201*100</f>
        <v>12.786280256159774</v>
      </c>
      <c r="AR201" s="38">
        <f>Matrix2!AR201/Matrix3!AR201*100</f>
        <v>11.391834263112463</v>
      </c>
      <c r="AS201" s="38">
        <f>Matrix2!AS201/Matrix3!AS201*100</f>
        <v>31.311597246906004</v>
      </c>
      <c r="AT201" s="38">
        <f>Matrix2!AT201/Matrix3!AT201*100</f>
        <v>30.268317853457173</v>
      </c>
      <c r="AU201" s="38">
        <f>Matrix2!AU201/Matrix3!AU201*100</f>
        <v>46.505284691442213</v>
      </c>
      <c r="AV201" s="38">
        <f>Matrix2!AV201/Matrix3!AV201*100</f>
        <v>13.998125828028565</v>
      </c>
      <c r="AW201" s="38">
        <f>Matrix2!AW201/Matrix3!AW201*100</f>
        <v>2.9098135522021522</v>
      </c>
      <c r="AX201" s="38">
        <v>5.7</v>
      </c>
      <c r="AY201" s="38" t="s">
        <v>46</v>
      </c>
      <c r="AZ201" s="9">
        <f>Matrix2!AZ201/Matrix3!AZ201*100</f>
        <v>6.6597294484911558</v>
      </c>
      <c r="BA201" s="40" t="s">
        <v>46</v>
      </c>
      <c r="BB201" s="38">
        <f>Matrix2!BB201/Matrix3!BB201*100</f>
        <v>10.329290895403989</v>
      </c>
      <c r="BC201" s="38">
        <f>Matrix2!BC201/Matrix3!BC201*100</f>
        <v>7.1987631655232391</v>
      </c>
      <c r="BD201" s="55">
        <f>Matrix2!BD201/Matrix3!BD201*100</f>
        <v>65.288590604026837</v>
      </c>
      <c r="BE201" s="38">
        <f>Matrix2!BE201/Matrix3!BE201*100</f>
        <v>6.8357695614789344</v>
      </c>
      <c r="BF201" s="51">
        <f>Matrix2!BF201/Matrix3!BF201*100</f>
        <v>63.128930817610062</v>
      </c>
      <c r="BG201" s="38">
        <f>Matrix2!BG201/Matrix3!BG201*100</f>
        <v>18.78270408360466</v>
      </c>
      <c r="BH201" s="38">
        <f>Matrix2!BH201/Matrix3!BH201*100</f>
        <v>8.480156785889271</v>
      </c>
      <c r="BI201" s="38">
        <f>Matrix2!BI201/Matrix3!BI201*100</f>
        <v>13.110177103862499</v>
      </c>
      <c r="BJ201" s="38">
        <f>Matrix2!BJ201/Matrix3!BJ201*100</f>
        <v>7.4920564694526002</v>
      </c>
      <c r="BK201" s="38">
        <f>Matrix2!BK201/Matrix3!BK201*100</f>
        <v>25.607301033418334</v>
      </c>
      <c r="BL201" s="38">
        <f>Matrix2!BL201/Matrix3!BL201*100</f>
        <v>30.637131106140416</v>
      </c>
      <c r="BM201" s="38">
        <f>Matrix2!BM201/Matrix3!BM201*100</f>
        <v>76.721396346424072</v>
      </c>
      <c r="BN201" s="38">
        <f>Matrix2!BN201/Matrix3!BN201*100</f>
        <v>20.239555523486544</v>
      </c>
      <c r="BO201" s="40">
        <f>Matrix2!BO201/Matrix3!BO201*100</f>
        <v>20.381826648040978</v>
      </c>
      <c r="BP201" s="38">
        <f>Matrix2!BP201/Matrix3!BP201*100</f>
        <v>12.645317180815871</v>
      </c>
      <c r="BQ201" s="38">
        <f>Matrix2!BQ201/Matrix3!BQ201*100</f>
        <v>17.29854261175695</v>
      </c>
      <c r="BR201" s="38">
        <f>(Matrix2!BR201-Matrix3!BR201)/Matrix3!BR201*100</f>
        <v>59.394108361682363</v>
      </c>
      <c r="BS201" s="38">
        <f>Matrix2!BS201/Matrix3!BS201*100</f>
        <v>14.696706722938091</v>
      </c>
      <c r="BT201" s="38">
        <f>Matrix2!BT201/Matrix3!BT201*100</f>
        <v>8.4815734402809397</v>
      </c>
      <c r="BU201" s="38">
        <f>Matrix2!BU201/Matrix3!BU201*100</f>
        <v>4.9197236867518406</v>
      </c>
      <c r="BV201" s="38">
        <f>Matrix2!BV201/Matrix3!BV201*100</f>
        <v>14.362214431559888</v>
      </c>
      <c r="BW201" s="38">
        <f>Matrix2!BW201/Matrix3!BW201*100</f>
        <v>16.605866751257853</v>
      </c>
      <c r="BX201" s="35">
        <f>Matrix2!BX201/Matrix3!BX201*1000</f>
        <v>42073.39635570348</v>
      </c>
      <c r="BY201" s="45">
        <f>Matrix2!BY201/Matrix3!BY201*1000000</f>
        <v>24007.655201930247</v>
      </c>
      <c r="BZ201" s="38">
        <f>Matrix2!BZ201/Matrix3!BZ201*100</f>
        <v>68.210204318273426</v>
      </c>
      <c r="CA201" s="38">
        <f>Matrix2!CA201/Matrix3!CA201*100</f>
        <v>65.637474915305432</v>
      </c>
      <c r="CB201" s="38">
        <f>Matrix2!CB201/Matrix3!CB201*100</f>
        <v>87.35468281918412</v>
      </c>
      <c r="CC201" s="38">
        <f>Matrix2!CC201/Matrix3!CC201*100</f>
        <v>12.645317180815871</v>
      </c>
      <c r="CD201" s="38">
        <f>Matrix2!CD201/Matrix3!CD201*100</f>
        <v>7.5953268378077397</v>
      </c>
      <c r="CE201" s="38">
        <f>Matrix2!CE201/Matrix3!CE201*100</f>
        <v>69.668117135128782</v>
      </c>
      <c r="CF201" s="38">
        <f>Matrix2!CF201/Matrix3!CF201*100</f>
        <v>14.758413235570597</v>
      </c>
      <c r="CG201" s="35">
        <f>Matrix2!$CG201-Matrix3!CG201</f>
        <v>116386</v>
      </c>
      <c r="CH201" s="38">
        <f>Matrix2!CH201/Matrix3!CH201*100</f>
        <v>6.0844740541663631</v>
      </c>
      <c r="CI201" s="38">
        <f>Matrix2!CI201/Matrix3!CI201*100</f>
        <v>4.6492300303022951</v>
      </c>
      <c r="CJ201" s="38">
        <f>Matrix2!CJ201/Matrix3!CJ201*100</f>
        <v>1.4352440238640687</v>
      </c>
      <c r="CK201" s="38">
        <f>Matrix2!CK201/Matrix3!CK201*100</f>
        <v>39.642556210918443</v>
      </c>
      <c r="CL201" s="38">
        <v>7.5</v>
      </c>
      <c r="CM201" s="38">
        <f>Matrix2!CM201/Matrix3!CM201*100</f>
        <v>60.441704731917156</v>
      </c>
      <c r="CN201" s="38">
        <f>Matrix2!CN201/Matrix3!CN201*100</f>
        <v>26.395043763917364</v>
      </c>
      <c r="CO201" s="40">
        <f>Matrix2!CO201/Matrix3!CO201*100</f>
        <v>13.717665482815514</v>
      </c>
      <c r="CP201" s="35">
        <f>Matrix2!CP201-Matrix3!CP201</f>
        <v>1196</v>
      </c>
      <c r="CQ201" s="77">
        <f>Matrix2!CQ201/Matrix3!CQ201*100-100</f>
        <v>0.40284416061223283</v>
      </c>
      <c r="CR201" s="35">
        <f>Matrix2!CR201-Matrix3!CR201</f>
        <v>-271</v>
      </c>
      <c r="CS201" s="50">
        <f>Matrix2!CS201/Matrix3!CS201*100-100</f>
        <v>-9.0831087693899804E-2</v>
      </c>
      <c r="CT201" s="38">
        <f>Matrix2!CT201/Matrix3!CT201*100</f>
        <v>84.642300015096367</v>
      </c>
      <c r="CU201" s="35">
        <f>Matrix2!CT201-Matrix3!CU201</f>
        <v>1068</v>
      </c>
      <c r="CV201" s="38">
        <f>Matrix2!CV201/Matrix3!CV201*100</f>
        <v>77.170437962326176</v>
      </c>
      <c r="CW201" s="38">
        <f>Matrix2!CW201/Matrix3!CW201*100</f>
        <v>42.338570894815014</v>
      </c>
      <c r="CX201" s="38">
        <f>Matrix2!CX201/Matrix3!CX201</f>
        <v>1.8210426470391077</v>
      </c>
      <c r="CY201" s="38">
        <f>Matrix2!CY201/Matrix3!CY201</f>
        <v>26.594175232501225</v>
      </c>
      <c r="CZ201" s="38">
        <f>Matrix2!CZ201/Matrix3!CZ201</f>
        <v>140.42879296975963</v>
      </c>
      <c r="DA201" s="40">
        <f>(Matrix2!DA201-Matrix3!DA201)/Matrix3!DA201*100</f>
        <v>6.1443932411674407</v>
      </c>
      <c r="DB201" s="38">
        <f>Matrix2!DB201/Matrix3!DB201*100</f>
        <v>12.632674297606661</v>
      </c>
      <c r="DC201" s="38">
        <f>Matrix2!DC201/Matrix3!DC201*100</f>
        <v>30.801248699271593</v>
      </c>
      <c r="DD201" s="38">
        <f>Matrix2!DD201/Matrix3!DD201*100</f>
        <v>49.906347554630592</v>
      </c>
      <c r="DE201" s="38">
        <f>Matrix2!DE201/Matrix3!DE201*100</f>
        <v>6.6597294484911558</v>
      </c>
      <c r="DF201" s="38">
        <f>Matrix2!DF201/Matrix3!DF201*100</f>
        <v>7.1987631655232391</v>
      </c>
      <c r="DG201" s="38">
        <f>Matrix2!DG201/Matrix3!DG201*100</f>
        <v>65.288590604026837</v>
      </c>
      <c r="DH201" s="44">
        <f>Matrix2!DH201/Matrix3!DH201*100</f>
        <v>6.8357695614789344</v>
      </c>
      <c r="DI201" s="44">
        <f>Matrix2!DI201/Matrix3!DI201*100</f>
        <v>63.128930817610062</v>
      </c>
    </row>
    <row r="202" spans="1:113" x14ac:dyDescent="0.2">
      <c r="A202" s="3" t="s">
        <v>25</v>
      </c>
      <c r="B202" s="4">
        <v>2019</v>
      </c>
      <c r="C202" s="2" t="s">
        <v>3</v>
      </c>
      <c r="D202" s="38">
        <f>Matrix2!D202/Matrix3!D202*100</f>
        <v>9.6812278630460451</v>
      </c>
      <c r="E202" s="38">
        <f>Matrix2!E202/Matrix3!E202*100</f>
        <v>2.1857923497267762</v>
      </c>
      <c r="F202" s="39" t="s">
        <v>46</v>
      </c>
      <c r="G202" s="40">
        <f>Matrix2!G202/Matrix3!G202*100</f>
        <v>3.0678533611882211</v>
      </c>
      <c r="H202" s="38">
        <f>Matrix2!H202/Matrix3!H202*100</f>
        <v>10.236671150158831</v>
      </c>
      <c r="I202" s="38">
        <f>Matrix2!I202/Matrix3!I202*100</f>
        <v>21.420599261654694</v>
      </c>
      <c r="J202" s="38">
        <f>Matrix2!J202/Matrix3!J202*100</f>
        <v>37.66760762173606</v>
      </c>
      <c r="K202" s="38">
        <f>Matrix2!K202/Matrix3!K202*100</f>
        <v>22.662930576356345</v>
      </c>
      <c r="L202" s="38">
        <f>Matrix2!L202/Matrix3!L202*100</f>
        <v>7.6842350746268657</v>
      </c>
      <c r="M202" s="9" t="s">
        <v>46</v>
      </c>
      <c r="N202" s="38">
        <v>17</v>
      </c>
      <c r="O202" s="9">
        <f>Matrix2!O202/Matrix3!O202*100</f>
        <v>33.918918918918919</v>
      </c>
      <c r="P202" s="9">
        <f>Matrix2!P202/Matrix3!P202*100</f>
        <v>44.557187558415492</v>
      </c>
      <c r="Q202" s="9">
        <f>(Matrix3!Q202-Matrix2!Q202)/Matrix2!Q202*100</f>
        <v>47.263949611479738</v>
      </c>
      <c r="R202" s="40" t="s">
        <v>46</v>
      </c>
      <c r="S202" s="38">
        <f>Matrix2!S202/Matrix3!S202*100</f>
        <v>66.522597012120642</v>
      </c>
      <c r="T202" s="38">
        <f>Matrix2!T202/Matrix3!T202*100</f>
        <v>69.583671994942648</v>
      </c>
      <c r="U202" s="38">
        <f>Matrix2!U202/Matrix3!U202*100</f>
        <v>46.116207951070336</v>
      </c>
      <c r="V202" s="38">
        <f>Matrix2!V202/Matrix3!V202*100</f>
        <v>61.466275659824042</v>
      </c>
      <c r="W202" s="38">
        <f>Matrix2!W202/Matrix3!W202*100</f>
        <v>54.675066312997345</v>
      </c>
      <c r="X202" s="38">
        <f>Matrix2!X202/Matrix3!X202*100</f>
        <v>11.577752553916005</v>
      </c>
      <c r="Y202" s="38">
        <f>Matrix2!Y202/Matrix3!Y202*100</f>
        <v>26.290973327942623</v>
      </c>
      <c r="Z202" s="38">
        <f>Matrix2!Z202/Matrix3!Z202*100</f>
        <v>13.312357123462725</v>
      </c>
      <c r="AA202" s="38">
        <f>(Matrix3!AA202-Matrix2!AA202)/Matrix2!AA202*100</f>
        <v>19.240889030099339</v>
      </c>
      <c r="AB202" s="38" t="s">
        <v>46</v>
      </c>
      <c r="AC202" s="38" t="s">
        <v>46</v>
      </c>
      <c r="AD202" s="38">
        <f>Matrix2!AD202/Matrix3!AD202*100</f>
        <v>86.030428769017988</v>
      </c>
      <c r="AE202" s="44">
        <f>Matrix2!AE202/Matrix3!AE202*100</f>
        <v>32.672783226437339</v>
      </c>
      <c r="AF202" s="40">
        <f>Matrix2!AF202/Matrix3!AF202*100</f>
        <v>80.897887323943664</v>
      </c>
      <c r="AG202" s="38">
        <f>Matrix2!AG202/Matrix3!AG202*100</f>
        <v>16.220702286581005</v>
      </c>
      <c r="AH202" s="38">
        <f>Matrix2!AH202/Matrix3!AH202*100</f>
        <v>41.881638846737481</v>
      </c>
      <c r="AI202" s="38">
        <f>Matrix2!AI202/Matrix3!AI202*100</f>
        <v>89.119458983741723</v>
      </c>
      <c r="AJ202" s="38">
        <f>Matrix2!AJ202/Matrix3!AJ202*100</f>
        <v>6.7781690140845079</v>
      </c>
      <c r="AK202" s="38">
        <f>Matrix2!AK202/Matrix3!AK202*100</f>
        <v>21.270962047661076</v>
      </c>
      <c r="AL202" s="38">
        <f>Matrix2!AL202/Matrix3!AL202*100</f>
        <v>14.62194763165637</v>
      </c>
      <c r="AM202" s="38">
        <f>Matrix2!AM202/Matrix3!AM202*100</f>
        <v>35.546334716459199</v>
      </c>
      <c r="AN202" s="38">
        <f>Matrix2!AN202/Matrix3!AN202*100</f>
        <v>18.507410021171488</v>
      </c>
      <c r="AO202" s="38">
        <f>Matrix2!AO202/Matrix3!AO202*1000</f>
        <v>66.866619618913205</v>
      </c>
      <c r="AP202" s="38">
        <f>Matrix2!AP202/Matrix3!AP202*100</f>
        <v>2.1857923497267762</v>
      </c>
      <c r="AQ202" s="40">
        <f>Matrix2!AQ202/Matrix3!AQ202*100</f>
        <v>4.2145593869731801</v>
      </c>
      <c r="AR202" s="38">
        <f>Matrix2!AR202/Matrix3!AR202*100</f>
        <v>9.6614486449360388</v>
      </c>
      <c r="AS202" s="38">
        <f>Matrix2!AS202/Matrix3!AS202*100</f>
        <v>34.419431279620852</v>
      </c>
      <c r="AT202" s="38">
        <f>Matrix2!AT202/Matrix3!AT202*100</f>
        <v>37.349397590361441</v>
      </c>
      <c r="AU202" s="38">
        <f>Matrix2!AU202/Matrix3!AU202*100</f>
        <v>32.718894009216591</v>
      </c>
      <c r="AV202" s="38">
        <f>Matrix2!AV202/Matrix3!AV202*100</f>
        <v>12.381516587677725</v>
      </c>
      <c r="AW202" s="38">
        <f>Matrix2!AW202/Matrix3!AW202*100</f>
        <v>2.9028436018957349</v>
      </c>
      <c r="AX202" s="38">
        <v>5.9</v>
      </c>
      <c r="AY202" s="38" t="s">
        <v>46</v>
      </c>
      <c r="AZ202" s="9" t="s">
        <v>46</v>
      </c>
      <c r="BA202" s="40">
        <f>Matrix2!BA202/Matrix3!BA202*1000</f>
        <v>12.403620516258799</v>
      </c>
      <c r="BB202" s="38">
        <f>Matrix2!BB202/Matrix3!BB202*100</f>
        <v>11.355636322010131</v>
      </c>
      <c r="BC202" s="38">
        <f>Matrix2!BC202/Matrix3!BC202*100</f>
        <v>7.3878627968337733</v>
      </c>
      <c r="BD202" s="55">
        <f>Matrix2!BD202/Matrix3!BD202*100</f>
        <v>50.396825396825392</v>
      </c>
      <c r="BE202" s="38">
        <f>Matrix2!BE202/Matrix3!BE202*100</f>
        <v>8.9590443686006829</v>
      </c>
      <c r="BF202" s="51">
        <f>Matrix2!BF202/Matrix3!BF202*100</f>
        <v>64.761904761904759</v>
      </c>
      <c r="BG202" s="38">
        <f>Matrix2!BG202/Matrix3!BG202*100</f>
        <v>24.542826889505768</v>
      </c>
      <c r="BH202" s="38">
        <f>Matrix2!BH202/Matrix3!BH202*100</f>
        <v>1.9356343283582089</v>
      </c>
      <c r="BI202" s="38">
        <f>Matrix2!BI202/Matrix3!BI202*100</f>
        <v>19.107001642435673</v>
      </c>
      <c r="BJ202" s="38">
        <f>Matrix2!BJ202/Matrix3!BJ202*100</f>
        <v>8.0783502646146363</v>
      </c>
      <c r="BK202" s="38">
        <f>Matrix2!BK202/Matrix3!BK202*100</f>
        <v>23.945783132530121</v>
      </c>
      <c r="BL202" s="38" t="s">
        <v>46</v>
      </c>
      <c r="BM202" s="38" t="s">
        <v>46</v>
      </c>
      <c r="BN202" s="38">
        <f>Matrix2!BN202/Matrix3!BN202*100</f>
        <v>19.061583577712611</v>
      </c>
      <c r="BO202" s="40">
        <f>Matrix2!BO202/Matrix3!BO202*100</f>
        <v>10.261194029850747</v>
      </c>
      <c r="BP202" s="38">
        <f>Matrix2!BP202/Matrix3!BP202*100</f>
        <v>11.531958065607034</v>
      </c>
      <c r="BQ202" s="38">
        <f>Matrix2!BQ202/Matrix3!BQ202*100</f>
        <v>17.256714077538156</v>
      </c>
      <c r="BR202" s="38">
        <f>(Matrix2!BR202-Matrix3!BR202)/Matrix3!BR202*100</f>
        <v>53.052193752934606</v>
      </c>
      <c r="BS202" s="38">
        <f>Matrix2!BS202/Matrix3!BS202*100</f>
        <v>8.8458346449932748</v>
      </c>
      <c r="BT202" s="38">
        <f>Matrix2!BT202/Matrix3!BT202*100</f>
        <v>4.3957301891652119</v>
      </c>
      <c r="BU202" s="38">
        <f>Matrix2!BU202/Matrix3!BU202*100</f>
        <v>2.97598917822117</v>
      </c>
      <c r="BV202" s="38">
        <f>Matrix2!BV202/Matrix3!BV202*100</f>
        <v>9.4550005688929328</v>
      </c>
      <c r="BW202" s="38">
        <f>Matrix2!BW202/Matrix3!BW202*100</f>
        <v>12.545281220209722</v>
      </c>
      <c r="BX202" s="35">
        <f>Matrix2!BX202/Matrix3!BX202*1000</f>
        <v>41554.283752074633</v>
      </c>
      <c r="BY202" s="45">
        <f>Matrix2!BY202/Matrix3!BY202*1000000</f>
        <v>23968.401541675252</v>
      </c>
      <c r="BZ202" s="38">
        <f>Matrix2!BZ202/Matrix3!BZ202*100</f>
        <v>62.146924992130039</v>
      </c>
      <c r="CA202" s="38">
        <f>Matrix2!CA202/Matrix3!CA202*100</f>
        <v>68.017665731241664</v>
      </c>
      <c r="CB202" s="38">
        <f>Matrix2!CB202/Matrix3!CB202*100</f>
        <v>88.468041934392971</v>
      </c>
      <c r="CC202" s="38">
        <f>Matrix2!CC202/Matrix3!CC202*100</f>
        <v>11.531958065607034</v>
      </c>
      <c r="CD202" s="38">
        <f>Matrix2!CD202/Matrix3!CD202*100</f>
        <v>7.3047007101792367</v>
      </c>
      <c r="CE202" s="38">
        <f>Matrix2!CE202/Matrix3!CE202*100</f>
        <v>68.547400611620787</v>
      </c>
      <c r="CF202" s="38">
        <f>Matrix2!CF202/Matrix3!CF202*100</f>
        <v>11.811023622047244</v>
      </c>
      <c r="CG202" s="35">
        <f>Matrix2!$CG202-Matrix3!CG202</f>
        <v>-4815</v>
      </c>
      <c r="CH202" s="38">
        <f>Matrix2!CH202/Matrix3!CH202*100</f>
        <v>3.4076257137594399</v>
      </c>
      <c r="CI202" s="38">
        <f>Matrix2!CI202/Matrix3!CI202*100</f>
        <v>2.2379812120095783</v>
      </c>
      <c r="CJ202" s="38">
        <f>Matrix2!CJ202/Matrix3!CJ202*100</f>
        <v>1.1696445017498618</v>
      </c>
      <c r="CK202" s="38">
        <f>Matrix2!CK202/Matrix3!CK202*100</f>
        <v>28.108108108108109</v>
      </c>
      <c r="CL202" s="38">
        <v>4.2</v>
      </c>
      <c r="CM202" s="38">
        <f>Matrix2!CM202/Matrix3!CM202*100</f>
        <v>60.540540540540547</v>
      </c>
      <c r="CN202" s="38">
        <f>Matrix2!CN202/Matrix3!CN202*100</f>
        <v>26.410564225690276</v>
      </c>
      <c r="CO202" s="40">
        <f>Matrix2!CO202/Matrix3!CO202*100</f>
        <v>9.0632397700371996</v>
      </c>
      <c r="CP202" s="35">
        <f>Matrix2!CP202-Matrix3!CP202</f>
        <v>94</v>
      </c>
      <c r="CQ202" s="77">
        <f>Matrix2!CQ202/Matrix3!CQ202*100-100</f>
        <v>0.54238070509491365</v>
      </c>
      <c r="CR202" s="35">
        <f>Matrix2!CR202-Matrix3!CR202</f>
        <v>986</v>
      </c>
      <c r="CS202" s="50">
        <f>Matrix2!CS202/Matrix3!CS202*100-100</f>
        <v>5.9979317476732206</v>
      </c>
      <c r="CT202" s="38">
        <f>Matrix2!CT202/Matrix3!CT202*100</f>
        <v>41.658536585365852</v>
      </c>
      <c r="CU202" s="35">
        <f>Matrix2!CT202-Matrix3!CU202</f>
        <v>37</v>
      </c>
      <c r="CV202" s="38">
        <f>Matrix2!CV202/Matrix3!CV202*100</f>
        <v>100.71850789096126</v>
      </c>
      <c r="CW202" s="38">
        <f>Matrix2!CW202/Matrix3!CW202*100</f>
        <v>50.22522393612455</v>
      </c>
      <c r="CX202" s="38">
        <f>Matrix2!CX202/Matrix3!CX202</f>
        <v>2.1256159133767261</v>
      </c>
      <c r="CY202" s="38">
        <f>Matrix2!CY202/Matrix3!CY202</f>
        <v>3.3987938916447815</v>
      </c>
      <c r="CZ202" s="38">
        <f>Matrix2!CZ202/Matrix3!CZ202</f>
        <v>44.627075351213286</v>
      </c>
      <c r="DA202" s="40">
        <f>(Matrix2!DA202-Matrix3!DA202)/Matrix3!DA202*100</f>
        <v>13.123844731977819</v>
      </c>
      <c r="DB202" s="44" t="s">
        <v>46</v>
      </c>
      <c r="DC202" s="44" t="s">
        <v>46</v>
      </c>
      <c r="DD202" s="44" t="s">
        <v>46</v>
      </c>
      <c r="DE202" s="44" t="s">
        <v>46</v>
      </c>
      <c r="DF202" s="44">
        <f>Matrix2!DF202/Matrix3!DF202*100</f>
        <v>7.3878627968337733</v>
      </c>
      <c r="DG202" s="44">
        <f>Matrix2!DG202/Matrix3!DG202*100</f>
        <v>50.396825396825392</v>
      </c>
      <c r="DH202" s="44">
        <f>Matrix2!DH202/Matrix3!DH202*100</f>
        <v>8.9590443686006829</v>
      </c>
      <c r="DI202" s="44">
        <f>Matrix2!DI202/Matrix3!DI202*100</f>
        <v>64.761904761904759</v>
      </c>
    </row>
    <row r="203" spans="1:113" x14ac:dyDescent="0.2">
      <c r="A203" s="3" t="s">
        <v>26</v>
      </c>
      <c r="B203" s="4">
        <v>2019</v>
      </c>
      <c r="C203" s="2" t="s">
        <v>4</v>
      </c>
      <c r="D203" s="38">
        <f>Matrix2!D203/Matrix3!D203*100</f>
        <v>9.4827586206896548</v>
      </c>
      <c r="E203" s="38">
        <f>Matrix2!E203/Matrix3!E203*100</f>
        <v>5.9850374064837908</v>
      </c>
      <c r="F203" s="39" t="s">
        <v>46</v>
      </c>
      <c r="G203" s="40">
        <f>Matrix2!G203/Matrix3!G203*100</f>
        <v>3.1780874212636001</v>
      </c>
      <c r="H203" s="38">
        <f>Matrix2!H203/Matrix3!H203*100</f>
        <v>10.568174588025704</v>
      </c>
      <c r="I203" s="38">
        <f>Matrix2!I203/Matrix3!I203*100</f>
        <v>21.355856715658206</v>
      </c>
      <c r="J203" s="38">
        <f>Matrix2!J203/Matrix3!J203*100</f>
        <v>36.255128683327115</v>
      </c>
      <c r="K203" s="38">
        <f>Matrix2!K203/Matrix3!K203*100</f>
        <v>22.448431456811345</v>
      </c>
      <c r="L203" s="38">
        <f>Matrix2!L203/Matrix3!L203*100</f>
        <v>7.913090128755365</v>
      </c>
      <c r="M203" s="9" t="s">
        <v>46</v>
      </c>
      <c r="N203" s="38">
        <v>22.1</v>
      </c>
      <c r="O203" s="9">
        <f>Matrix2!O203/Matrix3!O203*100</f>
        <v>31.901840490797547</v>
      </c>
      <c r="P203" s="9">
        <f>Matrix2!P203/Matrix3!P203*100</f>
        <v>45.68384012303747</v>
      </c>
      <c r="Q203" s="9">
        <f>(Matrix3!Q203-Matrix2!Q203)/Matrix2!Q203*100</f>
        <v>52.464552172836896</v>
      </c>
      <c r="R203" s="40" t="s">
        <v>46</v>
      </c>
      <c r="S203" s="38">
        <f>Matrix2!S203/Matrix3!S203*100</f>
        <v>67.265036624368108</v>
      </c>
      <c r="T203" s="38">
        <f>Matrix2!T203/Matrix3!T203*100</f>
        <v>69.555011226780977</v>
      </c>
      <c r="U203" s="38">
        <f>Matrix2!U203/Matrix3!U203*100</f>
        <v>47.078033688552765</v>
      </c>
      <c r="V203" s="38">
        <f>Matrix2!V203/Matrix3!V203*100</f>
        <v>61.330194231901118</v>
      </c>
      <c r="W203" s="38">
        <f>Matrix2!W203/Matrix3!W203*100</f>
        <v>49.616648411829132</v>
      </c>
      <c r="X203" s="38">
        <f>Matrix2!X203/Matrix3!X203*100</f>
        <v>10.051964923676518</v>
      </c>
      <c r="Y203" s="38">
        <f>Matrix2!Y203/Matrix3!Y203*100</f>
        <v>24.839719653328348</v>
      </c>
      <c r="Z203" s="38">
        <f>Matrix2!Z203/Matrix3!Z203*100</f>
        <v>12.805964084533631</v>
      </c>
      <c r="AA203" s="38">
        <f>(Matrix3!AA203-Matrix2!AA203)/Matrix2!AA203*100</f>
        <v>19.530561393778768</v>
      </c>
      <c r="AB203" s="38" t="s">
        <v>46</v>
      </c>
      <c r="AC203" s="38" t="s">
        <v>46</v>
      </c>
      <c r="AD203" s="38">
        <f>Matrix2!AD203/Matrix3!AD203*100</f>
        <v>88.038277511961724</v>
      </c>
      <c r="AE203" s="44" t="s">
        <v>46</v>
      </c>
      <c r="AF203" s="40">
        <f>Matrix2!AF203/Matrix3!AF203*100</f>
        <v>100</v>
      </c>
      <c r="AG203" s="38">
        <f>Matrix2!AG203/Matrix3!AG203*100</f>
        <v>17.057962715530952</v>
      </c>
      <c r="AH203" s="38" t="s">
        <v>46</v>
      </c>
      <c r="AI203" s="38" t="s">
        <v>46</v>
      </c>
      <c r="AJ203" s="38" t="s">
        <v>46</v>
      </c>
      <c r="AK203" s="38">
        <f>Matrix2!AK203/Matrix3!AK203*100</f>
        <v>20.038350910834133</v>
      </c>
      <c r="AL203" s="38">
        <f>Matrix2!AL203/Matrix3!AL203*100</f>
        <v>13.61457334611697</v>
      </c>
      <c r="AM203" s="38">
        <f>Matrix2!AM203/Matrix3!AM203*100</f>
        <v>31.738437001594892</v>
      </c>
      <c r="AN203" s="38">
        <f>Matrix2!AN203/Matrix3!AN203*100</f>
        <v>17.773218948153673</v>
      </c>
      <c r="AO203" s="38" t="s">
        <v>46</v>
      </c>
      <c r="AP203" s="38">
        <f>Matrix2!AP203/Matrix3!AP203*100</f>
        <v>5.9850374064837908</v>
      </c>
      <c r="AQ203" s="40">
        <f>Matrix2!AQ203/Matrix3!AQ203*100</f>
        <v>6.4080944350758857</v>
      </c>
      <c r="AR203" s="38">
        <f>Matrix2!AR203/Matrix3!AR203*100</f>
        <v>9.2288604695552579</v>
      </c>
      <c r="AS203" s="38">
        <f>Matrix2!AS203/Matrix3!AS203*100</f>
        <v>34.332988624612206</v>
      </c>
      <c r="AT203" s="38">
        <f>Matrix2!AT203/Matrix3!AT203*100</f>
        <v>38.453815261044177</v>
      </c>
      <c r="AU203" s="38">
        <f>Matrix2!AU203/Matrix3!AU203*100</f>
        <v>41.775456919060048</v>
      </c>
      <c r="AV203" s="38">
        <f>Matrix2!AV203/Matrix3!AV203*100</f>
        <v>11.237504308859014</v>
      </c>
      <c r="AW203" s="38">
        <f>Matrix2!AW203/Matrix3!AW203*100</f>
        <v>3.4470872113064459</v>
      </c>
      <c r="AX203" s="38">
        <v>6.7</v>
      </c>
      <c r="AY203" s="38" t="s">
        <v>46</v>
      </c>
      <c r="AZ203" s="9" t="s">
        <v>46</v>
      </c>
      <c r="BA203" s="40" t="s">
        <v>46</v>
      </c>
      <c r="BB203" s="38">
        <f>Matrix2!BB203/Matrix3!BB203*100</f>
        <v>9.8555704014761094</v>
      </c>
      <c r="BC203" s="38">
        <f>Matrix2!BC203/Matrix3!BC203*100</f>
        <v>8.0544862303819968</v>
      </c>
      <c r="BD203" s="55">
        <f>Matrix2!BD203/Matrix3!BD203*100</f>
        <v>57.352941176470587</v>
      </c>
      <c r="BE203" s="38">
        <f>Matrix2!BE203/Matrix3!BE203*100</f>
        <v>9.9383667180277335</v>
      </c>
      <c r="BF203" s="51">
        <f>Matrix2!BF203/Matrix3!BF203*100</f>
        <v>65.116279069767444</v>
      </c>
      <c r="BG203" s="38">
        <f>Matrix2!BG203/Matrix3!BG203*100</f>
        <v>23.719539352293694</v>
      </c>
      <c r="BH203" s="38">
        <f>Matrix2!BH203/Matrix3!BH203*100</f>
        <v>3.0847639484978542</v>
      </c>
      <c r="BI203" s="38">
        <f>Matrix2!BI203/Matrix3!BI203*100</f>
        <v>17.978042086001832</v>
      </c>
      <c r="BJ203" s="38">
        <f>Matrix2!BJ203/Matrix3!BJ203*100</f>
        <v>8.2668932165729974</v>
      </c>
      <c r="BK203" s="38">
        <f>Matrix2!BK203/Matrix3!BK203*100</f>
        <v>25.612648221343875</v>
      </c>
      <c r="BL203" s="38" t="s">
        <v>46</v>
      </c>
      <c r="BM203" s="38" t="s">
        <v>46</v>
      </c>
      <c r="BN203" s="38">
        <f>Matrix2!BN203/Matrix3!BN203*100</f>
        <v>20.03958436417615</v>
      </c>
      <c r="BO203" s="40">
        <f>Matrix2!BO203/Matrix3!BO203*100</f>
        <v>8.6086086086086091</v>
      </c>
      <c r="BP203" s="38">
        <f>Matrix2!BP203/Matrix3!BP203*100</f>
        <v>12.740907386576678</v>
      </c>
      <c r="BQ203" s="38">
        <f>Matrix2!BQ203/Matrix3!BQ203*100</f>
        <v>16.798531642825516</v>
      </c>
      <c r="BR203" s="38">
        <f>(Matrix2!BR203-Matrix3!BR203)/Matrix3!BR203*100</f>
        <v>53.879889231259824</v>
      </c>
      <c r="BS203" s="38">
        <f>Matrix2!BS203/Matrix3!BS203*100</f>
        <v>9.683781892218617</v>
      </c>
      <c r="BT203" s="38">
        <f>Matrix2!BT203/Matrix3!BT203*100</f>
        <v>5.1918305020041995</v>
      </c>
      <c r="BU203" s="38">
        <f>Matrix2!BU203/Matrix3!BU203*100</f>
        <v>3.622047244094488</v>
      </c>
      <c r="BV203" s="38">
        <f>Matrix2!BV203/Matrix3!BV203*100</f>
        <v>10.234381516390025</v>
      </c>
      <c r="BW203" s="38">
        <f>Matrix2!BW203/Matrix3!BW203*100</f>
        <v>12.863523573200993</v>
      </c>
      <c r="BX203" s="35">
        <f>Matrix2!BX203/Matrix3!BX203*1000</f>
        <v>45373.656087040494</v>
      </c>
      <c r="BY203" s="45">
        <f>Matrix2!BY203/Matrix3!BY203*1000000</f>
        <v>25514.467554622399</v>
      </c>
      <c r="BZ203" s="38">
        <f>Matrix2!BZ203/Matrix3!BZ203*100</f>
        <v>62.006108035884708</v>
      </c>
      <c r="CA203" s="38">
        <f>Matrix2!CA203/Matrix3!CA203*100</f>
        <v>68.181818181818173</v>
      </c>
      <c r="CB203" s="38">
        <f>Matrix2!CB203/Matrix3!CB203*100</f>
        <v>87.25909261342332</v>
      </c>
      <c r="CC203" s="38">
        <f>Matrix2!CC203/Matrix3!CC203*100</f>
        <v>12.740907386576678</v>
      </c>
      <c r="CD203" s="38">
        <f>Matrix2!CD203/Matrix3!CD203*100</f>
        <v>7.6115485564304457</v>
      </c>
      <c r="CE203" s="38">
        <f>Matrix2!CE203/Matrix3!CE203*100</f>
        <v>71.321760055001718</v>
      </c>
      <c r="CF203" s="38">
        <f>Matrix2!CF203/Matrix3!CF203*100</f>
        <v>8.2733812949640289</v>
      </c>
      <c r="CG203" s="35">
        <f>Matrix2!$CG203-Matrix3!CG203</f>
        <v>-5363</v>
      </c>
      <c r="CH203" s="38">
        <f>Matrix2!CH203/Matrix3!CH203*100</f>
        <v>5.0177004771432969</v>
      </c>
      <c r="CI203" s="38">
        <f>Matrix2!CI203/Matrix3!CI203*100</f>
        <v>3.591401159509517</v>
      </c>
      <c r="CJ203" s="38">
        <f>Matrix2!CJ203/Matrix3!CJ203*100</f>
        <v>1.4262993176337797</v>
      </c>
      <c r="CK203" s="38">
        <f>Matrix2!CK203/Matrix3!CK203*100</f>
        <v>36.298568507157462</v>
      </c>
      <c r="CL203" s="38">
        <v>6.1</v>
      </c>
      <c r="CM203" s="38">
        <f>Matrix2!CM203/Matrix3!CM203*100</f>
        <v>59.509202453987733</v>
      </c>
      <c r="CN203" s="38">
        <f>Matrix2!CN203/Matrix3!CN203*100</f>
        <v>28.278688524590162</v>
      </c>
      <c r="CO203" s="40">
        <f>Matrix2!CO203/Matrix3!CO203*100</f>
        <v>9.9967769660507084</v>
      </c>
      <c r="CP203" s="35">
        <f>Matrix2!CP203-Matrix3!CP203</f>
        <v>151</v>
      </c>
      <c r="CQ203" s="77">
        <f>Matrix2!CQ203/Matrix3!CQ203*100-100</f>
        <v>0.9930290674733584</v>
      </c>
      <c r="CR203" s="35">
        <f>Matrix2!CR203-Matrix3!CR203</f>
        <v>55</v>
      </c>
      <c r="CS203" s="50">
        <f>Matrix2!CS203/Matrix3!CS203*100-100</f>
        <v>0.35943013985099981</v>
      </c>
      <c r="CT203" s="38">
        <f>Matrix2!CT203/Matrix3!CT203*100</f>
        <v>47.01439083154262</v>
      </c>
      <c r="CU203" s="35">
        <f>Matrix2!CT203-Matrix3!CU203</f>
        <v>49</v>
      </c>
      <c r="CV203" s="38">
        <f>Matrix2!CV203/Matrix3!CV203*100</f>
        <v>100.63163378263984</v>
      </c>
      <c r="CW203" s="38">
        <f>Matrix2!CW203/Matrix3!CW203*100</f>
        <v>49.163326334542219</v>
      </c>
      <c r="CX203" s="38">
        <f>Matrix2!CX203/Matrix3!CX203</f>
        <v>2.0542412756502419</v>
      </c>
      <c r="CY203" s="38">
        <f>Matrix2!CY203/Matrix3!CY203</f>
        <v>2.7926439232409384</v>
      </c>
      <c r="CZ203" s="38">
        <f>Matrix2!CZ203/Matrix3!CZ203</f>
        <v>49.7373417721519</v>
      </c>
      <c r="DA203" s="40">
        <f>(Matrix2!DA203-Matrix3!DA203)/Matrix3!DA203*100</f>
        <v>0</v>
      </c>
      <c r="DB203" s="44" t="s">
        <v>46</v>
      </c>
      <c r="DC203" s="44" t="s">
        <v>46</v>
      </c>
      <c r="DD203" s="44" t="s">
        <v>46</v>
      </c>
      <c r="DE203" s="44" t="s">
        <v>46</v>
      </c>
      <c r="DF203" s="44">
        <f>Matrix2!DF203/Matrix3!DF203*100</f>
        <v>8.0544862303819968</v>
      </c>
      <c r="DG203" s="44">
        <f>Matrix2!DG203/Matrix3!DG203*100</f>
        <v>57.352941176470587</v>
      </c>
      <c r="DH203" s="44">
        <f>Matrix2!DH203/Matrix3!DH203*100</f>
        <v>9.9383667180277335</v>
      </c>
      <c r="DI203" s="44">
        <f>Matrix2!DI203/Matrix3!DI203*100</f>
        <v>65.116279069767444</v>
      </c>
    </row>
    <row r="204" spans="1:113" x14ac:dyDescent="0.2">
      <c r="A204" s="3" t="s">
        <v>27</v>
      </c>
      <c r="B204" s="4">
        <v>2019</v>
      </c>
      <c r="C204" s="2" t="s">
        <v>5</v>
      </c>
      <c r="D204" s="38">
        <f>Matrix2!D204/Matrix3!D204*100</f>
        <v>6.6334991708126037</v>
      </c>
      <c r="E204" s="38">
        <f>Matrix2!E204/Matrix3!E204*100</f>
        <v>4.0968342644320295</v>
      </c>
      <c r="F204" s="39" t="s">
        <v>46</v>
      </c>
      <c r="G204" s="40">
        <f>Matrix2!G204/Matrix3!G204*100</f>
        <v>2.4412557781201847</v>
      </c>
      <c r="H204" s="38">
        <f>Matrix2!H204/Matrix3!H204*100</f>
        <v>6.8085516178736523</v>
      </c>
      <c r="I204" s="38">
        <f>Matrix2!I204/Matrix3!I204*100</f>
        <v>15.037557781201849</v>
      </c>
      <c r="J204" s="38">
        <f>Matrix2!J204/Matrix3!J204*100</f>
        <v>26.602107661634861</v>
      </c>
      <c r="K204" s="38">
        <f>Matrix2!K204/Matrix3!K204*100</f>
        <v>15.868489474125639</v>
      </c>
      <c r="L204" s="38">
        <f>Matrix2!L204/Matrix3!L204*100</f>
        <v>5.5680539932508442</v>
      </c>
      <c r="M204" s="9" t="s">
        <v>46</v>
      </c>
      <c r="N204" s="38" t="s">
        <v>237</v>
      </c>
      <c r="O204" s="9">
        <f>Matrix2!O204/Matrix3!O204*100</f>
        <v>30.193905817174517</v>
      </c>
      <c r="P204" s="9" t="s">
        <v>237</v>
      </c>
      <c r="Q204" s="9" t="s">
        <v>237</v>
      </c>
      <c r="R204" s="40" t="s">
        <v>46</v>
      </c>
      <c r="S204" s="38">
        <f>Matrix2!S204/Matrix3!S204*100</f>
        <v>69.519472361809036</v>
      </c>
      <c r="T204" s="38">
        <f>Matrix2!T204/Matrix3!T204*100</f>
        <v>71.083751822452612</v>
      </c>
      <c r="U204" s="38">
        <f>Matrix2!U204/Matrix3!U204*100</f>
        <v>48.578844905905257</v>
      </c>
      <c r="V204" s="38">
        <f>Matrix2!V204/Matrix3!V204*100</f>
        <v>61.621621621621628</v>
      </c>
      <c r="W204" s="38">
        <f>Matrix2!W204/Matrix3!W204*100</f>
        <v>51.723216671119424</v>
      </c>
      <c r="X204" s="38">
        <f>Matrix2!X204/Matrix3!X204*100</f>
        <v>10.575466935890965</v>
      </c>
      <c r="Y204" s="38">
        <f>Matrix2!Y204/Matrix3!Y204*100</f>
        <v>22.373918576956797</v>
      </c>
      <c r="Z204" s="38">
        <f>Matrix2!Z204/Matrix3!Z204*100</f>
        <v>9.9679276401548833</v>
      </c>
      <c r="AA204" s="38">
        <f>(Matrix3!AA204-Matrix2!AA204)/Matrix2!AA204*100</f>
        <v>24.427619793999106</v>
      </c>
      <c r="AB204" s="38" t="s">
        <v>46</v>
      </c>
      <c r="AC204" s="38" t="s">
        <v>46</v>
      </c>
      <c r="AD204" s="38">
        <f>Matrix2!AD204/Matrix3!AD204*100</f>
        <v>90.425531914893625</v>
      </c>
      <c r="AE204" s="44">
        <f>Matrix2!AE204/Matrix3!AE204*100</f>
        <v>59.660811629315567</v>
      </c>
      <c r="AF204" s="40">
        <f>Matrix2!AF204/Matrix3!AF204*100</f>
        <v>100</v>
      </c>
      <c r="AG204" s="38">
        <f>Matrix2!AG204/Matrix3!AG204*100</f>
        <v>16.905816640986131</v>
      </c>
      <c r="AH204" s="38">
        <f>Matrix2!AH204/Matrix3!AH204*100</f>
        <v>59.890109890109891</v>
      </c>
      <c r="AI204" s="38">
        <f>Matrix2!AI204/Matrix3!AI204*100</f>
        <v>107.2454516437919</v>
      </c>
      <c r="AJ204" s="38">
        <f>Matrix2!AJ204/Matrix3!AJ204*100</f>
        <v>29.530201342281881</v>
      </c>
      <c r="AK204" s="38">
        <f>Matrix2!AK204/Matrix3!AK204*100</f>
        <v>18.173030449492508</v>
      </c>
      <c r="AL204" s="38">
        <f>Matrix2!AL204/Matrix3!AL204*100</f>
        <v>7.3948767520541328</v>
      </c>
      <c r="AM204" s="38">
        <f>Matrix2!AM204/Matrix3!AM204*100</f>
        <v>17.553191489361701</v>
      </c>
      <c r="AN204" s="38">
        <f>Matrix2!AN204/Matrix3!AN204*100</f>
        <v>10.310452862432355</v>
      </c>
      <c r="AO204" s="38">
        <f>Matrix2!AO204/Matrix3!AO204*1000</f>
        <v>72.344061520934218</v>
      </c>
      <c r="AP204" s="38">
        <f>Matrix2!AP204/Matrix3!AP204*100</f>
        <v>4.0968342644320295</v>
      </c>
      <c r="AQ204" s="40">
        <f>Matrix2!AQ204/Matrix3!AQ204*100</f>
        <v>3.7688442211055273</v>
      </c>
      <c r="AR204" s="38">
        <f>Matrix2!AR204/Matrix3!AR204*100</f>
        <v>9.4616718027734983</v>
      </c>
      <c r="AS204" s="38">
        <f>Matrix2!AS204/Matrix3!AS204*100</f>
        <v>34.452926208651405</v>
      </c>
      <c r="AT204" s="38">
        <f>Matrix2!AT204/Matrix3!AT204*100</f>
        <v>36.484490398818316</v>
      </c>
      <c r="AU204" s="38">
        <f>Matrix2!AU204/Matrix3!AU204*100</f>
        <v>40.890688259109311</v>
      </c>
      <c r="AV204" s="38">
        <f>Matrix2!AV204/Matrix3!AV204*100</f>
        <v>6.005089058524173</v>
      </c>
      <c r="AW204" s="38">
        <f>Matrix2!AW204/Matrix3!AW204*100</f>
        <v>1.8320610687022902</v>
      </c>
      <c r="AX204" s="38" t="s">
        <v>237</v>
      </c>
      <c r="AY204" s="38" t="s">
        <v>46</v>
      </c>
      <c r="AZ204" s="9" t="s">
        <v>46</v>
      </c>
      <c r="BA204" s="40">
        <f>Matrix2!BA204/Matrix3!BA204*1000</f>
        <v>16.216216216216218</v>
      </c>
      <c r="BB204" s="38">
        <f>Matrix2!BB204/Matrix3!BB204*100</f>
        <v>9.596494607087827</v>
      </c>
      <c r="BC204" s="38">
        <f>Matrix2!BC204/Matrix3!BC204*100</f>
        <v>4.6756529064869419</v>
      </c>
      <c r="BD204" s="55">
        <f>Matrix2!BD204/Matrix3!BD204*100</f>
        <v>29.72972972972973</v>
      </c>
      <c r="BE204" s="38">
        <f>Matrix2!BE204/Matrix3!BE204*100</f>
        <v>3.225806451612903</v>
      </c>
      <c r="BF204" s="51">
        <f>Matrix2!BF204/Matrix3!BF204*100</f>
        <v>28.000000000000004</v>
      </c>
      <c r="BG204" s="38">
        <f>Matrix2!BG204/Matrix3!BG204*100</f>
        <v>25.683744221879817</v>
      </c>
      <c r="BH204" s="38">
        <f>Matrix2!BH204/Matrix3!BH204*100</f>
        <v>1.8560179977502811</v>
      </c>
      <c r="BI204" s="38">
        <f>Matrix2!BI204/Matrix3!BI204*100</f>
        <v>21.340515901792191</v>
      </c>
      <c r="BJ204" s="38">
        <f>Matrix2!BJ204/Matrix3!BJ204*100</f>
        <v>8.9402258365275049</v>
      </c>
      <c r="BK204" s="38">
        <f>Matrix2!BK204/Matrix3!BK204*100</f>
        <v>25.376593279258401</v>
      </c>
      <c r="BL204" s="38" t="s">
        <v>46</v>
      </c>
      <c r="BM204" s="38" t="s">
        <v>46</v>
      </c>
      <c r="BN204" s="38">
        <f>Matrix2!BN204/Matrix3!BN204*100</f>
        <v>13.805253042921203</v>
      </c>
      <c r="BO204" s="40">
        <f>Matrix2!BO204/Matrix3!BO204*100</f>
        <v>9.4674556213017755</v>
      </c>
      <c r="BP204" s="38">
        <f>Matrix2!BP204/Matrix3!BP204*100</f>
        <v>12.592172433352241</v>
      </c>
      <c r="BQ204" s="38">
        <f>Matrix2!BQ204/Matrix3!BQ204*100</f>
        <v>14.079304860005248</v>
      </c>
      <c r="BR204" s="38">
        <f>(Matrix2!BR204-Matrix3!BR204)/Matrix3!BR204*100</f>
        <v>65.65770954314624</v>
      </c>
      <c r="BS204" s="38">
        <f>Matrix2!BS204/Matrix3!BS204*100</f>
        <v>5.3543913713405233</v>
      </c>
      <c r="BT204" s="38">
        <f>Matrix2!BT204/Matrix3!BT204*100</f>
        <v>2.6675654853620956</v>
      </c>
      <c r="BU204" s="38">
        <f>Matrix2!BU204/Matrix3!BU204*100</f>
        <v>1.9398752127056156</v>
      </c>
      <c r="BV204" s="38">
        <f>Matrix2!BV204/Matrix3!BV204*100</f>
        <v>5.8895944019696769</v>
      </c>
      <c r="BW204" s="38">
        <f>Matrix2!BW204/Matrix3!BW204*100</f>
        <v>8.6674430211279319</v>
      </c>
      <c r="BX204" s="35">
        <f>Matrix2!BX204/Matrix3!BX204*1000</f>
        <v>53663.024022609512</v>
      </c>
      <c r="BY204" s="45">
        <f>Matrix2!BY204/Matrix3!BY204*1000000</f>
        <v>29409.006544886197</v>
      </c>
      <c r="BZ204" s="38">
        <f>Matrix2!BZ204/Matrix3!BZ204*100</f>
        <v>60.386171032357474</v>
      </c>
      <c r="CA204" s="38">
        <f>Matrix2!CA204/Matrix3!CA204*100</f>
        <v>70.065972498211593</v>
      </c>
      <c r="CB204" s="38">
        <f>Matrix2!CB204/Matrix3!CB204*100</f>
        <v>87.407827566647754</v>
      </c>
      <c r="CC204" s="38">
        <f>Matrix2!CC204/Matrix3!CC204*100</f>
        <v>12.592172433352241</v>
      </c>
      <c r="CD204" s="38">
        <f>Matrix2!CD204/Matrix3!CD204*100</f>
        <v>7.8502552467385129</v>
      </c>
      <c r="CE204" s="38">
        <f>Matrix2!CE204/Matrix3!CE204*100</f>
        <v>69.435431537962373</v>
      </c>
      <c r="CF204" s="38">
        <f>Matrix2!CF204/Matrix3!CF204*100</f>
        <v>11.805555555555555</v>
      </c>
      <c r="CG204" s="35">
        <f>Matrix2!$CG204-Matrix3!CG204</f>
        <v>2303</v>
      </c>
      <c r="CH204" s="38">
        <f>Matrix2!CH204/Matrix3!CH204*100</f>
        <v>2.878558328681923</v>
      </c>
      <c r="CI204" s="38">
        <f>Matrix2!CI204/Matrix3!CI204*100</f>
        <v>1.7303245355234829</v>
      </c>
      <c r="CJ204" s="38">
        <f>Matrix2!CJ204/Matrix3!CJ204*100</f>
        <v>1.1482337931584403</v>
      </c>
      <c r="CK204" s="38">
        <f>Matrix2!CK204/Matrix3!CK204*100</f>
        <v>26.869806094182824</v>
      </c>
      <c r="CL204" s="38" t="s">
        <v>237</v>
      </c>
      <c r="CM204" s="38">
        <f>Matrix2!CM204/Matrix3!CM204*100</f>
        <v>49.86149584487535</v>
      </c>
      <c r="CN204" s="38">
        <f>Matrix2!CN204/Matrix3!CN204*100</f>
        <v>28.217821782178216</v>
      </c>
      <c r="CO204" s="40">
        <f>Matrix2!CO204/Matrix3!CO204*100</f>
        <v>5.4600352260337166</v>
      </c>
      <c r="CP204" s="35">
        <f>Matrix2!CP204-Matrix3!CP204</f>
        <v>73</v>
      </c>
      <c r="CQ204" s="77">
        <f>Matrix2!CQ204/Matrix3!CQ204*100-100</f>
        <v>0.73901599514071847</v>
      </c>
      <c r="CR204" s="35">
        <f>Matrix2!CR204-Matrix3!CR204</f>
        <v>298</v>
      </c>
      <c r="CS204" s="50">
        <f>Matrix2!CS204/Matrix3!CS204*100-100</f>
        <v>3.0871231741427465</v>
      </c>
      <c r="CT204" s="38">
        <f>Matrix2!CT204/Matrix3!CT204*100</f>
        <v>32.549492513315244</v>
      </c>
      <c r="CU204" s="35">
        <f>Matrix2!CT204-Matrix3!CU204</f>
        <v>21</v>
      </c>
      <c r="CV204" s="38">
        <f>Matrix2!CV204/Matrix3!CV204*100</f>
        <v>117.02441965631596</v>
      </c>
      <c r="CW204" s="38">
        <f>Matrix2!CW204/Matrix3!CW204*100</f>
        <v>56.072322804314332</v>
      </c>
      <c r="CX204" s="38">
        <f>Matrix2!CX204/Matrix3!CX204</f>
        <v>2.1514555060602922</v>
      </c>
      <c r="CY204" s="38">
        <f>Matrix2!CY204/Matrix3!CY204</f>
        <v>1.358717697088649</v>
      </c>
      <c r="CZ204" s="38">
        <f>Matrix2!CZ204/Matrix3!CZ204</f>
        <v>37.897810218978101</v>
      </c>
      <c r="DA204" s="40">
        <f>(Matrix2!DA204-Matrix3!DA204)/Matrix3!DA204*100</f>
        <v>8.5039370078740166</v>
      </c>
      <c r="DB204" s="44" t="s">
        <v>46</v>
      </c>
      <c r="DC204" s="44" t="s">
        <v>46</v>
      </c>
      <c r="DD204" s="44" t="s">
        <v>46</v>
      </c>
      <c r="DE204" s="44" t="s">
        <v>46</v>
      </c>
      <c r="DF204" s="44">
        <f>Matrix2!DF204/Matrix3!DF204*100</f>
        <v>4.6756529064869419</v>
      </c>
      <c r="DG204" s="44">
        <f>Matrix2!DG204/Matrix3!DG204*100</f>
        <v>29.72972972972973</v>
      </c>
      <c r="DH204" s="44">
        <f>Matrix2!DH204/Matrix3!DH204*100</f>
        <v>3.225806451612903</v>
      </c>
      <c r="DI204" s="44">
        <f>Matrix2!DI204/Matrix3!DI204*100</f>
        <v>28.000000000000004</v>
      </c>
    </row>
    <row r="205" spans="1:113" x14ac:dyDescent="0.2">
      <c r="A205" s="3" t="s">
        <v>28</v>
      </c>
      <c r="B205" s="4">
        <v>2019</v>
      </c>
      <c r="C205" s="2" t="s">
        <v>6</v>
      </c>
      <c r="D205" s="38">
        <f>Matrix2!D205/Matrix3!D205*100</f>
        <v>12.663259511641112</v>
      </c>
      <c r="E205" s="38">
        <f>Matrix2!E205/Matrix3!E205*100</f>
        <v>12.308634415186773</v>
      </c>
      <c r="F205" s="39" t="s">
        <v>46</v>
      </c>
      <c r="G205" s="40">
        <f>Matrix2!G205/Matrix3!G205*100</f>
        <v>2.5641025641025639</v>
      </c>
      <c r="H205" s="38">
        <f>Matrix2!H205/Matrix3!H205*100</f>
        <v>15.844636251541308</v>
      </c>
      <c r="I205" s="38">
        <f>Matrix2!I205/Matrix3!I205*100</f>
        <v>37.671124600840997</v>
      </c>
      <c r="J205" s="38">
        <f>Matrix2!J205/Matrix3!J205*100</f>
        <v>59.055727554179569</v>
      </c>
      <c r="K205" s="38">
        <f>Matrix2!K205/Matrix3!K205*100</f>
        <v>39.950961006090324</v>
      </c>
      <c r="L205" s="38">
        <f>Matrix2!L205/Matrix3!L205*100</f>
        <v>17.16134195958114</v>
      </c>
      <c r="M205" s="9" t="s">
        <v>46</v>
      </c>
      <c r="N205" s="38">
        <v>17.5</v>
      </c>
      <c r="O205" s="9">
        <f>Matrix2!O205/Matrix3!O205*100</f>
        <v>40.088539104771279</v>
      </c>
      <c r="P205" s="9">
        <f>Matrix2!P205/Matrix3!P205*100</f>
        <v>42.429982858837597</v>
      </c>
      <c r="Q205" s="9">
        <f>(Matrix3!Q205-Matrix2!Q205)/Matrix2!Q205*100</f>
        <v>46.477655480676148</v>
      </c>
      <c r="R205" s="40" t="s">
        <v>46</v>
      </c>
      <c r="S205" s="38">
        <f>Matrix2!S205/Matrix3!S205*100</f>
        <v>66.46194789907365</v>
      </c>
      <c r="T205" s="38">
        <f>Matrix2!T205/Matrix3!T205*100</f>
        <v>72.252243319617264</v>
      </c>
      <c r="U205" s="38">
        <f>Matrix2!U205/Matrix3!U205*100</f>
        <v>45.200878975081885</v>
      </c>
      <c r="V205" s="38">
        <f>Matrix2!V205/Matrix3!V205*100</f>
        <v>60.563789596047656</v>
      </c>
      <c r="W205" s="38">
        <f>Matrix2!W205/Matrix3!W205*100</f>
        <v>48.871766648321405</v>
      </c>
      <c r="X205" s="38">
        <f>Matrix2!X205/Matrix3!X205*100</f>
        <v>10.721041083453128</v>
      </c>
      <c r="Y205" s="38">
        <f>Matrix2!Y205/Matrix3!Y205*100</f>
        <v>29.07406349359395</v>
      </c>
      <c r="Z205" s="38">
        <f>Matrix2!Z205/Matrix3!Z205*100</f>
        <v>16.043271852380776</v>
      </c>
      <c r="AA205" s="38">
        <f>(Matrix3!AA205-Matrix2!AA205)/Matrix2!AA205*100</f>
        <v>23.611512397642649</v>
      </c>
      <c r="AB205" s="38" t="s">
        <v>46</v>
      </c>
      <c r="AC205" s="38" t="s">
        <v>46</v>
      </c>
      <c r="AD205" s="38">
        <f>Matrix2!AD205/Matrix3!AD205*100</f>
        <v>88.22115384615384</v>
      </c>
      <c r="AE205" s="44">
        <f>Matrix2!AE205/Matrix3!AE205*100</f>
        <v>43.504842809795029</v>
      </c>
      <c r="AF205" s="40">
        <f>Matrix2!AF205/Matrix3!AF205*100</f>
        <v>22.523744911804613</v>
      </c>
      <c r="AG205" s="38">
        <f>Matrix2!AG205/Matrix3!AG205*100</f>
        <v>16.339435328337917</v>
      </c>
      <c r="AH205" s="38">
        <f>Matrix2!AH205/Matrix3!AH205*100</f>
        <v>42.24643755238894</v>
      </c>
      <c r="AI205" s="38">
        <f>Matrix2!AI205/Matrix3!AI205*100</f>
        <v>93.278320363503425</v>
      </c>
      <c r="AJ205" s="38">
        <f>Matrix2!AJ205/Matrix3!AJ205*100</f>
        <v>25.870646766169152</v>
      </c>
      <c r="AK205" s="38">
        <f>Matrix2!AK205/Matrix3!AK205*100</f>
        <v>20.230183173934186</v>
      </c>
      <c r="AL205" s="38">
        <f>Matrix2!AL205/Matrix3!AL205*100</f>
        <v>17.863511103906628</v>
      </c>
      <c r="AM205" s="38">
        <f>Matrix2!AM205/Matrix3!AM205*100</f>
        <v>39.42307692307692</v>
      </c>
      <c r="AN205" s="38">
        <f>Matrix2!AN205/Matrix3!AN205*100</f>
        <v>21.517027863777088</v>
      </c>
      <c r="AO205" s="38">
        <f>Matrix2!AO205/Matrix3!AO205*1000</f>
        <v>72.852167182662527</v>
      </c>
      <c r="AP205" s="38">
        <f>Matrix2!AP205/Matrix3!AP205*100</f>
        <v>12.308634415186773</v>
      </c>
      <c r="AQ205" s="40">
        <f>Matrix2!AQ205/Matrix3!AQ205*100</f>
        <v>17.590149516270888</v>
      </c>
      <c r="AR205" s="38">
        <f>Matrix2!AR205/Matrix3!AR205*100</f>
        <v>10.542540073982737</v>
      </c>
      <c r="AS205" s="38">
        <f>Matrix2!AS205/Matrix3!AS205*100</f>
        <v>38.10166441745389</v>
      </c>
      <c r="AT205" s="38">
        <f>Matrix2!AT205/Matrix3!AT205*100</f>
        <v>35.025580480125932</v>
      </c>
      <c r="AU205" s="38">
        <f>Matrix2!AU205/Matrix3!AU205*100</f>
        <v>43.932584269662925</v>
      </c>
      <c r="AV205" s="38">
        <f>Matrix2!AV205/Matrix3!AV205*100</f>
        <v>11.680911680911681</v>
      </c>
      <c r="AW205" s="38">
        <f>Matrix2!AW205/Matrix3!AW205*100</f>
        <v>2.5790973159394213</v>
      </c>
      <c r="AX205" s="38">
        <v>4.8</v>
      </c>
      <c r="AY205" s="38" t="s">
        <v>46</v>
      </c>
      <c r="AZ205" s="9" t="s">
        <v>46</v>
      </c>
      <c r="BA205" s="40">
        <f>Matrix2!BA205/Matrix3!BA205*1000</f>
        <v>15.13479426139051</v>
      </c>
      <c r="BB205" s="38">
        <f>Matrix2!BB205/Matrix3!BB205*100</f>
        <v>10.950393626102628</v>
      </c>
      <c r="BC205" s="38">
        <f>Matrix2!BC205/Matrix3!BC205*100</f>
        <v>7.6523031203566125</v>
      </c>
      <c r="BD205" s="55">
        <f>Matrix2!BD205/Matrix3!BD205*100</f>
        <v>68.543689320388353</v>
      </c>
      <c r="BE205" s="38">
        <f>Matrix2!BE205/Matrix3!BE205*100</f>
        <v>7.5633863343360543</v>
      </c>
      <c r="BF205" s="51">
        <f>Matrix2!BF205/Matrix3!BF205*100</f>
        <v>54.54545454545454</v>
      </c>
      <c r="BG205" s="38">
        <f>Matrix2!BG205/Matrix3!BG205*100</f>
        <v>23.701350026874071</v>
      </c>
      <c r="BH205" s="38">
        <f>Matrix2!BH205/Matrix3!BH205*100</f>
        <v>3.928499966651104</v>
      </c>
      <c r="BI205" s="38">
        <f>Matrix2!BI205/Matrix3!BI205*100</f>
        <v>19.169808802429177</v>
      </c>
      <c r="BJ205" s="38">
        <f>Matrix2!BJ205/Matrix3!BJ205*100</f>
        <v>8.7223464246387934</v>
      </c>
      <c r="BK205" s="38">
        <f>Matrix2!BK205/Matrix3!BK205*100</f>
        <v>25.478194338179033</v>
      </c>
      <c r="BL205" s="38" t="s">
        <v>46</v>
      </c>
      <c r="BM205" s="38" t="s">
        <v>46</v>
      </c>
      <c r="BN205" s="38">
        <f>Matrix2!BN205/Matrix3!BN205*100</f>
        <v>15.255220417633412</v>
      </c>
      <c r="BO205" s="40">
        <f>Matrix2!BO205/Matrix3!BO205*100</f>
        <v>15.043156596794081</v>
      </c>
      <c r="BP205" s="38">
        <f>Matrix2!BP205/Matrix3!BP205*100</f>
        <v>12.485486211901305</v>
      </c>
      <c r="BQ205" s="38">
        <f>Matrix2!BQ205/Matrix3!BQ205*100</f>
        <v>20.182993867571152</v>
      </c>
      <c r="BR205" s="38">
        <f>(Matrix2!BR205-Matrix3!BR205)/Matrix3!BR205*100</f>
        <v>53.852152105206827</v>
      </c>
      <c r="BS205" s="38">
        <f>Matrix2!BS205/Matrix3!BS205*100</f>
        <v>10.790730026241741</v>
      </c>
      <c r="BT205" s="38">
        <f>Matrix2!BT205/Matrix3!BT205*100</f>
        <v>5.7241771791710141</v>
      </c>
      <c r="BU205" s="38">
        <f>Matrix2!BU205/Matrix3!BU205*100</f>
        <v>3.6502177068214805</v>
      </c>
      <c r="BV205" s="38">
        <f>Matrix2!BV205/Matrix3!BV205*100</f>
        <v>11.689630166787527</v>
      </c>
      <c r="BW205" s="38">
        <f>Matrix2!BW205/Matrix3!BW205*100</f>
        <v>15.834645269412423</v>
      </c>
      <c r="BX205" s="35">
        <f>Matrix2!BX205/Matrix3!BX205*1000</f>
        <v>39141.962421711905</v>
      </c>
      <c r="BY205" s="45">
        <f>Matrix2!BY205/Matrix3!BY205*1000000</f>
        <v>23465.757700205337</v>
      </c>
      <c r="BZ205" s="38">
        <f>Matrix2!BZ205/Matrix3!BZ205*100</f>
        <v>62.774668816592374</v>
      </c>
      <c r="CA205" s="38">
        <f>Matrix2!CA205/Matrix3!CA205*100</f>
        <v>69.557316642269456</v>
      </c>
      <c r="CB205" s="38">
        <f>Matrix2!CB205/Matrix3!CB205*100</f>
        <v>87.514513788098697</v>
      </c>
      <c r="CC205" s="38">
        <f>Matrix2!CC205/Matrix3!CC205*100</f>
        <v>12.485486211901305</v>
      </c>
      <c r="CD205" s="38">
        <f>Matrix2!CD205/Matrix3!CD205*100</f>
        <v>7.9608127721335267</v>
      </c>
      <c r="CE205" s="38">
        <f>Matrix2!CE205/Matrix3!CE205*100</f>
        <v>72.034495625855129</v>
      </c>
      <c r="CF205" s="38">
        <f>Matrix2!CF205/Matrix3!CF205*100</f>
        <v>12.111801242236025</v>
      </c>
      <c r="CG205" s="35">
        <f>Matrix2!$CG205-Matrix3!CG205</f>
        <v>-9070</v>
      </c>
      <c r="CH205" s="38">
        <f>Matrix2!CH205/Matrix3!CH205*100</f>
        <v>5.1196172248803826</v>
      </c>
      <c r="CI205" s="38">
        <f>Matrix2!CI205/Matrix3!CI205*100</f>
        <v>3.4978594812389825</v>
      </c>
      <c r="CJ205" s="38">
        <f>Matrix2!CJ205/Matrix3!CJ205*100</f>
        <v>1.6217577436414004</v>
      </c>
      <c r="CK205" s="38">
        <f>Matrix2!CK205/Matrix3!CK205*100</f>
        <v>32.218396458435812</v>
      </c>
      <c r="CL205" s="38">
        <v>6.2</v>
      </c>
      <c r="CM205" s="38">
        <f>Matrix2!CM205/Matrix3!CM205*100</f>
        <v>63.895720609936056</v>
      </c>
      <c r="CN205" s="38">
        <f>Matrix2!CN205/Matrix3!CN205*100</f>
        <v>26.438896189224703</v>
      </c>
      <c r="CO205" s="40">
        <f>Matrix2!CO205/Matrix3!CO205*100</f>
        <v>10.580294761264469</v>
      </c>
      <c r="CP205" s="35">
        <f>Matrix2!CP205-Matrix3!CP205</f>
        <v>250</v>
      </c>
      <c r="CQ205" s="77">
        <f>Matrix2!CQ205/Matrix3!CQ205*100-100</f>
        <v>0.83050960069097357</v>
      </c>
      <c r="CR205" s="35">
        <f>Matrix2!CR205-Matrix3!CR205</f>
        <v>383</v>
      </c>
      <c r="CS205" s="50">
        <f>Matrix2!CS205/Matrix3!CS205*100-100</f>
        <v>1.277987253495283</v>
      </c>
      <c r="CT205" s="38">
        <f>Matrix2!CT205/Matrix3!CT205*100</f>
        <v>56.081971534001049</v>
      </c>
      <c r="CU205" s="35">
        <f>Matrix2!CT205-Matrix3!CU205</f>
        <v>188</v>
      </c>
      <c r="CV205" s="38">
        <f>Matrix2!CV205/Matrix3!CV205*100</f>
        <v>94.250461254612546</v>
      </c>
      <c r="CW205" s="38">
        <f>Matrix2!CW205/Matrix3!CW205*100</f>
        <v>45.222580543172405</v>
      </c>
      <c r="CX205" s="38">
        <f>Matrix2!CX205/Matrix3!CX205</f>
        <v>2.1107811405118624</v>
      </c>
      <c r="CY205" s="38">
        <f>Matrix2!CY205/Matrix3!CY205</f>
        <v>7.9579821361177503</v>
      </c>
      <c r="CZ205" s="38">
        <f>Matrix2!CZ205/Matrix3!CZ205</f>
        <v>66.587368421052631</v>
      </c>
      <c r="DA205" s="40">
        <f>(Matrix2!DA205-Matrix3!DA205)/Matrix3!DA205*100</f>
        <v>11.13207547169811</v>
      </c>
      <c r="DB205" s="44" t="s">
        <v>46</v>
      </c>
      <c r="DC205" s="44" t="s">
        <v>46</v>
      </c>
      <c r="DD205" s="44" t="s">
        <v>46</v>
      </c>
      <c r="DE205" s="44" t="s">
        <v>46</v>
      </c>
      <c r="DF205" s="44">
        <f>Matrix2!DF205/Matrix3!DF205*100</f>
        <v>7.6523031203566125</v>
      </c>
      <c r="DG205" s="44">
        <f>Matrix2!DG205/Matrix3!DG205*100</f>
        <v>68.543689320388353</v>
      </c>
      <c r="DH205" s="44">
        <f>Matrix2!DH205/Matrix3!DH205*100</f>
        <v>7.5633863343360543</v>
      </c>
      <c r="DI205" s="44">
        <f>Matrix2!DI205/Matrix3!DI205*100</f>
        <v>54.54545454545454</v>
      </c>
    </row>
    <row r="206" spans="1:113" x14ac:dyDescent="0.2">
      <c r="A206" s="3" t="s">
        <v>29</v>
      </c>
      <c r="B206" s="4">
        <v>2019</v>
      </c>
      <c r="C206" s="2" t="s">
        <v>7</v>
      </c>
      <c r="D206" s="38">
        <f>Matrix2!D206/Matrix3!D206*100</f>
        <v>5.8823529411764701</v>
      </c>
      <c r="E206" s="38">
        <f>Matrix2!E206/Matrix3!E206*100</f>
        <v>4.4742729306487696</v>
      </c>
      <c r="F206" s="39" t="s">
        <v>46</v>
      </c>
      <c r="G206" s="40" t="s">
        <v>237</v>
      </c>
      <c r="H206" s="38">
        <f>Matrix2!H206/Matrix3!H206*100</f>
        <v>9.0521143152722097</v>
      </c>
      <c r="I206" s="38">
        <f>Matrix2!I206/Matrix3!I206*100</f>
        <v>21.91258243889823</v>
      </c>
      <c r="J206" s="38">
        <f>Matrix2!J206/Matrix3!J206*100</f>
        <v>38.5187941942687</v>
      </c>
      <c r="K206" s="38">
        <f>Matrix2!K206/Matrix3!K206*100</f>
        <v>22.547159281169773</v>
      </c>
      <c r="L206" s="38">
        <f>Matrix2!L206/Matrix3!L206*100</f>
        <v>8.7434554973821985</v>
      </c>
      <c r="M206" s="9" t="s">
        <v>46</v>
      </c>
      <c r="N206" s="38" t="s">
        <v>237</v>
      </c>
      <c r="O206" s="9">
        <f>Matrix2!O206/Matrix3!O206*100</f>
        <v>35.384615384615387</v>
      </c>
      <c r="P206" s="9" t="s">
        <v>237</v>
      </c>
      <c r="Q206" s="9" t="s">
        <v>237</v>
      </c>
      <c r="R206" s="40" t="s">
        <v>46</v>
      </c>
      <c r="S206" s="38">
        <f>Matrix2!S206/Matrix3!S206*100</f>
        <v>66.708994708994709</v>
      </c>
      <c r="T206" s="38">
        <f>Matrix2!T206/Matrix3!T206*100</f>
        <v>66.922748612889464</v>
      </c>
      <c r="U206" s="38">
        <f>Matrix2!U206/Matrix3!U206*100</f>
        <v>49.087294415326227</v>
      </c>
      <c r="V206" s="38">
        <f>Matrix2!V206/Matrix3!V206*100</f>
        <v>57.748344370860927</v>
      </c>
      <c r="W206" s="38">
        <f>Matrix2!W206/Matrix3!W206*100</f>
        <v>53.092783505154642</v>
      </c>
      <c r="X206" s="38">
        <f>Matrix2!X206/Matrix3!X206*100</f>
        <v>10.756123535676251</v>
      </c>
      <c r="Y206" s="38">
        <f>Matrix2!Y206/Matrix3!Y206*100</f>
        <v>21.298765114424018</v>
      </c>
      <c r="Z206" s="38">
        <f>Matrix2!Z206/Matrix3!Z206*100</f>
        <v>11.706948058537456</v>
      </c>
      <c r="AA206" s="38">
        <f>(Matrix3!AA206-Matrix2!AA206)/Matrix2!AA206*100</f>
        <v>19.651762661813024</v>
      </c>
      <c r="AB206" s="38" t="s">
        <v>46</v>
      </c>
      <c r="AC206" s="38" t="s">
        <v>46</v>
      </c>
      <c r="AD206" s="38">
        <f>Matrix2!AD206/Matrix3!AD206*100</f>
        <v>90.459363957597176</v>
      </c>
      <c r="AE206" s="44">
        <f>Matrix2!AE206/Matrix3!AE206*100</f>
        <v>38.489037178265015</v>
      </c>
      <c r="AF206" s="40">
        <f>Matrix2!AF206/Matrix3!AF206*100</f>
        <v>0</v>
      </c>
      <c r="AG206" s="38">
        <f>Matrix2!AG206/Matrix3!AG206*100</f>
        <v>17.373593689383164</v>
      </c>
      <c r="AH206" s="38">
        <f>Matrix2!AH206/Matrix3!AH206*100</f>
        <v>65.59485530546624</v>
      </c>
      <c r="AI206" s="38">
        <f>Matrix2!AI206/Matrix3!AI206*100</f>
        <v>101.0980689132904</v>
      </c>
      <c r="AJ206" s="38">
        <f>Matrix2!AJ206/Matrix3!AJ206*100</f>
        <v>0.53667262969588547</v>
      </c>
      <c r="AK206" s="38">
        <f>Matrix2!AK206/Matrix3!AK206*100</f>
        <v>17.643391521197007</v>
      </c>
      <c r="AL206" s="38">
        <f>Matrix2!AL206/Matrix3!AL206*100</f>
        <v>9.1645885286783031</v>
      </c>
      <c r="AM206" s="38">
        <f>Matrix2!AM206/Matrix3!AM206*100</f>
        <v>24.028268551236749</v>
      </c>
      <c r="AN206" s="38">
        <f>Matrix2!AN206/Matrix3!AN206*100</f>
        <v>12.579084480833643</v>
      </c>
      <c r="AO206" s="38">
        <f>Matrix2!AO206/Matrix3!AO206*1000</f>
        <v>48.381094157052473</v>
      </c>
      <c r="AP206" s="38">
        <f>Matrix2!AP206/Matrix3!AP206*100</f>
        <v>4.4742729306487696</v>
      </c>
      <c r="AQ206" s="40">
        <f>Matrix2!AQ206/Matrix3!AQ206*100</f>
        <v>4.0816326530612246</v>
      </c>
      <c r="AR206" s="38">
        <f>Matrix2!AR206/Matrix3!AR206*100</f>
        <v>9.1943618259407742</v>
      </c>
      <c r="AS206" s="38">
        <f>Matrix2!AS206/Matrix3!AS206*100</f>
        <v>29.324894514767934</v>
      </c>
      <c r="AT206" s="38">
        <f>Matrix2!AT206/Matrix3!AT206*100</f>
        <v>39.088729016786573</v>
      </c>
      <c r="AU206" s="38">
        <f>Matrix2!AU206/Matrix3!AU206*100</f>
        <v>38.650306748466257</v>
      </c>
      <c r="AV206" s="38">
        <f>Matrix2!AV206/Matrix3!AV206*100</f>
        <v>7.6652601969057672</v>
      </c>
      <c r="AW206" s="38">
        <f>Matrix2!AW206/Matrix3!AW206*100</f>
        <v>1.5471167369901548</v>
      </c>
      <c r="AX206" s="38" t="s">
        <v>237</v>
      </c>
      <c r="AY206" s="38" t="s">
        <v>46</v>
      </c>
      <c r="AZ206" s="9" t="s">
        <v>46</v>
      </c>
      <c r="BA206" s="40">
        <f>Matrix2!BA206/Matrix3!BA206*1000</f>
        <v>11.522633744855968</v>
      </c>
      <c r="BB206" s="38">
        <f>Matrix2!BB206/Matrix3!BB206*100</f>
        <v>10.30647872753136</v>
      </c>
      <c r="BC206" s="38">
        <f>Matrix2!BC206/Matrix3!BC206*100</f>
        <v>6.6091954022988508</v>
      </c>
      <c r="BD206" s="55">
        <f>Matrix2!BD206/Matrix3!BD206*100</f>
        <v>65.217391304347828</v>
      </c>
      <c r="BE206" s="38">
        <f>Matrix2!BE206/Matrix3!BE206*100</f>
        <v>8.0858085808580853</v>
      </c>
      <c r="BF206" s="51">
        <f>Matrix2!BF206/Matrix3!BF206*100</f>
        <v>63.265306122448983</v>
      </c>
      <c r="BG206" s="38">
        <f>Matrix2!BG206/Matrix3!BG206*100</f>
        <v>24.699340488814173</v>
      </c>
      <c r="BH206" s="38">
        <f>Matrix2!BH206/Matrix3!BH206*100</f>
        <v>1.9895287958115182</v>
      </c>
      <c r="BI206" s="38">
        <f>Matrix2!BI206/Matrix3!BI206*100</f>
        <v>20.253509608831948</v>
      </c>
      <c r="BJ206" s="38">
        <f>Matrix2!BJ206/Matrix3!BJ206*100</f>
        <v>9.9632002180727817</v>
      </c>
      <c r="BK206" s="38">
        <f>Matrix2!BK206/Matrix3!BK206*100</f>
        <v>24.350205198358413</v>
      </c>
      <c r="BL206" s="38" t="s">
        <v>46</v>
      </c>
      <c r="BM206" s="38" t="s">
        <v>46</v>
      </c>
      <c r="BN206" s="38" t="s">
        <v>237</v>
      </c>
      <c r="BO206" s="40" t="s">
        <v>46</v>
      </c>
      <c r="BP206" s="38">
        <f>Matrix2!BP206/Matrix3!BP206*100</f>
        <v>12.006997455470737</v>
      </c>
      <c r="BQ206" s="38">
        <f>Matrix2!BQ206/Matrix3!BQ206*100</f>
        <v>14.89612605011493</v>
      </c>
      <c r="BR206" s="38">
        <f>(Matrix2!BR206-Matrix3!BR206)/Matrix3!BR206*100</f>
        <v>61.368541786205796</v>
      </c>
      <c r="BS206" s="38">
        <f>Matrix2!BS206/Matrix3!BS206*100</f>
        <v>6.4528643476011895</v>
      </c>
      <c r="BT206" s="38">
        <f>Matrix2!BT206/Matrix3!BT206*100</f>
        <v>3.2005689900426746</v>
      </c>
      <c r="BU206" s="38">
        <f>Matrix2!BU206/Matrix3!BU206*100</f>
        <v>2.2264631043256999</v>
      </c>
      <c r="BV206" s="38">
        <f>Matrix2!BV206/Matrix3!BV206*100</f>
        <v>6.585952258286107</v>
      </c>
      <c r="BW206" s="38">
        <f>Matrix2!BW206/Matrix3!BW206*100</f>
        <v>8.8062622309197653</v>
      </c>
      <c r="BX206" s="35">
        <f>Matrix2!BX206/Matrix3!BX206*1000</f>
        <v>50478.176652892565</v>
      </c>
      <c r="BY206" s="45">
        <f>Matrix2!BY206/Matrix3!BY206*1000000</f>
        <v>27738.911628531165</v>
      </c>
      <c r="BZ206" s="38">
        <f>Matrix2!BZ206/Matrix3!BZ206*100</f>
        <v>60.849605586447694</v>
      </c>
      <c r="CA206" s="38">
        <f>Matrix2!CA206/Matrix3!CA206*100</f>
        <v>67.021956938819017</v>
      </c>
      <c r="CB206" s="38">
        <f>Matrix2!CB206/Matrix3!CB206*100</f>
        <v>87.993002544529261</v>
      </c>
      <c r="CC206" s="38">
        <f>Matrix2!CC206/Matrix3!CC206*100</f>
        <v>12.006997455470737</v>
      </c>
      <c r="CD206" s="38">
        <f>Matrix2!CD206/Matrix3!CD206*100</f>
        <v>7.601781170483461</v>
      </c>
      <c r="CE206" s="38">
        <f>Matrix2!CE206/Matrix3!CE206*100</f>
        <v>68.461955539490333</v>
      </c>
      <c r="CF206" s="38">
        <f>Matrix2!CF206/Matrix3!CF206*100</f>
        <v>12.745098039215685</v>
      </c>
      <c r="CG206" s="35">
        <f>Matrix2!$CG206-Matrix3!CG206</f>
        <v>-2041</v>
      </c>
      <c r="CH206" s="38">
        <f>Matrix2!CH206/Matrix3!CH206*100</f>
        <v>2.7627244713632981</v>
      </c>
      <c r="CI206" s="38">
        <f>Matrix2!CI206/Matrix3!CI206*100</f>
        <v>1.6788864095207734</v>
      </c>
      <c r="CJ206" s="38">
        <f>Matrix2!CJ206/Matrix3!CJ206*100</f>
        <v>1.0838380618425247</v>
      </c>
      <c r="CK206" s="38">
        <f>Matrix2!CK206/Matrix3!CK206*100</f>
        <v>32.307692307692307</v>
      </c>
      <c r="CL206" s="38" t="s">
        <v>237</v>
      </c>
      <c r="CM206" s="38">
        <f>Matrix2!CM206/Matrix3!CM206*100</f>
        <v>49.615384615384613</v>
      </c>
      <c r="CN206" s="38">
        <f>Matrix2!CN206/Matrix3!CN206*100</f>
        <v>27.450980392156865</v>
      </c>
      <c r="CO206" s="40">
        <f>Matrix2!CO206/Matrix3!CO206*100</f>
        <v>6.5185846634669042</v>
      </c>
      <c r="CP206" s="35">
        <f>Matrix2!CP206-Matrix3!CP206</f>
        <v>138</v>
      </c>
      <c r="CQ206" s="77">
        <f>Matrix2!CQ206/Matrix3!CQ206*100-100</f>
        <v>1.8191405220142371</v>
      </c>
      <c r="CR206" s="35">
        <f>Matrix2!CR206-Matrix3!CR206</f>
        <v>387</v>
      </c>
      <c r="CS206" s="50">
        <f>Matrix2!CS206/Matrix3!CS206*100-100</f>
        <v>5.2746354095679351</v>
      </c>
      <c r="CT206" s="38">
        <f>Matrix2!CT206/Matrix3!CT206*100</f>
        <v>49.443293630243396</v>
      </c>
      <c r="CU206" s="35">
        <f>Matrix2!CT206-Matrix3!CU206</f>
        <v>73</v>
      </c>
      <c r="CV206" s="38">
        <f>Matrix2!CV206/Matrix3!CV206*100</f>
        <v>104.37208700155361</v>
      </c>
      <c r="CW206" s="38">
        <f>Matrix2!CW206/Matrix3!CW206*100</f>
        <v>52.125307125307117</v>
      </c>
      <c r="CX206" s="38">
        <f>Matrix2!CX206/Matrix3!CX206</f>
        <v>2.1079460269865069</v>
      </c>
      <c r="CY206" s="38">
        <f>Matrix2!CY206/Matrix3!CY206</f>
        <v>3.5767807585568918</v>
      </c>
      <c r="CZ206" s="38">
        <f>Matrix2!CZ206/Matrix3!CZ206</f>
        <v>53.147766323024058</v>
      </c>
      <c r="DA206" s="40">
        <f>(Matrix2!DA206-Matrix3!DA206)/Matrix3!DA206*100</f>
        <v>7.9086115992970001</v>
      </c>
      <c r="DB206" s="44" t="s">
        <v>46</v>
      </c>
      <c r="DC206" s="44" t="s">
        <v>46</v>
      </c>
      <c r="DD206" s="44" t="s">
        <v>46</v>
      </c>
      <c r="DE206" s="44" t="s">
        <v>46</v>
      </c>
      <c r="DF206" s="44">
        <f>Matrix2!DF206/Matrix3!DF206*100</f>
        <v>6.6091954022988508</v>
      </c>
      <c r="DG206" s="44">
        <f>Matrix2!DG206/Matrix3!DG206*100</f>
        <v>65.217391304347828</v>
      </c>
      <c r="DH206" s="44">
        <f>Matrix2!DH206/Matrix3!DH206*100</f>
        <v>8.0858085808580853</v>
      </c>
      <c r="DI206" s="44">
        <f>Matrix2!DI206/Matrix3!DI206*100</f>
        <v>63.265306122448983</v>
      </c>
    </row>
    <row r="207" spans="1:113" x14ac:dyDescent="0.2">
      <c r="A207" s="3" t="s">
        <v>30</v>
      </c>
      <c r="B207" s="4">
        <v>2019</v>
      </c>
      <c r="C207" s="2" t="s">
        <v>8</v>
      </c>
      <c r="D207" s="38">
        <f>Matrix2!D207/Matrix3!D207*100</f>
        <v>8.1272084805653702</v>
      </c>
      <c r="E207" s="38">
        <f>Matrix2!E207/Matrix3!E207*100</f>
        <v>6.5510597302504818</v>
      </c>
      <c r="F207" s="39" t="s">
        <v>46</v>
      </c>
      <c r="G207" s="40" t="s">
        <v>237</v>
      </c>
      <c r="H207" s="38">
        <f>Matrix2!H207/Matrix3!H207*100</f>
        <v>7.7934704738511922</v>
      </c>
      <c r="I207" s="38">
        <f>Matrix2!I207/Matrix3!I207*100</f>
        <v>19.148500665233854</v>
      </c>
      <c r="J207" s="38">
        <f>Matrix2!J207/Matrix3!J207*100</f>
        <v>33.353383458646618</v>
      </c>
      <c r="K207" s="38">
        <f>Matrix2!K207/Matrix3!K207*100</f>
        <v>20.111780630512619</v>
      </c>
      <c r="L207" s="38">
        <f>Matrix2!L207/Matrix3!L207*100</f>
        <v>6.9240453210239199</v>
      </c>
      <c r="M207" s="9" t="s">
        <v>46</v>
      </c>
      <c r="N207" s="38" t="s">
        <v>237</v>
      </c>
      <c r="O207" s="9">
        <f>Matrix2!O207/Matrix3!O207*100</f>
        <v>27.455919395465994</v>
      </c>
      <c r="P207" s="9" t="s">
        <v>237</v>
      </c>
      <c r="Q207" s="9" t="s">
        <v>237</v>
      </c>
      <c r="R207" s="40" t="s">
        <v>46</v>
      </c>
      <c r="S207" s="38">
        <f>Matrix2!S207/Matrix3!S207*100</f>
        <v>66.262493855480912</v>
      </c>
      <c r="T207" s="38">
        <f>Matrix2!T207/Matrix3!T207*100</f>
        <v>66.756756756756758</v>
      </c>
      <c r="U207" s="38">
        <f>Matrix2!U207/Matrix3!U207*100</f>
        <v>49.390589569160994</v>
      </c>
      <c r="V207" s="38">
        <f>Matrix2!V207/Matrix3!V207*100</f>
        <v>59.468085106382986</v>
      </c>
      <c r="W207" s="38">
        <f>Matrix2!W207/Matrix3!W207*100</f>
        <v>52.539454806312769</v>
      </c>
      <c r="X207" s="38">
        <f>Matrix2!X207/Matrix3!X207*100</f>
        <v>12.517502100252031</v>
      </c>
      <c r="Y207" s="38">
        <f>Matrix2!Y207/Matrix3!Y207*100</f>
        <v>19.548979054153754</v>
      </c>
      <c r="Z207" s="38">
        <f>Matrix2!Z207/Matrix3!Z207*100</f>
        <v>10.776995782227011</v>
      </c>
      <c r="AA207" s="38">
        <f>(Matrix3!AA207-Matrix2!AA207)/Matrix2!AA207*100</f>
        <v>19.273816747052809</v>
      </c>
      <c r="AB207" s="38" t="s">
        <v>46</v>
      </c>
      <c r="AC207" s="38" t="s">
        <v>46</v>
      </c>
      <c r="AD207" s="38">
        <f>Matrix2!AD207/Matrix3!AD207*100</f>
        <v>88.252148997134668</v>
      </c>
      <c r="AE207" s="44">
        <f>Matrix2!AE207/Matrix3!AE207*100</f>
        <v>59.145032207690804</v>
      </c>
      <c r="AF207" s="40">
        <f>Matrix2!AF207/Matrix3!AF207*100</f>
        <v>100</v>
      </c>
      <c r="AG207" s="38">
        <f>Matrix2!AG207/Matrix3!AG207*100</f>
        <v>17.014635144816292</v>
      </c>
      <c r="AH207" s="38">
        <f>Matrix2!AH207/Matrix3!AH207*100</f>
        <v>63.287671232876704</v>
      </c>
      <c r="AI207" s="38">
        <f>Matrix2!AI207/Matrix3!AI207*100</f>
        <v>97.02850212249848</v>
      </c>
      <c r="AJ207" s="38">
        <f>Matrix2!AJ207/Matrix3!AJ207*100</f>
        <v>20.92675635276532</v>
      </c>
      <c r="AK207" s="38">
        <f>Matrix2!AK207/Matrix3!AK207*100</f>
        <v>17.320099255583127</v>
      </c>
      <c r="AL207" s="38">
        <f>Matrix2!AL207/Matrix3!AL207*100</f>
        <v>7.1960297766749379</v>
      </c>
      <c r="AM207" s="38">
        <f>Matrix2!AM207/Matrix3!AM207*100</f>
        <v>18.911174785100286</v>
      </c>
      <c r="AN207" s="38">
        <f>Matrix2!AN207/Matrix3!AN207*100</f>
        <v>10.165413533834586</v>
      </c>
      <c r="AO207" s="38">
        <f>Matrix2!AO207/Matrix3!AO207*1000</f>
        <v>45.413533834586467</v>
      </c>
      <c r="AP207" s="38">
        <f>Matrix2!AP207/Matrix3!AP207*100</f>
        <v>6.5510597302504818</v>
      </c>
      <c r="AQ207" s="40">
        <f>Matrix2!AQ207/Matrix3!AQ207*100</f>
        <v>8.4656084656084651</v>
      </c>
      <c r="AR207" s="38">
        <f>Matrix2!AR207/Matrix3!AR207*100</f>
        <v>9.4309691945553169</v>
      </c>
      <c r="AS207" s="38">
        <f>Matrix2!AS207/Matrix3!AS207*100</f>
        <v>29.842647856755288</v>
      </c>
      <c r="AT207" s="38">
        <f>Matrix2!AT207/Matrix3!AT207*100</f>
        <v>36.727272727272727</v>
      </c>
      <c r="AU207" s="38">
        <f>Matrix2!AU207/Matrix3!AU207*100</f>
        <v>38.118811881188122</v>
      </c>
      <c r="AV207" s="38">
        <f>Matrix2!AV207/Matrix3!AV207*100</f>
        <v>5.480195333695062</v>
      </c>
      <c r="AW207" s="38">
        <f>Matrix2!AW207/Matrix3!AW207*100</f>
        <v>1.3022246337493217</v>
      </c>
      <c r="AX207" s="38" t="s">
        <v>237</v>
      </c>
      <c r="AY207" s="38" t="s">
        <v>46</v>
      </c>
      <c r="AZ207" s="9" t="s">
        <v>46</v>
      </c>
      <c r="BA207" s="40">
        <f>Matrix2!BA207/Matrix3!BA207*1000</f>
        <v>14.030612244897959</v>
      </c>
      <c r="BB207" s="38">
        <f>Matrix2!BB207/Matrix3!BB207*100</f>
        <v>10.039914031317162</v>
      </c>
      <c r="BC207" s="38">
        <f>Matrix2!BC207/Matrix3!BC207*100</f>
        <v>3.9132484677039137</v>
      </c>
      <c r="BD207" s="55">
        <f>Matrix2!BD207/Matrix3!BD207*100</f>
        <v>51.807228915662648</v>
      </c>
      <c r="BE207" s="38">
        <f>Matrix2!BE207/Matrix3!BE207*100</f>
        <v>3.6986301369863015</v>
      </c>
      <c r="BF207" s="51">
        <f>Matrix2!BF207/Matrix3!BF207*100</f>
        <v>44.444444444444443</v>
      </c>
      <c r="BG207" s="38">
        <f>Matrix2!BG207/Matrix3!BG207*100</f>
        <v>24.388496571487053</v>
      </c>
      <c r="BH207" s="38">
        <f>Matrix2!BH207/Matrix3!BH207*100</f>
        <v>2.4968527066722617</v>
      </c>
      <c r="BI207" s="38">
        <f>Matrix2!BI207/Matrix3!BI207*100</f>
        <v>20.034598334955131</v>
      </c>
      <c r="BJ207" s="38">
        <f>Matrix2!BJ207/Matrix3!BJ207*100</f>
        <v>9.3956103362525667</v>
      </c>
      <c r="BK207" s="38">
        <f>Matrix2!BK207/Matrix3!BK207*100</f>
        <v>27.617951668584578</v>
      </c>
      <c r="BL207" s="38" t="s">
        <v>46</v>
      </c>
      <c r="BM207" s="38" t="s">
        <v>46</v>
      </c>
      <c r="BN207" s="38" t="s">
        <v>237</v>
      </c>
      <c r="BO207" s="40" t="s">
        <v>46</v>
      </c>
      <c r="BP207" s="38">
        <f>Matrix2!BP207/Matrix3!BP207*100</f>
        <v>11.755877938969485</v>
      </c>
      <c r="BQ207" s="38">
        <f>Matrix2!BQ207/Matrix3!BQ207*100</f>
        <v>13.762652673646977</v>
      </c>
      <c r="BR207" s="38">
        <f>(Matrix2!BR207-Matrix3!BR207)/Matrix3!BR207*100</f>
        <v>69.043082616289198</v>
      </c>
      <c r="BS207" s="38">
        <f>Matrix2!BS207/Matrix3!BS207*100</f>
        <v>6.2583154231910756</v>
      </c>
      <c r="BT207" s="38">
        <f>Matrix2!BT207/Matrix3!BT207*100</f>
        <v>3.3773411114522567</v>
      </c>
      <c r="BU207" s="38">
        <f>Matrix2!BU207/Matrix3!BU207*100</f>
        <v>2.1760880440220109</v>
      </c>
      <c r="BV207" s="38">
        <f>Matrix2!BV207/Matrix3!BV207*100</f>
        <v>6.0909583107742282</v>
      </c>
      <c r="BW207" s="38">
        <f>Matrix2!BW207/Matrix3!BW207*100</f>
        <v>9.5723014256619141</v>
      </c>
      <c r="BX207" s="35">
        <f>Matrix2!BX207/Matrix3!BX207*1000</f>
        <v>52763.272764186375</v>
      </c>
      <c r="BY207" s="45">
        <f>Matrix2!BY207/Matrix3!BY207*1000000</f>
        <v>28761.665697828037</v>
      </c>
      <c r="BZ207" s="38">
        <f>Matrix2!BZ207/Matrix3!BZ207*100</f>
        <v>61.523897246955272</v>
      </c>
      <c r="CA207" s="38">
        <f>Matrix2!CA207/Matrix3!CA207*100</f>
        <v>66.323822163238219</v>
      </c>
      <c r="CB207" s="38">
        <f>Matrix2!CB207/Matrix3!CB207*100</f>
        <v>88.244122061030509</v>
      </c>
      <c r="CC207" s="38">
        <f>Matrix2!CC207/Matrix3!CC207*100</f>
        <v>11.755877938969485</v>
      </c>
      <c r="CD207" s="38">
        <f>Matrix2!CD207/Matrix3!CD207*100</f>
        <v>7.1285642821410704</v>
      </c>
      <c r="CE207" s="38">
        <f>Matrix2!CE207/Matrix3!CE207*100</f>
        <v>67.715419501133795</v>
      </c>
      <c r="CF207" s="38">
        <f>Matrix2!CF207/Matrix3!CF207*100</f>
        <v>5.9602649006622519</v>
      </c>
      <c r="CG207" s="35">
        <f>Matrix2!$CG207-Matrix3!CG207</f>
        <v>-2770</v>
      </c>
      <c r="CH207" s="38">
        <f>Matrix2!CH207/Matrix3!CH207*100</f>
        <v>3.3020044913914997</v>
      </c>
      <c r="CI207" s="38">
        <f>Matrix2!CI207/Matrix3!CI207*100</f>
        <v>2.0460783498294934</v>
      </c>
      <c r="CJ207" s="38">
        <f>Matrix2!CJ207/Matrix3!CJ207*100</f>
        <v>1.2559261415620062</v>
      </c>
      <c r="CK207" s="38">
        <f>Matrix2!CK207/Matrix3!CK207*100</f>
        <v>32.241813602015114</v>
      </c>
      <c r="CL207" s="38" t="s">
        <v>237</v>
      </c>
      <c r="CM207" s="38">
        <f>Matrix2!CM207/Matrix3!CM207*100</f>
        <v>45.088161209068012</v>
      </c>
      <c r="CN207" s="38">
        <f>Matrix2!CN207/Matrix3!CN207*100</f>
        <v>26.893353941267389</v>
      </c>
      <c r="CO207" s="40">
        <f>Matrix2!CO207/Matrix3!CO207*100</f>
        <v>6.6893721072395422</v>
      </c>
      <c r="CP207" s="35">
        <f>Matrix2!CP207-Matrix3!CP207</f>
        <v>5</v>
      </c>
      <c r="CQ207" s="77">
        <f>Matrix2!CQ207/Matrix3!CQ207*100-100</f>
        <v>5.3757660466629886E-2</v>
      </c>
      <c r="CR207" s="35">
        <f>Matrix2!CR207-Matrix3!CR207</f>
        <v>57</v>
      </c>
      <c r="CS207" s="50">
        <f>Matrix2!CS207/Matrix3!CS207*100-100</f>
        <v>0.61628284138825506</v>
      </c>
      <c r="CT207" s="38">
        <f>Matrix2!CT207/Matrix3!CT207*100</f>
        <v>41.435632924994628</v>
      </c>
      <c r="CU207" s="35">
        <f>Matrix2!CT207-Matrix3!CU207</f>
        <v>3</v>
      </c>
      <c r="CV207" s="38">
        <f>Matrix2!CV207/Matrix3!CV207*100</f>
        <v>106.72469374597033</v>
      </c>
      <c r="CW207" s="38">
        <f>Matrix2!CW207/Matrix3!CW207*100</f>
        <v>50.822843107153815</v>
      </c>
      <c r="CX207" s="38">
        <f>Matrix2!CX207/Matrix3!CX207</f>
        <v>2.1128770677911124</v>
      </c>
      <c r="CY207" s="38">
        <f>Matrix2!CY207/Matrix3!CY207</f>
        <v>6.1588402143082259</v>
      </c>
      <c r="CZ207" s="38">
        <f>Matrix2!CZ207/Matrix3!CZ207</f>
        <v>60.5015479876161</v>
      </c>
      <c r="DA207" s="40">
        <f>(Matrix2!DA207-Matrix3!DA207)/Matrix3!DA207*100</f>
        <v>6.3356164383561664</v>
      </c>
      <c r="DB207" s="44" t="s">
        <v>46</v>
      </c>
      <c r="DC207" s="44" t="s">
        <v>46</v>
      </c>
      <c r="DD207" s="44" t="s">
        <v>46</v>
      </c>
      <c r="DE207" s="44" t="s">
        <v>46</v>
      </c>
      <c r="DF207" s="44">
        <f>Matrix2!DF207/Matrix3!DF207*100</f>
        <v>3.9132484677039137</v>
      </c>
      <c r="DG207" s="44">
        <f>Matrix2!DG207/Matrix3!DG207*100</f>
        <v>51.807228915662648</v>
      </c>
      <c r="DH207" s="44">
        <f>Matrix2!DH207/Matrix3!DH207*100</f>
        <v>3.6986301369863015</v>
      </c>
      <c r="DI207" s="44">
        <f>Matrix2!DI207/Matrix3!DI207*100</f>
        <v>44.444444444444443</v>
      </c>
    </row>
    <row r="208" spans="1:113" x14ac:dyDescent="0.2">
      <c r="A208" s="3" t="s">
        <v>31</v>
      </c>
      <c r="B208" s="4">
        <v>2019</v>
      </c>
      <c r="C208" s="2" t="s">
        <v>9</v>
      </c>
      <c r="D208" s="38">
        <f>Matrix2!D208/Matrix3!D208*100</f>
        <v>6.25</v>
      </c>
      <c r="E208" s="38">
        <f>Matrix2!E208/Matrix3!E208*100</f>
        <v>2.5396825396825395</v>
      </c>
      <c r="F208" s="39" t="s">
        <v>46</v>
      </c>
      <c r="G208" s="40">
        <f>Matrix2!G208/Matrix3!G208*100</f>
        <v>2.1082021608060537</v>
      </c>
      <c r="H208" s="38">
        <f>Matrix2!H208/Matrix3!H208*100</f>
        <v>8.8415004248775944</v>
      </c>
      <c r="I208" s="38">
        <f>Matrix2!I208/Matrix3!I208*100</f>
        <v>22.441629911382673</v>
      </c>
      <c r="J208" s="38">
        <f>Matrix2!J208/Matrix3!J208*100</f>
        <v>37.388724035608305</v>
      </c>
      <c r="K208" s="38">
        <f>Matrix2!K208/Matrix3!K208*100</f>
        <v>23.527334369261197</v>
      </c>
      <c r="L208" s="38">
        <f>Matrix2!L208/Matrix3!L208*100</f>
        <v>9.3456430191124067</v>
      </c>
      <c r="M208" s="9" t="s">
        <v>46</v>
      </c>
      <c r="N208" s="38" t="s">
        <v>237</v>
      </c>
      <c r="O208" s="9">
        <f>Matrix2!O208/Matrix3!O208*100</f>
        <v>33.165829145728644</v>
      </c>
      <c r="P208" s="9" t="s">
        <v>237</v>
      </c>
      <c r="Q208" s="9" t="s">
        <v>237</v>
      </c>
      <c r="R208" s="40" t="s">
        <v>46</v>
      </c>
      <c r="S208" s="38">
        <f>Matrix2!S208/Matrix3!S208*100</f>
        <v>67.560357476323858</v>
      </c>
      <c r="T208" s="38">
        <f>Matrix2!T208/Matrix3!T208*100</f>
        <v>68.247087510159844</v>
      </c>
      <c r="U208" s="38">
        <f>Matrix2!U208/Matrix3!U208*100</f>
        <v>49.143758449752141</v>
      </c>
      <c r="V208" s="38">
        <f>Matrix2!V208/Matrix3!V208*100</f>
        <v>57.29421352893236</v>
      </c>
      <c r="W208" s="38">
        <f>Matrix2!W208/Matrix3!W208*100</f>
        <v>48.830811554332875</v>
      </c>
      <c r="X208" s="38">
        <f>Matrix2!X208/Matrix3!X208*100</f>
        <v>11.276030128489145</v>
      </c>
      <c r="Y208" s="38">
        <f>Matrix2!Y208/Matrix3!Y208*100</f>
        <v>20.906040839778207</v>
      </c>
      <c r="Z208" s="38">
        <f>Matrix2!Z208/Matrix3!Z208*100</f>
        <v>10.700697958787975</v>
      </c>
      <c r="AA208" s="38">
        <f>(Matrix3!AA208-Matrix2!AA208)/Matrix2!AA208*100</f>
        <v>27.78267015304856</v>
      </c>
      <c r="AB208" s="38" t="s">
        <v>46</v>
      </c>
      <c r="AC208" s="38" t="s">
        <v>46</v>
      </c>
      <c r="AD208" s="38">
        <f>Matrix2!AD208/Matrix3!AD208*100</f>
        <v>86.403508771929822</v>
      </c>
      <c r="AE208" s="44">
        <f>Matrix2!AE208/Matrix3!AE208*100</f>
        <v>53.930629553115153</v>
      </c>
      <c r="AF208" s="40">
        <f>Matrix2!AF208/Matrix3!AF208*100</f>
        <v>22.197802197802197</v>
      </c>
      <c r="AG208" s="38">
        <f>Matrix2!AG208/Matrix3!AG208*100</f>
        <v>17.727511835875855</v>
      </c>
      <c r="AH208" s="38">
        <f>Matrix2!AH208/Matrix3!AH208*100</f>
        <v>64.015904572564608</v>
      </c>
      <c r="AI208" s="38">
        <f>Matrix2!AI208/Matrix3!AI208*100</f>
        <v>93.890821972505861</v>
      </c>
      <c r="AJ208" s="38">
        <f>Matrix2!AJ208/Matrix3!AJ208*100</f>
        <v>33.736263736263737</v>
      </c>
      <c r="AK208" s="38">
        <f>Matrix2!AK208/Matrix3!AK208*100</f>
        <v>17.511520737327189</v>
      </c>
      <c r="AL208" s="38">
        <f>Matrix2!AL208/Matrix3!AL208*100</f>
        <v>6.3748079877112129</v>
      </c>
      <c r="AM208" s="38">
        <f>Matrix2!AM208/Matrix3!AM208*100</f>
        <v>16.008771929824562</v>
      </c>
      <c r="AN208" s="38">
        <f>Matrix2!AN208/Matrix3!AN208*100</f>
        <v>10.385756676557865</v>
      </c>
      <c r="AO208" s="38">
        <f>Matrix2!AO208/Matrix3!AO208*1000</f>
        <v>48.847295138096328</v>
      </c>
      <c r="AP208" s="38">
        <f>Matrix2!AP208/Matrix3!AP208*100</f>
        <v>2.5396825396825395</v>
      </c>
      <c r="AQ208" s="40">
        <f>Matrix2!AQ208/Matrix3!AQ208*100</f>
        <v>2.9816513761467891</v>
      </c>
      <c r="AR208" s="38">
        <f>Matrix2!AR208/Matrix3!AR208*100</f>
        <v>8.9102901307004405</v>
      </c>
      <c r="AS208" s="38">
        <f>Matrix2!AS208/Matrix3!AS208*100</f>
        <v>31.380563124432335</v>
      </c>
      <c r="AT208" s="38">
        <f>Matrix2!AT208/Matrix3!AT208*100</f>
        <v>35.745296671490593</v>
      </c>
      <c r="AU208" s="38">
        <f>Matrix2!AU208/Matrix3!AU208*100</f>
        <v>48.178137651821864</v>
      </c>
      <c r="AV208" s="38">
        <f>Matrix2!AV208/Matrix3!AV208*100</f>
        <v>5.9945504087193457</v>
      </c>
      <c r="AW208" s="38">
        <f>Matrix2!AW208/Matrix3!AW208*100</f>
        <v>1.589464123524069</v>
      </c>
      <c r="AX208" s="38" t="s">
        <v>237</v>
      </c>
      <c r="AY208" s="38" t="s">
        <v>46</v>
      </c>
      <c r="AZ208" s="9" t="s">
        <v>46</v>
      </c>
      <c r="BA208" s="40">
        <f>Matrix2!BA208/Matrix3!BA208*1000</f>
        <v>11.950027159152635</v>
      </c>
      <c r="BB208" s="38">
        <f>Matrix2!BB208/Matrix3!BB208*100</f>
        <v>8.9264759438352286</v>
      </c>
      <c r="BC208" s="38">
        <f>Matrix2!BC208/Matrix3!BC208*100</f>
        <v>2.9422581831555719</v>
      </c>
      <c r="BD208" s="55">
        <f>Matrix2!BD208/Matrix3!BD208*100</f>
        <v>52.5</v>
      </c>
      <c r="BE208" s="38">
        <f>Matrix2!BE208/Matrix3!BE208*100</f>
        <v>1.9607843137254901</v>
      </c>
      <c r="BF208" s="51">
        <f>Matrix2!BF208/Matrix3!BF208*100</f>
        <v>52.631578947368418</v>
      </c>
      <c r="BG208" s="38">
        <f>Matrix2!BG208/Matrix3!BG208*100</f>
        <v>24.982802573544287</v>
      </c>
      <c r="BH208" s="38">
        <f>Matrix2!BH208/Matrix3!BH208*100</f>
        <v>1.4901198574667962</v>
      </c>
      <c r="BI208" s="38">
        <f>Matrix2!BI208/Matrix3!BI208*100</f>
        <v>20.379890215213035</v>
      </c>
      <c r="BJ208" s="38">
        <f>Matrix2!BJ208/Matrix3!BJ208*100</f>
        <v>8.4691121373181151</v>
      </c>
      <c r="BK208" s="38">
        <f>Matrix2!BK208/Matrix3!BK208*100</f>
        <v>27.572016460905353</v>
      </c>
      <c r="BL208" s="38" t="s">
        <v>46</v>
      </c>
      <c r="BM208" s="38" t="s">
        <v>46</v>
      </c>
      <c r="BN208" s="38">
        <f>Matrix2!BN208/Matrix3!BN208*100</f>
        <v>12.686122692078619</v>
      </c>
      <c r="BO208" s="40">
        <f>Matrix2!BO208/Matrix3!BO208*100</f>
        <v>8.2533589251439547</v>
      </c>
      <c r="BP208" s="38">
        <f>Matrix2!BP208/Matrix3!BP208*100</f>
        <v>12.144907453231713</v>
      </c>
      <c r="BQ208" s="38">
        <f>Matrix2!BQ208/Matrix3!BQ208*100</f>
        <v>14.223928984599507</v>
      </c>
      <c r="BR208" s="38">
        <f>(Matrix2!BR208-Matrix3!BR208)/Matrix3!BR208*100</f>
        <v>69.504775747293451</v>
      </c>
      <c r="BS208" s="38">
        <f>Matrix2!BS208/Matrix3!BS208*100</f>
        <v>5.130902763727593</v>
      </c>
      <c r="BT208" s="38">
        <f>Matrix2!BT208/Matrix3!BT208*100</f>
        <v>2.3671751709626512</v>
      </c>
      <c r="BU208" s="38">
        <f>Matrix2!BU208/Matrix3!BU208*100</f>
        <v>1.3263387112738789</v>
      </c>
      <c r="BV208" s="38">
        <f>Matrix2!BV208/Matrix3!BV208*100</f>
        <v>5.113544419871622</v>
      </c>
      <c r="BW208" s="38">
        <f>Matrix2!BW208/Matrix3!BW208*100</f>
        <v>6.102117061021171</v>
      </c>
      <c r="BX208" s="35">
        <f>Matrix2!BX208/Matrix3!BX208*1000</f>
        <v>60362.918030170011</v>
      </c>
      <c r="BY208" s="45">
        <f>Matrix2!BY208/Matrix3!BY208*1000000</f>
        <v>32037.408646104297</v>
      </c>
      <c r="BZ208" s="38">
        <f>Matrix2!BZ208/Matrix3!BZ208*100</f>
        <v>60.207178408125287</v>
      </c>
      <c r="CA208" s="38">
        <f>Matrix2!CA208/Matrix3!CA208*100</f>
        <v>67.30846102598268</v>
      </c>
      <c r="CB208" s="38">
        <f>Matrix2!CB208/Matrix3!CB208*100</f>
        <v>87.85509254676829</v>
      </c>
      <c r="CC208" s="38">
        <f>Matrix2!CC208/Matrix3!CC208*100</f>
        <v>12.144907453231713</v>
      </c>
      <c r="CD208" s="38">
        <f>Matrix2!CD208/Matrix3!CD208*100</f>
        <v>7.918440067306741</v>
      </c>
      <c r="CE208" s="38">
        <f>Matrix2!CE208/Matrix3!CE208*100</f>
        <v>70.268138801261827</v>
      </c>
      <c r="CF208" s="38">
        <f>Matrix2!CF208/Matrix3!CF208*100</f>
        <v>4.6511627906976747</v>
      </c>
      <c r="CG208" s="35">
        <f>Matrix2!$CG208-Matrix3!CG208</f>
        <v>2129</v>
      </c>
      <c r="CH208" s="38">
        <f>Matrix2!CH208/Matrix3!CH208*100</f>
        <v>2.6749109483164193</v>
      </c>
      <c r="CI208" s="38">
        <f>Matrix2!CI208/Matrix3!CI208*100</f>
        <v>1.5189192822098261</v>
      </c>
      <c r="CJ208" s="38">
        <f>Matrix2!CJ208/Matrix3!CJ208*100</f>
        <v>1.1559916661065932</v>
      </c>
      <c r="CK208" s="38">
        <f>Matrix2!CK208/Matrix3!CK208*100</f>
        <v>32.663316582914575</v>
      </c>
      <c r="CL208" s="38" t="s">
        <v>237</v>
      </c>
      <c r="CM208" s="38">
        <f>Matrix2!CM208/Matrix3!CM208*100</f>
        <v>45.477386934673369</v>
      </c>
      <c r="CN208" s="38">
        <f>Matrix2!CN208/Matrix3!CN208*100</f>
        <v>21.135646687697161</v>
      </c>
      <c r="CO208" s="40">
        <f>Matrix2!CO208/Matrix3!CO208*100</f>
        <v>5.0925271931063705</v>
      </c>
      <c r="CP208" s="35">
        <f>Matrix2!CP208-Matrix3!CP208</f>
        <v>47</v>
      </c>
      <c r="CQ208" s="77">
        <f>Matrix2!CQ208/Matrix3!CQ208*100-100</f>
        <v>0.41355037395511829</v>
      </c>
      <c r="CR208" s="35">
        <f>Matrix2!CR208-Matrix3!CR208</f>
        <v>-65</v>
      </c>
      <c r="CS208" s="50">
        <f>Matrix2!CS208/Matrix3!CS208*100-100</f>
        <v>-0.56635009148732252</v>
      </c>
      <c r="CT208" s="38">
        <f>Matrix2!CT208/Matrix3!CT208*100</f>
        <v>34.814230634419907</v>
      </c>
      <c r="CU208" s="35">
        <f>Matrix2!CT208-Matrix3!CU208</f>
        <v>15</v>
      </c>
      <c r="CV208" s="38">
        <f>Matrix2!CV208/Matrix3!CV208*100</f>
        <v>117.16876971608833</v>
      </c>
      <c r="CW208" s="38">
        <f>Matrix2!CW208/Matrix3!CW208*100</f>
        <v>54.106340792295562</v>
      </c>
      <c r="CX208" s="38">
        <f>Matrix2!CX208/Matrix3!CX208</f>
        <v>2.1532630478348</v>
      </c>
      <c r="CY208" s="38">
        <f>Matrix2!CY208/Matrix3!CY208</f>
        <v>4.1291562238930659</v>
      </c>
      <c r="CZ208" s="38">
        <f>Matrix2!CZ208/Matrix3!CZ208</f>
        <v>45.934944237918216</v>
      </c>
      <c r="DA208" s="40">
        <f>(Matrix2!DA208-Matrix3!DA208)/Matrix3!DA208*100</f>
        <v>17.39130434782609</v>
      </c>
      <c r="DB208" s="44" t="s">
        <v>46</v>
      </c>
      <c r="DC208" s="44" t="s">
        <v>46</v>
      </c>
      <c r="DD208" s="44" t="s">
        <v>46</v>
      </c>
      <c r="DE208" s="44" t="s">
        <v>46</v>
      </c>
      <c r="DF208" s="44">
        <f>Matrix2!DF208/Matrix3!DF208*100</f>
        <v>2.9422581831555719</v>
      </c>
      <c r="DG208" s="44">
        <f>Matrix2!DG208/Matrix3!DG208*100</f>
        <v>52.5</v>
      </c>
      <c r="DH208" s="44">
        <f>Matrix2!DH208/Matrix3!DH208*100</f>
        <v>1.9607843137254901</v>
      </c>
      <c r="DI208" s="44">
        <f>Matrix2!DI208/Matrix3!DI208*100</f>
        <v>52.631578947368418</v>
      </c>
    </row>
    <row r="209" spans="1:113" x14ac:dyDescent="0.2">
      <c r="A209" s="3" t="s">
        <v>32</v>
      </c>
      <c r="B209" s="4">
        <v>2019</v>
      </c>
      <c r="C209" s="2" t="s">
        <v>10</v>
      </c>
      <c r="D209" s="38">
        <f>Matrix2!D209/Matrix3!D209*100</f>
        <v>10.66030230708035</v>
      </c>
      <c r="E209" s="38">
        <f>Matrix2!E209/Matrix3!E209*100</f>
        <v>11.061151079136691</v>
      </c>
      <c r="F209" s="39" t="s">
        <v>46</v>
      </c>
      <c r="G209" s="40">
        <f>Matrix2!G209/Matrix3!G209*100</f>
        <v>2.7657116451016637</v>
      </c>
      <c r="H209" s="38">
        <f>Matrix2!H209/Matrix3!H209*100</f>
        <v>16.430221811460257</v>
      </c>
      <c r="I209" s="38">
        <f>Matrix2!I209/Matrix3!I209*100</f>
        <v>38.375693160813306</v>
      </c>
      <c r="J209" s="38">
        <f>Matrix2!J209/Matrix3!J209*100</f>
        <v>59.389376829778342</v>
      </c>
      <c r="K209" s="38">
        <f>Matrix2!K209/Matrix3!K209*100</f>
        <v>41.956718830068198</v>
      </c>
      <c r="L209" s="38">
        <f>Matrix2!L209/Matrix3!L209*100</f>
        <v>15.878189607003165</v>
      </c>
      <c r="M209" s="9" t="s">
        <v>46</v>
      </c>
      <c r="N209" s="38">
        <v>18.100000000000001</v>
      </c>
      <c r="O209" s="9">
        <f>Matrix2!O209/Matrix3!O209*100</f>
        <v>42.496493688639553</v>
      </c>
      <c r="P209" s="9">
        <f>Matrix2!P209/Matrix3!P209*100</f>
        <v>49.013949154150531</v>
      </c>
      <c r="Q209" s="9">
        <f>(Matrix3!Q209-Matrix2!Q209)/Matrix2!Q209*100</f>
        <v>54.570430811975726</v>
      </c>
      <c r="R209" s="40" t="s">
        <v>46</v>
      </c>
      <c r="S209" s="38">
        <f>Matrix2!S209/Matrix3!S209*100</f>
        <v>64.535502508742596</v>
      </c>
      <c r="T209" s="38">
        <f>Matrix2!T209/Matrix3!T209*100</f>
        <v>69.636988347774135</v>
      </c>
      <c r="U209" s="38">
        <f>Matrix2!U209/Matrix3!U209*100</f>
        <v>46.612830865859131</v>
      </c>
      <c r="V209" s="38">
        <f>Matrix2!V209/Matrix3!V209*100</f>
        <v>55.047532820280665</v>
      </c>
      <c r="W209" s="38">
        <f>Matrix2!W209/Matrix3!W209*100</f>
        <v>50.158119070534859</v>
      </c>
      <c r="X209" s="38">
        <f>Matrix2!X209/Matrix3!X209*100</f>
        <v>13.565426170468186</v>
      </c>
      <c r="Y209" s="38">
        <f>Matrix2!Y209/Matrix3!Y209*100</f>
        <v>24.411546321953789</v>
      </c>
      <c r="Z209" s="38">
        <f>Matrix2!Z209/Matrix3!Z209*100</f>
        <v>17.836186060723644</v>
      </c>
      <c r="AA209" s="38">
        <f>(Matrix3!AA209-Matrix2!AA209)/Matrix2!AA209*100</f>
        <v>12.50076247627665</v>
      </c>
      <c r="AB209" s="38" t="s">
        <v>46</v>
      </c>
      <c r="AC209" s="38" t="s">
        <v>46</v>
      </c>
      <c r="AD209" s="38">
        <f>Matrix2!AD209/Matrix3!AD209*100</f>
        <v>89.85176738882555</v>
      </c>
      <c r="AE209" s="44" t="s">
        <v>46</v>
      </c>
      <c r="AF209" s="40">
        <f>Matrix2!AF209/Matrix3!AF209*100</f>
        <v>52.796271637816247</v>
      </c>
      <c r="AG209" s="38">
        <f>Matrix2!AG209/Matrix3!AG209*100</f>
        <v>16.573475046210721</v>
      </c>
      <c r="AH209" s="38" t="s">
        <v>46</v>
      </c>
      <c r="AI209" s="38" t="s">
        <v>46</v>
      </c>
      <c r="AJ209" s="38" t="s">
        <v>46</v>
      </c>
      <c r="AK209" s="38">
        <f>Matrix2!AK209/Matrix3!AK209*100</f>
        <v>20.737763064554269</v>
      </c>
      <c r="AL209" s="38">
        <f>Matrix2!AL209/Matrix3!AL209*100</f>
        <v>22.109245684558999</v>
      </c>
      <c r="AM209" s="38">
        <f>Matrix2!AM209/Matrix3!AM209*100</f>
        <v>46.864310148232612</v>
      </c>
      <c r="AN209" s="38">
        <f>Matrix2!AN209/Matrix3!AN209*100</f>
        <v>26.488219712811933</v>
      </c>
      <c r="AO209" s="38" t="s">
        <v>46</v>
      </c>
      <c r="AP209" s="38">
        <f>Matrix2!AP209/Matrix3!AP209*100</f>
        <v>11.061151079136691</v>
      </c>
      <c r="AQ209" s="40">
        <f>Matrix2!AQ209/Matrix3!AQ209*100</f>
        <v>15.625</v>
      </c>
      <c r="AR209" s="38">
        <f>Matrix2!AR209/Matrix3!AR209*100</f>
        <v>9.5586876155268019</v>
      </c>
      <c r="AS209" s="38">
        <f>Matrix2!AS209/Matrix3!AS209*100</f>
        <v>34.034324389654344</v>
      </c>
      <c r="AT209" s="38">
        <f>Matrix2!AT209/Matrix3!AT209*100</f>
        <v>34.303977272727273</v>
      </c>
      <c r="AU209" s="38">
        <f>Matrix2!AU209/Matrix3!AU209*100</f>
        <v>43.892339544513462</v>
      </c>
      <c r="AV209" s="38">
        <f>Matrix2!AV209/Matrix3!AV209*100</f>
        <v>16.243654822335024</v>
      </c>
      <c r="AW209" s="38">
        <f>Matrix2!AW209/Matrix3!AW209*100</f>
        <v>2.0546289581822577</v>
      </c>
      <c r="AX209" s="38">
        <v>4</v>
      </c>
      <c r="AY209" s="38" t="s">
        <v>46</v>
      </c>
      <c r="AZ209" s="9" t="s">
        <v>46</v>
      </c>
      <c r="BA209" s="40" t="s">
        <v>46</v>
      </c>
      <c r="BB209" s="38">
        <f>Matrix2!BB209/Matrix3!BB209*100</f>
        <v>11.695933456561923</v>
      </c>
      <c r="BC209" s="38">
        <f>Matrix2!BC209/Matrix3!BC209*100</f>
        <v>7.329953527672159</v>
      </c>
      <c r="BD209" s="55">
        <f>Matrix2!BD209/Matrix3!BD209*100</f>
        <v>55.331412103746402</v>
      </c>
      <c r="BE209" s="38">
        <f>Matrix2!BE209/Matrix3!BE209*100</f>
        <v>7.7528770442156265</v>
      </c>
      <c r="BF209" s="51">
        <f>Matrix2!BF209/Matrix3!BF209*100</f>
        <v>53.90625</v>
      </c>
      <c r="BG209" s="38">
        <f>Matrix2!BG209/Matrix3!BG209*100</f>
        <v>24.810536044362291</v>
      </c>
      <c r="BH209" s="38">
        <f>Matrix2!BH209/Matrix3!BH209*100</f>
        <v>5.0940584838889924</v>
      </c>
      <c r="BI209" s="38">
        <f>Matrix2!BI209/Matrix3!BI209*100</f>
        <v>18.462581082389391</v>
      </c>
      <c r="BJ209" s="38">
        <f>Matrix2!BJ209/Matrix3!BJ209*100</f>
        <v>8.9747313389485903</v>
      </c>
      <c r="BK209" s="38">
        <f>Matrix2!BK209/Matrix3!BK209*100</f>
        <v>26.159654800431497</v>
      </c>
      <c r="BL209" s="38" t="s">
        <v>46</v>
      </c>
      <c r="BM209" s="38" t="s">
        <v>46</v>
      </c>
      <c r="BN209" s="38">
        <f>Matrix2!BN209/Matrix3!BN209*100</f>
        <v>14.595555555555556</v>
      </c>
      <c r="BO209" s="40">
        <f>Matrix2!BO209/Matrix3!BO209*100</f>
        <v>12.531328320802004</v>
      </c>
      <c r="BP209" s="38">
        <f>Matrix2!BP209/Matrix3!BP209*100</f>
        <v>12.401751628115877</v>
      </c>
      <c r="BQ209" s="38">
        <f>Matrix2!BQ209/Matrix3!BQ209*100</f>
        <v>19.975350475377855</v>
      </c>
      <c r="BR209" s="38">
        <f>(Matrix2!BR209-Matrix3!BR209)/Matrix3!BR209*100</f>
        <v>48.31064640321366</v>
      </c>
      <c r="BS209" s="38">
        <f>Matrix2!BS209/Matrix3!BS209*100</f>
        <v>13.583641404805915</v>
      </c>
      <c r="BT209" s="38">
        <f>Matrix2!BT209/Matrix3!BT209*100</f>
        <v>7.7171903881700556</v>
      </c>
      <c r="BU209" s="38">
        <f>Matrix2!BU209/Matrix3!BU209*100</f>
        <v>5.2773411183471817</v>
      </c>
      <c r="BV209" s="38">
        <f>Matrix2!BV209/Matrix3!BV209*100</f>
        <v>15.082047815131213</v>
      </c>
      <c r="BW209" s="38">
        <f>Matrix2!BW209/Matrix3!BW209*100</f>
        <v>20.192016933776838</v>
      </c>
      <c r="BX209" s="35">
        <f>Matrix2!BX209/Matrix3!BX209*1000</f>
        <v>39643.918493780555</v>
      </c>
      <c r="BY209" s="45">
        <f>Matrix2!BY209/Matrix3!BY209*1000000</f>
        <v>23076.841419575863</v>
      </c>
      <c r="BZ209" s="38">
        <f>Matrix2!BZ209/Matrix3!BZ209*100</f>
        <v>61.326247689463955</v>
      </c>
      <c r="CA209" s="38">
        <f>Matrix2!CA209/Matrix3!CA209*100</f>
        <v>66.809196954352799</v>
      </c>
      <c r="CB209" s="38">
        <f>Matrix2!CB209/Matrix3!CB209*100</f>
        <v>87.598248371884125</v>
      </c>
      <c r="CC209" s="38">
        <f>Matrix2!CC209/Matrix3!CC209*100</f>
        <v>12.401751628115877</v>
      </c>
      <c r="CD209" s="38">
        <f>Matrix2!CD209/Matrix3!CD209*100</f>
        <v>7.9946103750280706</v>
      </c>
      <c r="CE209" s="38">
        <f>Matrix2!CE209/Matrix3!CE209*100</f>
        <v>69.377683778760485</v>
      </c>
      <c r="CF209" s="38">
        <f>Matrix2!CF209/Matrix3!CF209*100</f>
        <v>19.518716577540108</v>
      </c>
      <c r="CG209" s="35">
        <f>Matrix2!$CG209-Matrix3!CG209</f>
        <v>990</v>
      </c>
      <c r="CH209" s="38">
        <f>Matrix2!CH209/Matrix3!CH209*100</f>
        <v>5.3726169844020797</v>
      </c>
      <c r="CI209" s="38">
        <f>Matrix2!CI209/Matrix3!CI209*100</f>
        <v>3.9635295004144373</v>
      </c>
      <c r="CJ209" s="38">
        <f>Matrix2!CJ209/Matrix3!CJ209*100</f>
        <v>1.4090874839876422</v>
      </c>
      <c r="CK209" s="38">
        <f>Matrix2!CK209/Matrix3!CK209*100</f>
        <v>32.46844319775596</v>
      </c>
      <c r="CL209" s="38">
        <v>6.6</v>
      </c>
      <c r="CM209" s="38">
        <f>Matrix2!CM209/Matrix3!CM209*100</f>
        <v>64.025245441795235</v>
      </c>
      <c r="CN209" s="38">
        <f>Matrix2!CN209/Matrix3!CN209*100</f>
        <v>28.364514182257089</v>
      </c>
      <c r="CO209" s="40">
        <f>Matrix2!CO209/Matrix3!CO209*100</f>
        <v>13.528321967755922</v>
      </c>
      <c r="CP209" s="35">
        <f>Matrix2!CP209-Matrix3!CP209</f>
        <v>193</v>
      </c>
      <c r="CQ209" s="77">
        <f>Matrix2!CQ209/Matrix3!CQ209*100-100</f>
        <v>0.94807682860933085</v>
      </c>
      <c r="CR209" s="35">
        <f>Matrix2!CR209-Matrix3!CR209</f>
        <v>-108</v>
      </c>
      <c r="CS209" s="50">
        <f>Matrix2!CS209/Matrix3!CS209*100-100</f>
        <v>-0.52279988382224474</v>
      </c>
      <c r="CT209" s="38">
        <f>Matrix2!CT209/Matrix3!CT209*100</f>
        <v>62.851581508515821</v>
      </c>
      <c r="CU209" s="35">
        <f>Matrix2!CT209-Matrix3!CU209</f>
        <v>119</v>
      </c>
      <c r="CV209" s="38">
        <f>Matrix2!CV209/Matrix3!CV209*100</f>
        <v>90.953771289537713</v>
      </c>
      <c r="CW209" s="38">
        <f>Matrix2!CW209/Matrix3!CW209*100</f>
        <v>43.1862292051756</v>
      </c>
      <c r="CX209" s="38">
        <f>Matrix2!CX209/Matrix3!CX209</f>
        <v>2.0950721270210089</v>
      </c>
      <c r="CY209" s="38">
        <f>Matrix2!CY209/Matrix3!CY209</f>
        <v>12.669789227166277</v>
      </c>
      <c r="CZ209" s="38">
        <f>Matrix2!CZ209/Matrix3!CZ209</f>
        <v>95.540838852097124</v>
      </c>
      <c r="DA209" s="40">
        <f>(Matrix2!DA209-Matrix3!DA209)/Matrix3!DA209*100</f>
        <v>4.5378151260504129</v>
      </c>
      <c r="DB209" s="44" t="s">
        <v>46</v>
      </c>
      <c r="DC209" s="44" t="s">
        <v>46</v>
      </c>
      <c r="DD209" s="44" t="s">
        <v>46</v>
      </c>
      <c r="DE209" s="44" t="s">
        <v>46</v>
      </c>
      <c r="DF209" s="44">
        <f>Matrix2!DF209/Matrix3!DF209*100</f>
        <v>7.329953527672159</v>
      </c>
      <c r="DG209" s="44">
        <f>Matrix2!DG209/Matrix3!DG209*100</f>
        <v>55.331412103746402</v>
      </c>
      <c r="DH209" s="44">
        <f>Matrix2!DH209/Matrix3!DH209*100</f>
        <v>7.7528770442156265</v>
      </c>
      <c r="DI209" s="44">
        <f>Matrix2!DI209/Matrix3!DI209*100</f>
        <v>53.90625</v>
      </c>
    </row>
    <row r="210" spans="1:113" x14ac:dyDescent="0.2">
      <c r="A210" s="3" t="s">
        <v>33</v>
      </c>
      <c r="B210" s="4">
        <v>2019</v>
      </c>
      <c r="C210" s="2" t="s">
        <v>11</v>
      </c>
      <c r="D210" s="38">
        <f>Matrix2!D210/Matrix3!D210*100</f>
        <v>9.6651926721415045</v>
      </c>
      <c r="E210" s="38">
        <f>Matrix2!E210/Matrix3!E210*100</f>
        <v>7.6763485477178426</v>
      </c>
      <c r="F210" s="39" t="s">
        <v>46</v>
      </c>
      <c r="G210" s="40">
        <f>Matrix2!G210/Matrix3!G210*100</f>
        <v>2.5061765699152168</v>
      </c>
      <c r="H210" s="38">
        <f>Matrix2!H210/Matrix3!H210*100</f>
        <v>15.006843106237003</v>
      </c>
      <c r="I210" s="38">
        <f>Matrix2!I210/Matrix3!I210*100</f>
        <v>34.915838680435826</v>
      </c>
      <c r="J210" s="38">
        <f>Matrix2!J210/Matrix3!J210*100</f>
        <v>56.002066115702476</v>
      </c>
      <c r="K210" s="38">
        <f>Matrix2!K210/Matrix3!K210*100</f>
        <v>36.580759508382485</v>
      </c>
      <c r="L210" s="38">
        <f>Matrix2!L210/Matrix3!L210*100</f>
        <v>13.424860243341005</v>
      </c>
      <c r="M210" s="9" t="s">
        <v>46</v>
      </c>
      <c r="N210" s="38">
        <v>17</v>
      </c>
      <c r="O210" s="9">
        <f>Matrix2!O210/Matrix3!O210*100</f>
        <v>39.744334689134227</v>
      </c>
      <c r="P210" s="9">
        <f>Matrix2!P210/Matrix3!P210*100</f>
        <v>43.313017633358584</v>
      </c>
      <c r="Q210" s="9">
        <f>(Matrix3!Q210-Matrix2!Q210)/Matrix2!Q210*100</f>
        <v>45.506365680430989</v>
      </c>
      <c r="R210" s="40" t="s">
        <v>46</v>
      </c>
      <c r="S210" s="38">
        <f>Matrix2!S210/Matrix3!S210*100</f>
        <v>68.202004099294015</v>
      </c>
      <c r="T210" s="38">
        <f>Matrix2!T210/Matrix3!T210*100</f>
        <v>71.822011016308451</v>
      </c>
      <c r="U210" s="38">
        <f>Matrix2!U210/Matrix3!U210*100</f>
        <v>46.12507885013968</v>
      </c>
      <c r="V210" s="38">
        <f>Matrix2!V210/Matrix3!V210*100</f>
        <v>56.466774716369528</v>
      </c>
      <c r="W210" s="38">
        <f>Matrix2!W210/Matrix3!W210*100</f>
        <v>48.500537266777378</v>
      </c>
      <c r="X210" s="38">
        <f>Matrix2!X210/Matrix3!X210*100</f>
        <v>11.842435393493352</v>
      </c>
      <c r="Y210" s="38">
        <f>Matrix2!Y210/Matrix3!Y210*100</f>
        <v>25.212135036246224</v>
      </c>
      <c r="Z210" s="38">
        <f>Matrix2!Z210/Matrix3!Z210*100</f>
        <v>15.966021027065727</v>
      </c>
      <c r="AA210" s="38">
        <f>(Matrix3!AA210-Matrix2!AA210)/Matrix2!AA210*100</f>
        <v>15.804742735087608</v>
      </c>
      <c r="AB210" s="38" t="s">
        <v>46</v>
      </c>
      <c r="AC210" s="38" t="s">
        <v>46</v>
      </c>
      <c r="AD210" s="38">
        <f>Matrix2!AD210/Matrix3!AD210*100</f>
        <v>88.679245283018872</v>
      </c>
      <c r="AE210" s="44" t="s">
        <v>46</v>
      </c>
      <c r="AF210" s="40">
        <f>Matrix2!AF210/Matrix3!AF210*100</f>
        <v>45.698657384385875</v>
      </c>
      <c r="AG210" s="38">
        <f>Matrix2!AG210/Matrix3!AG210*100</f>
        <v>17.205524253034962</v>
      </c>
      <c r="AH210" s="38" t="s">
        <v>46</v>
      </c>
      <c r="AI210" s="38" t="s">
        <v>46</v>
      </c>
      <c r="AJ210" s="38" t="s">
        <v>46</v>
      </c>
      <c r="AK210" s="38">
        <f>Matrix2!AK210/Matrix3!AK210*100</f>
        <v>21.079024727650008</v>
      </c>
      <c r="AL210" s="38">
        <f>Matrix2!AL210/Matrix3!AL210*100</f>
        <v>14.836590005187619</v>
      </c>
      <c r="AM210" s="38">
        <f>Matrix2!AM210/Matrix3!AM210*100</f>
        <v>31.911402789171451</v>
      </c>
      <c r="AN210" s="38">
        <f>Matrix2!AN210/Matrix3!AN210*100</f>
        <v>18.977272727272727</v>
      </c>
      <c r="AO210" s="38" t="s">
        <v>46</v>
      </c>
      <c r="AP210" s="38">
        <f>Matrix2!AP210/Matrix3!AP210*100</f>
        <v>7.6763485477178426</v>
      </c>
      <c r="AQ210" s="40">
        <f>Matrix2!AQ210/Matrix3!AQ210*100</f>
        <v>9.6061479346781944</v>
      </c>
      <c r="AR210" s="38">
        <f>Matrix2!AR210/Matrix3!AR210*100</f>
        <v>10.159790974209489</v>
      </c>
      <c r="AS210" s="38">
        <f>Matrix2!AS210/Matrix3!AS210*100</f>
        <v>35.339398180545835</v>
      </c>
      <c r="AT210" s="38">
        <f>Matrix2!AT210/Matrix3!AT210*100</f>
        <v>35.792079207920793</v>
      </c>
      <c r="AU210" s="38">
        <f>Matrix2!AU210/Matrix3!AU210*100</f>
        <v>44.951590594744125</v>
      </c>
      <c r="AV210" s="38">
        <f>Matrix2!AV210/Matrix3!AV210*100</f>
        <v>11.144156752974107</v>
      </c>
      <c r="AW210" s="38">
        <f>Matrix2!AW210/Matrix3!AW210*100</f>
        <v>2.1868439468159551</v>
      </c>
      <c r="AX210" s="38">
        <v>4.2</v>
      </c>
      <c r="AY210" s="38" t="s">
        <v>46</v>
      </c>
      <c r="AZ210" s="9" t="s">
        <v>46</v>
      </c>
      <c r="BA210" s="40" t="s">
        <v>46</v>
      </c>
      <c r="BB210" s="38">
        <f>Matrix2!BB210/Matrix3!BB210*100</f>
        <v>10.070919464638026</v>
      </c>
      <c r="BC210" s="38">
        <f>Matrix2!BC210/Matrix3!BC210*100</f>
        <v>6.775024139040875</v>
      </c>
      <c r="BD210" s="55">
        <f>Matrix2!BD210/Matrix3!BD210*100</f>
        <v>54.63182897862233</v>
      </c>
      <c r="BE210" s="38">
        <f>Matrix2!BE210/Matrix3!BE210*100</f>
        <v>5.8257101588830045</v>
      </c>
      <c r="BF210" s="51">
        <f>Matrix2!BF210/Matrix3!BF210*100</f>
        <v>52.066115702479344</v>
      </c>
      <c r="BG210" s="38">
        <f>Matrix2!BG210/Matrix3!BG210*100</f>
        <v>21.620660848545175</v>
      </c>
      <c r="BH210" s="38">
        <f>Matrix2!BH210/Matrix3!BH210*100</f>
        <v>3.7898717527129233</v>
      </c>
      <c r="BI210" s="38">
        <f>Matrix2!BI210/Matrix3!BI210*100</f>
        <v>16.618140271993514</v>
      </c>
      <c r="BJ210" s="38">
        <f>Matrix2!BJ210/Matrix3!BJ210*100</f>
        <v>8.1708620499023326</v>
      </c>
      <c r="BK210" s="38">
        <f>Matrix2!BK210/Matrix3!BK210*100</f>
        <v>23.906179521876407</v>
      </c>
      <c r="BL210" s="38" t="s">
        <v>46</v>
      </c>
      <c r="BM210" s="38" t="s">
        <v>46</v>
      </c>
      <c r="BN210" s="38">
        <f>Matrix2!BN210/Matrix3!BN210*100</f>
        <v>17.269135079759991</v>
      </c>
      <c r="BO210" s="40">
        <f>Matrix2!BO210/Matrix3!BO210*100</f>
        <v>15.886524822695037</v>
      </c>
      <c r="BP210" s="38">
        <f>Matrix2!BP210/Matrix3!BP210*100</f>
        <v>12.203805530282052</v>
      </c>
      <c r="BQ210" s="38">
        <f>Matrix2!BQ210/Matrix3!BQ210*100</f>
        <v>19.010581651275821</v>
      </c>
      <c r="BR210" s="38">
        <f>(Matrix2!BR210-Matrix3!BR210)/Matrix3!BR210*100</f>
        <v>49.932405813787355</v>
      </c>
      <c r="BS210" s="38">
        <f>Matrix2!BS210/Matrix3!BS210*100</f>
        <v>10.296653098949539</v>
      </c>
      <c r="BT210" s="38">
        <f>Matrix2!BT210/Matrix3!BT210*100</f>
        <v>5.5757985105134997</v>
      </c>
      <c r="BU210" s="38">
        <f>Matrix2!BU210/Matrix3!BU210*100</f>
        <v>3.4336801297519681</v>
      </c>
      <c r="BV210" s="38">
        <f>Matrix2!BV210/Matrix3!BV210*100</f>
        <v>10.746762818332313</v>
      </c>
      <c r="BW210" s="38">
        <f>Matrix2!BW210/Matrix3!BW210*100</f>
        <v>13.762450465888401</v>
      </c>
      <c r="BX210" s="35">
        <f>Matrix2!BX210/Matrix3!BX210*1000</f>
        <v>39789.171996784455</v>
      </c>
      <c r="BY210" s="45">
        <f>Matrix2!BY210/Matrix3!BY210*1000000</f>
        <v>23504.089979550103</v>
      </c>
      <c r="BZ210" s="38">
        <f>Matrix2!BZ210/Matrix3!BZ210*100</f>
        <v>64.133236167149533</v>
      </c>
      <c r="CA210" s="38">
        <f>Matrix2!CA210/Matrix3!CA210*100</f>
        <v>70.009416195856872</v>
      </c>
      <c r="CB210" s="38">
        <f>Matrix2!CB210/Matrix3!CB210*100</f>
        <v>87.796194469717946</v>
      </c>
      <c r="CC210" s="38">
        <f>Matrix2!CC210/Matrix3!CC210*100</f>
        <v>12.203805530282052</v>
      </c>
      <c r="CD210" s="38">
        <f>Matrix2!CD210/Matrix3!CD210*100</f>
        <v>8.6316705565884728</v>
      </c>
      <c r="CE210" s="38">
        <f>Matrix2!CE210/Matrix3!CE210*100</f>
        <v>71.248986212489868</v>
      </c>
      <c r="CF210" s="38">
        <f>Matrix2!CF210/Matrix3!CF210*100</f>
        <v>11.600928074245939</v>
      </c>
      <c r="CG210" s="35">
        <f>Matrix2!$CG210-Matrix3!CG210</f>
        <v>12171</v>
      </c>
      <c r="CH210" s="38">
        <f>Matrix2!CH210/Matrix3!CH210*100</f>
        <v>4.7696912587994014</v>
      </c>
      <c r="CI210" s="38">
        <f>Matrix2!CI210/Matrix3!CI210*100</f>
        <v>3.575189845352253</v>
      </c>
      <c r="CJ210" s="38">
        <f>Matrix2!CJ210/Matrix3!CJ210*100</f>
        <v>1.1945014134471481</v>
      </c>
      <c r="CK210" s="38">
        <f>Matrix2!CK210/Matrix3!CK210*100</f>
        <v>39.628123184195232</v>
      </c>
      <c r="CL210" s="38">
        <v>5.7</v>
      </c>
      <c r="CM210" s="38">
        <f>Matrix2!CM210/Matrix3!CM210*100</f>
        <v>62.289366647298081</v>
      </c>
      <c r="CN210" s="38">
        <f>Matrix2!CN210/Matrix3!CN210*100</f>
        <v>26.568717477808384</v>
      </c>
      <c r="CO210" s="40">
        <f>Matrix2!CO210/Matrix3!CO210*100</f>
        <v>10.154865328180842</v>
      </c>
      <c r="CP210" s="35">
        <f>Matrix2!CP210-Matrix3!CP210</f>
        <v>225</v>
      </c>
      <c r="CQ210" s="77">
        <f>Matrix2!CQ210/Matrix3!CQ210*100-100</f>
        <v>0.84178233379475387</v>
      </c>
      <c r="CR210" s="35">
        <f>Matrix2!CR210-Matrix3!CR210</f>
        <v>-179</v>
      </c>
      <c r="CS210" s="50">
        <f>Matrix2!CS210/Matrix3!CS210*100-100</f>
        <v>-0.65971326429071553</v>
      </c>
      <c r="CT210" s="38">
        <f>Matrix2!CT210/Matrix3!CT210*100</f>
        <v>59.890925280106842</v>
      </c>
      <c r="CU210" s="35">
        <f>Matrix2!CT210-Matrix3!CU210</f>
        <v>200</v>
      </c>
      <c r="CV210" s="38">
        <f>Matrix2!CV210/Matrix3!CV210*100</f>
        <v>89.353713734510649</v>
      </c>
      <c r="CW210" s="38">
        <f>Matrix2!CW210/Matrix3!CW210*100</f>
        <v>42.808339702458184</v>
      </c>
      <c r="CX210" s="38">
        <f>Matrix2!CX210/Matrix3!CX210</f>
        <v>2.0735267018022334</v>
      </c>
      <c r="CY210" s="38">
        <f>Matrix2!CY210/Matrix3!CY210</f>
        <v>7.8172849798527162</v>
      </c>
      <c r="CZ210" s="38">
        <f>Matrix2!CZ210/Matrix3!CZ210</f>
        <v>79.577086280056577</v>
      </c>
      <c r="DA210" s="40">
        <f>(Matrix2!DA210-Matrix3!DA210)/Matrix3!DA210*100</f>
        <v>11.494252873563221</v>
      </c>
      <c r="DB210" s="44" t="s">
        <v>46</v>
      </c>
      <c r="DC210" s="44" t="s">
        <v>46</v>
      </c>
      <c r="DD210" s="44" t="s">
        <v>46</v>
      </c>
      <c r="DE210" s="44" t="s">
        <v>46</v>
      </c>
      <c r="DF210" s="44">
        <f>Matrix2!DF210/Matrix3!DF210*100</f>
        <v>6.775024139040875</v>
      </c>
      <c r="DG210" s="44">
        <f>Matrix2!DG210/Matrix3!DG210*100</f>
        <v>54.63182897862233</v>
      </c>
      <c r="DH210" s="44">
        <f>Matrix2!DH210/Matrix3!DH210*100</f>
        <v>5.8257101588830045</v>
      </c>
      <c r="DI210" s="44">
        <f>Matrix2!DI210/Matrix3!DI210*100</f>
        <v>52.066115702479344</v>
      </c>
    </row>
    <row r="211" spans="1:113" x14ac:dyDescent="0.2">
      <c r="A211" s="3" t="s">
        <v>34</v>
      </c>
      <c r="B211" s="4">
        <v>2019</v>
      </c>
      <c r="C211" s="2" t="s">
        <v>12</v>
      </c>
      <c r="D211" s="38">
        <f>Matrix2!D211/Matrix3!D211*100</f>
        <v>10.278884462151394</v>
      </c>
      <c r="E211" s="38">
        <f>Matrix2!E211/Matrix3!E211*100</f>
        <v>4.6168051708217916</v>
      </c>
      <c r="F211" s="39" t="s">
        <v>46</v>
      </c>
      <c r="G211" s="40">
        <f>Matrix2!G211/Matrix3!G211*100</f>
        <v>1.8706800445930882</v>
      </c>
      <c r="H211" s="38">
        <f>Matrix2!H211/Matrix3!H211*100</f>
        <v>11.375696767001115</v>
      </c>
      <c r="I211" s="38">
        <f>Matrix2!I211/Matrix3!I211*100</f>
        <v>23.863991081382384</v>
      </c>
      <c r="J211" s="38">
        <f>Matrix2!J211/Matrix3!J211*100</f>
        <v>39.925472451424007</v>
      </c>
      <c r="K211" s="38">
        <f>Matrix2!K211/Matrix3!K211*100</f>
        <v>24.73678536778181</v>
      </c>
      <c r="L211" s="38">
        <f>Matrix2!L211/Matrix3!L211*100</f>
        <v>8.6147049542442407</v>
      </c>
      <c r="M211" s="9" t="s">
        <v>46</v>
      </c>
      <c r="N211" s="38">
        <v>17.7</v>
      </c>
      <c r="O211" s="9">
        <f>Matrix2!O211/Matrix3!O211*100</f>
        <v>32.228666114333052</v>
      </c>
      <c r="P211" s="9">
        <f>Matrix2!P211/Matrix3!P211*100</f>
        <v>46.710419260407512</v>
      </c>
      <c r="Q211" s="9">
        <f>(Matrix3!Q211-Matrix2!Q211)/Matrix2!Q211*100</f>
        <v>49.701407758792733</v>
      </c>
      <c r="R211" s="40" t="s">
        <v>46</v>
      </c>
      <c r="S211" s="38">
        <f>Matrix2!S211/Matrix3!S211*100</f>
        <v>68.322849671354874</v>
      </c>
      <c r="T211" s="38">
        <f>Matrix2!T211/Matrix3!T211*100</f>
        <v>70.704432837819738</v>
      </c>
      <c r="U211" s="38">
        <f>Matrix2!U211/Matrix3!U211*100</f>
        <v>46.107382550335565</v>
      </c>
      <c r="V211" s="38">
        <f>Matrix2!V211/Matrix3!V211*100</f>
        <v>60.65643648763853</v>
      </c>
      <c r="W211" s="38">
        <f>Matrix2!W211/Matrix3!W211*100</f>
        <v>50.557981562348374</v>
      </c>
      <c r="X211" s="38">
        <f>Matrix2!X211/Matrix3!X211*100</f>
        <v>11.073059360730593</v>
      </c>
      <c r="Y211" s="38">
        <f>Matrix2!Y211/Matrix3!Y211*100</f>
        <v>24.946125376638541</v>
      </c>
      <c r="Z211" s="38">
        <f>Matrix2!Z211/Matrix3!Z211*100</f>
        <v>14.729957270919666</v>
      </c>
      <c r="AA211" s="38">
        <f>(Matrix3!AA211-Matrix2!AA211)/Matrix2!AA211*100</f>
        <v>18.042002985404689</v>
      </c>
      <c r="AB211" s="38" t="s">
        <v>46</v>
      </c>
      <c r="AC211" s="38" t="s">
        <v>46</v>
      </c>
      <c r="AD211" s="38">
        <f>Matrix2!AD211/Matrix3!AD211*100</f>
        <v>89.324618736383442</v>
      </c>
      <c r="AE211" s="44" t="s">
        <v>46</v>
      </c>
      <c r="AF211" s="40">
        <f>Matrix2!AF211/Matrix3!AF211*100</f>
        <v>81.767268201617924</v>
      </c>
      <c r="AG211" s="38">
        <f>Matrix2!AG211/Matrix3!AG211*100</f>
        <v>16.753623188405797</v>
      </c>
      <c r="AH211" s="38" t="s">
        <v>46</v>
      </c>
      <c r="AI211" s="38" t="s">
        <v>46</v>
      </c>
      <c r="AJ211" s="38" t="s">
        <v>46</v>
      </c>
      <c r="AK211" s="38">
        <f>Matrix2!AK211/Matrix3!AK211*100</f>
        <v>20.689655172413794</v>
      </c>
      <c r="AL211" s="38">
        <f>Matrix2!AL211/Matrix3!AL211*100</f>
        <v>14.717151228307415</v>
      </c>
      <c r="AM211" s="38">
        <f>Matrix2!AM211/Matrix3!AM211*100</f>
        <v>34.095860566448799</v>
      </c>
      <c r="AN211" s="38">
        <f>Matrix2!AN211/Matrix3!AN211*100</f>
        <v>20.109129624700557</v>
      </c>
      <c r="AO211" s="38" t="s">
        <v>46</v>
      </c>
      <c r="AP211" s="38">
        <f>Matrix2!AP211/Matrix3!AP211*100</f>
        <v>4.6168051708217916</v>
      </c>
      <c r="AQ211" s="40">
        <f>Matrix2!AQ211/Matrix3!AQ211*100</f>
        <v>5.7142857142857144</v>
      </c>
      <c r="AR211" s="38">
        <f>Matrix2!AR211/Matrix3!AR211*100</f>
        <v>10.336677814938684</v>
      </c>
      <c r="AS211" s="38">
        <f>Matrix2!AS211/Matrix3!AS211*100</f>
        <v>38.287316652286449</v>
      </c>
      <c r="AT211" s="38">
        <f>Matrix2!AT211/Matrix3!AT211*100</f>
        <v>37.577464788732392</v>
      </c>
      <c r="AU211" s="38">
        <f>Matrix2!AU211/Matrix3!AU211*100</f>
        <v>40.629685157421292</v>
      </c>
      <c r="AV211" s="38">
        <f>Matrix2!AV211/Matrix3!AV211*100</f>
        <v>10.893011216566006</v>
      </c>
      <c r="AW211" s="38">
        <f>Matrix2!AW211/Matrix3!AW211*100</f>
        <v>2.5237273511647973</v>
      </c>
      <c r="AX211" s="38">
        <v>4.5999999999999996</v>
      </c>
      <c r="AY211" s="38" t="s">
        <v>46</v>
      </c>
      <c r="AZ211" s="9" t="s">
        <v>46</v>
      </c>
      <c r="BA211" s="40" t="s">
        <v>46</v>
      </c>
      <c r="BB211" s="38">
        <f>Matrix2!BB211/Matrix3!BB211*100</f>
        <v>9.872909698996656</v>
      </c>
      <c r="BC211" s="38">
        <f>Matrix2!BC211/Matrix3!BC211*100</f>
        <v>7.8165374677002593</v>
      </c>
      <c r="BD211" s="55">
        <f>Matrix2!BD211/Matrix3!BD211*100</f>
        <v>54.269972451790636</v>
      </c>
      <c r="BE211" s="38">
        <f>Matrix2!BE211/Matrix3!BE211*100</f>
        <v>8.4316037735849054</v>
      </c>
      <c r="BF211" s="51">
        <f>Matrix2!BF211/Matrix3!BF211*100</f>
        <v>40.55944055944056</v>
      </c>
      <c r="BG211" s="38">
        <f>Matrix2!BG211/Matrix3!BG211*100</f>
        <v>21.19732441471572</v>
      </c>
      <c r="BH211" s="38">
        <f>Matrix2!BH211/Matrix3!BH211*100</f>
        <v>2.9977911012937835</v>
      </c>
      <c r="BI211" s="38">
        <f>Matrix2!BI211/Matrix3!BI211*100</f>
        <v>15.990532544378699</v>
      </c>
      <c r="BJ211" s="38">
        <f>Matrix2!BJ211/Matrix3!BJ211*100</f>
        <v>7.3420118343195266</v>
      </c>
      <c r="BK211" s="38">
        <f>Matrix2!BK211/Matrix3!BK211*100</f>
        <v>27.595099935525468</v>
      </c>
      <c r="BL211" s="38" t="s">
        <v>46</v>
      </c>
      <c r="BM211" s="38" t="s">
        <v>46</v>
      </c>
      <c r="BN211" s="38">
        <f>Matrix2!BN211/Matrix3!BN211*100</f>
        <v>14.014627396718717</v>
      </c>
      <c r="BO211" s="40">
        <f>Matrix2!BO211/Matrix3!BO211*100</f>
        <v>18.831942789034564</v>
      </c>
      <c r="BP211" s="38">
        <f>Matrix2!BP211/Matrix3!BP211*100</f>
        <v>11.598932067635715</v>
      </c>
      <c r="BQ211" s="38">
        <f>Matrix2!BQ211/Matrix3!BQ211*100</f>
        <v>17.933670827683059</v>
      </c>
      <c r="BR211" s="38">
        <f>(Matrix2!BR211-Matrix3!BR211)/Matrix3!BR211*100</f>
        <v>48.225951417119674</v>
      </c>
      <c r="BS211" s="38">
        <f>Matrix2!BS211/Matrix3!BS211*100</f>
        <v>9.9910813823857296</v>
      </c>
      <c r="BT211" s="38">
        <f>Matrix2!BT211/Matrix3!BT211*100</f>
        <v>5.1683389074693418</v>
      </c>
      <c r="BU211" s="38">
        <f>Matrix2!BU211/Matrix3!BU211*100</f>
        <v>2.8824285573024819</v>
      </c>
      <c r="BV211" s="38">
        <f>Matrix2!BV211/Matrix3!BV211*100</f>
        <v>10.236822001527884</v>
      </c>
      <c r="BW211" s="38">
        <f>Matrix2!BW211/Matrix3!BW211*100</f>
        <v>13.377071823204419</v>
      </c>
      <c r="BX211" s="35">
        <f>Matrix2!BX211/Matrix3!BX211*1000</f>
        <v>40519.511980267795</v>
      </c>
      <c r="BY211" s="45">
        <f>Matrix2!BY211/Matrix3!BY211*1000000</f>
        <v>23688.723481744513</v>
      </c>
      <c r="BZ211" s="38">
        <f>Matrix2!BZ211/Matrix3!BZ211*100</f>
        <v>64.845039018952065</v>
      </c>
      <c r="CA211" s="38">
        <f>Matrix2!CA211/Matrix3!CA211*100</f>
        <v>69.395457352638445</v>
      </c>
      <c r="CB211" s="38">
        <f>Matrix2!CB211/Matrix3!CB211*100</f>
        <v>88.401067932364285</v>
      </c>
      <c r="CC211" s="38">
        <f>Matrix2!CC211/Matrix3!CC211*100</f>
        <v>11.598932067635715</v>
      </c>
      <c r="CD211" s="38">
        <f>Matrix2!CD211/Matrix3!CD211*100</f>
        <v>7.2579847720755462</v>
      </c>
      <c r="CE211" s="38">
        <f>Matrix2!CE211/Matrix3!CE211*100</f>
        <v>70.72147651006712</v>
      </c>
      <c r="CF211" s="38">
        <f>Matrix2!CF211/Matrix3!CF211*100</f>
        <v>9.9678456591639879</v>
      </c>
      <c r="CG211" s="35">
        <f>Matrix2!$CG211-Matrix3!CG211</f>
        <v>-4010</v>
      </c>
      <c r="CH211" s="38">
        <f>Matrix2!CH211/Matrix3!CH211*100</f>
        <v>4.1501908331327577</v>
      </c>
      <c r="CI211" s="38">
        <f>Matrix2!CI211/Matrix3!CI211*100</f>
        <v>3.08083760272324</v>
      </c>
      <c r="CJ211" s="38">
        <f>Matrix2!CJ211/Matrix3!CJ211*100</f>
        <v>1.0693532304095177</v>
      </c>
      <c r="CK211" s="38">
        <f>Matrix2!CK211/Matrix3!CK211*100</f>
        <v>36.039768019884008</v>
      </c>
      <c r="CL211" s="38">
        <v>5</v>
      </c>
      <c r="CM211" s="38">
        <f>Matrix2!CM211/Matrix3!CM211*100</f>
        <v>60.314830157415081</v>
      </c>
      <c r="CN211" s="38">
        <f>Matrix2!CN211/Matrix3!CN211*100</f>
        <v>23.699186991869919</v>
      </c>
      <c r="CO211" s="40">
        <f>Matrix2!CO211/Matrix3!CO211*100</f>
        <v>9.6482087031513881</v>
      </c>
      <c r="CP211" s="35">
        <f>Matrix2!CP211-Matrix3!CP211</f>
        <v>78</v>
      </c>
      <c r="CQ211" s="77">
        <f>Matrix2!CQ211/Matrix3!CQ211*100-100</f>
        <v>0.36511725881196355</v>
      </c>
      <c r="CR211" s="35">
        <f>Matrix2!CR211-Matrix3!CR211</f>
        <v>316</v>
      </c>
      <c r="CS211" s="50">
        <f>Matrix2!CS211/Matrix3!CS211*100-100</f>
        <v>1.4958579881656675</v>
      </c>
      <c r="CT211" s="38">
        <f>Matrix2!CT211/Matrix3!CT211*100</f>
        <v>46.08926822442983</v>
      </c>
      <c r="CU211" s="35">
        <f>Matrix2!CT211-Matrix3!CU211</f>
        <v>49</v>
      </c>
      <c r="CV211" s="38">
        <f>Matrix2!CV211/Matrix3!CV211*100</f>
        <v>99.20666013712048</v>
      </c>
      <c r="CW211" s="38">
        <f>Matrix2!CW211/Matrix3!CW211*100</f>
        <v>47.42675585284281</v>
      </c>
      <c r="CX211" s="38">
        <f>Matrix2!CX211/Matrix3!CX211</f>
        <v>2.1230769230769231</v>
      </c>
      <c r="CY211" s="38">
        <f>Matrix2!CY211/Matrix3!CY211</f>
        <v>3.5129631080128458</v>
      </c>
      <c r="CZ211" s="38">
        <f>Matrix2!CZ211/Matrix3!CZ211</f>
        <v>53.202846975088967</v>
      </c>
      <c r="DA211" s="40">
        <f>(Matrix2!DA211-Matrix3!DA211)/Matrix3!DA211*100</f>
        <v>6.678700361010832</v>
      </c>
      <c r="DB211" s="44" t="s">
        <v>46</v>
      </c>
      <c r="DC211" s="44" t="s">
        <v>46</v>
      </c>
      <c r="DD211" s="44" t="s">
        <v>46</v>
      </c>
      <c r="DE211" s="44" t="s">
        <v>46</v>
      </c>
      <c r="DF211" s="44">
        <f>Matrix2!DF211/Matrix3!DF211*100</f>
        <v>7.8165374677002593</v>
      </c>
      <c r="DG211" s="44">
        <f>Matrix2!DG211/Matrix3!DG211*100</f>
        <v>54.269972451790636</v>
      </c>
      <c r="DH211" s="44">
        <f>Matrix2!DH211/Matrix3!DH211*100</f>
        <v>8.4316037735849054</v>
      </c>
      <c r="DI211" s="44">
        <f>Matrix2!DI211/Matrix3!DI211*100</f>
        <v>40.55944055944056</v>
      </c>
    </row>
    <row r="212" spans="1:113" x14ac:dyDescent="0.2">
      <c r="A212" s="3" t="s">
        <v>35</v>
      </c>
      <c r="B212" s="4">
        <v>2019</v>
      </c>
      <c r="C212" s="2" t="s">
        <v>228</v>
      </c>
      <c r="D212" s="38">
        <f>Matrix2!D212/Matrix3!D212*100</f>
        <v>11.557788944723619</v>
      </c>
      <c r="E212" s="38">
        <f>Matrix2!E212/Matrix3!E212*100</f>
        <v>6.5514103730664246</v>
      </c>
      <c r="F212" s="39" t="s">
        <v>46</v>
      </c>
      <c r="G212" s="40">
        <f>Matrix2!G212/Matrix3!G212*100</f>
        <v>2.6973713373819761</v>
      </c>
      <c r="H212" s="38">
        <f>Matrix2!H212/Matrix3!H212*100</f>
        <v>8.138658628485306</v>
      </c>
      <c r="I212" s="38">
        <f>Matrix2!I212/Matrix3!I212*100</f>
        <v>18.562436278203819</v>
      </c>
      <c r="J212" s="38">
        <f>Matrix2!J212/Matrix3!J212*100</f>
        <v>32.809196617336148</v>
      </c>
      <c r="K212" s="38">
        <f>Matrix2!K212/Matrix3!K212*100</f>
        <v>19.022937803264224</v>
      </c>
      <c r="L212" s="38">
        <f>Matrix2!L212/Matrix3!L212*100</f>
        <v>6.9302145756814229</v>
      </c>
      <c r="M212" s="9" t="s">
        <v>46</v>
      </c>
      <c r="N212" s="38">
        <v>21.6</v>
      </c>
      <c r="O212" s="9">
        <f>Matrix2!O212/Matrix3!O212*100</f>
        <v>28.828828828828829</v>
      </c>
      <c r="P212" s="9">
        <f>Matrix2!P212/Matrix3!P212*100</f>
        <v>39.527709335492631</v>
      </c>
      <c r="Q212" s="9">
        <f>(Matrix3!Q212-Matrix2!Q212)/Matrix2!Q212*100</f>
        <v>40.893378220379979</v>
      </c>
      <c r="R212" s="40" t="s">
        <v>46</v>
      </c>
      <c r="S212" s="38">
        <f>Matrix2!S212/Matrix3!S212*100</f>
        <v>67.189505204619991</v>
      </c>
      <c r="T212" s="38">
        <f>Matrix2!T212/Matrix3!T212*100</f>
        <v>68.888888888888886</v>
      </c>
      <c r="U212" s="38">
        <f>Matrix2!U212/Matrix3!U212*100</f>
        <v>46.692789051991348</v>
      </c>
      <c r="V212" s="38">
        <f>Matrix2!V212/Matrix3!V212*100</f>
        <v>60.785141409877582</v>
      </c>
      <c r="W212" s="38">
        <f>Matrix2!W212/Matrix3!W212*100</f>
        <v>52.029058116232463</v>
      </c>
      <c r="X212" s="38">
        <f>Matrix2!X212/Matrix3!X212*100</f>
        <v>9.6763576522216113</v>
      </c>
      <c r="Y212" s="38">
        <f>Matrix2!Y212/Matrix3!Y212*100</f>
        <v>27.13603341692858</v>
      </c>
      <c r="Z212" s="38">
        <f>Matrix2!Z212/Matrix3!Z212*100</f>
        <v>11.658916176116355</v>
      </c>
      <c r="AA212" s="38">
        <f>(Matrix3!AA212-Matrix2!AA212)/Matrix2!AA212*100</f>
        <v>24.394154230273557</v>
      </c>
      <c r="AB212" s="38" t="s">
        <v>46</v>
      </c>
      <c r="AC212" s="38" t="s">
        <v>46</v>
      </c>
      <c r="AD212" s="38">
        <f>Matrix2!AD212/Matrix3!AD212*100</f>
        <v>84.954751131221713</v>
      </c>
      <c r="AE212" s="44">
        <f>Matrix2!AE212/Matrix3!AE212*100</f>
        <v>50.679091028965765</v>
      </c>
      <c r="AF212" s="40">
        <f>Matrix2!AF212/Matrix3!AF212*100</f>
        <v>37.853470437017997</v>
      </c>
      <c r="AG212" s="38">
        <f>Matrix2!AG212/Matrix3!AG212*100</f>
        <v>16.773793164590629</v>
      </c>
      <c r="AH212" s="38">
        <f>Matrix2!AH212/Matrix3!AH212*100</f>
        <v>53.977272727272727</v>
      </c>
      <c r="AI212" s="38">
        <f>Matrix2!AI212/Matrix3!AI212*100</f>
        <v>92.108092609848754</v>
      </c>
      <c r="AJ212" s="38">
        <f>Matrix2!AJ212/Matrix3!AJ212*100</f>
        <v>27.44215938303342</v>
      </c>
      <c r="AK212" s="38">
        <f>Matrix2!AK212/Matrix3!AK212*100</f>
        <v>19.579180509413067</v>
      </c>
      <c r="AL212" s="38">
        <f>Matrix2!AL212/Matrix3!AL212*100</f>
        <v>11.960132890365449</v>
      </c>
      <c r="AM212" s="38">
        <f>Matrix2!AM212/Matrix3!AM212*100</f>
        <v>28.619909502262441</v>
      </c>
      <c r="AN212" s="38">
        <f>Matrix2!AN212/Matrix3!AN212*100</f>
        <v>16.028012684989427</v>
      </c>
      <c r="AO212" s="38">
        <f>Matrix2!AO212/Matrix3!AO212*1000</f>
        <v>75.845665961945031</v>
      </c>
      <c r="AP212" s="38">
        <f>Matrix2!AP212/Matrix3!AP212*100</f>
        <v>6.5514103730664246</v>
      </c>
      <c r="AQ212" s="40">
        <f>Matrix2!AQ212/Matrix3!AQ212*100</f>
        <v>5.9508408796895216</v>
      </c>
      <c r="AR212" s="38">
        <f>Matrix2!AR212/Matrix3!AR212*100</f>
        <v>10.372800212775388</v>
      </c>
      <c r="AS212" s="38">
        <f>Matrix2!AS212/Matrix3!AS212*100</f>
        <v>38.482905982905983</v>
      </c>
      <c r="AT212" s="38">
        <f>Matrix2!AT212/Matrix3!AT212*100</f>
        <v>42.254303164908386</v>
      </c>
      <c r="AU212" s="38">
        <f>Matrix2!AU212/Matrix3!AU212*100</f>
        <v>37.844940867279895</v>
      </c>
      <c r="AV212" s="38">
        <f>Matrix2!AV212/Matrix3!AV212*100</f>
        <v>10.021367521367521</v>
      </c>
      <c r="AW212" s="38">
        <f>Matrix2!AW212/Matrix3!AW212*100</f>
        <v>2.3290598290598292</v>
      </c>
      <c r="AX212" s="38">
        <v>4.4000000000000004</v>
      </c>
      <c r="AY212" s="38" t="s">
        <v>46</v>
      </c>
      <c r="AZ212" s="9" t="s">
        <v>46</v>
      </c>
      <c r="BA212" s="40">
        <f>Matrix2!BA212/Matrix3!BA212*1000</f>
        <v>14.744984288131498</v>
      </c>
      <c r="BB212" s="38">
        <f>Matrix2!BB212/Matrix3!BB212*100</f>
        <v>10.295225852209761</v>
      </c>
      <c r="BC212" s="38">
        <f>Matrix2!BC212/Matrix3!BC212*100</f>
        <v>5.9862187769164512</v>
      </c>
      <c r="BD212" s="55">
        <f>Matrix2!BD212/Matrix3!BD212*100</f>
        <v>71.942446043165461</v>
      </c>
      <c r="BE212" s="38">
        <f>Matrix2!BE212/Matrix3!BE212*100</f>
        <v>8.2309582309582314</v>
      </c>
      <c r="BF212" s="51">
        <f>Matrix2!BF212/Matrix3!BF212*100</f>
        <v>70.895522388059703</v>
      </c>
      <c r="BG212" s="38">
        <f>Matrix2!BG212/Matrix3!BG212*100</f>
        <v>22.930980983199607</v>
      </c>
      <c r="BH212" s="38">
        <f>Matrix2!BH212/Matrix3!BH212*100</f>
        <v>2.4647206649913009</v>
      </c>
      <c r="BI212" s="38">
        <f>Matrix2!BI212/Matrix3!BI212*100</f>
        <v>17.627716355318338</v>
      </c>
      <c r="BJ212" s="38">
        <f>Matrix2!BJ212/Matrix3!BJ212*100</f>
        <v>7.782119710255432</v>
      </c>
      <c r="BK212" s="38">
        <f>Matrix2!BK212/Matrix3!BK212*100</f>
        <v>28.536436007348438</v>
      </c>
      <c r="BL212" s="38" t="s">
        <v>46</v>
      </c>
      <c r="BM212" s="38" t="s">
        <v>46</v>
      </c>
      <c r="BN212" s="38">
        <f>Matrix2!BN212/Matrix3!BN212*100</f>
        <v>17.134731603270531</v>
      </c>
      <c r="BO212" s="40">
        <f>Matrix2!BO212/Matrix3!BO212*100</f>
        <v>12.325390304026294</v>
      </c>
      <c r="BP212" s="38">
        <f>Matrix2!BP212/Matrix3!BP212*100</f>
        <v>12.168687076227656</v>
      </c>
      <c r="BQ212" s="38">
        <f>Matrix2!BQ212/Matrix3!BQ212*100</f>
        <v>16.472477436217662</v>
      </c>
      <c r="BR212" s="38">
        <f>(Matrix2!BR212-Matrix3!BR212)/Matrix3!BR212*100</f>
        <v>55.975157552281715</v>
      </c>
      <c r="BS212" s="38">
        <f>Matrix2!BS212/Matrix3!BS212*100</f>
        <v>8.1519570902965555</v>
      </c>
      <c r="BT212" s="38">
        <f>Matrix2!BT212/Matrix3!BT212*100</f>
        <v>4.0360831597145266</v>
      </c>
      <c r="BU212" s="38">
        <f>Matrix2!BU212/Matrix3!BU212*100</f>
        <v>2.5940004109307582</v>
      </c>
      <c r="BV212" s="38">
        <f>Matrix2!BV212/Matrix3!BV212*100</f>
        <v>8.2422638904865977</v>
      </c>
      <c r="BW212" s="38">
        <f>Matrix2!BW212/Matrix3!BW212*100</f>
        <v>10.718679887095607</v>
      </c>
      <c r="BX212" s="35">
        <f>Matrix2!BX212/Matrix3!BX212*1000</f>
        <v>43697.30692187848</v>
      </c>
      <c r="BY212" s="45">
        <f>Matrix2!BY212/Matrix3!BY212*1000000</f>
        <v>23951.187335092349</v>
      </c>
      <c r="BZ212" s="38">
        <f>Matrix2!BZ212/Matrix3!BZ212*100</f>
        <v>63.402633095438631</v>
      </c>
      <c r="CA212" s="38">
        <f>Matrix2!CA212/Matrix3!CA212*100</f>
        <v>68.02236198462613</v>
      </c>
      <c r="CB212" s="38">
        <f>Matrix2!CB212/Matrix3!CB212*100</f>
        <v>87.831312923772344</v>
      </c>
      <c r="CC212" s="38">
        <f>Matrix2!CC212/Matrix3!CC212*100</f>
        <v>12.168687076227656</v>
      </c>
      <c r="CD212" s="38">
        <f>Matrix2!CD212/Matrix3!CD212*100</f>
        <v>7.0782823094308611</v>
      </c>
      <c r="CE212" s="38">
        <f>Matrix2!CE212/Matrix3!CE212*100</f>
        <v>70.547985262296038</v>
      </c>
      <c r="CF212" s="38">
        <f>Matrix2!CF212/Matrix3!CF212*100</f>
        <v>11.956521739130435</v>
      </c>
      <c r="CG212" s="35">
        <f>Matrix2!$CG212-Matrix3!CG212</f>
        <v>-6672</v>
      </c>
      <c r="CH212" s="38">
        <f>Matrix2!CH212/Matrix3!CH212*100</f>
        <v>3.8803048311543034</v>
      </c>
      <c r="CI212" s="38">
        <f>Matrix2!CI212/Matrix3!CI212*100</f>
        <v>2.593861427672516</v>
      </c>
      <c r="CJ212" s="38">
        <f>Matrix2!CJ212/Matrix3!CJ212*100</f>
        <v>1.2864434034817871</v>
      </c>
      <c r="CK212" s="38">
        <f>Matrix2!CK212/Matrix3!CK212*100</f>
        <v>35.225225225225223</v>
      </c>
      <c r="CL212" s="38">
        <v>4.8</v>
      </c>
      <c r="CM212" s="38">
        <f>Matrix2!CM212/Matrix3!CM212*100</f>
        <v>58.468468468468473</v>
      </c>
      <c r="CN212" s="38">
        <f>Matrix2!CN212/Matrix3!CN212*100</f>
        <v>25.804803270311698</v>
      </c>
      <c r="CO212" s="40">
        <f>Matrix2!CO212/Matrix3!CO212*100</f>
        <v>8.1238053227466551</v>
      </c>
      <c r="CP212" s="35">
        <f>Matrix2!CP212-Matrix3!CP212</f>
        <v>102</v>
      </c>
      <c r="CQ212" s="77">
        <f>Matrix2!CQ212/Matrix3!CQ212*100-100</f>
        <v>0.47786366830639793</v>
      </c>
      <c r="CR212" s="35">
        <f>Matrix2!CR212-Matrix3!CR212</f>
        <v>463</v>
      </c>
      <c r="CS212" s="50">
        <f>Matrix2!CS212/Matrix3!CS212*100-100</f>
        <v>2.2064430041936873</v>
      </c>
      <c r="CT212" s="38">
        <f>Matrix2!CT212/Matrix3!CT212*100</f>
        <v>34.508322842355575</v>
      </c>
      <c r="CU212" s="35">
        <f>Matrix2!CT212-Matrix3!CU212</f>
        <v>20</v>
      </c>
      <c r="CV212" s="38">
        <f>Matrix2!CV212/Matrix3!CV212*100</f>
        <v>109.44327878024897</v>
      </c>
      <c r="CW212" s="38">
        <f>Matrix2!CW212/Matrix3!CW212*100</f>
        <v>52.024247528702517</v>
      </c>
      <c r="CX212" s="38">
        <f>Matrix2!CX212/Matrix3!CX212</f>
        <v>2.150114372855509</v>
      </c>
      <c r="CY212" s="38">
        <f>Matrix2!CY212/Matrix3!CY212</f>
        <v>1.2569088477824828</v>
      </c>
      <c r="CZ212" s="38">
        <f>Matrix2!CZ212/Matrix3!CZ212</f>
        <v>38.235593220338984</v>
      </c>
      <c r="DA212" s="40">
        <f>(Matrix2!DA212-Matrix3!DA212)/Matrix3!DA212*100</f>
        <v>7.3724007561436613</v>
      </c>
      <c r="DB212" s="44" t="s">
        <v>46</v>
      </c>
      <c r="DC212" s="44" t="s">
        <v>46</v>
      </c>
      <c r="DD212" s="44" t="s">
        <v>46</v>
      </c>
      <c r="DE212" s="44" t="s">
        <v>46</v>
      </c>
      <c r="DF212" s="44">
        <f>Matrix2!DF212/Matrix3!DF212*100</f>
        <v>5.9862187769164512</v>
      </c>
      <c r="DG212" s="44">
        <f>Matrix2!DG212/Matrix3!DG212*100</f>
        <v>71.942446043165461</v>
      </c>
      <c r="DH212" s="44">
        <f>Matrix2!DH212/Matrix3!DH212*100</f>
        <v>8.2309582309582314</v>
      </c>
      <c r="DI212" s="44">
        <f>Matrix2!DI212/Matrix3!DI212*100</f>
        <v>70.895522388059703</v>
      </c>
    </row>
    <row r="213" spans="1:113" x14ac:dyDescent="0.2">
      <c r="A213" s="3" t="s">
        <v>36</v>
      </c>
      <c r="B213" s="4">
        <v>2019</v>
      </c>
      <c r="C213" s="2" t="s">
        <v>13</v>
      </c>
      <c r="D213" s="38">
        <f>Matrix2!D213/Matrix3!D213*100</f>
        <v>8.7470449172576838</v>
      </c>
      <c r="E213" s="38">
        <f>Matrix2!E213/Matrix3!E213*100</f>
        <v>3.6363636363636362</v>
      </c>
      <c r="F213" s="39" t="s">
        <v>46</v>
      </c>
      <c r="G213" s="40" t="s">
        <v>237</v>
      </c>
      <c r="H213" s="38">
        <f>Matrix2!H213/Matrix3!H213*100</f>
        <v>6.4788166789371537</v>
      </c>
      <c r="I213" s="38">
        <f>Matrix2!I213/Matrix3!I213*100</f>
        <v>16.832875978850144</v>
      </c>
      <c r="J213" s="38">
        <f>Matrix2!J213/Matrix3!J213*100</f>
        <v>30.504672897196262</v>
      </c>
      <c r="K213" s="38">
        <f>Matrix2!K213/Matrix3!K213*100</f>
        <v>17.36707685163687</v>
      </c>
      <c r="L213" s="38">
        <f>Matrix2!L213/Matrix3!L213*100</f>
        <v>5.5585980284775465</v>
      </c>
      <c r="M213" s="9" t="s">
        <v>46</v>
      </c>
      <c r="N213" s="38" t="s">
        <v>237</v>
      </c>
      <c r="O213" s="9">
        <f>Matrix2!O213/Matrix3!O213*100</f>
        <v>25.563909774436087</v>
      </c>
      <c r="P213" s="9" t="s">
        <v>237</v>
      </c>
      <c r="Q213" s="9" t="s">
        <v>237</v>
      </c>
      <c r="R213" s="40" t="s">
        <v>46</v>
      </c>
      <c r="S213" s="38">
        <f>Matrix2!S213/Matrix3!S213*100</f>
        <v>69.230769230769226</v>
      </c>
      <c r="T213" s="38">
        <f>Matrix2!T213/Matrix3!T213*100</f>
        <v>72.594558725945589</v>
      </c>
      <c r="U213" s="38">
        <f>Matrix2!U213/Matrix3!U213*100</f>
        <v>47.874759489242606</v>
      </c>
      <c r="V213" s="38">
        <f>Matrix2!V213/Matrix3!V213*100</f>
        <v>57.762237762237767</v>
      </c>
      <c r="W213" s="38">
        <f>Matrix2!W213/Matrix3!W213*100</f>
        <v>55.13335769090245</v>
      </c>
      <c r="X213" s="38">
        <f>Matrix2!X213/Matrix3!X213*100</f>
        <v>9.5302013422818792</v>
      </c>
      <c r="Y213" s="38">
        <f>Matrix2!Y213/Matrix3!Y213*100</f>
        <v>23.233770361267862</v>
      </c>
      <c r="Z213" s="38">
        <f>Matrix2!Z213/Matrix3!Z213*100</f>
        <v>10.868399650295842</v>
      </c>
      <c r="AA213" s="38">
        <f>(Matrix3!AA213-Matrix2!AA213)/Matrix2!AA213*100</f>
        <v>21.751629692131925</v>
      </c>
      <c r="AB213" s="38" t="s">
        <v>46</v>
      </c>
      <c r="AC213" s="38" t="s">
        <v>46</v>
      </c>
      <c r="AD213" s="38">
        <f>Matrix2!AD213/Matrix3!AD213*100</f>
        <v>88.395904436860079</v>
      </c>
      <c r="AE213" s="44">
        <f>Matrix2!AE213/Matrix3!AE213*100</f>
        <v>57.091237579042456</v>
      </c>
      <c r="AF213" s="40">
        <f>Matrix2!AF213/Matrix3!AF213*100</f>
        <v>85.662431941923785</v>
      </c>
      <c r="AG213" s="38">
        <f>Matrix2!AG213/Matrix3!AG213*100</f>
        <v>17.903754768757111</v>
      </c>
      <c r="AH213" s="38">
        <f>Matrix2!AH213/Matrix3!AH213*100</f>
        <v>63.605442176870753</v>
      </c>
      <c r="AI213" s="38">
        <f>Matrix2!AI213/Matrix3!AI213*100</f>
        <v>107.03962703962704</v>
      </c>
      <c r="AJ213" s="38">
        <f>Matrix2!AJ213/Matrix3!AJ213*100</f>
        <v>19.963702359346641</v>
      </c>
      <c r="AK213" s="38">
        <f>Matrix2!AK213/Matrix3!AK213*100</f>
        <v>18.323952470293932</v>
      </c>
      <c r="AL213" s="38">
        <f>Matrix2!AL213/Matrix3!AL213*100</f>
        <v>7.8173858661663544</v>
      </c>
      <c r="AM213" s="38">
        <f>Matrix2!AM213/Matrix3!AM213*100</f>
        <v>25.597269624573375</v>
      </c>
      <c r="AN213" s="38">
        <f>Matrix2!AN213/Matrix3!AN213*100</f>
        <v>10.05607476635514</v>
      </c>
      <c r="AO213" s="38">
        <f>Matrix2!AO213/Matrix3!AO213*1000</f>
        <v>51.962616822429908</v>
      </c>
      <c r="AP213" s="38">
        <f>Matrix2!AP213/Matrix3!AP213*100</f>
        <v>3.6363636363636362</v>
      </c>
      <c r="AQ213" s="40">
        <f>Matrix2!AQ213/Matrix3!AQ213*100</f>
        <v>3.7453183520599254</v>
      </c>
      <c r="AR213" s="38">
        <f>Matrix2!AR213/Matrix3!AR213*100</f>
        <v>9.530821230172009</v>
      </c>
      <c r="AS213" s="38">
        <f>Matrix2!AS213/Matrix3!AS213*100</f>
        <v>33.918539325842694</v>
      </c>
      <c r="AT213" s="38">
        <f>Matrix2!AT213/Matrix3!AT213*100</f>
        <v>38.095238095238095</v>
      </c>
      <c r="AU213" s="38">
        <f>Matrix2!AU213/Matrix3!AU213*100</f>
        <v>40.217391304347828</v>
      </c>
      <c r="AV213" s="38">
        <f>Matrix2!AV213/Matrix3!AV213*100</f>
        <v>6.5308988764044953</v>
      </c>
      <c r="AW213" s="38">
        <f>Matrix2!AW213/Matrix3!AW213*100</f>
        <v>1.8258426966292134</v>
      </c>
      <c r="AX213" s="38" t="s">
        <v>237</v>
      </c>
      <c r="AY213" s="38" t="s">
        <v>46</v>
      </c>
      <c r="AZ213" s="9" t="s">
        <v>46</v>
      </c>
      <c r="BA213" s="40">
        <f>Matrix2!BA213/Matrix3!BA213*1000</f>
        <v>9.2670598146588041</v>
      </c>
      <c r="BB213" s="38">
        <f>Matrix2!BB213/Matrix3!BB213*100</f>
        <v>10.153269526805435</v>
      </c>
      <c r="BC213" s="38">
        <f>Matrix2!BC213/Matrix3!BC213*100</f>
        <v>5.3559764859568908</v>
      </c>
      <c r="BD213" s="55">
        <f>Matrix2!BD213/Matrix3!BD213*100</f>
        <v>62.195121951219512</v>
      </c>
      <c r="BE213" s="38">
        <f>Matrix2!BE213/Matrix3!BE213*100</f>
        <v>4.8027444253859342</v>
      </c>
      <c r="BF213" s="51">
        <f>Matrix2!BF213/Matrix3!BF213*100</f>
        <v>60.714285714285708</v>
      </c>
      <c r="BG213" s="38">
        <f>Matrix2!BG213/Matrix3!BG213*100</f>
        <v>24.442808379626531</v>
      </c>
      <c r="BH213" s="38">
        <f>Matrix2!BH213/Matrix3!BH213*100</f>
        <v>1.3143483023001095</v>
      </c>
      <c r="BI213" s="38">
        <f>Matrix2!BI213/Matrix3!BI213*100</f>
        <v>19.738004121283488</v>
      </c>
      <c r="BJ213" s="38">
        <f>Matrix2!BJ213/Matrix3!BJ213*100</f>
        <v>8.3455990579923469</v>
      </c>
      <c r="BK213" s="38">
        <f>Matrix2!BK213/Matrix3!BK213*100</f>
        <v>28.571428571428569</v>
      </c>
      <c r="BL213" s="38" t="s">
        <v>46</v>
      </c>
      <c r="BM213" s="38" t="s">
        <v>46</v>
      </c>
      <c r="BN213" s="38" t="s">
        <v>237</v>
      </c>
      <c r="BO213" s="40" t="s">
        <v>46</v>
      </c>
      <c r="BP213" s="38">
        <f>Matrix2!BP213/Matrix3!BP213*100</f>
        <v>11.116293532338309</v>
      </c>
      <c r="BQ213" s="38">
        <f>Matrix2!BQ213/Matrix3!BQ213*100</f>
        <v>14.710472209958489</v>
      </c>
      <c r="BR213" s="38">
        <f>(Matrix2!BR213-Matrix3!BR213)/Matrix3!BR213*100</f>
        <v>60.275407219982725</v>
      </c>
      <c r="BS213" s="38">
        <f>Matrix2!BS213/Matrix3!BS213*100</f>
        <v>5.3477009570979188</v>
      </c>
      <c r="BT213" s="38">
        <f>Matrix2!BT213/Matrix3!BT213*100</f>
        <v>2.5031791714075364</v>
      </c>
      <c r="BU213" s="38">
        <f>Matrix2!BU213/Matrix3!BU213*100</f>
        <v>1.6791044776119404</v>
      </c>
      <c r="BV213" s="38">
        <f>Matrix2!BV213/Matrix3!BV213*100</f>
        <v>5.3060501373017983</v>
      </c>
      <c r="BW213" s="38">
        <f>Matrix2!BW213/Matrix3!BW213*100</f>
        <v>8.8696466183009601</v>
      </c>
      <c r="BX213" s="35">
        <f>Matrix2!BX213/Matrix3!BX213*1000</f>
        <v>48068.614130434784</v>
      </c>
      <c r="BY213" s="45">
        <f>Matrix2!BY213/Matrix3!BY213*1000000</f>
        <v>27651.742993848256</v>
      </c>
      <c r="BZ213" s="38">
        <f>Matrix2!BZ213/Matrix3!BZ213*100</f>
        <v>60.712134395288132</v>
      </c>
      <c r="CA213" s="38">
        <f>Matrix2!CA213/Matrix3!CA213*100</f>
        <v>70.410509031198686</v>
      </c>
      <c r="CB213" s="38">
        <f>Matrix2!CB213/Matrix3!CB213*100</f>
        <v>88.883706467661696</v>
      </c>
      <c r="CC213" s="38">
        <f>Matrix2!CC213/Matrix3!CC213*100</f>
        <v>11.116293532338309</v>
      </c>
      <c r="CD213" s="38">
        <f>Matrix2!CD213/Matrix3!CD213*100</f>
        <v>7.6337064676616908</v>
      </c>
      <c r="CE213" s="38">
        <f>Matrix2!CE213/Matrix3!CE213*100</f>
        <v>68.637397236312751</v>
      </c>
      <c r="CF213" s="38">
        <f>Matrix2!CF213/Matrix3!CF213*100</f>
        <v>9.67741935483871</v>
      </c>
      <c r="CG213" s="35">
        <f>Matrix2!$CG213-Matrix3!CG213</f>
        <v>-1756</v>
      </c>
      <c r="CH213" s="38">
        <f>Matrix2!CH213/Matrix3!CH213*100</f>
        <v>2.9324220041891742</v>
      </c>
      <c r="CI213" s="38">
        <f>Matrix2!CI213/Matrix3!CI213*100</f>
        <v>1.5654282879506118</v>
      </c>
      <c r="CJ213" s="38">
        <f>Matrix2!CJ213/Matrix3!CJ213*100</f>
        <v>1.3669937162385624</v>
      </c>
      <c r="CK213" s="38">
        <f>Matrix2!CK213/Matrix3!CK213*100</f>
        <v>25.18796992481203</v>
      </c>
      <c r="CL213" s="38" t="s">
        <v>237</v>
      </c>
      <c r="CM213" s="38">
        <f>Matrix2!CM213/Matrix3!CM213*100</f>
        <v>48.496240601503757</v>
      </c>
      <c r="CN213" s="38">
        <f>Matrix2!CN213/Matrix3!CN213*100</f>
        <v>25.471698113207548</v>
      </c>
      <c r="CO213" s="40">
        <f>Matrix2!CO213/Matrix3!CO213*100</f>
        <v>5.5955421407011841</v>
      </c>
      <c r="CP213" s="35">
        <f>Matrix2!CP213-Matrix3!CP213</f>
        <v>17</v>
      </c>
      <c r="CQ213" s="77">
        <f>Matrix2!CQ213/Matrix3!CQ213*100-100</f>
        <v>0.24285714285714732</v>
      </c>
      <c r="CR213" s="35">
        <f>Matrix2!CR213-Matrix3!CR213</f>
        <v>223</v>
      </c>
      <c r="CS213" s="50">
        <f>Matrix2!CS213/Matrix3!CS213*100-100</f>
        <v>3.2823079187518402</v>
      </c>
      <c r="CT213" s="38">
        <f>Matrix2!CT213/Matrix3!CT213*100</f>
        <v>32.948553512897249</v>
      </c>
      <c r="CU213" s="35">
        <f>Matrix2!CT213-Matrix3!CU213</f>
        <v>8</v>
      </c>
      <c r="CV213" s="38">
        <f>Matrix2!CV213/Matrix3!CV213*100</f>
        <v>109.32592275901382</v>
      </c>
      <c r="CW213" s="38">
        <f>Matrix2!CW213/Matrix3!CW213*100</f>
        <v>51.344622180576934</v>
      </c>
      <c r="CX213" s="38">
        <f>Matrix2!CX213/Matrix3!CX213</f>
        <v>2.1991463055637328</v>
      </c>
      <c r="CY213" s="38">
        <f>Matrix2!CY213/Matrix3!CY213</f>
        <v>2.2256815134813048</v>
      </c>
      <c r="CZ213" s="38">
        <f>Matrix2!CZ213/Matrix3!CZ213</f>
        <v>47.43174603174603</v>
      </c>
      <c r="DA213" s="40">
        <f>(Matrix2!DA213-Matrix3!DA213)/Matrix3!DA213*100</f>
        <v>2.1015761821366041</v>
      </c>
      <c r="DB213" s="44" t="s">
        <v>46</v>
      </c>
      <c r="DC213" s="44" t="s">
        <v>46</v>
      </c>
      <c r="DD213" s="44" t="s">
        <v>46</v>
      </c>
      <c r="DE213" s="44" t="s">
        <v>46</v>
      </c>
      <c r="DF213" s="44">
        <f>Matrix2!DF213/Matrix3!DF213*100</f>
        <v>5.3559764859568908</v>
      </c>
      <c r="DG213" s="44">
        <f>Matrix2!DG213/Matrix3!DG213*100</f>
        <v>62.195121951219512</v>
      </c>
      <c r="DH213" s="44">
        <f>Matrix2!DH213/Matrix3!DH213*100</f>
        <v>4.8027444253859342</v>
      </c>
      <c r="DI213" s="44">
        <f>Matrix2!DI213/Matrix3!DI213*100</f>
        <v>60.714285714285708</v>
      </c>
    </row>
    <row r="214" spans="1:113" x14ac:dyDescent="0.2">
      <c r="A214" s="3" t="s">
        <v>37</v>
      </c>
      <c r="B214" s="4">
        <v>2019</v>
      </c>
      <c r="C214" s="2" t="s">
        <v>14</v>
      </c>
      <c r="D214" s="38">
        <f>Matrix2!D214/Matrix3!D214*100</f>
        <v>9.9697885196374632</v>
      </c>
      <c r="E214" s="38">
        <f>Matrix2!E214/Matrix3!E214*100</f>
        <v>4.5774647887323949</v>
      </c>
      <c r="F214" s="39" t="s">
        <v>46</v>
      </c>
      <c r="G214" s="40">
        <f>Matrix2!G214/Matrix3!G214*100</f>
        <v>2.0393387233015567</v>
      </c>
      <c r="H214" s="38">
        <f>Matrix2!H214/Matrix3!H214*100</f>
        <v>14.223080326615985</v>
      </c>
      <c r="I214" s="38">
        <f>Matrix2!I214/Matrix3!I214*100</f>
        <v>34.652668838743409</v>
      </c>
      <c r="J214" s="38">
        <f>Matrix2!J214/Matrix3!J214*100</f>
        <v>55.226318245450301</v>
      </c>
      <c r="K214" s="38">
        <f>Matrix2!K214/Matrix3!K214*100</f>
        <v>35.914983220372442</v>
      </c>
      <c r="L214" s="38">
        <f>Matrix2!L214/Matrix3!L214*100</f>
        <v>14.689475641502417</v>
      </c>
      <c r="M214" s="9" t="s">
        <v>46</v>
      </c>
      <c r="N214" s="38" t="s">
        <v>237</v>
      </c>
      <c r="O214" s="9">
        <f>Matrix2!O214/Matrix3!O214*100</f>
        <v>40.745052386495928</v>
      </c>
      <c r="P214" s="9">
        <f>Matrix2!P214/Matrix3!P214*100</f>
        <v>41.809563359958354</v>
      </c>
      <c r="Q214" s="9">
        <f>(Matrix3!Q214-Matrix2!Q214)/Matrix2!Q214*100</f>
        <v>40.627633911704002</v>
      </c>
      <c r="R214" s="40" t="s">
        <v>46</v>
      </c>
      <c r="S214" s="38">
        <f>Matrix2!S214/Matrix3!S214*100</f>
        <v>64.303894120641374</v>
      </c>
      <c r="T214" s="38">
        <f>Matrix2!T214/Matrix3!T214*100</f>
        <v>69.133349888254287</v>
      </c>
      <c r="U214" s="38">
        <f>Matrix2!U214/Matrix3!U214*100</f>
        <v>46.301663982823406</v>
      </c>
      <c r="V214" s="38">
        <f>Matrix2!V214/Matrix3!V214*100</f>
        <v>56.661562021439515</v>
      </c>
      <c r="W214" s="38">
        <f>Matrix2!W214/Matrix3!W214*100</f>
        <v>51.054950150707171</v>
      </c>
      <c r="X214" s="38">
        <f>Matrix2!X214/Matrix3!X214*100</f>
        <v>11.355457816873251</v>
      </c>
      <c r="Y214" s="38">
        <f>Matrix2!Y214/Matrix3!Y214*100</f>
        <v>26.954644415550042</v>
      </c>
      <c r="Z214" s="38">
        <f>Matrix2!Z214/Matrix3!Z214*100</f>
        <v>16.396607684427327</v>
      </c>
      <c r="AA214" s="38">
        <f>(Matrix3!AA214-Matrix2!AA214)/Matrix2!AA214*100</f>
        <v>14.704257416121827</v>
      </c>
      <c r="AB214" s="38" t="s">
        <v>46</v>
      </c>
      <c r="AC214" s="38" t="s">
        <v>46</v>
      </c>
      <c r="AD214" s="38">
        <f>Matrix2!AD214/Matrix3!AD214*100</f>
        <v>85.714285714285708</v>
      </c>
      <c r="AE214" s="44">
        <f>Matrix2!AE214/Matrix3!AE214*100</f>
        <v>37.906668629471518</v>
      </c>
      <c r="AF214" s="40">
        <f>Matrix2!AF214/Matrix3!AF214*100</f>
        <v>0</v>
      </c>
      <c r="AG214" s="38">
        <f>Matrix2!AG214/Matrix3!AG214*100</f>
        <v>17.239853585937816</v>
      </c>
      <c r="AH214" s="38">
        <f>Matrix2!AH214/Matrix3!AH214*100</f>
        <v>54.347826086956516</v>
      </c>
      <c r="AI214" s="38">
        <f>Matrix2!AI214/Matrix3!AI214*100</f>
        <v>91.250293220736566</v>
      </c>
      <c r="AJ214" s="38">
        <f>Matrix2!AJ214/Matrix3!AJ214*100</f>
        <v>31.995277449822908</v>
      </c>
      <c r="AK214" s="38">
        <f>Matrix2!AK214/Matrix3!AK214*100</f>
        <v>20.441988950276244</v>
      </c>
      <c r="AL214" s="38">
        <f>Matrix2!AL214/Matrix3!AL214*100</f>
        <v>18.113654301499604</v>
      </c>
      <c r="AM214" s="38">
        <f>Matrix2!AM214/Matrix3!AM214*100</f>
        <v>39.382239382239383</v>
      </c>
      <c r="AN214" s="38">
        <f>Matrix2!AN214/Matrix3!AN214*100</f>
        <v>22.911805879608028</v>
      </c>
      <c r="AO214" s="38">
        <f>Matrix2!AO214/Matrix3!AO214*1000</f>
        <v>57.629491367242188</v>
      </c>
      <c r="AP214" s="38">
        <f>Matrix2!AP214/Matrix3!AP214*100</f>
        <v>4.5774647887323949</v>
      </c>
      <c r="AQ214" s="40">
        <f>Matrix2!AQ214/Matrix3!AQ214*100</f>
        <v>9.0692124105011924</v>
      </c>
      <c r="AR214" s="38">
        <f>Matrix2!AR214/Matrix3!AR214*100</f>
        <v>10.039821407023048</v>
      </c>
      <c r="AS214" s="38">
        <f>Matrix2!AS214/Matrix3!AS214*100</f>
        <v>32.8125</v>
      </c>
      <c r="AT214" s="38">
        <f>Matrix2!AT214/Matrix3!AT214*100</f>
        <v>35.286935286935289</v>
      </c>
      <c r="AU214" s="38">
        <f>Matrix2!AU214/Matrix3!AU214*100</f>
        <v>41.522491349480966</v>
      </c>
      <c r="AV214" s="38">
        <f>Matrix2!AV214/Matrix3!AV214*100</f>
        <v>13.701923076923078</v>
      </c>
      <c r="AW214" s="38">
        <f>Matrix2!AW214/Matrix3!AW214*100</f>
        <v>2.8044871794871797</v>
      </c>
      <c r="AX214" s="38" t="s">
        <v>237</v>
      </c>
      <c r="AY214" s="38" t="s">
        <v>46</v>
      </c>
      <c r="AZ214" s="9" t="s">
        <v>46</v>
      </c>
      <c r="BA214" s="40">
        <f>Matrix2!BA214/Matrix3!BA214*1000</f>
        <v>8.3187390542907185</v>
      </c>
      <c r="BB214" s="38">
        <f>Matrix2!BB214/Matrix3!BB214*100</f>
        <v>10.216805438236594</v>
      </c>
      <c r="BC214" s="38">
        <f>Matrix2!BC214/Matrix3!BC214*100</f>
        <v>7.4145962732919246</v>
      </c>
      <c r="BD214" s="55">
        <f>Matrix2!BD214/Matrix3!BD214*100</f>
        <v>62.303664921465973</v>
      </c>
      <c r="BE214" s="38">
        <f>Matrix2!BE214/Matrix3!BE214*100</f>
        <v>7.4433656957928811</v>
      </c>
      <c r="BF214" s="51">
        <f>Matrix2!BF214/Matrix3!BF214*100</f>
        <v>63.768115942028977</v>
      </c>
      <c r="BG214" s="38">
        <f>Matrix2!BG214/Matrix3!BG214*100</f>
        <v>21.632275451510395</v>
      </c>
      <c r="BH214" s="38">
        <f>Matrix2!BH214/Matrix3!BH214*100</f>
        <v>4.667162513945704</v>
      </c>
      <c r="BI214" s="38">
        <f>Matrix2!BI214/Matrix3!BI214*100</f>
        <v>16.460025651988026</v>
      </c>
      <c r="BJ214" s="38">
        <f>Matrix2!BJ214/Matrix3!BJ214*100</f>
        <v>7.5844377939290286</v>
      </c>
      <c r="BK214" s="38">
        <f>Matrix2!BK214/Matrix3!BK214*100</f>
        <v>29.537767756482523</v>
      </c>
      <c r="BL214" s="38" t="s">
        <v>46</v>
      </c>
      <c r="BM214" s="38" t="s">
        <v>46</v>
      </c>
      <c r="BN214" s="38">
        <f>Matrix2!BN214/Matrix3!BN214*100</f>
        <v>15.309332401258303</v>
      </c>
      <c r="BO214" s="40">
        <f>Matrix2!BO214/Matrix3!BO214*100</f>
        <v>13.214990138067062</v>
      </c>
      <c r="BP214" s="38">
        <f>Matrix2!BP214/Matrix3!BP214*100</f>
        <v>12.296393936540815</v>
      </c>
      <c r="BQ214" s="38">
        <f>Matrix2!BQ214/Matrix3!BQ214*100</f>
        <v>19.733877639158035</v>
      </c>
      <c r="BR214" s="38">
        <f>(Matrix2!BR214-Matrix3!BR214)/Matrix3!BR214*100</f>
        <v>47.322832632328215</v>
      </c>
      <c r="BS214" s="38">
        <f>Matrix2!BS214/Matrix3!BS214*100</f>
        <v>12.320501991070351</v>
      </c>
      <c r="BT214" s="38">
        <f>Matrix2!BT214/Matrix3!BT214*100</f>
        <v>6.5644986122843001</v>
      </c>
      <c r="BU214" s="38">
        <f>Matrix2!BU214/Matrix3!BU214*100</f>
        <v>3.9450145937294039</v>
      </c>
      <c r="BV214" s="38">
        <f>Matrix2!BV214/Matrix3!BV214*100</f>
        <v>12.821434070728326</v>
      </c>
      <c r="BW214" s="38">
        <f>Matrix2!BW214/Matrix3!BW214*100</f>
        <v>15.075440598453152</v>
      </c>
      <c r="BX214" s="35">
        <f>Matrix2!BX214/Matrix3!BX214*1000</f>
        <v>41091.35251322751</v>
      </c>
      <c r="BY214" s="45">
        <f>Matrix2!BY214/Matrix3!BY214*1000000</f>
        <v>23832.392026578073</v>
      </c>
      <c r="BZ214" s="38">
        <f>Matrix2!BZ214/Matrix3!BZ214*100</f>
        <v>64.003861469771934</v>
      </c>
      <c r="CA214" s="38">
        <f>Matrix2!CA214/Matrix3!CA214*100</f>
        <v>66.64365940892263</v>
      </c>
      <c r="CB214" s="38">
        <f>Matrix2!CB214/Matrix3!CB214*100</f>
        <v>87.703606063459176</v>
      </c>
      <c r="CC214" s="38">
        <f>Matrix2!CC214/Matrix3!CC214*100</f>
        <v>12.296393936540815</v>
      </c>
      <c r="CD214" s="38">
        <f>Matrix2!CD214/Matrix3!CD214*100</f>
        <v>7.8523679502871673</v>
      </c>
      <c r="CE214" s="38">
        <f>Matrix2!CE214/Matrix3!CE214*100</f>
        <v>70.263016639828237</v>
      </c>
      <c r="CF214" s="38">
        <f>Matrix2!CF214/Matrix3!CF214*100</f>
        <v>10.084033613445378</v>
      </c>
      <c r="CG214" s="35">
        <f>Matrix2!$CG214-Matrix3!CG214</f>
        <v>-4701</v>
      </c>
      <c r="CH214" s="38">
        <f>Matrix2!CH214/Matrix3!CH214*100</f>
        <v>5.3984414278531929</v>
      </c>
      <c r="CI214" s="38">
        <f>Matrix2!CI214/Matrix3!CI214*100</f>
        <v>3.9027149321266967</v>
      </c>
      <c r="CJ214" s="38">
        <f>Matrix2!CJ214/Matrix3!CJ214*100</f>
        <v>1.4957264957264957</v>
      </c>
      <c r="CK214" s="38">
        <f>Matrix2!CK214/Matrix3!CK214*100</f>
        <v>38.649592549476139</v>
      </c>
      <c r="CL214" s="38" t="s">
        <v>237</v>
      </c>
      <c r="CM214" s="38">
        <f>Matrix2!CM214/Matrix3!CM214*100</f>
        <v>59.487776484284048</v>
      </c>
      <c r="CN214" s="38">
        <f>Matrix2!CN214/Matrix3!CN214*100</f>
        <v>24.618096357226793</v>
      </c>
      <c r="CO214" s="40">
        <f>Matrix2!CO214/Matrix3!CO214*100</f>
        <v>12.041850365203659</v>
      </c>
      <c r="CP214" s="35">
        <f>Matrix2!CP214-Matrix3!CP214</f>
        <v>60</v>
      </c>
      <c r="CQ214" s="77">
        <f>Matrix2!CQ214/Matrix3!CQ214*100-100</f>
        <v>0.5092514004413573</v>
      </c>
      <c r="CR214" s="35">
        <f>Matrix2!CR214-Matrix3!CR214</f>
        <v>147</v>
      </c>
      <c r="CS214" s="50">
        <f>Matrix2!CS214/Matrix3!CS214*100-100</f>
        <v>1.2569474134245411</v>
      </c>
      <c r="CT214" s="38">
        <f>Matrix2!CT214/Matrix3!CT214*100</f>
        <v>53.12447221753083</v>
      </c>
      <c r="CU214" s="35">
        <f>Matrix2!CT214-Matrix3!CU214</f>
        <v>43</v>
      </c>
      <c r="CV214" s="38">
        <f>Matrix2!CV214/Matrix3!CV214*100</f>
        <v>94.080391825705107</v>
      </c>
      <c r="CW214" s="38">
        <f>Matrix2!CW214/Matrix3!CW214*100</f>
        <v>44.813161176139332</v>
      </c>
      <c r="CX214" s="38">
        <f>Matrix2!CX214/Matrix3!CX214</f>
        <v>2.1257802479692178</v>
      </c>
      <c r="CY214" s="38">
        <f>Matrix2!CY214/Matrix3!CY214</f>
        <v>6.5613618368962783</v>
      </c>
      <c r="CZ214" s="38">
        <f>Matrix2!CZ214/Matrix3!CZ214</f>
        <v>73.553254437869825</v>
      </c>
      <c r="DA214" s="40">
        <f>(Matrix2!DA214-Matrix3!DA214)/Matrix3!DA214*100</f>
        <v>8.3185840707964562</v>
      </c>
      <c r="DB214" s="44" t="s">
        <v>46</v>
      </c>
      <c r="DC214" s="44" t="s">
        <v>46</v>
      </c>
      <c r="DD214" s="44" t="s">
        <v>46</v>
      </c>
      <c r="DE214" s="44" t="s">
        <v>46</v>
      </c>
      <c r="DF214" s="44">
        <f>Matrix2!DF214/Matrix3!DF214*100</f>
        <v>7.4145962732919246</v>
      </c>
      <c r="DG214" s="44">
        <f>Matrix2!DG214/Matrix3!DG214*100</f>
        <v>62.303664921465973</v>
      </c>
      <c r="DH214" s="44">
        <f>Matrix2!DH214/Matrix3!DH214*100</f>
        <v>7.4433656957928811</v>
      </c>
      <c r="DI214" s="44">
        <f>Matrix2!DI214/Matrix3!DI214*100</f>
        <v>63.768115942028977</v>
      </c>
    </row>
    <row r="215" spans="1:113" x14ac:dyDescent="0.2">
      <c r="A215" s="3" t="s">
        <v>38</v>
      </c>
      <c r="B215" s="4">
        <v>2019</v>
      </c>
      <c r="C215" s="2" t="s">
        <v>15</v>
      </c>
      <c r="D215" s="38">
        <f>Matrix2!D215/Matrix3!D215*100</f>
        <v>13.278855975485188</v>
      </c>
      <c r="E215" s="38">
        <f>Matrix2!E215/Matrix3!E215*100</f>
        <v>8.0407701019252542</v>
      </c>
      <c r="F215" s="39" t="s">
        <v>46</v>
      </c>
      <c r="G215" s="40">
        <f>Matrix2!G215/Matrix3!G215*100</f>
        <v>2.2941778485330908</v>
      </c>
      <c r="H215" s="38">
        <f>Matrix2!H215/Matrix3!H215*100</f>
        <v>13.739481464634979</v>
      </c>
      <c r="I215" s="38">
        <f>Matrix2!I215/Matrix3!I215*100</f>
        <v>30.759608824198313</v>
      </c>
      <c r="J215" s="38">
        <f>Matrix2!J215/Matrix3!J215*100</f>
        <v>50.70101075970004</v>
      </c>
      <c r="K215" s="38">
        <f>Matrix2!K215/Matrix3!K215*100</f>
        <v>31.490539916935855</v>
      </c>
      <c r="L215" s="38">
        <f>Matrix2!L215/Matrix3!L215*100</f>
        <v>12.018448182311449</v>
      </c>
      <c r="M215" s="9" t="s">
        <v>46</v>
      </c>
      <c r="N215" s="38">
        <v>18.600000000000001</v>
      </c>
      <c r="O215" s="9">
        <f>Matrix2!O215/Matrix3!O215*100</f>
        <v>33.753148614609572</v>
      </c>
      <c r="P215" s="9">
        <f>Matrix2!P215/Matrix3!P215*100</f>
        <v>40.354488599830354</v>
      </c>
      <c r="Q215" s="9">
        <f>(Matrix3!Q215-Matrix2!Q215)/Matrix2!Q215*100</f>
        <v>42.376029008651422</v>
      </c>
      <c r="R215" s="40" t="s">
        <v>46</v>
      </c>
      <c r="S215" s="38">
        <f>Matrix2!S215/Matrix3!S215*100</f>
        <v>66.06285662530567</v>
      </c>
      <c r="T215" s="38">
        <f>Matrix2!T215/Matrix3!T215*100</f>
        <v>72.271944922547334</v>
      </c>
      <c r="U215" s="38">
        <f>Matrix2!U215/Matrix3!U215*100</f>
        <v>45.215259248575755</v>
      </c>
      <c r="V215" s="38">
        <f>Matrix2!V215/Matrix3!V215*100</f>
        <v>56.109589041095887</v>
      </c>
      <c r="W215" s="38">
        <f>Matrix2!W215/Matrix3!W215*100</f>
        <v>50.685805422647526</v>
      </c>
      <c r="X215" s="38">
        <f>Matrix2!X215/Matrix3!X215*100</f>
        <v>10.490983282874819</v>
      </c>
      <c r="Y215" s="38">
        <f>Matrix2!Y215/Matrix3!Y215*100</f>
        <v>26.845189706071753</v>
      </c>
      <c r="Z215" s="38">
        <f>Matrix2!Z215/Matrix3!Z215*100</f>
        <v>14.060713578881073</v>
      </c>
      <c r="AA215" s="38">
        <f>(Matrix3!AA215-Matrix2!AA215)/Matrix2!AA215*100</f>
        <v>21.361105754073868</v>
      </c>
      <c r="AB215" s="38" t="s">
        <v>46</v>
      </c>
      <c r="AC215" s="38" t="s">
        <v>46</v>
      </c>
      <c r="AD215" s="38">
        <f>Matrix2!AD215/Matrix3!AD215*100</f>
        <v>84.756097560975604</v>
      </c>
      <c r="AE215" s="44">
        <f>Matrix2!AE215/Matrix3!AE215*100</f>
        <v>46.449506566743345</v>
      </c>
      <c r="AF215" s="40">
        <f>Matrix2!AF215/Matrix3!AF215*100</f>
        <v>75.419463087248317</v>
      </c>
      <c r="AG215" s="38">
        <f>Matrix2!AG215/Matrix3!AG215*100</f>
        <v>17.438025926768251</v>
      </c>
      <c r="AH215" s="38">
        <f>Matrix2!AH215/Matrix3!AH215*100</f>
        <v>43.488943488943491</v>
      </c>
      <c r="AI215" s="38">
        <f>Matrix2!AI215/Matrix3!AI215*100</f>
        <v>91.341973417249818</v>
      </c>
      <c r="AJ215" s="38">
        <f>Matrix2!AJ215/Matrix3!AJ215*100</f>
        <v>4.1946308724832218</v>
      </c>
      <c r="AK215" s="38">
        <f>Matrix2!AK215/Matrix3!AK215*100</f>
        <v>21.942734814021943</v>
      </c>
      <c r="AL215" s="38">
        <f>Matrix2!AL215/Matrix3!AL215*100</f>
        <v>18.704843457318702</v>
      </c>
      <c r="AM215" s="38">
        <f>Matrix2!AM215/Matrix3!AM215*100</f>
        <v>41.829268292682926</v>
      </c>
      <c r="AN215" s="38">
        <f>Matrix2!AN215/Matrix3!AN215*100</f>
        <v>23.231170524942939</v>
      </c>
      <c r="AO215" s="38">
        <f>Matrix2!AO215/Matrix3!AO215*1000</f>
        <v>74.665797195956969</v>
      </c>
      <c r="AP215" s="38">
        <f>Matrix2!AP215/Matrix3!AP215*100</f>
        <v>8.0407701019252542</v>
      </c>
      <c r="AQ215" s="40">
        <f>Matrix2!AQ215/Matrix3!AQ215*100</f>
        <v>13.313161875945537</v>
      </c>
      <c r="AR215" s="38">
        <f>Matrix2!AR215/Matrix3!AR215*100</f>
        <v>10.14327950875597</v>
      </c>
      <c r="AS215" s="38">
        <f>Matrix2!AS215/Matrix3!AS215*100</f>
        <v>35.650224215246631</v>
      </c>
      <c r="AT215" s="38">
        <f>Matrix2!AT215/Matrix3!AT215*100</f>
        <v>34.74842767295597</v>
      </c>
      <c r="AU215" s="38">
        <f>Matrix2!AU215/Matrix3!AU215*100</f>
        <v>39.140271493212673</v>
      </c>
      <c r="AV215" s="38">
        <f>Matrix2!AV215/Matrix3!AV215*100</f>
        <v>14.069506726457398</v>
      </c>
      <c r="AW215" s="38">
        <f>Matrix2!AW215/Matrix3!AW215*100</f>
        <v>2.6345291479820627</v>
      </c>
      <c r="AX215" s="38">
        <v>5.2</v>
      </c>
      <c r="AY215" s="38" t="s">
        <v>46</v>
      </c>
      <c r="AZ215" s="9" t="s">
        <v>46</v>
      </c>
      <c r="BA215" s="40">
        <f>Matrix2!BA215/Matrix3!BA215*1000</f>
        <v>15.062020082693444</v>
      </c>
      <c r="BB215" s="38">
        <f>Matrix2!BB215/Matrix3!BB215*100</f>
        <v>10.47589265408233</v>
      </c>
      <c r="BC215" s="38">
        <f>Matrix2!BC215/Matrix3!BC215*100</f>
        <v>7.1622354856212693</v>
      </c>
      <c r="BD215" s="55">
        <f>Matrix2!BD215/Matrix3!BD215*100</f>
        <v>44.696969696969695</v>
      </c>
      <c r="BE215" s="38">
        <f>Matrix2!BE215/Matrix3!BE215*100</f>
        <v>8.8541666666666679</v>
      </c>
      <c r="BF215" s="51">
        <f>Matrix2!BF215/Matrix3!BF215*100</f>
        <v>42.016806722689076</v>
      </c>
      <c r="BG215" s="38">
        <f>Matrix2!BG215/Matrix3!BG215*100</f>
        <v>20.957471002956563</v>
      </c>
      <c r="BH215" s="38">
        <f>Matrix2!BH215/Matrix3!BH215*100</f>
        <v>3.7032013022246337</v>
      </c>
      <c r="BI215" s="38">
        <f>Matrix2!BI215/Matrix3!BI215*100</f>
        <v>16.698382492863939</v>
      </c>
      <c r="BJ215" s="38">
        <f>Matrix2!BJ215/Matrix3!BJ215*100</f>
        <v>7.9923882017126555</v>
      </c>
      <c r="BK215" s="38">
        <f>Matrix2!BK215/Matrix3!BK215*100</f>
        <v>25.148809523809522</v>
      </c>
      <c r="BL215" s="38" t="s">
        <v>46</v>
      </c>
      <c r="BM215" s="38" t="s">
        <v>46</v>
      </c>
      <c r="BN215" s="38">
        <f>Matrix2!BN215/Matrix3!BN215*100</f>
        <v>16.285169289461134</v>
      </c>
      <c r="BO215" s="40">
        <f>Matrix2!BO215/Matrix3!BO215*100</f>
        <v>16.109045848822802</v>
      </c>
      <c r="BP215" s="38">
        <f>Matrix2!BP215/Matrix3!BP215*100</f>
        <v>11.63013000254907</v>
      </c>
      <c r="BQ215" s="38">
        <f>Matrix2!BQ215/Matrix3!BQ215*100</f>
        <v>18.017915374871485</v>
      </c>
      <c r="BR215" s="38">
        <f>(Matrix2!BR215-Matrix3!BR215)/Matrix3!BR215*100</f>
        <v>52.725331359303283</v>
      </c>
      <c r="BS215" s="38">
        <f>Matrix2!BS215/Matrix3!BS215*100</f>
        <v>12.235615192176484</v>
      </c>
      <c r="BT215" s="38">
        <f>Matrix2!BT215/Matrix3!BT215*100</f>
        <v>6.2087787127586989</v>
      </c>
      <c r="BU215" s="38">
        <f>Matrix2!BU215/Matrix3!BU215*100</f>
        <v>4.2123374968136629</v>
      </c>
      <c r="BV215" s="38">
        <f>Matrix2!BV215/Matrix3!BV215*100</f>
        <v>12.749964033951949</v>
      </c>
      <c r="BW215" s="38">
        <f>Matrix2!BW215/Matrix3!BW215*100</f>
        <v>15.282791817087846</v>
      </c>
      <c r="BX215" s="35">
        <f>Matrix2!BX215/Matrix3!BX215*1000</f>
        <v>39262.780269058298</v>
      </c>
      <c r="BY215" s="45">
        <f>Matrix2!BY215/Matrix3!BY215*1000000</f>
        <v>23264.602185920787</v>
      </c>
      <c r="BZ215" s="38">
        <f>Matrix2!BZ215/Matrix3!BZ215*100</f>
        <v>64.42176483966341</v>
      </c>
      <c r="CA215" s="38">
        <f>Matrix2!CA215/Matrix3!CA215*100</f>
        <v>69.021332746866065</v>
      </c>
      <c r="CB215" s="38">
        <f>Matrix2!CB215/Matrix3!CB215*100</f>
        <v>88.369869997450934</v>
      </c>
      <c r="CC215" s="38">
        <f>Matrix2!CC215/Matrix3!CC215*100</f>
        <v>11.63013000254907</v>
      </c>
      <c r="CD215" s="38">
        <f>Matrix2!CD215/Matrix3!CD215*100</f>
        <v>7.296711700229416</v>
      </c>
      <c r="CE215" s="38">
        <f>Matrix2!CE215/Matrix3!CE215*100</f>
        <v>71.33482368212303</v>
      </c>
      <c r="CF215" s="38">
        <f>Matrix2!CF215/Matrix3!CF215*100</f>
        <v>20.186335403726709</v>
      </c>
      <c r="CG215" s="35">
        <f>Matrix2!$CG215-Matrix3!CG215</f>
        <v>-7278</v>
      </c>
      <c r="CH215" s="38">
        <f>Matrix2!CH215/Matrix3!CH215*100</f>
        <v>5.2557256961299146</v>
      </c>
      <c r="CI215" s="38">
        <f>Matrix2!CI215/Matrix3!CI215*100</f>
        <v>3.8347822249680066</v>
      </c>
      <c r="CJ215" s="38">
        <f>Matrix2!CJ215/Matrix3!CJ215*100</f>
        <v>1.4209434711619082</v>
      </c>
      <c r="CK215" s="38">
        <f>Matrix2!CK215/Matrix3!CK215*100</f>
        <v>34.508816120906801</v>
      </c>
      <c r="CL215" s="38">
        <v>6.4</v>
      </c>
      <c r="CM215" s="38">
        <f>Matrix2!CM215/Matrix3!CM215*100</f>
        <v>59.781696053736354</v>
      </c>
      <c r="CN215" s="38">
        <f>Matrix2!CN215/Matrix3!CN215*100</f>
        <v>27.587646076794659</v>
      </c>
      <c r="CO215" s="40">
        <f>Matrix2!CO215/Matrix3!CO215*100</f>
        <v>12.025842178126442</v>
      </c>
      <c r="CP215" s="35">
        <f>Matrix2!CP215-Matrix3!CP215</f>
        <v>17</v>
      </c>
      <c r="CQ215" s="77">
        <f>Matrix2!CQ215/Matrix3!CQ215*100-100</f>
        <v>9.845369780505564E-2</v>
      </c>
      <c r="CR215" s="35">
        <f>Matrix2!CR215-Matrix3!CR215</f>
        <v>468</v>
      </c>
      <c r="CS215" s="50">
        <f>Matrix2!CS215/Matrix3!CS215*100-100</f>
        <v>2.7830637488106618</v>
      </c>
      <c r="CT215" s="38">
        <f>Matrix2!CT215/Matrix3!CT215*100</f>
        <v>60.830826197639432</v>
      </c>
      <c r="CU215" s="35">
        <f>Matrix2!CT215-Matrix3!CU215</f>
        <v>3</v>
      </c>
      <c r="CV215" s="38">
        <f>Matrix2!CV215/Matrix3!CV215*100</f>
        <v>90.73767646378154</v>
      </c>
      <c r="CW215" s="38">
        <f>Matrix2!CW215/Matrix3!CW215*100</f>
        <v>44.584659995451446</v>
      </c>
      <c r="CX215" s="38">
        <f>Matrix2!CX215/Matrix3!CX215</f>
        <v>2.0918173168411038</v>
      </c>
      <c r="CY215" s="38">
        <f>Matrix2!CY215/Matrix3!CY215</f>
        <v>6.5044378698224854</v>
      </c>
      <c r="CZ215" s="38">
        <f>Matrix2!CZ215/Matrix3!CZ215</f>
        <v>74.054736842105257</v>
      </c>
      <c r="DA215" s="40">
        <f>(Matrix2!DA215-Matrix3!DA215)/Matrix3!DA215*100</f>
        <v>7.8324225865209414</v>
      </c>
      <c r="DB215" s="44" t="s">
        <v>46</v>
      </c>
      <c r="DC215" s="44" t="s">
        <v>46</v>
      </c>
      <c r="DD215" s="44" t="s">
        <v>46</v>
      </c>
      <c r="DE215" s="44" t="s">
        <v>46</v>
      </c>
      <c r="DF215" s="44">
        <f>Matrix2!DF215/Matrix3!DF215*100</f>
        <v>7.1622354856212693</v>
      </c>
      <c r="DG215" s="44">
        <f>Matrix2!DG215/Matrix3!DG215*100</f>
        <v>44.696969696969695</v>
      </c>
      <c r="DH215" s="44">
        <f>Matrix2!DH215/Matrix3!DH215*100</f>
        <v>8.8541666666666679</v>
      </c>
      <c r="DI215" s="44">
        <f>Matrix2!DI215/Matrix3!DI215*100</f>
        <v>42.016806722689076</v>
      </c>
    </row>
    <row r="216" spans="1:113" x14ac:dyDescent="0.2">
      <c r="A216" s="3" t="s">
        <v>39</v>
      </c>
      <c r="B216" s="4">
        <v>2019</v>
      </c>
      <c r="C216" s="2" t="s">
        <v>16</v>
      </c>
      <c r="D216" s="38">
        <f>Matrix2!D216/Matrix3!D216*100</f>
        <v>11.700680272108844</v>
      </c>
      <c r="E216" s="38">
        <f>Matrix2!E216/Matrix3!E216*100</f>
        <v>7.4962518740629687</v>
      </c>
      <c r="F216" s="39" t="s">
        <v>46</v>
      </c>
      <c r="G216" s="40">
        <f>Matrix2!G216/Matrix3!G216*100</f>
        <v>2.0485744456177404</v>
      </c>
      <c r="H216" s="38">
        <f>Matrix2!H216/Matrix3!H216*100</f>
        <v>7.6578669482576567</v>
      </c>
      <c r="I216" s="38">
        <f>Matrix2!I216/Matrix3!I216*100</f>
        <v>20.050686378035902</v>
      </c>
      <c r="J216" s="38">
        <f>Matrix2!J216/Matrix3!J216*100</f>
        <v>33.308641975308639</v>
      </c>
      <c r="K216" s="38">
        <f>Matrix2!K216/Matrix3!K216*100</f>
        <v>20.289855072463769</v>
      </c>
      <c r="L216" s="38">
        <f>Matrix2!L216/Matrix3!L216*100</f>
        <v>7.7386070507308684</v>
      </c>
      <c r="M216" s="9" t="s">
        <v>46</v>
      </c>
      <c r="N216" s="38" t="s">
        <v>237</v>
      </c>
      <c r="O216" s="9">
        <f>Matrix2!O216/Matrix3!O216*100</f>
        <v>26.349892008639308</v>
      </c>
      <c r="P216" s="9" t="s">
        <v>237</v>
      </c>
      <c r="Q216" s="9" t="s">
        <v>237</v>
      </c>
      <c r="R216" s="40" t="s">
        <v>46</v>
      </c>
      <c r="S216" s="38">
        <f>Matrix2!S216/Matrix3!S216*100</f>
        <v>67.101793248945157</v>
      </c>
      <c r="T216" s="38">
        <f>Matrix2!T216/Matrix3!T216*100</f>
        <v>66.282067018534434</v>
      </c>
      <c r="U216" s="38">
        <f>Matrix2!U216/Matrix3!U216*100</f>
        <v>47.159090909090914</v>
      </c>
      <c r="V216" s="38">
        <f>Matrix2!V216/Matrix3!V216*100</f>
        <v>59.431524547803619</v>
      </c>
      <c r="W216" s="38">
        <f>Matrix2!W216/Matrix3!W216*100</f>
        <v>51.829961354853374</v>
      </c>
      <c r="X216" s="38">
        <f>Matrix2!X216/Matrix3!X216*100</f>
        <v>8.9673361736660588</v>
      </c>
      <c r="Y216" s="38">
        <f>Matrix2!Y216/Matrix3!Y216*100</f>
        <v>23.07578587941531</v>
      </c>
      <c r="Z216" s="38">
        <f>Matrix2!Z216/Matrix3!Z216*100</f>
        <v>11.596282131775913</v>
      </c>
      <c r="AA216" s="38">
        <f>(Matrix3!AA216-Matrix2!AA216)/Matrix2!AA216*100</f>
        <v>20.580436517434457</v>
      </c>
      <c r="AB216" s="38" t="s">
        <v>46</v>
      </c>
      <c r="AC216" s="38" t="s">
        <v>46</v>
      </c>
      <c r="AD216" s="38">
        <f>Matrix2!AD216/Matrix3!AD216*100</f>
        <v>85.606060606060609</v>
      </c>
      <c r="AE216" s="44">
        <f>Matrix2!AE216/Matrix3!AE216*100</f>
        <v>48.393425469765013</v>
      </c>
      <c r="AF216" s="40">
        <f>Matrix2!AF216/Matrix3!AF216*100</f>
        <v>60.30989272943981</v>
      </c>
      <c r="AG216" s="38">
        <f>Matrix2!AG216/Matrix3!AG216*100</f>
        <v>17.106652587117214</v>
      </c>
      <c r="AH216" s="38">
        <f>Matrix2!AH216/Matrix3!AH216*100</f>
        <v>60.141509433962256</v>
      </c>
      <c r="AI216" s="38">
        <f>Matrix2!AI216/Matrix3!AI216*100</f>
        <v>96.008853842429261</v>
      </c>
      <c r="AJ216" s="38">
        <f>Matrix2!AJ216/Matrix3!AJ216*100</f>
        <v>18.235995232419548</v>
      </c>
      <c r="AK216" s="38">
        <f>Matrix2!AK216/Matrix3!AK216*100</f>
        <v>16.18308132407029</v>
      </c>
      <c r="AL216" s="38">
        <f>Matrix2!AL216/Matrix3!AL216*100</f>
        <v>8.1324070290151198</v>
      </c>
      <c r="AM216" s="38">
        <f>Matrix2!AM216/Matrix3!AM216*100</f>
        <v>25.252525252525253</v>
      </c>
      <c r="AN216" s="38">
        <f>Matrix2!AN216/Matrix3!AN216*100</f>
        <v>10.864197530864198</v>
      </c>
      <c r="AO216" s="38">
        <f>Matrix2!AO216/Matrix3!AO216*1000</f>
        <v>69.135802469135797</v>
      </c>
      <c r="AP216" s="38">
        <f>Matrix2!AP216/Matrix3!AP216*100</f>
        <v>7.4962518740629687</v>
      </c>
      <c r="AQ216" s="40">
        <f>Matrix2!AQ216/Matrix3!AQ216*100</f>
        <v>5.761316872427984</v>
      </c>
      <c r="AR216" s="38">
        <f>Matrix2!AR216/Matrix3!AR216*100</f>
        <v>10.263991552270326</v>
      </c>
      <c r="AS216" s="38">
        <f>Matrix2!AS216/Matrix3!AS216*100</f>
        <v>34.485596707818928</v>
      </c>
      <c r="AT216" s="38">
        <f>Matrix2!AT216/Matrix3!AT216*100</f>
        <v>42.482100238663485</v>
      </c>
      <c r="AU216" s="38">
        <f>Matrix2!AU216/Matrix3!AU216*100</f>
        <v>41.292134831460672</v>
      </c>
      <c r="AV216" s="38">
        <f>Matrix2!AV216/Matrix3!AV216*100</f>
        <v>6.9547325102880659</v>
      </c>
      <c r="AW216" s="38">
        <f>Matrix2!AW216/Matrix3!AW216*100</f>
        <v>1.7695473251028806</v>
      </c>
      <c r="AX216" s="38" t="s">
        <v>237</v>
      </c>
      <c r="AY216" s="38" t="s">
        <v>46</v>
      </c>
      <c r="AZ216" s="9" t="s">
        <v>46</v>
      </c>
      <c r="BA216" s="40">
        <f>Matrix2!BA216/Matrix3!BA216*1000</f>
        <v>10.179350460494426</v>
      </c>
      <c r="BB216" s="38">
        <f>Matrix2!BB216/Matrix3!BB216*100</f>
        <v>12.10559662090813</v>
      </c>
      <c r="BC216" s="38">
        <f>Matrix2!BC216/Matrix3!BC216*100</f>
        <v>5.551211884284597</v>
      </c>
      <c r="BD216" s="55">
        <f>Matrix2!BD216/Matrix3!BD216*100</f>
        <v>48.591549295774648</v>
      </c>
      <c r="BE216" s="38">
        <f>Matrix2!BE216/Matrix3!BE216*100</f>
        <v>5.4545454545454541</v>
      </c>
      <c r="BF216" s="51">
        <f>Matrix2!BF216/Matrix3!BF216*100</f>
        <v>27.450980392156865</v>
      </c>
      <c r="BG216" s="38">
        <f>Matrix2!BG216/Matrix3!BG216*100</f>
        <v>19.649419218585003</v>
      </c>
      <c r="BH216" s="38">
        <f>Matrix2!BH216/Matrix3!BH216*100</f>
        <v>1.8701633705932932</v>
      </c>
      <c r="BI216" s="38">
        <f>Matrix2!BI216/Matrix3!BI216*100</f>
        <v>15.465626523647003</v>
      </c>
      <c r="BJ216" s="38">
        <f>Matrix2!BJ216/Matrix3!BJ216*100</f>
        <v>6.9137006338371529</v>
      </c>
      <c r="BK216" s="38">
        <f>Matrix2!BK216/Matrix3!BK216*100</f>
        <v>24.541607898448518</v>
      </c>
      <c r="BL216" s="38" t="s">
        <v>46</v>
      </c>
      <c r="BM216" s="38" t="s">
        <v>46</v>
      </c>
      <c r="BN216" s="38">
        <f>Matrix2!BN216/Matrix3!BN216*100</f>
        <v>17.307692307692307</v>
      </c>
      <c r="BO216" s="40">
        <f>Matrix2!BO216/Matrix3!BO216*100</f>
        <v>11.958762886597938</v>
      </c>
      <c r="BP216" s="38">
        <f>Matrix2!BP216/Matrix3!BP216*100</f>
        <v>11.068738678615693</v>
      </c>
      <c r="BQ216" s="38">
        <f>Matrix2!BQ216/Matrix3!BQ216*100</f>
        <v>15.25775061146739</v>
      </c>
      <c r="BR216" s="38">
        <f>(Matrix2!BR216-Matrix3!BR216)/Matrix3!BR216*100</f>
        <v>56.143238717185461</v>
      </c>
      <c r="BS216" s="38">
        <f>Matrix2!BS216/Matrix3!BS216*100</f>
        <v>5.6979936642027456</v>
      </c>
      <c r="BT216" s="38">
        <f>Matrix2!BT216/Matrix3!BT216*100</f>
        <v>3.0369588173178457</v>
      </c>
      <c r="BU216" s="38">
        <f>Matrix2!BU216/Matrix3!BU216*100</f>
        <v>1.868624273047955</v>
      </c>
      <c r="BV216" s="38">
        <f>Matrix2!BV216/Matrix3!BV216*100</f>
        <v>5.503863743888977</v>
      </c>
      <c r="BW216" s="38">
        <f>Matrix2!BW216/Matrix3!BW216*100</f>
        <v>8.6045853382394561</v>
      </c>
      <c r="BX216" s="35">
        <f>Matrix2!BX216/Matrix3!BX216*1000</f>
        <v>45362.922438895264</v>
      </c>
      <c r="BY216" s="45">
        <f>Matrix2!BY216/Matrix3!BY216*1000000</f>
        <v>23557.838757711124</v>
      </c>
      <c r="BZ216" s="38">
        <f>Matrix2!BZ216/Matrix3!BZ216*100</f>
        <v>66.445617740232308</v>
      </c>
      <c r="CA216" s="38">
        <f>Matrix2!CA216/Matrix3!CA216*100</f>
        <v>66.664548112368109</v>
      </c>
      <c r="CB216" s="38">
        <f>Matrix2!CB216/Matrix3!CB216*100</f>
        <v>88.931261321384298</v>
      </c>
      <c r="CC216" s="38">
        <f>Matrix2!CC216/Matrix3!CC216*100</f>
        <v>11.068738678615693</v>
      </c>
      <c r="CD216" s="38">
        <f>Matrix2!CD216/Matrix3!CD216*100</f>
        <v>7.3505577271427205</v>
      </c>
      <c r="CE216" s="38">
        <f>Matrix2!CE216/Matrix3!CE216*100</f>
        <v>70.819039451114918</v>
      </c>
      <c r="CF216" s="38">
        <f>Matrix2!CF216/Matrix3!CF216*100</f>
        <v>4</v>
      </c>
      <c r="CG216" s="35">
        <f>Matrix2!$CG216-Matrix3!CG216</f>
        <v>-3269</v>
      </c>
      <c r="CH216" s="38">
        <f>Matrix2!CH216/Matrix3!CH216*100</f>
        <v>2.9432331066047932</v>
      </c>
      <c r="CI216" s="38">
        <f>Matrix2!CI216/Matrix3!CI216*100</f>
        <v>1.830779988557625</v>
      </c>
      <c r="CJ216" s="38">
        <f>Matrix2!CJ216/Matrix3!CJ216*100</f>
        <v>1.112453118047168</v>
      </c>
      <c r="CK216" s="38">
        <f>Matrix2!CK216/Matrix3!CK216*100</f>
        <v>35.637149028077751</v>
      </c>
      <c r="CL216" s="38" t="s">
        <v>237</v>
      </c>
      <c r="CM216" s="38">
        <f>Matrix2!CM216/Matrix3!CM216*100</f>
        <v>54.643628509719221</v>
      </c>
      <c r="CN216" s="38">
        <f>Matrix2!CN216/Matrix3!CN216*100</f>
        <v>26.849315068493151</v>
      </c>
      <c r="CO216" s="40">
        <f>Matrix2!CO216/Matrix3!CO216*100</f>
        <v>5.4898817872169907</v>
      </c>
      <c r="CP216" s="35">
        <f>Matrix2!CP216-Matrix3!CP216</f>
        <v>70</v>
      </c>
      <c r="CQ216" s="77">
        <f>Matrix2!CQ216/Matrix3!CQ216*100-100</f>
        <v>0.67770355310290142</v>
      </c>
      <c r="CR216" s="35">
        <f>Matrix2!CR216-Matrix3!CR216</f>
        <v>144</v>
      </c>
      <c r="CS216" s="50">
        <f>Matrix2!CS216/Matrix3!CS216*100-100</f>
        <v>1.4041930765480259</v>
      </c>
      <c r="CT216" s="38">
        <f>Matrix2!CT216/Matrix3!CT216*100</f>
        <v>31.27223771516492</v>
      </c>
      <c r="CU216" s="35">
        <f>Matrix2!CT216-Matrix3!CU216</f>
        <v>31</v>
      </c>
      <c r="CV216" s="38">
        <f>Matrix2!CV216/Matrix3!CV216*100</f>
        <v>109.22492547360324</v>
      </c>
      <c r="CW216" s="38">
        <f>Matrix2!CW216/Matrix3!CW216*100</f>
        <v>47.975923970432945</v>
      </c>
      <c r="CX216" s="38">
        <f>Matrix2!CX216/Matrix3!CX216</f>
        <v>2.3086299366162848</v>
      </c>
      <c r="CY216" s="38">
        <f>Matrix2!CY216/Matrix3!CY216</f>
        <v>2.2856729098281523</v>
      </c>
      <c r="CZ216" s="38">
        <f>Matrix2!CZ216/Matrix3!CZ216</f>
        <v>50.052854122621568</v>
      </c>
      <c r="DA216" s="40">
        <f>(Matrix2!DA216-Matrix3!DA216)/Matrix3!DA216*100</f>
        <v>11.764705882352935</v>
      </c>
      <c r="DB216" s="44" t="s">
        <v>46</v>
      </c>
      <c r="DC216" s="44" t="s">
        <v>46</v>
      </c>
      <c r="DD216" s="44" t="s">
        <v>46</v>
      </c>
      <c r="DE216" s="44" t="s">
        <v>46</v>
      </c>
      <c r="DF216" s="44">
        <f>Matrix2!DF216/Matrix3!DF216*100</f>
        <v>5.551211884284597</v>
      </c>
      <c r="DG216" s="44">
        <f>Matrix2!DG216/Matrix3!DG216*100</f>
        <v>48.591549295774648</v>
      </c>
      <c r="DH216" s="44">
        <f>Matrix2!DH216/Matrix3!DH216*100</f>
        <v>5.4545454545454541</v>
      </c>
      <c r="DI216" s="44">
        <f>Matrix2!DI216/Matrix3!DI216*100</f>
        <v>27.450980392156865</v>
      </c>
    </row>
    <row r="217" spans="1:113" x14ac:dyDescent="0.2">
      <c r="A217" s="3" t="s">
        <v>40</v>
      </c>
      <c r="B217" s="4">
        <v>2019</v>
      </c>
      <c r="C217" s="2" t="s">
        <v>17</v>
      </c>
      <c r="D217" s="38">
        <f>Matrix2!D217/Matrix3!D217*100</f>
        <v>10.512483574244415</v>
      </c>
      <c r="E217" s="38">
        <f>Matrix2!E217/Matrix3!E217*100</f>
        <v>7.860262008733625</v>
      </c>
      <c r="F217" s="39" t="s">
        <v>46</v>
      </c>
      <c r="G217" s="40">
        <f>Matrix2!G217/Matrix3!G217*100</f>
        <v>3.064327485380117</v>
      </c>
      <c r="H217" s="38">
        <f>Matrix2!H217/Matrix3!H217*100</f>
        <v>9.4369256474519627</v>
      </c>
      <c r="I217" s="38">
        <f>Matrix2!I217/Matrix3!I217*100</f>
        <v>18.305764411027571</v>
      </c>
      <c r="J217" s="38">
        <f>Matrix2!J217/Matrix3!J217*100</f>
        <v>34.376295068379612</v>
      </c>
      <c r="K217" s="38">
        <f>Matrix2!K217/Matrix3!K217*100</f>
        <v>19.120317820658343</v>
      </c>
      <c r="L217" s="38">
        <f>Matrix2!L217/Matrix3!L217*100</f>
        <v>6.0168471720818291</v>
      </c>
      <c r="M217" s="9" t="s">
        <v>46</v>
      </c>
      <c r="N217" s="38">
        <v>17.399999999999999</v>
      </c>
      <c r="O217" s="9">
        <f>Matrix2!O217/Matrix3!O217*100</f>
        <v>29.307805596465393</v>
      </c>
      <c r="P217" s="9" t="s">
        <v>237</v>
      </c>
      <c r="Q217" s="9" t="s">
        <v>237</v>
      </c>
      <c r="R217" s="40" t="s">
        <v>46</v>
      </c>
      <c r="S217" s="38">
        <f>Matrix2!S217/Matrix3!S217*100</f>
        <v>67.440580985915489</v>
      </c>
      <c r="T217" s="38">
        <f>Matrix2!T217/Matrix3!T217*100</f>
        <v>67.779561262707333</v>
      </c>
      <c r="U217" s="38">
        <f>Matrix2!U217/Matrix3!U217*100</f>
        <v>47.665351802586919</v>
      </c>
      <c r="V217" s="38">
        <f>Matrix2!V217/Matrix3!V217*100</f>
        <v>59.731113956466061</v>
      </c>
      <c r="W217" s="38">
        <f>Matrix2!W217/Matrix3!W217*100</f>
        <v>52.694380292532713</v>
      </c>
      <c r="X217" s="38">
        <f>Matrix2!X217/Matrix3!X217*100</f>
        <v>12.00701139351446</v>
      </c>
      <c r="Y217" s="38">
        <f>Matrix2!Y217/Matrix3!Y217*100</f>
        <v>26.648756163382636</v>
      </c>
      <c r="Z217" s="38">
        <f>Matrix2!Z217/Matrix3!Z217*100</f>
        <v>14.393040476598992</v>
      </c>
      <c r="AA217" s="38">
        <f>(Matrix3!AA217-Matrix2!AA217)/Matrix2!AA217*100</f>
        <v>14.414755517092162</v>
      </c>
      <c r="AB217" s="38" t="s">
        <v>46</v>
      </c>
      <c r="AC217" s="38" t="s">
        <v>46</v>
      </c>
      <c r="AD217" s="38">
        <f>Matrix2!AD217/Matrix3!AD217*100</f>
        <v>85.512367491166074</v>
      </c>
      <c r="AE217" s="44">
        <f>Matrix2!AE217/Matrix3!AE217*100</f>
        <v>41.348642729143158</v>
      </c>
      <c r="AF217" s="40">
        <f>Matrix2!AF217/Matrix3!AF217*100</f>
        <v>95.591182364729448</v>
      </c>
      <c r="AG217" s="38">
        <f>Matrix2!AG217/Matrix3!AG217*100</f>
        <v>16.126984126984127</v>
      </c>
      <c r="AH217" s="38">
        <f>Matrix2!AH217/Matrix3!AH217*100</f>
        <v>46.938775510204081</v>
      </c>
      <c r="AI217" s="38">
        <f>Matrix2!AI217/Matrix3!AI217*100</f>
        <v>92.522042015892012</v>
      </c>
      <c r="AJ217" s="38">
        <f>Matrix2!AJ217/Matrix3!AJ217*100</f>
        <v>14.128256513026052</v>
      </c>
      <c r="AK217" s="38">
        <f>Matrix2!AK217/Matrix3!AK217*100</f>
        <v>20.128022759601709</v>
      </c>
      <c r="AL217" s="38">
        <f>Matrix2!AL217/Matrix3!AL217*100</f>
        <v>12.055476529160741</v>
      </c>
      <c r="AM217" s="38">
        <f>Matrix2!AM217/Matrix3!AM217*100</f>
        <v>26.501766784452297</v>
      </c>
      <c r="AN217" s="38">
        <f>Matrix2!AN217/Matrix3!AN217*100</f>
        <v>17.198508081226688</v>
      </c>
      <c r="AO217" s="38">
        <f>Matrix2!AO217/Matrix3!AO217*1000</f>
        <v>59.262329050973896</v>
      </c>
      <c r="AP217" s="38">
        <f>Matrix2!AP217/Matrix3!AP217*100</f>
        <v>7.860262008733625</v>
      </c>
      <c r="AQ217" s="40">
        <f>Matrix2!AQ217/Matrix3!AQ217*100</f>
        <v>8.6597938144329891</v>
      </c>
      <c r="AR217" s="38">
        <f>Matrix2!AR217/Matrix3!AR217*100</f>
        <v>9.6106934001670847</v>
      </c>
      <c r="AS217" s="38">
        <f>Matrix2!AS217/Matrix3!AS217*100</f>
        <v>35.326842837273993</v>
      </c>
      <c r="AT217" s="38">
        <f>Matrix2!AT217/Matrix3!AT217*100</f>
        <v>35.826771653543304</v>
      </c>
      <c r="AU217" s="38">
        <f>Matrix2!AU217/Matrix3!AU217*100</f>
        <v>40.109890109890109</v>
      </c>
      <c r="AV217" s="38">
        <f>Matrix2!AV217/Matrix3!AV217*100</f>
        <v>10.187760778859527</v>
      </c>
      <c r="AW217" s="38">
        <f>Matrix2!AW217/Matrix3!AW217*100</f>
        <v>2.4687065368567453</v>
      </c>
      <c r="AX217" s="38">
        <v>4.5999999999999996</v>
      </c>
      <c r="AY217" s="38" t="s">
        <v>46</v>
      </c>
      <c r="AZ217" s="9" t="s">
        <v>46</v>
      </c>
      <c r="BA217" s="40">
        <f>Matrix2!BA217/Matrix3!BA217*1000</f>
        <v>14.537107880642694</v>
      </c>
      <c r="BB217" s="38">
        <f>Matrix2!BB217/Matrix3!BB217*100</f>
        <v>11.264828738512948</v>
      </c>
      <c r="BC217" s="38">
        <f>Matrix2!BC217/Matrix3!BC217*100</f>
        <v>6.8867589634362787</v>
      </c>
      <c r="BD217" s="55">
        <f>Matrix2!BD217/Matrix3!BD217*100</f>
        <v>58.247422680412377</v>
      </c>
      <c r="BE217" s="38">
        <f>Matrix2!BE217/Matrix3!BE217*100</f>
        <v>5.9628543499511242</v>
      </c>
      <c r="BF217" s="51">
        <f>Matrix2!BF217/Matrix3!BF217*100</f>
        <v>57.377049180327866</v>
      </c>
      <c r="BG217" s="38">
        <f>Matrix2!BG217/Matrix3!BG217*100</f>
        <v>24.992481203007518</v>
      </c>
      <c r="BH217" s="38">
        <f>Matrix2!BH217/Matrix3!BH217*100</f>
        <v>1.831795694611579</v>
      </c>
      <c r="BI217" s="38">
        <f>Matrix2!BI217/Matrix3!BI217*100</f>
        <v>20.415691281833016</v>
      </c>
      <c r="BJ217" s="38">
        <f>Matrix2!BJ217/Matrix3!BJ217*100</f>
        <v>9.0657586720578838</v>
      </c>
      <c r="BK217" s="38">
        <f>Matrix2!BK217/Matrix3!BK217*100</f>
        <v>23.552425665101723</v>
      </c>
      <c r="BL217" s="38" t="s">
        <v>46</v>
      </c>
      <c r="BM217" s="38" t="s">
        <v>46</v>
      </c>
      <c r="BN217" s="38">
        <f>Matrix2!BN217/Matrix3!BN217*100</f>
        <v>18.247494756467024</v>
      </c>
      <c r="BO217" s="40">
        <f>Matrix2!BO217/Matrix3!BO217*100</f>
        <v>13.195201744820064</v>
      </c>
      <c r="BP217" s="38">
        <f>Matrix2!BP217/Matrix3!BP217*100</f>
        <v>12.533097969991175</v>
      </c>
      <c r="BQ217" s="38">
        <f>Matrix2!BQ217/Matrix3!BQ217*100</f>
        <v>18.361094349298433</v>
      </c>
      <c r="BR217" s="38">
        <f>(Matrix2!BR217-Matrix3!BR217)/Matrix3!BR217*100</f>
        <v>48.328574057857679</v>
      </c>
      <c r="BS217" s="38">
        <f>Matrix2!BS217/Matrix3!BS217*100</f>
        <v>8.3141186299081031</v>
      </c>
      <c r="BT217" s="38">
        <f>Matrix2!BT217/Matrix3!BT217*100</f>
        <v>4.0334168755221391</v>
      </c>
      <c r="BU217" s="38">
        <f>Matrix2!BU217/Matrix3!BU217*100</f>
        <v>2.3750300890636282</v>
      </c>
      <c r="BV217" s="38">
        <f>Matrix2!BV217/Matrix3!BV217*100</f>
        <v>8.4558495945825545</v>
      </c>
      <c r="BW217" s="38">
        <f>Matrix2!BW217/Matrix3!BW217*100</f>
        <v>11.25140924464487</v>
      </c>
      <c r="BX217" s="35">
        <f>Matrix2!BX217/Matrix3!BX217*1000</f>
        <v>41646.848185933384</v>
      </c>
      <c r="BY217" s="45">
        <f>Matrix2!BY217/Matrix3!BY217*1000000</f>
        <v>23793.554187703161</v>
      </c>
      <c r="BZ217" s="38">
        <f>Matrix2!BZ217/Matrix3!BZ217*100</f>
        <v>61.597326649958227</v>
      </c>
      <c r="CA217" s="38">
        <f>Matrix2!CA217/Matrix3!CA217*100</f>
        <v>67.447775733304468</v>
      </c>
      <c r="CB217" s="38">
        <f>Matrix2!CB217/Matrix3!CB217*100</f>
        <v>87.466902030008825</v>
      </c>
      <c r="CC217" s="38">
        <f>Matrix2!CC217/Matrix3!CC217*100</f>
        <v>12.533097969991175</v>
      </c>
      <c r="CD217" s="38">
        <f>Matrix2!CD217/Matrix3!CD217*100</f>
        <v>6.6597127497392288</v>
      </c>
      <c r="CE217" s="38">
        <f>Matrix2!CE217/Matrix3!CE217*100</f>
        <v>68.599211081552141</v>
      </c>
      <c r="CF217" s="38">
        <f>Matrix2!CF217/Matrix3!CF217*100</f>
        <v>10.431654676258994</v>
      </c>
      <c r="CG217" s="35">
        <f>Matrix2!$CG217-Matrix3!CG217</f>
        <v>-3991</v>
      </c>
      <c r="CH217" s="38">
        <f>Matrix2!CH217/Matrix3!CH217*100</f>
        <v>3.6836109152064234</v>
      </c>
      <c r="CI217" s="38">
        <f>Matrix2!CI217/Matrix3!CI217*100</f>
        <v>2.1754462106005534</v>
      </c>
      <c r="CJ217" s="38">
        <f>Matrix2!CJ217/Matrix3!CJ217*100</f>
        <v>1.5081647046058699</v>
      </c>
      <c r="CK217" s="38">
        <f>Matrix2!CK217/Matrix3!CK217*100</f>
        <v>27.098674521354933</v>
      </c>
      <c r="CL217" s="38">
        <v>4.5</v>
      </c>
      <c r="CM217" s="38">
        <f>Matrix2!CM217/Matrix3!CM217*100</f>
        <v>54.050073637702504</v>
      </c>
      <c r="CN217" s="38">
        <f>Matrix2!CN217/Matrix3!CN217*100</f>
        <v>22.786759045419551</v>
      </c>
      <c r="CO217" s="40">
        <f>Matrix2!CO217/Matrix3!CO217*100</f>
        <v>8.6322360953461974</v>
      </c>
      <c r="CP217" s="35">
        <f>Matrix2!CP217-Matrix3!CP217</f>
        <v>62</v>
      </c>
      <c r="CQ217" s="77">
        <f>Matrix2!CQ217/Matrix3!CQ217*100-100</f>
        <v>0.41697491425112787</v>
      </c>
      <c r="CR217" s="35">
        <f>Matrix2!CR217-Matrix3!CR217</f>
        <v>834</v>
      </c>
      <c r="CS217" s="50">
        <f>Matrix2!CS217/Matrix3!CS217*100-100</f>
        <v>5.9161523728452892</v>
      </c>
      <c r="CT217" s="38">
        <f>Matrix2!CT217/Matrix3!CT217*100</f>
        <v>38.215792646172389</v>
      </c>
      <c r="CU217" s="35">
        <f>Matrix2!CT217-Matrix3!CU217</f>
        <v>10</v>
      </c>
      <c r="CV217" s="38">
        <f>Matrix2!CV217/Matrix3!CV217*100</f>
        <v>103.9307481079633</v>
      </c>
      <c r="CW217" s="38">
        <f>Matrix2!CW217/Matrix3!CW217*100</f>
        <v>51.855973266499575</v>
      </c>
      <c r="CX217" s="38">
        <f>Matrix2!CX217/Matrix3!CX217</f>
        <v>2.1227920834220049</v>
      </c>
      <c r="CY217" s="38">
        <f>Matrix2!CY217/Matrix3!CY217</f>
        <v>1.8689108168873345</v>
      </c>
      <c r="CZ217" s="38">
        <f>Matrix2!CZ217/Matrix3!CZ217</f>
        <v>45.478723404255319</v>
      </c>
      <c r="DA217" s="40">
        <f>(Matrix2!DA217-Matrix3!DA217)/Matrix3!DA217*100</f>
        <v>3.6832412523020297</v>
      </c>
      <c r="DB217" s="44" t="s">
        <v>46</v>
      </c>
      <c r="DC217" s="44" t="s">
        <v>46</v>
      </c>
      <c r="DD217" s="44" t="s">
        <v>46</v>
      </c>
      <c r="DE217" s="44" t="s">
        <v>46</v>
      </c>
      <c r="DF217" s="44">
        <f>Matrix2!DF217/Matrix3!DF217*100</f>
        <v>6.8867589634362787</v>
      </c>
      <c r="DG217" s="44">
        <f>Matrix2!DG217/Matrix3!DG217*100</f>
        <v>58.247422680412377</v>
      </c>
      <c r="DH217" s="44">
        <f>Matrix2!DH217/Matrix3!DH217*100</f>
        <v>5.9628543499511242</v>
      </c>
      <c r="DI217" s="44">
        <f>Matrix2!DI217/Matrix3!DI217*100</f>
        <v>57.377049180327866</v>
      </c>
    </row>
    <row r="218" spans="1:113" x14ac:dyDescent="0.2">
      <c r="A218" s="3" t="s">
        <v>41</v>
      </c>
      <c r="B218" s="4">
        <v>2019</v>
      </c>
      <c r="C218" s="2" t="s">
        <v>18</v>
      </c>
      <c r="D218" s="38">
        <f>Matrix2!D218/Matrix3!D218*100</f>
        <v>13.008130081300814</v>
      </c>
      <c r="E218" s="38">
        <f>Matrix2!E218/Matrix3!E218*100</f>
        <v>4.7619047619047619</v>
      </c>
      <c r="F218" s="39" t="s">
        <v>46</v>
      </c>
      <c r="G218" s="40">
        <f>Matrix2!G218/Matrix3!G218*100</f>
        <v>2.885876694359423</v>
      </c>
      <c r="H218" s="38">
        <f>Matrix2!H218/Matrix3!H218*100</f>
        <v>6.8454549871252972</v>
      </c>
      <c r="I218" s="38">
        <f>Matrix2!I218/Matrix3!I218*100</f>
        <v>15.580819122576884</v>
      </c>
      <c r="J218" s="38">
        <f>Matrix2!J218/Matrix3!J218*100</f>
        <v>27.929963287207006</v>
      </c>
      <c r="K218" s="38">
        <f>Matrix2!K218/Matrix3!K218*100</f>
        <v>15.602666024251185</v>
      </c>
      <c r="L218" s="38">
        <f>Matrix2!L218/Matrix3!L218*100</f>
        <v>5.9925909784266729</v>
      </c>
      <c r="M218" s="9" t="s">
        <v>46</v>
      </c>
      <c r="N218" s="38" t="s">
        <v>237</v>
      </c>
      <c r="O218" s="9">
        <f>Matrix2!O218/Matrix3!O218*100</f>
        <v>21.651376146788991</v>
      </c>
      <c r="P218" s="9" t="s">
        <v>237</v>
      </c>
      <c r="Q218" s="9" t="s">
        <v>237</v>
      </c>
      <c r="R218" s="40" t="s">
        <v>46</v>
      </c>
      <c r="S218" s="38">
        <f>Matrix2!S218/Matrix3!S218*100</f>
        <v>68.440479852353121</v>
      </c>
      <c r="T218" s="38">
        <f>Matrix2!T218/Matrix3!T218*100</f>
        <v>72.397094430992738</v>
      </c>
      <c r="U218" s="38">
        <f>Matrix2!U218/Matrix3!U218*100</f>
        <v>46.205523762129886</v>
      </c>
      <c r="V218" s="38">
        <f>Matrix2!V218/Matrix3!V218*100</f>
        <v>61.53846153846154</v>
      </c>
      <c r="W218" s="38">
        <f>Matrix2!W218/Matrix3!W218*100</f>
        <v>51.427032848680668</v>
      </c>
      <c r="X218" s="38">
        <f>Matrix2!X218/Matrix3!X218*100</f>
        <v>7.9093432007400555</v>
      </c>
      <c r="Y218" s="38">
        <f>Matrix2!Y218/Matrix3!Y218*100</f>
        <v>28.498218725798637</v>
      </c>
      <c r="Z218" s="38">
        <f>Matrix2!Z218/Matrix3!Z218*100</f>
        <v>11.96620535344128</v>
      </c>
      <c r="AA218" s="38">
        <f>(Matrix3!AA218-Matrix2!AA218)/Matrix2!AA218*100</f>
        <v>24.046221918380521</v>
      </c>
      <c r="AB218" s="38" t="s">
        <v>46</v>
      </c>
      <c r="AC218" s="38" t="s">
        <v>46</v>
      </c>
      <c r="AD218" s="38">
        <f>Matrix2!AD218/Matrix3!AD218*100</f>
        <v>83.009708737864074</v>
      </c>
      <c r="AE218" s="44">
        <f>Matrix2!AE218/Matrix3!AE218*100</f>
        <v>43.993400989851523</v>
      </c>
      <c r="AF218" s="40">
        <f>Matrix2!AF218/Matrix3!AF218*100</f>
        <v>84.625850340136054</v>
      </c>
      <c r="AG218" s="38">
        <f>Matrix2!AG218/Matrix3!AG218*100</f>
        <v>17.20351746586989</v>
      </c>
      <c r="AH218" s="38">
        <f>Matrix2!AH218/Matrix3!AH218*100</f>
        <v>55.555555555555557</v>
      </c>
      <c r="AI218" s="38">
        <f>Matrix2!AI218/Matrix3!AI218*100</f>
        <v>107.96705536981163</v>
      </c>
      <c r="AJ218" s="38">
        <f>Matrix2!AJ218/Matrix3!AJ218*100</f>
        <v>14.285714285714285</v>
      </c>
      <c r="AK218" s="38">
        <f>Matrix2!AK218/Matrix3!AK218*100</f>
        <v>19.47069943289225</v>
      </c>
      <c r="AL218" s="38">
        <f>Matrix2!AL218/Matrix3!AL218*100</f>
        <v>10.396975425330812</v>
      </c>
      <c r="AM218" s="38">
        <f>Matrix2!AM218/Matrix3!AM218*100</f>
        <v>28.398058252427184</v>
      </c>
      <c r="AN218" s="38">
        <f>Matrix2!AN218/Matrix3!AN218*100</f>
        <v>13.244846088675516</v>
      </c>
      <c r="AO218" s="38">
        <f>Matrix2!AO218/Matrix3!AO218*1000</f>
        <v>66.930245693306986</v>
      </c>
      <c r="AP218" s="38">
        <f>Matrix2!AP218/Matrix3!AP218*100</f>
        <v>4.7619047619047619</v>
      </c>
      <c r="AQ218" s="40">
        <f>Matrix2!AQ218/Matrix3!AQ218*100</f>
        <v>3.7837837837837842</v>
      </c>
      <c r="AR218" s="38">
        <f>Matrix2!AR218/Matrix3!AR218*100</f>
        <v>10.586406257591216</v>
      </c>
      <c r="AS218" s="38">
        <f>Matrix2!AS218/Matrix3!AS218*100</f>
        <v>36.989444699403393</v>
      </c>
      <c r="AT218" s="38">
        <f>Matrix2!AT218/Matrix3!AT218*100</f>
        <v>38.95781637717122</v>
      </c>
      <c r="AU218" s="38">
        <f>Matrix2!AU218/Matrix3!AU218*100</f>
        <v>42.675159235668794</v>
      </c>
      <c r="AV218" s="38">
        <f>Matrix2!AV218/Matrix3!AV218*100</f>
        <v>7.572280862781092</v>
      </c>
      <c r="AW218" s="38">
        <f>Matrix2!AW218/Matrix3!AW218*100</f>
        <v>2.4323083983478657</v>
      </c>
      <c r="AX218" s="38" t="s">
        <v>237</v>
      </c>
      <c r="AY218" s="38" t="s">
        <v>46</v>
      </c>
      <c r="AZ218" s="9" t="s">
        <v>46</v>
      </c>
      <c r="BA218" s="40">
        <f>Matrix2!BA218/Matrix3!BA218*1000</f>
        <v>8.565310492505354</v>
      </c>
      <c r="BB218" s="38">
        <f>Matrix2!BB218/Matrix3!BB218*100</f>
        <v>9.5369965505514251</v>
      </c>
      <c r="BC218" s="38">
        <f>Matrix2!BC218/Matrix3!BC218*100</f>
        <v>8.0221300138312586</v>
      </c>
      <c r="BD218" s="55">
        <f>Matrix2!BD218/Matrix3!BD218*100</f>
        <v>48.850574712643677</v>
      </c>
      <c r="BE218" s="38">
        <f>Matrix2!BE218/Matrix3!BE218*100</f>
        <v>7.5757575757575761</v>
      </c>
      <c r="BF218" s="51">
        <f>Matrix2!BF218/Matrix3!BF218*100</f>
        <v>46.666666666666664</v>
      </c>
      <c r="BG218" s="38">
        <f>Matrix2!BG218/Matrix3!BG218*100</f>
        <v>22.295097896322208</v>
      </c>
      <c r="BH218" s="38">
        <f>Matrix2!BH218/Matrix3!BH218*100</f>
        <v>2.0047940727827411</v>
      </c>
      <c r="BI218" s="38">
        <f>Matrix2!BI218/Matrix3!BI218*100</f>
        <v>16.835016835016837</v>
      </c>
      <c r="BJ218" s="38">
        <f>Matrix2!BJ218/Matrix3!BJ218*100</f>
        <v>6.8752036493971973</v>
      </c>
      <c r="BK218" s="38">
        <f>Matrix2!BK218/Matrix3!BK218*100</f>
        <v>30.015797788309641</v>
      </c>
      <c r="BL218" s="38" t="s">
        <v>46</v>
      </c>
      <c r="BM218" s="38" t="s">
        <v>46</v>
      </c>
      <c r="BN218" s="38">
        <f>Matrix2!BN218/Matrix3!BN218*100</f>
        <v>20.963756177924218</v>
      </c>
      <c r="BO218" s="40">
        <f>Matrix2!BO218/Matrix3!BO218*100</f>
        <v>9.7643097643097647</v>
      </c>
      <c r="BP218" s="38">
        <f>Matrix2!BP218/Matrix3!BP218*100</f>
        <v>12.952133419969677</v>
      </c>
      <c r="BQ218" s="38">
        <f>Matrix2!BQ218/Matrix3!BQ218*100</f>
        <v>17.109778897427248</v>
      </c>
      <c r="BR218" s="38">
        <f>(Matrix2!BR218-Matrix3!BR218)/Matrix3!BR218*100</f>
        <v>50.75649071536192</v>
      </c>
      <c r="BS218" s="38">
        <f>Matrix2!BS218/Matrix3!BS218*100</f>
        <v>7.1175241704319099</v>
      </c>
      <c r="BT218" s="38">
        <f>Matrix2!BT218/Matrix3!BT218*100</f>
        <v>3.8041101880192394</v>
      </c>
      <c r="BU218" s="38">
        <f>Matrix2!BU218/Matrix3!BU218*100</f>
        <v>2.230885856616851</v>
      </c>
      <c r="BV218" s="38">
        <f>Matrix2!BV218/Matrix3!BV218*100</f>
        <v>7.6341127922971115</v>
      </c>
      <c r="BW218" s="38">
        <f>Matrix2!BW218/Matrix3!BW218*100</f>
        <v>10.405965202982602</v>
      </c>
      <c r="BX218" s="35">
        <f>Matrix2!BX218/Matrix3!BX218*1000</f>
        <v>41079.57972565425</v>
      </c>
      <c r="BY218" s="45">
        <f>Matrix2!BY218/Matrix3!BY218*1000000</f>
        <v>22669.200394866733</v>
      </c>
      <c r="BZ218" s="38">
        <f>Matrix2!BZ218/Matrix3!BZ218*100</f>
        <v>63.693339163387265</v>
      </c>
      <c r="CA218" s="38">
        <f>Matrix2!CA218/Matrix3!CA218*100</f>
        <v>70.183172455726989</v>
      </c>
      <c r="CB218" s="38">
        <f>Matrix2!CB218/Matrix3!CB218*100</f>
        <v>87.047866580030316</v>
      </c>
      <c r="CC218" s="38">
        <f>Matrix2!CC218/Matrix3!CC218*100</f>
        <v>12.952133419969677</v>
      </c>
      <c r="CD218" s="38">
        <f>Matrix2!CD218/Matrix3!CD218*100</f>
        <v>6.5518735109378392</v>
      </c>
      <c r="CE218" s="38">
        <f>Matrix2!CE218/Matrix3!CE218*100</f>
        <v>71.98308036825081</v>
      </c>
      <c r="CF218" s="38">
        <f>Matrix2!CF218/Matrix3!CF218*100</f>
        <v>9.0425531914893629</v>
      </c>
      <c r="CG218" s="35">
        <f>Matrix2!$CG218-Matrix3!CG218</f>
        <v>-4460</v>
      </c>
      <c r="CH218" s="38">
        <f>Matrix2!CH218/Matrix3!CH218*100</f>
        <v>4.1571319603356214</v>
      </c>
      <c r="CI218" s="38">
        <f>Matrix2!CI218/Matrix3!CI218*100</f>
        <v>2.723112128146453</v>
      </c>
      <c r="CJ218" s="38">
        <f>Matrix2!CJ218/Matrix3!CJ218*100</f>
        <v>1.4340198321891686</v>
      </c>
      <c r="CK218" s="38">
        <f>Matrix2!CK218/Matrix3!CK218*100</f>
        <v>38.165137614678898</v>
      </c>
      <c r="CL218" s="38" t="s">
        <v>237</v>
      </c>
      <c r="CM218" s="38">
        <f>Matrix2!CM218/Matrix3!CM218*100</f>
        <v>53.577981651376149</v>
      </c>
      <c r="CN218" s="38">
        <f>Matrix2!CN218/Matrix3!CN218*100</f>
        <v>24.121779859484775</v>
      </c>
      <c r="CO218" s="40">
        <f>Matrix2!CO218/Matrix3!CO218*100</f>
        <v>7.2592949490082717</v>
      </c>
      <c r="CP218" s="35">
        <f>Matrix2!CP218-Matrix3!CP218</f>
        <v>60</v>
      </c>
      <c r="CQ218" s="77">
        <f>Matrix2!CQ218/Matrix3!CQ218*100-100</f>
        <v>0.64377682403433312</v>
      </c>
      <c r="CR218" s="35">
        <f>Matrix2!CR218-Matrix3!CR218</f>
        <v>173</v>
      </c>
      <c r="CS218" s="50">
        <f>Matrix2!CS218/Matrix3!CS218*100-100</f>
        <v>1.8790051048115544</v>
      </c>
      <c r="CT218" s="38">
        <f>Matrix2!CT218/Matrix3!CT218*100</f>
        <v>22.835820895522389</v>
      </c>
      <c r="CU218" s="35">
        <f>Matrix2!CT218-Matrix3!CU218</f>
        <v>26</v>
      </c>
      <c r="CV218" s="38">
        <f>Matrix2!CV218/Matrix3!CV218*100</f>
        <v>113.18869936034113</v>
      </c>
      <c r="CW218" s="38">
        <f>Matrix2!CW218/Matrix3!CW218*100</f>
        <v>51.581887965797016</v>
      </c>
      <c r="CX218" s="38">
        <f>Matrix2!CX218/Matrix3!CX218</f>
        <v>2.2355816226783967</v>
      </c>
      <c r="CY218" s="38">
        <f>Matrix2!CY218/Matrix3!CY218</f>
        <v>1.4613418530351439</v>
      </c>
      <c r="CZ218" s="38">
        <f>Matrix2!CZ218/Matrix3!CZ218</f>
        <v>35.734375</v>
      </c>
      <c r="DA218" s="40">
        <f>(Matrix2!DA218-Matrix3!DA218)/Matrix3!DA218*100</f>
        <v>5.0403225806451619</v>
      </c>
      <c r="DB218" s="44" t="s">
        <v>46</v>
      </c>
      <c r="DC218" s="44" t="s">
        <v>46</v>
      </c>
      <c r="DD218" s="44" t="s">
        <v>46</v>
      </c>
      <c r="DE218" s="44" t="s">
        <v>46</v>
      </c>
      <c r="DF218" s="44">
        <f>Matrix2!DF218/Matrix3!DF218*100</f>
        <v>8.0221300138312586</v>
      </c>
      <c r="DG218" s="44">
        <f>Matrix2!DG218/Matrix3!DG218*100</f>
        <v>48.850574712643677</v>
      </c>
      <c r="DH218" s="44">
        <f>Matrix2!DH218/Matrix3!DH218*100</f>
        <v>7.5757575757575761</v>
      </c>
      <c r="DI218" s="44">
        <f>Matrix2!DI218/Matrix3!DI218*100</f>
        <v>46.666666666666664</v>
      </c>
    </row>
    <row r="219" spans="1:113" x14ac:dyDescent="0.2">
      <c r="A219" s="3" t="s">
        <v>42</v>
      </c>
      <c r="B219" s="4">
        <v>2019</v>
      </c>
      <c r="C219" s="2" t="s">
        <v>19</v>
      </c>
      <c r="D219" s="38">
        <f>Matrix2!D219/Matrix3!D219*100</f>
        <v>6.1452513966480442</v>
      </c>
      <c r="E219" s="38">
        <f>Matrix2!E219/Matrix3!E219*100</f>
        <v>3.4571062740076828</v>
      </c>
      <c r="F219" s="39" t="s">
        <v>46</v>
      </c>
      <c r="G219" s="40" t="s">
        <v>237</v>
      </c>
      <c r="H219" s="38">
        <f>Matrix2!H219/Matrix3!H219*100</f>
        <v>7.7561779242174627</v>
      </c>
      <c r="I219" s="38">
        <f>Matrix2!I219/Matrix3!I219*100</f>
        <v>15.891268533772651</v>
      </c>
      <c r="J219" s="38">
        <f>Matrix2!J219/Matrix3!J219*100</f>
        <v>27.446483180428132</v>
      </c>
      <c r="K219" s="38">
        <f>Matrix2!K219/Matrix3!K219*100</f>
        <v>16.276919730258864</v>
      </c>
      <c r="L219" s="38">
        <f>Matrix2!L219/Matrix3!L219*100</f>
        <v>5.854383358098068</v>
      </c>
      <c r="M219" s="9" t="s">
        <v>46</v>
      </c>
      <c r="N219" s="38">
        <v>13.9</v>
      </c>
      <c r="O219" s="9">
        <f>Matrix2!O219/Matrix3!O219*100</f>
        <v>28.571428571428569</v>
      </c>
      <c r="P219" s="9" t="s">
        <v>237</v>
      </c>
      <c r="Q219" s="9" t="s">
        <v>237</v>
      </c>
      <c r="R219" s="40" t="s">
        <v>46</v>
      </c>
      <c r="S219" s="38">
        <f>Matrix2!S219/Matrix3!S219*100</f>
        <v>68.956242888176263</v>
      </c>
      <c r="T219" s="38">
        <f>Matrix2!T219/Matrix3!T219*100</f>
        <v>68.375361719718896</v>
      </c>
      <c r="U219" s="38">
        <f>Matrix2!U219/Matrix3!U219*100</f>
        <v>48.715953307392994</v>
      </c>
      <c r="V219" s="38">
        <f>Matrix2!V219/Matrix3!V219*100</f>
        <v>60.104834012813043</v>
      </c>
      <c r="W219" s="38">
        <f>Matrix2!W219/Matrix3!W219*100</f>
        <v>51.544195953141639</v>
      </c>
      <c r="X219" s="38">
        <f>Matrix2!X219/Matrix3!X219*100</f>
        <v>9.3238914179733605</v>
      </c>
      <c r="Y219" s="38">
        <f>Matrix2!Y219/Matrix3!Y219*100</f>
        <v>20.438945547850391</v>
      </c>
      <c r="Z219" s="38">
        <f>Matrix2!Z219/Matrix3!Z219*100</f>
        <v>10.133033296945426</v>
      </c>
      <c r="AA219" s="38">
        <f>(Matrix3!AA219-Matrix2!AA219)/Matrix2!AA219*100</f>
        <v>27.440576771578446</v>
      </c>
      <c r="AB219" s="38" t="s">
        <v>46</v>
      </c>
      <c r="AC219" s="38" t="s">
        <v>46</v>
      </c>
      <c r="AD219" s="38">
        <f>Matrix2!AD219/Matrix3!AD219*100</f>
        <v>84.895833333333343</v>
      </c>
      <c r="AE219" s="44">
        <f>Matrix2!AE219/Matrix3!AE219*100</f>
        <v>76.268700498679962</v>
      </c>
      <c r="AF219" s="40">
        <f>Matrix2!AF219/Matrix3!AF219*100</f>
        <v>61.23959296947271</v>
      </c>
      <c r="AG219" s="38">
        <f>Matrix2!AG219/Matrix3!AG219*100</f>
        <v>17.238879736408567</v>
      </c>
      <c r="AH219" s="38">
        <f>Matrix2!AH219/Matrix3!AH219*100</f>
        <v>71.794871794871796</v>
      </c>
      <c r="AI219" s="38">
        <f>Matrix2!AI219/Matrix3!AI219*100</f>
        <v>99.185263903648604</v>
      </c>
      <c r="AJ219" s="38">
        <f>Matrix2!AJ219/Matrix3!AJ219*100</f>
        <v>34.412580943570767</v>
      </c>
      <c r="AK219" s="38">
        <f>Matrix2!AK219/Matrix3!AK219*100</f>
        <v>17.955112219451372</v>
      </c>
      <c r="AL219" s="38">
        <f>Matrix2!AL219/Matrix3!AL219*100</f>
        <v>6.9513715710723192</v>
      </c>
      <c r="AM219" s="38">
        <f>Matrix2!AM219/Matrix3!AM219*100</f>
        <v>17.708333333333336</v>
      </c>
      <c r="AN219" s="38">
        <f>Matrix2!AN219/Matrix3!AN219*100</f>
        <v>9.9579510703363923</v>
      </c>
      <c r="AO219" s="38">
        <f>Matrix2!AO219/Matrix3!AO219*1000</f>
        <v>47.782874617737001</v>
      </c>
      <c r="AP219" s="38">
        <f>Matrix2!AP219/Matrix3!AP219*100</f>
        <v>3.4571062740076828</v>
      </c>
      <c r="AQ219" s="40">
        <f>Matrix2!AQ219/Matrix3!AQ219*100</f>
        <v>3.5273368606701938</v>
      </c>
      <c r="AR219" s="38">
        <f>Matrix2!AR219/Matrix3!AR219*100</f>
        <v>10.075782537067546</v>
      </c>
      <c r="AS219" s="38">
        <f>Matrix2!AS219/Matrix3!AS219*100</f>
        <v>29.823413996075864</v>
      </c>
      <c r="AT219" s="38">
        <f>Matrix2!AT219/Matrix3!AT219*100</f>
        <v>39.364035087719294</v>
      </c>
      <c r="AU219" s="38">
        <f>Matrix2!AU219/Matrix3!AU219*100</f>
        <v>39.275766016713092</v>
      </c>
      <c r="AV219" s="38">
        <f>Matrix2!AV219/Matrix3!AV219*100</f>
        <v>5.755395683453238</v>
      </c>
      <c r="AW219" s="38">
        <f>Matrix2!AW219/Matrix3!AW219*100</f>
        <v>1.3080444735120993</v>
      </c>
      <c r="AX219" s="38">
        <v>2.6</v>
      </c>
      <c r="AY219" s="38" t="s">
        <v>46</v>
      </c>
      <c r="AZ219" s="9" t="s">
        <v>46</v>
      </c>
      <c r="BA219" s="40">
        <f>Matrix2!BA219/Matrix3!BA219*1000</f>
        <v>14.722975590856258</v>
      </c>
      <c r="BB219" s="38">
        <f>Matrix2!BB219/Matrix3!BB219*100</f>
        <v>8.5667215815486006</v>
      </c>
      <c r="BC219" s="38">
        <f>Matrix2!BC219/Matrix3!BC219*100</f>
        <v>5.4732041049030791</v>
      </c>
      <c r="BD219" s="55">
        <f>Matrix2!BD219/Matrix3!BD219*100</f>
        <v>61.979166666666664</v>
      </c>
      <c r="BE219" s="38">
        <f>Matrix2!BE219/Matrix3!BE219*100</f>
        <v>4.5217391304347831</v>
      </c>
      <c r="BF219" s="51">
        <f>Matrix2!BF219/Matrix3!BF219*100</f>
        <v>51.923076923076927</v>
      </c>
      <c r="BG219" s="38">
        <f>Matrix2!BG219/Matrix3!BG219*100</f>
        <v>22.174629324546952</v>
      </c>
      <c r="BH219" s="38">
        <f>Matrix2!BH219/Matrix3!BH219*100</f>
        <v>1.8127786032689452</v>
      </c>
      <c r="BI219" s="38">
        <f>Matrix2!BI219/Matrix3!BI219*100</f>
        <v>17.687853006363053</v>
      </c>
      <c r="BJ219" s="38">
        <f>Matrix2!BJ219/Matrix3!BJ219*100</f>
        <v>7.649960677772218</v>
      </c>
      <c r="BK219" s="38">
        <f>Matrix2!BK219/Matrix3!BK219*100</f>
        <v>28.598130841121495</v>
      </c>
      <c r="BL219" s="38" t="s">
        <v>46</v>
      </c>
      <c r="BM219" s="38" t="s">
        <v>46</v>
      </c>
      <c r="BN219" s="38" t="s">
        <v>237</v>
      </c>
      <c r="BO219" s="40" t="s">
        <v>46</v>
      </c>
      <c r="BP219" s="38">
        <f>Matrix2!BP219/Matrix3!BP219*100</f>
        <v>12.92726998945942</v>
      </c>
      <c r="BQ219" s="38">
        <f>Matrix2!BQ219/Matrix3!BQ219*100</f>
        <v>13.571101100679881</v>
      </c>
      <c r="BR219" s="38">
        <f>(Matrix2!BR219-Matrix3!BR219)/Matrix3!BR219*100</f>
        <v>68.298860852879358</v>
      </c>
      <c r="BS219" s="38">
        <f>Matrix2!BS219/Matrix3!BS219*100</f>
        <v>5.0576606260296542</v>
      </c>
      <c r="BT219" s="38">
        <f>Matrix2!BT219/Matrix3!BT219*100</f>
        <v>2.4909390444810544</v>
      </c>
      <c r="BU219" s="38">
        <f>Matrix2!BU219/Matrix3!BU219*100</f>
        <v>1.6337900918536363</v>
      </c>
      <c r="BV219" s="38">
        <f>Matrix2!BV219/Matrix3!BV219*100</f>
        <v>4.995766299745978</v>
      </c>
      <c r="BW219" s="38">
        <f>Matrix2!BW219/Matrix3!BW219*100</f>
        <v>6.2750189332467814</v>
      </c>
      <c r="BX219" s="35">
        <f>Matrix2!BX219/Matrix3!BX219*1000</f>
        <v>54523.419736243748</v>
      </c>
      <c r="BY219" s="45">
        <f>Matrix2!BY219/Matrix3!BY219*1000000</f>
        <v>28621.237203959594</v>
      </c>
      <c r="BZ219" s="38">
        <f>Matrix2!BZ219/Matrix3!BZ219*100</f>
        <v>63.733113673805597</v>
      </c>
      <c r="CA219" s="38">
        <f>Matrix2!CA219/Matrix3!CA219*100</f>
        <v>68.541645164619666</v>
      </c>
      <c r="CB219" s="38">
        <f>Matrix2!CB219/Matrix3!CB219*100</f>
        <v>87.072730010540582</v>
      </c>
      <c r="CC219" s="38">
        <f>Matrix2!CC219/Matrix3!CC219*100</f>
        <v>12.92726998945942</v>
      </c>
      <c r="CD219" s="38">
        <f>Matrix2!CD219/Matrix3!CD219*100</f>
        <v>7.9807257943080856</v>
      </c>
      <c r="CE219" s="38">
        <f>Matrix2!CE219/Matrix3!CE219*100</f>
        <v>70.108084738434925</v>
      </c>
      <c r="CF219" s="38">
        <f>Matrix2!CF219/Matrix3!CF219*100</f>
        <v>8.0508474576271176</v>
      </c>
      <c r="CG219" s="35">
        <f>Matrix2!$CG219-Matrix3!CG219</f>
        <v>-3742</v>
      </c>
      <c r="CH219" s="38">
        <f>Matrix2!CH219/Matrix3!CH219*100</f>
        <v>2.7141601612986612</v>
      </c>
      <c r="CI219" s="38">
        <f>Matrix2!CI219/Matrix3!CI219*100</f>
        <v>1.4940805459339295</v>
      </c>
      <c r="CJ219" s="38">
        <f>Matrix2!CJ219/Matrix3!CJ219*100</f>
        <v>1.2200796153647313</v>
      </c>
      <c r="CK219" s="38">
        <f>Matrix2!CK219/Matrix3!CK219*100</f>
        <v>29.333333333333332</v>
      </c>
      <c r="CL219" s="38">
        <v>3.3</v>
      </c>
      <c r="CM219" s="38">
        <f>Matrix2!CM219/Matrix3!CM219*100</f>
        <v>44.571428571428569</v>
      </c>
      <c r="CN219" s="38">
        <f>Matrix2!CN219/Matrix3!CN219*100</f>
        <v>26.757090012330458</v>
      </c>
      <c r="CO219" s="40">
        <f>Matrix2!CO219/Matrix3!CO219*100</f>
        <v>4.8509897759408309</v>
      </c>
      <c r="CP219" s="35">
        <f>Matrix2!CP219-Matrix3!CP219</f>
        <v>93</v>
      </c>
      <c r="CQ219" s="77">
        <f>Matrix2!CQ219/Matrix3!CQ219*100-100</f>
        <v>0.65971483294318034</v>
      </c>
      <c r="CR219" s="35">
        <f>Matrix2!CR219-Matrix3!CR219</f>
        <v>203</v>
      </c>
      <c r="CS219" s="50">
        <f>Matrix2!CS219/Matrix3!CS219*100-100</f>
        <v>1.4513476799885581</v>
      </c>
      <c r="CT219" s="38">
        <f>Matrix2!CT219/Matrix3!CT219*100</f>
        <v>28.548273431994364</v>
      </c>
      <c r="CU219" s="35">
        <f>Matrix2!CT219-Matrix3!CU219</f>
        <v>35</v>
      </c>
      <c r="CV219" s="38">
        <f>Matrix2!CV219/Matrix3!CV219*100</f>
        <v>116.78153629316419</v>
      </c>
      <c r="CW219" s="38">
        <f>Matrix2!CW219/Matrix3!CW219*100</f>
        <v>54.600658978583198</v>
      </c>
      <c r="CX219" s="38">
        <f>Matrix2!CX219/Matrix3!CX219</f>
        <v>2.1698720240223066</v>
      </c>
      <c r="CY219" s="38">
        <f>Matrix2!CY219/Matrix3!CY219</f>
        <v>1.7415504676651175</v>
      </c>
      <c r="CZ219" s="38">
        <f>Matrix2!CZ219/Matrix3!CZ219</f>
        <v>31.913774973711881</v>
      </c>
      <c r="DA219" s="40">
        <f>(Matrix2!DA219-Matrix3!DA219)/Matrix3!DA219*100</f>
        <v>7.4242424242424274</v>
      </c>
      <c r="DB219" s="44" t="s">
        <v>46</v>
      </c>
      <c r="DC219" s="44" t="s">
        <v>46</v>
      </c>
      <c r="DD219" s="44" t="s">
        <v>46</v>
      </c>
      <c r="DE219" s="44" t="s">
        <v>46</v>
      </c>
      <c r="DF219" s="44">
        <f>Matrix2!DF219/Matrix3!DF219*100</f>
        <v>5.4732041049030791</v>
      </c>
      <c r="DG219" s="44">
        <f>Matrix2!DG219/Matrix3!DG219*100</f>
        <v>61.979166666666664</v>
      </c>
      <c r="DH219" s="44">
        <f>Matrix2!DH219/Matrix3!DH219*100</f>
        <v>4.5217391304347831</v>
      </c>
      <c r="DI219" s="44">
        <f>Matrix2!DI219/Matrix3!DI219*100</f>
        <v>51.923076923076927</v>
      </c>
    </row>
    <row r="220" spans="1:113" x14ac:dyDescent="0.2">
      <c r="A220" s="3" t="s">
        <v>43</v>
      </c>
      <c r="B220" s="4">
        <v>2019</v>
      </c>
      <c r="C220" s="2" t="s">
        <v>20</v>
      </c>
      <c r="D220" s="38">
        <f>Matrix2!D220/Matrix3!D220*100</f>
        <v>6.7885117493472595</v>
      </c>
      <c r="E220" s="38">
        <f>Matrix2!E220/Matrix3!E220*100</f>
        <v>6.2130177514792901</v>
      </c>
      <c r="F220" s="39" t="s">
        <v>46</v>
      </c>
      <c r="G220" s="40" t="s">
        <v>237</v>
      </c>
      <c r="H220" s="38">
        <f>Matrix2!H220/Matrix3!H220*100</f>
        <v>6.6044308206771634</v>
      </c>
      <c r="I220" s="38">
        <f>Matrix2!I220/Matrix3!I220*100</f>
        <v>15.138637313640796</v>
      </c>
      <c r="J220" s="38">
        <f>Matrix2!J220/Matrix3!J220*100</f>
        <v>29.394930498773508</v>
      </c>
      <c r="K220" s="38">
        <f>Matrix2!K220/Matrix3!K220*100</f>
        <v>15.217651996642283</v>
      </c>
      <c r="L220" s="38">
        <f>Matrix2!L220/Matrix3!L220*100</f>
        <v>5.1835247968618656</v>
      </c>
      <c r="M220" s="9" t="s">
        <v>46</v>
      </c>
      <c r="N220" s="38" t="s">
        <v>237</v>
      </c>
      <c r="O220" s="9">
        <f>Matrix2!O220/Matrix3!O220*100</f>
        <v>22.026431718061673</v>
      </c>
      <c r="P220" s="9" t="s">
        <v>237</v>
      </c>
      <c r="Q220" s="9" t="s">
        <v>237</v>
      </c>
      <c r="R220" s="40" t="s">
        <v>46</v>
      </c>
      <c r="S220" s="38">
        <f>Matrix2!S220/Matrix3!S220*100</f>
        <v>64.896021699819173</v>
      </c>
      <c r="T220" s="38">
        <f>Matrix2!T220/Matrix3!T220*100</f>
        <v>67.470709855272233</v>
      </c>
      <c r="U220" s="38">
        <f>Matrix2!U220/Matrix3!U220*100</f>
        <v>48.159688412852972</v>
      </c>
      <c r="V220" s="38">
        <f>Matrix2!V220/Matrix3!V220*100</f>
        <v>59.138187221396734</v>
      </c>
      <c r="W220" s="38">
        <f>Matrix2!W220/Matrix3!W220*100</f>
        <v>54.144763445208241</v>
      </c>
      <c r="X220" s="38">
        <f>Matrix2!X220/Matrix3!X220*100</f>
        <v>12.096168294515403</v>
      </c>
      <c r="Y220" s="38">
        <f>Matrix2!Y220/Matrix3!Y220*100</f>
        <v>22.609028854294273</v>
      </c>
      <c r="Z220" s="38">
        <f>Matrix2!Z220/Matrix3!Z220*100</f>
        <v>10.237680486270332</v>
      </c>
      <c r="AA220" s="38">
        <f>(Matrix3!AA220-Matrix2!AA220)/Matrix2!AA220*100</f>
        <v>25.801407783158918</v>
      </c>
      <c r="AB220" s="38" t="s">
        <v>46</v>
      </c>
      <c r="AC220" s="38" t="s">
        <v>46</v>
      </c>
      <c r="AD220" s="38">
        <f>Matrix2!AD220/Matrix3!AD220*100</f>
        <v>81.884057971014485</v>
      </c>
      <c r="AE220" s="44">
        <f>Matrix2!AE220/Matrix3!AE220*100</f>
        <v>45.527771940883937</v>
      </c>
      <c r="AF220" s="40">
        <f>Matrix2!AF220/Matrix3!AF220*100</f>
        <v>0</v>
      </c>
      <c r="AG220" s="38">
        <f>Matrix2!AG220/Matrix3!AG220*100</f>
        <v>17.040546189215551</v>
      </c>
      <c r="AH220" s="38">
        <f>Matrix2!AH220/Matrix3!AH220*100</f>
        <v>55.859375</v>
      </c>
      <c r="AI220" s="38">
        <f>Matrix2!AI220/Matrix3!AI220*100</f>
        <v>105.49306541443704</v>
      </c>
      <c r="AJ220" s="38">
        <f>Matrix2!AJ220/Matrix3!AJ220*100</f>
        <v>39.262472885032537</v>
      </c>
      <c r="AK220" s="38">
        <f>Matrix2!AK220/Matrix3!AK220*100</f>
        <v>19.126819126819129</v>
      </c>
      <c r="AL220" s="38">
        <f>Matrix2!AL220/Matrix3!AL220*100</f>
        <v>9.0090090090090094</v>
      </c>
      <c r="AM220" s="38">
        <f>Matrix2!AM220/Matrix3!AM220*100</f>
        <v>19.565217391304348</v>
      </c>
      <c r="AN220" s="38">
        <f>Matrix2!AN220/Matrix3!AN220*100</f>
        <v>12.060506950122649</v>
      </c>
      <c r="AO220" s="38">
        <f>Matrix2!AO220/Matrix3!AO220*1000</f>
        <v>55.192150449713814</v>
      </c>
      <c r="AP220" s="38">
        <f>Matrix2!AP220/Matrix3!AP220*100</f>
        <v>6.2130177514792901</v>
      </c>
      <c r="AQ220" s="40">
        <f>Matrix2!AQ220/Matrix3!AQ220*100</f>
        <v>6.0085836909871242</v>
      </c>
      <c r="AR220" s="38">
        <f>Matrix2!AR220/Matrix3!AR220*100</f>
        <v>9.6697784589661406</v>
      </c>
      <c r="AS220" s="38">
        <f>Matrix2!AS220/Matrix3!AS220*100</f>
        <v>31.051873198847264</v>
      </c>
      <c r="AT220" s="38">
        <f>Matrix2!AT220/Matrix3!AT220*100</f>
        <v>41.299303944315547</v>
      </c>
      <c r="AU220" s="38">
        <f>Matrix2!AU220/Matrix3!AU220*100</f>
        <v>37.078651685393261</v>
      </c>
      <c r="AV220" s="38">
        <f>Matrix2!AV220/Matrix3!AV220*100</f>
        <v>7.2766570605187315</v>
      </c>
      <c r="AW220" s="38">
        <f>Matrix2!AW220/Matrix3!AW220*100</f>
        <v>1.2968299711815563</v>
      </c>
      <c r="AX220" s="38" t="s">
        <v>237</v>
      </c>
      <c r="AY220" s="38" t="s">
        <v>46</v>
      </c>
      <c r="AZ220" s="9" t="s">
        <v>46</v>
      </c>
      <c r="BA220" s="40">
        <f>Matrix2!BA220/Matrix3!BA220*1000</f>
        <v>9.5735422106179282</v>
      </c>
      <c r="BB220" s="38">
        <f>Matrix2!BB220/Matrix3!BB220*100</f>
        <v>10.868050717570016</v>
      </c>
      <c r="BC220" s="38">
        <f>Matrix2!BC220/Matrix3!BC220*100</f>
        <v>4.2612064194798007</v>
      </c>
      <c r="BD220" s="55">
        <f>Matrix2!BD220/Matrix3!BD220*100</f>
        <v>51.94805194805194</v>
      </c>
      <c r="BE220" s="38">
        <f>Matrix2!BE220/Matrix3!BE220*100</f>
        <v>5.3601340033500842</v>
      </c>
      <c r="BF220" s="51">
        <f>Matrix2!BF220/Matrix3!BF220*100</f>
        <v>50</v>
      </c>
      <c r="BG220" s="38">
        <f>Matrix2!BG220/Matrix3!BG220*100</f>
        <v>24.864149366030375</v>
      </c>
      <c r="BH220" s="38">
        <f>Matrix2!BH220/Matrix3!BH220*100</f>
        <v>2.1294480246567669</v>
      </c>
      <c r="BI220" s="38">
        <f>Matrix2!BI220/Matrix3!BI220*100</f>
        <v>19.414414414414413</v>
      </c>
      <c r="BJ220" s="38">
        <f>Matrix2!BJ220/Matrix3!BJ220*100</f>
        <v>8.2582582582582589</v>
      </c>
      <c r="BK220" s="38">
        <f>Matrix2!BK220/Matrix3!BK220*100</f>
        <v>24.727272727272727</v>
      </c>
      <c r="BL220" s="38" t="s">
        <v>46</v>
      </c>
      <c r="BM220" s="38" t="s">
        <v>46</v>
      </c>
      <c r="BN220" s="38" t="s">
        <v>237</v>
      </c>
      <c r="BO220" s="40" t="s">
        <v>46</v>
      </c>
      <c r="BP220" s="38">
        <f>Matrix2!BP220/Matrix3!BP220*100</f>
        <v>11.587465564738292</v>
      </c>
      <c r="BQ220" s="38">
        <f>Matrix2!BQ220/Matrix3!BQ220*100</f>
        <v>14.189694046962378</v>
      </c>
      <c r="BR220" s="38">
        <f>(Matrix2!BR220-Matrix3!BR220)/Matrix3!BR220*100</f>
        <v>63.475201275223057</v>
      </c>
      <c r="BS220" s="38">
        <f>Matrix2!BS220/Matrix3!BS220*100</f>
        <v>6.3048627560261945</v>
      </c>
      <c r="BT220" s="38">
        <f>Matrix2!BT220/Matrix3!BT220*100</f>
        <v>3.2464818169151455</v>
      </c>
      <c r="BU220" s="38">
        <f>Matrix2!BU220/Matrix3!BU220*100</f>
        <v>1.8422865013774103</v>
      </c>
      <c r="BV220" s="38">
        <f>Matrix2!BV220/Matrix3!BV220*100</f>
        <v>6.425591098748261</v>
      </c>
      <c r="BW220" s="38">
        <f>Matrix2!BW220/Matrix3!BW220*100</f>
        <v>9.368244054768196</v>
      </c>
      <c r="BX220" s="35">
        <f>Matrix2!BX220/Matrix3!BX220*1000</f>
        <v>48859.121096509814</v>
      </c>
      <c r="BY220" s="45">
        <f>Matrix2!BY220/Matrix3!BY220*1000000</f>
        <v>25942.151700583461</v>
      </c>
      <c r="BZ220" s="38">
        <f>Matrix2!BZ220/Matrix3!BZ220*100</f>
        <v>61.146718684687194</v>
      </c>
      <c r="CA220" s="38">
        <f>Matrix2!CA220/Matrix3!CA220*100</f>
        <v>65.790666062528317</v>
      </c>
      <c r="CB220" s="38">
        <f>Matrix2!CB220/Matrix3!CB220*100</f>
        <v>88.412534435261705</v>
      </c>
      <c r="CC220" s="38">
        <f>Matrix2!CC220/Matrix3!CC220*100</f>
        <v>11.587465564738292</v>
      </c>
      <c r="CD220" s="38">
        <f>Matrix2!CD220/Matrix3!CD220*100</f>
        <v>6.6976584022038574</v>
      </c>
      <c r="CE220" s="38">
        <f>Matrix2!CE220/Matrix3!CE220*100</f>
        <v>67.653359298928919</v>
      </c>
      <c r="CF220" s="38">
        <f>Matrix2!CF220/Matrix3!CF220*100</f>
        <v>9.4117647058823533</v>
      </c>
      <c r="CG220" s="35">
        <f>Matrix2!$CG220-Matrix3!CG220</f>
        <v>-2301</v>
      </c>
      <c r="CH220" s="38">
        <f>Matrix2!CH220/Matrix3!CH220*100</f>
        <v>2.586305115643158</v>
      </c>
      <c r="CI220" s="38">
        <f>Matrix2!CI220/Matrix3!CI220*100</f>
        <v>1.6178648741027688</v>
      </c>
      <c r="CJ220" s="38">
        <f>Matrix2!CJ220/Matrix3!CJ220*100</f>
        <v>0.96844024154038966</v>
      </c>
      <c r="CK220" s="38">
        <f>Matrix2!CK220/Matrix3!CK220*100</f>
        <v>28.193832599118945</v>
      </c>
      <c r="CL220" s="38" t="s">
        <v>237</v>
      </c>
      <c r="CM220" s="38">
        <f>Matrix2!CM220/Matrix3!CM220*100</f>
        <v>45.814977973568283</v>
      </c>
      <c r="CN220" s="38">
        <f>Matrix2!CN220/Matrix3!CN220*100</f>
        <v>22.863247863247864</v>
      </c>
      <c r="CO220" s="40">
        <f>Matrix2!CO220/Matrix3!CO220*100</f>
        <v>6.4036455210456893</v>
      </c>
      <c r="CP220" s="35">
        <f>Matrix2!CP220-Matrix3!CP220</f>
        <v>130</v>
      </c>
      <c r="CQ220" s="77">
        <f>Matrix2!CQ220/Matrix3!CQ220*100-100</f>
        <v>1.8651362984218025</v>
      </c>
      <c r="CR220" s="35">
        <f>Matrix2!CR220-Matrix3!CR220</f>
        <v>440</v>
      </c>
      <c r="CS220" s="50">
        <f>Matrix2!CS220/Matrix3!CS220*100-100</f>
        <v>6.6066066066066185</v>
      </c>
      <c r="CT220" s="38">
        <f>Matrix2!CT220/Matrix3!CT220*100</f>
        <v>35.535211267605632</v>
      </c>
      <c r="CU220" s="35">
        <f>Matrix2!CT220-Matrix3!CU220</f>
        <v>75</v>
      </c>
      <c r="CV220" s="38">
        <f>Matrix2!CV220/Matrix3!CV220*100</f>
        <v>109.86056338028168</v>
      </c>
      <c r="CW220" s="38">
        <f>Matrix2!CW220/Matrix3!CW220*100</f>
        <v>54.340950257767858</v>
      </c>
      <c r="CX220" s="38">
        <f>Matrix2!CX220/Matrix3!CX220</f>
        <v>2.1552552552552551</v>
      </c>
      <c r="CY220" s="38">
        <f>Matrix2!CY220/Matrix3!CY220</f>
        <v>2.664068299925761</v>
      </c>
      <c r="CZ220" s="38">
        <f>Matrix2!CZ220/Matrix3!CZ220</f>
        <v>40.094972067039109</v>
      </c>
      <c r="DA220" s="40">
        <f>(Matrix2!DA220-Matrix3!DA220)/Matrix3!DA220*100</f>
        <v>6.4864864864864922</v>
      </c>
      <c r="DB220" s="44" t="s">
        <v>46</v>
      </c>
      <c r="DC220" s="44" t="s">
        <v>46</v>
      </c>
      <c r="DD220" s="44" t="s">
        <v>46</v>
      </c>
      <c r="DE220" s="44" t="s">
        <v>46</v>
      </c>
      <c r="DF220" s="44">
        <f>Matrix2!DF220/Matrix3!DF220*100</f>
        <v>4.2612064194798007</v>
      </c>
      <c r="DG220" s="44">
        <f>Matrix2!DG220/Matrix3!DG220*100</f>
        <v>51.94805194805194</v>
      </c>
      <c r="DH220" s="44">
        <f>Matrix2!DH220/Matrix3!DH220*100</f>
        <v>5.3601340033500842</v>
      </c>
      <c r="DI220" s="44">
        <f>Matrix2!DI220/Matrix3!DI220*100</f>
        <v>50</v>
      </c>
    </row>
    <row r="221" spans="1:113" x14ac:dyDescent="0.2">
      <c r="A221" s="3" t="s">
        <v>44</v>
      </c>
      <c r="B221" s="4">
        <v>2019</v>
      </c>
      <c r="C221" s="2" t="s">
        <v>21</v>
      </c>
      <c r="D221" s="38">
        <f>Matrix2!D221/Matrix3!D221*100</f>
        <v>10.49436253252385</v>
      </c>
      <c r="E221" s="38">
        <f>Matrix2!E221/Matrix3!E221*100</f>
        <v>7.4436826640548484</v>
      </c>
      <c r="F221" s="39" t="s">
        <v>46</v>
      </c>
      <c r="G221" s="40">
        <f>Matrix2!G221/Matrix3!G221*100</f>
        <v>2.1163519028186388</v>
      </c>
      <c r="H221" s="38">
        <f>Matrix2!H221/Matrix3!H221*100</f>
        <v>9.2625984625605007</v>
      </c>
      <c r="I221" s="38">
        <f>Matrix2!I221/Matrix3!I221*100</f>
        <v>20.254816361393186</v>
      </c>
      <c r="J221" s="38">
        <f>Matrix2!J221/Matrix3!J221*100</f>
        <v>35.601563631098884</v>
      </c>
      <c r="K221" s="38">
        <f>Matrix2!K221/Matrix3!K221*100</f>
        <v>20.860089511578128</v>
      </c>
      <c r="L221" s="38">
        <f>Matrix2!L221/Matrix3!L221*100</f>
        <v>7.5214749633354288</v>
      </c>
      <c r="M221" s="9" t="s">
        <v>46</v>
      </c>
      <c r="N221" s="38">
        <v>15.2</v>
      </c>
      <c r="O221" s="9">
        <f>Matrix2!O221/Matrix3!O221*100</f>
        <v>30.208333333333332</v>
      </c>
      <c r="P221" s="9">
        <f>Matrix2!P221/Matrix3!P221*100</f>
        <v>38.734106388053199</v>
      </c>
      <c r="Q221" s="9">
        <f>(Matrix3!Q221-Matrix2!Q221)/Matrix2!Q221*100</f>
        <v>43.824840659159229</v>
      </c>
      <c r="R221" s="40" t="s">
        <v>46</v>
      </c>
      <c r="S221" s="38">
        <f>Matrix2!S221/Matrix3!S221*100</f>
        <v>66.178120092724143</v>
      </c>
      <c r="T221" s="38">
        <f>Matrix2!T221/Matrix3!T221*100</f>
        <v>67.966450853443206</v>
      </c>
      <c r="U221" s="38">
        <f>Matrix2!U221/Matrix3!U221*100</f>
        <v>47.284263959390863</v>
      </c>
      <c r="V221" s="38">
        <f>Matrix2!V221/Matrix3!V221*100</f>
        <v>60.051546391752574</v>
      </c>
      <c r="W221" s="38">
        <f>Matrix2!W221/Matrix3!W221*100</f>
        <v>52.589908749329041</v>
      </c>
      <c r="X221" s="38">
        <f>Matrix2!X221/Matrix3!X221*100</f>
        <v>10.532017332691382</v>
      </c>
      <c r="Y221" s="38">
        <f>Matrix2!Y221/Matrix3!Y221*100</f>
        <v>26.009047127453872</v>
      </c>
      <c r="Z221" s="38">
        <f>Matrix2!Z221/Matrix3!Z221*100</f>
        <v>12.734897035791329</v>
      </c>
      <c r="AA221" s="38">
        <f>(Matrix3!AA221-Matrix2!AA221)/Matrix2!AA221*100</f>
        <v>21.11760819799775</v>
      </c>
      <c r="AB221" s="38" t="s">
        <v>46</v>
      </c>
      <c r="AC221" s="38" t="s">
        <v>46</v>
      </c>
      <c r="AD221" s="38">
        <f>Matrix2!AD221/Matrix3!AD221*100</f>
        <v>85.202863961813847</v>
      </c>
      <c r="AE221" s="44">
        <f>Matrix2!AE221/Matrix3!AE221*100</f>
        <v>42.17883827428296</v>
      </c>
      <c r="AF221" s="40">
        <f>Matrix2!AF221/Matrix3!AF221*100</f>
        <v>4.9046321525885563</v>
      </c>
      <c r="AG221" s="38">
        <f>Matrix2!AG221/Matrix3!AG221*100</f>
        <v>16.387491695928631</v>
      </c>
      <c r="AH221" s="38">
        <f>Matrix2!AH221/Matrix3!AH221*100</f>
        <v>60.552763819095482</v>
      </c>
      <c r="AI221" s="38">
        <f>Matrix2!AI221/Matrix3!AI221*100</f>
        <v>96.206491982792329</v>
      </c>
      <c r="AJ221" s="38">
        <f>Matrix2!AJ221/Matrix3!AJ221*100</f>
        <v>25.340599455040874</v>
      </c>
      <c r="AK221" s="38">
        <f>Matrix2!AK221/Matrix3!AK221*100</f>
        <v>20.534182798333742</v>
      </c>
      <c r="AL221" s="38">
        <f>Matrix2!AL221/Matrix3!AL221*100</f>
        <v>12.006861063464838</v>
      </c>
      <c r="AM221" s="38">
        <f>Matrix2!AM221/Matrix3!AM221*100</f>
        <v>28.878281622911693</v>
      </c>
      <c r="AN221" s="38">
        <f>Matrix2!AN221/Matrix3!AN221*100</f>
        <v>15.448096134356451</v>
      </c>
      <c r="AO221" s="38">
        <f>Matrix2!AO221/Matrix3!AO221*1000</f>
        <v>64.716953814970324</v>
      </c>
      <c r="AP221" s="38">
        <f>Matrix2!AP221/Matrix3!AP221*100</f>
        <v>7.4436826640548484</v>
      </c>
      <c r="AQ221" s="40">
        <f>Matrix2!AQ221/Matrix3!AQ221*100</f>
        <v>10.146862483311081</v>
      </c>
      <c r="AR221" s="38">
        <f>Matrix2!AR221/Matrix3!AR221*100</f>
        <v>10.406187719464743</v>
      </c>
      <c r="AS221" s="38">
        <f>Matrix2!AS221/Matrix3!AS221*100</f>
        <v>33.196534427724579</v>
      </c>
      <c r="AT221" s="38">
        <f>Matrix2!AT221/Matrix3!AT221*100</f>
        <v>38.049450549450547</v>
      </c>
      <c r="AU221" s="38">
        <f>Matrix2!AU221/Matrix3!AU221*100</f>
        <v>38.989169675090253</v>
      </c>
      <c r="AV221" s="38">
        <f>Matrix2!AV221/Matrix3!AV221*100</f>
        <v>9.0287277701778379</v>
      </c>
      <c r="AW221" s="38">
        <f>Matrix2!AW221/Matrix3!AW221*100</f>
        <v>1.8467852257181943</v>
      </c>
      <c r="AX221" s="38">
        <v>3.8</v>
      </c>
      <c r="AY221" s="38" t="s">
        <v>46</v>
      </c>
      <c r="AZ221" s="9" t="s">
        <v>46</v>
      </c>
      <c r="BA221" s="40">
        <f>Matrix2!BA221/Matrix3!BA221*1000</f>
        <v>13.663967611336034</v>
      </c>
      <c r="BB221" s="38">
        <f>Matrix2!BB221/Matrix3!BB221*100</f>
        <v>11.006453449748506</v>
      </c>
      <c r="BC221" s="38">
        <f>Matrix2!BC221/Matrix3!BC221*100</f>
        <v>5.3489439853076215</v>
      </c>
      <c r="BD221" s="55">
        <f>Matrix2!BD221/Matrix3!BD221*100</f>
        <v>58.369098712446352</v>
      </c>
      <c r="BE221" s="38">
        <f>Matrix2!BE221/Matrix3!BE221*100</f>
        <v>7.3364177131526764</v>
      </c>
      <c r="BF221" s="51">
        <f>Matrix2!BF221/Matrix3!BF221*100</f>
        <v>63.063063063063062</v>
      </c>
      <c r="BG221" s="38">
        <f>Matrix2!BG221/Matrix3!BG221*100</f>
        <v>22.648761507070322</v>
      </c>
      <c r="BH221" s="38">
        <f>Matrix2!BH221/Matrix3!BH221*100</f>
        <v>2.3989105384454223</v>
      </c>
      <c r="BI221" s="38">
        <f>Matrix2!BI221/Matrix3!BI221*100</f>
        <v>17.351160443995965</v>
      </c>
      <c r="BJ221" s="38">
        <f>Matrix2!BJ221/Matrix3!BJ221*100</f>
        <v>8.0877901109989914</v>
      </c>
      <c r="BK221" s="38">
        <f>Matrix2!BK221/Matrix3!BK221*100</f>
        <v>24.017467248908297</v>
      </c>
      <c r="BL221" s="38" t="s">
        <v>46</v>
      </c>
      <c r="BM221" s="38" t="s">
        <v>46</v>
      </c>
      <c r="BN221" s="38">
        <f>Matrix2!BN221/Matrix3!BN221*100</f>
        <v>14.636091724825523</v>
      </c>
      <c r="BO221" s="40">
        <f>Matrix2!BO221/Matrix3!BO221*100</f>
        <v>18.27354260089686</v>
      </c>
      <c r="BP221" s="38">
        <f>Matrix2!BP221/Matrix3!BP221*100</f>
        <v>12.870411322423706</v>
      </c>
      <c r="BQ221" s="38">
        <f>Matrix2!BQ221/Matrix3!BQ221*100</f>
        <v>16.939329742554346</v>
      </c>
      <c r="BR221" s="38">
        <f>(Matrix2!BR221-Matrix3!BR221)/Matrix3!BR221*100</f>
        <v>56.634757529547727</v>
      </c>
      <c r="BS221" s="38">
        <f>Matrix2!BS221/Matrix3!BS221*100</f>
        <v>7.7987093100502989</v>
      </c>
      <c r="BT221" s="38">
        <f>Matrix2!BT221/Matrix3!BT221*100</f>
        <v>3.7771661763310238</v>
      </c>
      <c r="BU221" s="38">
        <f>Matrix2!BU221/Matrix3!BU221*100</f>
        <v>2.3772666961521449</v>
      </c>
      <c r="BV221" s="38">
        <f>Matrix2!BV221/Matrix3!BV221*100</f>
        <v>7.5486166492853197</v>
      </c>
      <c r="BW221" s="38">
        <f>Matrix2!BW221/Matrix3!BW221*100</f>
        <v>9.1977711625066796</v>
      </c>
      <c r="BX221" s="35">
        <f>Matrix2!BX221/Matrix3!BX221*1000</f>
        <v>44075.94996237773</v>
      </c>
      <c r="BY221" s="45">
        <f>Matrix2!BY221/Matrix3!BY221*1000000</f>
        <v>24398.800924588268</v>
      </c>
      <c r="BZ221" s="38">
        <f>Matrix2!BZ221/Matrix3!BZ221*100</f>
        <v>63.976938407516371</v>
      </c>
      <c r="CA221" s="38">
        <f>Matrix2!CA221/Matrix3!CA221*100</f>
        <v>66.895965087466251</v>
      </c>
      <c r="CB221" s="38">
        <f>Matrix2!CB221/Matrix3!CB221*100</f>
        <v>87.129588677576294</v>
      </c>
      <c r="CC221" s="38">
        <f>Matrix2!CC221/Matrix3!CC221*100</f>
        <v>12.870411322423706</v>
      </c>
      <c r="CD221" s="38">
        <f>Matrix2!CD221/Matrix3!CD221*100</f>
        <v>7.375055285272003</v>
      </c>
      <c r="CE221" s="38">
        <f>Matrix2!CE221/Matrix3!CE221*100</f>
        <v>69.581218274111677</v>
      </c>
      <c r="CF221" s="38">
        <f>Matrix2!CF221/Matrix3!CF221*100</f>
        <v>9.8930481283422473</v>
      </c>
      <c r="CG221" s="35">
        <f>Matrix2!$CG221-Matrix3!CG221</f>
        <v>-3773</v>
      </c>
      <c r="CH221" s="38">
        <f>Matrix2!CH221/Matrix3!CH221*100</f>
        <v>3.2041535323567585</v>
      </c>
      <c r="CI221" s="38">
        <f>Matrix2!CI221/Matrix3!CI221*100</f>
        <v>1.8171704060819582</v>
      </c>
      <c r="CJ221" s="38">
        <f>Matrix2!CJ221/Matrix3!CJ221*100</f>
        <v>1.3869831262748007</v>
      </c>
      <c r="CK221" s="38">
        <f>Matrix2!CK221/Matrix3!CK221*100</f>
        <v>31.712962962962965</v>
      </c>
      <c r="CL221" s="38">
        <v>4</v>
      </c>
      <c r="CM221" s="38">
        <f>Matrix2!CM221/Matrix3!CM221*100</f>
        <v>54.513888888888886</v>
      </c>
      <c r="CN221" s="38">
        <f>Matrix2!CN221/Matrix3!CN221*100</f>
        <v>25.610482430017868</v>
      </c>
      <c r="CO221" s="40">
        <f>Matrix2!CO221/Matrix3!CO221*100</f>
        <v>7.7485892196925477</v>
      </c>
      <c r="CP221" s="35">
        <f>Matrix2!CP221-Matrix3!CP221</f>
        <v>121</v>
      </c>
      <c r="CQ221" s="77">
        <f>Matrix2!CQ221/Matrix3!CQ221*100-100</f>
        <v>0.58774955068732027</v>
      </c>
      <c r="CR221" s="35">
        <f>Matrix2!CR221-Matrix3!CR221</f>
        <v>888</v>
      </c>
      <c r="CS221" s="50">
        <f>Matrix2!CS221/Matrix3!CS221*100-100</f>
        <v>4.4803229061554077</v>
      </c>
      <c r="CT221" s="38">
        <f>Matrix2!CT221/Matrix3!CT221*100</f>
        <v>41.568475951323158</v>
      </c>
      <c r="CU221" s="35">
        <f>Matrix2!CT221-Matrix3!CU221</f>
        <v>68</v>
      </c>
      <c r="CV221" s="38">
        <f>Matrix2!CV221/Matrix3!CV221*100</f>
        <v>100.75043461464168</v>
      </c>
      <c r="CW221" s="38">
        <f>Matrix2!CW221/Matrix3!CW221*100</f>
        <v>49.500332162854697</v>
      </c>
      <c r="CX221" s="38">
        <f>Matrix2!CX221/Matrix3!CX221</f>
        <v>2.1265388496468214</v>
      </c>
      <c r="CY221" s="38">
        <f>Matrix2!CY221/Matrix3!CY221</f>
        <v>3.3519961825990139</v>
      </c>
      <c r="CZ221" s="38">
        <f>Matrix2!CZ221/Matrix3!CZ221</f>
        <v>50.41626794258373</v>
      </c>
      <c r="DA221" s="40">
        <f>(Matrix2!DA221-Matrix3!DA221)/Matrix3!DA221*100</f>
        <v>5.326460481099649</v>
      </c>
      <c r="DB221" s="44" t="s">
        <v>46</v>
      </c>
      <c r="DC221" s="44" t="s">
        <v>46</v>
      </c>
      <c r="DD221" s="44" t="s">
        <v>46</v>
      </c>
      <c r="DE221" s="44" t="s">
        <v>46</v>
      </c>
      <c r="DF221" s="44">
        <f>Matrix2!DF221/Matrix3!DF221*100</f>
        <v>5.3489439853076215</v>
      </c>
      <c r="DG221" s="44">
        <f>Matrix2!DG221/Matrix3!DG221*100</f>
        <v>58.369098712446352</v>
      </c>
      <c r="DH221" s="44">
        <f>Matrix2!DH221/Matrix3!DH221*100</f>
        <v>7.3364177131526764</v>
      </c>
      <c r="DI221" s="44">
        <f>Matrix2!DI221/Matrix3!DI221*100</f>
        <v>63.063063063063062</v>
      </c>
    </row>
    <row r="222" spans="1:113" x14ac:dyDescent="0.2">
      <c r="A222" s="3" t="s">
        <v>45</v>
      </c>
      <c r="B222" s="4">
        <v>2019</v>
      </c>
      <c r="C222" s="2" t="s">
        <v>22</v>
      </c>
      <c r="D222" s="38">
        <f>Matrix2!D222/Matrix3!D222*100</f>
        <v>9.9285714285714288</v>
      </c>
      <c r="E222" s="38">
        <f>Matrix2!E222/Matrix3!E222*100</f>
        <v>8.5999024322252424</v>
      </c>
      <c r="F222" s="39" t="s">
        <v>46</v>
      </c>
      <c r="G222" s="40">
        <f>Matrix2!G222/Matrix3!G222*100</f>
        <v>2.6135635917944979</v>
      </c>
      <c r="H222" s="38">
        <f>Matrix2!H222/Matrix3!H222*100</f>
        <v>14.721047698617006</v>
      </c>
      <c r="I222" s="38">
        <f>Matrix2!I222/Matrix3!I222*100</f>
        <v>31.12297650905667</v>
      </c>
      <c r="J222" s="38">
        <f>Matrix2!J222/Matrix3!J222*100</f>
        <v>48.741497845335402</v>
      </c>
      <c r="K222" s="38">
        <f>Matrix2!K222/Matrix3!K222*100</f>
        <v>32.259810335099914</v>
      </c>
      <c r="L222" s="38">
        <f>Matrix2!L222/Matrix3!L222*100</f>
        <v>14.227915031077861</v>
      </c>
      <c r="M222" s="38">
        <f>Matrix2!M222/Matrix3!M222*100</f>
        <v>19.755911517925249</v>
      </c>
      <c r="N222" s="38">
        <v>17.899999999999999</v>
      </c>
      <c r="O222" s="9">
        <f>Matrix2!O222/Matrix3!O222*100</f>
        <v>37.333436428773936</v>
      </c>
      <c r="P222" s="9">
        <f>Matrix2!P222/Matrix3!P222*100</f>
        <v>40.768784270262806</v>
      </c>
      <c r="Q222" s="9">
        <f>(Matrix3!Q222-Matrix2!Q222)/Matrix2!Q222*100</f>
        <v>45.467760705920099</v>
      </c>
      <c r="R222" s="40" t="s">
        <v>46</v>
      </c>
      <c r="S222" s="38">
        <f>Matrix2!S222/Matrix3!S222*100</f>
        <v>65.711210752891887</v>
      </c>
      <c r="T222" s="38">
        <f>Matrix2!T222/Matrix3!T222*100</f>
        <v>68.4491294175468</v>
      </c>
      <c r="U222" s="38">
        <f>Matrix2!U222/Matrix3!U222*100</f>
        <v>47.01643773924792</v>
      </c>
      <c r="V222" s="38">
        <f>Matrix2!V222/Matrix3!V222*100</f>
        <v>57.287850205017079</v>
      </c>
      <c r="W222" s="38">
        <f>Matrix2!W222/Matrix3!W222*100</f>
        <v>47.98146270002254</v>
      </c>
      <c r="X222" s="38">
        <f>Matrix2!X222/Matrix3!X222*100</f>
        <v>14.074231477546395</v>
      </c>
      <c r="Y222" s="38">
        <f>Matrix2!Y222/Matrix3!Y222*100</f>
        <v>21.768379982822196</v>
      </c>
      <c r="Z222" s="38">
        <f>Matrix2!Z222/Matrix3!Z222*100</f>
        <v>14.941877088356994</v>
      </c>
      <c r="AA222" s="38">
        <f>(Matrix3!AA222-Matrix2!AA222)/Matrix2!AA222*100</f>
        <v>13.953373019774057</v>
      </c>
      <c r="AB222" s="38" t="s">
        <v>46</v>
      </c>
      <c r="AC222" s="38" t="s">
        <v>46</v>
      </c>
      <c r="AD222" s="38">
        <f>Matrix2!AD222/Matrix3!AD222*100</f>
        <v>88.595683338005045</v>
      </c>
      <c r="AE222" s="44">
        <f>Matrix2!AE222/Matrix3!AE222*100</f>
        <v>47.80028630047957</v>
      </c>
      <c r="AF222" s="40">
        <f>Matrix2!AF222/Matrix3!AF222*100</f>
        <v>63.976602263806946</v>
      </c>
      <c r="AG222" s="38">
        <f>Matrix2!AG222/Matrix3!AG222*100</f>
        <v>16.199038987586569</v>
      </c>
      <c r="AH222" s="38">
        <f>Matrix2!AH222/Matrix3!AH222*100</f>
        <v>54.118838622552332</v>
      </c>
      <c r="AI222" s="38">
        <f>Matrix2!AI222/Matrix3!AI222*100</f>
        <v>95.908076721002743</v>
      </c>
      <c r="AJ222" s="38">
        <f>Matrix2!AJ222/Matrix3!AJ222*100</f>
        <v>21.93883945356561</v>
      </c>
      <c r="AK222" s="38">
        <f>Matrix2!AK222/Matrix3!AK222*100</f>
        <v>21.933653618135029</v>
      </c>
      <c r="AL222" s="38">
        <f>Matrix2!AL222/Matrix3!AL222*100</f>
        <v>17.153973844383742</v>
      </c>
      <c r="AM222" s="38">
        <f>Matrix2!AM222/Matrix3!AM222*100</f>
        <v>37.876907059624394</v>
      </c>
      <c r="AN222" s="38">
        <f>Matrix2!AN222/Matrix3!AN222*100</f>
        <v>21.269655096580291</v>
      </c>
      <c r="AO222" s="38">
        <f>Matrix2!AO222/Matrix3!AO222*1000</f>
        <v>65.370683098500763</v>
      </c>
      <c r="AP222" s="38">
        <f>Matrix2!AP222/Matrix3!AP222*100</f>
        <v>8.5999024322252424</v>
      </c>
      <c r="AQ222" s="40">
        <f>Matrix2!AQ222/Matrix3!AQ222*100</f>
        <v>10.457167789790081</v>
      </c>
      <c r="AR222" s="38">
        <f>Matrix2!AR222/Matrix3!AR222*100</f>
        <v>10.623385766328941</v>
      </c>
      <c r="AS222" s="38">
        <f>Matrix2!AS222/Matrix3!AS222*100</f>
        <v>33.095667725915398</v>
      </c>
      <c r="AT222" s="38">
        <f>Matrix2!AT222/Matrix3!AT222*100</f>
        <v>34.030542085836288</v>
      </c>
      <c r="AU222" s="38">
        <f>Matrix2!AU222/Matrix3!AU222*100</f>
        <v>43.201474549836952</v>
      </c>
      <c r="AV222" s="38">
        <f>Matrix2!AV222/Matrix3!AV222*100</f>
        <v>12.109767976622008</v>
      </c>
      <c r="AW222" s="38">
        <f>Matrix2!AW222/Matrix3!AW222*100</f>
        <v>2.5709403893138303</v>
      </c>
      <c r="AX222" s="38">
        <v>5</v>
      </c>
      <c r="AY222" s="38">
        <f>Matrix2!AY222/Matrix3!AY222*100</f>
        <v>3.2120786292576211</v>
      </c>
      <c r="AZ222" s="9">
        <f>Matrix2!AZ222/Matrix3!AZ222*100</f>
        <v>5.8954890576150065</v>
      </c>
      <c r="BA222" s="40">
        <f>Matrix2!BA222/Matrix3!BA222*1000</f>
        <v>17.509060632775004</v>
      </c>
      <c r="BB222" s="38">
        <f>Matrix2!BB222/Matrix3!BB222*100</f>
        <v>10.382920612571196</v>
      </c>
      <c r="BC222" s="38">
        <f>Matrix2!BC222/Matrix3!BC222*100</f>
        <v>6.8842551125471916</v>
      </c>
      <c r="BD222" s="55">
        <f>Matrix2!BD222/Matrix3!BD222*100</f>
        <v>61.320525291828801</v>
      </c>
      <c r="BE222" s="38">
        <f>Matrix2!BE222/Matrix3!BE222*100</f>
        <v>6.8677625527699817</v>
      </c>
      <c r="BF222" s="51">
        <f>Matrix2!BF222/Matrix3!BF222*100</f>
        <v>58.310439560439562</v>
      </c>
      <c r="BG222" s="38">
        <f>Matrix2!BG222/Matrix3!BG222*100</f>
        <v>21.110974456408798</v>
      </c>
      <c r="BH222" s="38">
        <f>Matrix2!BH222/Matrix3!BH222*100</f>
        <v>5.1781703637335221</v>
      </c>
      <c r="BI222" s="38">
        <f>Matrix2!BI222/Matrix3!BI222*100</f>
        <v>15.608370336994337</v>
      </c>
      <c r="BJ222" s="38">
        <f>Matrix2!BJ222/Matrix3!BJ222*100</f>
        <v>7.8542678300137521</v>
      </c>
      <c r="BK222" s="38">
        <f>Matrix2!BK222/Matrix3!BK222*100</f>
        <v>25.804525388667336</v>
      </c>
      <c r="BL222" s="38">
        <f>Matrix2!BL222/Matrix3!BL222*100</f>
        <v>29.925419743561481</v>
      </c>
      <c r="BM222" s="38">
        <f>Matrix2!BM222/Matrix3!BM222*100</f>
        <v>76.350586844549525</v>
      </c>
      <c r="BN222" s="38">
        <f>Matrix2!BN222/Matrix3!BN222*100</f>
        <v>17.814026966457256</v>
      </c>
      <c r="BO222" s="40">
        <f>Matrix2!BO222/Matrix3!BO222*100</f>
        <v>16.421640216791612</v>
      </c>
      <c r="BP222" s="38">
        <f>Matrix2!BP222/Matrix3!BP222*100</f>
        <v>12.403432065485386</v>
      </c>
      <c r="BQ222" s="38">
        <f>Matrix2!BQ222/Matrix3!BQ222*100</f>
        <v>17.291861184140505</v>
      </c>
      <c r="BR222" s="38">
        <f>(Matrix2!BR222-Matrix3!BR222)/Matrix3!BR222*100</f>
        <v>56.859290248015441</v>
      </c>
      <c r="BS222" s="38">
        <f>Matrix2!BS222/Matrix3!BS222*100</f>
        <v>11.572692997671687</v>
      </c>
      <c r="BT222" s="38">
        <f>Matrix2!BT222/Matrix3!BT222*100</f>
        <v>6.4034131632406384</v>
      </c>
      <c r="BU222" s="38">
        <f>Matrix2!BU222/Matrix3!BU222*100</f>
        <v>3.878380965456961</v>
      </c>
      <c r="BV222" s="38">
        <f>Matrix2!BV222/Matrix3!BV222*100</f>
        <v>11.693908226657234</v>
      </c>
      <c r="BW222" s="38">
        <f>Matrix2!BW222/Matrix3!BW222*100</f>
        <v>14.587062796684222</v>
      </c>
      <c r="BX222" s="35">
        <f>Matrix2!BX222/Matrix3!BX222*1000</f>
        <v>43135.804411701378</v>
      </c>
      <c r="BY222" s="45">
        <f>Matrix2!BY222/Matrix3!BY222*1000000</f>
        <v>24476.118593705945</v>
      </c>
      <c r="BZ222" s="38">
        <f>Matrix2!BZ222/Matrix3!BZ222*100</f>
        <v>65.369709872642531</v>
      </c>
      <c r="CA222" s="38">
        <f>Matrix2!CA222/Matrix3!CA222*100</f>
        <v>67.015574499187451</v>
      </c>
      <c r="CB222" s="38">
        <f>Matrix2!CB222/Matrix3!CB222*100</f>
        <v>87.59656793451461</v>
      </c>
      <c r="CC222" s="38">
        <f>Matrix2!CC222/Matrix3!CC222*100</f>
        <v>12.403432065485386</v>
      </c>
      <c r="CD222" s="38">
        <f>Matrix2!CD222/Matrix3!CD222*100</f>
        <v>7.5848492524989224</v>
      </c>
      <c r="CE222" s="38">
        <f>Matrix2!CE222/Matrix3!CE222*100</f>
        <v>69.983796265635277</v>
      </c>
      <c r="CF222" s="38">
        <f>Matrix2!CF222/Matrix3!CF222*100</f>
        <v>13.048826646479938</v>
      </c>
      <c r="CG222" s="35">
        <f>Matrix2!$CG222-Matrix3!CG222</f>
        <v>63967</v>
      </c>
      <c r="CH222" s="38">
        <f>Matrix2!CH222/Matrix3!CH222*100</f>
        <v>5.0343460241914348</v>
      </c>
      <c r="CI222" s="38">
        <f>Matrix2!CI222/Matrix3!CI222*100</f>
        <v>3.6631001471416376</v>
      </c>
      <c r="CJ222" s="38">
        <f>Matrix2!CJ222/Matrix3!CJ222*100</f>
        <v>1.3712458770497971</v>
      </c>
      <c r="CK222" s="38">
        <f>Matrix2!CK222/Matrix3!CK222*100</f>
        <v>37.181370653882837</v>
      </c>
      <c r="CL222" s="38">
        <v>6.2</v>
      </c>
      <c r="CM222" s="38">
        <f>Matrix2!CM222/Matrix3!CM222*100</f>
        <v>59.439676280316498</v>
      </c>
      <c r="CN222" s="38">
        <f>Matrix2!CN222/Matrix3!CN222*100</f>
        <v>26.287781476918237</v>
      </c>
      <c r="CO222" s="40">
        <f>Matrix2!CO222/Matrix3!CO222*100</f>
        <v>11.220374161303111</v>
      </c>
      <c r="CP222" s="35">
        <f>Matrix2!CP222-Matrix3!CP222</f>
        <v>3182</v>
      </c>
      <c r="CQ222" s="77">
        <f>Matrix2!CQ222/Matrix3!CQ222*100-100</f>
        <v>0.53062252260815512</v>
      </c>
      <c r="CR222" s="35">
        <f>Matrix2!CR222-Matrix3!CR222</f>
        <v>5842</v>
      </c>
      <c r="CS222" s="50">
        <f>Matrix2!CS222/Matrix3!CS222*100-100</f>
        <v>0.97853815578554304</v>
      </c>
      <c r="CT222" s="38">
        <f>Matrix2!CT222/Matrix3!CT222*100</f>
        <v>64.764329731029846</v>
      </c>
      <c r="CU222" s="35">
        <f>Matrix2!CT222-Matrix3!CU222</f>
        <v>2141</v>
      </c>
      <c r="CV222" s="38">
        <f>Matrix2!CV222/Matrix3!CV222*100</f>
        <v>89.473720878154779</v>
      </c>
      <c r="CW222" s="38">
        <f>Matrix2!CW222/Matrix3!CW222*100</f>
        <v>45.751722909501133</v>
      </c>
      <c r="CX222" s="38">
        <f>Matrix2!CX222/Matrix3!CX222</f>
        <v>1.9747727436420983</v>
      </c>
      <c r="CY222" s="38">
        <f>Matrix2!CY222/Matrix3!CY222</f>
        <v>5.1323390491613452</v>
      </c>
      <c r="CZ222" s="38">
        <f>Matrix2!CZ222/Matrix3!CZ222</f>
        <v>73.236737482917135</v>
      </c>
      <c r="DA222" s="40" t="s">
        <v>46</v>
      </c>
      <c r="DB222" s="38">
        <f>Matrix2!DB222/Matrix3!DB222*100</f>
        <v>11.719517641804376</v>
      </c>
      <c r="DC222" s="38">
        <f>Matrix2!DC222/Matrix3!DC222*100</f>
        <v>37.132648503796339</v>
      </c>
      <c r="DD222" s="38">
        <f>Matrix2!DD222/Matrix3!DD222*100</f>
        <v>45.252344796784278</v>
      </c>
      <c r="DE222" s="38">
        <f>Matrix2!DE222/Matrix3!DE222*100</f>
        <v>5.8954890576150065</v>
      </c>
      <c r="DF222" s="38">
        <f>Matrix2!DF222/Matrix3!DF222*100</f>
        <v>6.8842551125471916</v>
      </c>
      <c r="DG222" s="38">
        <f>Matrix2!DG222/Matrix3!DG222*100</f>
        <v>61.320525291828801</v>
      </c>
      <c r="DH222" s="44">
        <f>Matrix2!DH222/Matrix3!DH222*100</f>
        <v>6.8677625527699817</v>
      </c>
      <c r="DI222" s="44">
        <f>Matrix2!DI222/Matrix3!DI222*100</f>
        <v>58.310439560439562</v>
      </c>
    </row>
    <row r="223" spans="1:113" x14ac:dyDescent="0.2">
      <c r="A223" s="3" t="s">
        <v>24</v>
      </c>
      <c r="B223" s="4">
        <v>2020</v>
      </c>
      <c r="C223" s="2" t="s">
        <v>229</v>
      </c>
      <c r="D223" s="38">
        <f>Matrix2!D223/Matrix3!D223*100</f>
        <v>10.386456671060849</v>
      </c>
      <c r="E223" s="38">
        <f>Matrix2!E223/Matrix3!E223*100</f>
        <v>11.384399156711174</v>
      </c>
      <c r="F223" s="39" t="s">
        <v>46</v>
      </c>
      <c r="G223" s="40" t="s">
        <v>46</v>
      </c>
      <c r="H223" s="38">
        <f>Matrix2!H223/Matrix3!H223*100</f>
        <v>19.150382922892081</v>
      </c>
      <c r="I223" s="38">
        <f>Matrix2!I223/Matrix3!I223*100</f>
        <v>38.844929127938258</v>
      </c>
      <c r="J223" s="38">
        <f>Matrix2!J223/Matrix3!J223*100</f>
        <v>58.637489775838972</v>
      </c>
      <c r="K223" s="38">
        <f>Matrix2!K223/Matrix3!K223*100</f>
        <v>39.167455593043215</v>
      </c>
      <c r="L223" s="38">
        <f>Matrix2!L223/Matrix3!L223*100</f>
        <v>21.408051592730114</v>
      </c>
      <c r="M223" s="9">
        <f>Matrix2!M223/Matrix3!M223*100</f>
        <v>17.689530685920577</v>
      </c>
      <c r="N223" s="38">
        <v>21.4</v>
      </c>
      <c r="O223" s="9">
        <f>Matrix2!O223/Matrix3!O223*100</f>
        <v>40.409398362406549</v>
      </c>
      <c r="P223" s="9">
        <f>Matrix2!P223/Matrix3!P223*100</f>
        <v>38.443574338162826</v>
      </c>
      <c r="Q223" s="9">
        <f>(Matrix3!Q223-Matrix2!Q223)/Matrix2!Q223*100</f>
        <v>42.437806058137703</v>
      </c>
      <c r="R223" s="40">
        <f>Matrix2!R223/Matrix3!R223*100</f>
        <v>34.800765951714254</v>
      </c>
      <c r="S223" s="38">
        <f>Matrix2!S223/Matrix3!S223*100</f>
        <v>63.309340641199199</v>
      </c>
      <c r="T223" s="38">
        <f>Matrix2!T223/Matrix3!T223*100</f>
        <v>66.285152472094438</v>
      </c>
      <c r="U223" s="38">
        <f>Matrix2!U223/Matrix3!U223*100</f>
        <v>47.195674163145306</v>
      </c>
      <c r="V223" s="38">
        <f>Matrix2!V223/Matrix3!V223*100</f>
        <v>55.195583481640206</v>
      </c>
      <c r="W223" s="38">
        <f>Matrix2!W223/Matrix3!W223*100</f>
        <v>44.807210816224334</v>
      </c>
      <c r="X223" s="38">
        <f>Matrix2!X223/Matrix3!X223*100</f>
        <v>18.118264169859284</v>
      </c>
      <c r="Y223" s="38">
        <f>Matrix2!Y223/Matrix3!Y223*100</f>
        <v>17.88050141684046</v>
      </c>
      <c r="Z223" s="38">
        <f>Matrix2!Z223/Matrix3!Z223*100</f>
        <v>16.696702224510084</v>
      </c>
      <c r="AA223" s="38">
        <f>(Matrix3!AA223-Matrix2!AA223)/Matrix2!AA223*100</f>
        <v>6.9586255541167734</v>
      </c>
      <c r="AB223" s="38">
        <f>Matrix2!AB223/Matrix3!AB223*100</f>
        <v>14.670664116235768</v>
      </c>
      <c r="AC223" s="38">
        <f>Matrix2!AC223/Matrix3!AC223*100</f>
        <v>16.003204084459068</v>
      </c>
      <c r="AD223" s="38">
        <f>Matrix2!AD223/Matrix3!AD223*100</f>
        <v>89.380317868036613</v>
      </c>
      <c r="AE223" s="44" t="s">
        <v>46</v>
      </c>
      <c r="AF223" s="40">
        <f>Matrix2!AF223/Matrix3!AF223*100</f>
        <v>75.622580458773896</v>
      </c>
      <c r="AG223" s="38">
        <f>Matrix2!AG223/Matrix3!AG223*100</f>
        <v>15.545232075596866</v>
      </c>
      <c r="AH223" s="38" t="s">
        <v>46</v>
      </c>
      <c r="AI223" s="38" t="s">
        <v>46</v>
      </c>
      <c r="AJ223" s="38" t="s">
        <v>46</v>
      </c>
      <c r="AK223" s="38">
        <f>Matrix2!AK223/Matrix3!AK223*100</f>
        <v>24.952430548600958</v>
      </c>
      <c r="AL223" s="38">
        <f>Matrix2!AL223/Matrix3!AL223*100</f>
        <v>22.190397981052339</v>
      </c>
      <c r="AM223" s="38">
        <f>Matrix2!AM223/Matrix3!AM223*100</f>
        <v>43.86739444533633</v>
      </c>
      <c r="AN223" s="38">
        <f>Matrix2!AN223/Matrix3!AN223*100</f>
        <v>26.722697044772936</v>
      </c>
      <c r="AO223" s="38" t="s">
        <v>46</v>
      </c>
      <c r="AP223" s="38">
        <f>Matrix2!AP223/Matrix3!AP223*100</f>
        <v>11.384399156711174</v>
      </c>
      <c r="AQ223" s="40">
        <f>Matrix2!AQ223/Matrix3!AQ223*100</f>
        <v>15.424673610092416</v>
      </c>
      <c r="AR223" s="38">
        <f>Matrix2!AR223/Matrix3!AR223*100</f>
        <v>11.26471433731121</v>
      </c>
      <c r="AS223" s="38">
        <f>Matrix2!AS223/Matrix3!AS223*100</f>
        <v>31.11074758710944</v>
      </c>
      <c r="AT223" s="38">
        <f>Matrix2!AT223/Matrix3!AT223*100</f>
        <v>33.867914607214217</v>
      </c>
      <c r="AU223" s="38">
        <f>Matrix2!AU223/Matrix3!AU223*100</f>
        <v>46.002173575531749</v>
      </c>
      <c r="AV223" s="38">
        <f>Matrix2!AV223/Matrix3!AV223*100</f>
        <v>14.518239816783904</v>
      </c>
      <c r="AW223" s="38">
        <f>Matrix2!AW223/Matrix3!AW223*100</f>
        <v>4.0356617045640437</v>
      </c>
      <c r="AX223" s="38">
        <v>7.6</v>
      </c>
      <c r="AY223" s="38" t="s">
        <v>46</v>
      </c>
      <c r="AZ223" s="9">
        <f>Matrix2!AZ223/Matrix3!AZ223*100</f>
        <v>9.0734209682590574</v>
      </c>
      <c r="BA223" s="40" t="s">
        <v>46</v>
      </c>
      <c r="BB223" s="31" t="s">
        <v>46</v>
      </c>
      <c r="BC223" s="38">
        <f>Matrix2!BC223/Matrix3!BC223*100</f>
        <v>7.3677135068523842</v>
      </c>
      <c r="BD223" s="55">
        <f>Matrix2!BD223/Matrix3!BD223*100</f>
        <v>66.016218955904719</v>
      </c>
      <c r="BE223" s="38">
        <f>Matrix2!BE223/Matrix3!BE223*100</f>
        <v>6.9932323557847242</v>
      </c>
      <c r="BF223" s="51">
        <f>Matrix2!BF223/Matrix3!BF223*100</f>
        <v>60.522273425499229</v>
      </c>
      <c r="BG223" s="38">
        <f>Matrix2!BG223/Matrix3!BG223*100</f>
        <v>18.858676022909034</v>
      </c>
      <c r="BH223" s="38">
        <f>Matrix2!BH223/Matrix3!BH223*100</f>
        <v>8.8176666015243299</v>
      </c>
      <c r="BI223" s="38">
        <f>Matrix2!BI223/Matrix3!BI223*100</f>
        <v>12.924427187607435</v>
      </c>
      <c r="BJ223" s="38">
        <f>Matrix2!BJ223/Matrix3!BJ223*100</f>
        <v>7.4905458148799768</v>
      </c>
      <c r="BK223" s="38">
        <f>Matrix2!BK223/Matrix3!BK223*100</f>
        <v>26.273398128149751</v>
      </c>
      <c r="BL223" s="38" t="s">
        <v>46</v>
      </c>
      <c r="BM223" s="38" t="s">
        <v>46</v>
      </c>
      <c r="BN223" s="38" t="s">
        <v>46</v>
      </c>
      <c r="BO223" s="40" t="s">
        <v>46</v>
      </c>
      <c r="BP223" s="38">
        <f>Matrix2!BP223/Matrix3!BP223*100</f>
        <v>11.515313740333502</v>
      </c>
      <c r="BQ223" s="38">
        <f>Matrix2!BQ223/Matrix3!BQ223*100</f>
        <v>17.132001212697809</v>
      </c>
      <c r="BR223" s="38">
        <f>(Matrix2!BR223-Matrix3!BR223)/Matrix3!BR223*100</f>
        <v>59.764279979544057</v>
      </c>
      <c r="BS223" s="38">
        <f>Matrix2!BS223/Matrix3!BS223*100</f>
        <v>15.326682244023971</v>
      </c>
      <c r="BT223" s="38">
        <f>Matrix2!BT223/Matrix3!BT223*100</f>
        <v>8.5195736619811751</v>
      </c>
      <c r="BU223" s="38">
        <f>Matrix2!BU223/Matrix3!BU223*100</f>
        <v>4.461750153702023</v>
      </c>
      <c r="BV223" s="38">
        <f>Matrix2!BV223/Matrix3!BV223*100</f>
        <v>14.875956105448665</v>
      </c>
      <c r="BW223" s="38">
        <f>Matrix2!BW223/Matrix3!BW223*100</f>
        <v>15.587516116125016</v>
      </c>
      <c r="BX223" s="35">
        <f>Matrix2!BX223/Matrix3!BX223*1000</f>
        <v>42163.982694387691</v>
      </c>
      <c r="BY223" s="45">
        <f>Matrix2!BY223/Matrix3!BY223*1000000</f>
        <v>23855.035051331801</v>
      </c>
      <c r="BZ223" s="38">
        <f>Matrix2!BZ223/Matrix3!BZ223*100</f>
        <v>67.97360448745826</v>
      </c>
      <c r="CA223" s="38">
        <f>Matrix2!CA223/Matrix3!CA223*100</f>
        <v>65.068920003809993</v>
      </c>
      <c r="CB223" s="38">
        <f>Matrix2!CB223/Matrix3!CB223*100</f>
        <v>88.484686259666503</v>
      </c>
      <c r="CC223" s="38">
        <f>Matrix2!CC223/Matrix3!CC223*100</f>
        <v>11.515313740333502</v>
      </c>
      <c r="CD223" s="38">
        <f>Matrix2!CD223/Matrix3!CD223*100</f>
        <v>7.3505117127215076</v>
      </c>
      <c r="CE223" s="38">
        <f>Matrix2!CE223/Matrix3!CE223*100</f>
        <v>69.285707533346567</v>
      </c>
      <c r="CF223" s="38">
        <f>Matrix2!CF223/Matrix3!CF223*100</f>
        <v>15.371498172959805</v>
      </c>
      <c r="CG223" s="35">
        <f>Matrix2!$CG223-Matrix3!CG223</f>
        <v>116527</v>
      </c>
      <c r="CH223" s="38">
        <f>Matrix2!CH223/Matrix3!CH223*100</f>
        <v>7.6151283239940248</v>
      </c>
      <c r="CI223" s="38">
        <f>Matrix2!CI223/Matrix3!CI223*100</f>
        <v>5.3894179808117197</v>
      </c>
      <c r="CJ223" s="38">
        <f>Matrix2!CJ223/Matrix3!CJ223*100</f>
        <v>2.2257103431823051</v>
      </c>
      <c r="CK223" s="38">
        <f>Matrix2!CK223/Matrix3!CK223*100</f>
        <v>41.68031327874688</v>
      </c>
      <c r="CL223" s="38">
        <v>9.1999999999999993</v>
      </c>
      <c r="CM223" s="38">
        <f>Matrix2!CM223/Matrix3!CM223*100</f>
        <v>60.64079743681026</v>
      </c>
      <c r="CN223" s="38">
        <f>Matrix2!CN223/Matrix3!CN223*100</f>
        <v>22.501107337959546</v>
      </c>
      <c r="CO223" s="40">
        <f>Matrix2!CO223/Matrix3!CO223*100</f>
        <v>14.497329823664421</v>
      </c>
      <c r="CP223" s="35">
        <f>Matrix2!CP223-Matrix3!CP223</f>
        <v>1164</v>
      </c>
      <c r="CQ223" s="77">
        <f>Matrix2!CQ223/Matrix3!CQ223*100-100</f>
        <v>0.39049264471542244</v>
      </c>
      <c r="CR223" s="35">
        <f>Matrix2!CR223-Matrix3!CR223</f>
        <v>2555</v>
      </c>
      <c r="CS223" s="50">
        <f>Matrix2!CS223/Matrix3!CS223*100-100</f>
        <v>0.86115661253683129</v>
      </c>
      <c r="CT223" s="38">
        <f>Matrix2!CT223/Matrix3!CT223*100</f>
        <v>84.6585953503604</v>
      </c>
      <c r="CU223" s="35">
        <f>Matrix2!CT223-Matrix3!CU223</f>
        <v>1034</v>
      </c>
      <c r="CV223" s="38">
        <f>Matrix2!CV223/Matrix3!CV223*100</f>
        <v>77.206105951899588</v>
      </c>
      <c r="CW223" s="38">
        <f>Matrix2!CW223/Matrix3!CW223*100</f>
        <v>42.574557556369641</v>
      </c>
      <c r="CX223" s="38">
        <f>Matrix2!CX223/Matrix3!CX223</f>
        <v>1.8290494583645103</v>
      </c>
      <c r="CY223" s="38">
        <f>Matrix2!CY223/Matrix3!CY223</f>
        <v>26.574016943342638</v>
      </c>
      <c r="CZ223" s="38">
        <f>Matrix2!CZ223/Matrix3!CZ223</f>
        <v>137.38430379746836</v>
      </c>
      <c r="DA223" s="40" t="s">
        <v>46</v>
      </c>
      <c r="DB223" s="44">
        <f>Matrix2!DB223/Matrix3!DB223*100</f>
        <v>17.024687399807632</v>
      </c>
      <c r="DC223" s="44">
        <f>Matrix2!DC223/Matrix3!DC223*100</f>
        <v>45.591535748637384</v>
      </c>
      <c r="DD223" s="44">
        <f>Matrix2!DD223/Matrix3!DD223*100</f>
        <v>28.31035588329593</v>
      </c>
      <c r="DE223" s="44">
        <f>Matrix2!DE223/Matrix3!DE223*100</f>
        <v>9.0734209682590574</v>
      </c>
      <c r="DF223" s="44">
        <f>Matrix2!DF223/Matrix3!DF223*100</f>
        <v>7.3677135068523842</v>
      </c>
      <c r="DG223" s="44">
        <f>Matrix2!DG223/Matrix3!DG223*100</f>
        <v>66.016218955904719</v>
      </c>
      <c r="DH223" s="44">
        <f>Matrix2!DH223/Matrix3!DH223*100</f>
        <v>6.9932323557847242</v>
      </c>
      <c r="DI223" s="44">
        <f>Matrix2!DI223/Matrix3!DI223*100</f>
        <v>60.522273425499229</v>
      </c>
    </row>
    <row r="224" spans="1:113" x14ac:dyDescent="0.2">
      <c r="A224" s="3" t="s">
        <v>25</v>
      </c>
      <c r="B224" s="4">
        <v>2020</v>
      </c>
      <c r="C224" s="2" t="s">
        <v>3</v>
      </c>
      <c r="D224" s="38">
        <f>Matrix2!D224/Matrix3!D224*100</f>
        <v>8.690744920993227</v>
      </c>
      <c r="E224" s="38">
        <f>Matrix2!E224/Matrix3!E224*100</f>
        <v>4</v>
      </c>
      <c r="F224" s="39" t="s">
        <v>46</v>
      </c>
      <c r="G224" s="40" t="s">
        <v>46</v>
      </c>
      <c r="H224" s="38">
        <f>Matrix2!H224/Matrix3!H224*100</f>
        <v>10.570709670040602</v>
      </c>
      <c r="I224" s="38">
        <f>Matrix2!I224/Matrix3!I224*100</f>
        <v>22.222222222222221</v>
      </c>
      <c r="J224" s="38">
        <f>Matrix2!J224/Matrix3!J224*100</f>
        <v>39.745156222726479</v>
      </c>
      <c r="K224" s="38">
        <f>Matrix2!K224/Matrix3!K224*100</f>
        <v>23.236696176670883</v>
      </c>
      <c r="L224" s="38">
        <f>Matrix2!L224/Matrix3!L224*100</f>
        <v>8.2652238977782897</v>
      </c>
      <c r="M224" s="9" t="s">
        <v>46</v>
      </c>
      <c r="N224" s="38">
        <v>20.2</v>
      </c>
      <c r="O224" s="9">
        <f>Matrix2!O224/Matrix3!O224*100</f>
        <v>32.621951219512198</v>
      </c>
      <c r="P224" s="9">
        <f>Matrix2!P224/Matrix3!P224*100</f>
        <v>42.569000654568725</v>
      </c>
      <c r="Q224" s="9" t="s">
        <v>237</v>
      </c>
      <c r="R224" s="40">
        <f>Matrix2!R224/Matrix3!R224*100</f>
        <v>36.407898295915608</v>
      </c>
      <c r="S224" s="38">
        <f>Matrix2!S224/Matrix3!S224*100</f>
        <v>66.37327276168844</v>
      </c>
      <c r="T224" s="38">
        <f>Matrix2!T224/Matrix3!T224*100</f>
        <v>69.872379216043754</v>
      </c>
      <c r="U224" s="38">
        <f>Matrix2!U224/Matrix3!U224*100</f>
        <v>46.273527625986645</v>
      </c>
      <c r="V224" s="38">
        <f>Matrix2!V224/Matrix3!V224*100</f>
        <v>60.985352862849531</v>
      </c>
      <c r="W224" s="38">
        <f>Matrix2!W224/Matrix3!W224*100</f>
        <v>54.223388551746766</v>
      </c>
      <c r="X224" s="38">
        <f>Matrix2!X224/Matrix3!X224*100</f>
        <v>12.176861138578895</v>
      </c>
      <c r="Y224" s="38">
        <f>Matrix2!Y224/Matrix3!Y224*100</f>
        <v>24.935661790958498</v>
      </c>
      <c r="Z224" s="38">
        <f>Matrix2!Z224/Matrix3!Z224*100</f>
        <v>13.949415264958462</v>
      </c>
      <c r="AA224" s="38">
        <f>(Matrix3!AA224-Matrix2!AA224)/Matrix2!AA224*100</f>
        <v>14.925373134328357</v>
      </c>
      <c r="AB224" s="38">
        <f>Matrix2!AB224/Matrix3!AB224*100</f>
        <v>8.473621980744328</v>
      </c>
      <c r="AC224" s="38">
        <f>Matrix2!AC224/Matrix3!AC224*100</f>
        <v>9.1035845000871429</v>
      </c>
      <c r="AD224" s="38">
        <f>Matrix2!AD224/Matrix3!AD224*100</f>
        <v>86.580086580086572</v>
      </c>
      <c r="AE224" s="44">
        <f>Matrix2!AE224/Matrix3!AE224*100</f>
        <v>31.476304125468801</v>
      </c>
      <c r="AF224" s="40">
        <f>Matrix2!AF224/Matrix3!AF224*100</f>
        <v>79.965307892454462</v>
      </c>
      <c r="AG224" s="38">
        <f>Matrix2!AG224/Matrix3!AG224*100</f>
        <v>16.38073997826957</v>
      </c>
      <c r="AH224" s="38">
        <f>Matrix2!AH224/Matrix3!AH224*100</f>
        <v>44.637681159420289</v>
      </c>
      <c r="AI224" s="38">
        <f>Matrix2!AI224/Matrix3!AI224*100</f>
        <v>84.767632586112626</v>
      </c>
      <c r="AJ224" s="38">
        <f>Matrix2!AJ224/Matrix3!AJ224*100</f>
        <v>6.2445793581960105</v>
      </c>
      <c r="AK224" s="38">
        <f>Matrix2!AK224/Matrix3!AK224*100</f>
        <v>20.394349617422016</v>
      </c>
      <c r="AL224" s="38">
        <f>Matrix2!AL224/Matrix3!AL224*100</f>
        <v>14.508534432018836</v>
      </c>
      <c r="AM224" s="38">
        <f>Matrix2!AM224/Matrix3!AM224*100</f>
        <v>34.1991341991342</v>
      </c>
      <c r="AN224" s="38">
        <f>Matrix2!AN224/Matrix3!AN224*100</f>
        <v>18.467446325711293</v>
      </c>
      <c r="AO224" s="38">
        <f>Matrix2!AO224/Matrix3!AO224*1000</f>
        <v>63.536393786001049</v>
      </c>
      <c r="AP224" s="38">
        <f>Matrix2!AP224/Matrix3!AP224*100</f>
        <v>4</v>
      </c>
      <c r="AQ224" s="40">
        <f>Matrix2!AQ224/Matrix3!AQ224*100</f>
        <v>6.4935064935064926</v>
      </c>
      <c r="AR224" s="38">
        <f>Matrix2!AR224/Matrix3!AR224*100</f>
        <v>9.3669583118888315</v>
      </c>
      <c r="AS224" s="38">
        <f>Matrix2!AS224/Matrix3!AS224*100</f>
        <v>36.599511599511594</v>
      </c>
      <c r="AT224" s="38">
        <f>Matrix2!AT224/Matrix3!AT224*100</f>
        <v>38.115095913261051</v>
      </c>
      <c r="AU224" s="38">
        <f>Matrix2!AU224/Matrix3!AU224*100</f>
        <v>38.949671772428886</v>
      </c>
      <c r="AV224" s="38">
        <f>Matrix2!AV224/Matrix3!AV224*100</f>
        <v>12.057387057387057</v>
      </c>
      <c r="AW224" s="38">
        <f>Matrix2!AW224/Matrix3!AW224*100</f>
        <v>3.4493284493284495</v>
      </c>
      <c r="AX224" s="38">
        <v>6.7</v>
      </c>
      <c r="AY224" s="38" t="s">
        <v>46</v>
      </c>
      <c r="AZ224" s="9" t="s">
        <v>46</v>
      </c>
      <c r="BA224" s="40">
        <f>Matrix2!BA224/Matrix3!BA224*1000</f>
        <v>11.675824175824175</v>
      </c>
      <c r="BB224" s="31" t="s">
        <v>46</v>
      </c>
      <c r="BC224" s="38">
        <f>Matrix2!BC224/Matrix3!BC224*100</f>
        <v>7.8724604966139946</v>
      </c>
      <c r="BD224" s="55">
        <f>Matrix2!BD224/Matrix3!BD224*100</f>
        <v>56.630824372759861</v>
      </c>
      <c r="BE224" s="38">
        <f>Matrix2!BE224/Matrix3!BE224*100</f>
        <v>10.874897792313982</v>
      </c>
      <c r="BF224" s="51">
        <f>Matrix2!BF224/Matrix3!BF224*100</f>
        <v>69.172932330827066</v>
      </c>
      <c r="BG224" s="38">
        <f>Matrix2!BG224/Matrix3!BG224*100</f>
        <v>24.838451421055641</v>
      </c>
      <c r="BH224" s="38">
        <f>Matrix2!BH224/Matrix3!BH224*100</f>
        <v>1.8878784390468517</v>
      </c>
      <c r="BI224" s="38">
        <f>Matrix2!BI224/Matrix3!BI224*100</f>
        <v>19.132807762280169</v>
      </c>
      <c r="BJ224" s="38">
        <f>Matrix2!BJ224/Matrix3!BJ224*100</f>
        <v>8.2595512431776825</v>
      </c>
      <c r="BK224" s="38">
        <f>Matrix2!BK224/Matrix3!BK224*100</f>
        <v>24.74302496328928</v>
      </c>
      <c r="BL224" s="38" t="s">
        <v>46</v>
      </c>
      <c r="BM224" s="38" t="s">
        <v>46</v>
      </c>
      <c r="BN224" s="38" t="s">
        <v>46</v>
      </c>
      <c r="BO224" s="40" t="s">
        <v>46</v>
      </c>
      <c r="BP224" s="38">
        <f>Matrix2!BP224/Matrix3!BP224*100</f>
        <v>10.233001771358495</v>
      </c>
      <c r="BQ224" s="38">
        <f>Matrix2!BQ224/Matrix3!BQ224*100</f>
        <v>17.214760664043798</v>
      </c>
      <c r="BR224" s="38">
        <f>(Matrix2!BR224-Matrix3!BR224)/Matrix3!BR224*100</f>
        <v>52.462461122449554</v>
      </c>
      <c r="BS224" s="38">
        <f>Matrix2!BS224/Matrix3!BS224*100</f>
        <v>8.7836678675587567</v>
      </c>
      <c r="BT224" s="38">
        <f>Matrix2!BT224/Matrix3!BT224*100</f>
        <v>4.3003373934923088</v>
      </c>
      <c r="BU224" s="38">
        <f>Matrix2!BU224/Matrix3!BU224*100</f>
        <v>2.4594631421174546</v>
      </c>
      <c r="BV224" s="38">
        <f>Matrix2!BV224/Matrix3!BV224*100</f>
        <v>9.3772587210408176</v>
      </c>
      <c r="BW224" s="38">
        <f>Matrix2!BW224/Matrix3!BW224*100</f>
        <v>11.042826963702709</v>
      </c>
      <c r="BX224" s="35">
        <f>Matrix2!BX224/Matrix3!BX224*1000</f>
        <v>42163.463738274993</v>
      </c>
      <c r="BY224" s="45">
        <f>Matrix2!BY224/Matrix3!BY224*1000000</f>
        <v>23963.603435181398</v>
      </c>
      <c r="BZ224" s="38">
        <f>Matrix2!BZ224/Matrix3!BZ224*100</f>
        <v>61.577171613198381</v>
      </c>
      <c r="CA224" s="38">
        <f>Matrix2!CA224/Matrix3!CA224*100</f>
        <v>68.187308371271953</v>
      </c>
      <c r="CB224" s="38">
        <f>Matrix2!CB224/Matrix3!CB224*100</f>
        <v>89.766998228641498</v>
      </c>
      <c r="CC224" s="38">
        <f>Matrix2!CC224/Matrix3!CC224*100</f>
        <v>10.233001771358495</v>
      </c>
      <c r="CD224" s="38">
        <f>Matrix2!CD224/Matrix3!CD224*100</f>
        <v>6.9628014715901356</v>
      </c>
      <c r="CE224" s="38">
        <f>Matrix2!CE224/Matrix3!CE224*100</f>
        <v>68.366727383120832</v>
      </c>
      <c r="CF224" s="38">
        <f>Matrix2!CF224/Matrix3!CF224*100</f>
        <v>11.027568922305765</v>
      </c>
      <c r="CG224" s="35">
        <f>Matrix2!$CG224-Matrix3!CG224</f>
        <v>-4780</v>
      </c>
      <c r="CH224" s="38">
        <f>Matrix2!CH224/Matrix3!CH224*100</f>
        <v>4.5690936106983653</v>
      </c>
      <c r="CI224" s="38">
        <f>Matrix2!CI224/Matrix3!CI224*100</f>
        <v>2.7163818722139674</v>
      </c>
      <c r="CJ224" s="38">
        <f>Matrix2!CJ224/Matrix3!CJ224*100</f>
        <v>1.8527117384843983</v>
      </c>
      <c r="CK224" s="38">
        <f>Matrix2!CK224/Matrix3!CK224*100</f>
        <v>31.199186991869922</v>
      </c>
      <c r="CL224" s="38">
        <v>5.5</v>
      </c>
      <c r="CM224" s="38">
        <f>Matrix2!CM224/Matrix3!CM224*100</f>
        <v>58.231707317073166</v>
      </c>
      <c r="CN224" s="38">
        <f>Matrix2!CN224/Matrix3!CN224*100</f>
        <v>21.905339805825243</v>
      </c>
      <c r="CO224" s="40">
        <f>Matrix2!CO224/Matrix3!CO224*100</f>
        <v>9.2129584589940645</v>
      </c>
      <c r="CP224" s="35">
        <f>Matrix2!CP224-Matrix3!CP224</f>
        <v>121</v>
      </c>
      <c r="CQ224" s="77">
        <f>Matrix2!CQ224/Matrix3!CQ224*100-100</f>
        <v>0.6944045911047283</v>
      </c>
      <c r="CR224" s="35">
        <f>Matrix2!CR224-Matrix3!CR224</f>
        <v>1056</v>
      </c>
      <c r="CS224" s="50">
        <f>Matrix2!CS224/Matrix3!CS224*100-100</f>
        <v>6.4038811400849056</v>
      </c>
      <c r="CT224" s="38">
        <f>Matrix2!CT224/Matrix3!CT224*100</f>
        <v>41.849994300695315</v>
      </c>
      <c r="CU224" s="35">
        <f>Matrix2!CT224-Matrix3!CU224</f>
        <v>84</v>
      </c>
      <c r="CV224" s="38">
        <f>Matrix2!CV224/Matrix3!CV224*100</f>
        <v>100.80588168243474</v>
      </c>
      <c r="CW224" s="38">
        <f>Matrix2!CW224/Matrix3!CW224*100</f>
        <v>50.572997083547776</v>
      </c>
      <c r="CX224" s="38">
        <f>Matrix2!CX224/Matrix3!CX224</f>
        <v>2.1209217707701638</v>
      </c>
      <c r="CY224" s="38">
        <f>Matrix2!CY224/Matrix3!CY224</f>
        <v>3.4004418455613026</v>
      </c>
      <c r="CZ224" s="38">
        <f>Matrix2!CZ224/Matrix3!CZ224</f>
        <v>44.496183206106871</v>
      </c>
      <c r="DA224" s="40" t="s">
        <v>46</v>
      </c>
      <c r="DB224" s="44" t="s">
        <v>46</v>
      </c>
      <c r="DC224" s="44" t="s">
        <v>46</v>
      </c>
      <c r="DD224" s="44" t="s">
        <v>46</v>
      </c>
      <c r="DE224" s="44" t="s">
        <v>46</v>
      </c>
      <c r="DF224" s="44">
        <f>Matrix2!DF224/Matrix3!DF224*100</f>
        <v>7.8724604966139946</v>
      </c>
      <c r="DG224" s="44">
        <f>Matrix2!DG224/Matrix3!DG224*100</f>
        <v>56.630824372759861</v>
      </c>
      <c r="DH224" s="44">
        <f>Matrix2!DH224/Matrix3!DH224*100</f>
        <v>10.874897792313982</v>
      </c>
      <c r="DI224" s="44">
        <f>Matrix2!DI224/Matrix3!DI224*100</f>
        <v>69.172932330827066</v>
      </c>
    </row>
    <row r="225" spans="1:113" x14ac:dyDescent="0.2">
      <c r="A225" s="3" t="s">
        <v>26</v>
      </c>
      <c r="B225" s="4">
        <v>2020</v>
      </c>
      <c r="C225" s="2" t="s">
        <v>4</v>
      </c>
      <c r="D225" s="38">
        <f>Matrix2!D225/Matrix3!D225*100</f>
        <v>9.2190889370932751</v>
      </c>
      <c r="E225" s="38">
        <f>Matrix2!E225/Matrix3!E225*100</f>
        <v>6.1173533083645442</v>
      </c>
      <c r="F225" s="39" t="s">
        <v>46</v>
      </c>
      <c r="G225" s="40" t="s">
        <v>46</v>
      </c>
      <c r="H225" s="38">
        <f>Matrix2!H225/Matrix3!H225*100</f>
        <v>10.935073988402674</v>
      </c>
      <c r="I225" s="38">
        <f>Matrix2!I225/Matrix3!I225*100</f>
        <v>21.93985867739789</v>
      </c>
      <c r="J225" s="38">
        <f>Matrix2!J225/Matrix3!J225*100</f>
        <v>37.2122997606334</v>
      </c>
      <c r="K225" s="38">
        <f>Matrix2!K225/Matrix3!K225*100</f>
        <v>23.030725508070137</v>
      </c>
      <c r="L225" s="38">
        <f>Matrix2!L225/Matrix3!L225*100</f>
        <v>8.1294290680572274</v>
      </c>
      <c r="M225" s="9" t="s">
        <v>46</v>
      </c>
      <c r="N225" s="38">
        <v>26.4</v>
      </c>
      <c r="O225" s="9">
        <f>Matrix2!O225/Matrix3!O225*100</f>
        <v>33.927125506072876</v>
      </c>
      <c r="P225" s="9">
        <f>Matrix2!P225/Matrix3!P225*100</f>
        <v>41.546413329738513</v>
      </c>
      <c r="Q225" s="9">
        <f>(Matrix3!Q225-Matrix2!Q225)/Matrix2!Q225*100</f>
        <v>50.082236842105267</v>
      </c>
      <c r="R225" s="40">
        <f>Matrix2!R225/Matrix3!R225*100</f>
        <v>38.829324833381627</v>
      </c>
      <c r="S225" s="38">
        <f>Matrix2!S225/Matrix3!S225*100</f>
        <v>66.817387729935263</v>
      </c>
      <c r="T225" s="38">
        <f>Matrix2!T225/Matrix3!T225*100</f>
        <v>68.869175079025197</v>
      </c>
      <c r="U225" s="38">
        <f>Matrix2!U225/Matrix3!U225*100</f>
        <v>47.757233350453689</v>
      </c>
      <c r="V225" s="38">
        <f>Matrix2!V225/Matrix3!V225*100</f>
        <v>58.640406607369755</v>
      </c>
      <c r="W225" s="38">
        <f>Matrix2!W225/Matrix3!W225*100</f>
        <v>49.560853199498119</v>
      </c>
      <c r="X225" s="38">
        <f>Matrix2!X225/Matrix3!X225*100</f>
        <v>10.30640668523677</v>
      </c>
      <c r="Y225" s="38">
        <f>Matrix2!Y225/Matrix3!Y225*100</f>
        <v>24.14747849591085</v>
      </c>
      <c r="Z225" s="38">
        <f>Matrix2!Z225/Matrix3!Z225*100</f>
        <v>12.721584169915703</v>
      </c>
      <c r="AA225" s="38">
        <f>(Matrix3!AA225-Matrix2!AA225)/Matrix2!AA225*100</f>
        <v>17.847025495750707</v>
      </c>
      <c r="AB225" s="38">
        <f>Matrix2!AB225/Matrix3!AB225*100</f>
        <v>9.3273210204459822</v>
      </c>
      <c r="AC225" s="38">
        <f>Matrix2!AC225/Matrix3!AC225*100</f>
        <v>10.370852309694209</v>
      </c>
      <c r="AD225" s="38">
        <f>Matrix2!AD225/Matrix3!AD225*100</f>
        <v>88.273615635179141</v>
      </c>
      <c r="AE225" s="44" t="s">
        <v>46</v>
      </c>
      <c r="AF225" s="40">
        <f>Matrix2!AF225/Matrix3!AF225*100</f>
        <v>100</v>
      </c>
      <c r="AG225" s="38">
        <f>Matrix2!AG225/Matrix3!AG225*100</f>
        <v>17.20903704173136</v>
      </c>
      <c r="AH225" s="38" t="s">
        <v>46</v>
      </c>
      <c r="AI225" s="38" t="s">
        <v>46</v>
      </c>
      <c r="AJ225" s="38" t="s">
        <v>46</v>
      </c>
      <c r="AK225" s="38">
        <f>Matrix2!AK225/Matrix3!AK225*100</f>
        <v>19.411950679734431</v>
      </c>
      <c r="AL225" s="38">
        <f>Matrix2!AL225/Matrix3!AL225*100</f>
        <v>13.531457477078723</v>
      </c>
      <c r="AM225" s="38">
        <f>Matrix2!AM225/Matrix3!AM225*100</f>
        <v>31.433224755700323</v>
      </c>
      <c r="AN225" s="38">
        <f>Matrix2!AN225/Matrix3!AN225*100</f>
        <v>17.639477076044926</v>
      </c>
      <c r="AO225" s="38" t="s">
        <v>46</v>
      </c>
      <c r="AP225" s="38">
        <f>Matrix2!AP225/Matrix3!AP225*100</f>
        <v>6.1173533083645442</v>
      </c>
      <c r="AQ225" s="40">
        <f>Matrix2!AQ225/Matrix3!AQ225*100</f>
        <v>7.1753986332574033</v>
      </c>
      <c r="AR225" s="38">
        <f>Matrix2!AR225/Matrix3!AR225*100</f>
        <v>9.1764631325453916</v>
      </c>
      <c r="AS225" s="38">
        <f>Matrix2!AS225/Matrix3!AS225*100</f>
        <v>35.151933701657455</v>
      </c>
      <c r="AT225" s="38">
        <f>Matrix2!AT225/Matrix3!AT225*100</f>
        <v>42.337917485265223</v>
      </c>
      <c r="AU225" s="38">
        <f>Matrix2!AU225/Matrix3!AU225*100</f>
        <v>39.907192575406029</v>
      </c>
      <c r="AV225" s="38">
        <f>Matrix2!AV225/Matrix3!AV225*100</f>
        <v>12.051104972375692</v>
      </c>
      <c r="AW225" s="38">
        <f>Matrix2!AW225/Matrix3!AW225*100</f>
        <v>4.6616022099447516</v>
      </c>
      <c r="AX225" s="38">
        <v>9.3000000000000007</v>
      </c>
      <c r="AY225" s="38" t="s">
        <v>46</v>
      </c>
      <c r="AZ225" s="9" t="s">
        <v>46</v>
      </c>
      <c r="BA225" s="40" t="s">
        <v>46</v>
      </c>
      <c r="BB225" s="31" t="s">
        <v>46</v>
      </c>
      <c r="BC225" s="38">
        <f>Matrix2!BC225/Matrix3!BC225*100</f>
        <v>6.7357512953367875</v>
      </c>
      <c r="BD225" s="55">
        <f>Matrix2!BD225/Matrix3!BD225*100</f>
        <v>52.991452991452995</v>
      </c>
      <c r="BE225" s="38">
        <f>Matrix2!BE225/Matrix3!BE225*100</f>
        <v>7.0699135899450125</v>
      </c>
      <c r="BF225" s="51">
        <f>Matrix2!BF225/Matrix3!BF225*100</f>
        <v>50</v>
      </c>
      <c r="BG225" s="38">
        <f>Matrix2!BG225/Matrix3!BG225*100</f>
        <v>23.698469533255174</v>
      </c>
      <c r="BH225" s="38">
        <f>Matrix2!BH225/Matrix3!BH225*100</f>
        <v>3.0485359005214598</v>
      </c>
      <c r="BI225" s="38">
        <f>Matrix2!BI225/Matrix3!BI225*100</f>
        <v>17.783286580990278</v>
      </c>
      <c r="BJ225" s="38">
        <f>Matrix2!BJ225/Matrix3!BJ225*100</f>
        <v>8.2458085980820659</v>
      </c>
      <c r="BK225" s="38">
        <f>Matrix2!BK225/Matrix3!BK225*100</f>
        <v>25.395569620253166</v>
      </c>
      <c r="BL225" s="38" t="s">
        <v>46</v>
      </c>
      <c r="BM225" s="38" t="s">
        <v>46</v>
      </c>
      <c r="BN225" s="38" t="s">
        <v>46</v>
      </c>
      <c r="BO225" s="40" t="s">
        <v>46</v>
      </c>
      <c r="BP225" s="38">
        <f>Matrix2!BP225/Matrix3!BP225*100</f>
        <v>11.873868436934218</v>
      </c>
      <c r="BQ225" s="38">
        <f>Matrix2!BQ225/Matrix3!BQ225*100</f>
        <v>16.529208703403313</v>
      </c>
      <c r="BR225" s="38">
        <f>(Matrix2!BR225-Matrix3!BR225)/Matrix3!BR225*100</f>
        <v>53.906980564608851</v>
      </c>
      <c r="BS225" s="38">
        <f>Matrix2!BS225/Matrix3!BS225*100</f>
        <v>9.8355461199657785</v>
      </c>
      <c r="BT225" s="38">
        <f>Matrix2!BT225/Matrix3!BT225*100</f>
        <v>5.1427485028042712</v>
      </c>
      <c r="BU225" s="38">
        <f>Matrix2!BU225/Matrix3!BU225*100</f>
        <v>3.4097767048883525</v>
      </c>
      <c r="BV225" s="38">
        <f>Matrix2!BV225/Matrix3!BV225*100</f>
        <v>10.51079734219269</v>
      </c>
      <c r="BW225" s="38">
        <f>Matrix2!BW225/Matrix3!BW225*100</f>
        <v>12.862947180656031</v>
      </c>
      <c r="BX225" s="35">
        <f>Matrix2!BX225/Matrix3!BX225*1000</f>
        <v>46662.58301631311</v>
      </c>
      <c r="BY225" s="45">
        <f>Matrix2!BY225/Matrix3!BY225*1000000</f>
        <v>25557.738037069612</v>
      </c>
      <c r="BZ225" s="38">
        <f>Matrix2!BZ225/Matrix3!BZ225*100</f>
        <v>61.909439462593873</v>
      </c>
      <c r="CA225" s="38">
        <f>Matrix2!CA225/Matrix3!CA225*100</f>
        <v>68.05277478309975</v>
      </c>
      <c r="CB225" s="38">
        <f>Matrix2!CB225/Matrix3!CB225*100</f>
        <v>88.126131563065783</v>
      </c>
      <c r="CC225" s="38">
        <f>Matrix2!CC225/Matrix3!CC225*100</f>
        <v>11.873868436934218</v>
      </c>
      <c r="CD225" s="38">
        <f>Matrix2!CD225/Matrix3!CD225*100</f>
        <v>7.2042848521424254</v>
      </c>
      <c r="CE225" s="38">
        <f>Matrix2!CE225/Matrix3!CE225*100</f>
        <v>70.946755692518408</v>
      </c>
      <c r="CF225" s="38">
        <f>Matrix2!CF225/Matrix3!CF225*100</f>
        <v>13.118811881188119</v>
      </c>
      <c r="CG225" s="35">
        <f>Matrix2!$CG225-Matrix3!CG225</f>
        <v>-5438</v>
      </c>
      <c r="CH225" s="38">
        <f>Matrix2!CH225/Matrix3!CH225*100</f>
        <v>6.3210154570580404</v>
      </c>
      <c r="CI225" s="38">
        <f>Matrix2!CI225/Matrix3!CI225*100</f>
        <v>4.2532500767734671</v>
      </c>
      <c r="CJ225" s="38">
        <f>Matrix2!CJ225/Matrix3!CJ225*100</f>
        <v>2.0677653802845737</v>
      </c>
      <c r="CK225" s="38">
        <f>Matrix2!CK225/Matrix3!CK225*100</f>
        <v>40.323886639676118</v>
      </c>
      <c r="CL225" s="38">
        <v>7.6</v>
      </c>
      <c r="CM225" s="38">
        <f>Matrix2!CM225/Matrix3!CM225*100</f>
        <v>60.647773279352222</v>
      </c>
      <c r="CN225" s="38">
        <f>Matrix2!CN225/Matrix3!CN225*100</f>
        <v>25.45045045045045</v>
      </c>
      <c r="CO225" s="40">
        <f>Matrix2!CO225/Matrix3!CO225*100</f>
        <v>10.633277923749262</v>
      </c>
      <c r="CP225" s="35">
        <f>Matrix2!CP225-Matrix3!CP225</f>
        <v>49</v>
      </c>
      <c r="CQ225" s="77">
        <f>Matrix2!CQ225/Matrix3!CQ225*100-100</f>
        <v>0.31907273556032578</v>
      </c>
      <c r="CR225" s="35">
        <f>Matrix2!CR225-Matrix3!CR225</f>
        <v>77</v>
      </c>
      <c r="CS225" s="50">
        <f>Matrix2!CS225/Matrix3!CS225*100-100</f>
        <v>0.50231587187683147</v>
      </c>
      <c r="CT225" s="38">
        <f>Matrix2!CT225/Matrix3!CT225*100</f>
        <v>46.962222510710113</v>
      </c>
      <c r="CU225" s="35">
        <f>Matrix2!CT225-Matrix3!CU225</f>
        <v>15</v>
      </c>
      <c r="CV225" s="38">
        <f>Matrix2!CV225/Matrix3!CV225*100</f>
        <v>100.72893677787876</v>
      </c>
      <c r="CW225" s="38">
        <f>Matrix2!CW225/Matrix3!CW225*100</f>
        <v>49.172343863874012</v>
      </c>
      <c r="CX225" s="38">
        <f>Matrix2!CX225/Matrix3!CX225</f>
        <v>2.0587774805923411</v>
      </c>
      <c r="CY225" s="38">
        <f>Matrix2!CY225/Matrix3!CY225</f>
        <v>2.8034612126064156</v>
      </c>
      <c r="CZ225" s="38">
        <f>Matrix2!CZ225/Matrix3!CZ225</f>
        <v>49.46551724137931</v>
      </c>
      <c r="DA225" s="40" t="s">
        <v>46</v>
      </c>
      <c r="DB225" s="44" t="s">
        <v>46</v>
      </c>
      <c r="DC225" s="44" t="s">
        <v>46</v>
      </c>
      <c r="DD225" s="44" t="s">
        <v>46</v>
      </c>
      <c r="DE225" s="44" t="s">
        <v>46</v>
      </c>
      <c r="DF225" s="44">
        <f>Matrix2!DF225/Matrix3!DF225*100</f>
        <v>6.7357512953367875</v>
      </c>
      <c r="DG225" s="44">
        <f>Matrix2!DG225/Matrix3!DG225*100</f>
        <v>52.991452991452995</v>
      </c>
      <c r="DH225" s="44">
        <f>Matrix2!DH225/Matrix3!DH225*100</f>
        <v>7.0699135899450125</v>
      </c>
      <c r="DI225" s="44">
        <f>Matrix2!DI225/Matrix3!DI225*100</f>
        <v>50</v>
      </c>
    </row>
    <row r="226" spans="1:113" x14ac:dyDescent="0.2">
      <c r="A226" s="3" t="s">
        <v>27</v>
      </c>
      <c r="B226" s="4">
        <v>2020</v>
      </c>
      <c r="C226" s="2" t="s">
        <v>5</v>
      </c>
      <c r="D226" s="38">
        <f>Matrix2!D226/Matrix3!D226*100</f>
        <v>5.8219178082191778</v>
      </c>
      <c r="E226" s="38">
        <f>Matrix2!E226/Matrix3!E226*100</f>
        <v>4.428044280442804</v>
      </c>
      <c r="F226" s="39" t="s">
        <v>46</v>
      </c>
      <c r="G226" s="40" t="s">
        <v>46</v>
      </c>
      <c r="H226" s="38">
        <f>Matrix2!H226/Matrix3!H226*100</f>
        <v>7.0354664610639936</v>
      </c>
      <c r="I226" s="38">
        <f>Matrix2!I226/Matrix3!I226*100</f>
        <v>15.492482652274481</v>
      </c>
      <c r="J226" s="38">
        <f>Matrix2!J226/Matrix3!J226*100</f>
        <v>26.99771689497717</v>
      </c>
      <c r="K226" s="38">
        <f>Matrix2!K226/Matrix3!K226*100</f>
        <v>16.490787269681743</v>
      </c>
      <c r="L226" s="38">
        <f>Matrix2!L226/Matrix3!L226*100</f>
        <v>5.651846269781462</v>
      </c>
      <c r="M226" s="9" t="s">
        <v>46</v>
      </c>
      <c r="N226" s="38" t="s">
        <v>237</v>
      </c>
      <c r="O226" s="9">
        <f>Matrix2!O226/Matrix3!O226*100</f>
        <v>30.371900826446279</v>
      </c>
      <c r="P226" s="9" t="s">
        <v>237</v>
      </c>
      <c r="Q226" s="9" t="s">
        <v>237</v>
      </c>
      <c r="R226" s="40">
        <f>Matrix2!R226/Matrix3!R226*100</f>
        <v>37.534246575342465</v>
      </c>
      <c r="S226" s="38">
        <f>Matrix2!S226/Matrix3!S226*100</f>
        <v>68.968216690151877</v>
      </c>
      <c r="T226" s="38">
        <f>Matrix2!T226/Matrix3!T226*100</f>
        <v>70.319857119662288</v>
      </c>
      <c r="U226" s="38">
        <f>Matrix2!U226/Matrix3!U226*100</f>
        <v>48.802278907160428</v>
      </c>
      <c r="V226" s="38">
        <f>Matrix2!V226/Matrix3!V226*100</f>
        <v>62.783810463968415</v>
      </c>
      <c r="W226" s="38">
        <f>Matrix2!W226/Matrix3!W226*100</f>
        <v>51.684797028389497</v>
      </c>
      <c r="X226" s="38">
        <f>Matrix2!X226/Matrix3!X226*100</f>
        <v>11.052099140111279</v>
      </c>
      <c r="Y226" s="38">
        <f>Matrix2!Y226/Matrix3!Y226*100</f>
        <v>20.945317261716788</v>
      </c>
      <c r="Z226" s="38">
        <f>Matrix2!Z226/Matrix3!Z226*100</f>
        <v>10.635296998109292</v>
      </c>
      <c r="AA226" s="38">
        <f>(Matrix3!AA226-Matrix2!AA226)/Matrix2!AA226*100</f>
        <v>22.508231068542354</v>
      </c>
      <c r="AB226" s="38">
        <f>Matrix2!AB226/Matrix3!AB226*100</f>
        <v>5.5030572540300167</v>
      </c>
      <c r="AC226" s="38">
        <f>Matrix2!AC226/Matrix3!AC226*100</f>
        <v>6.0654749949789117</v>
      </c>
      <c r="AD226" s="38">
        <f>Matrix2!AD226/Matrix3!AD226*100</f>
        <v>88.805970149253739</v>
      </c>
      <c r="AE226" s="44">
        <f>Matrix2!AE226/Matrix3!AE226*100</f>
        <v>54.670846394984331</v>
      </c>
      <c r="AF226" s="40">
        <f>Matrix2!AF226/Matrix3!AF226*100</f>
        <v>100</v>
      </c>
      <c r="AG226" s="38">
        <f>Matrix2!AG226/Matrix3!AG226*100</f>
        <v>16.885119506553586</v>
      </c>
      <c r="AH226" s="38">
        <f>Matrix2!AH226/Matrix3!AH226*100</f>
        <v>59.544159544159548</v>
      </c>
      <c r="AI226" s="38">
        <f>Matrix2!AI226/Matrix3!AI226*100</f>
        <v>104.66421521192181</v>
      </c>
      <c r="AJ226" s="38">
        <f>Matrix2!AJ226/Matrix3!AJ226*100</f>
        <v>30.855539971949508</v>
      </c>
      <c r="AK226" s="38">
        <f>Matrix2!AK226/Matrix3!AK226*100</f>
        <v>19.495635305528612</v>
      </c>
      <c r="AL226" s="38">
        <f>Matrix2!AL226/Matrix3!AL226*100</f>
        <v>7.6139670223084392</v>
      </c>
      <c r="AM226" s="38">
        <f>Matrix2!AM226/Matrix3!AM226*100</f>
        <v>17.164179104477611</v>
      </c>
      <c r="AN226" s="38">
        <f>Matrix2!AN226/Matrix3!AN226*100</f>
        <v>10.616438356164384</v>
      </c>
      <c r="AO226" s="38">
        <f>Matrix2!AO226/Matrix3!AO226*1000</f>
        <v>72.203196347031977</v>
      </c>
      <c r="AP226" s="38">
        <f>Matrix2!AP226/Matrix3!AP226*100</f>
        <v>4.428044280442804</v>
      </c>
      <c r="AQ226" s="40">
        <f>Matrix2!AQ226/Matrix3!AQ226*100</f>
        <v>5.244755244755245</v>
      </c>
      <c r="AR226" s="38">
        <f>Matrix2!AR226/Matrix3!AR226*100</f>
        <v>9.2039321511179644</v>
      </c>
      <c r="AS226" s="38">
        <f>Matrix2!AS226/Matrix3!AS226*100</f>
        <v>36.073298429319372</v>
      </c>
      <c r="AT226" s="38">
        <f>Matrix2!AT226/Matrix3!AT226*100</f>
        <v>40.783744557329463</v>
      </c>
      <c r="AU226" s="38">
        <f>Matrix2!AU226/Matrix3!AU226*100</f>
        <v>40.569395017793596</v>
      </c>
      <c r="AV226" s="38">
        <f>Matrix2!AV226/Matrix3!AV226*100</f>
        <v>7.1204188481675397</v>
      </c>
      <c r="AW226" s="38">
        <f>Matrix2!AW226/Matrix3!AW226*100</f>
        <v>2.1465968586387434</v>
      </c>
      <c r="AX226" s="38" t="s">
        <v>237</v>
      </c>
      <c r="AY226" s="38" t="s">
        <v>46</v>
      </c>
      <c r="AZ226" s="9" t="s">
        <v>46</v>
      </c>
      <c r="BA226" s="40">
        <f>Matrix2!BA226/Matrix3!BA226*1000</f>
        <v>17.412935323383085</v>
      </c>
      <c r="BB226" s="31" t="s">
        <v>46</v>
      </c>
      <c r="BC226" s="38">
        <f>Matrix2!BC226/Matrix3!BC226*100</f>
        <v>4.517453798767967</v>
      </c>
      <c r="BD226" s="55">
        <f>Matrix2!BD226/Matrix3!BD226*100</f>
        <v>36.363636363636367</v>
      </c>
      <c r="BE226" s="38">
        <f>Matrix2!BE226/Matrix3!BE226*100</f>
        <v>3.4620505992010648</v>
      </c>
      <c r="BF226" s="51">
        <f>Matrix2!BF226/Matrix3!BF226*100</f>
        <v>30.76923076923077</v>
      </c>
      <c r="BG226" s="38">
        <f>Matrix2!BG226/Matrix3!BG226*100</f>
        <v>25.578257517347723</v>
      </c>
      <c r="BH226" s="38">
        <f>Matrix2!BH226/Matrix3!BH226*100</f>
        <v>1.9404672192916355</v>
      </c>
      <c r="BI226" s="38">
        <f>Matrix2!BI226/Matrix3!BI226*100</f>
        <v>20.923997112509024</v>
      </c>
      <c r="BJ226" s="38">
        <f>Matrix2!BJ226/Matrix3!BJ226*100</f>
        <v>9.1162215118077761</v>
      </c>
      <c r="BK226" s="38">
        <f>Matrix2!BK226/Matrix3!BK226*100</f>
        <v>25.226244343891402</v>
      </c>
      <c r="BL226" s="38" t="s">
        <v>46</v>
      </c>
      <c r="BM226" s="38" t="s">
        <v>46</v>
      </c>
      <c r="BN226" s="38" t="s">
        <v>46</v>
      </c>
      <c r="BO226" s="40" t="s">
        <v>46</v>
      </c>
      <c r="BP226" s="38">
        <f>Matrix2!BP226/Matrix3!BP226*100</f>
        <v>11.595695970695971</v>
      </c>
      <c r="BQ226" s="38">
        <f>Matrix2!BQ226/Matrix3!BQ226*100</f>
        <v>14.092703418940431</v>
      </c>
      <c r="BR226" s="38">
        <f>(Matrix2!BR226-Matrix3!BR226)/Matrix3!BR226*100</f>
        <v>65.682002684028589</v>
      </c>
      <c r="BS226" s="38">
        <f>Matrix2!BS226/Matrix3!BS226*100</f>
        <v>5.7729375481881267</v>
      </c>
      <c r="BT226" s="38">
        <f>Matrix2!BT226/Matrix3!BT226*100</f>
        <v>2.7563608326908251</v>
      </c>
      <c r="BU226" s="38">
        <f>Matrix2!BU226/Matrix3!BU226*100</f>
        <v>1.8543956043956045</v>
      </c>
      <c r="BV226" s="38">
        <f>Matrix2!BV226/Matrix3!BV226*100</f>
        <v>6.2160062160062157</v>
      </c>
      <c r="BW226" s="38">
        <f>Matrix2!BW226/Matrix3!BW226*100</f>
        <v>7.6171551581387646</v>
      </c>
      <c r="BX226" s="35">
        <f>Matrix2!BX226/Matrix3!BX226*1000</f>
        <v>56106.874584006844</v>
      </c>
      <c r="BY226" s="45">
        <f>Matrix2!BY226/Matrix3!BY226*1000000</f>
        <v>29059.747655751387</v>
      </c>
      <c r="BZ226" s="38">
        <f>Matrix2!BZ226/Matrix3!BZ226*100</f>
        <v>60.456823438704696</v>
      </c>
      <c r="CA226" s="38">
        <f>Matrix2!CA226/Matrix3!CA226*100</f>
        <v>69.598470363288726</v>
      </c>
      <c r="CB226" s="38">
        <f>Matrix2!CB226/Matrix3!CB226*100</f>
        <v>88.404304029304029</v>
      </c>
      <c r="CC226" s="38">
        <f>Matrix2!CC226/Matrix3!CC226*100</f>
        <v>11.595695970695971</v>
      </c>
      <c r="CD226" s="38">
        <f>Matrix2!CD226/Matrix3!CD226*100</f>
        <v>7.8296703296703294</v>
      </c>
      <c r="CE226" s="38">
        <f>Matrix2!CE226/Matrix3!CE226*100</f>
        <v>69.118218308947306</v>
      </c>
      <c r="CF226" s="38">
        <f>Matrix2!CF226/Matrix3!CF226*100</f>
        <v>10.043668122270741</v>
      </c>
      <c r="CG226" s="35">
        <f>Matrix2!$CG226-Matrix3!CG226</f>
        <v>2687</v>
      </c>
      <c r="CH226" s="38">
        <f>Matrix2!CH226/Matrix3!CH226*100</f>
        <v>3.8578032839151919</v>
      </c>
      <c r="CI226" s="38">
        <f>Matrix2!CI226/Matrix3!CI226*100</f>
        <v>2.0325203252032518</v>
      </c>
      <c r="CJ226" s="38">
        <f>Matrix2!CJ226/Matrix3!CJ226*100</f>
        <v>1.8252829587119399</v>
      </c>
      <c r="CK226" s="38">
        <f>Matrix2!CK226/Matrix3!CK226*100</f>
        <v>32.231404958677686</v>
      </c>
      <c r="CL226" s="38" t="s">
        <v>237</v>
      </c>
      <c r="CM226" s="38">
        <f>Matrix2!CM226/Matrix3!CM226*100</f>
        <v>51.033057851239668</v>
      </c>
      <c r="CN226" s="38">
        <f>Matrix2!CN226/Matrix3!CN226*100</f>
        <v>24.471299093655588</v>
      </c>
      <c r="CO226" s="40">
        <f>Matrix2!CO226/Matrix3!CO226*100</f>
        <v>6.4572864321608039</v>
      </c>
      <c r="CP226" s="35">
        <f>Matrix2!CP226-Matrix3!CP226</f>
        <v>50</v>
      </c>
      <c r="CQ226" s="77">
        <f>Matrix2!CQ226/Matrix3!CQ226*100-100</f>
        <v>0.50246206411415528</v>
      </c>
      <c r="CR226" s="35">
        <f>Matrix2!CR226-Matrix3!CR226</f>
        <v>304</v>
      </c>
      <c r="CS226" s="50">
        <f>Matrix2!CS226/Matrix3!CS226*100-100</f>
        <v>3.134990203155624</v>
      </c>
      <c r="CT226" s="38">
        <f>Matrix2!CT226/Matrix3!CT226*100</f>
        <v>32.496750324967508</v>
      </c>
      <c r="CU226" s="35">
        <f>Matrix2!CT226-Matrix3!CU226</f>
        <v>11</v>
      </c>
      <c r="CV226" s="38">
        <f>Matrix2!CV226/Matrix3!CV226*100</f>
        <v>117.20327967203279</v>
      </c>
      <c r="CW226" s="38">
        <f>Matrix2!CW226/Matrix3!CW226*100</f>
        <v>56.483712413261379</v>
      </c>
      <c r="CX226" s="38">
        <f>Matrix2!CX226/Matrix3!CX226</f>
        <v>2.1400433123646487</v>
      </c>
      <c r="CY226" s="38">
        <f>Matrix2!CY226/Matrix3!CY226</f>
        <v>1.3581710974968861</v>
      </c>
      <c r="CZ226" s="38">
        <f>Matrix2!CZ226/Matrix3!CZ226</f>
        <v>37.594202898550726</v>
      </c>
      <c r="DA226" s="40" t="s">
        <v>46</v>
      </c>
      <c r="DB226" s="44" t="s">
        <v>46</v>
      </c>
      <c r="DC226" s="44" t="s">
        <v>46</v>
      </c>
      <c r="DD226" s="44" t="s">
        <v>46</v>
      </c>
      <c r="DE226" s="44" t="s">
        <v>46</v>
      </c>
      <c r="DF226" s="44">
        <f>Matrix2!DF226/Matrix3!DF226*100</f>
        <v>4.517453798767967</v>
      </c>
      <c r="DG226" s="44">
        <f>Matrix2!DG226/Matrix3!DG226*100</f>
        <v>36.363636363636367</v>
      </c>
      <c r="DH226" s="44">
        <f>Matrix2!DH226/Matrix3!DH226*100</f>
        <v>3.4620505992010648</v>
      </c>
      <c r="DI226" s="44">
        <f>Matrix2!DI226/Matrix3!DI226*100</f>
        <v>30.76923076923077</v>
      </c>
    </row>
    <row r="227" spans="1:113" x14ac:dyDescent="0.2">
      <c r="A227" s="3" t="s">
        <v>28</v>
      </c>
      <c r="B227" s="4">
        <v>2020</v>
      </c>
      <c r="C227" s="2" t="s">
        <v>6</v>
      </c>
      <c r="D227" s="38">
        <f>Matrix2!D227/Matrix3!D227*100</f>
        <v>12.991452991452993</v>
      </c>
      <c r="E227" s="38">
        <f>Matrix2!E227/Matrix3!E227*100</f>
        <v>14.259485924112608</v>
      </c>
      <c r="F227" s="39" t="s">
        <v>46</v>
      </c>
      <c r="G227" s="40" t="s">
        <v>46</v>
      </c>
      <c r="H227" s="38">
        <f>Matrix2!H227/Matrix3!H227*100</f>
        <v>16.300207072064239</v>
      </c>
      <c r="I227" s="38">
        <f>Matrix2!I227/Matrix3!I227*100</f>
        <v>38.575470654252882</v>
      </c>
      <c r="J227" s="38">
        <f>Matrix2!J227/Matrix3!J227*100</f>
        <v>60.184393118524859</v>
      </c>
      <c r="K227" s="38">
        <f>Matrix2!K227/Matrix3!K227*100</f>
        <v>40.726810404195582</v>
      </c>
      <c r="L227" s="38">
        <f>Matrix2!L227/Matrix3!L227*100</f>
        <v>17.987723512143049</v>
      </c>
      <c r="M227" s="9" t="s">
        <v>46</v>
      </c>
      <c r="N227" s="38">
        <v>18.399999999999999</v>
      </c>
      <c r="O227" s="9">
        <f>Matrix2!O227/Matrix3!O227*100</f>
        <v>38.151465798045606</v>
      </c>
      <c r="P227" s="9">
        <f>Matrix2!P227/Matrix3!P227*100</f>
        <v>43.479151162536382</v>
      </c>
      <c r="Q227" s="9">
        <f>(Matrix3!Q227-Matrix2!Q227)/Matrix2!Q227*100</f>
        <v>47.627700572502512</v>
      </c>
      <c r="R227" s="40">
        <f>Matrix2!R227/Matrix3!R227*100</f>
        <v>30.081458494957332</v>
      </c>
      <c r="S227" s="38">
        <f>Matrix2!S227/Matrix3!S227*100</f>
        <v>64.992327365728897</v>
      </c>
      <c r="T227" s="38">
        <f>Matrix2!T227/Matrix3!T227*100</f>
        <v>71.619057131442261</v>
      </c>
      <c r="U227" s="38">
        <f>Matrix2!U227/Matrix3!U227*100</f>
        <v>45.46212531788052</v>
      </c>
      <c r="V227" s="38">
        <f>Matrix2!V227/Matrix3!V227*100</f>
        <v>58.856209150326798</v>
      </c>
      <c r="W227" s="38">
        <f>Matrix2!W227/Matrix3!W227*100</f>
        <v>48.592388812471341</v>
      </c>
      <c r="X227" s="38">
        <f>Matrix2!X227/Matrix3!X227*100</f>
        <v>11.137440758293838</v>
      </c>
      <c r="Y227" s="38">
        <f>Matrix2!Y227/Matrix3!Y227*100</f>
        <v>28.181790215390144</v>
      </c>
      <c r="Z227" s="38">
        <f>Matrix2!Z227/Matrix3!Z227*100</f>
        <v>16.546044752432735</v>
      </c>
      <c r="AA227" s="38">
        <f>(Matrix3!AA227-Matrix2!AA227)/Matrix2!AA227*100</f>
        <v>20.096027620115457</v>
      </c>
      <c r="AB227" s="38">
        <f>Matrix2!AB227/Matrix3!AB227*100</f>
        <v>11.276661514683154</v>
      </c>
      <c r="AC227" s="38">
        <f>Matrix2!AC227/Matrix3!AC227*100</f>
        <v>10.8659787144567</v>
      </c>
      <c r="AD227" s="38">
        <f>Matrix2!AD227/Matrix3!AD227*100</f>
        <v>87.661290322580641</v>
      </c>
      <c r="AE227" s="44">
        <f>Matrix2!AE227/Matrix3!AE227*100</f>
        <v>46.070524060003898</v>
      </c>
      <c r="AF227" s="40">
        <f>Matrix2!AF227/Matrix3!AF227*100</f>
        <v>24.319335486848175</v>
      </c>
      <c r="AG227" s="38">
        <f>Matrix2!AG227/Matrix3!AG227*100</f>
        <v>16.630573953179585</v>
      </c>
      <c r="AH227" s="38">
        <f>Matrix2!AH227/Matrix3!AH227*100</f>
        <v>45.844044558697519</v>
      </c>
      <c r="AI227" s="38">
        <f>Matrix2!AI227/Matrix3!AI227*100</f>
        <v>90.244350541980523</v>
      </c>
      <c r="AJ227" s="38">
        <f>Matrix2!AJ227/Matrix3!AJ227*100</f>
        <v>25.426857406552838</v>
      </c>
      <c r="AK227" s="38">
        <f>Matrix2!AK227/Matrix3!AK227*100</f>
        <v>19.890920757138275</v>
      </c>
      <c r="AL227" s="38">
        <f>Matrix2!AL227/Matrix3!AL227*100</f>
        <v>17.821623355790823</v>
      </c>
      <c r="AM227" s="38">
        <f>Matrix2!AM227/Matrix3!AM227*100</f>
        <v>39.112903225806448</v>
      </c>
      <c r="AN227" s="38">
        <f>Matrix2!AN227/Matrix3!AN227*100</f>
        <v>20.910559832715521</v>
      </c>
      <c r="AO227" s="38">
        <f>Matrix2!AO227/Matrix3!AO227*1000</f>
        <v>64.822735481418121</v>
      </c>
      <c r="AP227" s="38">
        <f>Matrix2!AP227/Matrix3!AP227*100</f>
        <v>14.259485924112608</v>
      </c>
      <c r="AQ227" s="40">
        <f>Matrix2!AQ227/Matrix3!AQ227*100</f>
        <v>20.210896309314588</v>
      </c>
      <c r="AR227" s="38">
        <f>Matrix2!AR227/Matrix3!AR227*100</f>
        <v>10.304601425793908</v>
      </c>
      <c r="AS227" s="38">
        <f>Matrix2!AS227/Matrix3!AS227*100</f>
        <v>38.380119650253107</v>
      </c>
      <c r="AT227" s="38">
        <f>Matrix2!AT227/Matrix3!AT227*100</f>
        <v>38.209432454036765</v>
      </c>
      <c r="AU227" s="38">
        <f>Matrix2!AU227/Matrix3!AU227*100</f>
        <v>42.57322175732218</v>
      </c>
      <c r="AV227" s="38">
        <f>Matrix2!AV227/Matrix3!AV227*100</f>
        <v>11.919005982512655</v>
      </c>
      <c r="AW227" s="38">
        <f>Matrix2!AW227/Matrix3!AW227*100</f>
        <v>3.6508666973462187</v>
      </c>
      <c r="AX227" s="38">
        <v>6.6</v>
      </c>
      <c r="AY227" s="38" t="s">
        <v>46</v>
      </c>
      <c r="AZ227" s="9" t="s">
        <v>46</v>
      </c>
      <c r="BA227" s="40">
        <f>Matrix2!BA227/Matrix3!BA227*1000</f>
        <v>12.814274128142742</v>
      </c>
      <c r="BB227" s="31" t="s">
        <v>46</v>
      </c>
      <c r="BC227" s="38">
        <f>Matrix2!BC227/Matrix3!BC227*100</f>
        <v>8.232197689720719</v>
      </c>
      <c r="BD227" s="55">
        <f>Matrix2!BD227/Matrix3!BD227*100</f>
        <v>68.916518650088804</v>
      </c>
      <c r="BE227" s="38">
        <f>Matrix2!BE227/Matrix3!BE227*100</f>
        <v>7.9016681299385425</v>
      </c>
      <c r="BF227" s="51">
        <f>Matrix2!BF227/Matrix3!BF227*100</f>
        <v>51.111111111111107</v>
      </c>
      <c r="BG227" s="38">
        <f>Matrix2!BG227/Matrix3!BG227*100</f>
        <v>23.691573273477388</v>
      </c>
      <c r="BH227" s="38">
        <f>Matrix2!BH227/Matrix3!BH227*100</f>
        <v>4.1232986389111295</v>
      </c>
      <c r="BI227" s="38">
        <f>Matrix2!BI227/Matrix3!BI227*100</f>
        <v>19.108871502453255</v>
      </c>
      <c r="BJ227" s="38">
        <f>Matrix2!BJ227/Matrix3!BJ227*100</f>
        <v>8.9245458162047466</v>
      </c>
      <c r="BK227" s="38">
        <f>Matrix2!BK227/Matrix3!BK227*100</f>
        <v>25.965824665676081</v>
      </c>
      <c r="BL227" s="38" t="s">
        <v>46</v>
      </c>
      <c r="BM227" s="38" t="s">
        <v>46</v>
      </c>
      <c r="BN227" s="38" t="s">
        <v>46</v>
      </c>
      <c r="BO227" s="40" t="s">
        <v>46</v>
      </c>
      <c r="BP227" s="38">
        <f>Matrix2!BP227/Matrix3!BP227*100</f>
        <v>11.313639220615965</v>
      </c>
      <c r="BQ227" s="38">
        <f>Matrix2!BQ227/Matrix3!BQ227*100</f>
        <v>20.263729564213047</v>
      </c>
      <c r="BR227" s="38">
        <f>(Matrix2!BR227-Matrix3!BR227)/Matrix3!BR227*100</f>
        <v>51.357885686942616</v>
      </c>
      <c r="BS227" s="38">
        <f>Matrix2!BS227/Matrix3!BS227*100</f>
        <v>11.075984382656529</v>
      </c>
      <c r="BT227" s="38">
        <f>Matrix2!BT227/Matrix3!BT227*100</f>
        <v>5.7347896874950601</v>
      </c>
      <c r="BU227" s="38">
        <f>Matrix2!BU227/Matrix3!BU227*100</f>
        <v>3.3756054275890115</v>
      </c>
      <c r="BV227" s="38">
        <f>Matrix2!BV227/Matrix3!BV227*100</f>
        <v>11.738995339202486</v>
      </c>
      <c r="BW227" s="38">
        <f>Matrix2!BW227/Matrix3!BW227*100</f>
        <v>13.611900893582455</v>
      </c>
      <c r="BX227" s="35">
        <f>Matrix2!BX227/Matrix3!BX227*1000</f>
        <v>39427.492117011643</v>
      </c>
      <c r="BY227" s="45">
        <f>Matrix2!BY227/Matrix3!BY227*1000000</f>
        <v>23423.758106462126</v>
      </c>
      <c r="BZ227" s="38">
        <f>Matrix2!BZ227/Matrix3!BZ227*100</f>
        <v>62.554731833773289</v>
      </c>
      <c r="CA227" s="38">
        <f>Matrix2!CA227/Matrix3!CA227*100</f>
        <v>68.216096244545881</v>
      </c>
      <c r="CB227" s="38">
        <f>Matrix2!CB227/Matrix3!CB227*100</f>
        <v>88.686360779384032</v>
      </c>
      <c r="CC227" s="38">
        <f>Matrix2!CC227/Matrix3!CC227*100</f>
        <v>11.313639220615965</v>
      </c>
      <c r="CD227" s="38">
        <f>Matrix2!CD227/Matrix3!CD227*100</f>
        <v>7.5387288793581542</v>
      </c>
      <c r="CE227" s="38">
        <f>Matrix2!CE227/Matrix3!CE227*100</f>
        <v>71.834743819568942</v>
      </c>
      <c r="CF227" s="38">
        <f>Matrix2!CF227/Matrix3!CF227*100</f>
        <v>12.51360174102285</v>
      </c>
      <c r="CG227" s="35">
        <f>Matrix2!$CG227-Matrix3!CG227</f>
        <v>-8977</v>
      </c>
      <c r="CH227" s="38">
        <f>Matrix2!CH227/Matrix3!CH227*100</f>
        <v>6.2060949108000205</v>
      </c>
      <c r="CI227" s="38">
        <f>Matrix2!CI227/Matrix3!CI227*100</f>
        <v>3.8838631424672769</v>
      </c>
      <c r="CJ227" s="38">
        <f>Matrix2!CJ227/Matrix3!CJ227*100</f>
        <v>2.3222317683327436</v>
      </c>
      <c r="CK227" s="38">
        <f>Matrix2!CK227/Matrix3!CK227*100</f>
        <v>36.563517915309447</v>
      </c>
      <c r="CL227" s="38">
        <v>7.4</v>
      </c>
      <c r="CM227" s="38">
        <f>Matrix2!CM227/Matrix3!CM227*100</f>
        <v>64.942996742671014</v>
      </c>
      <c r="CN227" s="38">
        <f>Matrix2!CN227/Matrix3!CN227*100</f>
        <v>23.440308087291399</v>
      </c>
      <c r="CO227" s="40">
        <f>Matrix2!CO227/Matrix3!CO227*100</f>
        <v>11.302113683318323</v>
      </c>
      <c r="CP227" s="35">
        <f>Matrix2!CP227-Matrix3!CP227</f>
        <v>36</v>
      </c>
      <c r="CQ227" s="77">
        <f>Matrix2!CQ227/Matrix3!CQ227*100-100</f>
        <v>0.11860832894043938</v>
      </c>
      <c r="CR227" s="35">
        <f>Matrix2!CR227-Matrix3!CR227</f>
        <v>224</v>
      </c>
      <c r="CS227" s="50">
        <f>Matrix2!CS227/Matrix3!CS227*100-100</f>
        <v>0.74260708128895203</v>
      </c>
      <c r="CT227" s="38">
        <f>Matrix2!CT227/Matrix3!CT227*100</f>
        <v>56.018823219691981</v>
      </c>
      <c r="CU227" s="35">
        <f>Matrix2!CT227-Matrix3!CU227</f>
        <v>1</v>
      </c>
      <c r="CV227" s="38">
        <f>Matrix2!CV227/Matrix3!CV227*100</f>
        <v>94.329669606423593</v>
      </c>
      <c r="CW227" s="38">
        <f>Matrix2!CW227/Matrix3!CW227*100</f>
        <v>45.310687131498668</v>
      </c>
      <c r="CX227" s="38">
        <f>Matrix2!CX227/Matrix3!CX227</f>
        <v>2.097301418909959</v>
      </c>
      <c r="CY227" s="38">
        <f>Matrix2!CY227/Matrix3!CY227</f>
        <v>7.9578953459337853</v>
      </c>
      <c r="CZ227" s="38">
        <f>Matrix2!CZ227/Matrix3!CZ227</f>
        <v>65.830385015608741</v>
      </c>
      <c r="DA227" s="40" t="s">
        <v>46</v>
      </c>
      <c r="DB227" s="44" t="s">
        <v>46</v>
      </c>
      <c r="DC227" s="44" t="s">
        <v>46</v>
      </c>
      <c r="DD227" s="44" t="s">
        <v>46</v>
      </c>
      <c r="DE227" s="44" t="s">
        <v>46</v>
      </c>
      <c r="DF227" s="44">
        <f>Matrix2!DF227/Matrix3!DF227*100</f>
        <v>8.232197689720719</v>
      </c>
      <c r="DG227" s="44">
        <f>Matrix2!DG227/Matrix3!DG227*100</f>
        <v>68.916518650088804</v>
      </c>
      <c r="DH227" s="44">
        <f>Matrix2!DH227/Matrix3!DH227*100</f>
        <v>7.9016681299385425</v>
      </c>
      <c r="DI227" s="44">
        <f>Matrix2!DI227/Matrix3!DI227*100</f>
        <v>51.111111111111107</v>
      </c>
    </row>
    <row r="228" spans="1:113" x14ac:dyDescent="0.2">
      <c r="A228" s="3" t="s">
        <v>29</v>
      </c>
      <c r="B228" s="4">
        <v>2020</v>
      </c>
      <c r="C228" s="2" t="s">
        <v>7</v>
      </c>
      <c r="D228" s="38">
        <f>Matrix2!D228/Matrix3!D228*100</f>
        <v>4.6808510638297873</v>
      </c>
      <c r="E228" s="38">
        <f>Matrix2!E228/Matrix3!E228*100</f>
        <v>5.1522248243559723</v>
      </c>
      <c r="F228" s="39" t="s">
        <v>46</v>
      </c>
      <c r="G228" s="40" t="s">
        <v>46</v>
      </c>
      <c r="H228" s="38">
        <f>Matrix2!H228/Matrix3!H228*100</f>
        <v>8.8717454194792662</v>
      </c>
      <c r="I228" s="38">
        <f>Matrix2!I228/Matrix3!I228*100</f>
        <v>22.494374799099965</v>
      </c>
      <c r="J228" s="38">
        <f>Matrix2!J228/Matrix3!J228*100</f>
        <v>39.522935779816514</v>
      </c>
      <c r="K228" s="38">
        <f>Matrix2!K228/Matrix3!K228*100</f>
        <v>23.134411600669267</v>
      </c>
      <c r="L228" s="38">
        <f>Matrix2!L228/Matrix3!L228*100</f>
        <v>9.0038809831824071</v>
      </c>
      <c r="M228" s="9" t="s">
        <v>46</v>
      </c>
      <c r="N228" s="38" t="s">
        <v>237</v>
      </c>
      <c r="O228" s="9">
        <f>Matrix2!O228/Matrix3!O228*100</f>
        <v>37.091988130563799</v>
      </c>
      <c r="P228" s="9" t="s">
        <v>237</v>
      </c>
      <c r="Q228" s="9" t="s">
        <v>237</v>
      </c>
      <c r="R228" s="40">
        <f>Matrix2!R228/Matrix3!R228*100</f>
        <v>32.681159420289859</v>
      </c>
      <c r="S228" s="38">
        <f>Matrix2!S228/Matrix3!S228*100</f>
        <v>66.095238095238102</v>
      </c>
      <c r="T228" s="38">
        <f>Matrix2!T228/Matrix3!T228*100</f>
        <v>67.480883602378924</v>
      </c>
      <c r="U228" s="38">
        <f>Matrix2!U228/Matrix3!U228*100</f>
        <v>48.754004983980067</v>
      </c>
      <c r="V228" s="38">
        <f>Matrix2!V228/Matrix3!V228*100</f>
        <v>56.304985337243409</v>
      </c>
      <c r="W228" s="38">
        <f>Matrix2!W228/Matrix3!W228*100</f>
        <v>52.573932092004384</v>
      </c>
      <c r="X228" s="38">
        <f>Matrix2!X228/Matrix3!X228*100</f>
        <v>10.593956234803752</v>
      </c>
      <c r="Y228" s="38">
        <f>Matrix2!Y228/Matrix3!Y228*100</f>
        <v>21.533665655910951</v>
      </c>
      <c r="Z228" s="38">
        <f>Matrix2!Z228/Matrix3!Z228*100</f>
        <v>11.765439850540485</v>
      </c>
      <c r="AA228" s="38">
        <f>(Matrix3!AA228-Matrix2!AA228)/Matrix2!AA228*100</f>
        <v>19.807236788368847</v>
      </c>
      <c r="AB228" s="38">
        <f>Matrix2!AB228/Matrix3!AB228*100</f>
        <v>6.0851169736187156</v>
      </c>
      <c r="AC228" s="38">
        <f>Matrix2!AC228/Matrix3!AC228*100</f>
        <v>6.5301236866604606</v>
      </c>
      <c r="AD228" s="38">
        <f>Matrix2!AD228/Matrix3!AD228*100</f>
        <v>88.395904436860079</v>
      </c>
      <c r="AE228" s="44">
        <f>Matrix2!AE228/Matrix3!AE228*100</f>
        <v>36.69505453458838</v>
      </c>
      <c r="AF228" s="40">
        <f>Matrix2!AF228/Matrix3!AF228*100</f>
        <v>0</v>
      </c>
      <c r="AG228" s="38">
        <f>Matrix2!AG228/Matrix3!AG228*100</f>
        <v>17.518482802957251</v>
      </c>
      <c r="AH228" s="38">
        <f>Matrix2!AH228/Matrix3!AH228*100</f>
        <v>68.243243243243242</v>
      </c>
      <c r="AI228" s="38">
        <f>Matrix2!AI228/Matrix3!AI228*100</f>
        <v>101.36416184971098</v>
      </c>
      <c r="AJ228" s="38">
        <f>Matrix2!AJ228/Matrix3!AJ228*100</f>
        <v>0</v>
      </c>
      <c r="AK228" s="38">
        <f>Matrix2!AK228/Matrix3!AK228*100</f>
        <v>18.142414860681114</v>
      </c>
      <c r="AL228" s="38">
        <f>Matrix2!AL228/Matrix3!AL228*100</f>
        <v>8.6687306501547994</v>
      </c>
      <c r="AM228" s="38">
        <f>Matrix2!AM228/Matrix3!AM228*100</f>
        <v>24.232081911262799</v>
      </c>
      <c r="AN228" s="38">
        <f>Matrix2!AN228/Matrix3!AN228*100</f>
        <v>11.963302752293577</v>
      </c>
      <c r="AO228" s="38">
        <f>Matrix2!AO228/Matrix3!AO228*1000</f>
        <v>40.366972477064223</v>
      </c>
      <c r="AP228" s="38">
        <f>Matrix2!AP228/Matrix3!AP228*100</f>
        <v>5.1522248243559723</v>
      </c>
      <c r="AQ228" s="40">
        <f>Matrix2!AQ228/Matrix3!AQ228*100</f>
        <v>5.4466230936819171</v>
      </c>
      <c r="AR228" s="38">
        <f>Matrix2!AR228/Matrix3!AR228*100</f>
        <v>9.2060430729668923</v>
      </c>
      <c r="AS228" s="38">
        <f>Matrix2!AS228/Matrix3!AS228*100</f>
        <v>31.6340782122905</v>
      </c>
      <c r="AT228" s="38">
        <f>Matrix2!AT228/Matrix3!AT228*100</f>
        <v>44.5916114790287</v>
      </c>
      <c r="AU228" s="38">
        <f>Matrix2!AU228/Matrix3!AU228*100</f>
        <v>38.613861386138616</v>
      </c>
      <c r="AV228" s="38">
        <f>Matrix2!AV228/Matrix3!AV228*100</f>
        <v>7.7513966480446923</v>
      </c>
      <c r="AW228" s="38">
        <f>Matrix2!AW228/Matrix3!AW228*100</f>
        <v>2.4441340782122905</v>
      </c>
      <c r="AX228" s="38" t="s">
        <v>237</v>
      </c>
      <c r="AY228" s="38" t="s">
        <v>46</v>
      </c>
      <c r="AZ228" s="9" t="s">
        <v>46</v>
      </c>
      <c r="BA228" s="40">
        <f>Matrix2!BA228/Matrix3!BA228*1000</f>
        <v>10.998307952622675</v>
      </c>
      <c r="BB228" s="31" t="s">
        <v>46</v>
      </c>
      <c r="BC228" s="38">
        <f>Matrix2!BC228/Matrix3!BC228*100</f>
        <v>6.4799560680944532</v>
      </c>
      <c r="BD228" s="55">
        <f>Matrix2!BD228/Matrix3!BD228*100</f>
        <v>62.711864406779661</v>
      </c>
      <c r="BE228" s="38">
        <f>Matrix2!BE228/Matrix3!BE228*100</f>
        <v>5.6179775280898872</v>
      </c>
      <c r="BF228" s="51">
        <f>Matrix2!BF228/Matrix3!BF228*100</f>
        <v>45.714285714285715</v>
      </c>
      <c r="BG228" s="38">
        <f>Matrix2!BG228/Matrix3!BG228*100</f>
        <v>24.847315975570556</v>
      </c>
      <c r="BH228" s="38">
        <f>Matrix2!BH228/Matrix3!BH228*100</f>
        <v>1.9663648124191462</v>
      </c>
      <c r="BI228" s="38">
        <f>Matrix2!BI228/Matrix3!BI228*100</f>
        <v>19.797707349966284</v>
      </c>
      <c r="BJ228" s="38">
        <f>Matrix2!BJ228/Matrix3!BJ228*100</f>
        <v>9.7235333782872555</v>
      </c>
      <c r="BK228" s="38">
        <f>Matrix2!BK228/Matrix3!BK228*100</f>
        <v>22.884882108183081</v>
      </c>
      <c r="BL228" s="38" t="s">
        <v>46</v>
      </c>
      <c r="BM228" s="38" t="s">
        <v>46</v>
      </c>
      <c r="BN228" s="38" t="s">
        <v>46</v>
      </c>
      <c r="BO228" s="40" t="s">
        <v>46</v>
      </c>
      <c r="BP228" s="38">
        <f>Matrix2!BP228/Matrix3!BP228*100</f>
        <v>10.825396825396826</v>
      </c>
      <c r="BQ228" s="38">
        <f>Matrix2!BQ228/Matrix3!BQ228*100</f>
        <v>14.994856117646302</v>
      </c>
      <c r="BR228" s="38">
        <f>(Matrix2!BR228-Matrix3!BR228)/Matrix3!BR228*100</f>
        <v>60.52404689813654</v>
      </c>
      <c r="BS228" s="38">
        <f>Matrix2!BS228/Matrix3!BS228*100</f>
        <v>6.3002250080360005</v>
      </c>
      <c r="BT228" s="38">
        <f>Matrix2!BT228/Matrix3!BT228*100</f>
        <v>3.0601092896174862</v>
      </c>
      <c r="BU228" s="38">
        <f>Matrix2!BU228/Matrix3!BU228*100</f>
        <v>1.8253968253968256</v>
      </c>
      <c r="BV228" s="38">
        <f>Matrix2!BV228/Matrix3!BV228*100</f>
        <v>6.3387510692899909</v>
      </c>
      <c r="BW228" s="38">
        <f>Matrix2!BW228/Matrix3!BW228*100</f>
        <v>7.4050086355785831</v>
      </c>
      <c r="BX228" s="35">
        <f>Matrix2!BX228/Matrix3!BX228*1000</f>
        <v>51257.579617834395</v>
      </c>
      <c r="BY228" s="45">
        <f>Matrix2!BY228/Matrix3!BY228*1000000</f>
        <v>27795.209903121638</v>
      </c>
      <c r="BZ228" s="38">
        <f>Matrix2!BZ228/Matrix3!BZ228*100</f>
        <v>60.642880102860822</v>
      </c>
      <c r="CA228" s="38">
        <f>Matrix2!CA228/Matrix3!CA228*100</f>
        <v>66.716085989621945</v>
      </c>
      <c r="CB228" s="38">
        <f>Matrix2!CB228/Matrix3!CB228*100</f>
        <v>89.174603174603178</v>
      </c>
      <c r="CC228" s="38">
        <f>Matrix2!CC228/Matrix3!CC228*100</f>
        <v>10.825396825396826</v>
      </c>
      <c r="CD228" s="38">
        <f>Matrix2!CD228/Matrix3!CD228*100</f>
        <v>7.5555555555555554</v>
      </c>
      <c r="CE228" s="38">
        <f>Matrix2!CE228/Matrix3!CE228*100</f>
        <v>68.939124243503031</v>
      </c>
      <c r="CF228" s="38">
        <f>Matrix2!CF228/Matrix3!CF228*100</f>
        <v>8.3916083916083917</v>
      </c>
      <c r="CG228" s="35">
        <f>Matrix2!$CG228-Matrix3!CG228</f>
        <v>-2042</v>
      </c>
      <c r="CH228" s="38">
        <f>Matrix2!CH228/Matrix3!CH228*100</f>
        <v>3.5725644015689602</v>
      </c>
      <c r="CI228" s="38">
        <f>Matrix2!CI228/Matrix3!CI228*100</f>
        <v>2.0566097741969682</v>
      </c>
      <c r="CJ228" s="38">
        <f>Matrix2!CJ228/Matrix3!CJ228*100</f>
        <v>1.5159546273719919</v>
      </c>
      <c r="CK228" s="38">
        <f>Matrix2!CK228/Matrix3!CK228*100</f>
        <v>32.640949554896146</v>
      </c>
      <c r="CL228" s="38" t="s">
        <v>237</v>
      </c>
      <c r="CM228" s="38">
        <f>Matrix2!CM228/Matrix3!CM228*100</f>
        <v>51.928783382789319</v>
      </c>
      <c r="CN228" s="38">
        <f>Matrix2!CN228/Matrix3!CN228*100</f>
        <v>23.279352226720647</v>
      </c>
      <c r="CO228" s="40">
        <f>Matrix2!CO228/Matrix3!CO228*100</f>
        <v>6.648075850529839</v>
      </c>
      <c r="CP228" s="35">
        <f>Matrix2!CP228-Matrix3!CP228</f>
        <v>59</v>
      </c>
      <c r="CQ228" s="77">
        <f>Matrix2!CQ228/Matrix3!CQ228*100-100</f>
        <v>0.7638529259451019</v>
      </c>
      <c r="CR228" s="35">
        <f>Matrix2!CR228-Matrix3!CR228</f>
        <v>368</v>
      </c>
      <c r="CS228" s="50">
        <f>Matrix2!CS228/Matrix3!CS228*100-100</f>
        <v>4.9629130141604776</v>
      </c>
      <c r="CT228" s="38">
        <f>Matrix2!CT228/Matrix3!CT228*100</f>
        <v>49.299755878196066</v>
      </c>
      <c r="CU228" s="35">
        <f>Matrix2!CT228-Matrix3!CU228</f>
        <v>18</v>
      </c>
      <c r="CV228" s="38">
        <f>Matrix2!CV228/Matrix3!CV228*100</f>
        <v>104.60105357831171</v>
      </c>
      <c r="CW228" s="38">
        <f>Matrix2!CW228/Matrix3!CW228*100</f>
        <v>52.33751205400192</v>
      </c>
      <c r="CX228" s="38">
        <f>Matrix2!CX228/Matrix3!CX228</f>
        <v>2.0977747808496292</v>
      </c>
      <c r="CY228" s="38">
        <f>Matrix2!CY228/Matrix3!CY228</f>
        <v>3.5939384416596547</v>
      </c>
      <c r="CZ228" s="38">
        <f>Matrix2!CZ228/Matrix3!CZ228</f>
        <v>52.908163265306122</v>
      </c>
      <c r="DA228" s="40" t="s">
        <v>46</v>
      </c>
      <c r="DB228" s="44" t="s">
        <v>46</v>
      </c>
      <c r="DC228" s="44" t="s">
        <v>46</v>
      </c>
      <c r="DD228" s="44" t="s">
        <v>46</v>
      </c>
      <c r="DE228" s="44" t="s">
        <v>46</v>
      </c>
      <c r="DF228" s="44">
        <f>Matrix2!DF228/Matrix3!DF228*100</f>
        <v>6.4799560680944532</v>
      </c>
      <c r="DG228" s="44">
        <f>Matrix2!DG228/Matrix3!DG228*100</f>
        <v>62.711864406779661</v>
      </c>
      <c r="DH228" s="44">
        <f>Matrix2!DH228/Matrix3!DH228*100</f>
        <v>5.6179775280898872</v>
      </c>
      <c r="DI228" s="44">
        <f>Matrix2!DI228/Matrix3!DI228*100</f>
        <v>45.714285714285715</v>
      </c>
    </row>
    <row r="229" spans="1:113" x14ac:dyDescent="0.2">
      <c r="A229" s="3" t="s">
        <v>30</v>
      </c>
      <c r="B229" s="4">
        <v>2020</v>
      </c>
      <c r="C229" s="2" t="s">
        <v>8</v>
      </c>
      <c r="D229" s="38">
        <f>Matrix2!D229/Matrix3!D229*100</f>
        <v>8.695652173913043</v>
      </c>
      <c r="E229" s="38">
        <f>Matrix2!E229/Matrix3!E229*100</f>
        <v>5.1689860834990062</v>
      </c>
      <c r="F229" s="39" t="s">
        <v>46</v>
      </c>
      <c r="G229" s="40" t="s">
        <v>46</v>
      </c>
      <c r="H229" s="38">
        <f>Matrix2!H229/Matrix3!H229*100</f>
        <v>7.9370772699323631</v>
      </c>
      <c r="I229" s="38">
        <f>Matrix2!I229/Matrix3!I229*100</f>
        <v>19.860627177700348</v>
      </c>
      <c r="J229" s="38">
        <f>Matrix2!J229/Matrix3!J229*100</f>
        <v>34.367541766109781</v>
      </c>
      <c r="K229" s="38">
        <f>Matrix2!K229/Matrix3!K229*100</f>
        <v>20.855709129324765</v>
      </c>
      <c r="L229" s="38">
        <f>Matrix2!L229/Matrix3!L229*100</f>
        <v>7.3881373569198754</v>
      </c>
      <c r="M229" s="9" t="s">
        <v>46</v>
      </c>
      <c r="N229" s="38" t="s">
        <v>237</v>
      </c>
      <c r="O229" s="9">
        <f>Matrix2!O229/Matrix3!O229*100</f>
        <v>30.753564154786151</v>
      </c>
      <c r="P229" s="9" t="s">
        <v>237</v>
      </c>
      <c r="Q229" s="9" t="s">
        <v>237</v>
      </c>
      <c r="R229" s="40">
        <f>Matrix2!R229/Matrix3!R229*100</f>
        <v>36.087798579728855</v>
      </c>
      <c r="S229" s="38">
        <f>Matrix2!S229/Matrix3!S229*100</f>
        <v>66.154354652123615</v>
      </c>
      <c r="T229" s="38">
        <f>Matrix2!T229/Matrix3!T229*100</f>
        <v>67.564802182810368</v>
      </c>
      <c r="U229" s="38">
        <f>Matrix2!U229/Matrix3!U229*100</f>
        <v>49.434229137199438</v>
      </c>
      <c r="V229" s="38">
        <f>Matrix2!V229/Matrix3!V229*100</f>
        <v>56.759776536312842</v>
      </c>
      <c r="W229" s="38">
        <f>Matrix2!W229/Matrix3!W229*100</f>
        <v>53.047210300429185</v>
      </c>
      <c r="X229" s="38">
        <f>Matrix2!X229/Matrix3!X229*100</f>
        <v>12.6993006993007</v>
      </c>
      <c r="Y229" s="38">
        <f>Matrix2!Y229/Matrix3!Y229*100</f>
        <v>18.680019828023926</v>
      </c>
      <c r="Z229" s="38">
        <f>Matrix2!Z229/Matrix3!Z229*100</f>
        <v>11.14946555068131</v>
      </c>
      <c r="AA229" s="38">
        <f>(Matrix3!AA229-Matrix2!AA229)/Matrix2!AA229*100</f>
        <v>16.047795659094348</v>
      </c>
      <c r="AB229" s="38">
        <f>Matrix2!AB229/Matrix3!AB229*100</f>
        <v>6.4131837585624938</v>
      </c>
      <c r="AC229" s="38">
        <f>Matrix2!AC229/Matrix3!AC229*100</f>
        <v>7.5929259769141169</v>
      </c>
      <c r="AD229" s="38">
        <f>Matrix2!AD229/Matrix3!AD229*100</f>
        <v>89.635854341736703</v>
      </c>
      <c r="AE229" s="44">
        <f>Matrix2!AE229/Matrix3!AE229*100</f>
        <v>63.583252190847126</v>
      </c>
      <c r="AF229" s="40">
        <f>Matrix2!AF229/Matrix3!AF229*100</f>
        <v>100</v>
      </c>
      <c r="AG229" s="38">
        <f>Matrix2!AG229/Matrix3!AG229*100</f>
        <v>17.175650748104122</v>
      </c>
      <c r="AH229" s="38">
        <f>Matrix2!AH229/Matrix3!AH229*100</f>
        <v>65.722379603399446</v>
      </c>
      <c r="AI229" s="38">
        <f>Matrix2!AI229/Matrix3!AI229*100</f>
        <v>102.67062314540058</v>
      </c>
      <c r="AJ229" s="38">
        <f>Matrix2!AJ229/Matrix3!AJ229*100</f>
        <v>20.057306590257877</v>
      </c>
      <c r="AK229" s="38">
        <f>Matrix2!AK229/Matrix3!AK229*100</f>
        <v>17.752362008950769</v>
      </c>
      <c r="AL229" s="38">
        <f>Matrix2!AL229/Matrix3!AL229*100</f>
        <v>7.5584286424664349</v>
      </c>
      <c r="AM229" s="38">
        <f>Matrix2!AM229/Matrix3!AM229*100</f>
        <v>19.88795518207283</v>
      </c>
      <c r="AN229" s="38">
        <f>Matrix2!AN229/Matrix3!AN229*100</f>
        <v>11.694510739856803</v>
      </c>
      <c r="AO229" s="38">
        <f>Matrix2!AO229/Matrix3!AO229*1000</f>
        <v>39.976133651551308</v>
      </c>
      <c r="AP229" s="38">
        <f>Matrix2!AP229/Matrix3!AP229*100</f>
        <v>5.1689860834990062</v>
      </c>
      <c r="AQ229" s="40">
        <f>Matrix2!AQ229/Matrix3!AQ229*100</f>
        <v>7.3529411764705888</v>
      </c>
      <c r="AR229" s="38">
        <f>Matrix2!AR229/Matrix3!AR229*100</f>
        <v>9.1924574707931956</v>
      </c>
      <c r="AS229" s="38">
        <f>Matrix2!AS229/Matrix3!AS229*100</f>
        <v>30.71348940914158</v>
      </c>
      <c r="AT229" s="38">
        <f>Matrix2!AT229/Matrix3!AT229*100</f>
        <v>39.201451905626136</v>
      </c>
      <c r="AU229" s="38">
        <f>Matrix2!AU229/Matrix3!AU229*100</f>
        <v>42.592592592592595</v>
      </c>
      <c r="AV229" s="38">
        <f>Matrix2!AV229/Matrix3!AV229*100</f>
        <v>5.8528428093645486</v>
      </c>
      <c r="AW229" s="38">
        <f>Matrix2!AW229/Matrix3!AW229*100</f>
        <v>2.4526198439241917</v>
      </c>
      <c r="AX229" s="38" t="s">
        <v>237</v>
      </c>
      <c r="AY229" s="38" t="s">
        <v>46</v>
      </c>
      <c r="AZ229" s="9" t="s">
        <v>46</v>
      </c>
      <c r="BA229" s="40">
        <f>Matrix2!BA229/Matrix3!BA229*1000</f>
        <v>11.787819253438114</v>
      </c>
      <c r="BB229" s="31" t="s">
        <v>46</v>
      </c>
      <c r="BC229" s="38">
        <f>Matrix2!BC229/Matrix3!BC229*100</f>
        <v>3.5476718403547673</v>
      </c>
      <c r="BD229" s="55">
        <f>Matrix2!BD229/Matrix3!BD229*100</f>
        <v>43.75</v>
      </c>
      <c r="BE229" s="38">
        <f>Matrix2!BE229/Matrix3!BE229*100</f>
        <v>1.7173051519154559</v>
      </c>
      <c r="BF229" s="51" t="s">
        <v>237</v>
      </c>
      <c r="BG229" s="38">
        <f>Matrix2!BG229/Matrix3!BG229*100</f>
        <v>24.620823939331828</v>
      </c>
      <c r="BH229" s="38">
        <f>Matrix2!BH229/Matrix3!BH229*100</f>
        <v>2.7055150884495318</v>
      </c>
      <c r="BI229" s="38">
        <f>Matrix2!BI229/Matrix3!BI229*100</f>
        <v>19.792005199870001</v>
      </c>
      <c r="BJ229" s="38">
        <f>Matrix2!BJ229/Matrix3!BJ229*100</f>
        <v>9.338099880836312</v>
      </c>
      <c r="BK229" s="38">
        <f>Matrix2!BK229/Matrix3!BK229*100</f>
        <v>26.798143851508122</v>
      </c>
      <c r="BL229" s="38" t="s">
        <v>46</v>
      </c>
      <c r="BM229" s="38" t="s">
        <v>46</v>
      </c>
      <c r="BN229" s="38" t="s">
        <v>46</v>
      </c>
      <c r="BO229" s="40" t="s">
        <v>46</v>
      </c>
      <c r="BP229" s="38">
        <f>Matrix2!BP229/Matrix3!BP229*100</f>
        <v>11.236660389202763</v>
      </c>
      <c r="BQ229" s="38">
        <f>Matrix2!BQ229/Matrix3!BQ229*100</f>
        <v>13.678307088410554</v>
      </c>
      <c r="BR229" s="38">
        <f>(Matrix2!BR229-Matrix3!BR229)/Matrix3!BR229*100</f>
        <v>69.442487898481005</v>
      </c>
      <c r="BS229" s="38">
        <f>Matrix2!BS229/Matrix3!BS229*100</f>
        <v>6.9840131174420987</v>
      </c>
      <c r="BT229" s="38">
        <f>Matrix2!BT229/Matrix3!BT229*100</f>
        <v>3.3408485345357652</v>
      </c>
      <c r="BU229" s="38">
        <f>Matrix2!BU229/Matrix3!BU229*100</f>
        <v>2.1845574387947266</v>
      </c>
      <c r="BV229" s="38">
        <f>Matrix2!BV229/Matrix3!BV229*100</f>
        <v>6.9811705526476784</v>
      </c>
      <c r="BW229" s="38">
        <f>Matrix2!BW229/Matrix3!BW229*100</f>
        <v>9.3862198666438701</v>
      </c>
      <c r="BX229" s="35">
        <f>Matrix2!BX229/Matrix3!BX229*1000</f>
        <v>53657.265481299815</v>
      </c>
      <c r="BY229" s="45">
        <f>Matrix2!BY229/Matrix3!BY229*1000000</f>
        <v>28779.976839667332</v>
      </c>
      <c r="BZ229" s="38">
        <f>Matrix2!BZ229/Matrix3!BZ229*100</f>
        <v>61.05246976839517</v>
      </c>
      <c r="CA229" s="38">
        <f>Matrix2!CA229/Matrix3!CA229*100</f>
        <v>66.220485533754569</v>
      </c>
      <c r="CB229" s="38">
        <f>Matrix2!CB229/Matrix3!CB229*100</f>
        <v>88.763339610797246</v>
      </c>
      <c r="CC229" s="38">
        <f>Matrix2!CC229/Matrix3!CC229*100</f>
        <v>11.236660389202763</v>
      </c>
      <c r="CD229" s="38">
        <f>Matrix2!CD229/Matrix3!CD229*100</f>
        <v>7.1688637790332699</v>
      </c>
      <c r="CE229" s="38">
        <f>Matrix2!CE229/Matrix3!CE229*100</f>
        <v>67.355021216407351</v>
      </c>
      <c r="CF229" s="38">
        <f>Matrix2!CF229/Matrix3!CF229*100</f>
        <v>12.315270935960591</v>
      </c>
      <c r="CG229" s="35">
        <f>Matrix2!$CG229-Matrix3!CG229</f>
        <v>-2736</v>
      </c>
      <c r="CH229" s="38">
        <f>Matrix2!CH229/Matrix3!CH229*100</f>
        <v>4.120856063785145</v>
      </c>
      <c r="CI229" s="38">
        <f>Matrix2!CI229/Matrix3!CI229*100</f>
        <v>2.4171212757028955</v>
      </c>
      <c r="CJ229" s="38">
        <f>Matrix2!CJ229/Matrix3!CJ229*100</f>
        <v>1.7037347880822493</v>
      </c>
      <c r="CK229" s="38">
        <f>Matrix2!CK229/Matrix3!CK229*100</f>
        <v>37.067209775967413</v>
      </c>
      <c r="CL229" s="38" t="s">
        <v>237</v>
      </c>
      <c r="CM229" s="38">
        <f>Matrix2!CM229/Matrix3!CM229*100</f>
        <v>51.934826883910389</v>
      </c>
      <c r="CN229" s="38">
        <f>Matrix2!CN229/Matrix3!CN229*100</f>
        <v>23.901098901098901</v>
      </c>
      <c r="CO229" s="40">
        <f>Matrix2!CO229/Matrix3!CO229*100</f>
        <v>7.6063033717756845</v>
      </c>
      <c r="CP229" s="35">
        <f>Matrix2!CP229-Matrix3!CP229</f>
        <v>5</v>
      </c>
      <c r="CQ229" s="77">
        <f>Matrix2!CQ229/Matrix3!CQ229*100-100</f>
        <v>5.3728777133031258E-2</v>
      </c>
      <c r="CR229" s="35">
        <f>Matrix2!CR229-Matrix3!CR229</f>
        <v>80</v>
      </c>
      <c r="CS229" s="50">
        <f>Matrix2!CS229/Matrix3!CS229*100-100</f>
        <v>0.86664500054165217</v>
      </c>
      <c r="CT229" s="38">
        <f>Matrix2!CT229/Matrix3!CT229*100</f>
        <v>41.413382021265171</v>
      </c>
      <c r="CU229" s="35">
        <f>Matrix2!CT229-Matrix3!CU229</f>
        <v>0</v>
      </c>
      <c r="CV229" s="38">
        <f>Matrix2!CV229/Matrix3!CV229*100</f>
        <v>106.77478251530448</v>
      </c>
      <c r="CW229" s="38">
        <f>Matrix2!CW229/Matrix3!CW229*100</f>
        <v>50.941791350686614</v>
      </c>
      <c r="CX229" s="38">
        <f>Matrix2!CX229/Matrix3!CX229</f>
        <v>2.1141804788213627</v>
      </c>
      <c r="CY229" s="38">
        <f>Matrix2!CY229/Matrix3!CY229</f>
        <v>6.1788370563635402</v>
      </c>
      <c r="CZ229" s="38">
        <f>Matrix2!CZ229/Matrix3!CZ229</f>
        <v>58.9607250755287</v>
      </c>
      <c r="DA229" s="40" t="s">
        <v>46</v>
      </c>
      <c r="DB229" s="44" t="s">
        <v>46</v>
      </c>
      <c r="DC229" s="44" t="s">
        <v>46</v>
      </c>
      <c r="DD229" s="44" t="s">
        <v>46</v>
      </c>
      <c r="DE229" s="44" t="s">
        <v>46</v>
      </c>
      <c r="DF229" s="44">
        <f>Matrix2!DF229/Matrix3!DF229*100</f>
        <v>3.5476718403547673</v>
      </c>
      <c r="DG229" s="44">
        <f>Matrix2!DG229/Matrix3!DG229*100</f>
        <v>43.75</v>
      </c>
      <c r="DH229" s="44">
        <f>Matrix2!DH229/Matrix3!DH229*100</f>
        <v>1.7173051519154559</v>
      </c>
      <c r="DI229" s="44" t="s">
        <v>237</v>
      </c>
    </row>
    <row r="230" spans="1:113" x14ac:dyDescent="0.2">
      <c r="A230" s="3" t="s">
        <v>31</v>
      </c>
      <c r="B230" s="4">
        <v>2020</v>
      </c>
      <c r="C230" s="2" t="s">
        <v>9</v>
      </c>
      <c r="D230" s="38">
        <f>Matrix2!D230/Matrix3!D230*100</f>
        <v>5.6062581486310297</v>
      </c>
      <c r="E230" s="38">
        <f>Matrix2!E230/Matrix3!E230*100</f>
        <v>3.1609195402298855</v>
      </c>
      <c r="F230" s="39" t="s">
        <v>46</v>
      </c>
      <c r="G230" s="40" t="s">
        <v>46</v>
      </c>
      <c r="H230" s="38">
        <f>Matrix2!H230/Matrix3!H230*100</f>
        <v>8.9844383206354355</v>
      </c>
      <c r="I230" s="38">
        <f>Matrix2!I230/Matrix3!I230*100</f>
        <v>23.188523261468632</v>
      </c>
      <c r="J230" s="38">
        <f>Matrix2!J230/Matrix3!J230*100</f>
        <v>37.916194790486976</v>
      </c>
      <c r="K230" s="38">
        <f>Matrix2!K230/Matrix3!K230*100</f>
        <v>24.356506238859179</v>
      </c>
      <c r="L230" s="38">
        <f>Matrix2!L230/Matrix3!L230*100</f>
        <v>10.13470173187941</v>
      </c>
      <c r="M230" s="9" t="s">
        <v>46</v>
      </c>
      <c r="N230" s="38" t="s">
        <v>237</v>
      </c>
      <c r="O230" s="9">
        <f>Matrix2!O230/Matrix3!O230*100</f>
        <v>33.52165725047081</v>
      </c>
      <c r="P230" s="9">
        <f>Matrix2!P230/Matrix3!P230*100</f>
        <v>37.996494741188059</v>
      </c>
      <c r="Q230" s="9">
        <f>(Matrix3!Q230-Matrix2!Q230)/Matrix2!Q230*100</f>
        <v>50.878810760002594</v>
      </c>
      <c r="R230" s="40">
        <f>Matrix2!R230/Matrix3!R230*100</f>
        <v>33.152909336941818</v>
      </c>
      <c r="S230" s="38">
        <f>Matrix2!S230/Matrix3!S230*100</f>
        <v>66.923597025016903</v>
      </c>
      <c r="T230" s="38">
        <f>Matrix2!T230/Matrix3!T230*100</f>
        <v>69.532735669654983</v>
      </c>
      <c r="U230" s="38">
        <f>Matrix2!U230/Matrix3!U230*100</f>
        <v>48.282421394203872</v>
      </c>
      <c r="V230" s="38">
        <f>Matrix2!V230/Matrix3!V230*100</f>
        <v>56.056587091069851</v>
      </c>
      <c r="W230" s="38">
        <f>Matrix2!W230/Matrix3!W230*100</f>
        <v>49.17728852838934</v>
      </c>
      <c r="X230" s="38">
        <f>Matrix2!X230/Matrix3!X230*100</f>
        <v>11.25054089138901</v>
      </c>
      <c r="Y230" s="38">
        <f>Matrix2!Y230/Matrix3!Y230*100</f>
        <v>21.119177159485918</v>
      </c>
      <c r="Z230" s="38">
        <f>Matrix2!Z230/Matrix3!Z230*100</f>
        <v>11.084269672666075</v>
      </c>
      <c r="AA230" s="38">
        <f>(Matrix3!AA230-Matrix2!AA230)/Matrix2!AA230*100</f>
        <v>25.738273912255771</v>
      </c>
      <c r="AB230" s="38">
        <f>Matrix2!AB230/Matrix3!AB230*100</f>
        <v>5.5758248730964466</v>
      </c>
      <c r="AC230" s="38">
        <f>Matrix2!AC230/Matrix3!AC230*100</f>
        <v>5.8833278090818695</v>
      </c>
      <c r="AD230" s="38">
        <f>Matrix2!AD230/Matrix3!AD230*100</f>
        <v>85.33916849015317</v>
      </c>
      <c r="AE230" s="44">
        <f>Matrix2!AE230/Matrix3!AE230*100</f>
        <v>61.122136027421966</v>
      </c>
      <c r="AF230" s="40">
        <f>Matrix2!AF230/Matrix3!AF230*100</f>
        <v>23.419689119170982</v>
      </c>
      <c r="AG230" s="38">
        <f>Matrix2!AG230/Matrix3!AG230*100</f>
        <v>17.891878748581618</v>
      </c>
      <c r="AH230" s="38">
        <f>Matrix2!AH230/Matrix3!AH230*100</f>
        <v>78.893442622950815</v>
      </c>
      <c r="AI230" s="38">
        <f>Matrix2!AI230/Matrix3!AI230*100</f>
        <v>103.5923141186299</v>
      </c>
      <c r="AJ230" s="38">
        <f>Matrix2!AJ230/Matrix3!AJ230*100</f>
        <v>31.088082901554404</v>
      </c>
      <c r="AK230" s="38">
        <f>Matrix2!AK230/Matrix3!AK230*100</f>
        <v>17.343453510436433</v>
      </c>
      <c r="AL230" s="38">
        <f>Matrix2!AL230/Matrix3!AL230*100</f>
        <v>6.375711574952561</v>
      </c>
      <c r="AM230" s="38">
        <f>Matrix2!AM230/Matrix3!AM230*100</f>
        <v>17.724288840262581</v>
      </c>
      <c r="AN230" s="38">
        <f>Matrix2!AN230/Matrix3!AN230*100</f>
        <v>11.030577576443941</v>
      </c>
      <c r="AO230" s="38">
        <f>Matrix2!AO230/Matrix3!AO230*1000</f>
        <v>42.80860702151756</v>
      </c>
      <c r="AP230" s="38">
        <f>Matrix2!AP230/Matrix3!AP230*100</f>
        <v>3.1609195402298855</v>
      </c>
      <c r="AQ230" s="40">
        <f>Matrix2!AQ230/Matrix3!AQ230*100</f>
        <v>3.6885245901639343</v>
      </c>
      <c r="AR230" s="38">
        <f>Matrix2!AR230/Matrix3!AR230*100</f>
        <v>8.7737072459069552</v>
      </c>
      <c r="AS230" s="38">
        <f>Matrix2!AS230/Matrix3!AS230*100</f>
        <v>31.593533487297918</v>
      </c>
      <c r="AT230" s="38">
        <f>Matrix2!AT230/Matrix3!AT230*100</f>
        <v>39.035087719298247</v>
      </c>
      <c r="AU230" s="38">
        <f>Matrix2!AU230/Matrix3!AU230*100</f>
        <v>45.31835205992509</v>
      </c>
      <c r="AV230" s="38">
        <f>Matrix2!AV230/Matrix3!AV230*100</f>
        <v>7.344110854503465</v>
      </c>
      <c r="AW230" s="38">
        <f>Matrix2!AW230/Matrix3!AW230*100</f>
        <v>1.9861431870669748</v>
      </c>
      <c r="AX230" s="38" t="s">
        <v>237</v>
      </c>
      <c r="AY230" s="38" t="s">
        <v>46</v>
      </c>
      <c r="AZ230" s="9" t="s">
        <v>46</v>
      </c>
      <c r="BA230" s="40">
        <f>Matrix2!BA230/Matrix3!BA230*1000</f>
        <v>12.269938650306749</v>
      </c>
      <c r="BB230" s="31" t="s">
        <v>46</v>
      </c>
      <c r="BC230" s="38">
        <f>Matrix2!BC230/Matrix3!BC230*100</f>
        <v>2.9819694868238558</v>
      </c>
      <c r="BD230" s="55">
        <f>Matrix2!BD230/Matrix3!BD230*100</f>
        <v>55.813953488372093</v>
      </c>
      <c r="BE230" s="38">
        <f>Matrix2!BE230/Matrix3!BE230*100</f>
        <v>1.5518913676042678</v>
      </c>
      <c r="BF230" s="51" t="s">
        <v>237</v>
      </c>
      <c r="BG230" s="38">
        <f>Matrix2!BG230/Matrix3!BG230*100</f>
        <v>25.271518884746314</v>
      </c>
      <c r="BH230" s="38">
        <f>Matrix2!BH230/Matrix3!BH230*100</f>
        <v>1.603592046183451</v>
      </c>
      <c r="BI230" s="38">
        <f>Matrix2!BI230/Matrix3!BI230*100</f>
        <v>20.477726440589311</v>
      </c>
      <c r="BJ230" s="38">
        <f>Matrix2!BJ230/Matrix3!BJ230*100</f>
        <v>8.9355766716066594</v>
      </c>
      <c r="BK230" s="38">
        <f>Matrix2!BK230/Matrix3!BK230*100</f>
        <v>27.414634146341466</v>
      </c>
      <c r="BL230" s="38" t="s">
        <v>46</v>
      </c>
      <c r="BM230" s="38" t="s">
        <v>46</v>
      </c>
      <c r="BN230" s="38" t="s">
        <v>46</v>
      </c>
      <c r="BO230" s="40" t="s">
        <v>46</v>
      </c>
      <c r="BP230" s="38">
        <f>Matrix2!BP230/Matrix3!BP230*100</f>
        <v>11.233611442193087</v>
      </c>
      <c r="BQ230" s="38">
        <f>Matrix2!BQ230/Matrix3!BQ230*100</f>
        <v>14.490582560060631</v>
      </c>
      <c r="BR230" s="38">
        <f>(Matrix2!BR230-Matrix3!BR230)/Matrix3!BR230*100</f>
        <v>69.19066040952417</v>
      </c>
      <c r="BS230" s="38">
        <f>Matrix2!BS230/Matrix3!BS230*100</f>
        <v>5.7262117036796889</v>
      </c>
      <c r="BT230" s="38">
        <f>Matrix2!BT230/Matrix3!BT230*100</f>
        <v>2.4841951693953637</v>
      </c>
      <c r="BU230" s="38">
        <f>Matrix2!BU230/Matrix3!BU230*100</f>
        <v>1.4700039729837107</v>
      </c>
      <c r="BV230" s="38">
        <f>Matrix2!BV230/Matrix3!BV230*100</f>
        <v>5.7754880694143171</v>
      </c>
      <c r="BW230" s="38">
        <f>Matrix2!BW230/Matrix3!BW230*100</f>
        <v>6.9903725408120554</v>
      </c>
      <c r="BX230" s="35">
        <f>Matrix2!BX230/Matrix3!BX230*1000</f>
        <v>60764.696343144409</v>
      </c>
      <c r="BY230" s="45">
        <f>Matrix2!BY230/Matrix3!BY230*1000000</f>
        <v>31766.110860748086</v>
      </c>
      <c r="BZ230" s="38">
        <f>Matrix2!BZ230/Matrix3!BZ230*100</f>
        <v>59.803047495542231</v>
      </c>
      <c r="CA230" s="38">
        <f>Matrix2!CA230/Matrix3!CA230*100</f>
        <v>67.985684381119597</v>
      </c>
      <c r="CB230" s="38">
        <f>Matrix2!CB230/Matrix3!CB230*100</f>
        <v>88.766388557806906</v>
      </c>
      <c r="CC230" s="38">
        <f>Matrix2!CC230/Matrix3!CC230*100</f>
        <v>11.233611442193087</v>
      </c>
      <c r="CD230" s="38">
        <f>Matrix2!CD230/Matrix3!CD230*100</f>
        <v>7.6777910210568141</v>
      </c>
      <c r="CE230" s="38">
        <f>Matrix2!CE230/Matrix3!CE230*100</f>
        <v>70.43750699339823</v>
      </c>
      <c r="CF230" s="38">
        <f>Matrix2!CF230/Matrix3!CF230*100</f>
        <v>8.5603112840466924</v>
      </c>
      <c r="CG230" s="35">
        <f>Matrix2!$CG230-Matrix3!CG230</f>
        <v>3023</v>
      </c>
      <c r="CH230" s="38">
        <f>Matrix2!CH230/Matrix3!CH230*100</f>
        <v>3.5982923358406178</v>
      </c>
      <c r="CI230" s="38">
        <f>Matrix2!CI230/Matrix3!CI230*100</f>
        <v>1.8567459510740667</v>
      </c>
      <c r="CJ230" s="38">
        <f>Matrix2!CJ230/Matrix3!CJ230*100</f>
        <v>1.7415463847665513</v>
      </c>
      <c r="CK230" s="38">
        <f>Matrix2!CK230/Matrix3!CK230*100</f>
        <v>31.450094161958571</v>
      </c>
      <c r="CL230" s="38" t="s">
        <v>237</v>
      </c>
      <c r="CM230" s="38">
        <f>Matrix2!CM230/Matrix3!CM230*100</f>
        <v>47.457627118644069</v>
      </c>
      <c r="CN230" s="38">
        <f>Matrix2!CN230/Matrix3!CN230*100</f>
        <v>20.246238030095761</v>
      </c>
      <c r="CO230" s="40">
        <f>Matrix2!CO230/Matrix3!CO230*100</f>
        <v>6.0819964349376114</v>
      </c>
      <c r="CP230" s="35">
        <f>Matrix2!CP230-Matrix3!CP230</f>
        <v>43</v>
      </c>
      <c r="CQ230" s="77">
        <f>Matrix2!CQ230/Matrix3!CQ230*100-100</f>
        <v>0.3767963547143296</v>
      </c>
      <c r="CR230" s="35">
        <f>Matrix2!CR230-Matrix3!CR230</f>
        <v>-16</v>
      </c>
      <c r="CS230" s="50">
        <f>Matrix2!CS230/Matrix3!CS230*100-100</f>
        <v>-0.13948217243483896</v>
      </c>
      <c r="CT230" s="38">
        <f>Matrix2!CT230/Matrix3!CT230*100</f>
        <v>34.849410737669139</v>
      </c>
      <c r="CU230" s="35">
        <f>Matrix2!CT230-Matrix3!CU230</f>
        <v>19</v>
      </c>
      <c r="CV230" s="38">
        <f>Matrix2!CV230/Matrix3!CV230*100</f>
        <v>117.39938891313837</v>
      </c>
      <c r="CW230" s="38">
        <f>Matrix2!CW230/Matrix3!CW230*100</f>
        <v>54.498703193386291</v>
      </c>
      <c r="CX230" s="38">
        <f>Matrix2!CX230/Matrix3!CX230</f>
        <v>2.1511638043762531</v>
      </c>
      <c r="CY230" s="38">
        <f>Matrix2!CY230/Matrix3!CY230</f>
        <v>4.1236772967293849</v>
      </c>
      <c r="CZ230" s="38">
        <f>Matrix2!CZ230/Matrix3!CZ230</f>
        <v>45.029197080291972</v>
      </c>
      <c r="DA230" s="40" t="s">
        <v>46</v>
      </c>
      <c r="DB230" s="44" t="s">
        <v>46</v>
      </c>
      <c r="DC230" s="44" t="s">
        <v>46</v>
      </c>
      <c r="DD230" s="44" t="s">
        <v>46</v>
      </c>
      <c r="DE230" s="44" t="s">
        <v>46</v>
      </c>
      <c r="DF230" s="44">
        <f>Matrix2!DF230/Matrix3!DF230*100</f>
        <v>2.9819694868238558</v>
      </c>
      <c r="DG230" s="44">
        <f>Matrix2!DG230/Matrix3!DG230*100</f>
        <v>55.813953488372093</v>
      </c>
      <c r="DH230" s="44">
        <f>Matrix2!DH230/Matrix3!DH230*100</f>
        <v>1.5518913676042678</v>
      </c>
      <c r="DI230" s="44" t="s">
        <v>237</v>
      </c>
    </row>
    <row r="231" spans="1:113" x14ac:dyDescent="0.2">
      <c r="A231" s="3" t="s">
        <v>32</v>
      </c>
      <c r="B231" s="4">
        <v>2020</v>
      </c>
      <c r="C231" s="2" t="s">
        <v>10</v>
      </c>
      <c r="D231" s="38">
        <f>Matrix2!D231/Matrix3!D231*100</f>
        <v>10.76555023923445</v>
      </c>
      <c r="E231" s="38">
        <f>Matrix2!E231/Matrix3!E231*100</f>
        <v>10.914179104477611</v>
      </c>
      <c r="F231" s="39" t="s">
        <v>46</v>
      </c>
      <c r="G231" s="40" t="s">
        <v>46</v>
      </c>
      <c r="H231" s="38">
        <f>Matrix2!H231/Matrix3!H231*100</f>
        <v>16.679295538563981</v>
      </c>
      <c r="I231" s="38">
        <f>Matrix2!I231/Matrix3!I231*100</f>
        <v>39.092098918509336</v>
      </c>
      <c r="J231" s="38">
        <f>Matrix2!J231/Matrix3!J231*100</f>
        <v>60.054495912806537</v>
      </c>
      <c r="K231" s="38">
        <f>Matrix2!K231/Matrix3!K231*100</f>
        <v>42.476587707562764</v>
      </c>
      <c r="L231" s="38">
        <f>Matrix2!L231/Matrix3!L231*100</f>
        <v>16.875057886449941</v>
      </c>
      <c r="M231" s="9" t="s">
        <v>46</v>
      </c>
      <c r="N231" s="38">
        <v>24.3</v>
      </c>
      <c r="O231" s="9">
        <f>Matrix2!O231/Matrix3!O231*100</f>
        <v>45.368421052631582</v>
      </c>
      <c r="P231" s="9">
        <f>Matrix2!P231/Matrix3!P231*100</f>
        <v>45.049796614687644</v>
      </c>
      <c r="Q231" s="9">
        <f>(Matrix3!Q231-Matrix2!Q231)/Matrix2!Q231*100</f>
        <v>48.214089660455741</v>
      </c>
      <c r="R231" s="40">
        <f>Matrix2!R231/Matrix3!R231*100</f>
        <v>39.482378854625551</v>
      </c>
      <c r="S231" s="38">
        <f>Matrix2!S231/Matrix3!S231*100</f>
        <v>63.981186466393567</v>
      </c>
      <c r="T231" s="38">
        <f>Matrix2!T231/Matrix3!T231*100</f>
        <v>68.499776752492934</v>
      </c>
      <c r="U231" s="38">
        <f>Matrix2!U231/Matrix3!U231*100</f>
        <v>46.810963114754102</v>
      </c>
      <c r="V231" s="38">
        <f>Matrix2!V231/Matrix3!V231*100</f>
        <v>55.561047948591202</v>
      </c>
      <c r="W231" s="38">
        <f>Matrix2!W231/Matrix3!W231*100</f>
        <v>49.972640218878247</v>
      </c>
      <c r="X231" s="38">
        <f>Matrix2!X231/Matrix3!X231*100</f>
        <v>13.472188779195763</v>
      </c>
      <c r="Y231" s="38">
        <f>Matrix2!Y231/Matrix3!Y231*100</f>
        <v>24.090955359301116</v>
      </c>
      <c r="Z231" s="38">
        <f>Matrix2!Z231/Matrix3!Z231*100</f>
        <v>17.65905599172125</v>
      </c>
      <c r="AA231" s="38">
        <f>(Matrix3!AA231-Matrix2!AA231)/Matrix2!AA231*100</f>
        <v>9.6349527569154425</v>
      </c>
      <c r="AB231" s="38">
        <f>Matrix2!AB231/Matrix3!AB231*100</f>
        <v>13.928251121076233</v>
      </c>
      <c r="AC231" s="38">
        <f>Matrix2!AC231/Matrix3!AC231*100</f>
        <v>14.17345066114536</v>
      </c>
      <c r="AD231" s="38">
        <f>Matrix2!AD231/Matrix3!AD231*100</f>
        <v>89.878987898789873</v>
      </c>
      <c r="AE231" s="44" t="s">
        <v>46</v>
      </c>
      <c r="AF231" s="40">
        <f>Matrix2!AF231/Matrix3!AF231*100</f>
        <v>51.383399209486171</v>
      </c>
      <c r="AG231" s="38">
        <f>Matrix2!AG231/Matrix3!AG231*100</f>
        <v>16.853803586599618</v>
      </c>
      <c r="AH231" s="38" t="s">
        <v>46</v>
      </c>
      <c r="AI231" s="38" t="s">
        <v>46</v>
      </c>
      <c r="AJ231" s="38" t="s">
        <v>46</v>
      </c>
      <c r="AK231" s="38">
        <f>Matrix2!AK231/Matrix3!AK231*100</f>
        <v>20.973696354407014</v>
      </c>
      <c r="AL231" s="38">
        <f>Matrix2!AL231/Matrix3!AL231*100</f>
        <v>21.642824180895246</v>
      </c>
      <c r="AM231" s="38">
        <f>Matrix2!AM231/Matrix3!AM231*100</f>
        <v>46.204620462046201</v>
      </c>
      <c r="AN231" s="38">
        <f>Matrix2!AN231/Matrix3!AN231*100</f>
        <v>26.1716621253406</v>
      </c>
      <c r="AO231" s="38" t="s">
        <v>46</v>
      </c>
      <c r="AP231" s="38">
        <f>Matrix2!AP231/Matrix3!AP231*100</f>
        <v>10.914179104477611</v>
      </c>
      <c r="AQ231" s="40">
        <f>Matrix2!AQ231/Matrix3!AQ231*100</f>
        <v>17.691659646166809</v>
      </c>
      <c r="AR231" s="38">
        <f>Matrix2!AR231/Matrix3!AR231*100</f>
        <v>9.4785423985671962</v>
      </c>
      <c r="AS231" s="38">
        <f>Matrix2!AS231/Matrix3!AS231*100</f>
        <v>34.20542635658915</v>
      </c>
      <c r="AT231" s="38">
        <f>Matrix2!AT231/Matrix3!AT231*100</f>
        <v>38.456090651558071</v>
      </c>
      <c r="AU231" s="38">
        <f>Matrix2!AU231/Matrix3!AU231*100</f>
        <v>44.19889502762431</v>
      </c>
      <c r="AV231" s="38">
        <f>Matrix2!AV231/Matrix3!AV231*100</f>
        <v>17.320736434108529</v>
      </c>
      <c r="AW231" s="38">
        <f>Matrix2!AW231/Matrix3!AW231*100</f>
        <v>4.1666666666666661</v>
      </c>
      <c r="AX231" s="38">
        <v>7.9</v>
      </c>
      <c r="AY231" s="38" t="s">
        <v>46</v>
      </c>
      <c r="AZ231" s="9" t="s">
        <v>46</v>
      </c>
      <c r="BA231" s="40" t="s">
        <v>46</v>
      </c>
      <c r="BB231" s="31" t="s">
        <v>46</v>
      </c>
      <c r="BC231" s="38">
        <f>Matrix2!BC231/Matrix3!BC231*100</f>
        <v>6.9820285065069196</v>
      </c>
      <c r="BD231" s="55">
        <f>Matrix2!BD231/Matrix3!BD231*100</f>
        <v>58.57988165680473</v>
      </c>
      <c r="BE231" s="38">
        <f>Matrix2!BE231/Matrix3!BE231*100</f>
        <v>7.8931750741839766</v>
      </c>
      <c r="BF231" s="51">
        <f>Matrix2!BF231/Matrix3!BF231*100</f>
        <v>57.142857142857139</v>
      </c>
      <c r="BG231" s="38">
        <f>Matrix2!BG231/Matrix3!BG231*100</f>
        <v>24.791623613694288</v>
      </c>
      <c r="BH231" s="38">
        <f>Matrix2!BH231/Matrix3!BH231*100</f>
        <v>5.2514587385384832</v>
      </c>
      <c r="BI231" s="38">
        <f>Matrix2!BI231/Matrix3!BI231*100</f>
        <v>18.223058732686649</v>
      </c>
      <c r="BJ231" s="38">
        <f>Matrix2!BJ231/Matrix3!BJ231*100</f>
        <v>9.0632691472419289</v>
      </c>
      <c r="BK231" s="38">
        <f>Matrix2!BK231/Matrix3!BK231*100</f>
        <v>26.357827476038338</v>
      </c>
      <c r="BL231" s="38" t="s">
        <v>46</v>
      </c>
      <c r="BM231" s="38" t="s">
        <v>46</v>
      </c>
      <c r="BN231" s="38" t="s">
        <v>46</v>
      </c>
      <c r="BO231" s="40" t="s">
        <v>46</v>
      </c>
      <c r="BP231" s="38">
        <f>Matrix2!BP231/Matrix3!BP231*100</f>
        <v>11.468904132887351</v>
      </c>
      <c r="BQ231" s="38">
        <f>Matrix2!BQ231/Matrix3!BQ231*100</f>
        <v>19.761854498142252</v>
      </c>
      <c r="BR231" s="38">
        <f>(Matrix2!BR231-Matrix3!BR231)/Matrix3!BR231*100</f>
        <v>48.073429064774004</v>
      </c>
      <c r="BS231" s="38">
        <f>Matrix2!BS231/Matrix3!BS231*100</f>
        <v>14.047897866868727</v>
      </c>
      <c r="BT231" s="38">
        <f>Matrix2!BT231/Matrix3!BT231*100</f>
        <v>7.7127964914697715</v>
      </c>
      <c r="BU231" s="38">
        <f>Matrix2!BU231/Matrix3!BU231*100</f>
        <v>4.5864278020295934</v>
      </c>
      <c r="BV231" s="38">
        <f>Matrix2!BV231/Matrix3!BV231*100</f>
        <v>15.430176466996398</v>
      </c>
      <c r="BW231" s="38">
        <f>Matrix2!BW231/Matrix3!BW231*100</f>
        <v>17.879292088942673</v>
      </c>
      <c r="BX231" s="35">
        <f>Matrix2!BX231/Matrix3!BX231*1000</f>
        <v>39725.493032450933</v>
      </c>
      <c r="BY231" s="45">
        <f>Matrix2!BY231/Matrix3!BY231*1000000</f>
        <v>23069.600695282701</v>
      </c>
      <c r="BZ231" s="38">
        <f>Matrix2!BZ231/Matrix3!BZ231*100</f>
        <v>61.123739983008427</v>
      </c>
      <c r="CA231" s="38">
        <f>Matrix2!CA231/Matrix3!CA231*100</f>
        <v>66.242301336938553</v>
      </c>
      <c r="CB231" s="38">
        <f>Matrix2!CB231/Matrix3!CB231*100</f>
        <v>88.531095867112654</v>
      </c>
      <c r="CC231" s="38">
        <f>Matrix2!CC231/Matrix3!CC231*100</f>
        <v>11.468904132887351</v>
      </c>
      <c r="CD231" s="38">
        <f>Matrix2!CD231/Matrix3!CD231*100</f>
        <v>8.0503429899654169</v>
      </c>
      <c r="CE231" s="38">
        <f>Matrix2!CE231/Matrix3!CE231*100</f>
        <v>69.441598360655746</v>
      </c>
      <c r="CF231" s="38">
        <f>Matrix2!CF231/Matrix3!CF231*100</f>
        <v>18.055555555555554</v>
      </c>
      <c r="CG231" s="35">
        <f>Matrix2!$CG231-Matrix3!CG231</f>
        <v>690</v>
      </c>
      <c r="CH231" s="38">
        <f>Matrix2!CH231/Matrix3!CH231*100</f>
        <v>7.1374906085649892</v>
      </c>
      <c r="CI231" s="38">
        <f>Matrix2!CI231/Matrix3!CI231*100</f>
        <v>4.9737039819684448</v>
      </c>
      <c r="CJ231" s="38">
        <f>Matrix2!CJ231/Matrix3!CJ231*100</f>
        <v>2.163786626596544</v>
      </c>
      <c r="CK231" s="38">
        <f>Matrix2!CK231/Matrix3!CK231*100</f>
        <v>37.263157894736842</v>
      </c>
      <c r="CL231" s="38">
        <v>8.6999999999999993</v>
      </c>
      <c r="CM231" s="38">
        <f>Matrix2!CM231/Matrix3!CM231*100</f>
        <v>66.21052631578948</v>
      </c>
      <c r="CN231" s="38">
        <f>Matrix2!CN231/Matrix3!CN231*100</f>
        <v>23.233773693279723</v>
      </c>
      <c r="CO231" s="40">
        <f>Matrix2!CO231/Matrix3!CO231*100</f>
        <v>14.47233808137247</v>
      </c>
      <c r="CP231" s="35">
        <f>Matrix2!CP231-Matrix3!CP231</f>
        <v>170</v>
      </c>
      <c r="CQ231" s="77">
        <f>Matrix2!CQ231/Matrix3!CQ231*100-100</f>
        <v>0.82725060827250729</v>
      </c>
      <c r="CR231" s="35">
        <f>Matrix2!CR231-Matrix3!CR231</f>
        <v>-1</v>
      </c>
      <c r="CS231" s="50">
        <f>Matrix2!CS231/Matrix3!CS231*100-100</f>
        <v>-4.8260219101479152E-3</v>
      </c>
      <c r="CT231" s="38">
        <f>Matrix2!CT231/Matrix3!CT231*100</f>
        <v>62.95366795366796</v>
      </c>
      <c r="CU231" s="35">
        <f>Matrix2!CT231-Matrix3!CU231</f>
        <v>128</v>
      </c>
      <c r="CV231" s="38">
        <f>Matrix2!CV231/Matrix3!CV231*100</f>
        <v>90.927123552123547</v>
      </c>
      <c r="CW231" s="38">
        <f>Matrix2!CW231/Matrix3!CW231*100</f>
        <v>43.259856260476219</v>
      </c>
      <c r="CX231" s="38">
        <f>Matrix2!CX231/Matrix3!CX231</f>
        <v>2.1017808020848414</v>
      </c>
      <c r="CY231" s="38">
        <f>Matrix2!CY231/Matrix3!CY231</f>
        <v>12.744938690256021</v>
      </c>
      <c r="CZ231" s="38">
        <f>Matrix2!CZ231/Matrix3!CZ231</f>
        <v>94.062634989200859</v>
      </c>
      <c r="DA231" s="40" t="s">
        <v>46</v>
      </c>
      <c r="DB231" s="44" t="s">
        <v>46</v>
      </c>
      <c r="DC231" s="44" t="s">
        <v>46</v>
      </c>
      <c r="DD231" s="44" t="s">
        <v>46</v>
      </c>
      <c r="DE231" s="44" t="s">
        <v>46</v>
      </c>
      <c r="DF231" s="44">
        <f>Matrix2!DF231/Matrix3!DF231*100</f>
        <v>6.9820285065069196</v>
      </c>
      <c r="DG231" s="44">
        <f>Matrix2!DG231/Matrix3!DG231*100</f>
        <v>58.57988165680473</v>
      </c>
      <c r="DH231" s="44">
        <f>Matrix2!DH231/Matrix3!DH231*100</f>
        <v>7.8931750741839766</v>
      </c>
      <c r="DI231" s="44">
        <f>Matrix2!DI231/Matrix3!DI231*100</f>
        <v>57.142857142857139</v>
      </c>
    </row>
    <row r="232" spans="1:113" x14ac:dyDescent="0.2">
      <c r="A232" s="3" t="s">
        <v>33</v>
      </c>
      <c r="B232" s="4">
        <v>2020</v>
      </c>
      <c r="C232" s="2" t="s">
        <v>11</v>
      </c>
      <c r="D232" s="38">
        <f>Matrix2!D232/Matrix3!D232*100</f>
        <v>10.943643512450851</v>
      </c>
      <c r="E232" s="38">
        <f>Matrix2!E232/Matrix3!E232*100</f>
        <v>7.5299085151301899</v>
      </c>
      <c r="F232" s="39" t="s">
        <v>46</v>
      </c>
      <c r="G232" s="40" t="s">
        <v>46</v>
      </c>
      <c r="H232" s="38">
        <f>Matrix2!H232/Matrix3!H232*100</f>
        <v>15.331580069656692</v>
      </c>
      <c r="I232" s="38">
        <f>Matrix2!I232/Matrix3!I232*100</f>
        <v>35.795010306347287</v>
      </c>
      <c r="J232" s="38">
        <f>Matrix2!J232/Matrix3!J232*100</f>
        <v>57.396936362701759</v>
      </c>
      <c r="K232" s="38">
        <f>Matrix2!K232/Matrix3!K232*100</f>
        <v>37.363405892123438</v>
      </c>
      <c r="L232" s="38">
        <f>Matrix2!L232/Matrix3!L232*100</f>
        <v>14.21680837148463</v>
      </c>
      <c r="M232" s="9" t="s">
        <v>46</v>
      </c>
      <c r="N232" s="38">
        <v>21.6</v>
      </c>
      <c r="O232" s="9">
        <f>Matrix2!O232/Matrix3!O232*100</f>
        <v>40.050912176495544</v>
      </c>
      <c r="P232" s="9">
        <f>Matrix2!P232/Matrix3!P232*100</f>
        <v>41.29362500453508</v>
      </c>
      <c r="Q232" s="9">
        <f>(Matrix3!Q232-Matrix2!Q232)/Matrix2!Q232*100</f>
        <v>43.34981479010164</v>
      </c>
      <c r="R232" s="40">
        <f>Matrix2!R232/Matrix3!R232*100</f>
        <v>31.247102457116366</v>
      </c>
      <c r="S232" s="38">
        <f>Matrix2!S232/Matrix3!S232*100</f>
        <v>67.310439403462667</v>
      </c>
      <c r="T232" s="38">
        <f>Matrix2!T232/Matrix3!T232*100</f>
        <v>71.355886332882264</v>
      </c>
      <c r="U232" s="38">
        <f>Matrix2!U232/Matrix3!U232*100</f>
        <v>46.007570295602015</v>
      </c>
      <c r="V232" s="38">
        <f>Matrix2!V232/Matrix3!V232*100</f>
        <v>56.658246120534109</v>
      </c>
      <c r="W232" s="38">
        <f>Matrix2!W232/Matrix3!W232*100</f>
        <v>47.904015670910873</v>
      </c>
      <c r="X232" s="38">
        <f>Matrix2!X232/Matrix3!X232*100</f>
        <v>12.794191286930396</v>
      </c>
      <c r="Y232" s="38">
        <f>Matrix2!Y232/Matrix3!Y232*100</f>
        <v>24.781910374954645</v>
      </c>
      <c r="Z232" s="38">
        <f>Matrix2!Z232/Matrix3!Z232*100</f>
        <v>15.652532830912522</v>
      </c>
      <c r="AA232" s="38">
        <f>(Matrix3!AA232-Matrix2!AA232)/Matrix2!AA232*100</f>
        <v>14.72366112541647</v>
      </c>
      <c r="AB232" s="38">
        <f>Matrix2!AB232/Matrix3!AB232*100</f>
        <v>10.829363967497899</v>
      </c>
      <c r="AC232" s="38">
        <f>Matrix2!AC232/Matrix3!AC232*100</f>
        <v>11.188861636127543</v>
      </c>
      <c r="AD232" s="38">
        <f>Matrix2!AD232/Matrix3!AD232*100</f>
        <v>88.879528222409434</v>
      </c>
      <c r="AE232" s="44" t="s">
        <v>46</v>
      </c>
      <c r="AF232" s="40">
        <f>Matrix2!AF232/Matrix3!AF232*100</f>
        <v>55.678537054860442</v>
      </c>
      <c r="AG232" s="38">
        <f>Matrix2!AG232/Matrix3!AG232*100</f>
        <v>17.284455185158858</v>
      </c>
      <c r="AH232" s="38" t="s">
        <v>46</v>
      </c>
      <c r="AI232" s="38" t="s">
        <v>46</v>
      </c>
      <c r="AJ232" s="38" t="s">
        <v>46</v>
      </c>
      <c r="AK232" s="38">
        <f>Matrix2!AK232/Matrix3!AK232*100</f>
        <v>20.423262216104611</v>
      </c>
      <c r="AL232" s="38">
        <f>Matrix2!AL232/Matrix3!AL232*100</f>
        <v>14.934618031658637</v>
      </c>
      <c r="AM232" s="38">
        <f>Matrix2!AM232/Matrix3!AM232*100</f>
        <v>34.793597304128056</v>
      </c>
      <c r="AN232" s="38">
        <f>Matrix2!AN232/Matrix3!AN232*100</f>
        <v>19.749151845378844</v>
      </c>
      <c r="AO232" s="38" t="s">
        <v>46</v>
      </c>
      <c r="AP232" s="38">
        <f>Matrix2!AP232/Matrix3!AP232*100</f>
        <v>7.5299085151301899</v>
      </c>
      <c r="AQ232" s="40">
        <f>Matrix2!AQ232/Matrix3!AQ232*100</f>
        <v>11.548731642189585</v>
      </c>
      <c r="AR232" s="38">
        <f>Matrix2!AR232/Matrix3!AR232*100</f>
        <v>10.192622076906673</v>
      </c>
      <c r="AS232" s="38">
        <f>Matrix2!AS232/Matrix3!AS232*100</f>
        <v>35.40794979079498</v>
      </c>
      <c r="AT232" s="38">
        <f>Matrix2!AT232/Matrix3!AT232*100</f>
        <v>38.946331856228461</v>
      </c>
      <c r="AU232" s="38">
        <f>Matrix2!AU232/Matrix3!AU232*100</f>
        <v>43.362831858407077</v>
      </c>
      <c r="AV232" s="38">
        <f>Matrix2!AV232/Matrix3!AV232*100</f>
        <v>11.820083682008368</v>
      </c>
      <c r="AW232" s="38">
        <f>Matrix2!AW232/Matrix3!AW232*100</f>
        <v>3.7656903765690379</v>
      </c>
      <c r="AX232" s="38">
        <v>7.1</v>
      </c>
      <c r="AY232" s="38" t="s">
        <v>46</v>
      </c>
      <c r="AZ232" s="9" t="s">
        <v>46</v>
      </c>
      <c r="BA232" s="40" t="s">
        <v>46</v>
      </c>
      <c r="BB232" s="31" t="s">
        <v>46</v>
      </c>
      <c r="BC232" s="38">
        <f>Matrix2!BC232/Matrix3!BC232*100</f>
        <v>6.8516776418940104</v>
      </c>
      <c r="BD232" s="55">
        <f>Matrix2!BD232/Matrix3!BD232*100</f>
        <v>59.725400457665899</v>
      </c>
      <c r="BE232" s="38">
        <f>Matrix2!BE232/Matrix3!BE232*100</f>
        <v>5.3505535055350553</v>
      </c>
      <c r="BF232" s="51">
        <f>Matrix2!BF232/Matrix3!BF232*100</f>
        <v>56.034482758620683</v>
      </c>
      <c r="BG232" s="38">
        <f>Matrix2!BG232/Matrix3!BG232*100</f>
        <v>21.735731039874903</v>
      </c>
      <c r="BH232" s="38">
        <f>Matrix2!BH232/Matrix3!BH232*100</f>
        <v>3.997710922171354</v>
      </c>
      <c r="BI232" s="38">
        <f>Matrix2!BI232/Matrix3!BI232*100</f>
        <v>16.497208562872036</v>
      </c>
      <c r="BJ232" s="38">
        <f>Matrix2!BJ232/Matrix3!BJ232*100</f>
        <v>8.2116316042444648</v>
      </c>
      <c r="BK232" s="38">
        <f>Matrix2!BK232/Matrix3!BK232*100</f>
        <v>24.673570463755066</v>
      </c>
      <c r="BL232" s="38" t="s">
        <v>46</v>
      </c>
      <c r="BM232" s="38" t="s">
        <v>46</v>
      </c>
      <c r="BN232" s="38" t="s">
        <v>46</v>
      </c>
      <c r="BO232" s="40" t="s">
        <v>46</v>
      </c>
      <c r="BP232" s="38">
        <f>Matrix2!BP232/Matrix3!BP232*100</f>
        <v>11.100428634378881</v>
      </c>
      <c r="BQ232" s="38">
        <f>Matrix2!BQ232/Matrix3!BQ232*100</f>
        <v>18.681379589935055</v>
      </c>
      <c r="BR232" s="38">
        <f>(Matrix2!BR232-Matrix3!BR232)/Matrix3!BR232*100</f>
        <v>49.728743498600295</v>
      </c>
      <c r="BS232" s="38">
        <f>Matrix2!BS232/Matrix3!BS232*100</f>
        <v>11.006468121401664</v>
      </c>
      <c r="BT232" s="38">
        <f>Matrix2!BT232/Matrix3!BT232*100</f>
        <v>5.6898144857488093</v>
      </c>
      <c r="BU232" s="38">
        <f>Matrix2!BU232/Matrix3!BU232*100</f>
        <v>3.1446540880503147</v>
      </c>
      <c r="BV232" s="38">
        <f>Matrix2!BV232/Matrix3!BV232*100</f>
        <v>11.563436563436563</v>
      </c>
      <c r="BW232" s="38">
        <f>Matrix2!BW232/Matrix3!BW232*100</f>
        <v>13.474333315302644</v>
      </c>
      <c r="BX232" s="35">
        <f>Matrix2!BX232/Matrix3!BX232*1000</f>
        <v>39829.609823030645</v>
      </c>
      <c r="BY232" s="45">
        <f>Matrix2!BY232/Matrix3!BY232*1000000</f>
        <v>23444.049111422464</v>
      </c>
      <c r="BZ232" s="38">
        <f>Matrix2!BZ232/Matrix3!BZ232*100</f>
        <v>63.927784490724285</v>
      </c>
      <c r="CA232" s="38">
        <f>Matrix2!CA232/Matrix3!CA232*100</f>
        <v>69.280084369449384</v>
      </c>
      <c r="CB232" s="38">
        <f>Matrix2!CB232/Matrix3!CB232*100</f>
        <v>88.899571365621128</v>
      </c>
      <c r="CC232" s="38">
        <f>Matrix2!CC232/Matrix3!CC232*100</f>
        <v>11.100428634378881</v>
      </c>
      <c r="CD232" s="38">
        <f>Matrix2!CD232/Matrix3!CD232*100</f>
        <v>8.4204622841805872</v>
      </c>
      <c r="CE232" s="38">
        <f>Matrix2!CE232/Matrix3!CE232*100</f>
        <v>71.05263157894737</v>
      </c>
      <c r="CF232" s="38">
        <f>Matrix2!CF232/Matrix3!CF232*100</f>
        <v>11.416781292984869</v>
      </c>
      <c r="CG232" s="35">
        <f>Matrix2!$CG232-Matrix3!CG232</f>
        <v>12300</v>
      </c>
      <c r="CH232" s="38">
        <f>Matrix2!CH232/Matrix3!CH232*100</f>
        <v>6.5515899488547928</v>
      </c>
      <c r="CI232" s="38">
        <f>Matrix2!CI232/Matrix3!CI232*100</f>
        <v>4.5307983099844336</v>
      </c>
      <c r="CJ232" s="38">
        <f>Matrix2!CJ232/Matrix3!CJ232*100</f>
        <v>2.020791638870358</v>
      </c>
      <c r="CK232" s="38">
        <f>Matrix2!CK232/Matrix3!CK232*100</f>
        <v>39.881204921510395</v>
      </c>
      <c r="CL232" s="38">
        <v>7.7</v>
      </c>
      <c r="CM232" s="38">
        <f>Matrix2!CM232/Matrix3!CM232*100</f>
        <v>61.434026304624524</v>
      </c>
      <c r="CN232" s="38">
        <f>Matrix2!CN232/Matrix3!CN232*100</f>
        <v>21.872387851769297</v>
      </c>
      <c r="CO232" s="40">
        <f>Matrix2!CO232/Matrix3!CO232*100</f>
        <v>11.236413439403211</v>
      </c>
      <c r="CP232" s="35">
        <f>Matrix2!CP232-Matrix3!CP232</f>
        <v>203</v>
      </c>
      <c r="CQ232" s="77">
        <f>Matrix2!CQ232/Matrix3!CQ232*100-100</f>
        <v>0.75313497069080881</v>
      </c>
      <c r="CR232" s="35">
        <f>Matrix2!CR232-Matrix3!CR232</f>
        <v>110</v>
      </c>
      <c r="CS232" s="50">
        <f>Matrix2!CS232/Matrix3!CS232*100-100</f>
        <v>0.40669944910712275</v>
      </c>
      <c r="CT232" s="38">
        <f>Matrix2!CT232/Matrix3!CT232*100</f>
        <v>60.080273962514262</v>
      </c>
      <c r="CU232" s="35">
        <f>Matrix2!CT232-Matrix3!CU232</f>
        <v>173</v>
      </c>
      <c r="CV232" s="38">
        <f>Matrix2!CV232/Matrix3!CV232*100</f>
        <v>89.347866111868029</v>
      </c>
      <c r="CW232" s="38">
        <f>Matrix2!CW232/Matrix3!CW232*100</f>
        <v>43.11642618522994</v>
      </c>
      <c r="CX232" s="38">
        <f>Matrix2!CX232/Matrix3!CX232</f>
        <v>2.0806743816319742</v>
      </c>
      <c r="CY232" s="38">
        <f>Matrix2!CY232/Matrix3!CY232</f>
        <v>7.7973189097664664</v>
      </c>
      <c r="CZ232" s="38">
        <f>Matrix2!CZ232/Matrix3!CZ232</f>
        <v>78.161111111111111</v>
      </c>
      <c r="DA232" s="40" t="s">
        <v>46</v>
      </c>
      <c r="DB232" s="44" t="s">
        <v>46</v>
      </c>
      <c r="DC232" s="44" t="s">
        <v>46</v>
      </c>
      <c r="DD232" s="44" t="s">
        <v>46</v>
      </c>
      <c r="DE232" s="44" t="s">
        <v>46</v>
      </c>
      <c r="DF232" s="44">
        <f>Matrix2!DF232/Matrix3!DF232*100</f>
        <v>6.8516776418940104</v>
      </c>
      <c r="DG232" s="44">
        <f>Matrix2!DG232/Matrix3!DG232*100</f>
        <v>59.725400457665899</v>
      </c>
      <c r="DH232" s="44">
        <f>Matrix2!DH232/Matrix3!DH232*100</f>
        <v>5.3505535055350553</v>
      </c>
      <c r="DI232" s="44">
        <f>Matrix2!DI232/Matrix3!DI232*100</f>
        <v>56.034482758620683</v>
      </c>
    </row>
    <row r="233" spans="1:113" x14ac:dyDescent="0.2">
      <c r="A233" s="3" t="s">
        <v>34</v>
      </c>
      <c r="B233" s="4">
        <v>2020</v>
      </c>
      <c r="C233" s="2" t="s">
        <v>12</v>
      </c>
      <c r="D233" s="38">
        <f>Matrix2!D233/Matrix3!D233*100</f>
        <v>10.380348652931854</v>
      </c>
      <c r="E233" s="38">
        <f>Matrix2!E233/Matrix3!E233*100</f>
        <v>5.0925925925925926</v>
      </c>
      <c r="F233" s="39" t="s">
        <v>46</v>
      </c>
      <c r="G233" s="40" t="s">
        <v>46</v>
      </c>
      <c r="H233" s="38">
        <f>Matrix2!H233/Matrix3!H233*100</f>
        <v>11.777116460868793</v>
      </c>
      <c r="I233" s="38">
        <f>Matrix2!I233/Matrix3!I233*100</f>
        <v>24.626898818512924</v>
      </c>
      <c r="J233" s="38">
        <f>Matrix2!J233/Matrix3!J233*100</f>
        <v>41.016904730703708</v>
      </c>
      <c r="K233" s="38">
        <f>Matrix2!K233/Matrix3!K233*100</f>
        <v>25.592434104067031</v>
      </c>
      <c r="L233" s="38">
        <f>Matrix2!L233/Matrix3!L233*100</f>
        <v>8.7818105965790565</v>
      </c>
      <c r="M233" s="9" t="s">
        <v>46</v>
      </c>
      <c r="N233" s="38">
        <v>21.7</v>
      </c>
      <c r="O233" s="9">
        <f>Matrix2!O233/Matrix3!O233*100</f>
        <v>33.203631647211409</v>
      </c>
      <c r="P233" s="9">
        <f>Matrix2!P233/Matrix3!P233*100</f>
        <v>45.047592250646332</v>
      </c>
      <c r="Q233" s="9">
        <f>(Matrix3!Q233-Matrix2!Q233)/Matrix2!Q233*100</f>
        <v>47.574924002502193</v>
      </c>
      <c r="R233" s="40">
        <f>Matrix2!R233/Matrix3!R233*100</f>
        <v>37.469356967754102</v>
      </c>
      <c r="S233" s="38">
        <f>Matrix2!S233/Matrix3!S233*100</f>
        <v>67.960614861514486</v>
      </c>
      <c r="T233" s="38">
        <f>Matrix2!T233/Matrix3!T233*100</f>
        <v>70.514705882352942</v>
      </c>
      <c r="U233" s="38">
        <f>Matrix2!U233/Matrix3!U233*100</f>
        <v>46.298766255418471</v>
      </c>
      <c r="V233" s="38">
        <f>Matrix2!V233/Matrix3!V233*100</f>
        <v>58.771521637971148</v>
      </c>
      <c r="W233" s="38">
        <f>Matrix2!W233/Matrix3!W233*100</f>
        <v>50.834233585403908</v>
      </c>
      <c r="X233" s="38">
        <f>Matrix2!X233/Matrix3!X233*100</f>
        <v>10.855841871054537</v>
      </c>
      <c r="Y233" s="38">
        <f>Matrix2!Y233/Matrix3!Y233*100</f>
        <v>24.228202352944024</v>
      </c>
      <c r="Z233" s="38">
        <f>Matrix2!Z233/Matrix3!Z233*100</f>
        <v>14.650746438528236</v>
      </c>
      <c r="AA233" s="38">
        <f>(Matrix3!AA233-Matrix2!AA233)/Matrix2!AA233*100</f>
        <v>16.017853935106391</v>
      </c>
      <c r="AB233" s="38">
        <f>Matrix2!AB233/Matrix3!AB233*100</f>
        <v>10.030651681400204</v>
      </c>
      <c r="AC233" s="38">
        <f>Matrix2!AC233/Matrix3!AC233*100</f>
        <v>10.174534795931962</v>
      </c>
      <c r="AD233" s="38">
        <f>Matrix2!AD233/Matrix3!AD233*100</f>
        <v>88.733905579399135</v>
      </c>
      <c r="AE233" s="44" t="s">
        <v>46</v>
      </c>
      <c r="AF233" s="40">
        <f>Matrix2!AF233/Matrix3!AF233*100</f>
        <v>91.073657927590517</v>
      </c>
      <c r="AG233" s="38">
        <f>Matrix2!AG233/Matrix3!AG233*100</f>
        <v>16.947232832903971</v>
      </c>
      <c r="AH233" s="38" t="s">
        <v>46</v>
      </c>
      <c r="AI233" s="38" t="s">
        <v>46</v>
      </c>
      <c r="AJ233" s="38" t="s">
        <v>46</v>
      </c>
      <c r="AK233" s="38">
        <f>Matrix2!AK233/Matrix3!AK233*100</f>
        <v>20.665188470066521</v>
      </c>
      <c r="AL233" s="38">
        <f>Matrix2!AL233/Matrix3!AL233*100</f>
        <v>14.966740576496672</v>
      </c>
      <c r="AM233" s="38">
        <f>Matrix2!AM233/Matrix3!AM233*100</f>
        <v>31.115879828326182</v>
      </c>
      <c r="AN233" s="38">
        <f>Matrix2!AN233/Matrix3!AN233*100</f>
        <v>19.420783645655877</v>
      </c>
      <c r="AO233" s="38" t="s">
        <v>46</v>
      </c>
      <c r="AP233" s="38">
        <f>Matrix2!AP233/Matrix3!AP233*100</f>
        <v>5.0925925925925926</v>
      </c>
      <c r="AQ233" s="40">
        <f>Matrix2!AQ233/Matrix3!AQ233*100</f>
        <v>7.9459002535925611</v>
      </c>
      <c r="AR233" s="38">
        <f>Matrix2!AR233/Matrix3!AR233*100</f>
        <v>10.306920138580439</v>
      </c>
      <c r="AS233" s="38">
        <f>Matrix2!AS233/Matrix3!AS233*100</f>
        <v>38.095238095238095</v>
      </c>
      <c r="AT233" s="38">
        <f>Matrix2!AT233/Matrix3!AT233*100</f>
        <v>41.00678733031674</v>
      </c>
      <c r="AU233" s="38">
        <f>Matrix2!AU233/Matrix3!AU233*100</f>
        <v>42.206896551724135</v>
      </c>
      <c r="AV233" s="38">
        <f>Matrix2!AV233/Matrix3!AV233*100</f>
        <v>11.549235078646843</v>
      </c>
      <c r="AW233" s="38">
        <f>Matrix2!AW233/Matrix3!AW233*100</f>
        <v>3.5552682611506139</v>
      </c>
      <c r="AX233" s="38">
        <v>6.6</v>
      </c>
      <c r="AY233" s="38" t="s">
        <v>46</v>
      </c>
      <c r="AZ233" s="9" t="s">
        <v>46</v>
      </c>
      <c r="BA233" s="40" t="s">
        <v>46</v>
      </c>
      <c r="BB233" s="31" t="s">
        <v>46</v>
      </c>
      <c r="BC233" s="38">
        <f>Matrix2!BC233/Matrix3!BC233*100</f>
        <v>8.2448469706433478</v>
      </c>
      <c r="BD233" s="55">
        <f>Matrix2!BD233/Matrix3!BD233*100</f>
        <v>53.535353535353536</v>
      </c>
      <c r="BE233" s="38">
        <f>Matrix2!BE233/Matrix3!BE233*100</f>
        <v>9.814169570267131</v>
      </c>
      <c r="BF233" s="51">
        <f>Matrix2!BF233/Matrix3!BF233*100</f>
        <v>42.011834319526628</v>
      </c>
      <c r="BG233" s="38">
        <f>Matrix2!BG233/Matrix3!BG233*100</f>
        <v>21.293417429155191</v>
      </c>
      <c r="BH233" s="38">
        <f>Matrix2!BH233/Matrix3!BH233*100</f>
        <v>3.1184814351272423</v>
      </c>
      <c r="BI233" s="38">
        <f>Matrix2!BI233/Matrix3!BI233*100</f>
        <v>15.808737271831449</v>
      </c>
      <c r="BJ233" s="38">
        <f>Matrix2!BJ233/Matrix3!BJ233*100</f>
        <v>7.4233963680728268</v>
      </c>
      <c r="BK233" s="38">
        <f>Matrix2!BK233/Matrix3!BK233*100</f>
        <v>28.06573957016435</v>
      </c>
      <c r="BL233" s="38" t="s">
        <v>46</v>
      </c>
      <c r="BM233" s="38" t="s">
        <v>46</v>
      </c>
      <c r="BN233" s="38" t="s">
        <v>46</v>
      </c>
      <c r="BO233" s="40" t="s">
        <v>46</v>
      </c>
      <c r="BP233" s="38">
        <f>Matrix2!BP233/Matrix3!BP233*100</f>
        <v>10.668718661569777</v>
      </c>
      <c r="BQ233" s="38">
        <f>Matrix2!BQ233/Matrix3!BQ233*100</f>
        <v>17.640164377751518</v>
      </c>
      <c r="BR233" s="38">
        <f>(Matrix2!BR233-Matrix3!BR233)/Matrix3!BR233*100</f>
        <v>48.237672854977227</v>
      </c>
      <c r="BS233" s="38">
        <f>Matrix2!BS233/Matrix3!BS233*100</f>
        <v>10.102602824908946</v>
      </c>
      <c r="BT233" s="38">
        <f>Matrix2!BT233/Matrix3!BT233*100</f>
        <v>5.1101536821533271</v>
      </c>
      <c r="BU233" s="38">
        <f>Matrix2!BU233/Matrix3!BU233*100</f>
        <v>2.6212580052623742</v>
      </c>
      <c r="BV233" s="38">
        <f>Matrix2!BV233/Matrix3!BV233*100</f>
        <v>10.296275395033859</v>
      </c>
      <c r="BW233" s="38">
        <f>Matrix2!BW233/Matrix3!BW233*100</f>
        <v>12.135989010989011</v>
      </c>
      <c r="BX233" s="35">
        <f>Matrix2!BX233/Matrix3!BX233*1000</f>
        <v>41022.986473344528</v>
      </c>
      <c r="BY233" s="45">
        <f>Matrix2!BY233/Matrix3!BY233*1000000</f>
        <v>23614.127593808953</v>
      </c>
      <c r="BZ233" s="38">
        <f>Matrix2!BZ233/Matrix3!BZ233*100</f>
        <v>64.575375322021856</v>
      </c>
      <c r="CA233" s="38">
        <f>Matrix2!CA233/Matrix3!CA233*100</f>
        <v>69.425105121665396</v>
      </c>
      <c r="CB233" s="38">
        <f>Matrix2!CB233/Matrix3!CB233*100</f>
        <v>89.33128133843023</v>
      </c>
      <c r="CC233" s="38">
        <f>Matrix2!CC233/Matrix3!CC233*100</f>
        <v>10.668718661569777</v>
      </c>
      <c r="CD233" s="38">
        <f>Matrix2!CD233/Matrix3!CD233*100</f>
        <v>7.2034950106736826</v>
      </c>
      <c r="CE233" s="38">
        <f>Matrix2!CE233/Matrix3!CE233*100</f>
        <v>70.634655996443257</v>
      </c>
      <c r="CF233" s="38">
        <f>Matrix2!CF233/Matrix3!CF233*100</f>
        <v>11.821705426356589</v>
      </c>
      <c r="CG233" s="35">
        <f>Matrix2!$CG233-Matrix3!CG233</f>
        <v>-4230</v>
      </c>
      <c r="CH233" s="38">
        <f>Matrix2!CH233/Matrix3!CH233*100</f>
        <v>5.3031605736492757</v>
      </c>
      <c r="CI233" s="38">
        <f>Matrix2!CI233/Matrix3!CI233*100</f>
        <v>3.5285620937510744</v>
      </c>
      <c r="CJ233" s="38">
        <f>Matrix2!CJ233/Matrix3!CJ233*100</f>
        <v>1.7745984798982013</v>
      </c>
      <c r="CK233" s="38">
        <f>Matrix2!CK233/Matrix3!CK233*100</f>
        <v>34.306095979247729</v>
      </c>
      <c r="CL233" s="38">
        <v>6.3</v>
      </c>
      <c r="CM233" s="38">
        <f>Matrix2!CM233/Matrix3!CM233*100</f>
        <v>59.66277561608301</v>
      </c>
      <c r="CN233" s="38">
        <f>Matrix2!CN233/Matrix3!CN233*100</f>
        <v>20.88607594936709</v>
      </c>
      <c r="CO233" s="40">
        <f>Matrix2!CO233/Matrix3!CO233*100</f>
        <v>10.219713042540185</v>
      </c>
      <c r="CP233" s="35">
        <f>Matrix2!CP233-Matrix3!CP233</f>
        <v>81</v>
      </c>
      <c r="CQ233" s="77">
        <f>Matrix2!CQ233/Matrix3!CQ233*100-100</f>
        <v>0.37778088708549262</v>
      </c>
      <c r="CR233" s="35">
        <f>Matrix2!CR233-Matrix3!CR233</f>
        <v>211</v>
      </c>
      <c r="CS233" s="50">
        <f>Matrix2!CS233/Matrix3!CS233*100-100</f>
        <v>0.99009900990098743</v>
      </c>
      <c r="CT233" s="38">
        <f>Matrix2!CT233/Matrix3!CT233*100</f>
        <v>46.115602639159931</v>
      </c>
      <c r="CU233" s="35">
        <f>Matrix2!CT233-Matrix3!CU233</f>
        <v>43</v>
      </c>
      <c r="CV233" s="38">
        <f>Matrix2!CV233/Matrix3!CV233*100</f>
        <v>99.311402286032887</v>
      </c>
      <c r="CW233" s="38">
        <f>Matrix2!CW233/Matrix3!CW233*100</f>
        <v>47.467797814693078</v>
      </c>
      <c r="CX233" s="38">
        <f>Matrix2!CX233/Matrix3!CX233</f>
        <v>2.1128994416029281</v>
      </c>
      <c r="CY233" s="38">
        <f>Matrix2!CY233/Matrix3!CY233</f>
        <v>3.5274546376899196</v>
      </c>
      <c r="CZ233" s="38">
        <f>Matrix2!CZ233/Matrix3!CZ233</f>
        <v>53.036513545347468</v>
      </c>
      <c r="DA233" s="40" t="s">
        <v>46</v>
      </c>
      <c r="DB233" s="44" t="s">
        <v>46</v>
      </c>
      <c r="DC233" s="44" t="s">
        <v>46</v>
      </c>
      <c r="DD233" s="44" t="s">
        <v>46</v>
      </c>
      <c r="DE233" s="44" t="s">
        <v>46</v>
      </c>
      <c r="DF233" s="44">
        <f>Matrix2!DF233/Matrix3!DF233*100</f>
        <v>8.2448469706433478</v>
      </c>
      <c r="DG233" s="44">
        <f>Matrix2!DG233/Matrix3!DG233*100</f>
        <v>53.535353535353536</v>
      </c>
      <c r="DH233" s="44">
        <f>Matrix2!DH233/Matrix3!DH233*100</f>
        <v>9.814169570267131</v>
      </c>
      <c r="DI233" s="44">
        <f>Matrix2!DI233/Matrix3!DI233*100</f>
        <v>42.011834319526628</v>
      </c>
    </row>
    <row r="234" spans="1:113" x14ac:dyDescent="0.2">
      <c r="A234" s="3" t="s">
        <v>35</v>
      </c>
      <c r="B234" s="4">
        <v>2020</v>
      </c>
      <c r="C234" s="2" t="s">
        <v>228</v>
      </c>
      <c r="D234" s="38">
        <f>Matrix2!D234/Matrix3!D234*100</f>
        <v>12.24</v>
      </c>
      <c r="E234" s="38">
        <f>Matrix2!E234/Matrix3!E234*100</f>
        <v>6.6842568161829377</v>
      </c>
      <c r="F234" s="39" t="s">
        <v>46</v>
      </c>
      <c r="G234" s="40" t="s">
        <v>46</v>
      </c>
      <c r="H234" s="38">
        <f>Matrix2!H234/Matrix3!H234*100</f>
        <v>8.3693924408336269</v>
      </c>
      <c r="I234" s="38">
        <f>Matrix2!I234/Matrix3!I234*100</f>
        <v>19.224655598728365</v>
      </c>
      <c r="J234" s="38">
        <f>Matrix2!J234/Matrix3!J234*100</f>
        <v>34.360126916975148</v>
      </c>
      <c r="K234" s="38">
        <f>Matrix2!K234/Matrix3!K234*100</f>
        <v>19.585625229189585</v>
      </c>
      <c r="L234" s="38">
        <f>Matrix2!L234/Matrix3!L234*100</f>
        <v>7.3408526094437017</v>
      </c>
      <c r="M234" s="9" t="s">
        <v>46</v>
      </c>
      <c r="N234" s="38">
        <v>23.8</v>
      </c>
      <c r="O234" s="9">
        <f>Matrix2!O234/Matrix3!O234*100</f>
        <v>30.347490347490346</v>
      </c>
      <c r="P234" s="9">
        <f>Matrix2!P234/Matrix3!P234*100</f>
        <v>39.374807745713589</v>
      </c>
      <c r="Q234" s="9">
        <f>(Matrix3!Q234-Matrix2!Q234)/Matrix2!Q234*100</f>
        <v>44.140656280789756</v>
      </c>
      <c r="R234" s="40">
        <f>Matrix2!R234/Matrix3!R234*100</f>
        <v>38.063835399630705</v>
      </c>
      <c r="S234" s="38">
        <f>Matrix2!S234/Matrix3!S234*100</f>
        <v>66.754523436386947</v>
      </c>
      <c r="T234" s="38">
        <f>Matrix2!T234/Matrix3!T234*100</f>
        <v>68.737145207733448</v>
      </c>
      <c r="U234" s="38">
        <f>Matrix2!U234/Matrix3!U234*100</f>
        <v>46.766428861434953</v>
      </c>
      <c r="V234" s="38">
        <f>Matrix2!V234/Matrix3!V234*100</f>
        <v>60.667903525046384</v>
      </c>
      <c r="W234" s="38">
        <f>Matrix2!W234/Matrix3!W234*100</f>
        <v>52.164206870891725</v>
      </c>
      <c r="X234" s="38">
        <f>Matrix2!X234/Matrix3!X234*100</f>
        <v>9.8496404445412935</v>
      </c>
      <c r="Y234" s="38">
        <f>Matrix2!Y234/Matrix3!Y234*100</f>
        <v>25.909455653439394</v>
      </c>
      <c r="Z234" s="38">
        <f>Matrix2!Z234/Matrix3!Z234*100</f>
        <v>11.576971526925766</v>
      </c>
      <c r="AA234" s="38">
        <f>(Matrix3!AA234-Matrix2!AA234)/Matrix2!AA234*100</f>
        <v>20.881418215933181</v>
      </c>
      <c r="AB234" s="38">
        <f>Matrix2!AB234/Matrix3!AB234*100</f>
        <v>7.906936062275868</v>
      </c>
      <c r="AC234" s="38">
        <f>Matrix2!AC234/Matrix3!AC234*100</f>
        <v>8.2434239857333935</v>
      </c>
      <c r="AD234" s="38">
        <f>Matrix2!AD234/Matrix3!AD234*100</f>
        <v>86</v>
      </c>
      <c r="AE234" s="44">
        <f>Matrix2!AE234/Matrix3!AE234*100</f>
        <v>54.159103043246127</v>
      </c>
      <c r="AF234" s="40">
        <f>Matrix2!AF234/Matrix3!AF234*100</f>
        <v>34.376956793988725</v>
      </c>
      <c r="AG234" s="38">
        <f>Matrix2!AG234/Matrix3!AG234*100</f>
        <v>16.699046273401624</v>
      </c>
      <c r="AH234" s="38">
        <f>Matrix2!AH234/Matrix3!AH234*100</f>
        <v>57.254464285714292</v>
      </c>
      <c r="AI234" s="38">
        <f>Matrix2!AI234/Matrix3!AI234*100</f>
        <v>95.277633627400107</v>
      </c>
      <c r="AJ234" s="38">
        <f>Matrix2!AJ234/Matrix3!AJ234*100</f>
        <v>36.568566061365061</v>
      </c>
      <c r="AK234" s="38">
        <f>Matrix2!AK234/Matrix3!AK234*100</f>
        <v>18.994413407821227</v>
      </c>
      <c r="AL234" s="38">
        <f>Matrix2!AL234/Matrix3!AL234*100</f>
        <v>11.955307262569832</v>
      </c>
      <c r="AM234" s="38">
        <f>Matrix2!AM234/Matrix3!AM234*100</f>
        <v>29.764705882352942</v>
      </c>
      <c r="AN234" s="38">
        <f>Matrix2!AN234/Matrix3!AN234*100</f>
        <v>15.613432046536225</v>
      </c>
      <c r="AO234" s="38">
        <f>Matrix2!AO234/Matrix3!AO234*1000</f>
        <v>70.068746694870441</v>
      </c>
      <c r="AP234" s="38">
        <f>Matrix2!AP234/Matrix3!AP234*100</f>
        <v>6.6842568161829377</v>
      </c>
      <c r="AQ234" s="40">
        <f>Matrix2!AQ234/Matrix3!AQ234*100</f>
        <v>7.3952341824157761</v>
      </c>
      <c r="AR234" s="38">
        <f>Matrix2!AR234/Matrix3!AR234*100</f>
        <v>10.098021900388556</v>
      </c>
      <c r="AS234" s="38">
        <f>Matrix2!AS234/Matrix3!AS234*100</f>
        <v>39.57149103629208</v>
      </c>
      <c r="AT234" s="38">
        <f>Matrix2!AT234/Matrix3!AT234*100</f>
        <v>45.35911602209945</v>
      </c>
      <c r="AU234" s="38">
        <f>Matrix2!AU234/Matrix3!AU234*100</f>
        <v>39.09866017052375</v>
      </c>
      <c r="AV234" s="38">
        <f>Matrix2!AV234/Matrix3!AV234*100</f>
        <v>9.8600787057280268</v>
      </c>
      <c r="AW234" s="38">
        <f>Matrix2!AW234/Matrix3!AW234*100</f>
        <v>3.1045037166593792</v>
      </c>
      <c r="AX234" s="38">
        <v>5.5</v>
      </c>
      <c r="AY234" s="38" t="s">
        <v>46</v>
      </c>
      <c r="AZ234" s="9" t="s">
        <v>46</v>
      </c>
      <c r="BA234" s="40">
        <f>Matrix2!BA234/Matrix3!BA234*1000</f>
        <v>17.363658596233797</v>
      </c>
      <c r="BB234" s="31" t="s">
        <v>46</v>
      </c>
      <c r="BC234" s="38">
        <f>Matrix2!BC234/Matrix3!BC234*100</f>
        <v>5.215751989945538</v>
      </c>
      <c r="BD234" s="55">
        <f>Matrix2!BD234/Matrix3!BD234*100</f>
        <v>69.07630522088354</v>
      </c>
      <c r="BE234" s="38">
        <f>Matrix2!BE234/Matrix3!BE234*100</f>
        <v>5.5656382335148216</v>
      </c>
      <c r="BF234" s="51">
        <f>Matrix2!BF234/Matrix3!BF234*100</f>
        <v>60.869565217391312</v>
      </c>
      <c r="BG234" s="38">
        <f>Matrix2!BG234/Matrix3!BG234*100</f>
        <v>23.09696220416814</v>
      </c>
      <c r="BH234" s="38">
        <f>Matrix2!BH234/Matrix3!BH234*100</f>
        <v>2.4756260753202066</v>
      </c>
      <c r="BI234" s="38">
        <f>Matrix2!BI234/Matrix3!BI234*100</f>
        <v>17.359829666430095</v>
      </c>
      <c r="BJ234" s="38">
        <f>Matrix2!BJ234/Matrix3!BJ234*100</f>
        <v>7.7785663591199423</v>
      </c>
      <c r="BK234" s="38">
        <f>Matrix2!BK234/Matrix3!BK234*100</f>
        <v>27.798053527980539</v>
      </c>
      <c r="BL234" s="38" t="s">
        <v>46</v>
      </c>
      <c r="BM234" s="38" t="s">
        <v>46</v>
      </c>
      <c r="BN234" s="38" t="s">
        <v>46</v>
      </c>
      <c r="BO234" s="40" t="s">
        <v>46</v>
      </c>
      <c r="BP234" s="38">
        <f>Matrix2!BP234/Matrix3!BP234*100</f>
        <v>11.115120894983759</v>
      </c>
      <c r="BQ234" s="38">
        <f>Matrix2!BQ234/Matrix3!BQ234*100</f>
        <v>16.065014271699638</v>
      </c>
      <c r="BR234" s="38">
        <f>(Matrix2!BR234-Matrix3!BR234)/Matrix3!BR234*100</f>
        <v>56.410031562667143</v>
      </c>
      <c r="BS234" s="38">
        <f>Matrix2!BS234/Matrix3!BS234*100</f>
        <v>8.0735605793006009</v>
      </c>
      <c r="BT234" s="38">
        <f>Matrix2!BT234/Matrix3!BT234*100</f>
        <v>3.949576121511833</v>
      </c>
      <c r="BU234" s="38">
        <f>Matrix2!BU234/Matrix3!BU234*100</f>
        <v>2.1807496004536784</v>
      </c>
      <c r="BV234" s="38">
        <f>Matrix2!BV234/Matrix3!BV234*100</f>
        <v>8.0897973244531194</v>
      </c>
      <c r="BW234" s="38">
        <f>Matrix2!BW234/Matrix3!BW234*100</f>
        <v>9.8180768120127055</v>
      </c>
      <c r="BX234" s="35">
        <f>Matrix2!BX234/Matrix3!BX234*1000</f>
        <v>44207.130730050936</v>
      </c>
      <c r="BY234" s="45">
        <f>Matrix2!BY234/Matrix3!BY234*1000000</f>
        <v>23926.922903211234</v>
      </c>
      <c r="BZ234" s="38">
        <f>Matrix2!BZ234/Matrix3!BZ234*100</f>
        <v>63.193217944189328</v>
      </c>
      <c r="CA234" s="38">
        <f>Matrix2!CA234/Matrix3!CA234*100</f>
        <v>67.630138419162506</v>
      </c>
      <c r="CB234" s="38">
        <f>Matrix2!CB234/Matrix3!CB234*100</f>
        <v>88.884879105016239</v>
      </c>
      <c r="CC234" s="38">
        <f>Matrix2!CC234/Matrix3!CC234*100</f>
        <v>11.115120894983759</v>
      </c>
      <c r="CD234" s="38">
        <f>Matrix2!CD234/Matrix3!CD234*100</f>
        <v>7.1041913697994534</v>
      </c>
      <c r="CE234" s="38">
        <f>Matrix2!CE234/Matrix3!CE234*100</f>
        <v>70.361347949654899</v>
      </c>
      <c r="CF234" s="38">
        <f>Matrix2!CF234/Matrix3!CF234*100</f>
        <v>10.344827586206897</v>
      </c>
      <c r="CG234" s="35">
        <f>Matrix2!$CG234-Matrix3!CG234</f>
        <v>-6631</v>
      </c>
      <c r="CH234" s="38">
        <f>Matrix2!CH234/Matrix3!CH234*100</f>
        <v>4.5241755170486311</v>
      </c>
      <c r="CI234" s="38">
        <f>Matrix2!CI234/Matrix3!CI234*100</f>
        <v>2.9031581889323643</v>
      </c>
      <c r="CJ234" s="38">
        <f>Matrix2!CJ234/Matrix3!CJ234*100</f>
        <v>1.6210173281162661</v>
      </c>
      <c r="CK234" s="38">
        <f>Matrix2!CK234/Matrix3!CK234*100</f>
        <v>38.918918918918919</v>
      </c>
      <c r="CL234" s="38">
        <v>5.5</v>
      </c>
      <c r="CM234" s="38">
        <f>Matrix2!CM234/Matrix3!CM234*100</f>
        <v>59.613899613899612</v>
      </c>
      <c r="CN234" s="38">
        <f>Matrix2!CN234/Matrix3!CN234*100</f>
        <v>21.636828644501279</v>
      </c>
      <c r="CO234" s="40">
        <f>Matrix2!CO234/Matrix3!CO234*100</f>
        <v>8.4121745507884125</v>
      </c>
      <c r="CP234" s="35">
        <f>Matrix2!CP234-Matrix3!CP234</f>
        <v>176</v>
      </c>
      <c r="CQ234" s="77">
        <f>Matrix2!CQ234/Matrix3!CQ234*100-100</f>
        <v>0.82062759360283621</v>
      </c>
      <c r="CR234" s="35">
        <f>Matrix2!CR234-Matrix3!CR234</f>
        <v>488</v>
      </c>
      <c r="CS234" s="50">
        <f>Matrix2!CS234/Matrix3!CS234*100-100</f>
        <v>2.308966169860426</v>
      </c>
      <c r="CT234" s="38">
        <f>Matrix2!CT234/Matrix3!CT234*100</f>
        <v>34.791657031864219</v>
      </c>
      <c r="CU234" s="35">
        <f>Matrix2!CT234-Matrix3!CU234</f>
        <v>122</v>
      </c>
      <c r="CV234" s="38">
        <f>Matrix2!CV234/Matrix3!CV234*100</f>
        <v>109.45289737779215</v>
      </c>
      <c r="CW234" s="38">
        <f>Matrix2!CW234/Matrix3!CW234*100</f>
        <v>52.249646767926528</v>
      </c>
      <c r="CX234" s="38">
        <f>Matrix2!CX234/Matrix3!CX234</f>
        <v>2.1431748284835579</v>
      </c>
      <c r="CY234" s="38">
        <f>Matrix2!CY234/Matrix3!CY234</f>
        <v>1.2621708461610508</v>
      </c>
      <c r="CZ234" s="38">
        <f>Matrix2!CZ234/Matrix3!CZ234</f>
        <v>37.715237302248127</v>
      </c>
      <c r="DA234" s="40" t="s">
        <v>46</v>
      </c>
      <c r="DB234" s="44" t="s">
        <v>46</v>
      </c>
      <c r="DC234" s="44" t="s">
        <v>46</v>
      </c>
      <c r="DD234" s="44" t="s">
        <v>46</v>
      </c>
      <c r="DE234" s="44" t="s">
        <v>46</v>
      </c>
      <c r="DF234" s="44">
        <f>Matrix2!DF234/Matrix3!DF234*100</f>
        <v>5.215751989945538</v>
      </c>
      <c r="DG234" s="44">
        <f>Matrix2!DG234/Matrix3!DG234*100</f>
        <v>69.07630522088354</v>
      </c>
      <c r="DH234" s="44">
        <f>Matrix2!DH234/Matrix3!DH234*100</f>
        <v>5.5656382335148216</v>
      </c>
      <c r="DI234" s="44">
        <f>Matrix2!DI234/Matrix3!DI234*100</f>
        <v>60.869565217391312</v>
      </c>
    </row>
    <row r="235" spans="1:113" x14ac:dyDescent="0.2">
      <c r="A235" s="3" t="s">
        <v>36</v>
      </c>
      <c r="B235" s="4">
        <v>2020</v>
      </c>
      <c r="C235" s="2" t="s">
        <v>13</v>
      </c>
      <c r="D235" s="38">
        <f>Matrix2!D235/Matrix3!D235*100</f>
        <v>9.4594594594594597</v>
      </c>
      <c r="E235" s="38">
        <f>Matrix2!E235/Matrix3!E235*100</f>
        <v>4.6798029556650249</v>
      </c>
      <c r="F235" s="39" t="s">
        <v>46</v>
      </c>
      <c r="G235" s="40" t="s">
        <v>46</v>
      </c>
      <c r="H235" s="38">
        <f>Matrix2!H235/Matrix3!H235*100</f>
        <v>6.9623620162255619</v>
      </c>
      <c r="I235" s="38">
        <f>Matrix2!I235/Matrix3!I235*100</f>
        <v>17.761670434898257</v>
      </c>
      <c r="J235" s="38">
        <f>Matrix2!J235/Matrix3!J235*100</f>
        <v>32.199630314232905</v>
      </c>
      <c r="K235" s="38">
        <f>Matrix2!K235/Matrix3!K235*100</f>
        <v>18.172353961827646</v>
      </c>
      <c r="L235" s="38">
        <f>Matrix2!L235/Matrix3!L235*100</f>
        <v>6.2093275488069413</v>
      </c>
      <c r="M235" s="9" t="s">
        <v>46</v>
      </c>
      <c r="N235" s="38" t="s">
        <v>237</v>
      </c>
      <c r="O235" s="9">
        <f>Matrix2!O235/Matrix3!O235*100</f>
        <v>28.994082840236686</v>
      </c>
      <c r="P235" s="9" t="s">
        <v>237</v>
      </c>
      <c r="Q235" s="9" t="s">
        <v>237</v>
      </c>
      <c r="R235" s="40">
        <f>Matrix2!R235/Matrix3!R235*100</f>
        <v>35.05253104106972</v>
      </c>
      <c r="S235" s="38">
        <f>Matrix2!S235/Matrix3!S235*100</f>
        <v>68.909410729991208</v>
      </c>
      <c r="T235" s="38">
        <f>Matrix2!T235/Matrix3!T235*100</f>
        <v>70.833333333333343</v>
      </c>
      <c r="U235" s="38">
        <f>Matrix2!U235/Matrix3!U235*100</f>
        <v>48.080631025416302</v>
      </c>
      <c r="V235" s="38">
        <f>Matrix2!V235/Matrix3!V235*100</f>
        <v>59.332321699544764</v>
      </c>
      <c r="W235" s="38">
        <f>Matrix2!W235/Matrix3!W235*100</f>
        <v>55.122129055778345</v>
      </c>
      <c r="X235" s="38">
        <f>Matrix2!X235/Matrix3!X235*100</f>
        <v>10.36461850101283</v>
      </c>
      <c r="Y235" s="38">
        <f>Matrix2!Y235/Matrix3!Y235*100</f>
        <v>21.29432160904242</v>
      </c>
      <c r="Z235" s="38">
        <f>Matrix2!Z235/Matrix3!Z235*100</f>
        <v>10.715394636227453</v>
      </c>
      <c r="AA235" s="38">
        <f>(Matrix3!AA235-Matrix2!AA235)/Matrix2!AA235*100</f>
        <v>17.438055715567671</v>
      </c>
      <c r="AB235" s="38">
        <f>Matrix2!AB235/Matrix3!AB235*100</f>
        <v>5.5280312907431552</v>
      </c>
      <c r="AC235" s="38">
        <f>Matrix2!AC235/Matrix3!AC235*100</f>
        <v>5.7681867535287727</v>
      </c>
      <c r="AD235" s="38">
        <f>Matrix2!AD235/Matrix3!AD235*100</f>
        <v>87.121212121212125</v>
      </c>
      <c r="AE235" s="44">
        <f>Matrix2!AE235/Matrix3!AE235*100</f>
        <v>58.338386901152219</v>
      </c>
      <c r="AF235" s="40">
        <f>Matrix2!AF235/Matrix3!AF235*100</f>
        <v>87.301587301587304</v>
      </c>
      <c r="AG235" s="38">
        <f>Matrix2!AG235/Matrix3!AG235*100</f>
        <v>17.987764330363078</v>
      </c>
      <c r="AH235" s="38">
        <f>Matrix2!AH235/Matrix3!AH235*100</f>
        <v>62.717770034843198</v>
      </c>
      <c r="AI235" s="38">
        <f>Matrix2!AI235/Matrix3!AI235*100</f>
        <v>107.72093023255813</v>
      </c>
      <c r="AJ235" s="38">
        <f>Matrix2!AJ235/Matrix3!AJ235*100</f>
        <v>19.400352733686066</v>
      </c>
      <c r="AK235" s="38">
        <f>Matrix2!AK235/Matrix3!AK235*100</f>
        <v>16.645649432534679</v>
      </c>
      <c r="AL235" s="38">
        <f>Matrix2!AL235/Matrix3!AL235*100</f>
        <v>8.0706179066834807</v>
      </c>
      <c r="AM235" s="38">
        <f>Matrix2!AM235/Matrix3!AM235*100</f>
        <v>25</v>
      </c>
      <c r="AN235" s="38">
        <f>Matrix2!AN235/Matrix3!AN235*100</f>
        <v>10.646950092421442</v>
      </c>
      <c r="AO235" s="38">
        <f>Matrix2!AO235/Matrix3!AO235*1000</f>
        <v>52.865064695009238</v>
      </c>
      <c r="AP235" s="38">
        <f>Matrix2!AP235/Matrix3!AP235*100</f>
        <v>4.6798029556650249</v>
      </c>
      <c r="AQ235" s="40">
        <f>Matrix2!AQ235/Matrix3!AQ235*100</f>
        <v>3.8901601830663615</v>
      </c>
      <c r="AR235" s="38">
        <f>Matrix2!AR235/Matrix3!AR235*100</f>
        <v>9.5358425322516283</v>
      </c>
      <c r="AS235" s="38">
        <f>Matrix2!AS235/Matrix3!AS235*100</f>
        <v>36.19246861924686</v>
      </c>
      <c r="AT235" s="38">
        <f>Matrix2!AT235/Matrix3!AT235*100</f>
        <v>40.847784200385355</v>
      </c>
      <c r="AU235" s="38">
        <f>Matrix2!AU235/Matrix3!AU235*100</f>
        <v>42.924528301886795</v>
      </c>
      <c r="AV235" s="38">
        <f>Matrix2!AV235/Matrix3!AV235*100</f>
        <v>5.9972105997210594</v>
      </c>
      <c r="AW235" s="38">
        <f>Matrix2!AW235/Matrix3!AW235*100</f>
        <v>2.3709902370990235</v>
      </c>
      <c r="AX235" s="38" t="s">
        <v>237</v>
      </c>
      <c r="AY235" s="38" t="s">
        <v>46</v>
      </c>
      <c r="AZ235" s="9" t="s">
        <v>46</v>
      </c>
      <c r="BA235" s="40">
        <f>Matrix2!BA235/Matrix3!BA235*1000</f>
        <v>11.55115511551155</v>
      </c>
      <c r="BB235" s="31" t="s">
        <v>46</v>
      </c>
      <c r="BC235" s="38">
        <f>Matrix2!BC235/Matrix3!BC235*100</f>
        <v>4.9848024316109418</v>
      </c>
      <c r="BD235" s="55">
        <f>Matrix2!BD235/Matrix3!BD235*100</f>
        <v>60.975609756097562</v>
      </c>
      <c r="BE235" s="38">
        <f>Matrix2!BE235/Matrix3!BE235*100</f>
        <v>2.861952861952862</v>
      </c>
      <c r="BF235" s="51">
        <f>Matrix2!BF235/Matrix3!BF235*100</f>
        <v>58.82352941176471</v>
      </c>
      <c r="BG235" s="38">
        <f>Matrix2!BG235/Matrix3!BG235*100</f>
        <v>24.524537837478388</v>
      </c>
      <c r="BH235" s="38">
        <f>Matrix2!BH235/Matrix3!BH235*100</f>
        <v>1.4370932754880694</v>
      </c>
      <c r="BI235" s="38">
        <f>Matrix2!BI235/Matrix3!BI235*100</f>
        <v>19.543926326560445</v>
      </c>
      <c r="BJ235" s="38">
        <f>Matrix2!BJ235/Matrix3!BJ235*100</f>
        <v>8.4052039175559123</v>
      </c>
      <c r="BK235" s="38">
        <f>Matrix2!BK235/Matrix3!BK235*100</f>
        <v>28.347826086956523</v>
      </c>
      <c r="BL235" s="38" t="s">
        <v>46</v>
      </c>
      <c r="BM235" s="38" t="s">
        <v>46</v>
      </c>
      <c r="BN235" s="38" t="s">
        <v>46</v>
      </c>
      <c r="BO235" s="40" t="s">
        <v>46</v>
      </c>
      <c r="BP235" s="38">
        <f>Matrix2!BP235/Matrix3!BP235*100</f>
        <v>10.355122564424891</v>
      </c>
      <c r="BQ235" s="38">
        <f>Matrix2!BQ235/Matrix3!BQ235*100</f>
        <v>13.9779987658811</v>
      </c>
      <c r="BR235" s="38">
        <f>(Matrix2!BR235-Matrix3!BR235)/Matrix3!BR235*100</f>
        <v>58.658863132055117</v>
      </c>
      <c r="BS235" s="38">
        <f>Matrix2!BS235/Matrix3!BS235*100</f>
        <v>5.6456975661657136</v>
      </c>
      <c r="BT235" s="38">
        <f>Matrix2!BT235/Matrix3!BT235*100</f>
        <v>2.5136321319324377</v>
      </c>
      <c r="BU235" s="38">
        <f>Matrix2!BU235/Matrix3!BU235*100</f>
        <v>1.6027655562539285</v>
      </c>
      <c r="BV235" s="38">
        <f>Matrix2!BV235/Matrix3!BV235*100</f>
        <v>5.6299559471365637</v>
      </c>
      <c r="BW235" s="38">
        <f>Matrix2!BW235/Matrix3!BW235*100</f>
        <v>7.4368568755846587</v>
      </c>
      <c r="BX235" s="35">
        <f>Matrix2!BX235/Matrix3!BX235*1000</f>
        <v>47757.953160958445</v>
      </c>
      <c r="BY235" s="45">
        <f>Matrix2!BY235/Matrix3!BY235*1000000</f>
        <v>27965.701011205249</v>
      </c>
      <c r="BZ235" s="38">
        <f>Matrix2!BZ235/Matrix3!BZ235*100</f>
        <v>60.56656470275302</v>
      </c>
      <c r="CA235" s="38">
        <f>Matrix2!CA235/Matrix3!CA235*100</f>
        <v>69.727183083159858</v>
      </c>
      <c r="CB235" s="38">
        <f>Matrix2!CB235/Matrix3!CB235*100</f>
        <v>89.644877435575111</v>
      </c>
      <c r="CC235" s="38">
        <f>Matrix2!CC235/Matrix3!CC235*100</f>
        <v>10.355122564424891</v>
      </c>
      <c r="CD235" s="38">
        <f>Matrix2!CD235/Matrix3!CD235*100</f>
        <v>7.3695788812067882</v>
      </c>
      <c r="CE235" s="38">
        <f>Matrix2!CE235/Matrix3!CE235*100</f>
        <v>68.115687992988612</v>
      </c>
      <c r="CF235" s="38">
        <f>Matrix2!CF235/Matrix3!CF235*100</f>
        <v>8.8235294117647065</v>
      </c>
      <c r="CG235" s="35">
        <f>Matrix2!$CG235-Matrix3!CG235</f>
        <v>-1696</v>
      </c>
      <c r="CH235" s="38">
        <f>Matrix2!CH235/Matrix3!CH235*100</f>
        <v>3.7110232762406672</v>
      </c>
      <c r="CI235" s="38">
        <f>Matrix2!CI235/Matrix3!CI235*100</f>
        <v>1.8445322793148879</v>
      </c>
      <c r="CJ235" s="38">
        <f>Matrix2!CJ235/Matrix3!CJ235*100</f>
        <v>1.8664909969257797</v>
      </c>
      <c r="CK235" s="38">
        <f>Matrix2!CK235/Matrix3!CK235*100</f>
        <v>31.65680473372781</v>
      </c>
      <c r="CL235" s="38" t="s">
        <v>237</v>
      </c>
      <c r="CM235" s="38">
        <f>Matrix2!CM235/Matrix3!CM235*100</f>
        <v>52.662721893491124</v>
      </c>
      <c r="CN235" s="38">
        <f>Matrix2!CN235/Matrix3!CN235*100</f>
        <v>23.129251700680271</v>
      </c>
      <c r="CO235" s="40">
        <f>Matrix2!CO235/Matrix3!CO235*100</f>
        <v>6.0381723539618282</v>
      </c>
      <c r="CP235" s="35">
        <f>Matrix2!CP235-Matrix3!CP235</f>
        <v>38</v>
      </c>
      <c r="CQ235" s="77">
        <f>Matrix2!CQ235/Matrix3!CQ235*100-100</f>
        <v>0.54154196950264577</v>
      </c>
      <c r="CR235" s="35">
        <f>Matrix2!CR235-Matrix3!CR235</f>
        <v>214</v>
      </c>
      <c r="CS235" s="50">
        <f>Matrix2!CS235/Matrix3!CS235*100-100</f>
        <v>3.1281976319251612</v>
      </c>
      <c r="CT235" s="38">
        <f>Matrix2!CT235/Matrix3!CT235*100</f>
        <v>33.19631467044649</v>
      </c>
      <c r="CU235" s="35">
        <f>Matrix2!CT235-Matrix3!CU235</f>
        <v>30</v>
      </c>
      <c r="CV235" s="38">
        <f>Matrix2!CV235/Matrix3!CV235*100</f>
        <v>109.26576895818567</v>
      </c>
      <c r="CW235" s="38">
        <f>Matrix2!CW235/Matrix3!CW235*100</f>
        <v>51.261470940284617</v>
      </c>
      <c r="CX235" s="38">
        <f>Matrix2!CX235/Matrix3!CX235</f>
        <v>2.1982166349948837</v>
      </c>
      <c r="CY235" s="38">
        <f>Matrix2!CY235/Matrix3!CY235</f>
        <v>2.2391230582790849</v>
      </c>
      <c r="CZ235" s="38">
        <f>Matrix2!CZ235/Matrix3!CZ235</f>
        <v>46.993749999999999</v>
      </c>
      <c r="DA235" s="40" t="s">
        <v>46</v>
      </c>
      <c r="DB235" s="44" t="s">
        <v>46</v>
      </c>
      <c r="DC235" s="44" t="s">
        <v>46</v>
      </c>
      <c r="DD235" s="44" t="s">
        <v>46</v>
      </c>
      <c r="DE235" s="44" t="s">
        <v>46</v>
      </c>
      <c r="DF235" s="44">
        <f>Matrix2!DF235/Matrix3!DF235*100</f>
        <v>4.9848024316109418</v>
      </c>
      <c r="DG235" s="44">
        <f>Matrix2!DG235/Matrix3!DG235*100</f>
        <v>60.975609756097562</v>
      </c>
      <c r="DH235" s="44">
        <f>Matrix2!DH235/Matrix3!DH235*100</f>
        <v>2.861952861952862</v>
      </c>
      <c r="DI235" s="44">
        <f>Matrix2!DI235/Matrix3!DI235*100</f>
        <v>58.82352941176471</v>
      </c>
    </row>
    <row r="236" spans="1:113" x14ac:dyDescent="0.2">
      <c r="A236" s="3" t="s">
        <v>37</v>
      </c>
      <c r="B236" s="4">
        <v>2020</v>
      </c>
      <c r="C236" s="2" t="s">
        <v>14</v>
      </c>
      <c r="D236" s="38">
        <f>Matrix2!D236/Matrix3!D236*100</f>
        <v>7.9658605974395442</v>
      </c>
      <c r="E236" s="38">
        <f>Matrix2!E236/Matrix3!E236*100</f>
        <v>5.0986842105263159</v>
      </c>
      <c r="F236" s="39" t="s">
        <v>46</v>
      </c>
      <c r="G236" s="40" t="s">
        <v>46</v>
      </c>
      <c r="H236" s="38">
        <f>Matrix2!H236/Matrix3!H236*100</f>
        <v>14.430828764914544</v>
      </c>
      <c r="I236" s="38">
        <f>Matrix2!I236/Matrix3!I236*100</f>
        <v>35.411963882618508</v>
      </c>
      <c r="J236" s="38">
        <f>Matrix2!J236/Matrix3!J236*100</f>
        <v>56.340956340956339</v>
      </c>
      <c r="K236" s="38">
        <f>Matrix2!K236/Matrix3!K236*100</f>
        <v>36.588118154663121</v>
      </c>
      <c r="L236" s="38">
        <f>Matrix2!L236/Matrix3!L236*100</f>
        <v>15.404506834133727</v>
      </c>
      <c r="M236" s="9" t="s">
        <v>46</v>
      </c>
      <c r="N236" s="38" t="s">
        <v>237</v>
      </c>
      <c r="O236" s="9">
        <f>Matrix2!O236/Matrix3!O236*100</f>
        <v>38.805970149253731</v>
      </c>
      <c r="P236" s="9">
        <f>Matrix2!P236/Matrix3!P236*100</f>
        <v>41.809312329808762</v>
      </c>
      <c r="Q236" s="9">
        <f>(Matrix3!Q236-Matrix2!Q236)/Matrix2!Q236*100</f>
        <v>37.873385484626638</v>
      </c>
      <c r="R236" s="40">
        <f>Matrix2!R236/Matrix3!R236*100</f>
        <v>39.134078212290504</v>
      </c>
      <c r="S236" s="38">
        <f>Matrix2!S236/Matrix3!S236*100</f>
        <v>64.350958445902478</v>
      </c>
      <c r="T236" s="38">
        <f>Matrix2!T236/Matrix3!T236*100</f>
        <v>69.615963855421697</v>
      </c>
      <c r="U236" s="38">
        <f>Matrix2!U236/Matrix3!U236*100</f>
        <v>46.243329775880468</v>
      </c>
      <c r="V236" s="38">
        <f>Matrix2!V236/Matrix3!V236*100</f>
        <v>56.743002544529261</v>
      </c>
      <c r="W236" s="38">
        <f>Matrix2!W236/Matrix3!W236*100</f>
        <v>51.142395568889917</v>
      </c>
      <c r="X236" s="38">
        <f>Matrix2!X236/Matrix3!X236*100</f>
        <v>12.050823903116935</v>
      </c>
      <c r="Y236" s="38">
        <f>Matrix2!Y236/Matrix3!Y236*100</f>
        <v>25.56668771031363</v>
      </c>
      <c r="Z236" s="38">
        <f>Matrix2!Z236/Matrix3!Z236*100</f>
        <v>17.339500680250605</v>
      </c>
      <c r="AA236" s="38">
        <f>(Matrix3!AA236-Matrix2!AA236)/Matrix2!AA236*100</f>
        <v>12.937939204102648</v>
      </c>
      <c r="AB236" s="38">
        <f>Matrix2!AB236/Matrix3!AB236*100</f>
        <v>12.386391056060484</v>
      </c>
      <c r="AC236" s="38">
        <f>Matrix2!AC236/Matrix3!AC236*100</f>
        <v>13.139393939393941</v>
      </c>
      <c r="AD236" s="38">
        <f>Matrix2!AD236/Matrix3!AD236*100</f>
        <v>86.381322957198449</v>
      </c>
      <c r="AE236" s="44">
        <f>Matrix2!AE236/Matrix3!AE236*100</f>
        <v>37.33877702514615</v>
      </c>
      <c r="AF236" s="40">
        <f>Matrix2!AF236/Matrix3!AF236*100</f>
        <v>0</v>
      </c>
      <c r="AG236" s="38">
        <f>Matrix2!AG236/Matrix3!AG236*100</f>
        <v>17.450016123831023</v>
      </c>
      <c r="AH236" s="38">
        <f>Matrix2!AH236/Matrix3!AH236*100</f>
        <v>56.487025948103799</v>
      </c>
      <c r="AI236" s="38">
        <f>Matrix2!AI236/Matrix3!AI236*100</f>
        <v>94.43049194858915</v>
      </c>
      <c r="AJ236" s="38">
        <f>Matrix2!AJ236/Matrix3!AJ236*100</f>
        <v>30.337078651685395</v>
      </c>
      <c r="AK236" s="38">
        <f>Matrix2!AK236/Matrix3!AK236*100</f>
        <v>20.340324495449149</v>
      </c>
      <c r="AL236" s="38">
        <f>Matrix2!AL236/Matrix3!AL236*100</f>
        <v>18.440838939453901</v>
      </c>
      <c r="AM236" s="38">
        <f>Matrix2!AM236/Matrix3!AM236*100</f>
        <v>40.077821011673151</v>
      </c>
      <c r="AN236" s="38">
        <f>Matrix2!AN236/Matrix3!AN236*100</f>
        <v>23.492723492723496</v>
      </c>
      <c r="AO236" s="38">
        <f>Matrix2!AO236/Matrix3!AO236*1000</f>
        <v>57.057057057057058</v>
      </c>
      <c r="AP236" s="38">
        <f>Matrix2!AP236/Matrix3!AP236*100</f>
        <v>5.0986842105263159</v>
      </c>
      <c r="AQ236" s="40">
        <f>Matrix2!AQ236/Matrix3!AQ236*100</f>
        <v>9.9248120300751879</v>
      </c>
      <c r="AR236" s="38">
        <f>Matrix2!AR236/Matrix3!AR236*100</f>
        <v>9.7065462753950342</v>
      </c>
      <c r="AS236" s="38">
        <f>Matrix2!AS236/Matrix3!AS236*100</f>
        <v>34.717607973421927</v>
      </c>
      <c r="AT236" s="38">
        <f>Matrix2!AT236/Matrix3!AT236*100</f>
        <v>38.277511961722489</v>
      </c>
      <c r="AU236" s="38">
        <f>Matrix2!AU236/Matrix3!AU236*100</f>
        <v>40.9375</v>
      </c>
      <c r="AV236" s="38">
        <f>Matrix2!AV236/Matrix3!AV236*100</f>
        <v>15.490033222591363</v>
      </c>
      <c r="AW236" s="38">
        <f>Matrix2!AW236/Matrix3!AW236*100</f>
        <v>3.5299003322259139</v>
      </c>
      <c r="AX236" s="38" t="s">
        <v>237</v>
      </c>
      <c r="AY236" s="38" t="s">
        <v>46</v>
      </c>
      <c r="AZ236" s="9" t="s">
        <v>46</v>
      </c>
      <c r="BA236" s="40">
        <f>Matrix2!BA236/Matrix3!BA236*1000</f>
        <v>10.290827740492169</v>
      </c>
      <c r="BB236" s="31" t="s">
        <v>46</v>
      </c>
      <c r="BC236" s="38">
        <f>Matrix2!BC236/Matrix3!BC236*100</f>
        <v>5.6528081692195471</v>
      </c>
      <c r="BD236" s="55">
        <f>Matrix2!BD236/Matrix3!BD236*100</f>
        <v>51.612903225806448</v>
      </c>
      <c r="BE236" s="38">
        <f>Matrix2!BE236/Matrix3!BE236*100</f>
        <v>8.1865284974093253</v>
      </c>
      <c r="BF236" s="51">
        <f>Matrix2!BF236/Matrix3!BF236*100</f>
        <v>64.556962025316452</v>
      </c>
      <c r="BG236" s="38">
        <f>Matrix2!BG236/Matrix3!BG236*100</f>
        <v>21.823605288616577</v>
      </c>
      <c r="BH236" s="38">
        <f>Matrix2!BH236/Matrix3!BH236*100</f>
        <v>4.6176579239009978</v>
      </c>
      <c r="BI236" s="38">
        <f>Matrix2!BI236/Matrix3!BI236*100</f>
        <v>16.589743589743588</v>
      </c>
      <c r="BJ236" s="38">
        <f>Matrix2!BJ236/Matrix3!BJ236*100</f>
        <v>7.8119658119658126</v>
      </c>
      <c r="BK236" s="38">
        <f>Matrix2!BK236/Matrix3!BK236*100</f>
        <v>29.212253829321661</v>
      </c>
      <c r="BL236" s="38" t="s">
        <v>46</v>
      </c>
      <c r="BM236" s="38" t="s">
        <v>46</v>
      </c>
      <c r="BN236" s="38" t="s">
        <v>46</v>
      </c>
      <c r="BO236" s="40" t="s">
        <v>46</v>
      </c>
      <c r="BP236" s="38">
        <f>Matrix2!BP236/Matrix3!BP236*100</f>
        <v>11.176414826049863</v>
      </c>
      <c r="BQ236" s="38">
        <f>Matrix2!BQ236/Matrix3!BQ236*100</f>
        <v>19.947274706817478</v>
      </c>
      <c r="BR236" s="38">
        <f>(Matrix2!BR236-Matrix3!BR236)/Matrix3!BR236*100</f>
        <v>47.232149443647351</v>
      </c>
      <c r="BS236" s="38">
        <f>Matrix2!BS236/Matrix3!BS236*100</f>
        <v>12.762012254111577</v>
      </c>
      <c r="BT236" s="38">
        <f>Matrix2!BT236/Matrix3!BT236*100</f>
        <v>6.6591422121896153</v>
      </c>
      <c r="BU236" s="38">
        <f>Matrix2!BU236/Matrix3!BU236*100</f>
        <v>3.8392264669636931</v>
      </c>
      <c r="BV236" s="38">
        <f>Matrix2!BV236/Matrix3!BV236*100</f>
        <v>13.426833041146747</v>
      </c>
      <c r="BW236" s="38">
        <f>Matrix2!BW236/Matrix3!BW236*100</f>
        <v>15.980104578497642</v>
      </c>
      <c r="BX236" s="35">
        <f>Matrix2!BX236/Matrix3!BX236*1000</f>
        <v>41015.4243788561</v>
      </c>
      <c r="BY236" s="45">
        <f>Matrix2!BY236/Matrix3!BY236*1000000</f>
        <v>23734.998151723001</v>
      </c>
      <c r="BZ236" s="38">
        <f>Matrix2!BZ236/Matrix3!BZ236*100</f>
        <v>63.451306030312807</v>
      </c>
      <c r="CA236" s="38">
        <f>Matrix2!CA236/Matrix3!CA236*100</f>
        <v>66.622458001768351</v>
      </c>
      <c r="CB236" s="38">
        <f>Matrix2!CB236/Matrix3!CB236*100</f>
        <v>88.823585173950136</v>
      </c>
      <c r="CC236" s="38">
        <f>Matrix2!CC236/Matrix3!CC236*100</f>
        <v>11.176414826049863</v>
      </c>
      <c r="CD236" s="38">
        <f>Matrix2!CD236/Matrix3!CD236*100</f>
        <v>7.8016873637311592</v>
      </c>
      <c r="CE236" s="38">
        <f>Matrix2!CE236/Matrix3!CE236*100</f>
        <v>69.871931696905023</v>
      </c>
      <c r="CF236" s="38">
        <f>Matrix2!CF236/Matrix3!CF236*100</f>
        <v>13.583815028901732</v>
      </c>
      <c r="CG236" s="35">
        <f>Matrix2!$CG236-Matrix3!CG236</f>
        <v>-4791</v>
      </c>
      <c r="CH236" s="38">
        <f>Matrix2!CH236/Matrix3!CH236*100</f>
        <v>6.8102407725049234</v>
      </c>
      <c r="CI236" s="38">
        <f>Matrix2!CI236/Matrix3!CI236*100</f>
        <v>4.6121593291404608</v>
      </c>
      <c r="CJ236" s="38">
        <f>Matrix2!CJ236/Matrix3!CJ236*100</f>
        <v>2.1980814433644622</v>
      </c>
      <c r="CK236" s="38">
        <f>Matrix2!CK236/Matrix3!CK236*100</f>
        <v>40.951492537313435</v>
      </c>
      <c r="CL236" s="38" t="s">
        <v>237</v>
      </c>
      <c r="CM236" s="38">
        <f>Matrix2!CM236/Matrix3!CM236*100</f>
        <v>60.261194029850749</v>
      </c>
      <c r="CN236" s="38">
        <f>Matrix2!CN236/Matrix3!CN236*100</f>
        <v>22.714526079641054</v>
      </c>
      <c r="CO236" s="40">
        <f>Matrix2!CO236/Matrix3!CO236*100</f>
        <v>12.811151676070361</v>
      </c>
      <c r="CP236" s="35">
        <f>Matrix2!CP236-Matrix3!CP236</f>
        <v>45</v>
      </c>
      <c r="CQ236" s="77">
        <f>Matrix2!CQ236/Matrix3!CQ236*100-100</f>
        <v>0.38000337780781024</v>
      </c>
      <c r="CR236" s="35">
        <f>Matrix2!CR236-Matrix3!CR236</f>
        <v>187</v>
      </c>
      <c r="CS236" s="50">
        <f>Matrix2!CS236/Matrix3!CS236*100-100</f>
        <v>1.5982905982906033</v>
      </c>
      <c r="CT236" s="38">
        <f>Matrix2!CT236/Matrix3!CT236*100</f>
        <v>53.209388407504001</v>
      </c>
      <c r="CU236" s="35">
        <f>Matrix2!CT236-Matrix3!CU236</f>
        <v>34</v>
      </c>
      <c r="CV236" s="38">
        <f>Matrix2!CV236/Matrix3!CV236*100</f>
        <v>94.150752923361665</v>
      </c>
      <c r="CW236" s="38">
        <f>Matrix2!CW236/Matrix3!CW236*100</f>
        <v>45.113269912931315</v>
      </c>
      <c r="CX236" s="38">
        <f>Matrix2!CX236/Matrix3!CX236</f>
        <v>2.1203418803418805</v>
      </c>
      <c r="CY236" s="38">
        <f>Matrix2!CY236/Matrix3!CY236</f>
        <v>6.5228015612445427</v>
      </c>
      <c r="CZ236" s="38">
        <f>Matrix2!CZ236/Matrix3!CZ236</f>
        <v>72.116279069767444</v>
      </c>
      <c r="DA236" s="40" t="s">
        <v>46</v>
      </c>
      <c r="DB236" s="44" t="s">
        <v>46</v>
      </c>
      <c r="DC236" s="44" t="s">
        <v>46</v>
      </c>
      <c r="DD236" s="44" t="s">
        <v>46</v>
      </c>
      <c r="DE236" s="44" t="s">
        <v>46</v>
      </c>
      <c r="DF236" s="44">
        <f>Matrix2!DF236/Matrix3!DF236*100</f>
        <v>5.6528081692195471</v>
      </c>
      <c r="DG236" s="44">
        <f>Matrix2!DG236/Matrix3!DG236*100</f>
        <v>51.612903225806448</v>
      </c>
      <c r="DH236" s="44">
        <f>Matrix2!DH236/Matrix3!DH236*100</f>
        <v>8.1865284974093253</v>
      </c>
      <c r="DI236" s="44">
        <f>Matrix2!DI236/Matrix3!DI236*100</f>
        <v>64.556962025316452</v>
      </c>
    </row>
    <row r="237" spans="1:113" x14ac:dyDescent="0.2">
      <c r="A237" s="3" t="s">
        <v>38</v>
      </c>
      <c r="B237" s="4">
        <v>2020</v>
      </c>
      <c r="C237" s="2" t="s">
        <v>15</v>
      </c>
      <c r="D237" s="38">
        <f>Matrix2!D237/Matrix3!D237*100</f>
        <v>14.902363823227132</v>
      </c>
      <c r="E237" s="38">
        <f>Matrix2!E237/Matrix3!E237*100</f>
        <v>9.1428571428571423</v>
      </c>
      <c r="F237" s="39" t="s">
        <v>46</v>
      </c>
      <c r="G237" s="40" t="s">
        <v>46</v>
      </c>
      <c r="H237" s="38">
        <f>Matrix2!H237/Matrix3!H237*100</f>
        <v>14.157726546450583</v>
      </c>
      <c r="I237" s="38">
        <f>Matrix2!I237/Matrix3!I237*100</f>
        <v>31.682264323213875</v>
      </c>
      <c r="J237" s="38">
        <f>Matrix2!J237/Matrix3!J237*100</f>
        <v>52.453937714006194</v>
      </c>
      <c r="K237" s="38">
        <f>Matrix2!K237/Matrix3!K237*100</f>
        <v>32.311835445976691</v>
      </c>
      <c r="L237" s="38">
        <f>Matrix2!L237/Matrix3!L237*100</f>
        <v>12.57793439956628</v>
      </c>
      <c r="M237" s="9" t="s">
        <v>46</v>
      </c>
      <c r="N237" s="38">
        <v>23.3</v>
      </c>
      <c r="O237" s="9">
        <f>Matrix2!O237/Matrix3!O237*100</f>
        <v>38.178025034770513</v>
      </c>
      <c r="P237" s="9">
        <f>Matrix2!P237/Matrix3!P237*100</f>
        <v>41.973005836706953</v>
      </c>
      <c r="Q237" s="9">
        <f>(Matrix3!Q237-Matrix2!Q237)/Matrix2!Q237*100</f>
        <v>43.971880907776416</v>
      </c>
      <c r="R237" s="40">
        <f>Matrix2!R237/Matrix3!R237*100</f>
        <v>35.892785167271263</v>
      </c>
      <c r="S237" s="38">
        <f>Matrix2!S237/Matrix3!S237*100</f>
        <v>65.197512801755678</v>
      </c>
      <c r="T237" s="38">
        <f>Matrix2!T237/Matrix3!T237*100</f>
        <v>71.427336388000356</v>
      </c>
      <c r="U237" s="38">
        <f>Matrix2!U237/Matrix3!U237*100</f>
        <v>45.111417580024678</v>
      </c>
      <c r="V237" s="38">
        <f>Matrix2!V237/Matrix3!V237*100</f>
        <v>56.656346749226003</v>
      </c>
      <c r="W237" s="38">
        <f>Matrix2!W237/Matrix3!W237*100</f>
        <v>50.716009654062752</v>
      </c>
      <c r="X237" s="38">
        <f>Matrix2!X237/Matrix3!X237*100</f>
        <v>10.817244115313409</v>
      </c>
      <c r="Y237" s="38">
        <f>Matrix2!Y237/Matrix3!Y237*100</f>
        <v>27.208667178825944</v>
      </c>
      <c r="Z237" s="38">
        <f>Matrix2!Z237/Matrix3!Z237*100</f>
        <v>14.237526047663565</v>
      </c>
      <c r="AA237" s="38">
        <f>(Matrix3!AA237-Matrix2!AA237)/Matrix2!AA237*100</f>
        <v>18.960226782986243</v>
      </c>
      <c r="AB237" s="38">
        <f>Matrix2!AB237/Matrix3!AB237*100</f>
        <v>12.001594896331738</v>
      </c>
      <c r="AC237" s="38">
        <f>Matrix2!AC237/Matrix3!AC237*100</f>
        <v>12.12554310541962</v>
      </c>
      <c r="AD237" s="38">
        <f>Matrix2!AD237/Matrix3!AD237*100</f>
        <v>86.318407960199011</v>
      </c>
      <c r="AE237" s="44">
        <f>Matrix2!AE237/Matrix3!AE237*100</f>
        <v>40.883435582822088</v>
      </c>
      <c r="AF237" s="40">
        <f>Matrix2!AF237/Matrix3!AF237*100</f>
        <v>73.662207357859529</v>
      </c>
      <c r="AG237" s="38">
        <f>Matrix2!AG237/Matrix3!AG237*100</f>
        <v>17.498858708057522</v>
      </c>
      <c r="AH237" s="38">
        <f>Matrix2!AH237/Matrix3!AH237*100</f>
        <v>48.900388098318246</v>
      </c>
      <c r="AI237" s="38">
        <f>Matrix2!AI237/Matrix3!AI237*100</f>
        <v>88.730723606168453</v>
      </c>
      <c r="AJ237" s="38">
        <f>Matrix2!AJ237/Matrix3!AJ237*100</f>
        <v>4.0969899665551841</v>
      </c>
      <c r="AK237" s="38">
        <f>Matrix2!AK237/Matrix3!AK237*100</f>
        <v>21.753246753246753</v>
      </c>
      <c r="AL237" s="38">
        <f>Matrix2!AL237/Matrix3!AL237*100</f>
        <v>18.75</v>
      </c>
      <c r="AM237" s="38">
        <f>Matrix2!AM237/Matrix3!AM237*100</f>
        <v>41.915422885572141</v>
      </c>
      <c r="AN237" s="38">
        <f>Matrix2!AN237/Matrix3!AN237*100</f>
        <v>22.41969672264797</v>
      </c>
      <c r="AO237" s="38">
        <f>Matrix2!AO237/Matrix3!AO237*1000</f>
        <v>63.916517202021851</v>
      </c>
      <c r="AP237" s="38">
        <f>Matrix2!AP237/Matrix3!AP237*100</f>
        <v>9.1428571428571423</v>
      </c>
      <c r="AQ237" s="40">
        <f>Matrix2!AQ237/Matrix3!AQ237*100</f>
        <v>15.254237288135593</v>
      </c>
      <c r="AR237" s="38">
        <f>Matrix2!AR237/Matrix3!AR237*100</f>
        <v>10.026249714677014</v>
      </c>
      <c r="AS237" s="38">
        <f>Matrix2!AS237/Matrix3!AS237*100</f>
        <v>35.998861696072851</v>
      </c>
      <c r="AT237" s="38">
        <f>Matrix2!AT237/Matrix3!AT237*100</f>
        <v>40</v>
      </c>
      <c r="AU237" s="38">
        <f>Matrix2!AU237/Matrix3!AU237*100</f>
        <v>40.118577075098813</v>
      </c>
      <c r="AV237" s="38">
        <f>Matrix2!AV237/Matrix3!AV237*100</f>
        <v>13.403528742174162</v>
      </c>
      <c r="AW237" s="38">
        <f>Matrix2!AW237/Matrix3!AW237*100</f>
        <v>3.414911781445646</v>
      </c>
      <c r="AX237" s="38">
        <v>6.5</v>
      </c>
      <c r="AY237" s="38" t="s">
        <v>46</v>
      </c>
      <c r="AZ237" s="9" t="s">
        <v>46</v>
      </c>
      <c r="BA237" s="40">
        <f>Matrix2!BA237/Matrix3!BA237*1000</f>
        <v>12.912912912912912</v>
      </c>
      <c r="BB237" s="31" t="s">
        <v>46</v>
      </c>
      <c r="BC237" s="38">
        <f>Matrix2!BC237/Matrix3!BC237*100</f>
        <v>7.3216187433439828</v>
      </c>
      <c r="BD237" s="55">
        <f>Matrix2!BD237/Matrix3!BD237*100</f>
        <v>49.454545454545453</v>
      </c>
      <c r="BE237" s="38">
        <f>Matrix2!BE237/Matrix3!BE237*100</f>
        <v>8.7155963302752291</v>
      </c>
      <c r="BF237" s="51">
        <f>Matrix2!BF237/Matrix3!BF237*100</f>
        <v>49.122807017543856</v>
      </c>
      <c r="BG237" s="38">
        <f>Matrix2!BG237/Matrix3!BG237*100</f>
        <v>21.051129879023055</v>
      </c>
      <c r="BH237" s="38">
        <f>Matrix2!BH237/Matrix3!BH237*100</f>
        <v>3.6459745188397936</v>
      </c>
      <c r="BI237" s="38">
        <f>Matrix2!BI237/Matrix3!BI237*100</f>
        <v>16.302481198555103</v>
      </c>
      <c r="BJ237" s="38">
        <f>Matrix2!BJ237/Matrix3!BJ237*100</f>
        <v>8.0653757328122229</v>
      </c>
      <c r="BK237" s="38">
        <f>Matrix2!BK237/Matrix3!BK237*100</f>
        <v>25.624082232011748</v>
      </c>
      <c r="BL237" s="38" t="s">
        <v>46</v>
      </c>
      <c r="BM237" s="38" t="s">
        <v>46</v>
      </c>
      <c r="BN237" s="38" t="s">
        <v>46</v>
      </c>
      <c r="BO237" s="40" t="s">
        <v>46</v>
      </c>
      <c r="BP237" s="38">
        <f>Matrix2!BP237/Matrix3!BP237*100</f>
        <v>10.492463617463617</v>
      </c>
      <c r="BQ237" s="38">
        <f>Matrix2!BQ237/Matrix3!BQ237*100</f>
        <v>18.218810544066042</v>
      </c>
      <c r="BR237" s="38">
        <f>(Matrix2!BR237-Matrix3!BR237)/Matrix3!BR237*100</f>
        <v>50.913559156497868</v>
      </c>
      <c r="BS237" s="38">
        <f>Matrix2!BS237/Matrix3!BS237*100</f>
        <v>12.063455832001827</v>
      </c>
      <c r="BT237" s="38">
        <f>Matrix2!BT237/Matrix3!BT237*100</f>
        <v>6.026021456288519</v>
      </c>
      <c r="BU237" s="38">
        <f>Matrix2!BU237/Matrix3!BU237*100</f>
        <v>3.7422037422037424</v>
      </c>
      <c r="BV237" s="38">
        <f>Matrix2!BV237/Matrix3!BV237*100</f>
        <v>12.443079147090712</v>
      </c>
      <c r="BW237" s="38">
        <f>Matrix2!BW237/Matrix3!BW237*100</f>
        <v>14.426877470355731</v>
      </c>
      <c r="BX237" s="35">
        <f>Matrix2!BX237/Matrix3!BX237*1000</f>
        <v>39849.054454317607</v>
      </c>
      <c r="BY237" s="45">
        <f>Matrix2!BY237/Matrix3!BY237*1000000</f>
        <v>23270.686951977237</v>
      </c>
      <c r="BZ237" s="38">
        <f>Matrix2!BZ237/Matrix3!BZ237*100</f>
        <v>64.20623145400593</v>
      </c>
      <c r="CA237" s="38">
        <f>Matrix2!CA237/Matrix3!CA237*100</f>
        <v>68.124280782508635</v>
      </c>
      <c r="CB237" s="38">
        <f>Matrix2!CB237/Matrix3!CB237*100</f>
        <v>89.507536382536372</v>
      </c>
      <c r="CC237" s="38">
        <f>Matrix2!CC237/Matrix3!CC237*100</f>
        <v>10.492463617463617</v>
      </c>
      <c r="CD237" s="38">
        <f>Matrix2!CD237/Matrix3!CD237*100</f>
        <v>7.3284823284823286</v>
      </c>
      <c r="CE237" s="38">
        <f>Matrix2!CE237/Matrix3!CE237*100</f>
        <v>71.183857153226398</v>
      </c>
      <c r="CF237" s="38">
        <f>Matrix2!CF237/Matrix3!CF237*100</f>
        <v>17.184265010351968</v>
      </c>
      <c r="CG237" s="35">
        <f>Matrix2!$CG237-Matrix3!CG237</f>
        <v>-7127</v>
      </c>
      <c r="CH237" s="38">
        <f>Matrix2!CH237/Matrix3!CH237*100</f>
        <v>6.3902590765675686</v>
      </c>
      <c r="CI237" s="38">
        <f>Matrix2!CI237/Matrix3!CI237*100</f>
        <v>4.243878593965249</v>
      </c>
      <c r="CJ237" s="38">
        <f>Matrix2!CJ237/Matrix3!CJ237*100</f>
        <v>2.1463804826023196</v>
      </c>
      <c r="CK237" s="38">
        <f>Matrix2!CK237/Matrix3!CK237*100</f>
        <v>37.621696801112655</v>
      </c>
      <c r="CL237" s="38">
        <v>7.6</v>
      </c>
      <c r="CM237" s="38">
        <f>Matrix2!CM237/Matrix3!CM237*100</f>
        <v>59.73574408901252</v>
      </c>
      <c r="CN237" s="38">
        <f>Matrix2!CN237/Matrix3!CN237*100</f>
        <v>24.448217317487266</v>
      </c>
      <c r="CO237" s="40">
        <f>Matrix2!CO237/Matrix3!CO237*100</f>
        <v>12.216186098342389</v>
      </c>
      <c r="CP237" s="35">
        <f>Matrix2!CP237-Matrix3!CP237</f>
        <v>76</v>
      </c>
      <c r="CQ237" s="77">
        <f>Matrix2!CQ237/Matrix3!CQ237*100-100</f>
        <v>0.43971302939134205</v>
      </c>
      <c r="CR237" s="35">
        <f>Matrix2!CR237-Matrix3!CR237</f>
        <v>473</v>
      </c>
      <c r="CS237" s="50">
        <f>Matrix2!CS237/Matrix3!CS237*100-100</f>
        <v>2.8009711612482846</v>
      </c>
      <c r="CT237" s="38">
        <f>Matrix2!CT237/Matrix3!CT237*100</f>
        <v>60.97926267281106</v>
      </c>
      <c r="CU237" s="35">
        <f>Matrix2!CT237-Matrix3!CU237</f>
        <v>72</v>
      </c>
      <c r="CV237" s="38">
        <f>Matrix2!CV237/Matrix3!CV237*100</f>
        <v>90.752304147465438</v>
      </c>
      <c r="CW237" s="38">
        <f>Matrix2!CW237/Matrix3!CW237*100</f>
        <v>44.951495092444645</v>
      </c>
      <c r="CX237" s="38">
        <f>Matrix2!CX237/Matrix3!CX237</f>
        <v>2.0754426481909163</v>
      </c>
      <c r="CY237" s="38">
        <f>Matrix2!CY237/Matrix3!CY237</f>
        <v>6.4832063948879872</v>
      </c>
      <c r="CZ237" s="38">
        <f>Matrix2!CZ237/Matrix3!CZ237</f>
        <v>72.86486486486487</v>
      </c>
      <c r="DA237" s="40" t="s">
        <v>46</v>
      </c>
      <c r="DB237" s="44" t="s">
        <v>46</v>
      </c>
      <c r="DC237" s="44" t="s">
        <v>46</v>
      </c>
      <c r="DD237" s="44" t="s">
        <v>46</v>
      </c>
      <c r="DE237" s="44" t="s">
        <v>46</v>
      </c>
      <c r="DF237" s="44">
        <f>Matrix2!DF237/Matrix3!DF237*100</f>
        <v>7.3216187433439828</v>
      </c>
      <c r="DG237" s="44">
        <f>Matrix2!DG237/Matrix3!DG237*100</f>
        <v>49.454545454545453</v>
      </c>
      <c r="DH237" s="44">
        <f>Matrix2!DH237/Matrix3!DH237*100</f>
        <v>8.7155963302752291</v>
      </c>
      <c r="DI237" s="44">
        <f>Matrix2!DI237/Matrix3!DI237*100</f>
        <v>49.122807017543856</v>
      </c>
    </row>
    <row r="238" spans="1:113" x14ac:dyDescent="0.2">
      <c r="A238" s="3" t="s">
        <v>39</v>
      </c>
      <c r="B238" s="4">
        <v>2020</v>
      </c>
      <c r="C238" s="2" t="s">
        <v>16</v>
      </c>
      <c r="D238" s="38">
        <f>Matrix2!D238/Matrix3!D238*100</f>
        <v>12.693935119887165</v>
      </c>
      <c r="E238" s="38">
        <f>Matrix2!E238/Matrix3!E238*100</f>
        <v>6.2980030721966198</v>
      </c>
      <c r="F238" s="39" t="s">
        <v>46</v>
      </c>
      <c r="G238" s="40" t="s">
        <v>46</v>
      </c>
      <c r="H238" s="38">
        <f>Matrix2!H238/Matrix3!H238*100</f>
        <v>8.1313427828566631</v>
      </c>
      <c r="I238" s="38">
        <f>Matrix2!I238/Matrix3!I238*100</f>
        <v>20.955296485783776</v>
      </c>
      <c r="J238" s="38">
        <f>Matrix2!J238/Matrix3!J238*100</f>
        <v>34.641638225255974</v>
      </c>
      <c r="K238" s="38">
        <f>Matrix2!K238/Matrix3!K238*100</f>
        <v>21.265401265401266</v>
      </c>
      <c r="L238" s="38">
        <f>Matrix2!L238/Matrix3!L238*100</f>
        <v>8.098963840135335</v>
      </c>
      <c r="M238" s="9" t="s">
        <v>46</v>
      </c>
      <c r="N238" s="38" t="s">
        <v>237</v>
      </c>
      <c r="O238" s="9">
        <f>Matrix2!O238/Matrix3!O238*100</f>
        <v>27.787610619469028</v>
      </c>
      <c r="P238" s="9" t="s">
        <v>237</v>
      </c>
      <c r="Q238" s="9" t="s">
        <v>237</v>
      </c>
      <c r="R238" s="40">
        <f>Matrix2!R238/Matrix3!R238*100</f>
        <v>31.098504383702942</v>
      </c>
      <c r="S238" s="38">
        <f>Matrix2!S238/Matrix3!S238*100</f>
        <v>66.535381383746881</v>
      </c>
      <c r="T238" s="38">
        <f>Matrix2!T238/Matrix3!T238*100</f>
        <v>65.968393972804122</v>
      </c>
      <c r="U238" s="38">
        <f>Matrix2!U238/Matrix3!U238*100</f>
        <v>47.348324140857024</v>
      </c>
      <c r="V238" s="38">
        <f>Matrix2!V238/Matrix3!V238*100</f>
        <v>58.926829268292678</v>
      </c>
      <c r="W238" s="38">
        <f>Matrix2!W238/Matrix3!W238*100</f>
        <v>51.523297491039422</v>
      </c>
      <c r="X238" s="38">
        <f>Matrix2!X238/Matrix3!X238*100</f>
        <v>8.4407735697018538</v>
      </c>
      <c r="Y238" s="38">
        <f>Matrix2!Y238/Matrix3!Y238*100</f>
        <v>23.217840380040439</v>
      </c>
      <c r="Z238" s="38">
        <f>Matrix2!Z238/Matrix3!Z238*100</f>
        <v>11.838518983840288</v>
      </c>
      <c r="AA238" s="38">
        <f>(Matrix3!AA238-Matrix2!AA238)/Matrix2!AA238*100</f>
        <v>19.2001520643955</v>
      </c>
      <c r="AB238" s="38">
        <f>Matrix2!AB238/Matrix3!AB238*100</f>
        <v>6.0216508795669821</v>
      </c>
      <c r="AC238" s="38">
        <f>Matrix2!AC238/Matrix3!AC238*100</f>
        <v>6.00565629678922</v>
      </c>
      <c r="AD238" s="38">
        <f>Matrix2!AD238/Matrix3!AD238*100</f>
        <v>85.365853658536579</v>
      </c>
      <c r="AE238" s="44">
        <f>Matrix2!AE238/Matrix3!AE238*100</f>
        <v>46.429341963322543</v>
      </c>
      <c r="AF238" s="40">
        <f>Matrix2!AF238/Matrix3!AF238*100</f>
        <v>60.606060606060609</v>
      </c>
      <c r="AG238" s="38">
        <f>Matrix2!AG238/Matrix3!AG238*100</f>
        <v>17.202046464815901</v>
      </c>
      <c r="AH238" s="38">
        <f>Matrix2!AH238/Matrix3!AH238*100</f>
        <v>62.623762376237622</v>
      </c>
      <c r="AI238" s="38">
        <f>Matrix2!AI238/Matrix3!AI238*100</f>
        <v>97.250745279894005</v>
      </c>
      <c r="AJ238" s="38">
        <f>Matrix2!AJ238/Matrix3!AJ238*100</f>
        <v>18.545454545454547</v>
      </c>
      <c r="AK238" s="38">
        <f>Matrix2!AK238/Matrix3!AK238*100</f>
        <v>16.626115166261151</v>
      </c>
      <c r="AL238" s="38">
        <f>Matrix2!AL238/Matrix3!AL238*100</f>
        <v>8.1103000811030004</v>
      </c>
      <c r="AM238" s="38">
        <f>Matrix2!AM238/Matrix3!AM238*100</f>
        <v>23.658536585365852</v>
      </c>
      <c r="AN238" s="38">
        <f>Matrix2!AN238/Matrix3!AN238*100</f>
        <v>11.067771818625062</v>
      </c>
      <c r="AO238" s="38">
        <f>Matrix2!AO238/Matrix3!AO238*1000</f>
        <v>54.851292052657243</v>
      </c>
      <c r="AP238" s="38">
        <f>Matrix2!AP238/Matrix3!AP238*100</f>
        <v>6.2980030721966198</v>
      </c>
      <c r="AQ238" s="40">
        <f>Matrix2!AQ238/Matrix3!AQ238*100</f>
        <v>4.7482014388489207</v>
      </c>
      <c r="AR238" s="38">
        <f>Matrix2!AR238/Matrix3!AR238*100</f>
        <v>10.395873521764656</v>
      </c>
      <c r="AS238" s="38">
        <f>Matrix2!AS238/Matrix3!AS238*100</f>
        <v>35.094796288826139</v>
      </c>
      <c r="AT238" s="38">
        <f>Matrix2!AT238/Matrix3!AT238*100</f>
        <v>44.022988505747122</v>
      </c>
      <c r="AU238" s="38">
        <f>Matrix2!AU238/Matrix3!AU238*100</f>
        <v>38.381201044386422</v>
      </c>
      <c r="AV238" s="38">
        <f>Matrix2!AV238/Matrix3!AV238*100</f>
        <v>7.4223477208551838</v>
      </c>
      <c r="AW238" s="38">
        <f>Matrix2!AW238/Matrix3!AW238*100</f>
        <v>2.581686163775716</v>
      </c>
      <c r="AX238" s="38" t="s">
        <v>237</v>
      </c>
      <c r="AY238" s="38" t="s">
        <v>46</v>
      </c>
      <c r="AZ238" s="9" t="s">
        <v>46</v>
      </c>
      <c r="BA238" s="40">
        <f>Matrix2!BA238/Matrix3!BA238*1000</f>
        <v>8.5551330798479093</v>
      </c>
      <c r="BB238" s="31" t="s">
        <v>46</v>
      </c>
      <c r="BC238" s="38">
        <f>Matrix2!BC238/Matrix3!BC238*100</f>
        <v>6.4710308502633556</v>
      </c>
      <c r="BD238" s="55">
        <f>Matrix2!BD238/Matrix3!BD238*100</f>
        <v>53.488372093023251</v>
      </c>
      <c r="BE238" s="38">
        <f>Matrix2!BE238/Matrix3!BE238*100</f>
        <v>6.666666666666667</v>
      </c>
      <c r="BF238" s="51">
        <f>Matrix2!BF238/Matrix3!BF238*100</f>
        <v>40</v>
      </c>
      <c r="BG238" s="38">
        <f>Matrix2!BG238/Matrix3!BG238*100</f>
        <v>19.831418267214627</v>
      </c>
      <c r="BH238" s="38">
        <f>Matrix2!BH238/Matrix3!BH238*100</f>
        <v>1.966589130894481</v>
      </c>
      <c r="BI238" s="38">
        <f>Matrix2!BI238/Matrix3!BI238*100</f>
        <v>15.194654270772807</v>
      </c>
      <c r="BJ238" s="38">
        <f>Matrix2!BJ238/Matrix3!BJ238*100</f>
        <v>6.8080573310091026</v>
      </c>
      <c r="BK238" s="38">
        <f>Matrix2!BK238/Matrix3!BK238*100</f>
        <v>22.901849217638691</v>
      </c>
      <c r="BL238" s="38" t="s">
        <v>46</v>
      </c>
      <c r="BM238" s="38" t="s">
        <v>46</v>
      </c>
      <c r="BN238" s="38" t="s">
        <v>46</v>
      </c>
      <c r="BO238" s="40" t="s">
        <v>46</v>
      </c>
      <c r="BP238" s="38">
        <f>Matrix2!BP238/Matrix3!BP238*100</f>
        <v>9.8057973787429447</v>
      </c>
      <c r="BQ238" s="38">
        <f>Matrix2!BQ238/Matrix3!BQ238*100</f>
        <v>15.486142163559089</v>
      </c>
      <c r="BR238" s="38">
        <f>(Matrix2!BR238-Matrix3!BR238)/Matrix3!BR238*100</f>
        <v>57.591973487539583</v>
      </c>
      <c r="BS238" s="38">
        <f>Matrix2!BS238/Matrix3!BS238*100</f>
        <v>6.0135871844334474</v>
      </c>
      <c r="BT238" s="38">
        <f>Matrix2!BT238/Matrix3!BT238*100</f>
        <v>2.9774385641197685</v>
      </c>
      <c r="BU238" s="38">
        <f>Matrix2!BU238/Matrix3!BU238*100</f>
        <v>1.6263273701329763</v>
      </c>
      <c r="BV238" s="38">
        <f>Matrix2!BV238/Matrix3!BV238*100</f>
        <v>5.8848145629544391</v>
      </c>
      <c r="BW238" s="38">
        <f>Matrix2!BW238/Matrix3!BW238*100</f>
        <v>7.8921361005223778</v>
      </c>
      <c r="BX238" s="35">
        <f>Matrix2!BX238/Matrix3!BX238*1000</f>
        <v>46596.303501945527</v>
      </c>
      <c r="BY238" s="45">
        <f>Matrix2!BY238/Matrix3!BY238*1000000</f>
        <v>23651.844884347345</v>
      </c>
      <c r="BZ238" s="38">
        <f>Matrix2!BZ238/Matrix3!BZ238*100</f>
        <v>66.174620481422465</v>
      </c>
      <c r="CA238" s="38">
        <f>Matrix2!CA238/Matrix3!CA238*100</f>
        <v>66.499141166740884</v>
      </c>
      <c r="CB238" s="38">
        <f>Matrix2!CB238/Matrix3!CB238*100</f>
        <v>90.194202621257062</v>
      </c>
      <c r="CC238" s="38">
        <f>Matrix2!CC238/Matrix3!CC238*100</f>
        <v>9.8057973787429447</v>
      </c>
      <c r="CD238" s="38">
        <f>Matrix2!CD238/Matrix3!CD238*100</f>
        <v>7.0219075863388509</v>
      </c>
      <c r="CE238" s="38">
        <f>Matrix2!CE238/Matrix3!CE238*100</f>
        <v>71.160373355960971</v>
      </c>
      <c r="CF238" s="38">
        <f>Matrix2!CF238/Matrix3!CF238*100</f>
        <v>9.1324200913241995</v>
      </c>
      <c r="CG238" s="35">
        <f>Matrix2!$CG238-Matrix3!CG238</f>
        <v>-3229</v>
      </c>
      <c r="CH238" s="38">
        <f>Matrix2!CH238/Matrix3!CH238*100</f>
        <v>3.5804816223067171</v>
      </c>
      <c r="CI238" s="38">
        <f>Matrix2!CI238/Matrix3!CI238*100</f>
        <v>2.1926489226869452</v>
      </c>
      <c r="CJ238" s="38">
        <f>Matrix2!CJ238/Matrix3!CJ238*100</f>
        <v>1.3878326996197718</v>
      </c>
      <c r="CK238" s="38">
        <f>Matrix2!CK238/Matrix3!CK238*100</f>
        <v>34.159292035398231</v>
      </c>
      <c r="CL238" s="38" t="s">
        <v>237</v>
      </c>
      <c r="CM238" s="38">
        <f>Matrix2!CM238/Matrix3!CM238*100</f>
        <v>56.460176991150448</v>
      </c>
      <c r="CN238" s="38">
        <f>Matrix2!CN238/Matrix3!CN238*100</f>
        <v>21.170610211706105</v>
      </c>
      <c r="CO238" s="40">
        <f>Matrix2!CO238/Matrix3!CO238*100</f>
        <v>6.2271062271062272</v>
      </c>
      <c r="CP238" s="35">
        <f>Matrix2!CP238-Matrix3!CP238</f>
        <v>138</v>
      </c>
      <c r="CQ238" s="77">
        <f>Matrix2!CQ238/Matrix3!CQ238*100-100</f>
        <v>1.3270506779497993</v>
      </c>
      <c r="CR238" s="35">
        <f>Matrix2!CR238-Matrix3!CR238</f>
        <v>211</v>
      </c>
      <c r="CS238" s="50">
        <f>Matrix2!CS238/Matrix3!CS238*100-100</f>
        <v>2.0433856285105634</v>
      </c>
      <c r="CT238" s="38">
        <f>Matrix2!CT238/Matrix3!CT238*100</f>
        <v>31.802220745942865</v>
      </c>
      <c r="CU238" s="35">
        <f>Matrix2!CT238-Matrix3!CU238</f>
        <v>99</v>
      </c>
      <c r="CV238" s="38">
        <f>Matrix2!CV238/Matrix3!CV238*100</f>
        <v>109.11075258612509</v>
      </c>
      <c r="CW238" s="38">
        <f>Matrix2!CW238/Matrix3!CW238*100</f>
        <v>48.213536861528141</v>
      </c>
      <c r="CX238" s="38">
        <f>Matrix2!CX238/Matrix3!CX238</f>
        <v>2.3093162889792755</v>
      </c>
      <c r="CY238" s="38">
        <f>Matrix2!CY238/Matrix3!CY238</f>
        <v>2.301347621665641</v>
      </c>
      <c r="CZ238" s="38">
        <f>Matrix2!CZ238/Matrix3!CZ238</f>
        <v>48.467479674796749</v>
      </c>
      <c r="DA238" s="40" t="s">
        <v>46</v>
      </c>
      <c r="DB238" s="44" t="s">
        <v>46</v>
      </c>
      <c r="DC238" s="44" t="s">
        <v>46</v>
      </c>
      <c r="DD238" s="44" t="s">
        <v>46</v>
      </c>
      <c r="DE238" s="44" t="s">
        <v>46</v>
      </c>
      <c r="DF238" s="44">
        <f>Matrix2!DF238/Matrix3!DF238*100</f>
        <v>6.4710308502633556</v>
      </c>
      <c r="DG238" s="44">
        <f>Matrix2!DG238/Matrix3!DG238*100</f>
        <v>53.488372093023251</v>
      </c>
      <c r="DH238" s="44">
        <f>Matrix2!DH238/Matrix3!DH238*100</f>
        <v>6.666666666666667</v>
      </c>
      <c r="DI238" s="44">
        <f>Matrix2!DI238/Matrix3!DI238*100</f>
        <v>40</v>
      </c>
    </row>
    <row r="239" spans="1:113" x14ac:dyDescent="0.2">
      <c r="A239" s="3" t="s">
        <v>40</v>
      </c>
      <c r="B239" s="4">
        <v>2020</v>
      </c>
      <c r="C239" s="2" t="s">
        <v>17</v>
      </c>
      <c r="D239" s="38">
        <f>Matrix2!D239/Matrix3!D239*100</f>
        <v>11.749680715197956</v>
      </c>
      <c r="E239" s="38">
        <f>Matrix2!E239/Matrix3!E239*100</f>
        <v>9.5505617977528079</v>
      </c>
      <c r="F239" s="39" t="s">
        <v>46</v>
      </c>
      <c r="G239" s="40" t="s">
        <v>46</v>
      </c>
      <c r="H239" s="38">
        <f>Matrix2!H239/Matrix3!H239*100</f>
        <v>9.6922615276897943</v>
      </c>
      <c r="I239" s="38">
        <f>Matrix2!I239/Matrix3!I239*100</f>
        <v>19.107791818090888</v>
      </c>
      <c r="J239" s="38">
        <f>Matrix2!J239/Matrix3!J239*100</f>
        <v>35.190133607399794</v>
      </c>
      <c r="K239" s="38">
        <f>Matrix2!K239/Matrix3!K239*100</f>
        <v>20.071623465211459</v>
      </c>
      <c r="L239" s="38">
        <f>Matrix2!L239/Matrix3!L239*100</f>
        <v>6.4755838641188959</v>
      </c>
      <c r="M239" s="9" t="s">
        <v>46</v>
      </c>
      <c r="N239" s="38">
        <v>20.9</v>
      </c>
      <c r="O239" s="9">
        <f>Matrix2!O239/Matrix3!O239*100</f>
        <v>29.51739618406285</v>
      </c>
      <c r="P239" s="9" t="s">
        <v>237</v>
      </c>
      <c r="Q239" s="9" t="s">
        <v>237</v>
      </c>
      <c r="R239" s="40">
        <f>Matrix2!R239/Matrix3!R239*100</f>
        <v>39.594083247334019</v>
      </c>
      <c r="S239" s="38">
        <f>Matrix2!S239/Matrix3!S239*100</f>
        <v>66.829052258635954</v>
      </c>
      <c r="T239" s="38">
        <f>Matrix2!T239/Matrix3!T239*100</f>
        <v>66.990291262135926</v>
      </c>
      <c r="U239" s="38">
        <f>Matrix2!U239/Matrix3!U239*100</f>
        <v>47.758195598575469</v>
      </c>
      <c r="V239" s="38">
        <f>Matrix2!V239/Matrix3!V239*100</f>
        <v>59.090909090909093</v>
      </c>
      <c r="W239" s="38">
        <f>Matrix2!W239/Matrix3!W239*100</f>
        <v>53.250478011472282</v>
      </c>
      <c r="X239" s="38">
        <f>Matrix2!X239/Matrix3!X239*100</f>
        <v>11.833595525257822</v>
      </c>
      <c r="Y239" s="38">
        <f>Matrix2!Y239/Matrix3!Y239*100</f>
        <v>24.911583231496586</v>
      </c>
      <c r="Z239" s="38">
        <f>Matrix2!Z239/Matrix3!Z239*100</f>
        <v>15.026145997538217</v>
      </c>
      <c r="AA239" s="38">
        <f>(Matrix3!AA239-Matrix2!AA239)/Matrix2!AA239*100</f>
        <v>12.735998231843409</v>
      </c>
      <c r="AB239" s="38">
        <f>Matrix2!AB239/Matrix3!AB239*100</f>
        <v>8.3797783751885131</v>
      </c>
      <c r="AC239" s="38">
        <f>Matrix2!AC239/Matrix3!AC239*100</f>
        <v>8.5130918464251799</v>
      </c>
      <c r="AD239" s="38">
        <f>Matrix2!AD239/Matrix3!AD239*100</f>
        <v>87.323943661971825</v>
      </c>
      <c r="AE239" s="44">
        <f>Matrix2!AE239/Matrix3!AE239*100</f>
        <v>39.131503482179433</v>
      </c>
      <c r="AF239" s="40">
        <f>Matrix2!AF239/Matrix3!AF239*100</f>
        <v>96.116504854368941</v>
      </c>
      <c r="AG239" s="38">
        <f>Matrix2!AG239/Matrix3!AG239*100</f>
        <v>16.220451438669024</v>
      </c>
      <c r="AH239" s="38">
        <f>Matrix2!AH239/Matrix3!AH239*100</f>
        <v>50.091074681238609</v>
      </c>
      <c r="AI239" s="38">
        <f>Matrix2!AI239/Matrix3!AI239*100</f>
        <v>88.877511839242288</v>
      </c>
      <c r="AJ239" s="38">
        <f>Matrix2!AJ239/Matrix3!AJ239*100</f>
        <v>12.9126213592233</v>
      </c>
      <c r="AK239" s="38">
        <f>Matrix2!AK239/Matrix3!AK239*100</f>
        <v>20.084865629420083</v>
      </c>
      <c r="AL239" s="38">
        <f>Matrix2!AL239/Matrix3!AL239*100</f>
        <v>12.376237623762377</v>
      </c>
      <c r="AM239" s="38">
        <f>Matrix2!AM239/Matrix3!AM239*100</f>
        <v>27.464788732394368</v>
      </c>
      <c r="AN239" s="38">
        <f>Matrix2!AN239/Matrix3!AN239*100</f>
        <v>16.998972250770812</v>
      </c>
      <c r="AO239" s="38">
        <f>Matrix2!AO239/Matrix3!AO239*1000</f>
        <v>61.870503597122301</v>
      </c>
      <c r="AP239" s="38">
        <f>Matrix2!AP239/Matrix3!AP239*100</f>
        <v>9.5505617977528079</v>
      </c>
      <c r="AQ239" s="40">
        <f>Matrix2!AQ239/Matrix3!AQ239*100</f>
        <v>11.271297509829619</v>
      </c>
      <c r="AR239" s="38">
        <f>Matrix2!AR239/Matrix3!AR239*100</f>
        <v>9.5855699663254761</v>
      </c>
      <c r="AS239" s="38">
        <f>Matrix2!AS239/Matrix3!AS239*100</f>
        <v>35.130434782608695</v>
      </c>
      <c r="AT239" s="38">
        <f>Matrix2!AT239/Matrix3!AT239*100</f>
        <v>39.900990099009903</v>
      </c>
      <c r="AU239" s="38">
        <f>Matrix2!AU239/Matrix3!AU239*100</f>
        <v>40.446650124069478</v>
      </c>
      <c r="AV239" s="38">
        <f>Matrix2!AV239/Matrix3!AV239*100</f>
        <v>10.295652173913043</v>
      </c>
      <c r="AW239" s="38">
        <f>Matrix2!AW239/Matrix3!AW239*100</f>
        <v>3.7217391304347829</v>
      </c>
      <c r="AX239" s="38">
        <v>7</v>
      </c>
      <c r="AY239" s="38" t="s">
        <v>46</v>
      </c>
      <c r="AZ239" s="9" t="s">
        <v>46</v>
      </c>
      <c r="BA239" s="40">
        <f>Matrix2!BA239/Matrix3!BA239*1000</f>
        <v>13.740458015267174</v>
      </c>
      <c r="BB239" s="31" t="s">
        <v>46</v>
      </c>
      <c r="BC239" s="38">
        <f>Matrix2!BC239/Matrix3!BC239*100</f>
        <v>8.2874828060522692</v>
      </c>
      <c r="BD239" s="55">
        <f>Matrix2!BD239/Matrix3!BD239*100</f>
        <v>69.294605809128626</v>
      </c>
      <c r="BE239" s="38">
        <f>Matrix2!BE239/Matrix3!BE239*100</f>
        <v>8.2166199813258629</v>
      </c>
      <c r="BF239" s="51">
        <f>Matrix2!BF239/Matrix3!BF239*100</f>
        <v>72.727272727272734</v>
      </c>
      <c r="BG239" s="38">
        <f>Matrix2!BG239/Matrix3!BG239*100</f>
        <v>25.12586270129697</v>
      </c>
      <c r="BH239" s="38">
        <f>Matrix2!BH239/Matrix3!BH239*100</f>
        <v>1.9904458598726114</v>
      </c>
      <c r="BI239" s="38">
        <f>Matrix2!BI239/Matrix3!BI239*100</f>
        <v>19.887323943661972</v>
      </c>
      <c r="BJ239" s="38">
        <f>Matrix2!BJ239/Matrix3!BJ239*100</f>
        <v>9.169014084507042</v>
      </c>
      <c r="BK239" s="38">
        <f>Matrix2!BK239/Matrix3!BK239*100</f>
        <v>23.655913978494624</v>
      </c>
      <c r="BL239" s="38" t="s">
        <v>46</v>
      </c>
      <c r="BM239" s="38" t="s">
        <v>46</v>
      </c>
      <c r="BN239" s="38" t="s">
        <v>46</v>
      </c>
      <c r="BO239" s="40" t="s">
        <v>46</v>
      </c>
      <c r="BP239" s="38">
        <f>Matrix2!BP239/Matrix3!BP239*100</f>
        <v>11.075923670320748</v>
      </c>
      <c r="BQ239" s="38">
        <f>Matrix2!BQ239/Matrix3!BQ239*100</f>
        <v>18.162745782935303</v>
      </c>
      <c r="BR239" s="38">
        <f>(Matrix2!BR239-Matrix3!BR239)/Matrix3!BR239*100</f>
        <v>48.002747114353042</v>
      </c>
      <c r="BS239" s="38">
        <f>Matrix2!BS239/Matrix3!BS239*100</f>
        <v>8.445303904244323</v>
      </c>
      <c r="BT239" s="38">
        <f>Matrix2!BT239/Matrix3!BT239*100</f>
        <v>4.0009335511619382</v>
      </c>
      <c r="BU239" s="38">
        <f>Matrix2!BU239/Matrix3!BU239*100</f>
        <v>2.3629719853836781</v>
      </c>
      <c r="BV239" s="38">
        <f>Matrix2!BV239/Matrix3!BV239*100</f>
        <v>8.5852963441243269</v>
      </c>
      <c r="BW239" s="38">
        <f>Matrix2!BW239/Matrix3!BW239*100</f>
        <v>10.771306498763211</v>
      </c>
      <c r="BX239" s="35">
        <f>Matrix2!BX239/Matrix3!BX239*1000</f>
        <v>41792.610169491527</v>
      </c>
      <c r="BY239" s="45">
        <f>Matrix2!BY239/Matrix3!BY239*1000000</f>
        <v>23683.637870885286</v>
      </c>
      <c r="BZ239" s="38">
        <f>Matrix2!BZ239/Matrix3!BZ239*100</f>
        <v>61.36431834094622</v>
      </c>
      <c r="CA239" s="38">
        <f>Matrix2!CA239/Matrix3!CA239*100</f>
        <v>66.863937452492124</v>
      </c>
      <c r="CB239" s="38">
        <f>Matrix2!CB239/Matrix3!CB239*100</f>
        <v>88.924076329679252</v>
      </c>
      <c r="CC239" s="38">
        <f>Matrix2!CC239/Matrix3!CC239*100</f>
        <v>11.075923670320748</v>
      </c>
      <c r="CD239" s="38">
        <f>Matrix2!CD239/Matrix3!CD239*100</f>
        <v>6.2119366626065773</v>
      </c>
      <c r="CE239" s="38">
        <f>Matrix2!CE239/Matrix3!CE239*100</f>
        <v>68.38644872614374</v>
      </c>
      <c r="CF239" s="38">
        <f>Matrix2!CF239/Matrix3!CF239*100</f>
        <v>7.7540106951871666</v>
      </c>
      <c r="CG239" s="35">
        <f>Matrix2!$CG239-Matrix3!CG239</f>
        <v>-3989</v>
      </c>
      <c r="CH239" s="38">
        <f>Matrix2!CH239/Matrix3!CH239*100</f>
        <v>4.8410757946210268</v>
      </c>
      <c r="CI239" s="38">
        <f>Matrix2!CI239/Matrix3!CI239*100</f>
        <v>2.8090192882368923</v>
      </c>
      <c r="CJ239" s="38">
        <f>Matrix2!CJ239/Matrix3!CJ239*100</f>
        <v>2.0320565063841349</v>
      </c>
      <c r="CK239" s="38">
        <f>Matrix2!CK239/Matrix3!CK239*100</f>
        <v>35.802469135802468</v>
      </c>
      <c r="CL239" s="38">
        <v>5.8</v>
      </c>
      <c r="CM239" s="38">
        <f>Matrix2!CM239/Matrix3!CM239*100</f>
        <v>54.882154882154886</v>
      </c>
      <c r="CN239" s="38">
        <f>Matrix2!CN239/Matrix3!CN239*100</f>
        <v>21.748878923766814</v>
      </c>
      <c r="CO239" s="40">
        <f>Matrix2!CO239/Matrix3!CO239*100</f>
        <v>9.1518872214643014</v>
      </c>
      <c r="CP239" s="35">
        <f>Matrix2!CP239-Matrix3!CP239</f>
        <v>88</v>
      </c>
      <c r="CQ239" s="77">
        <f>Matrix2!CQ239/Matrix3!CQ239*100-100</f>
        <v>0.58937780456767541</v>
      </c>
      <c r="CR239" s="35">
        <f>Matrix2!CR239-Matrix3!CR239</f>
        <v>819</v>
      </c>
      <c r="CS239" s="50">
        <f>Matrix2!CS239/Matrix3!CS239*100-100</f>
        <v>5.7676056338028019</v>
      </c>
      <c r="CT239" s="38">
        <f>Matrix2!CT239/Matrix3!CT239*100</f>
        <v>38.358079765630201</v>
      </c>
      <c r="CU239" s="35">
        <f>Matrix2!CT239-Matrix3!CU239</f>
        <v>55</v>
      </c>
      <c r="CV239" s="38">
        <f>Matrix2!CV239/Matrix3!CV239*100</f>
        <v>103.93701311671882</v>
      </c>
      <c r="CW239" s="38">
        <f>Matrix2!CW239/Matrix3!CW239*100</f>
        <v>52.046477511419333</v>
      </c>
      <c r="CX239" s="38">
        <f>Matrix2!CX239/Matrix3!CX239</f>
        <v>2.1121830985915495</v>
      </c>
      <c r="CY239" s="38">
        <f>Matrix2!CY239/Matrix3!CY239</f>
        <v>1.8727799122319513</v>
      </c>
      <c r="CZ239" s="38">
        <f>Matrix2!CZ239/Matrix3!CZ239</f>
        <v>44.632440476190474</v>
      </c>
      <c r="DA239" s="40" t="s">
        <v>46</v>
      </c>
      <c r="DB239" s="44" t="s">
        <v>46</v>
      </c>
      <c r="DC239" s="44" t="s">
        <v>46</v>
      </c>
      <c r="DD239" s="44" t="s">
        <v>46</v>
      </c>
      <c r="DE239" s="44" t="s">
        <v>46</v>
      </c>
      <c r="DF239" s="44">
        <f>Matrix2!DF239/Matrix3!DF239*100</f>
        <v>8.2874828060522692</v>
      </c>
      <c r="DG239" s="44">
        <f>Matrix2!DG239/Matrix3!DG239*100</f>
        <v>69.294605809128626</v>
      </c>
      <c r="DH239" s="44">
        <f>Matrix2!DH239/Matrix3!DH239*100</f>
        <v>8.2166199813258629</v>
      </c>
      <c r="DI239" s="44">
        <f>Matrix2!DI239/Matrix3!DI239*100</f>
        <v>72.727272727272734</v>
      </c>
    </row>
    <row r="240" spans="1:113" x14ac:dyDescent="0.2">
      <c r="A240" s="3" t="s">
        <v>41</v>
      </c>
      <c r="B240" s="4">
        <v>2020</v>
      </c>
      <c r="C240" s="2" t="s">
        <v>18</v>
      </c>
      <c r="D240" s="38">
        <f>Matrix2!D240/Matrix3!D240*100</f>
        <v>12.241653418124006</v>
      </c>
      <c r="E240" s="38">
        <f>Matrix2!E240/Matrix3!E240*100</f>
        <v>4.7272727272727275</v>
      </c>
      <c r="F240" s="39" t="s">
        <v>46</v>
      </c>
      <c r="G240" s="40" t="s">
        <v>46</v>
      </c>
      <c r="H240" s="38">
        <f>Matrix2!H240/Matrix3!H240*100</f>
        <v>6.7985646397051696</v>
      </c>
      <c r="I240" s="38">
        <f>Matrix2!I240/Matrix3!I240*100</f>
        <v>15.91989137813985</v>
      </c>
      <c r="J240" s="38">
        <f>Matrix2!J240/Matrix3!J240*100</f>
        <v>28.631756756756754</v>
      </c>
      <c r="K240" s="38">
        <f>Matrix2!K240/Matrix3!K240*100</f>
        <v>16.153722204318402</v>
      </c>
      <c r="L240" s="38">
        <f>Matrix2!L240/Matrix3!L240*100</f>
        <v>5.6032632030914558</v>
      </c>
      <c r="M240" s="9" t="s">
        <v>46</v>
      </c>
      <c r="N240" s="38" t="s">
        <v>237</v>
      </c>
      <c r="O240" s="9">
        <f>Matrix2!O240/Matrix3!O240*100</f>
        <v>21.568627450980394</v>
      </c>
      <c r="P240" s="9" t="s">
        <v>237</v>
      </c>
      <c r="Q240" s="9" t="s">
        <v>237</v>
      </c>
      <c r="R240" s="40">
        <f>Matrix2!R240/Matrix3!R240*100</f>
        <v>34.165477888730386</v>
      </c>
      <c r="S240" s="38">
        <f>Matrix2!S240/Matrix3!S240*100</f>
        <v>68.42268360706538</v>
      </c>
      <c r="T240" s="38">
        <f>Matrix2!T240/Matrix3!T240*100</f>
        <v>72.260326169791185</v>
      </c>
      <c r="U240" s="38">
        <f>Matrix2!U240/Matrix3!U240*100</f>
        <v>46.400296882731325</v>
      </c>
      <c r="V240" s="38">
        <f>Matrix2!V240/Matrix3!V240*100</f>
        <v>61.975768872320593</v>
      </c>
      <c r="W240" s="38">
        <f>Matrix2!W240/Matrix3!W240*100</f>
        <v>50.919754732071439</v>
      </c>
      <c r="X240" s="38">
        <f>Matrix2!X240/Matrix3!X240*100</f>
        <v>8.1929379183014071</v>
      </c>
      <c r="Y240" s="38">
        <f>Matrix2!Y240/Matrix3!Y240*100</f>
        <v>29.037682901319805</v>
      </c>
      <c r="Z240" s="38">
        <f>Matrix2!Z240/Matrix3!Z240*100</f>
        <v>11.770323579713599</v>
      </c>
      <c r="AA240" s="38">
        <f>(Matrix3!AA240-Matrix2!AA240)/Matrix2!AA240*100</f>
        <v>21.549006664268475</v>
      </c>
      <c r="AB240" s="38">
        <f>Matrix2!AB240/Matrix3!AB240*100</f>
        <v>7.1455975446000384</v>
      </c>
      <c r="AC240" s="38">
        <f>Matrix2!AC240/Matrix3!AC240*100</f>
        <v>7.395056885052961</v>
      </c>
      <c r="AD240" s="38">
        <f>Matrix2!AD240/Matrix3!AD240*100</f>
        <v>82.142857142857139</v>
      </c>
      <c r="AE240" s="44">
        <f>Matrix2!AE240/Matrix3!AE240*100</f>
        <v>43.86220281416788</v>
      </c>
      <c r="AF240" s="40">
        <f>Matrix2!AF240/Matrix3!AF240*100</f>
        <v>100</v>
      </c>
      <c r="AG240" s="38">
        <f>Matrix2!AG240/Matrix3!AG240*100</f>
        <v>17.224323537969159</v>
      </c>
      <c r="AH240" s="38">
        <f>Matrix2!AH240/Matrix3!AH240*100</f>
        <v>57.866666666666667</v>
      </c>
      <c r="AI240" s="38">
        <f>Matrix2!AI240/Matrix3!AI240*100</f>
        <v>104.80549199084668</v>
      </c>
      <c r="AJ240" s="38">
        <f>Matrix2!AJ240/Matrix3!AJ240*100</f>
        <v>13.577023498694519</v>
      </c>
      <c r="AK240" s="38">
        <f>Matrix2!AK240/Matrix3!AK240*100</f>
        <v>19.895783988630981</v>
      </c>
      <c r="AL240" s="38">
        <f>Matrix2!AL240/Matrix3!AL240*100</f>
        <v>10.468972051160588</v>
      </c>
      <c r="AM240" s="38">
        <f>Matrix2!AM240/Matrix3!AM240*100</f>
        <v>27.142857142857142</v>
      </c>
      <c r="AN240" s="38">
        <f>Matrix2!AN240/Matrix3!AN240*100</f>
        <v>13.175675675675674</v>
      </c>
      <c r="AO240" s="38">
        <f>Matrix2!AO240/Matrix3!AO240*1000</f>
        <v>56.869369369369373</v>
      </c>
      <c r="AP240" s="38">
        <f>Matrix2!AP240/Matrix3!AP240*100</f>
        <v>4.7272727272727275</v>
      </c>
      <c r="AQ240" s="40">
        <f>Matrix2!AQ240/Matrix3!AQ240*100</f>
        <v>4.0268456375838921</v>
      </c>
      <c r="AR240" s="38">
        <f>Matrix2!AR240/Matrix3!AR240*100</f>
        <v>10.125109106779167</v>
      </c>
      <c r="AS240" s="38">
        <f>Matrix2!AS240/Matrix3!AS240*100</f>
        <v>39.846743295019152</v>
      </c>
      <c r="AT240" s="38">
        <f>Matrix2!AT240/Matrix3!AT240*100</f>
        <v>40.384615384615387</v>
      </c>
      <c r="AU240" s="38">
        <f>Matrix2!AU240/Matrix3!AU240*100</f>
        <v>38.69047619047619</v>
      </c>
      <c r="AV240" s="38">
        <f>Matrix2!AV240/Matrix3!AV240*100</f>
        <v>7.9980842911877392</v>
      </c>
      <c r="AW240" s="38">
        <f>Matrix2!AW240/Matrix3!AW240*100</f>
        <v>3.3045977011494254</v>
      </c>
      <c r="AX240" s="38" t="s">
        <v>237</v>
      </c>
      <c r="AY240" s="38" t="s">
        <v>46</v>
      </c>
      <c r="AZ240" s="9" t="s">
        <v>46</v>
      </c>
      <c r="BA240" s="40">
        <f>Matrix2!BA240/Matrix3!BA240*1000</f>
        <v>8.1654872074033751</v>
      </c>
      <c r="BB240" s="31" t="s">
        <v>46</v>
      </c>
      <c r="BC240" s="38">
        <f>Matrix2!BC240/Matrix3!BC240*100</f>
        <v>7.5630252100840334</v>
      </c>
      <c r="BD240" s="55">
        <f>Matrix2!BD240/Matrix3!BD240*100</f>
        <v>51.851851851851848</v>
      </c>
      <c r="BE240" s="38">
        <f>Matrix2!BE240/Matrix3!BE240*100</f>
        <v>6.4950980392156872</v>
      </c>
      <c r="BF240" s="51">
        <f>Matrix2!BF240/Matrix3!BF240*100</f>
        <v>43.39622641509434</v>
      </c>
      <c r="BG240" s="38">
        <f>Matrix2!BG240/Matrix3!BG240*100</f>
        <v>22.587527882843563</v>
      </c>
      <c r="BH240" s="38">
        <f>Matrix2!BH240/Matrix3!BH240*100</f>
        <v>2.1683125805066554</v>
      </c>
      <c r="BI240" s="38">
        <f>Matrix2!BI240/Matrix3!BI240*100</f>
        <v>16.571490141148583</v>
      </c>
      <c r="BJ240" s="38">
        <f>Matrix2!BJ240/Matrix3!BJ240*100</f>
        <v>6.992780950328628</v>
      </c>
      <c r="BK240" s="38">
        <f>Matrix2!BK240/Matrix3!BK240*100</f>
        <v>28.505392912172571</v>
      </c>
      <c r="BL240" s="38" t="s">
        <v>46</v>
      </c>
      <c r="BM240" s="38" t="s">
        <v>46</v>
      </c>
      <c r="BN240" s="38" t="s">
        <v>46</v>
      </c>
      <c r="BO240" s="40" t="s">
        <v>46</v>
      </c>
      <c r="BP240" s="38">
        <f>Matrix2!BP240/Matrix3!BP240*100</f>
        <v>11.717811510319974</v>
      </c>
      <c r="BQ240" s="38">
        <f>Matrix2!BQ240/Matrix3!BQ240*100</f>
        <v>17.111596382700387</v>
      </c>
      <c r="BR240" s="38">
        <f>(Matrix2!BR240-Matrix3!BR240)/Matrix3!BR240*100</f>
        <v>50.98341942558072</v>
      </c>
      <c r="BS240" s="38">
        <f>Matrix2!BS240/Matrix3!BS240*100</f>
        <v>7.2689360876733584</v>
      </c>
      <c r="BT240" s="38">
        <f>Matrix2!BT240/Matrix3!BT240*100</f>
        <v>3.7193288720783633</v>
      </c>
      <c r="BU240" s="38">
        <f>Matrix2!BU240/Matrix3!BU240*100</f>
        <v>2.1622802227803866</v>
      </c>
      <c r="BV240" s="38">
        <f>Matrix2!BV240/Matrix3!BV240*100</f>
        <v>7.7361563517915313</v>
      </c>
      <c r="BW240" s="38">
        <f>Matrix2!BW240/Matrix3!BW240*100</f>
        <v>10.455675227837615</v>
      </c>
      <c r="BX240" s="35">
        <f>Matrix2!BX240/Matrix3!BX240*1000</f>
        <v>41586.361860101606</v>
      </c>
      <c r="BY240" s="45">
        <f>Matrix2!BY240/Matrix3!BY240*1000000</f>
        <v>22743.836291913216</v>
      </c>
      <c r="BZ240" s="38">
        <f>Matrix2!BZ240/Matrix3!BZ240*100</f>
        <v>63.112210260886435</v>
      </c>
      <c r="CA240" s="38">
        <f>Matrix2!CA240/Matrix3!CA240*100</f>
        <v>69.964853300733495</v>
      </c>
      <c r="CB240" s="38">
        <f>Matrix2!CB240/Matrix3!CB240*100</f>
        <v>88.282188489680024</v>
      </c>
      <c r="CC240" s="38">
        <f>Matrix2!CC240/Matrix3!CC240*100</f>
        <v>11.717811510319974</v>
      </c>
      <c r="CD240" s="38">
        <f>Matrix2!CD240/Matrix3!CD240*100</f>
        <v>6.5414437042699571</v>
      </c>
      <c r="CE240" s="38">
        <f>Matrix2!CE240/Matrix3!CE240*100</f>
        <v>71.98169223156853</v>
      </c>
      <c r="CF240" s="38">
        <f>Matrix2!CF240/Matrix3!CF240*100</f>
        <v>11.450381679389313</v>
      </c>
      <c r="CG240" s="35">
        <f>Matrix2!$CG240-Matrix3!CG240</f>
        <v>-4412</v>
      </c>
      <c r="CH240" s="38">
        <f>Matrix2!CH240/Matrix3!CH240*100</f>
        <v>5.0941221667306955</v>
      </c>
      <c r="CI240" s="38">
        <f>Matrix2!CI240/Matrix3!CI240*100</f>
        <v>3.0810603150211295</v>
      </c>
      <c r="CJ240" s="38">
        <f>Matrix2!CJ240/Matrix3!CJ240*100</f>
        <v>2.0130618517095655</v>
      </c>
      <c r="CK240" s="38">
        <f>Matrix2!CK240/Matrix3!CK240*100</f>
        <v>41.628959276018101</v>
      </c>
      <c r="CL240" s="38" t="s">
        <v>237</v>
      </c>
      <c r="CM240" s="38">
        <f>Matrix2!CM240/Matrix3!CM240*100</f>
        <v>52.337858220211167</v>
      </c>
      <c r="CN240" s="38">
        <f>Matrix2!CN240/Matrix3!CN240*100</f>
        <v>22.34762979683973</v>
      </c>
      <c r="CO240" s="40">
        <f>Matrix2!CO240/Matrix3!CO240*100</f>
        <v>7.7747341282629705</v>
      </c>
      <c r="CP240" s="35">
        <f>Matrix2!CP240-Matrix3!CP240</f>
        <v>59</v>
      </c>
      <c r="CQ240" s="77">
        <f>Matrix2!CQ240/Matrix3!CQ240*100-100</f>
        <v>0.62899786780383238</v>
      </c>
      <c r="CR240" s="35">
        <f>Matrix2!CR240-Matrix3!CR240</f>
        <v>158</v>
      </c>
      <c r="CS240" s="50">
        <f>Matrix2!CS240/Matrix3!CS240*100-100</f>
        <v>1.7024027583234442</v>
      </c>
      <c r="CT240" s="38">
        <f>Matrix2!CT240/Matrix3!CT240*100</f>
        <v>22.926157431931347</v>
      </c>
      <c r="CU240" s="35">
        <f>Matrix2!CT240-Matrix3!CU240</f>
        <v>22</v>
      </c>
      <c r="CV240" s="38">
        <f>Matrix2!CV240/Matrix3!CV240*100</f>
        <v>113.28000847547411</v>
      </c>
      <c r="CW240" s="38">
        <f>Matrix2!CW240/Matrix3!CW240*100</f>
        <v>51.849966055668709</v>
      </c>
      <c r="CX240" s="38">
        <f>Matrix2!CX240/Matrix3!CX240</f>
        <v>2.2219588406421722</v>
      </c>
      <c r="CY240" s="38">
        <f>Matrix2!CY240/Matrix3!CY240</f>
        <v>1.4653501446983279</v>
      </c>
      <c r="CZ240" s="38">
        <f>Matrix2!CZ240/Matrix3!CZ240</f>
        <v>35.555172413793102</v>
      </c>
      <c r="DA240" s="40" t="s">
        <v>46</v>
      </c>
      <c r="DB240" s="44" t="s">
        <v>46</v>
      </c>
      <c r="DC240" s="44" t="s">
        <v>46</v>
      </c>
      <c r="DD240" s="44" t="s">
        <v>46</v>
      </c>
      <c r="DE240" s="44" t="s">
        <v>46</v>
      </c>
      <c r="DF240" s="44">
        <f>Matrix2!DF240/Matrix3!DF240*100</f>
        <v>7.5630252100840334</v>
      </c>
      <c r="DG240" s="44">
        <f>Matrix2!DG240/Matrix3!DG240*100</f>
        <v>51.851851851851848</v>
      </c>
      <c r="DH240" s="44">
        <f>Matrix2!DH240/Matrix3!DH240*100</f>
        <v>6.4950980392156872</v>
      </c>
      <c r="DI240" s="44">
        <f>Matrix2!DI240/Matrix3!DI240*100</f>
        <v>43.39622641509434</v>
      </c>
    </row>
    <row r="241" spans="1:113" x14ac:dyDescent="0.2">
      <c r="A241" s="3" t="s">
        <v>42</v>
      </c>
      <c r="B241" s="4">
        <v>2020</v>
      </c>
      <c r="C241" s="2" t="s">
        <v>19</v>
      </c>
      <c r="D241" s="38">
        <f>Matrix2!D241/Matrix3!D241*100</f>
        <v>5.6983240223463687</v>
      </c>
      <c r="E241" s="38">
        <f>Matrix2!E241/Matrix3!E241*100</f>
        <v>4.0942928039702231</v>
      </c>
      <c r="F241" s="39" t="s">
        <v>46</v>
      </c>
      <c r="G241" s="40" t="s">
        <v>46</v>
      </c>
      <c r="H241" s="38">
        <f>Matrix2!H241/Matrix3!H241*100</f>
        <v>7.9824590326090545</v>
      </c>
      <c r="I241" s="38">
        <f>Matrix2!I241/Matrix3!I241*100</f>
        <v>16.367173332454087</v>
      </c>
      <c r="J241" s="38">
        <f>Matrix2!J241/Matrix3!J241*100</f>
        <v>27.969494756911345</v>
      </c>
      <c r="K241" s="38">
        <f>Matrix2!K241/Matrix3!K241*100</f>
        <v>16.857986224991802</v>
      </c>
      <c r="L241" s="38">
        <f>Matrix2!L241/Matrix3!L241*100</f>
        <v>6.0824742268041234</v>
      </c>
      <c r="M241" s="9" t="s">
        <v>46</v>
      </c>
      <c r="N241" s="38">
        <v>19.5</v>
      </c>
      <c r="O241" s="9">
        <f>Matrix2!O241/Matrix3!O241*100</f>
        <v>30.814814814814817</v>
      </c>
      <c r="P241" s="9" t="s">
        <v>237</v>
      </c>
      <c r="Q241" s="9" t="s">
        <v>237</v>
      </c>
      <c r="R241" s="40">
        <f>Matrix2!R241/Matrix3!R241*100</f>
        <v>28.831061544816194</v>
      </c>
      <c r="S241" s="38">
        <f>Matrix2!S241/Matrix3!S241*100</f>
        <v>68.4276336355111</v>
      </c>
      <c r="T241" s="38">
        <f>Matrix2!T241/Matrix3!T241*100</f>
        <v>68.850072780203789</v>
      </c>
      <c r="U241" s="38">
        <f>Matrix2!U241/Matrix3!U241*100</f>
        <v>48.403202203667043</v>
      </c>
      <c r="V241" s="38">
        <f>Matrix2!V241/Matrix3!V241*100</f>
        <v>60.050890585241731</v>
      </c>
      <c r="W241" s="38">
        <f>Matrix2!W241/Matrix3!W241*100</f>
        <v>51.307131424506494</v>
      </c>
      <c r="X241" s="38">
        <f>Matrix2!X241/Matrix3!X241*100</f>
        <v>10.01001001001001</v>
      </c>
      <c r="Y241" s="38">
        <f>Matrix2!Y241/Matrix3!Y241*100</f>
        <v>20.381781134658329</v>
      </c>
      <c r="Z241" s="38">
        <f>Matrix2!Z241/Matrix3!Z241*100</f>
        <v>9.8347423231162701</v>
      </c>
      <c r="AA241" s="38">
        <f>(Matrix3!AA241-Matrix2!AA241)/Matrix2!AA241*100</f>
        <v>24.095195773465651</v>
      </c>
      <c r="AB241" s="38">
        <f>Matrix2!AB241/Matrix3!AB241*100</f>
        <v>5.1955595714470117</v>
      </c>
      <c r="AC241" s="38">
        <f>Matrix2!AC241/Matrix3!AC241*100</f>
        <v>5.4398382204246714</v>
      </c>
      <c r="AD241" s="38">
        <f>Matrix2!AD241/Matrix3!AD241*100</f>
        <v>85.223367697594497</v>
      </c>
      <c r="AE241" s="44">
        <f>Matrix2!AE241/Matrix3!AE241*100</f>
        <v>72.595281306715066</v>
      </c>
      <c r="AF241" s="40">
        <f>Matrix2!AF241/Matrix3!AF241*100</f>
        <v>77.325066430469448</v>
      </c>
      <c r="AG241" s="38">
        <f>Matrix2!AG241/Matrix3!AG241*100</f>
        <v>17.293679316825479</v>
      </c>
      <c r="AH241" s="38">
        <f>Matrix2!AH241/Matrix3!AH241*100</f>
        <v>75.337186897880542</v>
      </c>
      <c r="AI241" s="38">
        <f>Matrix2!AI241/Matrix3!AI241*100</f>
        <v>103.38770388958596</v>
      </c>
      <c r="AJ241" s="38">
        <f>Matrix2!AJ241/Matrix3!AJ241*100</f>
        <v>34.898139946855622</v>
      </c>
      <c r="AK241" s="38">
        <f>Matrix2!AK241/Matrix3!AK241*100</f>
        <v>18.204566781357524</v>
      </c>
      <c r="AL241" s="38">
        <f>Matrix2!AL241/Matrix3!AL241*100</f>
        <v>7.1004066312167655</v>
      </c>
      <c r="AM241" s="38">
        <f>Matrix2!AM241/Matrix3!AM241*100</f>
        <v>17.697594501718214</v>
      </c>
      <c r="AN241" s="38">
        <f>Matrix2!AN241/Matrix3!AN241*100</f>
        <v>9.8188751191611061</v>
      </c>
      <c r="AO241" s="38">
        <f>Matrix2!AO241/Matrix3!AO241*1000</f>
        <v>52.049571020019066</v>
      </c>
      <c r="AP241" s="38">
        <f>Matrix2!AP241/Matrix3!AP241*100</f>
        <v>4.0942928039702231</v>
      </c>
      <c r="AQ241" s="40">
        <f>Matrix2!AQ241/Matrix3!AQ241*100</f>
        <v>5.1825677267373385</v>
      </c>
      <c r="AR241" s="38">
        <f>Matrix2!AR241/Matrix3!AR241*100</f>
        <v>9.9739523228593097</v>
      </c>
      <c r="AS241" s="38">
        <f>Matrix2!AS241/Matrix3!AS241*100</f>
        <v>32.099173553719005</v>
      </c>
      <c r="AT241" s="38">
        <f>Matrix2!AT241/Matrix3!AT241*100</f>
        <v>42.842430484037074</v>
      </c>
      <c r="AU241" s="38">
        <f>Matrix2!AU241/Matrix3!AU241*100</f>
        <v>40.384615384615387</v>
      </c>
      <c r="AV241" s="38">
        <f>Matrix2!AV241/Matrix3!AV241*100</f>
        <v>5.9834710743801649</v>
      </c>
      <c r="AW241" s="38">
        <f>Matrix2!AW241/Matrix3!AW241*100</f>
        <v>2.2479338842975203</v>
      </c>
      <c r="AX241" s="38">
        <v>4.4000000000000004</v>
      </c>
      <c r="AY241" s="38" t="s">
        <v>46</v>
      </c>
      <c r="AZ241" s="9" t="s">
        <v>46</v>
      </c>
      <c r="BA241" s="40">
        <f>Matrix2!BA241/Matrix3!BA241*1000</f>
        <v>16.253869969040249</v>
      </c>
      <c r="BB241" s="31" t="s">
        <v>46</v>
      </c>
      <c r="BC241" s="38">
        <f>Matrix2!BC241/Matrix3!BC241*100</f>
        <v>5.0401550816948211</v>
      </c>
      <c r="BD241" s="55">
        <f>Matrix2!BD241/Matrix3!BD241*100</f>
        <v>66.483516483516482</v>
      </c>
      <c r="BE241" s="38">
        <f>Matrix2!BE241/Matrix3!BE241*100</f>
        <v>4.7939444911690501</v>
      </c>
      <c r="BF241" s="51">
        <f>Matrix2!BF241/Matrix3!BF241*100</f>
        <v>59.649122807017541</v>
      </c>
      <c r="BG241" s="38">
        <f>Matrix2!BG241/Matrix3!BG241*100</f>
        <v>22.387813643707343</v>
      </c>
      <c r="BH241" s="38">
        <f>Matrix2!BH241/Matrix3!BH241*100</f>
        <v>1.7525773195876289</v>
      </c>
      <c r="BI241" s="38">
        <f>Matrix2!BI241/Matrix3!BI241*100</f>
        <v>17.608353597482477</v>
      </c>
      <c r="BJ241" s="38">
        <f>Matrix2!BJ241/Matrix3!BJ241*100</f>
        <v>7.7027606923186953</v>
      </c>
      <c r="BK241" s="38">
        <f>Matrix2!BK241/Matrix3!BK241*100</f>
        <v>28.876508820798513</v>
      </c>
      <c r="BL241" s="38" t="s">
        <v>46</v>
      </c>
      <c r="BM241" s="38" t="s">
        <v>46</v>
      </c>
      <c r="BN241" s="38" t="s">
        <v>46</v>
      </c>
      <c r="BO241" s="40" t="s">
        <v>46</v>
      </c>
      <c r="BP241" s="38">
        <f>Matrix2!BP241/Matrix3!BP241*100</f>
        <v>11.919023428614754</v>
      </c>
      <c r="BQ241" s="38">
        <f>Matrix2!BQ241/Matrix3!BQ241*100</f>
        <v>13.389875876006258</v>
      </c>
      <c r="BR241" s="38">
        <f>(Matrix2!BR241-Matrix3!BR241)/Matrix3!BR241*100</f>
        <v>68.451154947978011</v>
      </c>
      <c r="BS241" s="38">
        <f>Matrix2!BS241/Matrix3!BS241*100</f>
        <v>5.3150450064294894</v>
      </c>
      <c r="BT241" s="38">
        <f>Matrix2!BT241/Matrix3!BT241*100</f>
        <v>2.6410366316067133</v>
      </c>
      <c r="BU241" s="38">
        <f>Matrix2!BU241/Matrix3!BU241*100</f>
        <v>1.5922359542042612</v>
      </c>
      <c r="BV241" s="38">
        <f>Matrix2!BV241/Matrix3!BV241*100</f>
        <v>5.1149156718637157</v>
      </c>
      <c r="BW241" s="38">
        <f>Matrix2!BW241/Matrix3!BW241*100</f>
        <v>6.4129130766713924</v>
      </c>
      <c r="BX241" s="35">
        <f>Matrix2!BX241/Matrix3!BX241*1000</f>
        <v>54277.004508919817</v>
      </c>
      <c r="BY241" s="45">
        <f>Matrix2!BY241/Matrix3!BY241*1000000</f>
        <v>28579.282895402568</v>
      </c>
      <c r="BZ241" s="38">
        <f>Matrix2!BZ241/Matrix3!BZ241*100</f>
        <v>63.355204589666656</v>
      </c>
      <c r="CA241" s="38">
        <f>Matrix2!CA241/Matrix3!CA241*100</f>
        <v>68.492937266306612</v>
      </c>
      <c r="CB241" s="38">
        <f>Matrix2!CB241/Matrix3!CB241*100</f>
        <v>88.08097657138525</v>
      </c>
      <c r="CC241" s="38">
        <f>Matrix2!CC241/Matrix3!CC241*100</f>
        <v>11.919023428614754</v>
      </c>
      <c r="CD241" s="38">
        <f>Matrix2!CD241/Matrix3!CD241*100</f>
        <v>7.3394495412844041</v>
      </c>
      <c r="CE241" s="38">
        <f>Matrix2!CE241/Matrix3!CE241*100</f>
        <v>70.000860807437377</v>
      </c>
      <c r="CF241" s="38">
        <f>Matrix2!CF241/Matrix3!CF241*100</f>
        <v>8.1081081081081088</v>
      </c>
      <c r="CG241" s="35">
        <f>Matrix2!$CG241-Matrix3!CG241</f>
        <v>-3703</v>
      </c>
      <c r="CH241" s="38">
        <f>Matrix2!CH241/Matrix3!CH241*100</f>
        <v>3.5128805620608898</v>
      </c>
      <c r="CI241" s="38">
        <f>Matrix2!CI241/Matrix3!CI241*100</f>
        <v>1.7798594847775178</v>
      </c>
      <c r="CJ241" s="38">
        <f>Matrix2!CJ241/Matrix3!CJ241*100</f>
        <v>1.7330210772833723</v>
      </c>
      <c r="CK241" s="38">
        <f>Matrix2!CK241/Matrix3!CK241*100</f>
        <v>36.444444444444443</v>
      </c>
      <c r="CL241" s="38">
        <v>4.2</v>
      </c>
      <c r="CM241" s="38">
        <f>Matrix2!CM241/Matrix3!CM241*100</f>
        <v>46.074074074074076</v>
      </c>
      <c r="CN241" s="38">
        <f>Matrix2!CN241/Matrix3!CN241*100</f>
        <v>24.532710280373831</v>
      </c>
      <c r="CO241" s="40">
        <f>Matrix2!CO241/Matrix3!CO241*100</f>
        <v>5.4006778178637802</v>
      </c>
      <c r="CP241" s="35">
        <f>Matrix2!CP241-Matrix3!CP241</f>
        <v>134</v>
      </c>
      <c r="CQ241" s="77">
        <f>Matrix2!CQ241/Matrix3!CQ241*100-100</f>
        <v>0.94432699083861849</v>
      </c>
      <c r="CR241" s="35">
        <f>Matrix2!CR241-Matrix3!CR241</f>
        <v>342</v>
      </c>
      <c r="CS241" s="50">
        <f>Matrix2!CS241/Matrix3!CS241*100-100</f>
        <v>2.446002002574744</v>
      </c>
      <c r="CT241" s="38">
        <f>Matrix2!CT241/Matrix3!CT241*100</f>
        <v>28.762915386763471</v>
      </c>
      <c r="CU241" s="35">
        <f>Matrix2!CT241-Matrix3!CU241</f>
        <v>69</v>
      </c>
      <c r="CV241" s="38">
        <f>Matrix2!CV241/Matrix3!CV241*100</f>
        <v>116.84166433956997</v>
      </c>
      <c r="CW241" s="38">
        <f>Matrix2!CW241/Matrix3!CW241*100</f>
        <v>55.182828316133083</v>
      </c>
      <c r="CX241" s="38">
        <f>Matrix2!CX241/Matrix3!CX241</f>
        <v>2.1691460449148905</v>
      </c>
      <c r="CY241" s="38">
        <f>Matrix2!CY241/Matrix3!CY241</f>
        <v>1.8302991435374203</v>
      </c>
      <c r="CZ241" s="38">
        <f>Matrix2!CZ241/Matrix3!CZ241</f>
        <v>31.62565172054223</v>
      </c>
      <c r="DA241" s="40" t="s">
        <v>46</v>
      </c>
      <c r="DB241" s="44" t="s">
        <v>46</v>
      </c>
      <c r="DC241" s="44" t="s">
        <v>46</v>
      </c>
      <c r="DD241" s="44" t="s">
        <v>46</v>
      </c>
      <c r="DE241" s="44" t="s">
        <v>46</v>
      </c>
      <c r="DF241" s="44">
        <f>Matrix2!DF241/Matrix3!DF241*100</f>
        <v>5.0401550816948211</v>
      </c>
      <c r="DG241" s="44">
        <f>Matrix2!DG241/Matrix3!DG241*100</f>
        <v>66.483516483516482</v>
      </c>
      <c r="DH241" s="44">
        <f>Matrix2!DH241/Matrix3!DH241*100</f>
        <v>4.7939444911690501</v>
      </c>
      <c r="DI241" s="44">
        <f>Matrix2!DI241/Matrix3!DI241*100</f>
        <v>59.649122807017541</v>
      </c>
    </row>
    <row r="242" spans="1:113" x14ac:dyDescent="0.2">
      <c r="A242" s="3" t="s">
        <v>43</v>
      </c>
      <c r="B242" s="4">
        <v>2020</v>
      </c>
      <c r="C242" s="2" t="s">
        <v>20</v>
      </c>
      <c r="D242" s="38">
        <f>Matrix2!D242/Matrix3!D242*100</f>
        <v>5.8524173027989823</v>
      </c>
      <c r="E242" s="38">
        <f>Matrix2!E242/Matrix3!E242*100</f>
        <v>6.5527065527065522</v>
      </c>
      <c r="F242" s="39" t="s">
        <v>46</v>
      </c>
      <c r="G242" s="40" t="s">
        <v>46</v>
      </c>
      <c r="H242" s="38">
        <f>Matrix2!H242/Matrix3!H242*100</f>
        <v>6.6369834423264233</v>
      </c>
      <c r="I242" s="38">
        <f>Matrix2!I242/Matrix3!I242*100</f>
        <v>15.361068596076249</v>
      </c>
      <c r="J242" s="38">
        <f>Matrix2!J242/Matrix3!J242*100</f>
        <v>29.346026490066222</v>
      </c>
      <c r="K242" s="38">
        <f>Matrix2!K242/Matrix3!K242*100</f>
        <v>15.742633794347565</v>
      </c>
      <c r="L242" s="38">
        <f>Matrix2!L242/Matrix3!L242*100</f>
        <v>5.2154817458138893</v>
      </c>
      <c r="M242" s="9" t="s">
        <v>46</v>
      </c>
      <c r="N242" s="38" t="s">
        <v>237</v>
      </c>
      <c r="O242" s="9">
        <f>Matrix2!O242/Matrix3!O242*100</f>
        <v>25.382262996941897</v>
      </c>
      <c r="P242" s="9" t="s">
        <v>237</v>
      </c>
      <c r="Q242" s="9" t="s">
        <v>237</v>
      </c>
      <c r="R242" s="40">
        <f>Matrix2!R242/Matrix3!R242*100</f>
        <v>40.775681341719078</v>
      </c>
      <c r="S242" s="38">
        <f>Matrix2!S242/Matrix3!S242*100</f>
        <v>64.070636178401628</v>
      </c>
      <c r="T242" s="38">
        <f>Matrix2!T242/Matrix3!T242*100</f>
        <v>67.40037071362373</v>
      </c>
      <c r="U242" s="38">
        <f>Matrix2!U242/Matrix3!U242*100</f>
        <v>48.249559945237628</v>
      </c>
      <c r="V242" s="38">
        <f>Matrix2!V242/Matrix3!V242*100</f>
        <v>57.987220447284351</v>
      </c>
      <c r="W242" s="38">
        <f>Matrix2!W242/Matrix3!W242*100</f>
        <v>55.776246453181997</v>
      </c>
      <c r="X242" s="38">
        <f>Matrix2!X242/Matrix3!X242*100</f>
        <v>12.396069538926682</v>
      </c>
      <c r="Y242" s="38">
        <f>Matrix2!Y242/Matrix3!Y242*100</f>
        <v>23.91921809009628</v>
      </c>
      <c r="Z242" s="38">
        <f>Matrix2!Z242/Matrix3!Z242*100</f>
        <v>11.174435809034437</v>
      </c>
      <c r="AA242" s="38">
        <f>(Matrix3!AA242-Matrix2!AA242)/Matrix2!AA242*100</f>
        <v>22.033477078280402</v>
      </c>
      <c r="AB242" s="38">
        <f>Matrix2!AB242/Matrix3!AB242*100</f>
        <v>6.2576023786998238</v>
      </c>
      <c r="AC242" s="38">
        <f>Matrix2!AC242/Matrix3!AC242*100</f>
        <v>6.5232974910394255</v>
      </c>
      <c r="AD242" s="38">
        <f>Matrix2!AD242/Matrix3!AD242*100</f>
        <v>82.222222222222214</v>
      </c>
      <c r="AE242" s="44">
        <f>Matrix2!AE242/Matrix3!AE242*100</f>
        <v>43.195367058422754</v>
      </c>
      <c r="AF242" s="40">
        <f>Matrix2!AF242/Matrix3!AF242*100</f>
        <v>0</v>
      </c>
      <c r="AG242" s="38">
        <f>Matrix2!AG242/Matrix3!AG242*100</f>
        <v>16.80812578266314</v>
      </c>
      <c r="AH242" s="38">
        <f>Matrix2!AH242/Matrix3!AH242*100</f>
        <v>54.166666666666664</v>
      </c>
      <c r="AI242" s="38">
        <f>Matrix2!AI242/Matrix3!AI242*100</f>
        <v>102.79329608938548</v>
      </c>
      <c r="AJ242" s="38">
        <f>Matrix2!AJ242/Matrix3!AJ242*100</f>
        <v>38.054968287526428</v>
      </c>
      <c r="AK242" s="38">
        <f>Matrix2!AK242/Matrix3!AK242*100</f>
        <v>18.960674157303369</v>
      </c>
      <c r="AL242" s="38">
        <f>Matrix2!AL242/Matrix3!AL242*100</f>
        <v>9.3398876404494384</v>
      </c>
      <c r="AM242" s="38">
        <f>Matrix2!AM242/Matrix3!AM242*100</f>
        <v>20.37037037037037</v>
      </c>
      <c r="AN242" s="38">
        <f>Matrix2!AN242/Matrix3!AN242*100</f>
        <v>11.713576158940398</v>
      </c>
      <c r="AO242" s="38">
        <f>Matrix2!AO242/Matrix3!AO242*1000</f>
        <v>45.52980132450331</v>
      </c>
      <c r="AP242" s="38">
        <f>Matrix2!AP242/Matrix3!AP242*100</f>
        <v>6.5527065527065522</v>
      </c>
      <c r="AQ242" s="40">
        <f>Matrix2!AQ242/Matrix3!AQ242*100</f>
        <v>8.0729166666666679</v>
      </c>
      <c r="AR242" s="38">
        <f>Matrix2!AR242/Matrix3!AR242*100</f>
        <v>9.3293446500626125</v>
      </c>
      <c r="AS242" s="38">
        <f>Matrix2!AS242/Matrix3!AS242*100</f>
        <v>31.767337807606268</v>
      </c>
      <c r="AT242" s="38">
        <f>Matrix2!AT242/Matrix3!AT242*100</f>
        <v>43.661971830985912</v>
      </c>
      <c r="AU242" s="38">
        <f>Matrix2!AU242/Matrix3!AU242*100</f>
        <v>35.483870967741936</v>
      </c>
      <c r="AV242" s="38">
        <f>Matrix2!AV242/Matrix3!AV242*100</f>
        <v>7.6062639821029077</v>
      </c>
      <c r="AW242" s="38">
        <f>Matrix2!AW242/Matrix3!AW242*100</f>
        <v>2.087994034302759</v>
      </c>
      <c r="AX242" s="38" t="s">
        <v>237</v>
      </c>
      <c r="AY242" s="38" t="s">
        <v>46</v>
      </c>
      <c r="AZ242" s="9" t="s">
        <v>46</v>
      </c>
      <c r="BA242" s="40">
        <f>Matrix2!BA242/Matrix3!BA242*1000</f>
        <v>13.404825737265416</v>
      </c>
      <c r="BB242" s="31" t="s">
        <v>46</v>
      </c>
      <c r="BC242" s="38">
        <f>Matrix2!BC242/Matrix3!BC242*100</f>
        <v>5.2279635258358663</v>
      </c>
      <c r="BD242" s="55">
        <f>Matrix2!BD242/Matrix3!BD242*100</f>
        <v>44.186046511627907</v>
      </c>
      <c r="BE242" s="38">
        <f>Matrix2!BE242/Matrix3!BE242*100</f>
        <v>5.4613935969868175</v>
      </c>
      <c r="BF242" s="51">
        <f>Matrix2!BF242/Matrix3!BF242*100</f>
        <v>44.827586206896555</v>
      </c>
      <c r="BG242" s="38">
        <f>Matrix2!BG242/Matrix3!BG242*100</f>
        <v>25.344371782384862</v>
      </c>
      <c r="BH242" s="38">
        <f>Matrix2!BH242/Matrix3!BH242*100</f>
        <v>2.1685424101015647</v>
      </c>
      <c r="BI242" s="38">
        <f>Matrix2!BI242/Matrix3!BI242*100</f>
        <v>19.346658711217184</v>
      </c>
      <c r="BJ242" s="38">
        <f>Matrix2!BJ242/Matrix3!BJ242*100</f>
        <v>8.2637231503579951</v>
      </c>
      <c r="BK242" s="38">
        <f>Matrix2!BK242/Matrix3!BK242*100</f>
        <v>25.992779783393498</v>
      </c>
      <c r="BL242" s="38" t="s">
        <v>46</v>
      </c>
      <c r="BM242" s="38" t="s">
        <v>46</v>
      </c>
      <c r="BN242" s="38" t="s">
        <v>46</v>
      </c>
      <c r="BO242" s="40" t="s">
        <v>46</v>
      </c>
      <c r="BP242" s="38">
        <f>Matrix2!BP242/Matrix3!BP242*100</f>
        <v>10.907823662659</v>
      </c>
      <c r="BQ242" s="38">
        <f>Matrix2!BQ242/Matrix3!BQ242*100</f>
        <v>15.25935471785942</v>
      </c>
      <c r="BR242" s="38">
        <f>(Matrix2!BR242-Matrix3!BR242)/Matrix3!BR242*100</f>
        <v>63.378431906948798</v>
      </c>
      <c r="BS242" s="38">
        <f>Matrix2!BS242/Matrix3!BS242*100</f>
        <v>6.386531236955614</v>
      </c>
      <c r="BT242" s="38">
        <f>Matrix2!BT242/Matrix3!BT242*100</f>
        <v>3.2697926812299984</v>
      </c>
      <c r="BU242" s="38">
        <f>Matrix2!BU242/Matrix3!BU242*100</f>
        <v>2.0038334204565253</v>
      </c>
      <c r="BV242" s="38">
        <f>Matrix2!BV242/Matrix3!BV242*100</f>
        <v>6.4486068399962724</v>
      </c>
      <c r="BW242" s="38">
        <f>Matrix2!BW242/Matrix3!BW242*100</f>
        <v>7.9117717573723318</v>
      </c>
      <c r="BX242" s="35">
        <f>Matrix2!BX242/Matrix3!BX242*1000</f>
        <v>49426.739926739931</v>
      </c>
      <c r="BY242" s="45">
        <f>Matrix2!BY242/Matrix3!BY242*1000000</f>
        <v>26236.99628465276</v>
      </c>
      <c r="BZ242" s="38">
        <f>Matrix2!BZ242/Matrix3!BZ242*100</f>
        <v>60.755530819535274</v>
      </c>
      <c r="CA242" s="38">
        <f>Matrix2!CA242/Matrix3!CA242*100</f>
        <v>65.409163437428759</v>
      </c>
      <c r="CB242" s="38">
        <f>Matrix2!CB242/Matrix3!CB242*100</f>
        <v>89.092176337341002</v>
      </c>
      <c r="CC242" s="38">
        <f>Matrix2!CC242/Matrix3!CC242*100</f>
        <v>10.907823662659</v>
      </c>
      <c r="CD242" s="38">
        <f>Matrix2!CD242/Matrix3!CD242*100</f>
        <v>6.1508973688795958</v>
      </c>
      <c r="CE242" s="38">
        <f>Matrix2!CE242/Matrix3!CE242*100</f>
        <v>66.67318599647956</v>
      </c>
      <c r="CF242" s="38">
        <f>Matrix2!CF242/Matrix3!CF242*100</f>
        <v>6.8750000000000009</v>
      </c>
      <c r="CG242" s="35">
        <f>Matrix2!$CG242-Matrix3!CG242</f>
        <v>-2355</v>
      </c>
      <c r="CH242" s="38">
        <f>Matrix2!CH242/Matrix3!CH242*100</f>
        <v>3.7444177258673994</v>
      </c>
      <c r="CI242" s="38">
        <f>Matrix2!CI242/Matrix3!CI242*100</f>
        <v>1.9122867285010878</v>
      </c>
      <c r="CJ242" s="38">
        <f>Matrix2!CJ242/Matrix3!CJ242*100</f>
        <v>1.8321309973663116</v>
      </c>
      <c r="CK242" s="38">
        <f>Matrix2!CK242/Matrix3!CK242*100</f>
        <v>26.605504587155966</v>
      </c>
      <c r="CL242" s="38" t="s">
        <v>237</v>
      </c>
      <c r="CM242" s="38">
        <f>Matrix2!CM242/Matrix3!CM242*100</f>
        <v>46.177370030581038</v>
      </c>
      <c r="CN242" s="38">
        <f>Matrix2!CN242/Matrix3!CN242*100</f>
        <v>24.05857740585774</v>
      </c>
      <c r="CO242" s="40">
        <f>Matrix2!CO242/Matrix3!CO242*100</f>
        <v>6.9512928442573658</v>
      </c>
      <c r="CP242" s="35">
        <f>Matrix2!CP242-Matrix3!CP242</f>
        <v>3</v>
      </c>
      <c r="CQ242" s="77">
        <f>Matrix2!CQ242/Matrix3!CQ242*100-100</f>
        <v>4.2253521126767168E-2</v>
      </c>
      <c r="CR242" s="35">
        <f>Matrix2!CR242-Matrix3!CR242</f>
        <v>399</v>
      </c>
      <c r="CS242" s="50">
        <f>Matrix2!CS242/Matrix3!CS242*100-100</f>
        <v>5.9516706443914131</v>
      </c>
      <c r="CT242" s="38">
        <f>Matrix2!CT242/Matrix3!CT242*100</f>
        <v>35.520202731240317</v>
      </c>
      <c r="CU242" s="35">
        <f>Matrix2!CT242-Matrix3!CU242</f>
        <v>0</v>
      </c>
      <c r="CV242" s="38">
        <f>Matrix2!CV242/Matrix3!CV242*100</f>
        <v>109.87188511896382</v>
      </c>
      <c r="CW242" s="38">
        <f>Matrix2!CW242/Matrix3!CW242*100</f>
        <v>54.293863920968413</v>
      </c>
      <c r="CX242" s="38">
        <f>Matrix2!CX242/Matrix3!CX242</f>
        <v>2.1440930787589498</v>
      </c>
      <c r="CY242" s="38">
        <f>Matrix2!CY242/Matrix3!CY242</f>
        <v>2.6691711694976767</v>
      </c>
      <c r="CZ242" s="38">
        <f>Matrix2!CZ242/Matrix3!CZ242</f>
        <v>39.817174515235457</v>
      </c>
      <c r="DA242" s="40" t="s">
        <v>46</v>
      </c>
      <c r="DB242" s="44" t="s">
        <v>46</v>
      </c>
      <c r="DC242" s="44" t="s">
        <v>46</v>
      </c>
      <c r="DD242" s="44" t="s">
        <v>46</v>
      </c>
      <c r="DE242" s="44" t="s">
        <v>46</v>
      </c>
      <c r="DF242" s="44">
        <f>Matrix2!DF242/Matrix3!DF242*100</f>
        <v>5.2279635258358663</v>
      </c>
      <c r="DG242" s="44">
        <f>Matrix2!DG242/Matrix3!DG242*100</f>
        <v>44.186046511627907</v>
      </c>
      <c r="DH242" s="44">
        <f>Matrix2!DH242/Matrix3!DH242*100</f>
        <v>5.4613935969868175</v>
      </c>
      <c r="DI242" s="44">
        <f>Matrix2!DI242/Matrix3!DI242*100</f>
        <v>44.827586206896555</v>
      </c>
    </row>
    <row r="243" spans="1:113" x14ac:dyDescent="0.2">
      <c r="A243" s="3" t="s">
        <v>44</v>
      </c>
      <c r="B243" s="4">
        <v>2020</v>
      </c>
      <c r="C243" s="2" t="s">
        <v>21</v>
      </c>
      <c r="D243" s="38">
        <f>Matrix2!D243/Matrix3!D243*100</f>
        <v>11.045531197301855</v>
      </c>
      <c r="E243" s="38">
        <f>Matrix2!E243/Matrix3!E243*100</f>
        <v>7.5278810408921943</v>
      </c>
      <c r="F243" s="39" t="s">
        <v>46</v>
      </c>
      <c r="G243" s="40" t="s">
        <v>46</v>
      </c>
      <c r="H243" s="38">
        <f>Matrix2!H243/Matrix3!H243*100</f>
        <v>9.4383516118311732</v>
      </c>
      <c r="I243" s="38">
        <f>Matrix2!I243/Matrix3!I243*100</f>
        <v>20.711674500308597</v>
      </c>
      <c r="J243" s="38">
        <f>Matrix2!J243/Matrix3!J243*100</f>
        <v>36.662324504269797</v>
      </c>
      <c r="K243" s="38">
        <f>Matrix2!K243/Matrix3!K243*100</f>
        <v>21.305114638447971</v>
      </c>
      <c r="L243" s="38">
        <f>Matrix2!L243/Matrix3!L243*100</f>
        <v>7.7922077922077921</v>
      </c>
      <c r="M243" s="9" t="s">
        <v>46</v>
      </c>
      <c r="N243" s="38">
        <v>18.2</v>
      </c>
      <c r="O243" s="9">
        <f>Matrix2!O243/Matrix3!O243*100</f>
        <v>30.516431924882632</v>
      </c>
      <c r="P243" s="9">
        <f>Matrix2!P243/Matrix3!P243*100</f>
        <v>40.24924262972911</v>
      </c>
      <c r="Q243" s="9">
        <f>(Matrix3!Q243-Matrix2!Q243)/Matrix2!Q243*100</f>
        <v>44.736818043828379</v>
      </c>
      <c r="R243" s="40">
        <f>Matrix2!R243/Matrix3!R243*100</f>
        <v>36.141851106639841</v>
      </c>
      <c r="S243" s="38">
        <f>Matrix2!S243/Matrix3!S243*100</f>
        <v>66.047424860293006</v>
      </c>
      <c r="T243" s="38">
        <f>Matrix2!T243/Matrix3!T243*100</f>
        <v>68.21768910065515</v>
      </c>
      <c r="U243" s="38">
        <f>Matrix2!U243/Matrix3!U243*100</f>
        <v>47.65887347145663</v>
      </c>
      <c r="V243" s="38">
        <f>Matrix2!V243/Matrix3!V243*100</f>
        <v>57.572906867356544</v>
      </c>
      <c r="W243" s="38">
        <f>Matrix2!W243/Matrix3!W243*100</f>
        <v>52.459452273331564</v>
      </c>
      <c r="X243" s="38">
        <f>Matrix2!X243/Matrix3!X243*100</f>
        <v>11.160876407214623</v>
      </c>
      <c r="Y243" s="38">
        <f>Matrix2!Y243/Matrix3!Y243*100</f>
        <v>25.951620042659435</v>
      </c>
      <c r="Z243" s="38">
        <f>Matrix2!Z243/Matrix3!Z243*100</f>
        <v>13.181837241830058</v>
      </c>
      <c r="AA243" s="38">
        <f>(Matrix3!AA243-Matrix2!AA243)/Matrix2!AA243*100</f>
        <v>20.75505751109554</v>
      </c>
      <c r="AB243" s="38">
        <f>Matrix2!AB243/Matrix3!AB243*100</f>
        <v>7.9149769263040142</v>
      </c>
      <c r="AC243" s="38">
        <f>Matrix2!AC243/Matrix3!AC243*100</f>
        <v>7.9040294103419919</v>
      </c>
      <c r="AD243" s="38">
        <f>Matrix2!AD243/Matrix3!AD243*100</f>
        <v>85.404101326899877</v>
      </c>
      <c r="AE243" s="44">
        <f>Matrix2!AE243/Matrix3!AE243*100</f>
        <v>46.670256686411776</v>
      </c>
      <c r="AF243" s="40">
        <f>Matrix2!AF243/Matrix3!AF243*100</f>
        <v>4.8813559322033901</v>
      </c>
      <c r="AG243" s="38">
        <f>Matrix2!AG243/Matrix3!AG243*100</f>
        <v>16.400797607178465</v>
      </c>
      <c r="AH243" s="38">
        <f>Matrix2!AH243/Matrix3!AH243*100</f>
        <v>62.549277266754267</v>
      </c>
      <c r="AI243" s="38">
        <f>Matrix2!AI243/Matrix3!AI243*100</f>
        <v>94.494117647058829</v>
      </c>
      <c r="AJ243" s="38">
        <f>Matrix2!AJ243/Matrix3!AJ243*100</f>
        <v>25.83050847457627</v>
      </c>
      <c r="AK243" s="38">
        <f>Matrix2!AK243/Matrix3!AK243*100</f>
        <v>20.413691209061806</v>
      </c>
      <c r="AL243" s="38">
        <f>Matrix2!AL243/Matrix3!AL243*100</f>
        <v>11.992120167446442</v>
      </c>
      <c r="AM243" s="38">
        <f>Matrix2!AM243/Matrix3!AM243*100</f>
        <v>29.3124246079614</v>
      </c>
      <c r="AN243" s="38">
        <f>Matrix2!AN243/Matrix3!AN243*100</f>
        <v>15.48704588218266</v>
      </c>
      <c r="AO243" s="38">
        <f>Matrix2!AO243/Matrix3!AO243*1000</f>
        <v>58.184976118106817</v>
      </c>
      <c r="AP243" s="38">
        <f>Matrix2!AP243/Matrix3!AP243*100</f>
        <v>7.5278810408921943</v>
      </c>
      <c r="AQ243" s="40">
        <f>Matrix2!AQ243/Matrix3!AQ243*100</f>
        <v>13.344887348353554</v>
      </c>
      <c r="AR243" s="38">
        <f>Matrix2!AR243/Matrix3!AR243*100</f>
        <v>10.04367848834449</v>
      </c>
      <c r="AS243" s="38">
        <f>Matrix2!AS243/Matrix3!AS243*100</f>
        <v>35.759867643583078</v>
      </c>
      <c r="AT243" s="38">
        <f>Matrix2!AT243/Matrix3!AT243*100</f>
        <v>42.10178453403833</v>
      </c>
      <c r="AU243" s="38">
        <f>Matrix2!AU243/Matrix3!AU243*100</f>
        <v>41.915227629513346</v>
      </c>
      <c r="AV243" s="38">
        <f>Matrix2!AV243/Matrix3!AV243*100</f>
        <v>8.9813282911841164</v>
      </c>
      <c r="AW243" s="38">
        <f>Matrix2!AW243/Matrix3!AW243*100</f>
        <v>2.4344126683999057</v>
      </c>
      <c r="AX243" s="38">
        <v>4.7</v>
      </c>
      <c r="AY243" s="38" t="s">
        <v>46</v>
      </c>
      <c r="AZ243" s="9" t="s">
        <v>46</v>
      </c>
      <c r="BA243" s="40">
        <f>Matrix2!BA243/Matrix3!BA243*1000</f>
        <v>12.371134020618555</v>
      </c>
      <c r="BB243" s="31" t="s">
        <v>46</v>
      </c>
      <c r="BC243" s="38">
        <f>Matrix2!BC243/Matrix3!BC243*100</f>
        <v>6.1109862952145582</v>
      </c>
      <c r="BD243" s="55">
        <f>Matrix2!BD243/Matrix3!BD243*100</f>
        <v>58.82352941176471</v>
      </c>
      <c r="BE243" s="38">
        <f>Matrix2!BE243/Matrix3!BE243*100</f>
        <v>7.782101167315175</v>
      </c>
      <c r="BF243" s="51">
        <f>Matrix2!BF243/Matrix3!BF243*100</f>
        <v>56.666666666666664</v>
      </c>
      <c r="BG243" s="38">
        <f>Matrix2!BG243/Matrix3!BG243*100</f>
        <v>23.0309072781655</v>
      </c>
      <c r="BH243" s="38">
        <f>Matrix2!BH243/Matrix3!BH243*100</f>
        <v>2.3912595341166769</v>
      </c>
      <c r="BI243" s="38">
        <f>Matrix2!BI243/Matrix3!BI243*100</f>
        <v>17.308272188159616</v>
      </c>
      <c r="BJ243" s="38">
        <f>Matrix2!BJ243/Matrix3!BJ243*100</f>
        <v>8.1565986531309687</v>
      </c>
      <c r="BK243" s="38">
        <f>Matrix2!BK243/Matrix3!BK243*100</f>
        <v>24.460874922982132</v>
      </c>
      <c r="BL243" s="38" t="s">
        <v>46</v>
      </c>
      <c r="BM243" s="38" t="s">
        <v>46</v>
      </c>
      <c r="BN243" s="38" t="s">
        <v>46</v>
      </c>
      <c r="BO243" s="40" t="s">
        <v>46</v>
      </c>
      <c r="BP243" s="38">
        <f>Matrix2!BP243/Matrix3!BP243*100</f>
        <v>11.871126249371825</v>
      </c>
      <c r="BQ243" s="38">
        <f>Matrix2!BQ243/Matrix3!BQ243*100</f>
        <v>17.263700941642494</v>
      </c>
      <c r="BR243" s="38">
        <f>(Matrix2!BR243-Matrix3!BR243)/Matrix3!BR243*100</f>
        <v>55.53337232591371</v>
      </c>
      <c r="BS243" s="38">
        <f>Matrix2!BS243/Matrix3!BS243*100</f>
        <v>7.9096045197740121</v>
      </c>
      <c r="BT243" s="38">
        <f>Matrix2!BT243/Matrix3!BT243*100</f>
        <v>3.7554004652708541</v>
      </c>
      <c r="BU243" s="38">
        <f>Matrix2!BU243/Matrix3!BU243*100</f>
        <v>2.267016583840527</v>
      </c>
      <c r="BV243" s="38">
        <f>Matrix2!BV243/Matrix3!BV243*100</f>
        <v>7.7195904268443121</v>
      </c>
      <c r="BW243" s="38">
        <f>Matrix2!BW243/Matrix3!BW243*100</f>
        <v>9.2380879306376116</v>
      </c>
      <c r="BX243" s="35">
        <f>Matrix2!BX243/Matrix3!BX243*1000</f>
        <v>44407.274783264227</v>
      </c>
      <c r="BY243" s="45">
        <f>Matrix2!BY243/Matrix3!BY243*1000000</f>
        <v>24324.085204596817</v>
      </c>
      <c r="BZ243" s="38">
        <f>Matrix2!BZ243/Matrix3!BZ243*100</f>
        <v>63.319565114181266</v>
      </c>
      <c r="CA243" s="38">
        <f>Matrix2!CA243/Matrix3!CA243*100</f>
        <v>66.690250986817603</v>
      </c>
      <c r="CB243" s="38">
        <f>Matrix2!CB243/Matrix3!CB243*100</f>
        <v>88.128873750628173</v>
      </c>
      <c r="CC243" s="38">
        <f>Matrix2!CC243/Matrix3!CC243*100</f>
        <v>11.871126249371825</v>
      </c>
      <c r="CD243" s="38">
        <f>Matrix2!CD243/Matrix3!CD243*100</f>
        <v>6.9015578759283045</v>
      </c>
      <c r="CE243" s="38">
        <f>Matrix2!CE243/Matrix3!CE243*100</f>
        <v>69.156687575239189</v>
      </c>
      <c r="CF243" s="38">
        <f>Matrix2!CF243/Matrix3!CF243*100</f>
        <v>9.4623655913978499</v>
      </c>
      <c r="CG243" s="35">
        <f>Matrix2!$CG243-Matrix3!CG243</f>
        <v>-3338</v>
      </c>
      <c r="CH243" s="38">
        <f>Matrix2!CH243/Matrix3!CH243*100</f>
        <v>3.9926520206943086</v>
      </c>
      <c r="CI243" s="38">
        <f>Matrix2!CI243/Matrix3!CI243*100</f>
        <v>2.2493814201094695</v>
      </c>
      <c r="CJ243" s="38">
        <f>Matrix2!CJ243/Matrix3!CJ243*100</f>
        <v>1.7432706005848391</v>
      </c>
      <c r="CK243" s="38">
        <f>Matrix2!CK243/Matrix3!CK243*100</f>
        <v>32.206572769953048</v>
      </c>
      <c r="CL243" s="38">
        <v>4.9000000000000004</v>
      </c>
      <c r="CM243" s="38">
        <f>Matrix2!CM243/Matrix3!CM243*100</f>
        <v>54.929577464788736</v>
      </c>
      <c r="CN243" s="38">
        <f>Matrix2!CN243/Matrix3!CN243*100</f>
        <v>23.770491803278688</v>
      </c>
      <c r="CO243" s="40">
        <f>Matrix2!CO243/Matrix3!CO243*100</f>
        <v>8.2382912012541638</v>
      </c>
      <c r="CP243" s="35">
        <f>Matrix2!CP243-Matrix3!CP243</f>
        <v>85</v>
      </c>
      <c r="CQ243" s="77">
        <f>Matrix2!CQ243/Matrix3!CQ243*100-100</f>
        <v>0.41046938381302311</v>
      </c>
      <c r="CR243" s="35">
        <f>Matrix2!CR243-Matrix3!CR243</f>
        <v>895</v>
      </c>
      <c r="CS243" s="50">
        <f>Matrix2!CS243/Matrix3!CS243*100-100</f>
        <v>4.4979394914061714</v>
      </c>
      <c r="CT243" s="38">
        <f>Matrix2!CT243/Matrix3!CT243*100</f>
        <v>41.547636223729143</v>
      </c>
      <c r="CU243" s="35">
        <f>Matrix2!CT243-Matrix3!CU243</f>
        <v>31</v>
      </c>
      <c r="CV243" s="38">
        <f>Matrix2!CV243/Matrix3!CV243*100</f>
        <v>100.86663781080172</v>
      </c>
      <c r="CW243" s="38">
        <f>Matrix2!CW243/Matrix3!CW243*100</f>
        <v>49.786829986231787</v>
      </c>
      <c r="CX243" s="38">
        <f>Matrix2!CX243/Matrix3!CX243</f>
        <v>2.1170971956980602</v>
      </c>
      <c r="CY243" s="38">
        <f>Matrix2!CY243/Matrix3!CY243</f>
        <v>3.351529880293628</v>
      </c>
      <c r="CZ243" s="38">
        <f>Matrix2!CZ243/Matrix3!CZ243</f>
        <v>49.912322274881518</v>
      </c>
      <c r="DA243" s="40" t="s">
        <v>46</v>
      </c>
      <c r="DB243" s="44" t="s">
        <v>46</v>
      </c>
      <c r="DC243" s="44" t="s">
        <v>46</v>
      </c>
      <c r="DD243" s="44" t="s">
        <v>46</v>
      </c>
      <c r="DE243" s="44" t="s">
        <v>46</v>
      </c>
      <c r="DF243" s="44">
        <f>Matrix2!DF243/Matrix3!DF243*100</f>
        <v>6.1109862952145582</v>
      </c>
      <c r="DG243" s="44">
        <f>Matrix2!DG243/Matrix3!DG243*100</f>
        <v>58.82352941176471</v>
      </c>
      <c r="DH243" s="44">
        <f>Matrix2!DH243/Matrix3!DH243*100</f>
        <v>7.782101167315175</v>
      </c>
      <c r="DI243" s="44">
        <f>Matrix2!DI243/Matrix3!DI243*100</f>
        <v>56.666666666666664</v>
      </c>
    </row>
    <row r="244" spans="1:113" x14ac:dyDescent="0.2">
      <c r="A244" s="3" t="s">
        <v>45</v>
      </c>
      <c r="B244" s="4">
        <v>2020</v>
      </c>
      <c r="C244" s="2" t="s">
        <v>22</v>
      </c>
      <c r="D244" s="38">
        <f>Matrix2!D244/Matrix3!D244*100</f>
        <v>10.282482383483742</v>
      </c>
      <c r="E244" s="38">
        <f>Matrix2!E244/Matrix3!E244*100</f>
        <v>9.0632561354994809</v>
      </c>
      <c r="F244" s="39">
        <f>Matrix2!F244/Matrix3!F244*100000</f>
        <v>791.14863249153314</v>
      </c>
      <c r="G244" s="40" t="s">
        <v>46</v>
      </c>
      <c r="H244" s="38">
        <f>Matrix2!H244/Matrix3!H244*100</f>
        <v>14.937954613676951</v>
      </c>
      <c r="I244" s="38">
        <f>Matrix2!I244/Matrix3!I244*100</f>
        <v>31.853272031327112</v>
      </c>
      <c r="J244" s="38">
        <f>Matrix2!J244/Matrix3!J244*100</f>
        <v>49.882630327077081</v>
      </c>
      <c r="K244" s="38">
        <f>Matrix2!K244/Matrix3!K244*100</f>
        <v>32.912648913186651</v>
      </c>
      <c r="L244" s="38">
        <f>Matrix2!L244/Matrix3!L244*100</f>
        <v>14.868271247378409</v>
      </c>
      <c r="M244" s="9">
        <f>Matrix2!M244/Matrix3!M244*100</f>
        <v>16.773017319963536</v>
      </c>
      <c r="N244" s="38">
        <v>21.4</v>
      </c>
      <c r="O244" s="9">
        <f>Matrix2!O244/Matrix3!O244*100</f>
        <v>38.127872619829283</v>
      </c>
      <c r="P244" s="9">
        <f>Matrix2!P244/Matrix3!P244*100</f>
        <v>40.100498903647861</v>
      </c>
      <c r="Q244" s="9">
        <f>(Matrix3!Q244-Matrix2!Q244)/Matrix2!Q244*100</f>
        <v>45.049398577625034</v>
      </c>
      <c r="R244" s="40">
        <f>Matrix2!R244/Matrix3!R244*100</f>
        <v>34.937529447159733</v>
      </c>
      <c r="S244" s="38">
        <f>Matrix2!S244/Matrix3!S244*100</f>
        <v>64.941452423655704</v>
      </c>
      <c r="T244" s="38">
        <f>Matrix2!T244/Matrix3!T244*100</f>
        <v>67.984886649874056</v>
      </c>
      <c r="U244" s="38">
        <f>Matrix2!U244/Matrix3!U244*100</f>
        <v>47.060733932792786</v>
      </c>
      <c r="V244" s="38">
        <f>Matrix2!V244/Matrix3!V244*100</f>
        <v>56.89613359201774</v>
      </c>
      <c r="W244" s="38">
        <f>Matrix2!W244/Matrix3!W244*100</f>
        <v>48.138828511203648</v>
      </c>
      <c r="X244" s="38">
        <f>Matrix2!X244/Matrix3!X244*100</f>
        <v>14.415801751947885</v>
      </c>
      <c r="Y244" s="38">
        <f>Matrix2!Y244/Matrix3!Y244*100</f>
        <v>21.215312756470048</v>
      </c>
      <c r="Z244" s="38">
        <f>Matrix2!Z244/Matrix3!Z244*100</f>
        <v>15.081866157356909</v>
      </c>
      <c r="AA244" s="38">
        <f>(Matrix3!AA244-Matrix2!AA244)/Matrix2!AA244*100</f>
        <v>11.700070084239336</v>
      </c>
      <c r="AB244" s="38">
        <f>Matrix2!AB244/Matrix3!AB244*100</f>
        <v>11.609952341604695</v>
      </c>
      <c r="AC244" s="38">
        <f>Matrix2!AC244/Matrix3!AC244*100</f>
        <v>12.38257075053038</v>
      </c>
      <c r="AD244" s="38">
        <f>Matrix2!AD244/Matrix3!AD244*100</f>
        <v>88.232946154153197</v>
      </c>
      <c r="AE244" s="44">
        <f>Matrix2!AE244/Matrix3!AE244*100</f>
        <v>48.013896446360555</v>
      </c>
      <c r="AF244" s="40">
        <f>Matrix2!AF244/Matrix3!AF244*100</f>
        <v>64.826617152607014</v>
      </c>
      <c r="AG244" s="38">
        <f>Matrix2!AG244/Matrix3!AG244*100</f>
        <v>16.327849279825795</v>
      </c>
      <c r="AH244" s="38">
        <f>Matrix2!AH244/Matrix3!AH244*100</f>
        <v>57.412958266082548</v>
      </c>
      <c r="AI244" s="38">
        <f>Matrix2!AI244/Matrix3!AI244*100</f>
        <v>95.886179930341058</v>
      </c>
      <c r="AJ244" s="38">
        <f>Matrix2!AJ244/Matrix3!AJ244*100</f>
        <v>22.46282929236844</v>
      </c>
      <c r="AK244" s="38">
        <f>Matrix2!AK244/Matrix3!AK244*100</f>
        <v>21.962444771723121</v>
      </c>
      <c r="AL244" s="38">
        <f>Matrix2!AL244/Matrix3!AL244*100</f>
        <v>17.225085910652922</v>
      </c>
      <c r="AM244" s="38">
        <f>Matrix2!AM244/Matrix3!AM244*100</f>
        <v>37.620245080429484</v>
      </c>
      <c r="AN244" s="38">
        <f>Matrix2!AN244/Matrix3!AN244*100</f>
        <v>21.364396480987153</v>
      </c>
      <c r="AO244" s="38">
        <f>Matrix2!AO244/Matrix3!AO244*1000</f>
        <v>59.052596520892578</v>
      </c>
      <c r="AP244" s="38">
        <f>Matrix2!AP244/Matrix3!AP244*100</f>
        <v>9.0632561354994809</v>
      </c>
      <c r="AQ244" s="40">
        <f>Matrix2!AQ244/Matrix3!AQ244*100</f>
        <v>12.45435449991921</v>
      </c>
      <c r="AR244" s="38">
        <f>Matrix2!AR244/Matrix3!AR244*100</f>
        <v>10.480472280967151</v>
      </c>
      <c r="AS244" s="38">
        <f>Matrix2!AS244/Matrix3!AS244*100</f>
        <v>33.477620634972006</v>
      </c>
      <c r="AT244" s="38">
        <f>Matrix2!AT244/Matrix3!AT244*100</f>
        <v>37.532928921864809</v>
      </c>
      <c r="AU244" s="38">
        <f>Matrix2!AU244/Matrix3!AU244*100</f>
        <v>43.148744365743724</v>
      </c>
      <c r="AV244" s="38">
        <f>Matrix2!AV244/Matrix3!AV244*100</f>
        <v>12.562704294637367</v>
      </c>
      <c r="AW244" s="38">
        <f>Matrix2!AW244/Matrix3!AW244*100</f>
        <v>3.631994562930839</v>
      </c>
      <c r="AX244" s="38">
        <v>6.9</v>
      </c>
      <c r="AY244" s="38">
        <f>Matrix2!AY244/Matrix3!AY244*100</f>
        <v>3.1085148386679182</v>
      </c>
      <c r="AZ244" s="9">
        <f>Matrix2!AZ244/Matrix3!AZ244*100</f>
        <v>7.5279063435883478</v>
      </c>
      <c r="BA244" s="40">
        <f>Matrix2!BA244/Matrix3!BA244*1000</f>
        <v>15.971341144861556</v>
      </c>
      <c r="BB244" s="31" t="s">
        <v>46</v>
      </c>
      <c r="BC244" s="38">
        <f>Matrix2!BC244/Matrix3!BC244*100</f>
        <v>7.057256990679095</v>
      </c>
      <c r="BD244" s="55">
        <f>Matrix2!BD244/Matrix3!BD244*100</f>
        <v>62.954440865163363</v>
      </c>
      <c r="BE244" s="38">
        <f>Matrix2!BE244/Matrix3!BE244*100</f>
        <v>6.8785423204833958</v>
      </c>
      <c r="BF244" s="51">
        <f>Matrix2!BF244/Matrix3!BF244*100</f>
        <v>56.99693564862104</v>
      </c>
      <c r="BG244" s="38">
        <f>Matrix2!BG244/Matrix3!BG244*100</f>
        <v>21.226611085578032</v>
      </c>
      <c r="BH244" s="38">
        <f>Matrix2!BH244/Matrix3!BH244*100</f>
        <v>5.354239488664736</v>
      </c>
      <c r="BI244" s="38">
        <f>Matrix2!BI244/Matrix3!BI244*100</f>
        <v>15.440284045570674</v>
      </c>
      <c r="BJ244" s="38">
        <f>Matrix2!BJ244/Matrix3!BJ244*100</f>
        <v>7.8987601504717331</v>
      </c>
      <c r="BK244" s="38">
        <f>Matrix2!BK244/Matrix3!BK244*100</f>
        <v>26.157731652447048</v>
      </c>
      <c r="BL244" s="38" t="s">
        <v>46</v>
      </c>
      <c r="BM244" s="38" t="s">
        <v>46</v>
      </c>
      <c r="BN244" s="38" t="s">
        <v>46</v>
      </c>
      <c r="BO244" s="40" t="s">
        <v>46</v>
      </c>
      <c r="BP244" s="38">
        <f>Matrix2!BP244/Matrix3!BP244*100</f>
        <v>11.311275614372656</v>
      </c>
      <c r="BQ244" s="38">
        <f>Matrix2!BQ244/Matrix3!BQ244*100</f>
        <v>17.184550016618573</v>
      </c>
      <c r="BR244" s="38">
        <f>(Matrix2!BR244-Matrix3!BR244)/Matrix3!BR244*100</f>
        <v>56.659845972923193</v>
      </c>
      <c r="BS244" s="38">
        <f>Matrix2!BS244/Matrix3!BS244*100</f>
        <v>11.990099194605603</v>
      </c>
      <c r="BT244" s="38">
        <f>Matrix2!BT244/Matrix3!BT244*100</f>
        <v>6.4126285298542012</v>
      </c>
      <c r="BU244" s="38">
        <f>Matrix2!BU244/Matrix3!BU244*100</f>
        <v>3.5290913437234255</v>
      </c>
      <c r="BV244" s="38">
        <f>Matrix2!BV244/Matrix3!BV244*100</f>
        <v>12.050511694096599</v>
      </c>
      <c r="BW244" s="38">
        <f>Matrix2!BW244/Matrix3!BW244*100</f>
        <v>13.666081661635939</v>
      </c>
      <c r="BX244" s="35">
        <f>Matrix2!BX244/Matrix3!BX244*1000</f>
        <v>43423.761272908647</v>
      </c>
      <c r="BY244" s="45">
        <f>Matrix2!BY244/Matrix3!BY244*1000000</f>
        <v>24387.64400185207</v>
      </c>
      <c r="BZ244" s="38">
        <f>Matrix2!BZ244/Matrix3!BZ244*100</f>
        <v>65.093046880432254</v>
      </c>
      <c r="CA244" s="38">
        <f>Matrix2!CA244/Matrix3!CA244*100</f>
        <v>66.542974861792018</v>
      </c>
      <c r="CB244" s="38">
        <f>Matrix2!CB244/Matrix3!CB244*100</f>
        <v>88.688724385627353</v>
      </c>
      <c r="CC244" s="38">
        <f>Matrix2!CC244/Matrix3!CC244*100</f>
        <v>11.311275614372656</v>
      </c>
      <c r="CD244" s="38">
        <f>Matrix2!CD244/Matrix3!CD244*100</f>
        <v>7.3518980793874107</v>
      </c>
      <c r="CE244" s="38">
        <f>Matrix2!CE244/Matrix3!CE244*100</f>
        <v>69.713894350794249</v>
      </c>
      <c r="CF244" s="38">
        <f>Matrix2!CF244/Matrix3!CF244*100</f>
        <v>13.607415347752063</v>
      </c>
      <c r="CG244" s="35">
        <f>Matrix2!$CG244-Matrix3!CG244</f>
        <v>65753</v>
      </c>
      <c r="CH244" s="38">
        <f>Matrix2!CH244/Matrix3!CH244*100</f>
        <v>6.3488010671655104</v>
      </c>
      <c r="CI244" s="38">
        <f>Matrix2!CI244/Matrix3!CI244*100</f>
        <v>4.2828613896339567</v>
      </c>
      <c r="CJ244" s="38">
        <f>Matrix2!CJ244/Matrix3!CJ244*100</f>
        <v>2.0659396775315546</v>
      </c>
      <c r="CK244" s="38">
        <f>Matrix2!CK244/Matrix3!CK244*100</f>
        <v>39.514937623112282</v>
      </c>
      <c r="CL244" s="38">
        <v>7.7</v>
      </c>
      <c r="CM244" s="38">
        <f>Matrix2!CM244/Matrix3!CM244*100</f>
        <v>59.838722915298746</v>
      </c>
      <c r="CN244" s="38">
        <f>Matrix2!CN244/Matrix3!CN244*100</f>
        <v>22.641675466385074</v>
      </c>
      <c r="CO244" s="40">
        <f>Matrix2!CO244/Matrix3!CO244*100</f>
        <v>11.917807661127702</v>
      </c>
      <c r="CP244" s="35">
        <f>Matrix2!CP244-Matrix3!CP244</f>
        <v>2823</v>
      </c>
      <c r="CQ244" s="77">
        <f>Matrix2!CQ244/Matrix3!CQ244*100-100</f>
        <v>0.46827180665334822</v>
      </c>
      <c r="CR244" s="35">
        <f>Matrix2!CR244-Matrix3!CR244</f>
        <v>9154</v>
      </c>
      <c r="CS244" s="50">
        <f>Matrix2!CS244/Matrix3!CS244*100-100</f>
        <v>1.5345568661109894</v>
      </c>
      <c r="CT244" s="38">
        <f>Matrix2!CT244/Matrix3!CT244*100</f>
        <v>64.80258487182958</v>
      </c>
      <c r="CU244" s="35">
        <f>Matrix2!CT244-Matrix3!CU244</f>
        <v>2060</v>
      </c>
      <c r="CV244" s="38">
        <f>Matrix2!CV244/Matrix3!CV244*100</f>
        <v>89.531946017520852</v>
      </c>
      <c r="CW244" s="38">
        <f>Matrix2!CW244/Matrix3!CW244*100</f>
        <v>45.98288982089344</v>
      </c>
      <c r="CX244" s="38">
        <f>Matrix2!CX244/Matrix3!CX244</f>
        <v>1.9769497958171005</v>
      </c>
      <c r="CY244" s="38">
        <f>Matrix2!CY244/Matrix3!CY244</f>
        <v>5.1531463648934235</v>
      </c>
      <c r="CZ244" s="38">
        <f>Matrix2!CZ244/Matrix3!CZ244</f>
        <v>72.137142158062147</v>
      </c>
      <c r="DA244" s="40" t="s">
        <v>46</v>
      </c>
      <c r="DB244" s="44">
        <f>Matrix2!DB244/Matrix3!DB244*100</f>
        <v>16.090389327525184</v>
      </c>
      <c r="DC244" s="44">
        <f>Matrix2!DC244/Matrix3!DC244*100</f>
        <v>55.458753062891375</v>
      </c>
      <c r="DD244" s="44">
        <f>Matrix2!DD244/Matrix3!DD244*100</f>
        <v>20.922951265995099</v>
      </c>
      <c r="DE244" s="44">
        <f>Matrix2!DE244/Matrix3!DE244*100</f>
        <v>7.5279063435883478</v>
      </c>
      <c r="DF244" s="44">
        <f>Matrix2!DF244/Matrix3!DF244*100</f>
        <v>7.057256990679095</v>
      </c>
      <c r="DG244" s="44">
        <f>Matrix2!DG244/Matrix3!DG244*100</f>
        <v>62.954440865163363</v>
      </c>
      <c r="DH244" s="44">
        <f>Matrix2!DH244/Matrix3!DH244*100</f>
        <v>6.8785423204833958</v>
      </c>
      <c r="DI244" s="44">
        <f>Matrix2!DI244/Matrix3!DI244*100</f>
        <v>56.99693564862104</v>
      </c>
    </row>
    <row r="245" spans="1:113" x14ac:dyDescent="0.2">
      <c r="A245" s="3" t="s">
        <v>24</v>
      </c>
      <c r="B245" s="4">
        <v>2021</v>
      </c>
      <c r="C245" s="2" t="s">
        <v>229</v>
      </c>
      <c r="D245" s="38">
        <f>Matrix2!D245/Matrix3!D245*100</f>
        <v>12.025186503319416</v>
      </c>
      <c r="E245" s="38">
        <f>Matrix2!E245/Matrix3!E245*100</f>
        <v>12.594828920885586</v>
      </c>
      <c r="F245" s="44" t="s">
        <v>46</v>
      </c>
      <c r="G245" s="40">
        <f>Matrix2!G245/Matrix3!G245*100</f>
        <v>2.9152484965402481</v>
      </c>
      <c r="H245" s="38">
        <f>Matrix2!H245/Matrix3!H245*100</f>
        <v>19.743873413014708</v>
      </c>
      <c r="I245" s="38">
        <f>Matrix2!I245/Matrix3!I245*100</f>
        <v>39.571318387400204</v>
      </c>
      <c r="J245" s="38">
        <f>Matrix2!J245/Matrix3!J245*100</f>
        <v>59.352946027781371</v>
      </c>
      <c r="K245" s="38">
        <f>Matrix2!K245/Matrix3!K245*100</f>
        <v>39.93279902744321</v>
      </c>
      <c r="L245" s="38">
        <f>Matrix2!L245/Matrix3!L245*100</f>
        <v>22.02624784018327</v>
      </c>
      <c r="M245" s="9">
        <f>Matrix2!M245/Matrix3!M245*100</f>
        <v>15.953947368421053</v>
      </c>
      <c r="N245" s="29">
        <v>19.899999999999999</v>
      </c>
      <c r="O245" s="9">
        <f>Matrix2!O245/Matrix3!O245*100</f>
        <v>42.41416640890813</v>
      </c>
      <c r="P245" s="9">
        <f>Matrix2!P245/Matrix3!P245*100</f>
        <v>37.311024518231065</v>
      </c>
      <c r="Q245" s="9">
        <f>(Matrix3!Q245-Matrix2!Q245)/Matrix2!Q245*100</f>
        <v>42.657367100091477</v>
      </c>
      <c r="R245" s="40">
        <f>Matrix2!R245/Matrix3!R245*100</f>
        <v>34.061794924387925</v>
      </c>
      <c r="S245" s="38">
        <f>Matrix2!S245/Matrix3!S245*100</f>
        <v>63.964400848648495</v>
      </c>
      <c r="T245" s="38">
        <f>Matrix2!T245/Matrix3!T245*100</f>
        <v>68.992492827629007</v>
      </c>
      <c r="U245" s="38">
        <f>Matrix2!U245/Matrix3!U245*100</f>
        <v>46.94510828285074</v>
      </c>
      <c r="V245" s="38">
        <f>Matrix2!V245/Matrix3!V245*100</f>
        <v>54.708069914466343</v>
      </c>
      <c r="W245" s="38">
        <f>Matrix2!W245/Matrix3!W245*100</f>
        <v>45.318758509105976</v>
      </c>
      <c r="X245" s="38">
        <f>Matrix2!X245/Matrix3!X245*100</f>
        <v>18.524014875080749</v>
      </c>
      <c r="Y245" s="38">
        <f>Matrix2!Y245/Matrix3!Y245*100</f>
        <v>17.507726765145424</v>
      </c>
      <c r="Z245" s="38">
        <f>Matrix2!Z245/Matrix3!Z245*100</f>
        <v>16.477955320686931</v>
      </c>
      <c r="AA245" s="38">
        <f>(Matrix3!AA245-Matrix2!AA245)/Matrix2!AA245*100</f>
        <v>6.2089568838900338</v>
      </c>
      <c r="AB245" s="38">
        <f>Matrix2!AB245/Matrix3!AB245*100</f>
        <v>14.177850217257939</v>
      </c>
      <c r="AC245" s="38">
        <f>Matrix2!AC245/Matrix3!AC245*100</f>
        <v>15.403632995727644</v>
      </c>
      <c r="AD245" s="38">
        <f>Matrix2!AD245/Matrix3!AD245*100</f>
        <v>89.737547737060211</v>
      </c>
      <c r="AE245" s="44" t="s">
        <v>46</v>
      </c>
      <c r="AF245" s="40">
        <f>Matrix2!AF245/Matrix3!AF245*100</f>
        <v>75.656228413539026</v>
      </c>
      <c r="AG245" s="38">
        <f>Matrix2!AG245/Matrix3!AG245*100</f>
        <v>15.624016331429349</v>
      </c>
      <c r="AH245" s="38" t="s">
        <v>46</v>
      </c>
      <c r="AI245" s="38" t="s">
        <v>46</v>
      </c>
      <c r="AJ245" s="38" t="s">
        <v>46</v>
      </c>
      <c r="AK245" s="38">
        <f>Matrix2!AK245/Matrix3!AK245*100</f>
        <v>24.758092095998713</v>
      </c>
      <c r="AL245" s="38">
        <f>Matrix2!AL245/Matrix3!AL245*100</f>
        <v>21.364340461485849</v>
      </c>
      <c r="AM245" s="38">
        <f>Matrix2!AM245/Matrix3!AM245*100</f>
        <v>42.691151377264966</v>
      </c>
      <c r="AN245" s="38">
        <f>Matrix2!AN245/Matrix3!AN245*100</f>
        <v>25.803221131755365</v>
      </c>
      <c r="AO245" s="38" t="s">
        <v>46</v>
      </c>
      <c r="AP245" s="38">
        <f>Matrix2!AP245/Matrix3!AP245*100</f>
        <v>12.594828920885586</v>
      </c>
      <c r="AQ245" s="40">
        <f>Matrix2!AQ245/Matrix3!AQ245*100</f>
        <v>17.394484675590665</v>
      </c>
      <c r="AR245" s="38">
        <f>Matrix2!AR245/Matrix3!AR245*100</f>
        <v>11.202823025253705</v>
      </c>
      <c r="AS245" s="38">
        <f>Matrix2!AS245/Matrix3!AS245*100</f>
        <v>31.651850999852115</v>
      </c>
      <c r="AT245" s="38">
        <f>Matrix2!AT245/Matrix3!AT245*100</f>
        <v>31.064735503296475</v>
      </c>
      <c r="AU245" s="38">
        <f>Matrix2!AU245/Matrix3!AU245*100</f>
        <v>45.889037433155075</v>
      </c>
      <c r="AV245" s="38">
        <f>Matrix2!AV245/Matrix3!AV245*100</f>
        <v>13.618363758852428</v>
      </c>
      <c r="AW245" s="38">
        <f>Matrix2!AW245/Matrix3!AW245*100</f>
        <v>3.3257201071328812</v>
      </c>
      <c r="AX245" s="38">
        <v>6.5</v>
      </c>
      <c r="AY245" s="38" t="s">
        <v>46</v>
      </c>
      <c r="AZ245" s="38">
        <f>Matrix2!AZ245/Matrix3!AZ245*100</f>
        <v>7.6229138475417235</v>
      </c>
      <c r="BA245" s="40" t="s">
        <v>46</v>
      </c>
      <c r="BB245" s="44">
        <f>Matrix2!BB245/Matrix3!BB245*100</f>
        <v>8.395812586171667</v>
      </c>
      <c r="BC245" s="38">
        <f>Matrix2!BC245/Matrix3!BC245*100</f>
        <v>7.3597806147973843</v>
      </c>
      <c r="BD245" s="55">
        <f>Matrix2!BD245/Matrix3!BD245*100</f>
        <v>65.886203423967771</v>
      </c>
      <c r="BE245" s="38">
        <f>Matrix2!BE245/Matrix3!BE245*100</f>
        <v>6.9889591596098182</v>
      </c>
      <c r="BF245" s="51">
        <f>Matrix2!BF245/Matrix3!BF245*100</f>
        <v>59.355828220858896</v>
      </c>
      <c r="BG245" s="38">
        <f>Matrix2!BG245/Matrix3!BG245*100</f>
        <v>18.963381298009928</v>
      </c>
      <c r="BH245" s="38">
        <f>Matrix2!BH245/Matrix3!BH245*100</f>
        <v>8.998427459278961</v>
      </c>
      <c r="BI245" s="38">
        <f>Matrix2!BI245/Matrix3!BI245*100</f>
        <v>12.746621383529602</v>
      </c>
      <c r="BJ245" s="38">
        <f>Matrix2!BJ245/Matrix3!BJ245*100</f>
        <v>7.3747302644163808</v>
      </c>
      <c r="BK245" s="38">
        <f>Matrix2!BK245/Matrix3!BK245*100</f>
        <v>26.780432309442549</v>
      </c>
      <c r="BL245" s="38">
        <f>Matrix2!BL245/Matrix3!BL245*100</f>
        <v>33.390078271006416</v>
      </c>
      <c r="BM245" s="38">
        <f>Matrix2!BM245/Matrix3!BM245*100</f>
        <v>79.890569893536366</v>
      </c>
      <c r="BN245" s="55">
        <f>Matrix2!BN245/Matrix3!BN245*100</f>
        <v>21.044353570305127</v>
      </c>
      <c r="BO245" s="40">
        <f>Matrix2!BO245/Matrix3!BO245*100</f>
        <v>22.333775336237924</v>
      </c>
      <c r="BP245" s="38">
        <f>Matrix2!BP245/Matrix3!BP245*100</f>
        <v>11.074685139576452</v>
      </c>
      <c r="BQ245" s="38">
        <f>Matrix2!BQ245/Matrix3!BQ245*100</f>
        <v>16.85439826701387</v>
      </c>
      <c r="BR245" s="38">
        <f>(Matrix2!BR245-Matrix3!BR245)/Matrix3!BR245*100</f>
        <v>59.188589670303806</v>
      </c>
      <c r="BS245" s="38">
        <f>Matrix2!BS245/Matrix3!BS245*100</f>
        <v>14.782042054535047</v>
      </c>
      <c r="BT245" s="38">
        <f>Matrix2!BT245/Matrix3!BT245*100</f>
        <v>8.3709620117552426</v>
      </c>
      <c r="BU245" s="38">
        <f>Matrix2!BU245/Matrix3!BU245*100</f>
        <v>4.1403424956549673</v>
      </c>
      <c r="BV245" s="38">
        <f>Matrix2!BV245/Matrix3!BV245*100</f>
        <v>14.734604035626914</v>
      </c>
      <c r="BW245" s="38">
        <f>Matrix2!BW245/Matrix3!BW245*100</f>
        <v>14.682033850293887</v>
      </c>
      <c r="BX245" s="93" t="s">
        <v>238</v>
      </c>
      <c r="BY245" s="45">
        <f>Matrix2!BY245/Matrix3!BY245*1000000</f>
        <v>23611.524887088515</v>
      </c>
      <c r="BZ245" s="38">
        <f>Matrix2!BZ245/Matrix3!BZ245*100</f>
        <v>67.217306308180255</v>
      </c>
      <c r="CA245" s="38">
        <f>Matrix2!CA245/Matrix3!CA245*100</f>
        <v>65.98078778244269</v>
      </c>
      <c r="CB245" s="38">
        <f>Matrix2!CB245/Matrix3!CB245*100</f>
        <v>88.925314860423541</v>
      </c>
      <c r="CC245" s="38">
        <f>Matrix2!CC245/Matrix3!CC245*100</f>
        <v>11.074685139576452</v>
      </c>
      <c r="CD245" s="38">
        <f>Matrix2!CD245/Matrix3!CD245*100</f>
        <v>7.9087831437443885</v>
      </c>
      <c r="CE245" s="38">
        <f>Matrix2!CE245/Matrix3!CE245*100</f>
        <v>68.89716371181386</v>
      </c>
      <c r="CF245" s="38">
        <f>Matrix2!CF245/Matrix3!CF245*100</f>
        <v>13.949548192771086</v>
      </c>
      <c r="CG245" s="35">
        <f>Matrix2!$CG245-Matrix3!CG245</f>
        <v>116594</v>
      </c>
      <c r="CH245" s="38">
        <f>Matrix2!CH245/Matrix3!CH245*100</f>
        <v>7.0830001424048898</v>
      </c>
      <c r="CI245" s="38">
        <f>Matrix2!CI245/Matrix3!CI245*100</f>
        <v>5.6282794203025555</v>
      </c>
      <c r="CJ245" s="38">
        <f>Matrix2!CJ245/Matrix3!CJ245*100</f>
        <v>1.4547207221023344</v>
      </c>
      <c r="CK245" s="38">
        <f>Matrix2!CK245/Matrix3!CK245*100</f>
        <v>52.060779461800188</v>
      </c>
      <c r="CL245" s="38">
        <v>8.5</v>
      </c>
      <c r="CM245" s="38">
        <f>Matrix2!CM245/Matrix3!CM245*100</f>
        <v>63.485926384163314</v>
      </c>
      <c r="CN245" s="38">
        <f>Matrix2!CN245/Matrix3!CN245*100</f>
        <v>22.389755011135858</v>
      </c>
      <c r="CO245" s="40">
        <f>Matrix2!CO245/Matrix3!CO245*100</f>
        <v>13.826290551340643</v>
      </c>
      <c r="CP245" s="35">
        <f>Matrix2!CP245-Matrix3!CP245</f>
        <v>1417</v>
      </c>
      <c r="CQ245" s="77">
        <f>Matrix2!CQ245/Matrix3!CQ245*100-100</f>
        <v>0.47351870850027922</v>
      </c>
      <c r="CR245" s="35">
        <f>Matrix2!CR245-Matrix3!CR245</f>
        <v>2689</v>
      </c>
      <c r="CS245" s="50">
        <f>Matrix2!CS245/Matrix3!CS245*100-100</f>
        <v>0.9024186430496286</v>
      </c>
      <c r="CT245" s="38">
        <f>Matrix2!CT245/Matrix3!CT245*100</f>
        <v>84.679012592045652</v>
      </c>
      <c r="CU245" s="35">
        <f>Matrix2!CT245-Matrix3!CU245</f>
        <v>1261</v>
      </c>
      <c r="CV245" s="38">
        <f>Matrix2!CV245/Matrix3!CV245*100</f>
        <v>77.211024858148235</v>
      </c>
      <c r="CW245" s="38">
        <f>Matrix2!CW245/Matrix3!CW245*100</f>
        <v>42.733287068313309</v>
      </c>
      <c r="CX245" s="38">
        <f>Matrix2!CX245/Matrix3!CX245</f>
        <v>1.8231172204566124</v>
      </c>
      <c r="CY245" s="38">
        <f>Matrix2!CY245/Matrix3!CY245</f>
        <v>26.590651003426334</v>
      </c>
      <c r="CZ245" s="38">
        <f>Matrix2!CZ245/Matrix3!CZ245</f>
        <v>136.45993468977645</v>
      </c>
      <c r="DA245" s="40">
        <f>(Matrix2!DA245-Matrix3!DA245)/Matrix3!DA245*100</f>
        <v>13.458755426917508</v>
      </c>
      <c r="DB245" s="44">
        <f>Matrix2!DB245/Matrix3!DB245*100</f>
        <v>11.659900766801986</v>
      </c>
      <c r="DC245" s="44">
        <f>Matrix2!DC245/Matrix3!DC245*100</f>
        <v>30.378890392422193</v>
      </c>
      <c r="DD245" s="44">
        <f>Matrix2!DD245/Matrix3!DD245*100</f>
        <v>50.338294993234101</v>
      </c>
      <c r="DE245" s="44">
        <f>Matrix2!DE245/Matrix3!DE245*100</f>
        <v>7.6229138475417235</v>
      </c>
      <c r="DF245" s="44">
        <f>Matrix2!DF245/Matrix3!DF245*100</f>
        <v>7.3597806147973843</v>
      </c>
      <c r="DG245" s="44">
        <f>Matrix2!DG245/Matrix3!DG245*100</f>
        <v>65.886203423967771</v>
      </c>
      <c r="DH245" s="44">
        <f>Matrix2!DH245/Matrix3!DH245*100</f>
        <v>6.9889591596098182</v>
      </c>
      <c r="DI245" s="44">
        <f>Matrix2!DI245/Matrix3!DI245*100</f>
        <v>59.355828220858896</v>
      </c>
    </row>
    <row r="246" spans="1:113" x14ac:dyDescent="0.2">
      <c r="A246" s="3" t="s">
        <v>25</v>
      </c>
      <c r="B246" s="4">
        <v>2021</v>
      </c>
      <c r="C246" s="2" t="s">
        <v>3</v>
      </c>
      <c r="D246" s="38">
        <f>Matrix2!D246/Matrix3!D246*100</f>
        <v>10.46277665995976</v>
      </c>
      <c r="E246" s="38">
        <f>Matrix2!E246/Matrix3!E246*100</f>
        <v>6.1085972850678729</v>
      </c>
      <c r="F246" s="44" t="s">
        <v>46</v>
      </c>
      <c r="G246" s="51" t="s">
        <v>238</v>
      </c>
      <c r="H246" s="38">
        <f>Matrix2!H246/Matrix3!H246*100</f>
        <v>11.015598314926562</v>
      </c>
      <c r="I246" s="38">
        <f>Matrix2!I246/Matrix3!I246*100</f>
        <v>23.240919959011727</v>
      </c>
      <c r="J246" s="38">
        <f>Matrix2!J246/Matrix3!J246*100</f>
        <v>41.126425046792583</v>
      </c>
      <c r="K246" s="38">
        <f>Matrix2!K246/Matrix3!K246*100</f>
        <v>24.040571512166579</v>
      </c>
      <c r="L246" s="38">
        <f>Matrix2!L246/Matrix3!L246*100</f>
        <v>9.3507087334247831</v>
      </c>
      <c r="M246" s="9" t="s">
        <v>46</v>
      </c>
      <c r="N246" s="29">
        <v>19</v>
      </c>
      <c r="O246" s="9">
        <f>Matrix2!O246/Matrix3!O246*100</f>
        <v>38.073394495412842</v>
      </c>
      <c r="P246" s="9">
        <f>Matrix2!P246/Matrix3!P246*100</f>
        <v>38.186028309320577</v>
      </c>
      <c r="Q246" s="9">
        <f>(Matrix3!Q246-Matrix2!Q246)/Matrix2!Q246*100</f>
        <v>40.237306519481528</v>
      </c>
      <c r="R246" s="40">
        <f>Matrix2!R246/Matrix3!R246*100</f>
        <v>34.108527131782942</v>
      </c>
      <c r="S246" s="38">
        <f>Matrix2!S246/Matrix3!S246*100</f>
        <v>65.733866362078814</v>
      </c>
      <c r="T246" s="38">
        <f>Matrix2!T246/Matrix3!T246*100</f>
        <v>71.938965388909565</v>
      </c>
      <c r="U246" s="38">
        <f>Matrix2!U246/Matrix3!U246*100</f>
        <v>45.577200030319112</v>
      </c>
      <c r="V246" s="38">
        <f>Matrix2!V246/Matrix3!V246*100</f>
        <v>61.799307958477513</v>
      </c>
      <c r="W246" s="38">
        <f>Matrix2!W246/Matrix3!W246*100</f>
        <v>54.598370197904543</v>
      </c>
      <c r="X246" s="38">
        <f>Matrix2!X246/Matrix3!X246*100</f>
        <v>12.270194986072424</v>
      </c>
      <c r="Y246" s="38">
        <f>Matrix2!Y246/Matrix3!Y246*100</f>
        <v>24.627457597529119</v>
      </c>
      <c r="Z246" s="38">
        <f>Matrix2!Z246/Matrix3!Z246*100</f>
        <v>14.116825858281034</v>
      </c>
      <c r="AA246" s="38">
        <f>(Matrix3!AA246-Matrix2!AA246)/Matrix2!AA246*100</f>
        <v>13.400368894959927</v>
      </c>
      <c r="AB246" s="38">
        <f>Matrix2!AB246/Matrix3!AB246*100</f>
        <v>8.2013256937422749</v>
      </c>
      <c r="AC246" s="38">
        <f>Matrix2!AC246/Matrix3!AC246*100</f>
        <v>8.9036353144835552</v>
      </c>
      <c r="AD246" s="38">
        <f>Matrix2!AD246/Matrix3!AD246*100</f>
        <v>84.870317002881848</v>
      </c>
      <c r="AE246" s="44">
        <f>Matrix2!AE246/Matrix3!AE246*100</f>
        <v>34.714313763989793</v>
      </c>
      <c r="AF246" s="40">
        <f>Matrix2!AF246/Matrix3!AF246*100</f>
        <v>79.483037156704356</v>
      </c>
      <c r="AG246" s="38">
        <f>Matrix2!AG246/Matrix3!AG246*100</f>
        <v>16.728338836388478</v>
      </c>
      <c r="AH246" s="38">
        <f>Matrix2!AH246/Matrix3!AH246*100</f>
        <v>49.377593360995853</v>
      </c>
      <c r="AI246" s="38">
        <f>Matrix2!AI246/Matrix3!AI246*100</f>
        <v>91.922064244339126</v>
      </c>
      <c r="AJ246" s="38">
        <f>Matrix2!AJ246/Matrix3!AJ246*100</f>
        <v>5.9773828756058158</v>
      </c>
      <c r="AK246" s="38">
        <f>Matrix2!AK246/Matrix3!AK246*100</f>
        <v>20.139291932675565</v>
      </c>
      <c r="AL246" s="38">
        <f>Matrix2!AL246/Matrix3!AL246*100</f>
        <v>13.087637840975045</v>
      </c>
      <c r="AM246" s="38">
        <f>Matrix2!AM246/Matrix3!AM246*100</f>
        <v>33.285302593659942</v>
      </c>
      <c r="AN246" s="38">
        <f>Matrix2!AN246/Matrix3!AN246*100</f>
        <v>17.236685383699164</v>
      </c>
      <c r="AO246" s="38">
        <f>Matrix2!AO246/Matrix3!AO246*1000</f>
        <v>62.276671771311896</v>
      </c>
      <c r="AP246" s="38">
        <f>Matrix2!AP246/Matrix3!AP246*100</f>
        <v>6.1085972850678729</v>
      </c>
      <c r="AQ246" s="40">
        <f>Matrix2!AQ246/Matrix3!AQ246*100</f>
        <v>7.6842105263157894</v>
      </c>
      <c r="AR246" s="38">
        <f>Matrix2!AR246/Matrix3!AR246*100</f>
        <v>9.1085050666059431</v>
      </c>
      <c r="AS246" s="38">
        <f>Matrix2!AS246/Matrix3!AS246*100</f>
        <v>36.78125</v>
      </c>
      <c r="AT246" s="38">
        <f>Matrix2!AT246/Matrix3!AT246*100</f>
        <v>36.788445199660153</v>
      </c>
      <c r="AU246" s="38">
        <f>Matrix2!AU246/Matrix3!AU246*100</f>
        <v>38.337182448036948</v>
      </c>
      <c r="AV246" s="38">
        <f>Matrix2!AV246/Matrix3!AV246*100</f>
        <v>10.8125</v>
      </c>
      <c r="AW246" s="38">
        <f>Matrix2!AW246/Matrix3!AW246*100</f>
        <v>3.4375000000000004</v>
      </c>
      <c r="AX246" s="38">
        <v>6.6</v>
      </c>
      <c r="AY246" s="38" t="s">
        <v>46</v>
      </c>
      <c r="AZ246" s="34" t="s">
        <v>46</v>
      </c>
      <c r="BA246" s="40">
        <f>Matrix2!BA246/Matrix3!BA246*1000</f>
        <v>10.143406785589367</v>
      </c>
      <c r="BB246" s="44">
        <f>Matrix2!BB246/Matrix3!BB246*100</f>
        <v>9.3789138107708077</v>
      </c>
      <c r="BC246" s="38">
        <f>Matrix2!BC246/Matrix3!BC246*100</f>
        <v>8.3126208229770775</v>
      </c>
      <c r="BD246" s="55">
        <f>Matrix2!BD246/Matrix3!BD246*100</f>
        <v>55.813953488372093</v>
      </c>
      <c r="BE246" s="38">
        <f>Matrix2!BE246/Matrix3!BE246*100</f>
        <v>10.646387832699618</v>
      </c>
      <c r="BF246" s="51">
        <f>Matrix2!BF246/Matrix3!BF246*100</f>
        <v>62.857142857142854</v>
      </c>
      <c r="BG246" s="38">
        <f>Matrix2!BG246/Matrix3!BG246*100</f>
        <v>24.900375725833999</v>
      </c>
      <c r="BH246" s="38">
        <f>Matrix2!BH246/Matrix3!BH246*100</f>
        <v>2.1719250114311843</v>
      </c>
      <c r="BI246" s="38">
        <f>Matrix2!BI246/Matrix3!BI246*100</f>
        <v>18.835162184975278</v>
      </c>
      <c r="BJ246" s="38">
        <f>Matrix2!BJ246/Matrix3!BJ246*100</f>
        <v>8.3082117448450497</v>
      </c>
      <c r="BK246" s="38">
        <f>Matrix2!BK246/Matrix3!BK246*100</f>
        <v>25.181422351233675</v>
      </c>
      <c r="BL246" s="38" t="s">
        <v>46</v>
      </c>
      <c r="BM246" s="38" t="s">
        <v>46</v>
      </c>
      <c r="BN246" s="55" t="s">
        <v>238</v>
      </c>
      <c r="BO246" s="40" t="s">
        <v>46</v>
      </c>
      <c r="BP246" s="38">
        <f>Matrix2!BP246/Matrix3!BP246*100</f>
        <v>9.8715671539827845</v>
      </c>
      <c r="BQ246" s="38">
        <f>Matrix2!BQ246/Matrix3!BQ246*100</f>
        <v>17.210722038035595</v>
      </c>
      <c r="BR246" s="38">
        <f>(Matrix2!BR246-Matrix3!BR246)/Matrix3!BR246*100</f>
        <v>51.113179195988998</v>
      </c>
      <c r="BS246" s="38">
        <f>Matrix2!BS246/Matrix3!BS246*100</f>
        <v>8.5477627234430145</v>
      </c>
      <c r="BT246" s="38">
        <f>Matrix2!BT246/Matrix3!BT246*100</f>
        <v>4.2183764089718769</v>
      </c>
      <c r="BU246" s="38">
        <f>Matrix2!BU246/Matrix3!BU246*100</f>
        <v>2.4251946987293347</v>
      </c>
      <c r="BV246" s="38">
        <f>Matrix2!BV246/Matrix3!BV246*100</f>
        <v>9.4034263189812002</v>
      </c>
      <c r="BW246" s="38">
        <f>Matrix2!BW246/Matrix3!BW246*100</f>
        <v>10.077021822849808</v>
      </c>
      <c r="BX246" s="93" t="s">
        <v>238</v>
      </c>
      <c r="BY246" s="45">
        <f>Matrix2!BY246/Matrix3!BY246*1000000</f>
        <v>23906.163161435634</v>
      </c>
      <c r="BZ246" s="38">
        <f>Matrix2!BZ246/Matrix3!BZ246*100</f>
        <v>60.497552089263351</v>
      </c>
      <c r="CA246" s="38">
        <f>Matrix2!CA246/Matrix3!CA246*100</f>
        <v>68.134425619065354</v>
      </c>
      <c r="CB246" s="38">
        <f>Matrix2!CB246/Matrix3!CB246*100</f>
        <v>90.128432846017219</v>
      </c>
      <c r="CC246" s="38">
        <f>Matrix2!CC246/Matrix3!CC246*100</f>
        <v>9.8715671539827845</v>
      </c>
      <c r="CD246" s="38">
        <f>Matrix2!CD246/Matrix3!CD246*100</f>
        <v>7.466867058341303</v>
      </c>
      <c r="CE246" s="38">
        <f>Matrix2!CE246/Matrix3!CE246*100</f>
        <v>68.437807928446901</v>
      </c>
      <c r="CF246" s="38">
        <f>Matrix2!CF246/Matrix3!CF246*100</f>
        <v>7.1428571428571423</v>
      </c>
      <c r="CG246" s="35">
        <f>Matrix2!$CG246-Matrix3!CG246</f>
        <v>-4440</v>
      </c>
      <c r="CH246" s="38">
        <f>Matrix2!CH246/Matrix3!CH246*100</f>
        <v>4.1027571280700101</v>
      </c>
      <c r="CI246" s="38">
        <f>Matrix2!CI246/Matrix3!CI246*100</f>
        <v>2.9170979580314294</v>
      </c>
      <c r="CJ246" s="38">
        <f>Matrix2!CJ246/Matrix3!CJ246*100</f>
        <v>1.185659170038581</v>
      </c>
      <c r="CK246" s="38">
        <f>Matrix2!CK246/Matrix3!CK246*100</f>
        <v>39.793577981651374</v>
      </c>
      <c r="CL246" s="38">
        <v>4.9000000000000004</v>
      </c>
      <c r="CM246" s="38">
        <f>Matrix2!CM246/Matrix3!CM246*100</f>
        <v>63.302752293577981</v>
      </c>
      <c r="CN246" s="38">
        <f>Matrix2!CN246/Matrix3!CN246*100</f>
        <v>22.45414294750158</v>
      </c>
      <c r="CO246" s="40">
        <f>Matrix2!CO246/Matrix3!CO246*100</f>
        <v>8.7774906129614276</v>
      </c>
      <c r="CP246" s="35">
        <f>Matrix2!CP246-Matrix3!CP246</f>
        <v>161</v>
      </c>
      <c r="CQ246" s="77">
        <f>Matrix2!CQ246/Matrix3!CQ246*100-100</f>
        <v>0.91758805425739354</v>
      </c>
      <c r="CR246" s="35">
        <f>Matrix2!CR246-Matrix3!CR246</f>
        <v>1121</v>
      </c>
      <c r="CS246" s="50">
        <f>Matrix2!CS246/Matrix3!CS246*100-100</f>
        <v>6.758712166887733</v>
      </c>
      <c r="CT246" s="38">
        <f>Matrix2!CT246/Matrix3!CT246*100</f>
        <v>41.966453944767608</v>
      </c>
      <c r="CU246" s="35">
        <f>Matrix2!CT246-Matrix3!CU246</f>
        <v>88</v>
      </c>
      <c r="CV246" s="38">
        <f>Matrix2!CV246/Matrix3!CV246*100</f>
        <v>100.79460100525218</v>
      </c>
      <c r="CW246" s="38">
        <f>Matrix2!CW246/Matrix3!CW246*100</f>
        <v>50.801833086644656</v>
      </c>
      <c r="CX246" s="38">
        <f>Matrix2!CX246/Matrix3!CX246</f>
        <v>2.1181719522488844</v>
      </c>
      <c r="CY246" s="38">
        <f>Matrix2!CY246/Matrix3!CY246</f>
        <v>3.4171773173815776</v>
      </c>
      <c r="CZ246" s="38">
        <f>Matrix2!CZ246/Matrix3!CZ246</f>
        <v>44.527249683143218</v>
      </c>
      <c r="DA246" s="40">
        <f>(Matrix2!DA246-Matrix3!DA246)/Matrix3!DA246*100</f>
        <v>8.9869281045751599</v>
      </c>
      <c r="DB246" s="44" t="s">
        <v>46</v>
      </c>
      <c r="DC246" s="44" t="s">
        <v>46</v>
      </c>
      <c r="DD246" s="44" t="s">
        <v>46</v>
      </c>
      <c r="DE246" s="44" t="s">
        <v>46</v>
      </c>
      <c r="DF246" s="44">
        <f>Matrix2!DF246/Matrix3!DF246*100</f>
        <v>8.3126208229770775</v>
      </c>
      <c r="DG246" s="44">
        <f>Matrix2!DG246/Matrix3!DG246*100</f>
        <v>55.813953488372093</v>
      </c>
      <c r="DH246" s="44">
        <f>Matrix2!DH246/Matrix3!DH246*100</f>
        <v>10.646387832699618</v>
      </c>
      <c r="DI246" s="44">
        <f>Matrix2!DI246/Matrix3!DI246*100</f>
        <v>62.857142857142854</v>
      </c>
    </row>
    <row r="247" spans="1:113" x14ac:dyDescent="0.2">
      <c r="A247" s="3" t="s">
        <v>26</v>
      </c>
      <c r="B247" s="4">
        <v>2021</v>
      </c>
      <c r="C247" s="2" t="s">
        <v>4</v>
      </c>
      <c r="D247" s="38">
        <f>Matrix2!D247/Matrix3!D247*100</f>
        <v>10.072689511941849</v>
      </c>
      <c r="E247" s="38">
        <f>Matrix2!E247/Matrix3!E247*100</f>
        <v>9.2614302461899189</v>
      </c>
      <c r="F247" s="44" t="s">
        <v>46</v>
      </c>
      <c r="G247" s="51" t="s">
        <v>238</v>
      </c>
      <c r="H247" s="38">
        <f>Matrix2!H247/Matrix3!H247*100</f>
        <v>11.281341428886023</v>
      </c>
      <c r="I247" s="38">
        <f>Matrix2!I247/Matrix3!I247*100</f>
        <v>22.468304652845504</v>
      </c>
      <c r="J247" s="38">
        <f>Matrix2!J247/Matrix3!J247*100</f>
        <v>38.103040233023847</v>
      </c>
      <c r="K247" s="38">
        <f>Matrix2!K247/Matrix3!K247*100</f>
        <v>23.642995065436601</v>
      </c>
      <c r="L247" s="38">
        <f>Matrix2!L247/Matrix3!L247*100</f>
        <v>8.3790849673202619</v>
      </c>
      <c r="M247" s="9" t="s">
        <v>46</v>
      </c>
      <c r="N247" s="29">
        <v>24.4</v>
      </c>
      <c r="O247" s="9">
        <f>Matrix2!O247/Matrix3!O247*100</f>
        <v>37.88990825688073</v>
      </c>
      <c r="P247" s="9">
        <f>Matrix2!P247/Matrix3!P247*100</f>
        <v>42.389066404213047</v>
      </c>
      <c r="Q247" s="9">
        <f>(Matrix3!Q247-Matrix2!Q247)/Matrix2!Q247*100</f>
        <v>48.007854045651641</v>
      </c>
      <c r="R247" s="40">
        <f>Matrix2!R247/Matrix3!R247*100</f>
        <v>38.53876185164529</v>
      </c>
      <c r="S247" s="38">
        <f>Matrix2!S247/Matrix3!S247*100</f>
        <v>67.170315551444133</v>
      </c>
      <c r="T247" s="38">
        <f>Matrix2!T247/Matrix3!T247*100</f>
        <v>71.407731582786283</v>
      </c>
      <c r="U247" s="38">
        <f>Matrix2!U247/Matrix3!U247*100</f>
        <v>47.423639901852951</v>
      </c>
      <c r="V247" s="38">
        <f>Matrix2!V247/Matrix3!V247*100</f>
        <v>59.273422562141484</v>
      </c>
      <c r="W247" s="38">
        <f>Matrix2!W247/Matrix3!W247*100</f>
        <v>50.080285459411243</v>
      </c>
      <c r="X247" s="38">
        <f>Matrix2!X247/Matrix3!X247*100</f>
        <v>10.556807209526875</v>
      </c>
      <c r="Y247" s="38">
        <f>Matrix2!Y247/Matrix3!Y247*100</f>
        <v>23.445713254373455</v>
      </c>
      <c r="Z247" s="38">
        <f>Matrix2!Z247/Matrix3!Z247*100</f>
        <v>13.470263633082913</v>
      </c>
      <c r="AA247" s="38">
        <f>(Matrix3!AA247-Matrix2!AA247)/Matrix2!AA247*100</f>
        <v>17.218738852315468</v>
      </c>
      <c r="AB247" s="38">
        <f>Matrix2!AB247/Matrix3!AB247*100</f>
        <v>9.0262447878341927</v>
      </c>
      <c r="AC247" s="38">
        <f>Matrix2!AC247/Matrix3!AC247*100</f>
        <v>10.045868596162542</v>
      </c>
      <c r="AD247" s="38">
        <f>Matrix2!AD247/Matrix3!AD247*100</f>
        <v>89.5093062605753</v>
      </c>
      <c r="AE247" s="44" t="s">
        <v>46</v>
      </c>
      <c r="AF247" s="40">
        <f>Matrix2!AF247/Matrix3!AF247*100</f>
        <v>100</v>
      </c>
      <c r="AG247" s="38">
        <f>Matrix2!AG247/Matrix3!AG247*100</f>
        <v>17.280649322049896</v>
      </c>
      <c r="AH247" s="38" t="s">
        <v>46</v>
      </c>
      <c r="AI247" s="38" t="s">
        <v>46</v>
      </c>
      <c r="AJ247" s="38" t="s">
        <v>46</v>
      </c>
      <c r="AK247" s="38">
        <f>Matrix2!AK247/Matrix3!AK247*100</f>
        <v>18.584905660377355</v>
      </c>
      <c r="AL247" s="38">
        <f>Matrix2!AL247/Matrix3!AL247*100</f>
        <v>12.610062893081761</v>
      </c>
      <c r="AM247" s="38">
        <f>Matrix2!AM247/Matrix3!AM247*100</f>
        <v>30.456852791878177</v>
      </c>
      <c r="AN247" s="38">
        <f>Matrix2!AN247/Matrix3!AN247*100</f>
        <v>16.930638995084653</v>
      </c>
      <c r="AO247" s="38" t="s">
        <v>46</v>
      </c>
      <c r="AP247" s="38">
        <f>Matrix2!AP247/Matrix3!AP247*100</f>
        <v>9.2614302461899189</v>
      </c>
      <c r="AQ247" s="40">
        <f>Matrix2!AQ247/Matrix3!AQ247*100</f>
        <v>9.1603053435114496</v>
      </c>
      <c r="AR247" s="38">
        <f>Matrix2!AR247/Matrix3!AR247*100</f>
        <v>9.2679397237864531</v>
      </c>
      <c r="AS247" s="38">
        <f>Matrix2!AS247/Matrix3!AS247*100</f>
        <v>34.894772572980315</v>
      </c>
      <c r="AT247" s="38">
        <f>Matrix2!AT247/Matrix3!AT247*100</f>
        <v>38.035019455252915</v>
      </c>
      <c r="AU247" s="38">
        <f>Matrix2!AU247/Matrix3!AU247*100</f>
        <v>36.0613810741688</v>
      </c>
      <c r="AV247" s="38">
        <f>Matrix2!AV247/Matrix3!AV247*100</f>
        <v>11.439239646978955</v>
      </c>
      <c r="AW247" s="38">
        <f>Matrix2!AW247/Matrix3!AW247*100</f>
        <v>2.7494908350305498</v>
      </c>
      <c r="AX247" s="38">
        <v>5.3</v>
      </c>
      <c r="AY247" s="38" t="s">
        <v>46</v>
      </c>
      <c r="AZ247" s="34" t="s">
        <v>46</v>
      </c>
      <c r="BA247" s="40" t="s">
        <v>46</v>
      </c>
      <c r="BB247" s="44">
        <f>Matrix2!BB247/Matrix3!BB247*100</f>
        <v>8.4153899392833544</v>
      </c>
      <c r="BC247" s="38">
        <f>Matrix2!BC247/Matrix3!BC247*100</f>
        <v>6.0210167566032373</v>
      </c>
      <c r="BD247" s="55">
        <f>Matrix2!BD247/Matrix3!BD247*100</f>
        <v>51.415094339622648</v>
      </c>
      <c r="BE247" s="38">
        <f>Matrix2!BE247/Matrix3!BE247*100</f>
        <v>5.8192955589586521</v>
      </c>
      <c r="BF247" s="51">
        <f>Matrix2!BF247/Matrix3!BF247*100</f>
        <v>31.578947368421051</v>
      </c>
      <c r="BG247" s="38">
        <f>Matrix2!BG247/Matrix3!BG247*100</f>
        <v>24.066442256268285</v>
      </c>
      <c r="BH247" s="38">
        <f>Matrix2!BH247/Matrix3!BH247*100</f>
        <v>3.215686274509804</v>
      </c>
      <c r="BI247" s="38">
        <f>Matrix2!BI247/Matrix3!BI247*100</f>
        <v>17.985984946794705</v>
      </c>
      <c r="BJ247" s="38">
        <f>Matrix2!BJ247/Matrix3!BJ247*100</f>
        <v>8.3506358681546846</v>
      </c>
      <c r="BK247" s="38">
        <f>Matrix2!BK247/Matrix3!BK247*100</f>
        <v>25.718725718725722</v>
      </c>
      <c r="BL247" s="38" t="s">
        <v>46</v>
      </c>
      <c r="BM247" s="38" t="s">
        <v>46</v>
      </c>
      <c r="BN247" s="55" t="s">
        <v>238</v>
      </c>
      <c r="BO247" s="40" t="s">
        <v>46</v>
      </c>
      <c r="BP247" s="38">
        <f>Matrix2!BP247/Matrix3!BP247*100</f>
        <v>11.719450253958769</v>
      </c>
      <c r="BQ247" s="38">
        <f>Matrix2!BQ247/Matrix3!BQ247*100</f>
        <v>16.784578164452775</v>
      </c>
      <c r="BR247" s="38">
        <f>(Matrix2!BR247-Matrix3!BR247)/Matrix3!BR247*100</f>
        <v>52.793441163377352</v>
      </c>
      <c r="BS247" s="38">
        <f>Matrix2!BS247/Matrix3!BS247*100</f>
        <v>9.5227608770881176</v>
      </c>
      <c r="BT247" s="38">
        <f>Matrix2!BT247/Matrix3!BT247*100</f>
        <v>4.9737313996287797</v>
      </c>
      <c r="BU247" s="38">
        <f>Matrix2!BU247/Matrix3!BU247*100</f>
        <v>3.2193008664475649</v>
      </c>
      <c r="BV247" s="38">
        <f>Matrix2!BV247/Matrix3!BV247*100</f>
        <v>10.461117785971744</v>
      </c>
      <c r="BW247" s="38">
        <f>Matrix2!BW247/Matrix3!BW247*100</f>
        <v>11.876092445134978</v>
      </c>
      <c r="BX247" s="93" t="s">
        <v>238</v>
      </c>
      <c r="BY247" s="45">
        <f>Matrix2!BY247/Matrix3!BY247*1000000</f>
        <v>25284.082403098251</v>
      </c>
      <c r="BZ247" s="38">
        <f>Matrix2!BZ247/Matrix3!BZ247*100</f>
        <v>60.798439613678546</v>
      </c>
      <c r="CA247" s="38">
        <f>Matrix2!CA247/Matrix3!CA247*100</f>
        <v>68.783394985614464</v>
      </c>
      <c r="CB247" s="38">
        <f>Matrix2!CB247/Matrix3!CB247*100</f>
        <v>88.280549746041231</v>
      </c>
      <c r="CC247" s="38">
        <f>Matrix2!CC247/Matrix3!CC247*100</f>
        <v>11.719450253958769</v>
      </c>
      <c r="CD247" s="38">
        <f>Matrix2!CD247/Matrix3!CD247*100</f>
        <v>7.7308037048102785</v>
      </c>
      <c r="CE247" s="38">
        <f>Matrix2!CE247/Matrix3!CE247*100</f>
        <v>70.699720788560796</v>
      </c>
      <c r="CF247" s="38">
        <f>Matrix2!CF247/Matrix3!CF247*100</f>
        <v>13.584905660377359</v>
      </c>
      <c r="CG247" s="35">
        <f>Matrix2!$CG247-Matrix3!CG247</f>
        <v>-5478</v>
      </c>
      <c r="CH247" s="38">
        <f>Matrix2!CH247/Matrix3!CH247*100</f>
        <v>5.6400703715202321</v>
      </c>
      <c r="CI247" s="38">
        <f>Matrix2!CI247/Matrix3!CI247*100</f>
        <v>4.2688606022974227</v>
      </c>
      <c r="CJ247" s="38">
        <f>Matrix2!CJ247/Matrix3!CJ247*100</f>
        <v>1.3712097692228087</v>
      </c>
      <c r="CK247" s="38">
        <f>Matrix2!CK247/Matrix3!CK247*100</f>
        <v>51.926605504587151</v>
      </c>
      <c r="CL247" s="38">
        <v>6.6</v>
      </c>
      <c r="CM247" s="38">
        <f>Matrix2!CM247/Matrix3!CM247*100</f>
        <v>62.660550458715591</v>
      </c>
      <c r="CN247" s="38">
        <f>Matrix2!CN247/Matrix3!CN247*100</f>
        <v>25.234192037470727</v>
      </c>
      <c r="CO247" s="40">
        <f>Matrix2!CO247/Matrix3!CO247*100</f>
        <v>9.9281270113709503</v>
      </c>
      <c r="CP247" s="35">
        <f>Matrix2!CP247-Matrix3!CP247</f>
        <v>137</v>
      </c>
      <c r="CQ247" s="77">
        <f>Matrix2!CQ247/Matrix3!CQ247*100-100</f>
        <v>0.88926392314682801</v>
      </c>
      <c r="CR247" s="35">
        <f>Matrix2!CR247-Matrix3!CR247</f>
        <v>131</v>
      </c>
      <c r="CS247" s="50">
        <f>Matrix2!CS247/Matrix3!CS247*100-100</f>
        <v>0.8499870230988904</v>
      </c>
      <c r="CT247" s="38">
        <f>Matrix2!CT247/Matrix3!CT247*100</f>
        <v>46.74773209805057</v>
      </c>
      <c r="CU247" s="35">
        <f>Matrix2!CT247-Matrix3!CU247</f>
        <v>31</v>
      </c>
      <c r="CV247" s="38">
        <f>Matrix2!CV247/Matrix3!CV247*100</f>
        <v>100.88721611014604</v>
      </c>
      <c r="CW247" s="38">
        <f>Matrix2!CW247/Matrix3!CW247*100</f>
        <v>49.331173121087232</v>
      </c>
      <c r="CX247" s="38">
        <f>Matrix2!CX247/Matrix3!CX247</f>
        <v>2.062483778873605</v>
      </c>
      <c r="CY247" s="38">
        <f>Matrix2!CY247/Matrix3!CY247</f>
        <v>2.8240049751243781</v>
      </c>
      <c r="CZ247" s="38">
        <f>Matrix2!CZ247/Matrix3!CZ247</f>
        <v>49.667187499999997</v>
      </c>
      <c r="DA247" s="40">
        <f>(Matrix2!DA247-Matrix3!DA247)/Matrix3!DA247*100</f>
        <v>14.006514657980462</v>
      </c>
      <c r="DB247" s="44" t="s">
        <v>46</v>
      </c>
      <c r="DC247" s="44" t="s">
        <v>46</v>
      </c>
      <c r="DD247" s="44" t="s">
        <v>46</v>
      </c>
      <c r="DE247" s="44" t="s">
        <v>46</v>
      </c>
      <c r="DF247" s="44">
        <f>Matrix2!DF247/Matrix3!DF247*100</f>
        <v>6.0210167566032373</v>
      </c>
      <c r="DG247" s="44">
        <f>Matrix2!DG247/Matrix3!DG247*100</f>
        <v>51.415094339622648</v>
      </c>
      <c r="DH247" s="44">
        <f>Matrix2!DH247/Matrix3!DH247*100</f>
        <v>5.8192955589586521</v>
      </c>
      <c r="DI247" s="44">
        <f>Matrix2!DI247/Matrix3!DI247*100</f>
        <v>31.578947368421051</v>
      </c>
    </row>
    <row r="248" spans="1:113" x14ac:dyDescent="0.2">
      <c r="A248" s="3" t="s">
        <v>27</v>
      </c>
      <c r="B248" s="4">
        <v>2021</v>
      </c>
      <c r="C248" s="2" t="s">
        <v>5</v>
      </c>
      <c r="D248" s="38">
        <f>Matrix2!D248/Matrix3!D248*100</f>
        <v>8.5526315789473681</v>
      </c>
      <c r="E248" s="38">
        <f>Matrix2!E248/Matrix3!E248*100</f>
        <v>5.1056338028169019</v>
      </c>
      <c r="F248" s="44" t="s">
        <v>46</v>
      </c>
      <c r="G248" s="51" t="s">
        <v>238</v>
      </c>
      <c r="H248" s="38">
        <f>Matrix2!H248/Matrix3!H248*100</f>
        <v>7.0402090288866308</v>
      </c>
      <c r="I248" s="38">
        <f>Matrix2!I248/Matrix3!I248*100</f>
        <v>15.764261866744084</v>
      </c>
      <c r="J248" s="38">
        <f>Matrix2!J248/Matrix3!J248*100</f>
        <v>27.435387673956264</v>
      </c>
      <c r="K248" s="38">
        <f>Matrix2!K248/Matrix3!K248*100</f>
        <v>16.535632766928735</v>
      </c>
      <c r="L248" s="38">
        <f>Matrix2!L248/Matrix3!L248*100</f>
        <v>6.3193530186195224</v>
      </c>
      <c r="M248" s="9" t="s">
        <v>46</v>
      </c>
      <c r="N248" s="29" t="s">
        <v>237</v>
      </c>
      <c r="O248" s="9">
        <f>Matrix2!O248/Matrix3!O248*100</f>
        <v>30.878859857482183</v>
      </c>
      <c r="P248" s="9" t="s">
        <v>237</v>
      </c>
      <c r="Q248" s="9" t="s">
        <v>237</v>
      </c>
      <c r="R248" s="40">
        <f>Matrix2!R248/Matrix3!R248*100</f>
        <v>35.326460481099659</v>
      </c>
      <c r="S248" s="38">
        <f>Matrix2!S248/Matrix3!S248*100</f>
        <v>69.224708477781277</v>
      </c>
      <c r="T248" s="38">
        <f>Matrix2!T248/Matrix3!T248*100</f>
        <v>72.213893053473271</v>
      </c>
      <c r="U248" s="38">
        <f>Matrix2!U248/Matrix3!U248*100</f>
        <v>48.78681717918775</v>
      </c>
      <c r="V248" s="38">
        <f>Matrix2!V248/Matrix3!V248*100</f>
        <v>61.998041136141033</v>
      </c>
      <c r="W248" s="38">
        <f>Matrix2!W248/Matrix3!W248*100</f>
        <v>51.170212765957444</v>
      </c>
      <c r="X248" s="38">
        <f>Matrix2!X248/Matrix3!X248*100</f>
        <v>11.654421079300734</v>
      </c>
      <c r="Y248" s="38">
        <f>Matrix2!Y248/Matrix3!Y248*100</f>
        <v>20.897992288150348</v>
      </c>
      <c r="Z248" s="38">
        <f>Matrix2!Z248/Matrix3!Z248*100</f>
        <v>10.296759034569792</v>
      </c>
      <c r="AA248" s="38">
        <f>(Matrix3!AA248-Matrix2!AA248)/Matrix2!AA248*100</f>
        <v>22.872163533315884</v>
      </c>
      <c r="AB248" s="38">
        <f>Matrix2!AB248/Matrix3!AB248*100</f>
        <v>5.0795422830030708</v>
      </c>
      <c r="AC248" s="38">
        <f>Matrix2!AC248/Matrix3!AC248*100</f>
        <v>5.5253075216777576</v>
      </c>
      <c r="AD248" s="38">
        <f>Matrix2!AD248/Matrix3!AD248*100</f>
        <v>88.58560794044665</v>
      </c>
      <c r="AE248" s="44">
        <f>Matrix2!AE248/Matrix3!AE248*100</f>
        <v>54.628541585063331</v>
      </c>
      <c r="AF248" s="40">
        <f>Matrix2!AF248/Matrix3!AF248*100</f>
        <v>100</v>
      </c>
      <c r="AG248" s="38">
        <f>Matrix2!AG248/Matrix3!AG248*100</f>
        <v>17.036821986742147</v>
      </c>
      <c r="AH248" s="38">
        <f>Matrix2!AH248/Matrix3!AH248*100</f>
        <v>65</v>
      </c>
      <c r="AI248" s="38">
        <f>Matrix2!AI248/Matrix3!AI248*100</f>
        <v>104.80486369876448</v>
      </c>
      <c r="AJ248" s="38">
        <f>Matrix2!AJ248/Matrix3!AJ248*100</f>
        <v>29.023746701846964</v>
      </c>
      <c r="AK248" s="38">
        <f>Matrix2!AK248/Matrix3!AK248*100</f>
        <v>19.716242661448142</v>
      </c>
      <c r="AL248" s="38">
        <f>Matrix2!AL248/Matrix3!AL248*100</f>
        <v>7.1428571428571423</v>
      </c>
      <c r="AM248" s="38">
        <f>Matrix2!AM248/Matrix3!AM248*100</f>
        <v>15.384615384615385</v>
      </c>
      <c r="AN248" s="38">
        <f>Matrix2!AN248/Matrix3!AN248*100</f>
        <v>10.053961942629936</v>
      </c>
      <c r="AO248" s="38">
        <f>Matrix2!AO248/Matrix3!AO248*1000</f>
        <v>72.422607213859692</v>
      </c>
      <c r="AP248" s="38">
        <f>Matrix2!AP248/Matrix3!AP248*100</f>
        <v>5.1056338028169019</v>
      </c>
      <c r="AQ248" s="40">
        <f>Matrix2!AQ248/Matrix3!AQ248*100</f>
        <v>5.3511705685618729</v>
      </c>
      <c r="AR248" s="38">
        <f>Matrix2!AR248/Matrix3!AR248*100</f>
        <v>9.2321091595296849</v>
      </c>
      <c r="AS248" s="38">
        <f>Matrix2!AS248/Matrix3!AS248*100</f>
        <v>33.700209643605874</v>
      </c>
      <c r="AT248" s="38">
        <f>Matrix2!AT248/Matrix3!AT248*100</f>
        <v>35.458786936236393</v>
      </c>
      <c r="AU248" s="38">
        <f>Matrix2!AU248/Matrix3!AU248*100</f>
        <v>39.035087719298247</v>
      </c>
      <c r="AV248" s="38">
        <f>Matrix2!AV248/Matrix3!AV248*100</f>
        <v>6.5513626834381551</v>
      </c>
      <c r="AW248" s="38">
        <f>Matrix2!AW248/Matrix3!AW248*100</f>
        <v>1.6771488469601679</v>
      </c>
      <c r="AX248" s="38" t="s">
        <v>237</v>
      </c>
      <c r="AY248" s="38" t="s">
        <v>46</v>
      </c>
      <c r="AZ248" s="34" t="s">
        <v>46</v>
      </c>
      <c r="BA248" s="40">
        <f>Matrix2!BA248/Matrix3!BA248*1000</f>
        <v>14.465408805031446</v>
      </c>
      <c r="BB248" s="44">
        <f>Matrix2!BB248/Matrix3!BB248*100</f>
        <v>8.2740600958049075</v>
      </c>
      <c r="BC248" s="38">
        <f>Matrix2!BC248/Matrix3!BC248*100</f>
        <v>3.8317367763431904</v>
      </c>
      <c r="BD248" s="55">
        <f>Matrix2!BD248/Matrix3!BD248*100</f>
        <v>54.347826086956516</v>
      </c>
      <c r="BE248" s="38">
        <f>Matrix2!BE248/Matrix3!BE248*100</f>
        <v>2.7777777777777777</v>
      </c>
      <c r="BF248" s="51">
        <f>Matrix2!BF248/Matrix3!BF248*100</f>
        <v>40.909090909090914</v>
      </c>
      <c r="BG248" s="38">
        <f>Matrix2!BG248/Matrix3!BG248*100</f>
        <v>25.727004403154787</v>
      </c>
      <c r="BH248" s="38">
        <f>Matrix2!BH248/Matrix3!BH248*100</f>
        <v>1.9371826217791988</v>
      </c>
      <c r="BI248" s="38">
        <f>Matrix2!BI248/Matrix3!BI248*100</f>
        <v>21.053173948887057</v>
      </c>
      <c r="BJ248" s="38">
        <f>Matrix2!BJ248/Matrix3!BJ248*100</f>
        <v>9.3054410552349545</v>
      </c>
      <c r="BK248" s="38">
        <f>Matrix2!BK248/Matrix3!BK248*100</f>
        <v>25.13842746400886</v>
      </c>
      <c r="BL248" s="38" t="s">
        <v>46</v>
      </c>
      <c r="BM248" s="38" t="s">
        <v>46</v>
      </c>
      <c r="BN248" s="55" t="s">
        <v>238</v>
      </c>
      <c r="BO248" s="40" t="s">
        <v>46</v>
      </c>
      <c r="BP248" s="38">
        <f>Matrix2!BP248/Matrix3!BP248*100</f>
        <v>11.697983501374885</v>
      </c>
      <c r="BQ248" s="38">
        <f>Matrix2!BQ248/Matrix3!BQ248*100</f>
        <v>13.920926799867544</v>
      </c>
      <c r="BR248" s="38">
        <f>(Matrix2!BR248-Matrix3!BR248)/Matrix3!BR248*100</f>
        <v>65.118872168786837</v>
      </c>
      <c r="BS248" s="38">
        <f>Matrix2!BS248/Matrix3!BS248*100</f>
        <v>5.2934630086611509</v>
      </c>
      <c r="BT248" s="38">
        <f>Matrix2!BT248/Matrix3!BT248*100</f>
        <v>2.6273769777906808</v>
      </c>
      <c r="BU248" s="38">
        <f>Matrix2!BU248/Matrix3!BU248*100</f>
        <v>1.6842346471127405</v>
      </c>
      <c r="BV248" s="38">
        <f>Matrix2!BV248/Matrix3!BV248*100</f>
        <v>5.778501628664495</v>
      </c>
      <c r="BW248" s="38">
        <f>Matrix2!BW248/Matrix3!BW248*100</f>
        <v>6.5175410363694883</v>
      </c>
      <c r="BX248" s="93" t="s">
        <v>238</v>
      </c>
      <c r="BY248" s="45">
        <f>Matrix2!BY248/Matrix3!BY248*1000000</f>
        <v>28748.98685381042</v>
      </c>
      <c r="BZ248" s="38">
        <f>Matrix2!BZ248/Matrix3!BZ248*100</f>
        <v>59.752262060289354</v>
      </c>
      <c r="CA248" s="38">
        <f>Matrix2!CA248/Matrix3!CA248*100</f>
        <v>69.919089962348792</v>
      </c>
      <c r="CB248" s="38">
        <f>Matrix2!CB248/Matrix3!CB248*100</f>
        <v>88.302016498625107</v>
      </c>
      <c r="CC248" s="38">
        <f>Matrix2!CC248/Matrix3!CC248*100</f>
        <v>11.697983501374885</v>
      </c>
      <c r="CD248" s="38">
        <f>Matrix2!CD248/Matrix3!CD248*100</f>
        <v>8.2951420714940429</v>
      </c>
      <c r="CE248" s="38">
        <f>Matrix2!CE248/Matrix3!CE248*100</f>
        <v>69.06708187362139</v>
      </c>
      <c r="CF248" s="38">
        <f>Matrix2!CF248/Matrix3!CF248*100</f>
        <v>9.5808383233532943</v>
      </c>
      <c r="CG248" s="35">
        <f>Matrix2!$CG248-Matrix3!CG248</f>
        <v>3151</v>
      </c>
      <c r="CH248" s="38">
        <f>Matrix2!CH248/Matrix3!CH248*100</f>
        <v>3.4091829297918861</v>
      </c>
      <c r="CI248" s="38">
        <f>Matrix2!CI248/Matrix3!CI248*100</f>
        <v>2.0568467082354847</v>
      </c>
      <c r="CJ248" s="38">
        <f>Matrix2!CJ248/Matrix3!CJ248*100</f>
        <v>1.3523362215564014</v>
      </c>
      <c r="CK248" s="38">
        <f>Matrix2!CK248/Matrix3!CK248*100</f>
        <v>39.667458432304038</v>
      </c>
      <c r="CL248" s="38" t="s">
        <v>237</v>
      </c>
      <c r="CM248" s="38">
        <f>Matrix2!CM248/Matrix3!CM248*100</f>
        <v>50.593824228028502</v>
      </c>
      <c r="CN248" s="38">
        <f>Matrix2!CN248/Matrix3!CN248*100</f>
        <v>24.581939799331103</v>
      </c>
      <c r="CO248" s="40">
        <f>Matrix2!CO248/Matrix3!CO248*100</f>
        <v>5.3850705892298585</v>
      </c>
      <c r="CP248" s="35">
        <f>Matrix2!CP248-Matrix3!CP248</f>
        <v>66</v>
      </c>
      <c r="CQ248" s="77">
        <f>Matrix2!CQ248/Matrix3!CQ248*100-100</f>
        <v>0.65993400659934309</v>
      </c>
      <c r="CR248" s="35">
        <f>Matrix2!CR248-Matrix3!CR248</f>
        <v>363</v>
      </c>
      <c r="CS248" s="50">
        <f>Matrix2!CS248/Matrix3!CS248*100-100</f>
        <v>3.7407254740313221</v>
      </c>
      <c r="CT248" s="38">
        <f>Matrix2!CT248/Matrix3!CT248*100</f>
        <v>32.611502930366541</v>
      </c>
      <c r="CU248" s="35">
        <f>Matrix2!CT248-Matrix3!CU248</f>
        <v>33</v>
      </c>
      <c r="CV248" s="38">
        <f>Matrix2!CV248/Matrix3!CV248*100</f>
        <v>117.18486142842951</v>
      </c>
      <c r="CW248" s="38">
        <f>Matrix2!CW248/Matrix3!CW248*100</f>
        <v>57.081337397783905</v>
      </c>
      <c r="CX248" s="38">
        <f>Matrix2!CX248/Matrix3!CX248</f>
        <v>2.1297403132728774</v>
      </c>
      <c r="CY248" s="38">
        <f>Matrix2!CY248/Matrix3!CY248</f>
        <v>1.3521099116781159</v>
      </c>
      <c r="CZ248" s="38">
        <f>Matrix2!CZ248/Matrix3!CZ248</f>
        <v>37.104129263913826</v>
      </c>
      <c r="DA248" s="40">
        <f>(Matrix2!DA248-Matrix3!DA248)/Matrix3!DA248*100</f>
        <v>4.6444121915820071</v>
      </c>
      <c r="DB248" s="44" t="s">
        <v>46</v>
      </c>
      <c r="DC248" s="44" t="s">
        <v>46</v>
      </c>
      <c r="DD248" s="44" t="s">
        <v>46</v>
      </c>
      <c r="DE248" s="44" t="s">
        <v>46</v>
      </c>
      <c r="DF248" s="44">
        <f>Matrix2!DF248/Matrix3!DF248*100</f>
        <v>3.8317367763431904</v>
      </c>
      <c r="DG248" s="44">
        <f>Matrix2!DG248/Matrix3!DG248*100</f>
        <v>54.347826086956516</v>
      </c>
      <c r="DH248" s="44">
        <f>Matrix2!DH248/Matrix3!DH248*100</f>
        <v>2.7777777777777777</v>
      </c>
      <c r="DI248" s="44">
        <f>Matrix2!DI248/Matrix3!DI248*100</f>
        <v>40.909090909090914</v>
      </c>
    </row>
    <row r="249" spans="1:113" x14ac:dyDescent="0.2">
      <c r="A249" s="3" t="s">
        <v>28</v>
      </c>
      <c r="B249" s="4">
        <v>2021</v>
      </c>
      <c r="C249" s="2" t="s">
        <v>6</v>
      </c>
      <c r="D249" s="38">
        <f>Matrix2!D249/Matrix3!D249*100</f>
        <v>15.323943661971832</v>
      </c>
      <c r="E249" s="38">
        <f>Matrix2!E249/Matrix3!E249*100</f>
        <v>18.650306748466257</v>
      </c>
      <c r="F249" s="44" t="s">
        <v>46</v>
      </c>
      <c r="G249" s="51" t="s">
        <v>238</v>
      </c>
      <c r="H249" s="38">
        <f>Matrix2!H249/Matrix3!H249*100</f>
        <v>16.843025103272957</v>
      </c>
      <c r="I249" s="38">
        <f>Matrix2!I249/Matrix3!I249*100</f>
        <v>39.593263425484587</v>
      </c>
      <c r="J249" s="38">
        <f>Matrix2!J249/Matrix3!J249*100</f>
        <v>60.992504032640667</v>
      </c>
      <c r="K249" s="38">
        <f>Matrix2!K249/Matrix3!K249*100</f>
        <v>41.793154960386268</v>
      </c>
      <c r="L249" s="38">
        <f>Matrix2!L249/Matrix3!L249*100</f>
        <v>18.941933753520182</v>
      </c>
      <c r="M249" s="9" t="s">
        <v>46</v>
      </c>
      <c r="N249" s="29">
        <v>14.6</v>
      </c>
      <c r="O249" s="9">
        <f>Matrix2!O249/Matrix3!O249*100</f>
        <v>38.180933852140072</v>
      </c>
      <c r="P249" s="9">
        <f>Matrix2!P249/Matrix3!P249*100</f>
        <v>40.46677043568053</v>
      </c>
      <c r="Q249" s="9">
        <f>(Matrix3!Q249-Matrix2!Q249)/Matrix2!Q249*100</f>
        <v>42.869196986791692</v>
      </c>
      <c r="R249" s="40">
        <f>Matrix2!R249/Matrix3!R249*100</f>
        <v>28.204886331478164</v>
      </c>
      <c r="S249" s="38">
        <f>Matrix2!S249/Matrix3!S249*100</f>
        <v>66.659758561732545</v>
      </c>
      <c r="T249" s="38">
        <f>Matrix2!T249/Matrix3!T249*100</f>
        <v>74.449046377256224</v>
      </c>
      <c r="U249" s="38">
        <f>Matrix2!U249/Matrix3!U249*100</f>
        <v>45.420944558521562</v>
      </c>
      <c r="V249" s="38">
        <f>Matrix2!V249/Matrix3!V249*100</f>
        <v>58.712613784135236</v>
      </c>
      <c r="W249" s="38">
        <f>Matrix2!W249/Matrix3!W249*100</f>
        <v>48.752260397830014</v>
      </c>
      <c r="X249" s="38">
        <f>Matrix2!X249/Matrix3!X249*100</f>
        <v>11.256583897667419</v>
      </c>
      <c r="Y249" s="38">
        <f>Matrix2!Y249/Matrix3!Y249*100</f>
        <v>26.686934253580869</v>
      </c>
      <c r="Z249" s="38">
        <f>Matrix2!Z249/Matrix3!Z249*100</f>
        <v>15.913774979695392</v>
      </c>
      <c r="AA249" s="38">
        <f>(Matrix3!AA249-Matrix2!AA249)/Matrix2!AA249*100</f>
        <v>19.261976870918893</v>
      </c>
      <c r="AB249" s="38">
        <f>Matrix2!AB249/Matrix3!AB249*100</f>
        <v>10.77695016673419</v>
      </c>
      <c r="AC249" s="38">
        <f>Matrix2!AC249/Matrix3!AC249*100</f>
        <v>10.375004051469872</v>
      </c>
      <c r="AD249" s="38">
        <f>Matrix2!AD249/Matrix3!AD249*100</f>
        <v>86.74399337199668</v>
      </c>
      <c r="AE249" s="44">
        <f>Matrix2!AE249/Matrix3!AE249*100</f>
        <v>45.945121951219512</v>
      </c>
      <c r="AF249" s="40">
        <f>Matrix2!AF249/Matrix3!AF249*100</f>
        <v>25.248226950354606</v>
      </c>
      <c r="AG249" s="38">
        <f>Matrix2!AG249/Matrix3!AG249*100</f>
        <v>16.744518589132507</v>
      </c>
      <c r="AH249" s="38">
        <f>Matrix2!AH249/Matrix3!AH249*100</f>
        <v>44.210526315789473</v>
      </c>
      <c r="AI249" s="38">
        <f>Matrix2!AI249/Matrix3!AI249*100</f>
        <v>89.14425427872861</v>
      </c>
      <c r="AJ249" s="38">
        <f>Matrix2!AJ249/Matrix3!AJ249*100</f>
        <v>26.524822695035461</v>
      </c>
      <c r="AK249" s="38">
        <f>Matrix2!AK249/Matrix3!AK249*100</f>
        <v>19.464602483470408</v>
      </c>
      <c r="AL249" s="38">
        <f>Matrix2!AL249/Matrix3!AL249*100</f>
        <v>15.997419771004676</v>
      </c>
      <c r="AM249" s="38">
        <f>Matrix2!AM249/Matrix3!AM249*100</f>
        <v>37.365368682684341</v>
      </c>
      <c r="AN249" s="38">
        <f>Matrix2!AN249/Matrix3!AN249*100</f>
        <v>19.574912230761932</v>
      </c>
      <c r="AO249" s="38">
        <f>Matrix2!AO249/Matrix3!AO249*1000</f>
        <v>65.850649966790016</v>
      </c>
      <c r="AP249" s="38">
        <f>Matrix2!AP249/Matrix3!AP249*100</f>
        <v>18.650306748466257</v>
      </c>
      <c r="AQ249" s="40">
        <f>Matrix2!AQ249/Matrix3!AQ249*100</f>
        <v>22.9020979020979</v>
      </c>
      <c r="AR249" s="38">
        <f>Matrix2!AR249/Matrix3!AR249*100</f>
        <v>10.025421035907213</v>
      </c>
      <c r="AS249" s="38">
        <f>Matrix2!AS249/Matrix3!AS249*100</f>
        <v>39.825673534072905</v>
      </c>
      <c r="AT249" s="38">
        <f>Matrix2!AT249/Matrix3!AT249*100</f>
        <v>35.853561480302425</v>
      </c>
      <c r="AU249" s="38">
        <f>Matrix2!AU249/Matrix3!AU249*100</f>
        <v>42.619311875693668</v>
      </c>
      <c r="AV249" s="38">
        <f>Matrix2!AV249/Matrix3!AV249*100</f>
        <v>11.743264659270999</v>
      </c>
      <c r="AW249" s="38">
        <f>Matrix2!AW249/Matrix3!AW249*100</f>
        <v>3.0269413629160065</v>
      </c>
      <c r="AX249" s="38">
        <v>5.4</v>
      </c>
      <c r="AY249" s="38" t="s">
        <v>46</v>
      </c>
      <c r="AZ249" s="34" t="s">
        <v>46</v>
      </c>
      <c r="BA249" s="40">
        <f>Matrix2!BA249/Matrix3!BA249*1000</f>
        <v>14.058881905391994</v>
      </c>
      <c r="BB249" s="44">
        <f>Matrix2!BB249/Matrix3!BB249*100</f>
        <v>9.1515729265967583</v>
      </c>
      <c r="BC249" s="38">
        <f>Matrix2!BC249/Matrix3!BC249*100</f>
        <v>8.4039754457760889</v>
      </c>
      <c r="BD249" s="55">
        <f>Matrix2!BD249/Matrix3!BD249*100</f>
        <v>67.478260869565219</v>
      </c>
      <c r="BE249" s="38">
        <f>Matrix2!BE249/Matrix3!BE249*100</f>
        <v>8.2331998219848685</v>
      </c>
      <c r="BF249" s="51">
        <f>Matrix2!BF249/Matrix3!BF249*100</f>
        <v>49.189189189189193</v>
      </c>
      <c r="BG249" s="38">
        <f>Matrix2!BG249/Matrix3!BG249*100</f>
        <v>23.695583095011123</v>
      </c>
      <c r="BH249" s="38">
        <f>Matrix2!BH249/Matrix3!BH249*100</f>
        <v>4.2175137454740508</v>
      </c>
      <c r="BI249" s="38">
        <f>Matrix2!BI249/Matrix3!BI249*100</f>
        <v>18.89539748953975</v>
      </c>
      <c r="BJ249" s="38">
        <f>Matrix2!BJ249/Matrix3!BJ249*100</f>
        <v>8.8468619246861913</v>
      </c>
      <c r="BK249" s="38">
        <f>Matrix2!BK249/Matrix3!BK249*100</f>
        <v>25.804010594021943</v>
      </c>
      <c r="BL249" s="38" t="s">
        <v>46</v>
      </c>
      <c r="BM249" s="38" t="s">
        <v>46</v>
      </c>
      <c r="BN249" s="55" t="s">
        <v>238</v>
      </c>
      <c r="BO249" s="40" t="s">
        <v>46</v>
      </c>
      <c r="BP249" s="38">
        <f>Matrix2!BP249/Matrix3!BP249*100</f>
        <v>11.215634799095749</v>
      </c>
      <c r="BQ249" s="38">
        <f>Matrix2!BQ249/Matrix3!BQ249*100</f>
        <v>19.358712171174414</v>
      </c>
      <c r="BR249" s="38">
        <f>(Matrix2!BR249-Matrix3!BR249)/Matrix3!BR249*100</f>
        <v>50.405290102389074</v>
      </c>
      <c r="BS249" s="38">
        <f>Matrix2!BS249/Matrix3!BS249*100</f>
        <v>10.579917381633301</v>
      </c>
      <c r="BT249" s="38">
        <f>Matrix2!BT249/Matrix3!BT249*100</f>
        <v>5.6307594534477277</v>
      </c>
      <c r="BU249" s="38">
        <f>Matrix2!BU249/Matrix3!BU249*100</f>
        <v>3.1247721140523592</v>
      </c>
      <c r="BV249" s="38">
        <f>Matrix2!BV249/Matrix3!BV249*100</f>
        <v>11.543747136967477</v>
      </c>
      <c r="BW249" s="38">
        <f>Matrix2!BW249/Matrix3!BW249*100</f>
        <v>12.530528834172358</v>
      </c>
      <c r="BX249" s="93" t="s">
        <v>238</v>
      </c>
      <c r="BY249" s="45">
        <f>Matrix2!BY249/Matrix3!BY249*1000000</f>
        <v>23285.686197404641</v>
      </c>
      <c r="BZ249" s="38">
        <f>Matrix2!BZ249/Matrix3!BZ249*100</f>
        <v>61.738163330155707</v>
      </c>
      <c r="CA249" s="38">
        <f>Matrix2!CA249/Matrix3!CA249*100</f>
        <v>69.836015481768172</v>
      </c>
      <c r="CB249" s="38">
        <f>Matrix2!CB249/Matrix3!CB249*100</f>
        <v>88.784365200904247</v>
      </c>
      <c r="CC249" s="38">
        <f>Matrix2!CC249/Matrix3!CC249*100</f>
        <v>11.215634799095749</v>
      </c>
      <c r="CD249" s="38">
        <f>Matrix2!CD249/Matrix3!CD249*100</f>
        <v>8.0616932837453508</v>
      </c>
      <c r="CE249" s="38">
        <f>Matrix2!CE249/Matrix3!CE249*100</f>
        <v>71.71252566735113</v>
      </c>
      <c r="CF249" s="38">
        <f>Matrix2!CF249/Matrix3!CF249*100</f>
        <v>11.343804537521814</v>
      </c>
      <c r="CG249" s="35">
        <f>Matrix2!$CG249-Matrix3!CG249</f>
        <v>-9011</v>
      </c>
      <c r="CH249" s="38">
        <f>Matrix2!CH249/Matrix3!CH249*100</f>
        <v>5.2910597560347927</v>
      </c>
      <c r="CI249" s="38">
        <f>Matrix2!CI249/Matrix3!CI249*100</f>
        <v>3.8164599310309333</v>
      </c>
      <c r="CJ249" s="38">
        <f>Matrix2!CJ249/Matrix3!CJ249*100</f>
        <v>1.4745998250038603</v>
      </c>
      <c r="CK249" s="38">
        <f>Matrix2!CK249/Matrix3!CK249*100</f>
        <v>46.498054474708169</v>
      </c>
      <c r="CL249" s="38">
        <v>6.2</v>
      </c>
      <c r="CM249" s="38">
        <f>Matrix2!CM249/Matrix3!CM249*100</f>
        <v>66.293774319066145</v>
      </c>
      <c r="CN249" s="38">
        <f>Matrix2!CN249/Matrix3!CN249*100</f>
        <v>23.383356070941336</v>
      </c>
      <c r="CO249" s="40">
        <f>Matrix2!CO249/Matrix3!CO249*100</f>
        <v>10.582335209539306</v>
      </c>
      <c r="CP249" s="35">
        <f>Matrix2!CP249-Matrix3!CP249</f>
        <v>72</v>
      </c>
      <c r="CQ249" s="77">
        <f>Matrix2!CQ249/Matrix3!CQ249*100-100</f>
        <v>0.23693563248650662</v>
      </c>
      <c r="CR249" s="35">
        <f>Matrix2!CR249-Matrix3!CR249</f>
        <v>585</v>
      </c>
      <c r="CS249" s="50">
        <f>Matrix2!CS249/Matrix3!CS249*100-100</f>
        <v>1.9581589958159071</v>
      </c>
      <c r="CT249" s="38">
        <f>Matrix2!CT249/Matrix3!CT249*100</f>
        <v>56.00131319763625</v>
      </c>
      <c r="CU249" s="35">
        <f>Matrix2!CT249-Matrix3!CU249</f>
        <v>35</v>
      </c>
      <c r="CV249" s="38">
        <f>Matrix2!CV249/Matrix3!CV249*100</f>
        <v>94.38411030860145</v>
      </c>
      <c r="CW249" s="38">
        <f>Matrix2!CW249/Matrix3!CW249*100</f>
        <v>45.677470606927237</v>
      </c>
      <c r="CX249" s="38">
        <f>Matrix2!CX249/Matrix3!CX249</f>
        <v>2.1067782426778243</v>
      </c>
      <c r="CY249" s="38">
        <f>Matrix2!CY249/Matrix3!CY249</f>
        <v>7.9169811320754713</v>
      </c>
      <c r="CZ249" s="38">
        <f>Matrix2!CZ249/Matrix3!CZ249</f>
        <v>65.290456431535276</v>
      </c>
      <c r="DA249" s="40">
        <f>(Matrix2!DA249-Matrix3!DA249)/Matrix3!DA249*100</f>
        <v>9.6774193548387153</v>
      </c>
      <c r="DB249" s="44" t="s">
        <v>46</v>
      </c>
      <c r="DC249" s="44" t="s">
        <v>46</v>
      </c>
      <c r="DD249" s="44" t="s">
        <v>46</v>
      </c>
      <c r="DE249" s="44" t="s">
        <v>46</v>
      </c>
      <c r="DF249" s="44">
        <f>Matrix2!DF249/Matrix3!DF249*100</f>
        <v>8.4039754457760889</v>
      </c>
      <c r="DG249" s="44">
        <f>Matrix2!DG249/Matrix3!DG249*100</f>
        <v>67.478260869565219</v>
      </c>
      <c r="DH249" s="44">
        <f>Matrix2!DH249/Matrix3!DH249*100</f>
        <v>8.2331998219848685</v>
      </c>
      <c r="DI249" s="44">
        <f>Matrix2!DI249/Matrix3!DI249*100</f>
        <v>49.189189189189193</v>
      </c>
    </row>
    <row r="250" spans="1:113" x14ac:dyDescent="0.2">
      <c r="A250" s="3" t="s">
        <v>29</v>
      </c>
      <c r="B250" s="4">
        <v>2021</v>
      </c>
      <c r="C250" s="2" t="s">
        <v>7</v>
      </c>
      <c r="D250" s="38">
        <f>Matrix2!D250/Matrix3!D250*100</f>
        <v>7.7079107505070992</v>
      </c>
      <c r="E250" s="38">
        <f>Matrix2!E250/Matrix3!E250*100</f>
        <v>4.434589800443459</v>
      </c>
      <c r="F250" s="44" t="s">
        <v>46</v>
      </c>
      <c r="G250" s="51" t="s">
        <v>238</v>
      </c>
      <c r="H250" s="38">
        <f>Matrix2!H250/Matrix3!H250*100</f>
        <v>9.0173852130166203</v>
      </c>
      <c r="I250" s="38">
        <f>Matrix2!I250/Matrix3!I250*100</f>
        <v>23.269438960708143</v>
      </c>
      <c r="J250" s="38">
        <f>Matrix2!J250/Matrix3!J250*100</f>
        <v>40.774240231548482</v>
      </c>
      <c r="K250" s="38">
        <f>Matrix2!K250/Matrix3!K250*100</f>
        <v>23.687126080212721</v>
      </c>
      <c r="L250" s="38">
        <f>Matrix2!L250/Matrix3!L250*100</f>
        <v>9.9412215691285457</v>
      </c>
      <c r="M250" s="9" t="s">
        <v>46</v>
      </c>
      <c r="N250" s="29" t="s">
        <v>237</v>
      </c>
      <c r="O250" s="9">
        <f>Matrix2!O250/Matrix3!O250*100</f>
        <v>34.642857142857139</v>
      </c>
      <c r="P250" s="9" t="s">
        <v>237</v>
      </c>
      <c r="Q250" s="9" t="s">
        <v>237</v>
      </c>
      <c r="R250" s="40">
        <f>Matrix2!R250/Matrix3!R250*100</f>
        <v>28.742937853107343</v>
      </c>
      <c r="S250" s="38">
        <f>Matrix2!S250/Matrix3!S250*100</f>
        <v>66.996421805935597</v>
      </c>
      <c r="T250" s="38">
        <f>Matrix2!T250/Matrix3!T250*100</f>
        <v>68.956578094620866</v>
      </c>
      <c r="U250" s="38">
        <f>Matrix2!U250/Matrix3!U250*100</f>
        <v>49.200492004920051</v>
      </c>
      <c r="V250" s="38">
        <f>Matrix2!V250/Matrix3!V250*100</f>
        <v>55.994152046783633</v>
      </c>
      <c r="W250" s="38">
        <f>Matrix2!W250/Matrix3!W250*100</f>
        <v>52.964285714285722</v>
      </c>
      <c r="X250" s="38">
        <f>Matrix2!X250/Matrix3!X250*100</f>
        <v>11.518505707367693</v>
      </c>
      <c r="Y250" s="38">
        <f>Matrix2!Y250/Matrix3!Y250*100</f>
        <v>19.89576696719211</v>
      </c>
      <c r="Z250" s="38">
        <f>Matrix2!Z250/Matrix3!Z250*100</f>
        <v>10.699876134040647</v>
      </c>
      <c r="AA250" s="38">
        <f>(Matrix3!AA250-Matrix2!AA250)/Matrix2!AA250*100</f>
        <v>16.453491146852485</v>
      </c>
      <c r="AB250" s="38">
        <f>Matrix2!AB250/Matrix3!AB250*100</f>
        <v>5.5254737878414968</v>
      </c>
      <c r="AC250" s="38">
        <f>Matrix2!AC250/Matrix3!AC250*100</f>
        <v>5.9918173419559189</v>
      </c>
      <c r="AD250" s="38">
        <f>Matrix2!AD250/Matrix3!AD250*100</f>
        <v>87.074829931972786</v>
      </c>
      <c r="AE250" s="44">
        <f>Matrix2!AE250/Matrix3!AE250*100</f>
        <v>34.479704797047972</v>
      </c>
      <c r="AF250" s="40">
        <f>Matrix2!AF250/Matrix3!AF250*100</f>
        <v>0</v>
      </c>
      <c r="AG250" s="38">
        <f>Matrix2!AG250/Matrix3!AG250*100</f>
        <v>17.601732153091763</v>
      </c>
      <c r="AH250" s="38">
        <f>Matrix2!AH250/Matrix3!AH250*100</f>
        <v>69.686411149825787</v>
      </c>
      <c r="AI250" s="38">
        <f>Matrix2!AI250/Matrix3!AI250*100</f>
        <v>97.521768251841934</v>
      </c>
      <c r="AJ250" s="38">
        <f>Matrix2!AJ250/Matrix3!AJ250*100</f>
        <v>0.16339869281045752</v>
      </c>
      <c r="AK250" s="38">
        <f>Matrix2!AK250/Matrix3!AK250*100</f>
        <v>18.081180811808117</v>
      </c>
      <c r="AL250" s="38">
        <f>Matrix2!AL250/Matrix3!AL250*100</f>
        <v>7.3800738007380069</v>
      </c>
      <c r="AM250" s="38">
        <f>Matrix2!AM250/Matrix3!AM250*100</f>
        <v>22.448979591836736</v>
      </c>
      <c r="AN250" s="38">
        <f>Matrix2!AN250/Matrix3!AN250*100</f>
        <v>9.9493487698986964</v>
      </c>
      <c r="AO250" s="38">
        <f>Matrix2!AO250/Matrix3!AO250*1000</f>
        <v>40.520984081041966</v>
      </c>
      <c r="AP250" s="38">
        <f>Matrix2!AP250/Matrix3!AP250*100</f>
        <v>4.434589800443459</v>
      </c>
      <c r="AQ250" s="40">
        <f>Matrix2!AQ250/Matrix3!AQ250*100</f>
        <v>5.394190871369295</v>
      </c>
      <c r="AR250" s="38">
        <f>Matrix2!AR250/Matrix3!AR250*100</f>
        <v>9.0874355218748004</v>
      </c>
      <c r="AS250" s="38">
        <f>Matrix2!AS250/Matrix3!AS250*100</f>
        <v>31.81499649614576</v>
      </c>
      <c r="AT250" s="38">
        <f>Matrix2!AT250/Matrix3!AT250*100</f>
        <v>41.189427312775329</v>
      </c>
      <c r="AU250" s="38">
        <f>Matrix2!AU250/Matrix3!AU250*100</f>
        <v>43.315508021390379</v>
      </c>
      <c r="AV250" s="38">
        <f>Matrix2!AV250/Matrix3!AV250*100</f>
        <v>6.5872459705676247</v>
      </c>
      <c r="AW250" s="38">
        <f>Matrix2!AW250/Matrix3!AW250*100</f>
        <v>1.6818500350385426</v>
      </c>
      <c r="AX250" s="38" t="s">
        <v>237</v>
      </c>
      <c r="AY250" s="38" t="s">
        <v>46</v>
      </c>
      <c r="AZ250" s="34" t="s">
        <v>46</v>
      </c>
      <c r="BA250" s="40">
        <f>Matrix2!BA250/Matrix3!BA250*1000</f>
        <v>14.88833746898263</v>
      </c>
      <c r="BB250" s="44">
        <f>Matrix2!BB250/Matrix3!BB250*100</f>
        <v>8.6289244093485316</v>
      </c>
      <c r="BC250" s="38">
        <f>Matrix2!BC250/Matrix3!BC250*100</f>
        <v>6.0150375939849621</v>
      </c>
      <c r="BD250" s="55">
        <f>Matrix2!BD250/Matrix3!BD250*100</f>
        <v>65.178571428571431</v>
      </c>
      <c r="BE250" s="38">
        <f>Matrix2!BE250/Matrix3!BE250*100</f>
        <v>6.231003039513678</v>
      </c>
      <c r="BF250" s="51">
        <f>Matrix2!BF250/Matrix3!BF250*100</f>
        <v>53.658536585365859</v>
      </c>
      <c r="BG250" s="38">
        <f>Matrix2!BG250/Matrix3!BG250*100</f>
        <v>24.918805323823474</v>
      </c>
      <c r="BH250" s="38">
        <f>Matrix2!BH250/Matrix3!BH250*100</f>
        <v>2.4278047533861487</v>
      </c>
      <c r="BI250" s="38">
        <f>Matrix2!BI250/Matrix3!BI250*100</f>
        <v>19.416311300639659</v>
      </c>
      <c r="BJ250" s="38">
        <f>Matrix2!BJ250/Matrix3!BJ250*100</f>
        <v>9.6748400852878458</v>
      </c>
      <c r="BK250" s="38">
        <f>Matrix2!BK250/Matrix3!BK250*100</f>
        <v>22.865013774104685</v>
      </c>
      <c r="BL250" s="38" t="s">
        <v>46</v>
      </c>
      <c r="BM250" s="38" t="s">
        <v>46</v>
      </c>
      <c r="BN250" s="55" t="s">
        <v>238</v>
      </c>
      <c r="BO250" s="40" t="s">
        <v>46</v>
      </c>
      <c r="BP250" s="38">
        <f>Matrix2!BP250/Matrix3!BP250*100</f>
        <v>10.729411764705882</v>
      </c>
      <c r="BQ250" s="38">
        <f>Matrix2!BQ250/Matrix3!BQ250*100</f>
        <v>13.755741395518672</v>
      </c>
      <c r="BR250" s="38">
        <f>(Matrix2!BR250-Matrix3!BR250)/Matrix3!BR250*100</f>
        <v>61.91921346571516</v>
      </c>
      <c r="BS250" s="38">
        <f>Matrix2!BS250/Matrix3!BS250*100</f>
        <v>5.7504935362669558</v>
      </c>
      <c r="BT250" s="38">
        <f>Matrix2!BT250/Matrix3!BT250*100</f>
        <v>3.0057950710055401</v>
      </c>
      <c r="BU250" s="38">
        <f>Matrix2!BU250/Matrix3!BU250*100</f>
        <v>1.7411764705882353</v>
      </c>
      <c r="BV250" s="38">
        <f>Matrix2!BV250/Matrix3!BV250*100</f>
        <v>6.005089058524173</v>
      </c>
      <c r="BW250" s="38">
        <f>Matrix2!BW250/Matrix3!BW250*100</f>
        <v>6.8214505855763301</v>
      </c>
      <c r="BX250" s="93" t="s">
        <v>238</v>
      </c>
      <c r="BY250" s="45">
        <f>Matrix2!BY250/Matrix3!BY250*1000000</f>
        <v>27697.767678117896</v>
      </c>
      <c r="BZ250" s="38">
        <f>Matrix2!BZ250/Matrix3!BZ250*100</f>
        <v>59.733808826338915</v>
      </c>
      <c r="CA250" s="38">
        <f>Matrix2!CA250/Matrix3!CA250*100</f>
        <v>67.503176620076246</v>
      </c>
      <c r="CB250" s="38">
        <f>Matrix2!CB250/Matrix3!CB250*100</f>
        <v>89.270588235294113</v>
      </c>
      <c r="CC250" s="38">
        <f>Matrix2!CC250/Matrix3!CC250*100</f>
        <v>10.729411764705882</v>
      </c>
      <c r="CD250" s="38">
        <f>Matrix2!CD250/Matrix3!CD250*100</f>
        <v>8.235294117647058</v>
      </c>
      <c r="CE250" s="38">
        <f>Matrix2!CE250/Matrix3!CE250*100</f>
        <v>68.089966613951859</v>
      </c>
      <c r="CF250" s="38">
        <f>Matrix2!CF250/Matrix3!CF250*100</f>
        <v>14.14141414141414</v>
      </c>
      <c r="CG250" s="35">
        <f>Matrix2!$CG250-Matrix3!CG250</f>
        <v>-2043</v>
      </c>
      <c r="CH250" s="38">
        <f>Matrix2!CH250/Matrix3!CH250*100</f>
        <v>2.9850746268656714</v>
      </c>
      <c r="CI250" s="38">
        <f>Matrix2!CI250/Matrix3!CI250*100</f>
        <v>1.9296375266524519</v>
      </c>
      <c r="CJ250" s="38">
        <f>Matrix2!CJ250/Matrix3!CJ250*100</f>
        <v>1.0554371002132195</v>
      </c>
      <c r="CK250" s="38">
        <f>Matrix2!CK250/Matrix3!CK250*100</f>
        <v>38.928571428571431</v>
      </c>
      <c r="CL250" s="38" t="s">
        <v>237</v>
      </c>
      <c r="CM250" s="38">
        <f>Matrix2!CM250/Matrix3!CM250*100</f>
        <v>56.071428571428569</v>
      </c>
      <c r="CN250" s="38">
        <f>Matrix2!CN250/Matrix3!CN250*100</f>
        <v>24.025974025974026</v>
      </c>
      <c r="CO250" s="40">
        <f>Matrix2!CO250/Matrix3!CO250*100</f>
        <v>5.9051628628406823</v>
      </c>
      <c r="CP250" s="35">
        <f>Matrix2!CP250-Matrix3!CP250</f>
        <v>51</v>
      </c>
      <c r="CQ250" s="77">
        <f>Matrix2!CQ250/Matrix3!CQ250*100-100</f>
        <v>0.65527431581654128</v>
      </c>
      <c r="CR250" s="35">
        <f>Matrix2!CR250-Matrix3!CR250</f>
        <v>330</v>
      </c>
      <c r="CS250" s="50">
        <f>Matrix2!CS250/Matrix3!CS250*100-100</f>
        <v>4.3976545842217405</v>
      </c>
      <c r="CT250" s="38">
        <f>Matrix2!CT250/Matrix3!CT250*100</f>
        <v>49.119223895838651</v>
      </c>
      <c r="CU250" s="35">
        <f>Matrix2!CT250-Matrix3!CU250</f>
        <v>11</v>
      </c>
      <c r="CV250" s="38">
        <f>Matrix2!CV250/Matrix3!CV250*100</f>
        <v>104.94766402859332</v>
      </c>
      <c r="CW250" s="38">
        <f>Matrix2!CW250/Matrix3!CW250*100</f>
        <v>52.356874482582953</v>
      </c>
      <c r="CX250" s="38">
        <f>Matrix2!CX250/Matrix3!CX250</f>
        <v>2.0926172707889128</v>
      </c>
      <c r="CY250" s="38">
        <f>Matrix2!CY250/Matrix3!CY250</f>
        <v>3.6290732609198058</v>
      </c>
      <c r="CZ250" s="38">
        <f>Matrix2!CZ250/Matrix3!CZ250</f>
        <v>53.050675675675677</v>
      </c>
      <c r="DA250" s="40">
        <f>(Matrix2!DA250-Matrix3!DA250)/Matrix3!DA250*100</f>
        <v>3.2573289902280158</v>
      </c>
      <c r="DB250" s="44" t="s">
        <v>46</v>
      </c>
      <c r="DC250" s="44" t="s">
        <v>46</v>
      </c>
      <c r="DD250" s="44" t="s">
        <v>46</v>
      </c>
      <c r="DE250" s="44" t="s">
        <v>46</v>
      </c>
      <c r="DF250" s="44">
        <f>Matrix2!DF250/Matrix3!DF250*100</f>
        <v>6.0150375939849621</v>
      </c>
      <c r="DG250" s="44">
        <f>Matrix2!DG250/Matrix3!DG250*100</f>
        <v>65.178571428571431</v>
      </c>
      <c r="DH250" s="44">
        <f>Matrix2!DH250/Matrix3!DH250*100</f>
        <v>6.231003039513678</v>
      </c>
      <c r="DI250" s="44">
        <f>Matrix2!DI250/Matrix3!DI250*100</f>
        <v>53.658536585365859</v>
      </c>
    </row>
    <row r="251" spans="1:113" x14ac:dyDescent="0.2">
      <c r="A251" s="3" t="s">
        <v>30</v>
      </c>
      <c r="B251" s="4">
        <v>2021</v>
      </c>
      <c r="C251" s="2" t="s">
        <v>8</v>
      </c>
      <c r="D251" s="38">
        <f>Matrix2!D251/Matrix3!D251*100</f>
        <v>9.79020979020979</v>
      </c>
      <c r="E251" s="38">
        <f>Matrix2!E251/Matrix3!E251*100</f>
        <v>5.103969754253308</v>
      </c>
      <c r="F251" s="44" t="s">
        <v>46</v>
      </c>
      <c r="G251" s="51" t="s">
        <v>238</v>
      </c>
      <c r="H251" s="38">
        <f>Matrix2!H251/Matrix3!H251*100</f>
        <v>8.4260403790688088</v>
      </c>
      <c r="I251" s="38">
        <f>Matrix2!I251/Matrix3!I251*100</f>
        <v>20.771528636176349</v>
      </c>
      <c r="J251" s="38">
        <f>Matrix2!J251/Matrix3!J251*100</f>
        <v>36.663693131132916</v>
      </c>
      <c r="K251" s="38">
        <f>Matrix2!K251/Matrix3!K251*100</f>
        <v>21.56792873051225</v>
      </c>
      <c r="L251" s="38">
        <f>Matrix2!L251/Matrix3!L251*100</f>
        <v>7.850041425020712</v>
      </c>
      <c r="M251" s="9" t="s">
        <v>46</v>
      </c>
      <c r="N251" s="29" t="s">
        <v>237</v>
      </c>
      <c r="O251" s="9">
        <f>Matrix2!O251/Matrix3!O251*100</f>
        <v>31.25</v>
      </c>
      <c r="P251" s="9" t="s">
        <v>237</v>
      </c>
      <c r="Q251" s="9" t="s">
        <v>237</v>
      </c>
      <c r="R251" s="40">
        <f>Matrix2!R251/Matrix3!R251*100</f>
        <v>34.841075794621027</v>
      </c>
      <c r="S251" s="38">
        <f>Matrix2!S251/Matrix3!S251*100</f>
        <v>66.37300531914893</v>
      </c>
      <c r="T251" s="38">
        <f>Matrix2!T251/Matrix3!T251*100</f>
        <v>69.936708860759495</v>
      </c>
      <c r="U251" s="38">
        <f>Matrix2!U251/Matrix3!U251*100</f>
        <v>49.207023506088923</v>
      </c>
      <c r="V251" s="38">
        <f>Matrix2!V251/Matrix3!V251*100</f>
        <v>56.985698569856993</v>
      </c>
      <c r="W251" s="38">
        <f>Matrix2!W251/Matrix3!W251*100</f>
        <v>53.151079136690647</v>
      </c>
      <c r="X251" s="38">
        <f>Matrix2!X251/Matrix3!X251*100</f>
        <v>12.96347923055478</v>
      </c>
      <c r="Y251" s="38">
        <f>Matrix2!Y251/Matrix3!Y251*100</f>
        <v>18.430030622376318</v>
      </c>
      <c r="Z251" s="38">
        <f>Matrix2!Z251/Matrix3!Z251*100</f>
        <v>11.126858867315262</v>
      </c>
      <c r="AA251" s="38">
        <f>(Matrix3!AA251-Matrix2!AA251)/Matrix2!AA251*100</f>
        <v>17.720177002028148</v>
      </c>
      <c r="AB251" s="38">
        <f>Matrix2!AB251/Matrix3!AB251*100</f>
        <v>5.8233131272980225</v>
      </c>
      <c r="AC251" s="38">
        <f>Matrix2!AC251/Matrix3!AC251*100</f>
        <v>7.0565593927082224</v>
      </c>
      <c r="AD251" s="38">
        <f>Matrix2!AD251/Matrix3!AD251*100</f>
        <v>88.983050847457619</v>
      </c>
      <c r="AE251" s="44">
        <f>Matrix2!AE251/Matrix3!AE251*100</f>
        <v>63.632963470888917</v>
      </c>
      <c r="AF251" s="40">
        <f>Matrix2!AF251/Matrix3!AF251*100</f>
        <v>100</v>
      </c>
      <c r="AG251" s="38">
        <f>Matrix2!AG251/Matrix3!AG251*100</f>
        <v>17.320766378244748</v>
      </c>
      <c r="AH251" s="38">
        <f>Matrix2!AH251/Matrix3!AH251*100</f>
        <v>72.5</v>
      </c>
      <c r="AI251" s="38">
        <f>Matrix2!AI251/Matrix3!AI251*100</f>
        <v>101.22688152353049</v>
      </c>
      <c r="AJ251" s="38">
        <f>Matrix2!AJ251/Matrix3!AJ251*100</f>
        <v>19.914651493598861</v>
      </c>
      <c r="AK251" s="38">
        <f>Matrix2!AK251/Matrix3!AK251*100</f>
        <v>17.780010045203415</v>
      </c>
      <c r="AL251" s="38">
        <f>Matrix2!AL251/Matrix3!AL251*100</f>
        <v>7.2827724761426422</v>
      </c>
      <c r="AM251" s="38">
        <f>Matrix2!AM251/Matrix3!AM251*100</f>
        <v>20.33898305084746</v>
      </c>
      <c r="AN251" s="38">
        <f>Matrix2!AN251/Matrix3!AN251*100</f>
        <v>10.704727921498662</v>
      </c>
      <c r="AO251" s="38">
        <f>Matrix2!AO251/Matrix3!AO251*1000</f>
        <v>41.926851025869759</v>
      </c>
      <c r="AP251" s="38">
        <f>Matrix2!AP251/Matrix3!AP251*100</f>
        <v>5.103969754253308</v>
      </c>
      <c r="AQ251" s="40">
        <f>Matrix2!AQ251/Matrix3!AQ251*100</f>
        <v>6.7019400352733687</v>
      </c>
      <c r="AR251" s="38">
        <f>Matrix2!AR251/Matrix3!AR251*100</f>
        <v>9.121343222084878</v>
      </c>
      <c r="AS251" s="38">
        <f>Matrix2!AS251/Matrix3!AS251*100</f>
        <v>28.96668548842462</v>
      </c>
      <c r="AT251" s="38">
        <f>Matrix2!AT251/Matrix3!AT251*100</f>
        <v>36.06237816764132</v>
      </c>
      <c r="AU251" s="38">
        <f>Matrix2!AU251/Matrix3!AU251*100</f>
        <v>38.918918918918919</v>
      </c>
      <c r="AV251" s="38">
        <f>Matrix2!AV251/Matrix3!AV251*100</f>
        <v>5.1948051948051948</v>
      </c>
      <c r="AW251" s="38">
        <f>Matrix2!AW251/Matrix3!AW251*100</f>
        <v>1.8068887634105024</v>
      </c>
      <c r="AX251" s="38" t="s">
        <v>237</v>
      </c>
      <c r="AY251" s="38" t="s">
        <v>46</v>
      </c>
      <c r="AZ251" s="34" t="s">
        <v>46</v>
      </c>
      <c r="BA251" s="40">
        <f>Matrix2!BA251/Matrix3!BA251*1000</f>
        <v>16.88048615800135</v>
      </c>
      <c r="BB251" s="44">
        <f>Matrix2!BB251/Matrix3!BB251*100</f>
        <v>8.1118665018541414</v>
      </c>
      <c r="BC251" s="38">
        <f>Matrix2!BC251/Matrix3!BC251*100</f>
        <v>3.568242640499554</v>
      </c>
      <c r="BD251" s="55">
        <f>Matrix2!BD251/Matrix3!BD251*100</f>
        <v>58.75</v>
      </c>
      <c r="BE251" s="38">
        <f>Matrix2!BE251/Matrix3!BE251*100</f>
        <v>2.2077922077922079</v>
      </c>
      <c r="BF251" s="51">
        <f>Matrix2!BF251/Matrix3!BF251*100</f>
        <v>58.82352941176471</v>
      </c>
      <c r="BG251" s="38">
        <f>Matrix2!BG251/Matrix3!BG251*100</f>
        <v>24.866089822826535</v>
      </c>
      <c r="BH251" s="38">
        <f>Matrix2!BH251/Matrix3!BH251*100</f>
        <v>2.5890637945318975</v>
      </c>
      <c r="BI251" s="38">
        <f>Matrix2!BI251/Matrix3!BI251*100</f>
        <v>19.596135055911411</v>
      </c>
      <c r="BJ251" s="38">
        <f>Matrix2!BJ251/Matrix3!BJ251*100</f>
        <v>9.5537943762892201</v>
      </c>
      <c r="BK251" s="38">
        <f>Matrix2!BK251/Matrix3!BK251*100</f>
        <v>27.045454545454543</v>
      </c>
      <c r="BL251" s="38" t="s">
        <v>46</v>
      </c>
      <c r="BM251" s="38" t="s">
        <v>46</v>
      </c>
      <c r="BN251" s="55" t="s">
        <v>238</v>
      </c>
      <c r="BO251" s="40" t="s">
        <v>46</v>
      </c>
      <c r="BP251" s="38">
        <f>Matrix2!BP251/Matrix3!BP251*100</f>
        <v>11.403838916070756</v>
      </c>
      <c r="BQ251" s="38">
        <f>Matrix2!BQ251/Matrix3!BQ251*100</f>
        <v>13.606402139051669</v>
      </c>
      <c r="BR251" s="38">
        <f>(Matrix2!BR251-Matrix3!BR251)/Matrix3!BR251*100</f>
        <v>69.828859280651088</v>
      </c>
      <c r="BS251" s="38">
        <f>Matrix2!BS251/Matrix3!BS251*100</f>
        <v>6.4173877214668318</v>
      </c>
      <c r="BT251" s="38">
        <f>Matrix2!BT251/Matrix3!BT251*100</f>
        <v>3.1983930778739187</v>
      </c>
      <c r="BU251" s="38">
        <f>Matrix2!BU251/Matrix3!BU251*100</f>
        <v>1.9320035127336594</v>
      </c>
      <c r="BV251" s="38">
        <f>Matrix2!BV251/Matrix3!BV251*100</f>
        <v>6.4025226213326025</v>
      </c>
      <c r="BW251" s="38">
        <f>Matrix2!BW251/Matrix3!BW251*100</f>
        <v>8.1325301204819276</v>
      </c>
      <c r="BX251" s="93" t="s">
        <v>238</v>
      </c>
      <c r="BY251" s="45">
        <f>Matrix2!BY251/Matrix3!BY251*1000000</f>
        <v>28500.579740697798</v>
      </c>
      <c r="BZ251" s="38">
        <f>Matrix2!BZ251/Matrix3!BZ251*100</f>
        <v>60.280181293778327</v>
      </c>
      <c r="CA251" s="38">
        <f>Matrix2!CA251/Matrix3!CA251*100</f>
        <v>67.073375967687639</v>
      </c>
      <c r="CB251" s="38">
        <f>Matrix2!CB251/Matrix3!CB251*100</f>
        <v>88.596161083929246</v>
      </c>
      <c r="CC251" s="38">
        <f>Matrix2!CC251/Matrix3!CC251*100</f>
        <v>11.403838916070756</v>
      </c>
      <c r="CD251" s="38">
        <f>Matrix2!CD251/Matrix3!CD251*100</f>
        <v>7.4520135491155433</v>
      </c>
      <c r="CE251" s="38">
        <f>Matrix2!CE251/Matrix3!CE251*100</f>
        <v>67.261399037099963</v>
      </c>
      <c r="CF251" s="38">
        <f>Matrix2!CF251/Matrix3!CF251*100</f>
        <v>12.244897959183673</v>
      </c>
      <c r="CG251" s="35">
        <f>Matrix2!$CG251-Matrix3!CG251</f>
        <v>-2506</v>
      </c>
      <c r="CH251" s="38">
        <f>Matrix2!CH251/Matrix3!CH251*100</f>
        <v>3.6910457963089538</v>
      </c>
      <c r="CI251" s="38">
        <f>Matrix2!CI251/Matrix3!CI251*100</f>
        <v>2.4350649350649354</v>
      </c>
      <c r="CJ251" s="38">
        <f>Matrix2!CJ251/Matrix3!CJ251*100</f>
        <v>1.2559808612440191</v>
      </c>
      <c r="CK251" s="38">
        <f>Matrix2!CK251/Matrix3!CK251*100</f>
        <v>48.611111111111107</v>
      </c>
      <c r="CL251" s="38" t="s">
        <v>237</v>
      </c>
      <c r="CM251" s="38">
        <f>Matrix2!CM251/Matrix3!CM251*100</f>
        <v>54.166666666666664</v>
      </c>
      <c r="CN251" s="38">
        <f>Matrix2!CN251/Matrix3!CN251*100</f>
        <v>23.950233281493002</v>
      </c>
      <c r="CO251" s="40">
        <f>Matrix2!CO251/Matrix3!CO251*100</f>
        <v>6.7795100222717144</v>
      </c>
      <c r="CP251" s="35">
        <f>Matrix2!CP251-Matrix3!CP251</f>
        <v>30</v>
      </c>
      <c r="CQ251" s="77">
        <f>Matrix2!CQ251/Matrix3!CQ251*100-100</f>
        <v>0.3221995489206364</v>
      </c>
      <c r="CR251" s="35">
        <f>Matrix2!CR251-Matrix3!CR251</f>
        <v>130</v>
      </c>
      <c r="CS251" s="50">
        <f>Matrix2!CS251/Matrix3!CS251*100-100</f>
        <v>1.4113559874063526</v>
      </c>
      <c r="CT251" s="38">
        <f>Matrix2!CT251/Matrix3!CT251*100</f>
        <v>41.590836098918743</v>
      </c>
      <c r="CU251" s="35">
        <f>Matrix2!CT251-Matrix3!CU251</f>
        <v>29</v>
      </c>
      <c r="CV251" s="38">
        <f>Matrix2!CV251/Matrix3!CV251*100</f>
        <v>106.79049352317737</v>
      </c>
      <c r="CW251" s="38">
        <f>Matrix2!CW251/Matrix3!CW251*100</f>
        <v>51.376699629171817</v>
      </c>
      <c r="CX251" s="38">
        <f>Matrix2!CX251/Matrix3!CX251</f>
        <v>2.1079144501139941</v>
      </c>
      <c r="CY251" s="38">
        <f>Matrix2!CY251/Matrix3!CY251</f>
        <v>6.119130160731169</v>
      </c>
      <c r="CZ251" s="38">
        <f>Matrix2!CZ251/Matrix3!CZ251</f>
        <v>58.481927710843372</v>
      </c>
      <c r="DA251" s="40">
        <f>(Matrix2!DA251-Matrix3!DA251)/Matrix3!DA251*100</f>
        <v>6.1191626409017692</v>
      </c>
      <c r="DB251" s="44" t="s">
        <v>46</v>
      </c>
      <c r="DC251" s="44" t="s">
        <v>46</v>
      </c>
      <c r="DD251" s="44" t="s">
        <v>46</v>
      </c>
      <c r="DE251" s="44" t="s">
        <v>46</v>
      </c>
      <c r="DF251" s="44">
        <f>Matrix2!DF251/Matrix3!DF251*100</f>
        <v>3.568242640499554</v>
      </c>
      <c r="DG251" s="44">
        <f>Matrix2!DG251/Matrix3!DG251*100</f>
        <v>58.75</v>
      </c>
      <c r="DH251" s="44">
        <f>Matrix2!DH251/Matrix3!DH251*100</f>
        <v>2.2077922077922079</v>
      </c>
      <c r="DI251" s="44">
        <f>Matrix2!DI251/Matrix3!DI251*100</f>
        <v>58.82352941176471</v>
      </c>
    </row>
    <row r="252" spans="1:113" x14ac:dyDescent="0.2">
      <c r="A252" s="3" t="s">
        <v>31</v>
      </c>
      <c r="B252" s="4">
        <v>2021</v>
      </c>
      <c r="C252" s="2" t="s">
        <v>9</v>
      </c>
      <c r="D252" s="38">
        <f>Matrix2!D252/Matrix3!D252*100</f>
        <v>7.4803149606299222</v>
      </c>
      <c r="E252" s="38">
        <f>Matrix2!E252/Matrix3!E252*100</f>
        <v>4.3227665706051877</v>
      </c>
      <c r="F252" s="44" t="s">
        <v>46</v>
      </c>
      <c r="G252" s="51" t="s">
        <v>238</v>
      </c>
      <c r="H252" s="38">
        <f>Matrix2!H252/Matrix3!H252*100</f>
        <v>9.2507985282820524</v>
      </c>
      <c r="I252" s="38">
        <f>Matrix2!I252/Matrix3!I252*100</f>
        <v>23.879028019245542</v>
      </c>
      <c r="J252" s="38">
        <f>Matrix2!J252/Matrix3!J252*100</f>
        <v>39.414263357925329</v>
      </c>
      <c r="K252" s="38">
        <f>Matrix2!K252/Matrix3!K252*100</f>
        <v>25.024996429081558</v>
      </c>
      <c r="L252" s="38">
        <f>Matrix2!L252/Matrix3!L252*100</f>
        <v>10.210930009587727</v>
      </c>
      <c r="M252" s="9" t="s">
        <v>46</v>
      </c>
      <c r="N252" s="29" t="s">
        <v>237</v>
      </c>
      <c r="O252" s="9">
        <f>Matrix2!O252/Matrix3!O252*100</f>
        <v>30.385487528344672</v>
      </c>
      <c r="P252" s="9">
        <f>Matrix2!P252/Matrix3!P252*100</f>
        <v>30.58524431526277</v>
      </c>
      <c r="Q252" s="9">
        <f>(Matrix3!Q252-Matrix2!Q252)/Matrix2!Q252*100</f>
        <v>42.037001389176687</v>
      </c>
      <c r="R252" s="40">
        <f>Matrix2!R252/Matrix3!R252*100</f>
        <v>30.069930069930066</v>
      </c>
      <c r="S252" s="38">
        <f>Matrix2!S252/Matrix3!S252*100</f>
        <v>67.150020327957719</v>
      </c>
      <c r="T252" s="38">
        <f>Matrix2!T252/Matrix3!T252*100</f>
        <v>71.43451720310766</v>
      </c>
      <c r="U252" s="38">
        <f>Matrix2!U252/Matrix3!U252*100</f>
        <v>47.971546070912524</v>
      </c>
      <c r="V252" s="38">
        <f>Matrix2!V252/Matrix3!V252*100</f>
        <v>57.72357723577236</v>
      </c>
      <c r="W252" s="38">
        <f>Matrix2!W252/Matrix3!W252*100</f>
        <v>50</v>
      </c>
      <c r="X252" s="38">
        <f>Matrix2!X252/Matrix3!X252*100</f>
        <v>11.493270668660543</v>
      </c>
      <c r="Y252" s="38">
        <f>Matrix2!Y252/Matrix3!Y252*100</f>
        <v>19.574365096701207</v>
      </c>
      <c r="Z252" s="38">
        <f>Matrix2!Z252/Matrix3!Z252*100</f>
        <v>10.170294964369575</v>
      </c>
      <c r="AA252" s="38">
        <f>(Matrix3!AA252-Matrix2!AA252)/Matrix2!AA252*100</f>
        <v>21.495371695772487</v>
      </c>
      <c r="AB252" s="38">
        <f>Matrix2!AB252/Matrix3!AB252*100</f>
        <v>5.1628716002530046</v>
      </c>
      <c r="AC252" s="38">
        <f>Matrix2!AC252/Matrix3!AC252*100</f>
        <v>5.4199420769549027</v>
      </c>
      <c r="AD252" s="38">
        <f>Matrix2!AD252/Matrix3!AD252*100</f>
        <v>85.333333333333343</v>
      </c>
      <c r="AE252" s="44">
        <f>Matrix2!AE252/Matrix3!AE252*100</f>
        <v>63.917335547559738</v>
      </c>
      <c r="AF252" s="40">
        <f>Matrix2!AF252/Matrix3!AF252*100</f>
        <v>23.850267379679142</v>
      </c>
      <c r="AG252" s="38">
        <f>Matrix2!AG252/Matrix3!AG252*100</f>
        <v>18.085149395544413</v>
      </c>
      <c r="AH252" s="38">
        <f>Matrix2!AH252/Matrix3!AH252*100</f>
        <v>80.543933054393307</v>
      </c>
      <c r="AI252" s="38">
        <f>Matrix2!AI252/Matrix3!AI252*100</f>
        <v>102.40912330719887</v>
      </c>
      <c r="AJ252" s="38">
        <f>Matrix2!AJ252/Matrix3!AJ252*100</f>
        <v>31.978609625668447</v>
      </c>
      <c r="AK252" s="38">
        <f>Matrix2!AK252/Matrix3!AK252*100</f>
        <v>16.910935738444195</v>
      </c>
      <c r="AL252" s="38">
        <f>Matrix2!AL252/Matrix3!AL252*100</f>
        <v>6.3885757234122513</v>
      </c>
      <c r="AM252" s="38">
        <f>Matrix2!AM252/Matrix3!AM252*100</f>
        <v>17.555555555555554</v>
      </c>
      <c r="AN252" s="38">
        <f>Matrix2!AN252/Matrix3!AN252*100</f>
        <v>9.9932930918846399</v>
      </c>
      <c r="AO252" s="38">
        <f>Matrix2!AO252/Matrix3!AO252*1000</f>
        <v>49.183992845964674</v>
      </c>
      <c r="AP252" s="38">
        <f>Matrix2!AP252/Matrix3!AP252*100</f>
        <v>4.3227665706051877</v>
      </c>
      <c r="AQ252" s="40">
        <f>Matrix2!AQ252/Matrix3!AQ252*100</f>
        <v>4.6575342465753424</v>
      </c>
      <c r="AR252" s="38">
        <f>Matrix2!AR252/Matrix3!AR252*100</f>
        <v>8.8909554037116401</v>
      </c>
      <c r="AS252" s="38">
        <f>Matrix2!AS252/Matrix3!AS252*100</f>
        <v>30.195543428831289</v>
      </c>
      <c r="AT252" s="38">
        <f>Matrix2!AT252/Matrix3!AT252*100</f>
        <v>36.295180722891565</v>
      </c>
      <c r="AU252" s="38">
        <f>Matrix2!AU252/Matrix3!AU252*100</f>
        <v>41.078838174273855</v>
      </c>
      <c r="AV252" s="38">
        <f>Matrix2!AV252/Matrix3!AV252*100</f>
        <v>6.5484311050477491</v>
      </c>
      <c r="AW252" s="38">
        <f>Matrix2!AW252/Matrix3!AW252*100</f>
        <v>1.6371077762619373</v>
      </c>
      <c r="AX252" s="38" t="s">
        <v>237</v>
      </c>
      <c r="AY252" s="38" t="s">
        <v>46</v>
      </c>
      <c r="AZ252" s="34" t="s">
        <v>46</v>
      </c>
      <c r="BA252" s="40">
        <f>Matrix2!BA252/Matrix3!BA252*1000</f>
        <v>8.7241003271537618</v>
      </c>
      <c r="BB252" s="44">
        <f>Matrix2!BB252/Matrix3!BB252*100</f>
        <v>7.2979420207819512</v>
      </c>
      <c r="BC252" s="38">
        <f>Matrix2!BC252/Matrix3!BC252*100</f>
        <v>3.100241129865656</v>
      </c>
      <c r="BD252" s="55">
        <f>Matrix2!BD252/Matrix3!BD252*100</f>
        <v>58.888888888888893</v>
      </c>
      <c r="BE252" s="38">
        <f>Matrix2!BE252/Matrix3!BE252*100</f>
        <v>2.3904382470119523</v>
      </c>
      <c r="BF252" s="51">
        <f>Matrix2!BF252/Matrix3!BF252*100</f>
        <v>33.333333333333329</v>
      </c>
      <c r="BG252" s="38">
        <f>Matrix2!BG252/Matrix3!BG252*100</f>
        <v>25.302227792827399</v>
      </c>
      <c r="BH252" s="38">
        <f>Matrix2!BH252/Matrix3!BH252*100</f>
        <v>1.6778523489932886</v>
      </c>
      <c r="BI252" s="38">
        <f>Matrix2!BI252/Matrix3!BI252*100</f>
        <v>20.5607476635514</v>
      </c>
      <c r="BJ252" s="38">
        <f>Matrix2!BJ252/Matrix3!BJ252*100</f>
        <v>8.9736933194877118</v>
      </c>
      <c r="BK252" s="38">
        <f>Matrix2!BK252/Matrix3!BK252*100</f>
        <v>27.097396335583412</v>
      </c>
      <c r="BL252" s="38" t="s">
        <v>46</v>
      </c>
      <c r="BM252" s="38" t="s">
        <v>46</v>
      </c>
      <c r="BN252" s="55" t="s">
        <v>238</v>
      </c>
      <c r="BO252" s="40" t="s">
        <v>46</v>
      </c>
      <c r="BP252" s="38">
        <f>Matrix2!BP252/Matrix3!BP252*100</f>
        <v>10.95605700712589</v>
      </c>
      <c r="BQ252" s="38">
        <f>Matrix2!BQ252/Matrix3!BQ252*100</f>
        <v>13.392249564462402</v>
      </c>
      <c r="BR252" s="38">
        <f>(Matrix2!BR252-Matrix3!BR252)/Matrix3!BR252*100</f>
        <v>67.252472661419503</v>
      </c>
      <c r="BS252" s="38">
        <f>Matrix2!BS252/Matrix3!BS252*100</f>
        <v>5.288480976832572</v>
      </c>
      <c r="BT252" s="38">
        <f>Matrix2!BT252/Matrix3!BT252*100</f>
        <v>2.3895200743945337</v>
      </c>
      <c r="BU252" s="38">
        <f>Matrix2!BU252/Matrix3!BU252*100</f>
        <v>1.3163103721298495</v>
      </c>
      <c r="BV252" s="38">
        <f>Matrix2!BV252/Matrix3!BV252*100</f>
        <v>5.5426251691474961</v>
      </c>
      <c r="BW252" s="38">
        <f>Matrix2!BW252/Matrix3!BW252*100</f>
        <v>6.2813049952619462</v>
      </c>
      <c r="BX252" s="93" t="s">
        <v>238</v>
      </c>
      <c r="BY252" s="45">
        <f>Matrix2!BY252/Matrix3!BY252*1000000</f>
        <v>31446.76125848242</v>
      </c>
      <c r="BZ252" s="38">
        <f>Matrix2!BZ252/Matrix3!BZ252*100</f>
        <v>58.977883798973032</v>
      </c>
      <c r="CA252" s="38">
        <f>Matrix2!CA252/Matrix3!CA252*100</f>
        <v>68.673961802487597</v>
      </c>
      <c r="CB252" s="38">
        <f>Matrix2!CB252/Matrix3!CB252*100</f>
        <v>89.043942992874108</v>
      </c>
      <c r="CC252" s="38">
        <f>Matrix2!CC252/Matrix3!CC252*100</f>
        <v>10.95605700712589</v>
      </c>
      <c r="CD252" s="38">
        <f>Matrix2!CD252/Matrix3!CD252*100</f>
        <v>8.5114806017418854</v>
      </c>
      <c r="CE252" s="38">
        <f>Matrix2!CE252/Matrix3!CE252*100</f>
        <v>70.034455929754358</v>
      </c>
      <c r="CF252" s="38">
        <f>Matrix2!CF252/Matrix3!CF252*100</f>
        <v>3.867403314917127</v>
      </c>
      <c r="CG252" s="35">
        <f>Matrix2!$CG252-Matrix3!CG252</f>
        <v>3279</v>
      </c>
      <c r="CH252" s="38">
        <f>Matrix2!CH252/Matrix3!CH252*100</f>
        <v>3.0232398711181188</v>
      </c>
      <c r="CI252" s="38">
        <f>Matrix2!CI252/Matrix3!CI252*100</f>
        <v>1.7824089943100019</v>
      </c>
      <c r="CJ252" s="38">
        <f>Matrix2!CJ252/Matrix3!CJ252*100</f>
        <v>1.2408308768081169</v>
      </c>
      <c r="CK252" s="38">
        <f>Matrix2!CK252/Matrix3!CK252*100</f>
        <v>42.630385487528343</v>
      </c>
      <c r="CL252" s="38" t="s">
        <v>237</v>
      </c>
      <c r="CM252" s="38">
        <f>Matrix2!CM252/Matrix3!CM252*100</f>
        <v>51.927437641723351</v>
      </c>
      <c r="CN252" s="38">
        <f>Matrix2!CN252/Matrix3!CN252*100</f>
        <v>19.674556213017752</v>
      </c>
      <c r="CO252" s="40">
        <f>Matrix2!CO252/Matrix3!CO252*100</f>
        <v>5.3992286816169122</v>
      </c>
      <c r="CP252" s="35">
        <f>Matrix2!CP252-Matrix3!CP252</f>
        <v>33</v>
      </c>
      <c r="CQ252" s="77">
        <f>Matrix2!CQ252/Matrix3!CQ252*100-100</f>
        <v>0.28808380619815921</v>
      </c>
      <c r="CR252" s="35">
        <f>Matrix2!CR252-Matrix3!CR252</f>
        <v>-68</v>
      </c>
      <c r="CS252" s="50">
        <f>Matrix2!CS252/Matrix3!CS252*100-100</f>
        <v>-0.58843890619591832</v>
      </c>
      <c r="CT252" s="38">
        <f>Matrix2!CT252/Matrix3!CT252*100</f>
        <v>34.792827298050142</v>
      </c>
      <c r="CU252" s="35">
        <f>Matrix2!CT252-Matrix3!CU252</f>
        <v>5</v>
      </c>
      <c r="CV252" s="38">
        <f>Matrix2!CV252/Matrix3!CV252*100</f>
        <v>117.51566852367689</v>
      </c>
      <c r="CW252" s="38">
        <f>Matrix2!CW252/Matrix3!CW252*100</f>
        <v>54.583754498039063</v>
      </c>
      <c r="CX252" s="38">
        <f>Matrix2!CX252/Matrix3!CX252</f>
        <v>2.1402734510211148</v>
      </c>
      <c r="CY252" s="38">
        <f>Matrix2!CY252/Matrix3!CY252</f>
        <v>4.13249791144528</v>
      </c>
      <c r="CZ252" s="38">
        <f>Matrix2!CZ252/Matrix3!CZ252</f>
        <v>44.969090909090909</v>
      </c>
      <c r="DA252" s="40">
        <f>(Matrix2!DA252-Matrix3!DA252)/Matrix3!DA252*100</f>
        <v>12.208504801097389</v>
      </c>
      <c r="DB252" s="44" t="s">
        <v>46</v>
      </c>
      <c r="DC252" s="44" t="s">
        <v>46</v>
      </c>
      <c r="DD252" s="44" t="s">
        <v>46</v>
      </c>
      <c r="DE252" s="44" t="s">
        <v>46</v>
      </c>
      <c r="DF252" s="44">
        <f>Matrix2!DF252/Matrix3!DF252*100</f>
        <v>3.100241129865656</v>
      </c>
      <c r="DG252" s="44">
        <f>Matrix2!DG252/Matrix3!DG252*100</f>
        <v>58.888888888888893</v>
      </c>
      <c r="DH252" s="44">
        <f>Matrix2!DH252/Matrix3!DH252*100</f>
        <v>2.3904382470119523</v>
      </c>
      <c r="DI252" s="44">
        <f>Matrix2!DI252/Matrix3!DI252*100</f>
        <v>33.333333333333329</v>
      </c>
    </row>
    <row r="253" spans="1:113" x14ac:dyDescent="0.2">
      <c r="A253" s="3" t="s">
        <v>32</v>
      </c>
      <c r="B253" s="4">
        <v>2021</v>
      </c>
      <c r="C253" s="2" t="s">
        <v>10</v>
      </c>
      <c r="D253" s="38">
        <f>Matrix2!D253/Matrix3!D253*100</f>
        <v>12.941176470588237</v>
      </c>
      <c r="E253" s="38">
        <f>Matrix2!E253/Matrix3!E253*100</f>
        <v>10.204081632653061</v>
      </c>
      <c r="F253" s="44" t="s">
        <v>46</v>
      </c>
      <c r="G253" s="51" t="s">
        <v>238</v>
      </c>
      <c r="H253" s="38">
        <f>Matrix2!H253/Matrix3!H253*100</f>
        <v>17.295367148873833</v>
      </c>
      <c r="I253" s="38">
        <f>Matrix2!I253/Matrix3!I253*100</f>
        <v>40.038454495513641</v>
      </c>
      <c r="J253" s="38">
        <f>Matrix2!J253/Matrix3!J253*100</f>
        <v>60.740542708194091</v>
      </c>
      <c r="K253" s="38">
        <f>Matrix2!K253/Matrix3!K253*100</f>
        <v>43.386994949494948</v>
      </c>
      <c r="L253" s="38">
        <f>Matrix2!L253/Matrix3!L253*100</f>
        <v>17.969253429071159</v>
      </c>
      <c r="M253" s="9" t="s">
        <v>46</v>
      </c>
      <c r="N253" s="29">
        <v>20.9</v>
      </c>
      <c r="O253" s="9">
        <f>Matrix2!O253/Matrix3!O253*100</f>
        <v>46.13649182177101</v>
      </c>
      <c r="P253" s="9">
        <f>Matrix2!P253/Matrix3!P253*100</f>
        <v>43.348120033332982</v>
      </c>
      <c r="Q253" s="9">
        <f>(Matrix3!Q253-Matrix2!Q253)/Matrix2!Q253*100</f>
        <v>46.118233240184914</v>
      </c>
      <c r="R253" s="40">
        <f>Matrix2!R253/Matrix3!R253*100</f>
        <v>37.255161461090523</v>
      </c>
      <c r="S253" s="38">
        <f>Matrix2!S253/Matrix3!S253*100</f>
        <v>64.208687727825037</v>
      </c>
      <c r="T253" s="38">
        <f>Matrix2!T253/Matrix3!T253*100</f>
        <v>71.828615149196622</v>
      </c>
      <c r="U253" s="38">
        <f>Matrix2!U253/Matrix3!U253*100</f>
        <v>46.46426551008863</v>
      </c>
      <c r="V253" s="38">
        <f>Matrix2!V253/Matrix3!V253*100</f>
        <v>54.963805584281275</v>
      </c>
      <c r="W253" s="38">
        <f>Matrix2!W253/Matrix3!W253*100</f>
        <v>49.797077922077918</v>
      </c>
      <c r="X253" s="38">
        <f>Matrix2!X253/Matrix3!X253*100</f>
        <v>13.608077961723611</v>
      </c>
      <c r="Y253" s="38">
        <f>Matrix2!Y253/Matrix3!Y253*100</f>
        <v>23.834679385776763</v>
      </c>
      <c r="Z253" s="38">
        <f>Matrix2!Z253/Matrix3!Z253*100</f>
        <v>17.318782840333203</v>
      </c>
      <c r="AA253" s="38">
        <f>(Matrix3!AA253-Matrix2!AA253)/Matrix2!AA253*100</f>
        <v>10.356529917471335</v>
      </c>
      <c r="AB253" s="38">
        <f>Matrix2!AB253/Matrix3!AB253*100</f>
        <v>13.550087088562368</v>
      </c>
      <c r="AC253" s="38">
        <f>Matrix2!AC253/Matrix3!AC253*100</f>
        <v>13.504249424801614</v>
      </c>
      <c r="AD253" s="38">
        <f>Matrix2!AD253/Matrix3!AD253*100</f>
        <v>88.478260869565219</v>
      </c>
      <c r="AE253" s="44" t="s">
        <v>46</v>
      </c>
      <c r="AF253" s="40">
        <f>Matrix2!AF253/Matrix3!AF253*100</f>
        <v>52.034689793195469</v>
      </c>
      <c r="AG253" s="38">
        <f>Matrix2!AG253/Matrix3!AG253*100</f>
        <v>17.123695293902216</v>
      </c>
      <c r="AH253" s="38" t="s">
        <v>46</v>
      </c>
      <c r="AI253" s="38" t="s">
        <v>46</v>
      </c>
      <c r="AJ253" s="38" t="s">
        <v>46</v>
      </c>
      <c r="AK253" s="38">
        <f>Matrix2!AK253/Matrix3!AK253*100</f>
        <v>21.164021164021165</v>
      </c>
      <c r="AL253" s="38">
        <f>Matrix2!AL253/Matrix3!AL253*100</f>
        <v>20.680929376581549</v>
      </c>
      <c r="AM253" s="38">
        <f>Matrix2!AM253/Matrix3!AM253*100</f>
        <v>44.45652173913043</v>
      </c>
      <c r="AN253" s="38">
        <f>Matrix2!AN253/Matrix3!AN253*100</f>
        <v>24.595642293810986</v>
      </c>
      <c r="AO253" s="38" t="s">
        <v>46</v>
      </c>
      <c r="AP253" s="38">
        <f>Matrix2!AP253/Matrix3!AP253*100</f>
        <v>10.204081632653061</v>
      </c>
      <c r="AQ253" s="40">
        <f>Matrix2!AQ253/Matrix3!AQ253*100</f>
        <v>17.287014061207611</v>
      </c>
      <c r="AR253" s="38">
        <f>Matrix2!AR253/Matrix3!AR253*100</f>
        <v>9.4121955685771841</v>
      </c>
      <c r="AS253" s="38">
        <f>Matrix2!AS253/Matrix3!AS253*100</f>
        <v>34.216926070038909</v>
      </c>
      <c r="AT253" s="38">
        <f>Matrix2!AT253/Matrix3!AT253*100</f>
        <v>34.968017057569298</v>
      </c>
      <c r="AU253" s="38">
        <f>Matrix2!AU253/Matrix3!AU253*100</f>
        <v>46.951219512195117</v>
      </c>
      <c r="AV253" s="38">
        <f>Matrix2!AV253/Matrix3!AV253*100</f>
        <v>16.074902723735409</v>
      </c>
      <c r="AW253" s="38">
        <f>Matrix2!AW253/Matrix3!AW253*100</f>
        <v>3.1371595330739299</v>
      </c>
      <c r="AX253" s="38">
        <v>6</v>
      </c>
      <c r="AY253" s="38" t="s">
        <v>46</v>
      </c>
      <c r="AZ253" s="34" t="s">
        <v>46</v>
      </c>
      <c r="BA253" s="40" t="s">
        <v>46</v>
      </c>
      <c r="BB253" s="44">
        <f>Matrix2!BB253/Matrix3!BB253*100</f>
        <v>9.9913019593481049</v>
      </c>
      <c r="BC253" s="38">
        <f>Matrix2!BC253/Matrix3!BC253*100</f>
        <v>6.4277132559070891</v>
      </c>
      <c r="BD253" s="55">
        <f>Matrix2!BD253/Matrix3!BD253*100</f>
        <v>57.320872274143298</v>
      </c>
      <c r="BE253" s="38">
        <f>Matrix2!BE253/Matrix3!BE253*100</f>
        <v>5.7761732851985563</v>
      </c>
      <c r="BF253" s="51">
        <f>Matrix2!BF253/Matrix3!BF253*100</f>
        <v>44.791666666666671</v>
      </c>
      <c r="BG253" s="38">
        <f>Matrix2!BG253/Matrix3!BG253*100</f>
        <v>24.864951474088993</v>
      </c>
      <c r="BH253" s="38">
        <f>Matrix2!BH253/Matrix3!BH253*100</f>
        <v>5.8823529411764701</v>
      </c>
      <c r="BI253" s="38">
        <f>Matrix2!BI253/Matrix3!BI253*100</f>
        <v>18.50422195416164</v>
      </c>
      <c r="BJ253" s="38">
        <f>Matrix2!BJ253/Matrix3!BJ253*100</f>
        <v>9.408926417370326</v>
      </c>
      <c r="BK253" s="38">
        <f>Matrix2!BK253/Matrix3!BK253*100</f>
        <v>26.205128205128204</v>
      </c>
      <c r="BL253" s="38" t="s">
        <v>46</v>
      </c>
      <c r="BM253" s="38" t="s">
        <v>46</v>
      </c>
      <c r="BN253" s="55" t="s">
        <v>238</v>
      </c>
      <c r="BO253" s="40" t="s">
        <v>46</v>
      </c>
      <c r="BP253" s="38">
        <f>Matrix2!BP253/Matrix3!BP253*100</f>
        <v>10.838984475704757</v>
      </c>
      <c r="BQ253" s="38">
        <f>Matrix2!BQ253/Matrix3!BQ253*100</f>
        <v>19.439763249491669</v>
      </c>
      <c r="BR253" s="38">
        <f>(Matrix2!BR253-Matrix3!BR253)/Matrix3!BR253*100</f>
        <v>47.397063971296063</v>
      </c>
      <c r="BS253" s="38">
        <f>Matrix2!BS253/Matrix3!BS253*100</f>
        <v>13.527742171763412</v>
      </c>
      <c r="BT253" s="38">
        <f>Matrix2!BT253/Matrix3!BT253*100</f>
        <v>7.6222303607397919</v>
      </c>
      <c r="BU253" s="38">
        <f>Matrix2!BU253/Matrix3!BU253*100</f>
        <v>4.3378355657680885</v>
      </c>
      <c r="BV253" s="38">
        <f>Matrix2!BV253/Matrix3!BV253*100</f>
        <v>15.177456207159176</v>
      </c>
      <c r="BW253" s="38">
        <f>Matrix2!BW253/Matrix3!BW253*100</f>
        <v>16.342182890855458</v>
      </c>
      <c r="BX253" s="93" t="s">
        <v>238</v>
      </c>
      <c r="BY253" s="45">
        <f>Matrix2!BY253/Matrix3!BY253*1000000</f>
        <v>22783.661010431188</v>
      </c>
      <c r="BZ253" s="38">
        <f>Matrix2!BZ253/Matrix3!BZ253*100</f>
        <v>60.057681743270464</v>
      </c>
      <c r="CA253" s="38">
        <f>Matrix2!CA253/Matrix3!CA253*100</f>
        <v>67.000863655138744</v>
      </c>
      <c r="CB253" s="38">
        <f>Matrix2!CB253/Matrix3!CB253*100</f>
        <v>89.161015524295237</v>
      </c>
      <c r="CC253" s="38">
        <f>Matrix2!CC253/Matrix3!CC253*100</f>
        <v>10.838984475704757</v>
      </c>
      <c r="CD253" s="38">
        <f>Matrix2!CD253/Matrix3!CD253*100</f>
        <v>8.4514935829176707</v>
      </c>
      <c r="CE253" s="38">
        <f>Matrix2!CE253/Matrix3!CE253*100</f>
        <v>69.576969011251492</v>
      </c>
      <c r="CF253" s="38">
        <f>Matrix2!CF253/Matrix3!CF253*100</f>
        <v>14.095744680851062</v>
      </c>
      <c r="CG253" s="35">
        <f>Matrix2!$CG253-Matrix3!CG253</f>
        <v>521</v>
      </c>
      <c r="CH253" s="38">
        <f>Matrix2!CH253/Matrix3!CH253*100</f>
        <v>6.7573747999085292</v>
      </c>
      <c r="CI253" s="38">
        <f>Matrix2!CI253/Matrix3!CI253*100</f>
        <v>5.3243387453311986</v>
      </c>
      <c r="CJ253" s="38">
        <f>Matrix2!CJ253/Matrix3!CJ253*100</f>
        <v>1.4330360545773306</v>
      </c>
      <c r="CK253" s="38">
        <f>Matrix2!CK253/Matrix3!CK253*100</f>
        <v>51.776649746192895</v>
      </c>
      <c r="CL253" s="38">
        <v>8</v>
      </c>
      <c r="CM253" s="38">
        <f>Matrix2!CM253/Matrix3!CM253*100</f>
        <v>68.471517202481664</v>
      </c>
      <c r="CN253" s="38">
        <f>Matrix2!CN253/Matrix3!CN253*100</f>
        <v>23.490136570561457</v>
      </c>
      <c r="CO253" s="40">
        <f>Matrix2!CO253/Matrix3!CO253*100</f>
        <v>13.537720959595958</v>
      </c>
      <c r="CP253" s="35">
        <f>Matrix2!CP253-Matrix3!CP253</f>
        <v>157</v>
      </c>
      <c r="CQ253" s="77">
        <f>Matrix2!CQ253/Matrix3!CQ253*100-100</f>
        <v>0.75772200772202325</v>
      </c>
      <c r="CR253" s="35">
        <f>Matrix2!CR253-Matrix3!CR253</f>
        <v>152</v>
      </c>
      <c r="CS253" s="50">
        <f>Matrix2!CS253/Matrix3!CS253*100-100</f>
        <v>0.73341375150783961</v>
      </c>
      <c r="CT253" s="38">
        <f>Matrix2!CT253/Matrix3!CT253*100</f>
        <v>63.131676007089141</v>
      </c>
      <c r="CU253" s="35">
        <f>Matrix2!CT253-Matrix3!CU253</f>
        <v>136</v>
      </c>
      <c r="CV253" s="38">
        <f>Matrix2!CV253/Matrix3!CV253*100</f>
        <v>90.914403410451683</v>
      </c>
      <c r="CW253" s="38">
        <f>Matrix2!CW253/Matrix3!CW253*100</f>
        <v>43.444881889763778</v>
      </c>
      <c r="CX253" s="38">
        <f>Matrix2!CX253/Matrix3!CX253</f>
        <v>2.1079855247285888</v>
      </c>
      <c r="CY253" s="38">
        <f>Matrix2!CY253/Matrix3!CY253</f>
        <v>12.789227166276346</v>
      </c>
      <c r="CZ253" s="38">
        <f>Matrix2!CZ253/Matrix3!CZ253</f>
        <v>93.751072961373396</v>
      </c>
      <c r="DA253" s="40">
        <f>(Matrix2!DA253-Matrix3!DA253)/Matrix3!DA253*100</f>
        <v>4.340836012861744</v>
      </c>
      <c r="DB253" s="44" t="s">
        <v>46</v>
      </c>
      <c r="DC253" s="44" t="s">
        <v>46</v>
      </c>
      <c r="DD253" s="44" t="s">
        <v>46</v>
      </c>
      <c r="DE253" s="44" t="s">
        <v>46</v>
      </c>
      <c r="DF253" s="44">
        <f>Matrix2!DF253/Matrix3!DF253*100</f>
        <v>6.4277132559070891</v>
      </c>
      <c r="DG253" s="44">
        <f>Matrix2!DG253/Matrix3!DG253*100</f>
        <v>57.320872274143298</v>
      </c>
      <c r="DH253" s="44">
        <f>Matrix2!DH253/Matrix3!DH253*100</f>
        <v>5.7761732851985563</v>
      </c>
      <c r="DI253" s="44">
        <f>Matrix2!DI253/Matrix3!DI253*100</f>
        <v>44.791666666666671</v>
      </c>
    </row>
    <row r="254" spans="1:113" x14ac:dyDescent="0.2">
      <c r="A254" s="3" t="s">
        <v>33</v>
      </c>
      <c r="B254" s="4">
        <v>2021</v>
      </c>
      <c r="C254" s="2" t="s">
        <v>11</v>
      </c>
      <c r="D254" s="38">
        <f>Matrix2!D254/Matrix3!D254*100</f>
        <v>13.259307642064011</v>
      </c>
      <c r="E254" s="38">
        <f>Matrix2!E254/Matrix3!E254*100</f>
        <v>10.48158640226629</v>
      </c>
      <c r="F254" s="44" t="s">
        <v>46</v>
      </c>
      <c r="G254" s="51" t="s">
        <v>238</v>
      </c>
      <c r="H254" s="38">
        <f>Matrix2!H254/Matrix3!H254*100</f>
        <v>15.871835723136837</v>
      </c>
      <c r="I254" s="38">
        <f>Matrix2!I254/Matrix3!I254*100</f>
        <v>36.710922287130465</v>
      </c>
      <c r="J254" s="38">
        <f>Matrix2!J254/Matrix3!J254*100</f>
        <v>58.508014796547471</v>
      </c>
      <c r="K254" s="38">
        <f>Matrix2!K254/Matrix3!K254*100</f>
        <v>38.319117347384356</v>
      </c>
      <c r="L254" s="38">
        <f>Matrix2!L254/Matrix3!L254*100</f>
        <v>15.160796324655438</v>
      </c>
      <c r="M254" s="9" t="s">
        <v>46</v>
      </c>
      <c r="N254" s="29">
        <v>18.5</v>
      </c>
      <c r="O254" s="9">
        <f>Matrix2!O254/Matrix3!O254*100</f>
        <v>41.260744985673355</v>
      </c>
      <c r="P254" s="9">
        <f>Matrix2!P254/Matrix3!P254*100</f>
        <v>40.715559741019348</v>
      </c>
      <c r="Q254" s="9">
        <f>(Matrix3!Q254-Matrix2!Q254)/Matrix2!Q254*100</f>
        <v>43.473399664080517</v>
      </c>
      <c r="R254" s="40">
        <f>Matrix2!R254/Matrix3!R254*100</f>
        <v>31.084095471782287</v>
      </c>
      <c r="S254" s="38">
        <f>Matrix2!S254/Matrix3!S254*100</f>
        <v>67.6090191141124</v>
      </c>
      <c r="T254" s="38">
        <f>Matrix2!T254/Matrix3!T254*100</f>
        <v>73.721544044869674</v>
      </c>
      <c r="U254" s="38">
        <f>Matrix2!U254/Matrix3!U254*100</f>
        <v>45.796144234202067</v>
      </c>
      <c r="V254" s="38">
        <f>Matrix2!V254/Matrix3!V254*100</f>
        <v>55.172413793103445</v>
      </c>
      <c r="W254" s="38">
        <f>Matrix2!W254/Matrix3!W254*100</f>
        <v>48.099785616838822</v>
      </c>
      <c r="X254" s="38">
        <f>Matrix2!X254/Matrix3!X254*100</f>
        <v>13.00839782644492</v>
      </c>
      <c r="Y254" s="38">
        <f>Matrix2!Y254/Matrix3!Y254*100</f>
        <v>23.646235728383882</v>
      </c>
      <c r="Z254" s="38">
        <f>Matrix2!Z254/Matrix3!Z254*100</f>
        <v>15.944658377190017</v>
      </c>
      <c r="AA254" s="38">
        <f>(Matrix3!AA254-Matrix2!AA254)/Matrix2!AA254*100</f>
        <v>13.224785516164811</v>
      </c>
      <c r="AB254" s="38">
        <f>Matrix2!AB254/Matrix3!AB254*100</f>
        <v>10.628475500996748</v>
      </c>
      <c r="AC254" s="38">
        <f>Matrix2!AC254/Matrix3!AC254*100</f>
        <v>10.918736781732804</v>
      </c>
      <c r="AD254" s="38">
        <f>Matrix2!AD254/Matrix3!AD254*100</f>
        <v>88.471177944862163</v>
      </c>
      <c r="AE254" s="44" t="s">
        <v>46</v>
      </c>
      <c r="AF254" s="40">
        <f>Matrix2!AF254/Matrix3!AF254*100</f>
        <v>56.185312962050268</v>
      </c>
      <c r="AG254" s="38">
        <f>Matrix2!AG254/Matrix3!AG254*100</f>
        <v>17.227827934147637</v>
      </c>
      <c r="AH254" s="38" t="s">
        <v>46</v>
      </c>
      <c r="AI254" s="38" t="s">
        <v>46</v>
      </c>
      <c r="AJ254" s="38" t="s">
        <v>46</v>
      </c>
      <c r="AK254" s="38">
        <f>Matrix2!AK254/Matrix3!AK254*100</f>
        <v>20.637931034482758</v>
      </c>
      <c r="AL254" s="38">
        <f>Matrix2!AL254/Matrix3!AL254*100</f>
        <v>15.827586206896552</v>
      </c>
      <c r="AM254" s="38">
        <f>Matrix2!AM254/Matrix3!AM254*100</f>
        <v>34.586466165413533</v>
      </c>
      <c r="AN254" s="38">
        <f>Matrix2!AN254/Matrix3!AN254*100</f>
        <v>19.677353062063297</v>
      </c>
      <c r="AO254" s="38" t="s">
        <v>46</v>
      </c>
      <c r="AP254" s="38">
        <f>Matrix2!AP254/Matrix3!AP254*100</f>
        <v>10.48158640226629</v>
      </c>
      <c r="AQ254" s="40">
        <f>Matrix2!AQ254/Matrix3!AQ254*100</f>
        <v>14.90066225165563</v>
      </c>
      <c r="AR254" s="38">
        <f>Matrix2!AR254/Matrix3!AR254*100</f>
        <v>10.215967427863339</v>
      </c>
      <c r="AS254" s="38">
        <f>Matrix2!AS254/Matrix3!AS254*100</f>
        <v>35.522439785132562</v>
      </c>
      <c r="AT254" s="38">
        <f>Matrix2!AT254/Matrix3!AT254*100</f>
        <v>35.268292682926827</v>
      </c>
      <c r="AU254" s="38">
        <f>Matrix2!AU254/Matrix3!AU254*100</f>
        <v>42.047026279391424</v>
      </c>
      <c r="AV254" s="38">
        <f>Matrix2!AV254/Matrix3!AV254*100</f>
        <v>11.3845087506498</v>
      </c>
      <c r="AW254" s="38">
        <f>Matrix2!AW254/Matrix3!AW254*100</f>
        <v>2.6685149887367876</v>
      </c>
      <c r="AX254" s="38">
        <v>5.2</v>
      </c>
      <c r="AY254" s="38" t="s">
        <v>46</v>
      </c>
      <c r="AZ254" s="34" t="s">
        <v>46</v>
      </c>
      <c r="BA254" s="40" t="s">
        <v>46</v>
      </c>
      <c r="BB254" s="44">
        <f>Matrix2!BB254/Matrix3!BB254*100</f>
        <v>8.7980173482032207</v>
      </c>
      <c r="BC254" s="38">
        <f>Matrix2!BC254/Matrix3!BC254*100</f>
        <v>7.0329670329670328</v>
      </c>
      <c r="BD254" s="55">
        <f>Matrix2!BD254/Matrix3!BD254*100</f>
        <v>62.723214285714292</v>
      </c>
      <c r="BE254" s="38">
        <f>Matrix2!BE254/Matrix3!BE254*100</f>
        <v>5.2927400468384072</v>
      </c>
      <c r="BF254" s="51">
        <f>Matrix2!BF254/Matrix3!BF254*100</f>
        <v>48.672566371681413</v>
      </c>
      <c r="BG254" s="38">
        <f>Matrix2!BG254/Matrix3!BG254*100</f>
        <v>21.963179323774117</v>
      </c>
      <c r="BH254" s="38">
        <f>Matrix2!BH254/Matrix3!BH254*100</f>
        <v>4.3362617877004919</v>
      </c>
      <c r="BI254" s="38">
        <f>Matrix2!BI254/Matrix3!BI254*100</f>
        <v>16.336996336996336</v>
      </c>
      <c r="BJ254" s="38">
        <f>Matrix2!BJ254/Matrix3!BJ254*100</f>
        <v>8.3186813186813193</v>
      </c>
      <c r="BK254" s="38">
        <f>Matrix2!BK254/Matrix3!BK254*100</f>
        <v>24.658740642888596</v>
      </c>
      <c r="BL254" s="38" t="s">
        <v>46</v>
      </c>
      <c r="BM254" s="38" t="s">
        <v>46</v>
      </c>
      <c r="BN254" s="55" t="s">
        <v>238</v>
      </c>
      <c r="BO254" s="40" t="s">
        <v>46</v>
      </c>
      <c r="BP254" s="38">
        <f>Matrix2!BP254/Matrix3!BP254*100</f>
        <v>11.153403909440545</v>
      </c>
      <c r="BQ254" s="38">
        <f>Matrix2!BQ254/Matrix3!BQ254*100</f>
        <v>18.453373839696695</v>
      </c>
      <c r="BR254" s="38">
        <f>(Matrix2!BR254-Matrix3!BR254)/Matrix3!BR254*100</f>
        <v>48.976000935534735</v>
      </c>
      <c r="BS254" s="38">
        <f>Matrix2!BS254/Matrix3!BS254*100</f>
        <v>10.771818020888652</v>
      </c>
      <c r="BT254" s="38">
        <f>Matrix2!BT254/Matrix3!BT254*100</f>
        <v>5.7355284121083381</v>
      </c>
      <c r="BU254" s="38">
        <f>Matrix2!BU254/Matrix3!BU254*100</f>
        <v>2.8825185361405179</v>
      </c>
      <c r="BV254" s="38">
        <f>Matrix2!BV254/Matrix3!BV254*100</f>
        <v>11.700655581516685</v>
      </c>
      <c r="BW254" s="38">
        <f>Matrix2!BW254/Matrix3!BW254*100</f>
        <v>12.51769146092153</v>
      </c>
      <c r="BX254" s="93" t="s">
        <v>238</v>
      </c>
      <c r="BY254" s="45">
        <f>Matrix2!BY254/Matrix3!BY254*1000000</f>
        <v>23192.143013979363</v>
      </c>
      <c r="BZ254" s="38">
        <f>Matrix2!BZ254/Matrix3!BZ254*100</f>
        <v>63.12621702956276</v>
      </c>
      <c r="CA254" s="38">
        <f>Matrix2!CA254/Matrix3!CA254*100</f>
        <v>70.052495625364557</v>
      </c>
      <c r="CB254" s="38">
        <f>Matrix2!CB254/Matrix3!CB254*100</f>
        <v>88.846596090559459</v>
      </c>
      <c r="CC254" s="38">
        <f>Matrix2!CC254/Matrix3!CC254*100</f>
        <v>11.153403909440545</v>
      </c>
      <c r="CD254" s="38">
        <f>Matrix2!CD254/Matrix3!CD254*100</f>
        <v>8.8339082510606239</v>
      </c>
      <c r="CE254" s="38">
        <f>Matrix2!CE254/Matrix3!CE254*100</f>
        <v>70.921099607283111</v>
      </c>
      <c r="CF254" s="38">
        <f>Matrix2!CF254/Matrix3!CF254*100</f>
        <v>10.714285714285714</v>
      </c>
      <c r="CG254" s="35">
        <f>Matrix2!$CG254-Matrix3!CG254</f>
        <v>11462</v>
      </c>
      <c r="CH254" s="38">
        <f>Matrix2!CH254/Matrix3!CH254*100</f>
        <v>5.8721256309590579</v>
      </c>
      <c r="CI254" s="38">
        <f>Matrix2!CI254/Matrix3!CI254*100</f>
        <v>4.3017386427369599</v>
      </c>
      <c r="CJ254" s="38">
        <f>Matrix2!CJ254/Matrix3!CJ254*100</f>
        <v>1.5703869882220975</v>
      </c>
      <c r="CK254" s="38">
        <f>Matrix2!CK254/Matrix3!CK254*100</f>
        <v>51.862464183381086</v>
      </c>
      <c r="CL254" s="38">
        <v>6.8</v>
      </c>
      <c r="CM254" s="38">
        <f>Matrix2!CM254/Matrix3!CM254*100</f>
        <v>63.801337153772685</v>
      </c>
      <c r="CN254" s="38">
        <f>Matrix2!CN254/Matrix3!CN254*100</f>
        <v>21.133720930232556</v>
      </c>
      <c r="CO254" s="40">
        <f>Matrix2!CO254/Matrix3!CO254*100</f>
        <v>10.573200197956391</v>
      </c>
      <c r="CP254" s="35">
        <f>Matrix2!CP254-Matrix3!CP254</f>
        <v>50</v>
      </c>
      <c r="CQ254" s="77">
        <f>Matrix2!CQ254/Matrix3!CQ254*100-100</f>
        <v>0.18411459292262577</v>
      </c>
      <c r="CR254" s="35">
        <f>Matrix2!CR254-Matrix3!CR254</f>
        <v>-93</v>
      </c>
      <c r="CS254" s="50">
        <f>Matrix2!CS254/Matrix3!CS254*100-100</f>
        <v>-0.340659340659343</v>
      </c>
      <c r="CT254" s="38">
        <f>Matrix2!CT254/Matrix3!CT254*100</f>
        <v>60.091153012092477</v>
      </c>
      <c r="CU254" s="35">
        <f>Matrix2!CT254-Matrix3!CU254</f>
        <v>33</v>
      </c>
      <c r="CV254" s="38">
        <f>Matrix2!CV254/Matrix3!CV254*100</f>
        <v>89.397949057227919</v>
      </c>
      <c r="CW254" s="38">
        <f>Matrix2!CW254/Matrix3!CW254*100</f>
        <v>43.056293149229951</v>
      </c>
      <c r="CX254" s="38">
        <f>Matrix2!CX254/Matrix3!CX254</f>
        <v>2.0692307692307694</v>
      </c>
      <c r="CY254" s="38">
        <f>Matrix2!CY254/Matrix3!CY254</f>
        <v>7.8491037932471865</v>
      </c>
      <c r="CZ254" s="38">
        <f>Matrix2!CZ254/Matrix3!CZ254</f>
        <v>78.2409972299169</v>
      </c>
      <c r="DA254" s="40">
        <f>(Matrix2!DA254-Matrix3!DA254)/Matrix3!DA254*100</f>
        <v>7.8055964653902841</v>
      </c>
      <c r="DB254" s="44" t="s">
        <v>46</v>
      </c>
      <c r="DC254" s="44" t="s">
        <v>46</v>
      </c>
      <c r="DD254" s="44" t="s">
        <v>46</v>
      </c>
      <c r="DE254" s="44" t="s">
        <v>46</v>
      </c>
      <c r="DF254" s="44">
        <f>Matrix2!DF254/Matrix3!DF254*100</f>
        <v>7.0329670329670328</v>
      </c>
      <c r="DG254" s="44">
        <f>Matrix2!DG254/Matrix3!DG254*100</f>
        <v>62.723214285714292</v>
      </c>
      <c r="DH254" s="44">
        <f>Matrix2!DH254/Matrix3!DH254*100</f>
        <v>5.2927400468384072</v>
      </c>
      <c r="DI254" s="44">
        <f>Matrix2!DI254/Matrix3!DI254*100</f>
        <v>48.672566371681413</v>
      </c>
    </row>
    <row r="255" spans="1:113" x14ac:dyDescent="0.2">
      <c r="A255" s="3" t="s">
        <v>34</v>
      </c>
      <c r="B255" s="4">
        <v>2021</v>
      </c>
      <c r="C255" s="2" t="s">
        <v>12</v>
      </c>
      <c r="D255" s="38">
        <f>Matrix2!D255/Matrix3!D255*100</f>
        <v>11.444356748224152</v>
      </c>
      <c r="E255" s="38">
        <f>Matrix2!E255/Matrix3!E255*100</f>
        <v>6.1808118081180812</v>
      </c>
      <c r="F255" s="44" t="s">
        <v>46</v>
      </c>
      <c r="G255" s="51" t="s">
        <v>238</v>
      </c>
      <c r="H255" s="38">
        <f>Matrix2!H255/Matrix3!H255*100</f>
        <v>12.42176961011964</v>
      </c>
      <c r="I255" s="38">
        <f>Matrix2!I255/Matrix3!I255*100</f>
        <v>25.65956788075809</v>
      </c>
      <c r="J255" s="38">
        <f>Matrix2!J255/Matrix3!J255*100</f>
        <v>42.199488491048591</v>
      </c>
      <c r="K255" s="38">
        <f>Matrix2!K255/Matrix3!K255*100</f>
        <v>26.484809121743524</v>
      </c>
      <c r="L255" s="38">
        <f>Matrix2!L255/Matrix3!L255*100</f>
        <v>9.9432111512648422</v>
      </c>
      <c r="M255" s="9" t="s">
        <v>46</v>
      </c>
      <c r="N255" s="29">
        <v>18.8</v>
      </c>
      <c r="O255" s="9">
        <f>Matrix2!O255/Matrix3!O255*100</f>
        <v>36.041358936484492</v>
      </c>
      <c r="P255" s="9">
        <f>Matrix2!P255/Matrix3!P255*100</f>
        <v>46.452114421240694</v>
      </c>
      <c r="Q255" s="9">
        <f>(Matrix3!Q255-Matrix2!Q255)/Matrix2!Q255*100</f>
        <v>49.197581801081483</v>
      </c>
      <c r="R255" s="40">
        <f>Matrix2!R255/Matrix3!R255*100</f>
        <v>35.410361402884099</v>
      </c>
      <c r="S255" s="38">
        <f>Matrix2!S255/Matrix3!S255*100</f>
        <v>68.026969481902057</v>
      </c>
      <c r="T255" s="38">
        <f>Matrix2!T255/Matrix3!T255*100</f>
        <v>73.292774625743391</v>
      </c>
      <c r="U255" s="38">
        <f>Matrix2!U255/Matrix3!U255*100</f>
        <v>45.818201826785518</v>
      </c>
      <c r="V255" s="38">
        <f>Matrix2!V255/Matrix3!V255*100</f>
        <v>58.977965307079231</v>
      </c>
      <c r="W255" s="38">
        <f>Matrix2!W255/Matrix3!W255*100</f>
        <v>51.48312717665425</v>
      </c>
      <c r="X255" s="38">
        <f>Matrix2!X255/Matrix3!X255*100</f>
        <v>11.109982735858637</v>
      </c>
      <c r="Y255" s="38">
        <f>Matrix2!Y255/Matrix3!Y255*100</f>
        <v>23.106786230848019</v>
      </c>
      <c r="Z255" s="38">
        <f>Matrix2!Z255/Matrix3!Z255*100</f>
        <v>15.413567210349576</v>
      </c>
      <c r="AA255" s="38">
        <f>(Matrix3!AA255-Matrix2!AA255)/Matrix2!AA255*100</f>
        <v>13.704432380908088</v>
      </c>
      <c r="AB255" s="38">
        <f>Matrix2!AB255/Matrix3!AB255*100</f>
        <v>9.6458610004426735</v>
      </c>
      <c r="AC255" s="38">
        <f>Matrix2!AC255/Matrix3!AC255*100</f>
        <v>9.8369349065358609</v>
      </c>
      <c r="AD255" s="38">
        <f>Matrix2!AD255/Matrix3!AD255*100</f>
        <v>87.772925764192138</v>
      </c>
      <c r="AE255" s="44" t="s">
        <v>46</v>
      </c>
      <c r="AF255" s="40">
        <f>Matrix2!AF255/Matrix3!AF255*100</f>
        <v>90.920321185917231</v>
      </c>
      <c r="AG255" s="38">
        <f>Matrix2!AG255/Matrix3!AG255*100</f>
        <v>17.29361551560185</v>
      </c>
      <c r="AH255" s="38" t="s">
        <v>46</v>
      </c>
      <c r="AI255" s="38" t="s">
        <v>46</v>
      </c>
      <c r="AJ255" s="38" t="s">
        <v>46</v>
      </c>
      <c r="AK255" s="38">
        <f>Matrix2!AK255/Matrix3!AK255*100</f>
        <v>20.043763676148796</v>
      </c>
      <c r="AL255" s="38">
        <f>Matrix2!AL255/Matrix3!AL255*100</f>
        <v>13.719912472647703</v>
      </c>
      <c r="AM255" s="38">
        <f>Matrix2!AM255/Matrix3!AM255*100</f>
        <v>32.20524017467249</v>
      </c>
      <c r="AN255" s="38">
        <f>Matrix2!AN255/Matrix3!AN255*100</f>
        <v>18.580562659846546</v>
      </c>
      <c r="AO255" s="38" t="s">
        <v>46</v>
      </c>
      <c r="AP255" s="38">
        <f>Matrix2!AP255/Matrix3!AP255*100</f>
        <v>6.1808118081180812</v>
      </c>
      <c r="AQ255" s="40">
        <f>Matrix2!AQ255/Matrix3!AQ255*100</f>
        <v>8.3544303797468356</v>
      </c>
      <c r="AR255" s="38">
        <f>Matrix2!AR255/Matrix3!AR255*100</f>
        <v>10.037815962316724</v>
      </c>
      <c r="AS255" s="38">
        <f>Matrix2!AS255/Matrix3!AS255*100</f>
        <v>38.356466181978412</v>
      </c>
      <c r="AT255" s="38">
        <f>Matrix2!AT255/Matrix3!AT255*100</f>
        <v>37.679494543365884</v>
      </c>
      <c r="AU255" s="38">
        <f>Matrix2!AU255/Matrix3!AU255*100</f>
        <v>40.853658536585364</v>
      </c>
      <c r="AV255" s="38">
        <f>Matrix2!AV255/Matrix3!AV255*100</f>
        <v>10.486891385767791</v>
      </c>
      <c r="AW255" s="38">
        <f>Matrix2!AW255/Matrix3!AW255*100</f>
        <v>3.1284423881912313</v>
      </c>
      <c r="AX255" s="38">
        <v>5.6</v>
      </c>
      <c r="AY255" s="38" t="s">
        <v>46</v>
      </c>
      <c r="AZ255" s="34" t="s">
        <v>46</v>
      </c>
      <c r="BA255" s="40" t="s">
        <v>46</v>
      </c>
      <c r="BB255" s="44">
        <f>Matrix2!BB255/Matrix3!BB255*100</f>
        <v>8.3040314911873327</v>
      </c>
      <c r="BC255" s="38">
        <f>Matrix2!BC255/Matrix3!BC255*100</f>
        <v>8.9857467465399719</v>
      </c>
      <c r="BD255" s="55">
        <f>Matrix2!BD255/Matrix3!BD255*100</f>
        <v>49.655172413793103</v>
      </c>
      <c r="BE255" s="38">
        <f>Matrix2!BE255/Matrix3!BE255*100</f>
        <v>9.4492753623188399</v>
      </c>
      <c r="BF255" s="51">
        <f>Matrix2!BF255/Matrix3!BF255*100</f>
        <v>36.809815950920246</v>
      </c>
      <c r="BG255" s="38">
        <f>Matrix2!BG255/Matrix3!BG255*100</f>
        <v>21.417988013887967</v>
      </c>
      <c r="BH255" s="38">
        <f>Matrix2!BH255/Matrix3!BH255*100</f>
        <v>3.3557046979865772</v>
      </c>
      <c r="BI255" s="38">
        <f>Matrix2!BI255/Matrix3!BI255*100</f>
        <v>15.571787475574578</v>
      </c>
      <c r="BJ255" s="38">
        <f>Matrix2!BJ255/Matrix3!BJ255*100</f>
        <v>7.3927607704475662</v>
      </c>
      <c r="BK255" s="38">
        <f>Matrix2!BK255/Matrix3!BK255*100</f>
        <v>27.312775330396477</v>
      </c>
      <c r="BL255" s="38" t="s">
        <v>46</v>
      </c>
      <c r="BM255" s="38" t="s">
        <v>46</v>
      </c>
      <c r="BN255" s="55" t="s">
        <v>238</v>
      </c>
      <c r="BO255" s="40" t="s">
        <v>46</v>
      </c>
      <c r="BP255" s="38">
        <f>Matrix2!BP255/Matrix3!BP255*100</f>
        <v>10.503767173880927</v>
      </c>
      <c r="BQ255" s="38">
        <f>Matrix2!BQ255/Matrix3!BQ255*100</f>
        <v>17.780459700485906</v>
      </c>
      <c r="BR255" s="38">
        <f>(Matrix2!BR255-Matrix3!BR255)/Matrix3!BR255*100</f>
        <v>48.244481627587426</v>
      </c>
      <c r="BS255" s="38">
        <f>Matrix2!BS255/Matrix3!BS255*100</f>
        <v>9.7414803511798134</v>
      </c>
      <c r="BT255" s="38">
        <f>Matrix2!BT255/Matrix3!BT255*100</f>
        <v>4.9182865609588893</v>
      </c>
      <c r="BU255" s="38">
        <f>Matrix2!BU255/Matrix3!BU255*100</f>
        <v>2.5212980745555722</v>
      </c>
      <c r="BV255" s="38">
        <f>Matrix2!BV255/Matrix3!BV255*100</f>
        <v>10.263409692125851</v>
      </c>
      <c r="BW255" s="38">
        <f>Matrix2!BW255/Matrix3!BW255*100</f>
        <v>11.300371155885472</v>
      </c>
      <c r="BX255" s="93" t="s">
        <v>238</v>
      </c>
      <c r="BY255" s="45">
        <f>Matrix2!BY255/Matrix3!BY255*1000000</f>
        <v>23387.008857597095</v>
      </c>
      <c r="BZ255" s="38">
        <f>Matrix2!BZ255/Matrix3!BZ255*100</f>
        <v>63.510913554037018</v>
      </c>
      <c r="CA255" s="38">
        <f>Matrix2!CA255/Matrix3!CA255*100</f>
        <v>69.725999175937375</v>
      </c>
      <c r="CB255" s="38">
        <f>Matrix2!CB255/Matrix3!CB255*100</f>
        <v>89.496232826119069</v>
      </c>
      <c r="CC255" s="38">
        <f>Matrix2!CC255/Matrix3!CC255*100</f>
        <v>10.503767173880927</v>
      </c>
      <c r="CD255" s="38">
        <f>Matrix2!CD255/Matrix3!CD255*100</f>
        <v>7.4457083764219236</v>
      </c>
      <c r="CE255" s="38">
        <f>Matrix2!CE255/Matrix3!CE255*100</f>
        <v>70.391768460437987</v>
      </c>
      <c r="CF255" s="38">
        <f>Matrix2!CF255/Matrix3!CF255*100</f>
        <v>11.246200607902736</v>
      </c>
      <c r="CG255" s="35">
        <f>Matrix2!$CG255-Matrix3!CG255</f>
        <v>-3867</v>
      </c>
      <c r="CH255" s="38">
        <f>Matrix2!CH255/Matrix3!CH255*100</f>
        <v>4.7146488387478671</v>
      </c>
      <c r="CI255" s="38">
        <f>Matrix2!CI255/Matrix3!CI255*100</f>
        <v>3.5690657752707264</v>
      </c>
      <c r="CJ255" s="38">
        <f>Matrix2!CJ255/Matrix3!CJ255*100</f>
        <v>1.1455830634771407</v>
      </c>
      <c r="CK255" s="38">
        <f>Matrix2!CK255/Matrix3!CK255*100</f>
        <v>45.642540620384047</v>
      </c>
      <c r="CL255" s="38">
        <v>5.5</v>
      </c>
      <c r="CM255" s="38">
        <f>Matrix2!CM255/Matrix3!CM255*100</f>
        <v>64.69719350073855</v>
      </c>
      <c r="CN255" s="38">
        <f>Matrix2!CN255/Matrix3!CN255*100</f>
        <v>21.44951822371177</v>
      </c>
      <c r="CO255" s="40">
        <f>Matrix2!CO255/Matrix3!CO255*100</f>
        <v>9.478963700656708</v>
      </c>
      <c r="CP255" s="35">
        <f>Matrix2!CP255-Matrix3!CP255</f>
        <v>50</v>
      </c>
      <c r="CQ255" s="77">
        <f>Matrix2!CQ255/Matrix3!CQ255*100-100</f>
        <v>0.23232041631817424</v>
      </c>
      <c r="CR255" s="35">
        <f>Matrix2!CR255-Matrix3!CR255</f>
        <v>78</v>
      </c>
      <c r="CS255" s="50">
        <f>Matrix2!CS255/Matrix3!CS255*100-100</f>
        <v>0.36289196985204342</v>
      </c>
      <c r="CT255" s="38">
        <f>Matrix2!CT255/Matrix3!CT255*100</f>
        <v>46.059707027628406</v>
      </c>
      <c r="CU255" s="35">
        <f>Matrix2!CT255-Matrix3!CU255</f>
        <v>11</v>
      </c>
      <c r="CV255" s="38">
        <f>Matrix2!CV255/Matrix3!CV255*100</f>
        <v>99.38855924346376</v>
      </c>
      <c r="CW255" s="38">
        <f>Matrix2!CW255/Matrix3!CW255*100</f>
        <v>47.413918927884303</v>
      </c>
      <c r="CX255" s="38">
        <f>Matrix2!CX255/Matrix3!CX255</f>
        <v>2.1037964082999907</v>
      </c>
      <c r="CY255" s="38">
        <f>Matrix2!CY255/Matrix3!CY255</f>
        <v>3.5418657476306104</v>
      </c>
      <c r="CZ255" s="38">
        <f>Matrix2!CZ255/Matrix3!CZ255</f>
        <v>53.073943661971832</v>
      </c>
      <c r="DA255" s="40">
        <f>(Matrix2!DA255-Matrix3!DA255)/Matrix3!DA255*100</f>
        <v>5.7529610829103195</v>
      </c>
      <c r="DB255" s="44" t="s">
        <v>46</v>
      </c>
      <c r="DC255" s="44" t="s">
        <v>46</v>
      </c>
      <c r="DD255" s="44" t="s">
        <v>46</v>
      </c>
      <c r="DE255" s="44" t="s">
        <v>46</v>
      </c>
      <c r="DF255" s="44">
        <f>Matrix2!DF255/Matrix3!DF255*100</f>
        <v>8.9857467465399719</v>
      </c>
      <c r="DG255" s="44">
        <f>Matrix2!DG255/Matrix3!DG255*100</f>
        <v>49.655172413793103</v>
      </c>
      <c r="DH255" s="44">
        <f>Matrix2!DH255/Matrix3!DH255*100</f>
        <v>9.4492753623188399</v>
      </c>
      <c r="DI255" s="44">
        <f>Matrix2!DI255/Matrix3!DI255*100</f>
        <v>36.809815950920246</v>
      </c>
    </row>
    <row r="256" spans="1:113" x14ac:dyDescent="0.2">
      <c r="A256" s="3" t="s">
        <v>35</v>
      </c>
      <c r="B256" s="4">
        <v>2021</v>
      </c>
      <c r="C256" s="2" t="s">
        <v>228</v>
      </c>
      <c r="D256" s="38">
        <f>Matrix2!D256/Matrix3!D256*100</f>
        <v>12.276612276612276</v>
      </c>
      <c r="E256" s="38">
        <f>Matrix2!E256/Matrix3!E256*100</f>
        <v>9.1143594153052447</v>
      </c>
      <c r="F256" s="44" t="s">
        <v>46</v>
      </c>
      <c r="G256" s="51" t="s">
        <v>238</v>
      </c>
      <c r="H256" s="38">
        <f>Matrix2!H256/Matrix3!H256*100</f>
        <v>8.457820738137082</v>
      </c>
      <c r="I256" s="38">
        <f>Matrix2!I256/Matrix3!I256*100</f>
        <v>20.00219683655536</v>
      </c>
      <c r="J256" s="38">
        <f>Matrix2!J256/Matrix3!J256*100</f>
        <v>35.206676228973791</v>
      </c>
      <c r="K256" s="38">
        <f>Matrix2!K256/Matrix3!K256*100</f>
        <v>20.278052896078648</v>
      </c>
      <c r="L256" s="38">
        <f>Matrix2!L256/Matrix3!L256*100</f>
        <v>8.2813975448536361</v>
      </c>
      <c r="M256" s="9" t="s">
        <v>46</v>
      </c>
      <c r="N256" s="29">
        <v>19.3</v>
      </c>
      <c r="O256" s="9">
        <f>Matrix2!O256/Matrix3!O256*100</f>
        <v>31.49955634427684</v>
      </c>
      <c r="P256" s="9">
        <f>Matrix2!P256/Matrix3!P256*100</f>
        <v>36.803479523349523</v>
      </c>
      <c r="Q256" s="9">
        <f>(Matrix3!Q256-Matrix2!Q256)/Matrix2!Q256*100</f>
        <v>40.318559845611091</v>
      </c>
      <c r="R256" s="40">
        <f>Matrix2!R256/Matrix3!R256*100</f>
        <v>35.948051948051948</v>
      </c>
      <c r="S256" s="38">
        <f>Matrix2!S256/Matrix3!S256*100</f>
        <v>67.481122667046591</v>
      </c>
      <c r="T256" s="38">
        <f>Matrix2!T256/Matrix3!T256*100</f>
        <v>70.683742739169986</v>
      </c>
      <c r="U256" s="38">
        <f>Matrix2!U256/Matrix3!U256*100</f>
        <v>46.856321839080465</v>
      </c>
      <c r="V256" s="38">
        <f>Matrix2!V256/Matrix3!V256*100</f>
        <v>60.745513115508508</v>
      </c>
      <c r="W256" s="38">
        <f>Matrix2!W256/Matrix3!W256*100</f>
        <v>52.373359499570718</v>
      </c>
      <c r="X256" s="38">
        <f>Matrix2!X256/Matrix3!X256*100</f>
        <v>10.349302476478858</v>
      </c>
      <c r="Y256" s="38">
        <f>Matrix2!Y256/Matrix3!Y256*100</f>
        <v>24.320920471936375</v>
      </c>
      <c r="Z256" s="38">
        <f>Matrix2!Z256/Matrix3!Z256*100</f>
        <v>11.423864088465415</v>
      </c>
      <c r="AA256" s="38">
        <f>(Matrix3!AA256-Matrix2!AA256)/Matrix2!AA256*100</f>
        <v>19.18236780919144</v>
      </c>
      <c r="AB256" s="38">
        <f>Matrix2!AB256/Matrix3!AB256*100</f>
        <v>7.365402163994264</v>
      </c>
      <c r="AC256" s="38">
        <f>Matrix2!AC256/Matrix3!AC256*100</f>
        <v>7.6909405962589412</v>
      </c>
      <c r="AD256" s="38">
        <f>Matrix2!AD256/Matrix3!AD256*100</f>
        <v>86.68903803131991</v>
      </c>
      <c r="AE256" s="44">
        <f>Matrix2!AE256/Matrix3!AE256*100</f>
        <v>54.521570069885975</v>
      </c>
      <c r="AF256" s="40">
        <f>Matrix2!AF256/Matrix3!AF256*100</f>
        <v>35.427135678391956</v>
      </c>
      <c r="AG256" s="38">
        <f>Matrix2!AG256/Matrix3!AG256*100</f>
        <v>16.847539543057994</v>
      </c>
      <c r="AH256" s="38">
        <f>Matrix2!AH256/Matrix3!AH256*100</f>
        <v>69.928400954653938</v>
      </c>
      <c r="AI256" s="38">
        <f>Matrix2!AI256/Matrix3!AI256*100</f>
        <v>94.102376896244024</v>
      </c>
      <c r="AJ256" s="38">
        <f>Matrix2!AJ256/Matrix3!AJ256*100</f>
        <v>37.12311557788945</v>
      </c>
      <c r="AK256" s="38">
        <f>Matrix2!AK256/Matrix3!AK256*100</f>
        <v>19.79189727695373</v>
      </c>
      <c r="AL256" s="38">
        <f>Matrix2!AL256/Matrix3!AL256*100</f>
        <v>10.515829090104051</v>
      </c>
      <c r="AM256" s="38">
        <f>Matrix2!AM256/Matrix3!AM256*100</f>
        <v>26.174496644295303</v>
      </c>
      <c r="AN256" s="38">
        <f>Matrix2!AN256/Matrix3!AN256*100</f>
        <v>14.14786804016169</v>
      </c>
      <c r="AO256" s="38">
        <f>Matrix2!AO256/Matrix3!AO256*1000</f>
        <v>71.978093623679754</v>
      </c>
      <c r="AP256" s="38">
        <f>Matrix2!AP256/Matrix3!AP256*100</f>
        <v>9.1143594153052447</v>
      </c>
      <c r="AQ256" s="40">
        <f>Matrix2!AQ256/Matrix3!AQ256*100</f>
        <v>8.064516129032258</v>
      </c>
      <c r="AR256" s="38">
        <f>Matrix2!AR256/Matrix3!AR256*100</f>
        <v>9.8550087873462218</v>
      </c>
      <c r="AS256" s="38">
        <f>Matrix2!AS256/Matrix3!AS256*100</f>
        <v>39.077128845296478</v>
      </c>
      <c r="AT256" s="38">
        <f>Matrix2!AT256/Matrix3!AT256*100</f>
        <v>41.357672561323447</v>
      </c>
      <c r="AU256" s="38">
        <f>Matrix2!AU256/Matrix3!AU256*100</f>
        <v>39.862068965517238</v>
      </c>
      <c r="AV256" s="38">
        <f>Matrix2!AV256/Matrix3!AV256*100</f>
        <v>8.6491306286223804</v>
      </c>
      <c r="AW256" s="38">
        <f>Matrix2!AW256/Matrix3!AW256*100</f>
        <v>2.4520731163620151</v>
      </c>
      <c r="AX256" s="38">
        <v>4.3</v>
      </c>
      <c r="AY256" s="38" t="s">
        <v>46</v>
      </c>
      <c r="AZ256" s="34" t="s">
        <v>46</v>
      </c>
      <c r="BA256" s="40">
        <f>Matrix2!BA256/Matrix3!BA256*1000</f>
        <v>16.591251885369534</v>
      </c>
      <c r="BB256" s="44">
        <f>Matrix2!BB256/Matrix3!BB256*100</f>
        <v>8.6884885764499131</v>
      </c>
      <c r="BC256" s="38">
        <f>Matrix2!BC256/Matrix3!BC256*100</f>
        <v>6.263091746962715</v>
      </c>
      <c r="BD256" s="55">
        <f>Matrix2!BD256/Matrix3!BD256*100</f>
        <v>68.896321070234109</v>
      </c>
      <c r="BE256" s="38">
        <f>Matrix2!BE256/Matrix3!BE256*100</f>
        <v>6.9963811821471653</v>
      </c>
      <c r="BF256" s="51">
        <f>Matrix2!BF256/Matrix3!BF256*100</f>
        <v>59.482758620689658</v>
      </c>
      <c r="BG256" s="38">
        <f>Matrix2!BG256/Matrix3!BG256*100</f>
        <v>23.264499121265377</v>
      </c>
      <c r="BH256" s="38">
        <f>Matrix2!BH256/Matrix3!BH256*100</f>
        <v>2.5684608120868742</v>
      </c>
      <c r="BI256" s="38">
        <f>Matrix2!BI256/Matrix3!BI256*100</f>
        <v>17.30381349969511</v>
      </c>
      <c r="BJ256" s="38">
        <f>Matrix2!BJ256/Matrix3!BJ256*100</f>
        <v>7.9881795581406259</v>
      </c>
      <c r="BK256" s="38">
        <f>Matrix2!BK256/Matrix3!BK256*100</f>
        <v>27.363476218438048</v>
      </c>
      <c r="BL256" s="38" t="s">
        <v>46</v>
      </c>
      <c r="BM256" s="38" t="s">
        <v>46</v>
      </c>
      <c r="BN256" s="55" t="s">
        <v>238</v>
      </c>
      <c r="BO256" s="40" t="s">
        <v>46</v>
      </c>
      <c r="BP256" s="38">
        <f>Matrix2!BP256/Matrix3!BP256*100</f>
        <v>11.102028304296734</v>
      </c>
      <c r="BQ256" s="38">
        <f>Matrix2!BQ256/Matrix3!BQ256*100</f>
        <v>15.473184527820877</v>
      </c>
      <c r="BR256" s="38">
        <f>(Matrix2!BR256-Matrix3!BR256)/Matrix3!BR256*100</f>
        <v>55.94346479585387</v>
      </c>
      <c r="BS256" s="38">
        <f>Matrix2!BS256/Matrix3!BS256*100</f>
        <v>7.5263620386643231</v>
      </c>
      <c r="BT256" s="38">
        <f>Matrix2!BT256/Matrix3!BT256*100</f>
        <v>3.8620386643233742</v>
      </c>
      <c r="BU256" s="38">
        <f>Matrix2!BU256/Matrix3!BU256*100</f>
        <v>2.0998314003985081</v>
      </c>
      <c r="BV256" s="38">
        <f>Matrix2!BV256/Matrix3!BV256*100</f>
        <v>7.7955911823647295</v>
      </c>
      <c r="BW256" s="38">
        <f>Matrix2!BW256/Matrix3!BW256*100</f>
        <v>8.6944463703806409</v>
      </c>
      <c r="BX256" s="93" t="s">
        <v>238</v>
      </c>
      <c r="BY256" s="45">
        <f>Matrix2!BY256/Matrix3!BY256*1000000</f>
        <v>23890.100482134003</v>
      </c>
      <c r="BZ256" s="38">
        <f>Matrix2!BZ256/Matrix3!BZ256*100</f>
        <v>62.229789103690678</v>
      </c>
      <c r="CA256" s="38">
        <f>Matrix2!CA256/Matrix3!CA256*100</f>
        <v>68.607381962213893</v>
      </c>
      <c r="CB256" s="38">
        <f>Matrix2!CB256/Matrix3!CB256*100</f>
        <v>88.897971695703262</v>
      </c>
      <c r="CC256" s="38">
        <f>Matrix2!CC256/Matrix3!CC256*100</f>
        <v>11.102028304296734</v>
      </c>
      <c r="CD256" s="38">
        <f>Matrix2!CD256/Matrix3!CD256*100</f>
        <v>7.0862923414908296</v>
      </c>
      <c r="CE256" s="38">
        <f>Matrix2!CE256/Matrix3!CE256*100</f>
        <v>69.959770114942529</v>
      </c>
      <c r="CF256" s="38">
        <f>Matrix2!CF256/Matrix3!CF256*100</f>
        <v>5.6818181818181817</v>
      </c>
      <c r="CG256" s="35">
        <f>Matrix2!$CG256-Matrix3!CG256</f>
        <v>-6499</v>
      </c>
      <c r="CH256" s="38">
        <f>Matrix2!CH256/Matrix3!CH256*100</f>
        <v>3.9785363787199488</v>
      </c>
      <c r="CI256" s="38">
        <f>Matrix2!CI256/Matrix3!CI256*100</f>
        <v>2.7359056730327955</v>
      </c>
      <c r="CJ256" s="38">
        <f>Matrix2!CJ256/Matrix3!CJ256*100</f>
        <v>1.2426307056871537</v>
      </c>
      <c r="CK256" s="38">
        <f>Matrix2!CK256/Matrix3!CK256*100</f>
        <v>48.003549245785273</v>
      </c>
      <c r="CL256" s="38">
        <v>4.7</v>
      </c>
      <c r="CM256" s="38">
        <f>Matrix2!CM256/Matrix3!CM256*100</f>
        <v>60.159716060337175</v>
      </c>
      <c r="CN256" s="38">
        <f>Matrix2!CN256/Matrix3!CN256*100</f>
        <v>23.141891891891891</v>
      </c>
      <c r="CO256" s="40">
        <f>Matrix2!CO256/Matrix3!CO256*100</f>
        <v>7.5895968599831258</v>
      </c>
      <c r="CP256" s="35">
        <f>Matrix2!CP256-Matrix3!CP256</f>
        <v>225</v>
      </c>
      <c r="CQ256" s="77">
        <f>Matrix2!CQ256/Matrix3!CQ256*100-100</f>
        <v>1.040558664385145</v>
      </c>
      <c r="CR256" s="35">
        <f>Matrix2!CR256-Matrix3!CR256</f>
        <v>529</v>
      </c>
      <c r="CS256" s="50">
        <f>Matrix2!CS256/Matrix3!CS256*100-100</f>
        <v>2.4813546601623102</v>
      </c>
      <c r="CT256" s="38">
        <f>Matrix2!CT256/Matrix3!CT256*100</f>
        <v>34.891065543756866</v>
      </c>
      <c r="CU256" s="35">
        <f>Matrix2!CT256-Matrix3!CU256</f>
        <v>100</v>
      </c>
      <c r="CV256" s="38">
        <f>Matrix2!CV256/Matrix3!CV256*100</f>
        <v>109.45532771878432</v>
      </c>
      <c r="CW256" s="38">
        <f>Matrix2!CW256/Matrix3!CW256*100</f>
        <v>52.534710017574696</v>
      </c>
      <c r="CX256" s="38">
        <f>Matrix2!CX256/Matrix3!CX256</f>
        <v>2.1351845771377644</v>
      </c>
      <c r="CY256" s="38">
        <f>Matrix2!CY256/Matrix3!CY256</f>
        <v>1.2681078671718298</v>
      </c>
      <c r="CZ256" s="38">
        <f>Matrix2!CZ256/Matrix3!CZ256</f>
        <v>37.588769611890996</v>
      </c>
      <c r="DA256" s="40">
        <f>(Matrix2!DA256-Matrix3!DA256)/Matrix3!DA256*100</f>
        <v>4.5774647887324065</v>
      </c>
      <c r="DB256" s="44" t="s">
        <v>46</v>
      </c>
      <c r="DC256" s="44" t="s">
        <v>46</v>
      </c>
      <c r="DD256" s="44" t="s">
        <v>46</v>
      </c>
      <c r="DE256" s="44" t="s">
        <v>46</v>
      </c>
      <c r="DF256" s="44">
        <f>Matrix2!DF256/Matrix3!DF256*100</f>
        <v>6.263091746962715</v>
      </c>
      <c r="DG256" s="44">
        <f>Matrix2!DG256/Matrix3!DG256*100</f>
        <v>68.896321070234109</v>
      </c>
      <c r="DH256" s="44">
        <f>Matrix2!DH256/Matrix3!DH256*100</f>
        <v>6.9963811821471653</v>
      </c>
      <c r="DI256" s="44">
        <f>Matrix2!DI256/Matrix3!DI256*100</f>
        <v>59.482758620689658</v>
      </c>
    </row>
    <row r="257" spans="1:113" x14ac:dyDescent="0.2">
      <c r="A257" s="3" t="s">
        <v>36</v>
      </c>
      <c r="B257" s="4">
        <v>2021</v>
      </c>
      <c r="C257" s="2" t="s">
        <v>13</v>
      </c>
      <c r="D257" s="38">
        <f>Matrix2!D257/Matrix3!D257*100</f>
        <v>11.279826464208242</v>
      </c>
      <c r="E257" s="38">
        <f>Matrix2!E257/Matrix3!E257*100</f>
        <v>6.3380281690140841</v>
      </c>
      <c r="F257" s="44" t="s">
        <v>46</v>
      </c>
      <c r="G257" s="51" t="s">
        <v>238</v>
      </c>
      <c r="H257" s="38">
        <f>Matrix2!H257/Matrix3!H257*100</f>
        <v>6.6349758971612216</v>
      </c>
      <c r="I257" s="38">
        <f>Matrix2!I257/Matrix3!I257*100</f>
        <v>17.896357793251205</v>
      </c>
      <c r="J257" s="38">
        <f>Matrix2!J257/Matrix3!J257*100</f>
        <v>32.299065420560744</v>
      </c>
      <c r="K257" s="38">
        <f>Matrix2!K257/Matrix3!K257*100</f>
        <v>18.329249795823124</v>
      </c>
      <c r="L257" s="38">
        <f>Matrix2!L257/Matrix3!L257*100</f>
        <v>6.4498644986449865</v>
      </c>
      <c r="M257" s="9" t="s">
        <v>46</v>
      </c>
      <c r="N257" s="29" t="s">
        <v>237</v>
      </c>
      <c r="O257" s="9">
        <f>Matrix2!O257/Matrix3!O257*100</f>
        <v>27.304964539007091</v>
      </c>
      <c r="P257" s="9" t="s">
        <v>237</v>
      </c>
      <c r="Q257" s="9" t="s">
        <v>237</v>
      </c>
      <c r="R257" s="40">
        <f>Matrix2!R257/Matrix3!R257*100</f>
        <v>36.629667003027244</v>
      </c>
      <c r="S257" s="38">
        <f>Matrix2!S257/Matrix3!S257*100</f>
        <v>69.525709219858157</v>
      </c>
      <c r="T257" s="38">
        <f>Matrix2!T257/Matrix3!T257*100</f>
        <v>74.505794137695986</v>
      </c>
      <c r="U257" s="38">
        <f>Matrix2!U257/Matrix3!U257*100</f>
        <v>47.843478260869567</v>
      </c>
      <c r="V257" s="38">
        <f>Matrix2!V257/Matrix3!V257*100</f>
        <v>57.957957957957959</v>
      </c>
      <c r="W257" s="38">
        <f>Matrix2!W257/Matrix3!W257*100</f>
        <v>54.74372955288986</v>
      </c>
      <c r="X257" s="38">
        <f>Matrix2!X257/Matrix3!X257*100</f>
        <v>10.936978992997666</v>
      </c>
      <c r="Y257" s="38">
        <f>Matrix2!Y257/Matrix3!Y257*100</f>
        <v>20.23170234196197</v>
      </c>
      <c r="Z257" s="38">
        <f>Matrix2!Z257/Matrix3!Z257*100</f>
        <v>10.306942829683221</v>
      </c>
      <c r="AA257" s="38">
        <f>(Matrix3!AA257-Matrix2!AA257)/Matrix2!AA257*100</f>
        <v>18.009673971902291</v>
      </c>
      <c r="AB257" s="38">
        <f>Matrix2!AB257/Matrix3!AB257*100</f>
        <v>5.2465897166841549</v>
      </c>
      <c r="AC257" s="38">
        <f>Matrix2!AC257/Matrix3!AC257*100</f>
        <v>5.5661925601750548</v>
      </c>
      <c r="AD257" s="38">
        <f>Matrix2!AD257/Matrix3!AD257*100</f>
        <v>86.852589641434264</v>
      </c>
      <c r="AE257" s="44">
        <f>Matrix2!AE257/Matrix3!AE257*100</f>
        <v>59.443853517702472</v>
      </c>
      <c r="AF257" s="40">
        <f>Matrix2!AF257/Matrix3!AF257*100</f>
        <v>87.878787878787875</v>
      </c>
      <c r="AG257" s="38">
        <f>Matrix2!AG257/Matrix3!AG257*100</f>
        <v>17.909748259239421</v>
      </c>
      <c r="AH257" s="38">
        <f>Matrix2!AH257/Matrix3!AH257*100</f>
        <v>69.818181818181827</v>
      </c>
      <c r="AI257" s="38">
        <f>Matrix2!AI257/Matrix3!AI257*100</f>
        <v>103.1727916000913</v>
      </c>
      <c r="AJ257" s="38">
        <f>Matrix2!AJ257/Matrix3!AJ257*100</f>
        <v>19.607843137254903</v>
      </c>
      <c r="AK257" s="38">
        <f>Matrix2!AK257/Matrix3!AK257*100</f>
        <v>15.997450605481198</v>
      </c>
      <c r="AL257" s="38">
        <f>Matrix2!AL257/Matrix3!AL257*100</f>
        <v>7.6481835564053542</v>
      </c>
      <c r="AM257" s="38">
        <f>Matrix2!AM257/Matrix3!AM257*100</f>
        <v>23.107569721115535</v>
      </c>
      <c r="AN257" s="38">
        <f>Matrix2!AN257/Matrix3!AN257*100</f>
        <v>10.691588785046729</v>
      </c>
      <c r="AO257" s="38">
        <f>Matrix2!AO257/Matrix3!AO257*1000</f>
        <v>51.214953271028044</v>
      </c>
      <c r="AP257" s="38">
        <f>Matrix2!AP257/Matrix3!AP257*100</f>
        <v>6.3380281690140841</v>
      </c>
      <c r="AQ257" s="40">
        <f>Matrix2!AQ257/Matrix3!AQ257*100</f>
        <v>5.7142857142857144</v>
      </c>
      <c r="AR257" s="38">
        <f>Matrix2!AR257/Matrix3!AR257*100</f>
        <v>9.3465452597750396</v>
      </c>
      <c r="AS257" s="38">
        <f>Matrix2!AS257/Matrix3!AS257*100</f>
        <v>35.816618911174785</v>
      </c>
      <c r="AT257" s="38">
        <f>Matrix2!AT257/Matrix3!AT257*100</f>
        <v>36.799999999999997</v>
      </c>
      <c r="AU257" s="38">
        <f>Matrix2!AU257/Matrix3!AU257*100</f>
        <v>42.934782608695656</v>
      </c>
      <c r="AV257" s="38">
        <f>Matrix2!AV257/Matrix3!AV257*100</f>
        <v>5.3724928366762175</v>
      </c>
      <c r="AW257" s="38">
        <f>Matrix2!AW257/Matrix3!AW257*100</f>
        <v>1.2177650429799427</v>
      </c>
      <c r="AX257" s="38" t="s">
        <v>237</v>
      </c>
      <c r="AY257" s="38" t="s">
        <v>46</v>
      </c>
      <c r="AZ257" s="34" t="s">
        <v>46</v>
      </c>
      <c r="BA257" s="40">
        <f>Matrix2!BA257/Matrix3!BA257*1000</f>
        <v>8.4033613445378155</v>
      </c>
      <c r="BB257" s="44">
        <f>Matrix2!BB257/Matrix3!BB257*100</f>
        <v>8.3355650776647021</v>
      </c>
      <c r="BC257" s="38">
        <f>Matrix2!BC257/Matrix3!BC257*100</f>
        <v>5.4904380012338061</v>
      </c>
      <c r="BD257" s="55">
        <f>Matrix2!BD257/Matrix3!BD257*100</f>
        <v>61.797752808988761</v>
      </c>
      <c r="BE257" s="38">
        <f>Matrix2!BE257/Matrix3!BE257*100</f>
        <v>3.264604810996564</v>
      </c>
      <c r="BF257" s="51">
        <f>Matrix2!BF257/Matrix3!BF257*100</f>
        <v>57.894736842105267</v>
      </c>
      <c r="BG257" s="38">
        <f>Matrix2!BG257/Matrix3!BG257*100</f>
        <v>24.705409748259239</v>
      </c>
      <c r="BH257" s="38">
        <f>Matrix2!BH257/Matrix3!BH257*100</f>
        <v>1.4905149051490514</v>
      </c>
      <c r="BI257" s="38">
        <f>Matrix2!BI257/Matrix3!BI257*100</f>
        <v>19.259696209998527</v>
      </c>
      <c r="BJ257" s="38">
        <f>Matrix2!BJ257/Matrix3!BJ257*100</f>
        <v>8.4943223713316627</v>
      </c>
      <c r="BK257" s="38">
        <f>Matrix2!BK257/Matrix3!BK257*100</f>
        <v>28.819444444444443</v>
      </c>
      <c r="BL257" s="38" t="s">
        <v>46</v>
      </c>
      <c r="BM257" s="38" t="s">
        <v>46</v>
      </c>
      <c r="BN257" s="55" t="s">
        <v>238</v>
      </c>
      <c r="BO257" s="40" t="s">
        <v>46</v>
      </c>
      <c r="BP257" s="38">
        <f>Matrix2!BP257/Matrix3!BP257*100</f>
        <v>10.380299251870325</v>
      </c>
      <c r="BQ257" s="38">
        <f>Matrix2!BQ257/Matrix3!BQ257*100</f>
        <v>13.420970115036813</v>
      </c>
      <c r="BR257" s="38">
        <f>(Matrix2!BR257-Matrix3!BR257)/Matrix3!BR257*100</f>
        <v>59.710964163822524</v>
      </c>
      <c r="BS257" s="38">
        <f>Matrix2!BS257/Matrix3!BS257*100</f>
        <v>5.4030530262453134</v>
      </c>
      <c r="BT257" s="38">
        <f>Matrix2!BT257/Matrix3!BT257*100</f>
        <v>2.3901981788966258</v>
      </c>
      <c r="BU257" s="38">
        <f>Matrix2!BU257/Matrix3!BU257*100</f>
        <v>1.3871571072319202</v>
      </c>
      <c r="BV257" s="38">
        <f>Matrix2!BV257/Matrix3!BV257*100</f>
        <v>5.6019918193135334</v>
      </c>
      <c r="BW257" s="38">
        <f>Matrix2!BW257/Matrix3!BW257*100</f>
        <v>6.5227272727272734</v>
      </c>
      <c r="BX257" s="93" t="s">
        <v>238</v>
      </c>
      <c r="BY257" s="45">
        <f>Matrix2!BY257/Matrix3!BY257*1000000</f>
        <v>27985.696602943201</v>
      </c>
      <c r="BZ257" s="38">
        <f>Matrix2!BZ257/Matrix3!BZ257*100</f>
        <v>59.674611676486343</v>
      </c>
      <c r="CA257" s="38">
        <f>Matrix2!CA257/Matrix3!CA257*100</f>
        <v>70.668575834342988</v>
      </c>
      <c r="CB257" s="38">
        <f>Matrix2!CB257/Matrix3!CB257*100</f>
        <v>89.619700748129674</v>
      </c>
      <c r="CC257" s="38">
        <f>Matrix2!CC257/Matrix3!CC257*100</f>
        <v>10.380299251870325</v>
      </c>
      <c r="CD257" s="38">
        <f>Matrix2!CD257/Matrix3!CD257*100</f>
        <v>8.0579800498753116</v>
      </c>
      <c r="CE257" s="38">
        <f>Matrix2!CE257/Matrix3!CE257*100</f>
        <v>68.104347826086951</v>
      </c>
      <c r="CF257" s="38">
        <f>Matrix2!CF257/Matrix3!CF257*100</f>
        <v>9.2592592592592595</v>
      </c>
      <c r="CG257" s="35">
        <f>Matrix2!$CG257-Matrix3!CG257</f>
        <v>-1642</v>
      </c>
      <c r="CH257" s="38">
        <f>Matrix2!CH257/Matrix3!CH257*100</f>
        <v>3.1639178727701109</v>
      </c>
      <c r="CI257" s="38">
        <f>Matrix2!CI257/Matrix3!CI257*100</f>
        <v>1.9522046449007069</v>
      </c>
      <c r="CJ257" s="38">
        <f>Matrix2!CJ257/Matrix3!CJ257*100</f>
        <v>1.2117132278694043</v>
      </c>
      <c r="CK257" s="38">
        <f>Matrix2!CK257/Matrix3!CK257*100</f>
        <v>36.170212765957451</v>
      </c>
      <c r="CL257" s="38" t="s">
        <v>237</v>
      </c>
      <c r="CM257" s="38">
        <f>Matrix2!CM257/Matrix3!CM257*100</f>
        <v>54.255319148936167</v>
      </c>
      <c r="CN257" s="38">
        <f>Matrix2!CN257/Matrix3!CN257*100</f>
        <v>21.654501216545015</v>
      </c>
      <c r="CO257" s="40">
        <f>Matrix2!CO257/Matrix3!CO257*100</f>
        <v>5.4369385135923469</v>
      </c>
      <c r="CP257" s="35">
        <f>Matrix2!CP257-Matrix3!CP257</f>
        <v>22</v>
      </c>
      <c r="CQ257" s="77">
        <f>Matrix2!CQ257/Matrix3!CQ257*100-100</f>
        <v>0.3118355776045405</v>
      </c>
      <c r="CR257" s="35">
        <f>Matrix2!CR257-Matrix3!CR257</f>
        <v>296</v>
      </c>
      <c r="CS257" s="50">
        <f>Matrix2!CS257/Matrix3!CS257*100-100</f>
        <v>4.3651378852676714</v>
      </c>
      <c r="CT257" s="38">
        <f>Matrix2!CT257/Matrix3!CT257*100</f>
        <v>33.093118553059206</v>
      </c>
      <c r="CU257" s="35">
        <f>Matrix2!CT257-Matrix3!CU257</f>
        <v>0</v>
      </c>
      <c r="CV257" s="38">
        <f>Matrix2!CV257/Matrix3!CV257*100</f>
        <v>109.39946304931468</v>
      </c>
      <c r="CW257" s="38">
        <f>Matrix2!CW257/Matrix3!CW257*100</f>
        <v>51.83583288698447</v>
      </c>
      <c r="CX257" s="38">
        <f>Matrix2!CX257/Matrix3!CX257</f>
        <v>2.2026249815661405</v>
      </c>
      <c r="CY257" s="38">
        <f>Matrix2!CY257/Matrix3!CY257</f>
        <v>2.2249366900044691</v>
      </c>
      <c r="CZ257" s="38">
        <f>Matrix2!CZ257/Matrix3!CZ257</f>
        <v>46.385093167701861</v>
      </c>
      <c r="DA257" s="40">
        <f>(Matrix2!DA257-Matrix3!DA257)/Matrix3!DA257*100</f>
        <v>13.036020583190391</v>
      </c>
      <c r="DB257" s="44" t="s">
        <v>46</v>
      </c>
      <c r="DC257" s="44" t="s">
        <v>46</v>
      </c>
      <c r="DD257" s="44" t="s">
        <v>46</v>
      </c>
      <c r="DE257" s="44" t="s">
        <v>46</v>
      </c>
      <c r="DF257" s="44">
        <f>Matrix2!DF257/Matrix3!DF257*100</f>
        <v>5.4904380012338061</v>
      </c>
      <c r="DG257" s="44">
        <f>Matrix2!DG257/Matrix3!DG257*100</f>
        <v>61.797752808988761</v>
      </c>
      <c r="DH257" s="44">
        <f>Matrix2!DH257/Matrix3!DH257*100</f>
        <v>3.264604810996564</v>
      </c>
      <c r="DI257" s="44">
        <f>Matrix2!DI257/Matrix3!DI257*100</f>
        <v>57.894736842105267</v>
      </c>
    </row>
    <row r="258" spans="1:113" x14ac:dyDescent="0.2">
      <c r="A258" s="3" t="s">
        <v>37</v>
      </c>
      <c r="B258" s="4">
        <v>2021</v>
      </c>
      <c r="C258" s="2" t="s">
        <v>14</v>
      </c>
      <c r="D258" s="38">
        <f>Matrix2!D258/Matrix3!D258*100</f>
        <v>9.2961487383798147</v>
      </c>
      <c r="E258" s="38">
        <f>Matrix2!E258/Matrix3!E258*100</f>
        <v>6.9802731411229137</v>
      </c>
      <c r="F258" s="44" t="s">
        <v>46</v>
      </c>
      <c r="G258" s="51" t="s">
        <v>238</v>
      </c>
      <c r="H258" s="38">
        <f>Matrix2!H258/Matrix3!H258*100</f>
        <v>14.84169132849556</v>
      </c>
      <c r="I258" s="38">
        <f>Matrix2!I258/Matrix3!I258*100</f>
        <v>36.283293469007177</v>
      </c>
      <c r="J258" s="38">
        <f>Matrix2!J258/Matrix3!J258*100</f>
        <v>57.202120304217566</v>
      </c>
      <c r="K258" s="38">
        <f>Matrix2!K258/Matrix3!K258*100</f>
        <v>37.539453361090594</v>
      </c>
      <c r="L258" s="38">
        <f>Matrix2!L258/Matrix3!L258*100</f>
        <v>16.148611366562442</v>
      </c>
      <c r="M258" s="9" t="s">
        <v>46</v>
      </c>
      <c r="N258" s="29" t="s">
        <v>237</v>
      </c>
      <c r="O258" s="9">
        <f>Matrix2!O258/Matrix3!O258*100</f>
        <v>42.857142857142854</v>
      </c>
      <c r="P258" s="9">
        <f>Matrix2!P258/Matrix3!P258*100</f>
        <v>40.174852577831203</v>
      </c>
      <c r="Q258" s="9">
        <f>(Matrix3!Q258-Matrix2!Q258)/Matrix2!Q258*100</f>
        <v>36.602193632920162</v>
      </c>
      <c r="R258" s="40">
        <f>Matrix2!R258/Matrix3!R258*100</f>
        <v>38.951106255121552</v>
      </c>
      <c r="S258" s="38">
        <f>Matrix2!S258/Matrix3!S258*100</f>
        <v>65.526657997399212</v>
      </c>
      <c r="T258" s="38">
        <f>Matrix2!T258/Matrix3!T258*100</f>
        <v>72.173350582147478</v>
      </c>
      <c r="U258" s="38">
        <f>Matrix2!U258/Matrix3!U258*100</f>
        <v>46.319245842601418</v>
      </c>
      <c r="V258" s="38">
        <f>Matrix2!V258/Matrix3!V258*100</f>
        <v>56.584536958368737</v>
      </c>
      <c r="W258" s="38">
        <f>Matrix2!W258/Matrix3!W258*100</f>
        <v>51.635033158015098</v>
      </c>
      <c r="X258" s="38">
        <f>Matrix2!X258/Matrix3!X258*100</f>
        <v>12.588792423046566</v>
      </c>
      <c r="Y258" s="38">
        <f>Matrix2!Y258/Matrix3!Y258*100</f>
        <v>25.920298291538696</v>
      </c>
      <c r="Z258" s="38">
        <f>Matrix2!Z258/Matrix3!Z258*100</f>
        <v>16.050531559692203</v>
      </c>
      <c r="AA258" s="38">
        <f>(Matrix3!AA258-Matrix2!AA258)/Matrix2!AA258*100</f>
        <v>12.295816476480368</v>
      </c>
      <c r="AB258" s="38">
        <f>Matrix2!AB258/Matrix3!AB258*100</f>
        <v>12.171876262014376</v>
      </c>
      <c r="AC258" s="38">
        <f>Matrix2!AC258/Matrix3!AC258*100</f>
        <v>12.835748005860328</v>
      </c>
      <c r="AD258" s="38">
        <f>Matrix2!AD258/Matrix3!AD258*100</f>
        <v>87</v>
      </c>
      <c r="AE258" s="44">
        <f>Matrix2!AE258/Matrix3!AE258*100</f>
        <v>33.035048471290082</v>
      </c>
      <c r="AF258" s="40">
        <f>Matrix2!AF258/Matrix3!AF258*100</f>
        <v>0</v>
      </c>
      <c r="AG258" s="38">
        <f>Matrix2!AG258/Matrix3!AG258*100</f>
        <v>17.59030283374549</v>
      </c>
      <c r="AH258" s="38">
        <f>Matrix2!AH258/Matrix3!AH258*100</f>
        <v>58.521560574948658</v>
      </c>
      <c r="AI258" s="38">
        <f>Matrix2!AI258/Matrix3!AI258*100</f>
        <v>93.442622950819683</v>
      </c>
      <c r="AJ258" s="38">
        <f>Matrix2!AJ258/Matrix3!AJ258*100</f>
        <v>27.966976264189885</v>
      </c>
      <c r="AK258" s="38">
        <f>Matrix2!AK258/Matrix3!AK258*100</f>
        <v>20.016012810248199</v>
      </c>
      <c r="AL258" s="38">
        <f>Matrix2!AL258/Matrix3!AL258*100</f>
        <v>18.574859887910328</v>
      </c>
      <c r="AM258" s="38">
        <f>Matrix2!AM258/Matrix3!AM258*100</f>
        <v>40.200000000000003</v>
      </c>
      <c r="AN258" s="38">
        <f>Matrix2!AN258/Matrix3!AN258*100</f>
        <v>22.862410693708227</v>
      </c>
      <c r="AO258" s="38">
        <f>Matrix2!AO258/Matrix3!AO258*1000</f>
        <v>58.769301682415303</v>
      </c>
      <c r="AP258" s="38">
        <f>Matrix2!AP258/Matrix3!AP258*100</f>
        <v>6.9802731411229137</v>
      </c>
      <c r="AQ258" s="40">
        <f>Matrix2!AQ258/Matrix3!AQ258*100</f>
        <v>12.022630834512023</v>
      </c>
      <c r="AR258" s="38">
        <f>Matrix2!AR258/Matrix3!AR258*100</f>
        <v>9.4296023026715865</v>
      </c>
      <c r="AS258" s="38">
        <f>Matrix2!AS258/Matrix3!AS258*100</f>
        <v>35.597592433361996</v>
      </c>
      <c r="AT258" s="38">
        <f>Matrix2!AT258/Matrix3!AT258*100</f>
        <v>38.526570048309175</v>
      </c>
      <c r="AU258" s="38">
        <f>Matrix2!AU258/Matrix3!AU258*100</f>
        <v>45.141065830721004</v>
      </c>
      <c r="AV258" s="38">
        <f>Matrix2!AV258/Matrix3!AV258*100</f>
        <v>14.918314703353397</v>
      </c>
      <c r="AW258" s="38">
        <f>Matrix2!AW258/Matrix3!AW258*100</f>
        <v>3.3963886500429927</v>
      </c>
      <c r="AX258" s="38" t="s">
        <v>237</v>
      </c>
      <c r="AY258" s="38" t="s">
        <v>46</v>
      </c>
      <c r="AZ258" s="34" t="s">
        <v>46</v>
      </c>
      <c r="BA258" s="40">
        <f>Matrix2!BA258/Matrix3!BA258*1000</f>
        <v>10.648148148148147</v>
      </c>
      <c r="BB258" s="44">
        <f>Matrix2!BB258/Matrix3!BB258*100</f>
        <v>8.695828434750883</v>
      </c>
      <c r="BC258" s="38">
        <f>Matrix2!BC258/Matrix3!BC258*100</f>
        <v>7.8723404255319149</v>
      </c>
      <c r="BD258" s="55">
        <f>Matrix2!BD258/Matrix3!BD258*100</f>
        <v>63.063063063063062</v>
      </c>
      <c r="BE258" s="38">
        <f>Matrix2!BE258/Matrix3!BE258*100</f>
        <v>8.1452404317958784</v>
      </c>
      <c r="BF258" s="51">
        <f>Matrix2!BF258/Matrix3!BF258*100</f>
        <v>62.650602409638559</v>
      </c>
      <c r="BG258" s="38">
        <f>Matrix2!BG258/Matrix3!BG258*100</f>
        <v>22.041594032513075</v>
      </c>
      <c r="BH258" s="38">
        <f>Matrix2!BH258/Matrix3!BH258*100</f>
        <v>4.7636564281773035</v>
      </c>
      <c r="BI258" s="38">
        <f>Matrix2!BI258/Matrix3!BI258*100</f>
        <v>16.528572648842573</v>
      </c>
      <c r="BJ258" s="38">
        <f>Matrix2!BJ258/Matrix3!BJ258*100</f>
        <v>8.0379260271632358</v>
      </c>
      <c r="BK258" s="38">
        <f>Matrix2!BK258/Matrix3!BK258*100</f>
        <v>28.26780021253985</v>
      </c>
      <c r="BL258" s="38" t="s">
        <v>46</v>
      </c>
      <c r="BM258" s="38" t="s">
        <v>46</v>
      </c>
      <c r="BN258" s="55" t="s">
        <v>238</v>
      </c>
      <c r="BO258" s="40" t="s">
        <v>46</v>
      </c>
      <c r="BP258" s="38">
        <f>Matrix2!BP258/Matrix3!BP258*100</f>
        <v>11.084950084761726</v>
      </c>
      <c r="BQ258" s="38">
        <f>Matrix2!BQ258/Matrix3!BQ258*100</f>
        <v>19.161255678043148</v>
      </c>
      <c r="BR258" s="38">
        <f>(Matrix2!BR258-Matrix3!BR258)/Matrix3!BR258*100</f>
        <v>47.465063186052951</v>
      </c>
      <c r="BS258" s="38">
        <f>Matrix2!BS258/Matrix3!BS258*100</f>
        <v>12.502533749543925</v>
      </c>
      <c r="BT258" s="38">
        <f>Matrix2!BT258/Matrix3!BT258*100</f>
        <v>6.551262820772692</v>
      </c>
      <c r="BU258" s="38">
        <f>Matrix2!BU258/Matrix3!BU258*100</f>
        <v>3.4469768317950651</v>
      </c>
      <c r="BV258" s="38">
        <f>Matrix2!BV258/Matrix3!BV258*100</f>
        <v>13.541341653666148</v>
      </c>
      <c r="BW258" s="38">
        <f>Matrix2!BW258/Matrix3!BW258*100</f>
        <v>14.729358942379644</v>
      </c>
      <c r="BX258" s="93" t="s">
        <v>238</v>
      </c>
      <c r="BY258" s="45">
        <f>Matrix2!BY258/Matrix3!BY258*1000000</f>
        <v>23501.578321649653</v>
      </c>
      <c r="BZ258" s="38">
        <f>Matrix2!BZ258/Matrix3!BZ258*100</f>
        <v>62.512668747719623</v>
      </c>
      <c r="CA258" s="38">
        <f>Matrix2!CA258/Matrix3!CA258*100</f>
        <v>67.79466223981612</v>
      </c>
      <c r="CB258" s="38">
        <f>Matrix2!CB258/Matrix3!CB258*100</f>
        <v>88.915049915238271</v>
      </c>
      <c r="CC258" s="38">
        <f>Matrix2!CC258/Matrix3!CC258*100</f>
        <v>11.084950084761726</v>
      </c>
      <c r="CD258" s="38">
        <f>Matrix2!CD258/Matrix3!CD258*100</f>
        <v>8.4008287813147486</v>
      </c>
      <c r="CE258" s="38">
        <f>Matrix2!CE258/Matrix3!CE258*100</f>
        <v>69.32528333862939</v>
      </c>
      <c r="CF258" s="38">
        <f>Matrix2!CF258/Matrix3!CF258*100</f>
        <v>9.4650205761316872</v>
      </c>
      <c r="CG258" s="35">
        <f>Matrix2!$CG258-Matrix3!CG258</f>
        <v>-4928</v>
      </c>
      <c r="CH258" s="38">
        <f>Matrix2!CH258/Matrix3!CH258*100</f>
        <v>6.6277561608300912</v>
      </c>
      <c r="CI258" s="38">
        <f>Matrix2!CI258/Matrix3!CI258*100</f>
        <v>5.0518806744487676</v>
      </c>
      <c r="CJ258" s="38">
        <f>Matrix2!CJ258/Matrix3!CJ258*100</f>
        <v>1.5758754863813229</v>
      </c>
      <c r="CK258" s="38">
        <f>Matrix2!CK258/Matrix3!CK258*100</f>
        <v>52.446183953033263</v>
      </c>
      <c r="CL258" s="38" t="s">
        <v>237</v>
      </c>
      <c r="CM258" s="38">
        <f>Matrix2!CM258/Matrix3!CM258*100</f>
        <v>63.307240704500977</v>
      </c>
      <c r="CN258" s="38">
        <f>Matrix2!CN258/Matrix3!CN258*100</f>
        <v>21.428571428571427</v>
      </c>
      <c r="CO258" s="40">
        <f>Matrix2!CO258/Matrix3!CO258*100</f>
        <v>12.309448660264589</v>
      </c>
      <c r="CP258" s="35">
        <f>Matrix2!CP258-Matrix3!CP258</f>
        <v>20</v>
      </c>
      <c r="CQ258" s="77">
        <f>Matrix2!CQ258/Matrix3!CQ258*100-100</f>
        <v>0.16825103053757573</v>
      </c>
      <c r="CR258" s="35">
        <f>Matrix2!CR258-Matrix3!CR258</f>
        <v>200</v>
      </c>
      <c r="CS258" s="50">
        <f>Matrix2!CS258/Matrix3!CS258*100-100</f>
        <v>1.7083796019475699</v>
      </c>
      <c r="CT258" s="38">
        <f>Matrix2!CT258/Matrix3!CT258*100</f>
        <v>53.24598975392626</v>
      </c>
      <c r="CU258" s="35">
        <f>Matrix2!CT258-Matrix3!CU258</f>
        <v>15</v>
      </c>
      <c r="CV258" s="38">
        <f>Matrix2!CV258/Matrix3!CV258*100</f>
        <v>94.23448391702361</v>
      </c>
      <c r="CW258" s="38">
        <f>Matrix2!CW258/Matrix3!CW258*100</f>
        <v>45.487898812178216</v>
      </c>
      <c r="CX258" s="38">
        <f>Matrix2!CX258/Matrix3!CX258</f>
        <v>2.1070299820620142</v>
      </c>
      <c r="CY258" s="38">
        <f>Matrix2!CY258/Matrix3!CY258</f>
        <v>6.5222104706504496</v>
      </c>
      <c r="CZ258" s="38">
        <f>Matrix2!CZ258/Matrix3!CZ258</f>
        <v>70.076704545454547</v>
      </c>
      <c r="DA258" s="40">
        <f>(Matrix2!DA258-Matrix3!DA258)/Matrix3!DA258*100</f>
        <v>1.3071895424836613</v>
      </c>
      <c r="DB258" s="44" t="s">
        <v>46</v>
      </c>
      <c r="DC258" s="44" t="s">
        <v>46</v>
      </c>
      <c r="DD258" s="44" t="s">
        <v>46</v>
      </c>
      <c r="DE258" s="44" t="s">
        <v>46</v>
      </c>
      <c r="DF258" s="44">
        <f>Matrix2!DF258/Matrix3!DF258*100</f>
        <v>7.8723404255319149</v>
      </c>
      <c r="DG258" s="44">
        <f>Matrix2!DG258/Matrix3!DG258*100</f>
        <v>63.063063063063062</v>
      </c>
      <c r="DH258" s="44">
        <f>Matrix2!DH258/Matrix3!DH258*100</f>
        <v>8.1452404317958784</v>
      </c>
      <c r="DI258" s="44">
        <f>Matrix2!DI258/Matrix3!DI258*100</f>
        <v>62.650602409638559</v>
      </c>
    </row>
    <row r="259" spans="1:113" x14ac:dyDescent="0.2">
      <c r="A259" s="3" t="s">
        <v>38</v>
      </c>
      <c r="B259" s="4">
        <v>2021</v>
      </c>
      <c r="C259" s="2" t="s">
        <v>15</v>
      </c>
      <c r="D259" s="38">
        <f>Matrix2!D259/Matrix3!D259*100</f>
        <v>15.134099616858238</v>
      </c>
      <c r="E259" s="38">
        <f>Matrix2!E259/Matrix3!E259*100</f>
        <v>13.727560718057022</v>
      </c>
      <c r="F259" s="44" t="s">
        <v>46</v>
      </c>
      <c r="G259" s="51" t="s">
        <v>238</v>
      </c>
      <c r="H259" s="38">
        <f>Matrix2!H259/Matrix3!H259*100</f>
        <v>14.449037776193871</v>
      </c>
      <c r="I259" s="38">
        <f>Matrix2!I259/Matrix3!I259*100</f>
        <v>32.721311475409834</v>
      </c>
      <c r="J259" s="38">
        <f>Matrix2!J259/Matrix3!J259*100</f>
        <v>53.591070850857328</v>
      </c>
      <c r="K259" s="38">
        <f>Matrix2!K259/Matrix3!K259*100</f>
        <v>33.195291052068313</v>
      </c>
      <c r="L259" s="38">
        <f>Matrix2!L259/Matrix3!L259*100</f>
        <v>13.915158065387734</v>
      </c>
      <c r="M259" s="9" t="s">
        <v>46</v>
      </c>
      <c r="N259" s="29">
        <v>20.2</v>
      </c>
      <c r="O259" s="9">
        <f>Matrix2!O259/Matrix3!O259*100</f>
        <v>37.084592145015108</v>
      </c>
      <c r="P259" s="9">
        <f>Matrix2!P259/Matrix3!P259*100</f>
        <v>38.901686575676024</v>
      </c>
      <c r="Q259" s="9">
        <f>(Matrix3!Q259-Matrix2!Q259)/Matrix2!Q259*100</f>
        <v>40.07375832175871</v>
      </c>
      <c r="R259" s="40">
        <f>Matrix2!R259/Matrix3!R259*100</f>
        <v>35.319652722967646</v>
      </c>
      <c r="S259" s="38">
        <f>Matrix2!S259/Matrix3!S259*100</f>
        <v>65.441779885109881</v>
      </c>
      <c r="T259" s="38">
        <f>Matrix2!T259/Matrix3!T259*100</f>
        <v>72.934397163120565</v>
      </c>
      <c r="U259" s="38">
        <f>Matrix2!U259/Matrix3!U259*100</f>
        <v>45.170372509384926</v>
      </c>
      <c r="V259" s="38">
        <f>Matrix2!V259/Matrix3!V259*100</f>
        <v>59.27835051546392</v>
      </c>
      <c r="W259" s="38">
        <f>Matrix2!W259/Matrix3!W259*100</f>
        <v>51.014863353044589</v>
      </c>
      <c r="X259" s="38">
        <f>Matrix2!X259/Matrix3!X259*100</f>
        <v>10.822909809084925</v>
      </c>
      <c r="Y259" s="38">
        <f>Matrix2!Y259/Matrix3!Y259*100</f>
        <v>25.874497942356236</v>
      </c>
      <c r="Z259" s="38">
        <f>Matrix2!Z259/Matrix3!Z259*100</f>
        <v>13.936915039609765</v>
      </c>
      <c r="AA259" s="38">
        <f>(Matrix3!AA259-Matrix2!AA259)/Matrix2!AA259*100</f>
        <v>17.657264293016109</v>
      </c>
      <c r="AB259" s="38">
        <f>Matrix2!AB259/Matrix3!AB259*100</f>
        <v>11.693846241263708</v>
      </c>
      <c r="AC259" s="38">
        <f>Matrix2!AC259/Matrix3!AC259*100</f>
        <v>11.76470588235294</v>
      </c>
      <c r="AD259" s="38">
        <f>Matrix2!AD259/Matrix3!AD259*100</f>
        <v>86.172839506172835</v>
      </c>
      <c r="AE259" s="44">
        <f>Matrix2!AE259/Matrix3!AE259*100</f>
        <v>40.966656469868461</v>
      </c>
      <c r="AF259" s="40">
        <f>Matrix2!AF259/Matrix3!AF259*100</f>
        <v>75.282714054927297</v>
      </c>
      <c r="AG259" s="38">
        <f>Matrix2!AG259/Matrix3!AG259*100</f>
        <v>17.625089094796863</v>
      </c>
      <c r="AH259" s="38">
        <f>Matrix2!AH259/Matrix3!AH259*100</f>
        <v>51.946308724832214</v>
      </c>
      <c r="AI259" s="38">
        <f>Matrix2!AI259/Matrix3!AI259*100</f>
        <v>94.21280693307655</v>
      </c>
      <c r="AJ259" s="38">
        <f>Matrix2!AJ259/Matrix3!AJ259*100</f>
        <v>2.9079159935379644</v>
      </c>
      <c r="AK259" s="38">
        <f>Matrix2!AK259/Matrix3!AK259*100</f>
        <v>21.897810218978105</v>
      </c>
      <c r="AL259" s="38">
        <f>Matrix2!AL259/Matrix3!AL259*100</f>
        <v>17.653419843200865</v>
      </c>
      <c r="AM259" s="38">
        <f>Matrix2!AM259/Matrix3!AM259*100</f>
        <v>41.358024691358025</v>
      </c>
      <c r="AN259" s="38">
        <f>Matrix2!AN259/Matrix3!AN259*100</f>
        <v>21.659657068909738</v>
      </c>
      <c r="AO259" s="38">
        <f>Matrix2!AO259/Matrix3!AO259*1000</f>
        <v>57.42478162406988</v>
      </c>
      <c r="AP259" s="38">
        <f>Matrix2!AP259/Matrix3!AP259*100</f>
        <v>13.727560718057022</v>
      </c>
      <c r="AQ259" s="40">
        <f>Matrix2!AQ259/Matrix3!AQ259*100</f>
        <v>16.183816183816184</v>
      </c>
      <c r="AR259" s="38">
        <f>Matrix2!AR259/Matrix3!AR259*100</f>
        <v>9.9358517462580185</v>
      </c>
      <c r="AS259" s="38">
        <f>Matrix2!AS259/Matrix3!AS259*100</f>
        <v>36.154949784791967</v>
      </c>
      <c r="AT259" s="38">
        <f>Matrix2!AT259/Matrix3!AT259*100</f>
        <v>37.38095238095238</v>
      </c>
      <c r="AU259" s="38">
        <f>Matrix2!AU259/Matrix3!AU259*100</f>
        <v>40.764331210191088</v>
      </c>
      <c r="AV259" s="38">
        <f>Matrix2!AV259/Matrix3!AV259*100</f>
        <v>12.281205164992826</v>
      </c>
      <c r="AW259" s="38">
        <f>Matrix2!AW259/Matrix3!AW259*100</f>
        <v>3.0129124820659969</v>
      </c>
      <c r="AX259" s="38">
        <v>5.8</v>
      </c>
      <c r="AY259" s="38" t="s">
        <v>46</v>
      </c>
      <c r="AZ259" s="34" t="s">
        <v>46</v>
      </c>
      <c r="BA259" s="40">
        <f>Matrix2!BA259/Matrix3!BA259*1000</f>
        <v>10.36901494358036</v>
      </c>
      <c r="BB259" s="44">
        <f>Matrix2!BB259/Matrix3!BB259*100</f>
        <v>8.7811831789023529</v>
      </c>
      <c r="BC259" s="38">
        <f>Matrix2!BC259/Matrix3!BC259*100</f>
        <v>8.0420499342969762</v>
      </c>
      <c r="BD259" s="55">
        <f>Matrix2!BD259/Matrix3!BD259*100</f>
        <v>50</v>
      </c>
      <c r="BE259" s="38">
        <f>Matrix2!BE259/Matrix3!BE259*100</f>
        <v>8.7278106508875748</v>
      </c>
      <c r="BF259" s="51">
        <f>Matrix2!BF259/Matrix3!BF259*100</f>
        <v>46.610169491525419</v>
      </c>
      <c r="BG259" s="38">
        <f>Matrix2!BG259/Matrix3!BG259*100</f>
        <v>21.103349964362081</v>
      </c>
      <c r="BH259" s="38">
        <f>Matrix2!BH259/Matrix3!BH259*100</f>
        <v>3.7017022426371256</v>
      </c>
      <c r="BI259" s="38">
        <f>Matrix2!BI259/Matrix3!BI259*100</f>
        <v>16.17064079048577</v>
      </c>
      <c r="BJ259" s="38">
        <f>Matrix2!BJ259/Matrix3!BJ259*100</f>
        <v>8.017277084196202</v>
      </c>
      <c r="BK259" s="38">
        <f>Matrix2!BK259/Matrix3!BK259*100</f>
        <v>26.273062730627306</v>
      </c>
      <c r="BL259" s="38" t="s">
        <v>46</v>
      </c>
      <c r="BM259" s="38" t="s">
        <v>46</v>
      </c>
      <c r="BN259" s="55" t="s">
        <v>238</v>
      </c>
      <c r="BO259" s="40" t="s">
        <v>46</v>
      </c>
      <c r="BP259" s="38">
        <f>Matrix2!BP259/Matrix3!BP259*100</f>
        <v>10.075305115554402</v>
      </c>
      <c r="BQ259" s="38">
        <f>Matrix2!BQ259/Matrix3!BQ259*100</f>
        <v>17.673977469001674</v>
      </c>
      <c r="BR259" s="38">
        <f>(Matrix2!BR259-Matrix3!BR259)/Matrix3!BR259*100</f>
        <v>50.982018708127931</v>
      </c>
      <c r="BS259" s="38">
        <f>Matrix2!BS259/Matrix3!BS259*100</f>
        <v>11.729151817533856</v>
      </c>
      <c r="BT259" s="38">
        <f>Matrix2!BT259/Matrix3!BT259*100</f>
        <v>5.9586600142551678</v>
      </c>
      <c r="BU259" s="38">
        <f>Matrix2!BU259/Matrix3!BU259*100</f>
        <v>3.6029602700597247</v>
      </c>
      <c r="BV259" s="38">
        <f>Matrix2!BV259/Matrix3!BV259*100</f>
        <v>12.597116322769486</v>
      </c>
      <c r="BW259" s="38">
        <f>Matrix2!BW259/Matrix3!BW259*100</f>
        <v>13.733043041366605</v>
      </c>
      <c r="BX259" s="93" t="s">
        <v>238</v>
      </c>
      <c r="BY259" s="45">
        <f>Matrix2!BY259/Matrix3!BY259*1000000</f>
        <v>23107.118979099447</v>
      </c>
      <c r="BZ259" s="38">
        <f>Matrix2!BZ259/Matrix3!BZ259*100</f>
        <v>63.426942266571629</v>
      </c>
      <c r="CA259" s="38">
        <f>Matrix2!CA259/Matrix3!CA259*100</f>
        <v>68.590257369311601</v>
      </c>
      <c r="CB259" s="38">
        <f>Matrix2!CB259/Matrix3!CB259*100</f>
        <v>89.9246948844456</v>
      </c>
      <c r="CC259" s="38">
        <f>Matrix2!CC259/Matrix3!CC259*100</f>
        <v>10.075305115554402</v>
      </c>
      <c r="CD259" s="38">
        <f>Matrix2!CD259/Matrix3!CD259*100</f>
        <v>7.7252661646325631</v>
      </c>
      <c r="CE259" s="38">
        <f>Matrix2!CE259/Matrix3!CE259*100</f>
        <v>71.022235056309555</v>
      </c>
      <c r="CF259" s="38">
        <f>Matrix2!CF259/Matrix3!CF259*100</f>
        <v>10.034602076124568</v>
      </c>
      <c r="CG259" s="35">
        <f>Matrix2!$CG259-Matrix3!CG259</f>
        <v>-7325</v>
      </c>
      <c r="CH259" s="38">
        <f>Matrix2!CH259/Matrix3!CH259*100</f>
        <v>5.9513642288847937</v>
      </c>
      <c r="CI259" s="38">
        <f>Matrix2!CI259/Matrix3!CI259*100</f>
        <v>4.6523126713714209</v>
      </c>
      <c r="CJ259" s="38">
        <f>Matrix2!CJ259/Matrix3!CJ259*100</f>
        <v>1.2990515575133728</v>
      </c>
      <c r="CK259" s="38">
        <f>Matrix2!CK259/Matrix3!CK259*100</f>
        <v>51.510574018126889</v>
      </c>
      <c r="CL259" s="38">
        <v>7</v>
      </c>
      <c r="CM259" s="38">
        <f>Matrix2!CM259/Matrix3!CM259*100</f>
        <v>62.235649546827801</v>
      </c>
      <c r="CN259" s="38">
        <f>Matrix2!CN259/Matrix3!CN259*100</f>
        <v>24.246395806028833</v>
      </c>
      <c r="CO259" s="40">
        <f>Matrix2!CO259/Matrix3!CO259*100</f>
        <v>11.637429621702108</v>
      </c>
      <c r="CP259" s="35">
        <f>Matrix2!CP259-Matrix3!CP259</f>
        <v>141</v>
      </c>
      <c r="CQ259" s="77">
        <f>Matrix2!CQ259/Matrix3!CQ259*100-100</f>
        <v>0.81221198156681851</v>
      </c>
      <c r="CR259" s="35">
        <f>Matrix2!CR259-Matrix3!CR259</f>
        <v>600</v>
      </c>
      <c r="CS259" s="50">
        <f>Matrix2!CS259/Matrix3!CS259*100-100</f>
        <v>3.5500857937400099</v>
      </c>
      <c r="CT259" s="38">
        <f>Matrix2!CT259/Matrix3!CT259*100</f>
        <v>61.150791383349521</v>
      </c>
      <c r="CU259" s="35">
        <f>Matrix2!CT259-Matrix3!CU259</f>
        <v>116</v>
      </c>
      <c r="CV259" s="38">
        <f>Matrix2!CV259/Matrix3!CV259*100</f>
        <v>90.77881263927776</v>
      </c>
      <c r="CW259" s="38">
        <f>Matrix2!CW259/Matrix3!CW259*100</f>
        <v>45.294939415538131</v>
      </c>
      <c r="CX259" s="38">
        <f>Matrix2!CX259/Matrix3!CX259</f>
        <v>2.0753209869238507</v>
      </c>
      <c r="CY259" s="38">
        <f>Matrix2!CY259/Matrix3!CY259</f>
        <v>6.4857618343195265</v>
      </c>
      <c r="CZ259" s="38">
        <f>Matrix2!CZ259/Matrix3!CZ259</f>
        <v>72.61904761904762</v>
      </c>
      <c r="DA259" s="40">
        <f>(Matrix2!DA259-Matrix3!DA259)/Matrix3!DA259*100</f>
        <v>9.2905405405405368</v>
      </c>
      <c r="DB259" s="44" t="s">
        <v>46</v>
      </c>
      <c r="DC259" s="44" t="s">
        <v>46</v>
      </c>
      <c r="DD259" s="44" t="s">
        <v>46</v>
      </c>
      <c r="DE259" s="44" t="s">
        <v>46</v>
      </c>
      <c r="DF259" s="44">
        <f>Matrix2!DF259/Matrix3!DF259*100</f>
        <v>8.0420499342969762</v>
      </c>
      <c r="DG259" s="44">
        <f>Matrix2!DG259/Matrix3!DG259*100</f>
        <v>50</v>
      </c>
      <c r="DH259" s="44">
        <f>Matrix2!DH259/Matrix3!DH259*100</f>
        <v>8.7278106508875748</v>
      </c>
      <c r="DI259" s="44">
        <f>Matrix2!DI259/Matrix3!DI259*100</f>
        <v>46.610169491525419</v>
      </c>
    </row>
    <row r="260" spans="1:113" x14ac:dyDescent="0.2">
      <c r="A260" s="3" t="s">
        <v>39</v>
      </c>
      <c r="B260" s="4">
        <v>2021</v>
      </c>
      <c r="C260" s="2" t="s">
        <v>16</v>
      </c>
      <c r="D260" s="38">
        <f>Matrix2!D260/Matrix3!D260*100</f>
        <v>13.109756097560975</v>
      </c>
      <c r="E260" s="38">
        <f>Matrix2!E260/Matrix3!E260*100</f>
        <v>5.7189542483660132</v>
      </c>
      <c r="F260" s="44" t="s">
        <v>46</v>
      </c>
      <c r="G260" s="51" t="s">
        <v>238</v>
      </c>
      <c r="H260" s="38">
        <f>Matrix2!H260/Matrix3!H260*100</f>
        <v>8.7021506269202025</v>
      </c>
      <c r="I260" s="38">
        <f>Matrix2!I260/Matrix3!I260*100</f>
        <v>22.012787511417422</v>
      </c>
      <c r="J260" s="38">
        <f>Matrix2!J260/Matrix3!J260*100</f>
        <v>35.607160135462024</v>
      </c>
      <c r="K260" s="38">
        <f>Matrix2!K260/Matrix3!K260*100</f>
        <v>22.241969457609269</v>
      </c>
      <c r="L260" s="38">
        <f>Matrix2!L260/Matrix3!L260*100</f>
        <v>9.4747899159663866</v>
      </c>
      <c r="M260" s="9" t="s">
        <v>46</v>
      </c>
      <c r="N260" s="29" t="s">
        <v>237</v>
      </c>
      <c r="O260" s="9">
        <f>Matrix2!O260/Matrix3!O260*100</f>
        <v>26.94736842105263</v>
      </c>
      <c r="P260" s="9" t="s">
        <v>237</v>
      </c>
      <c r="Q260" s="9" t="s">
        <v>237</v>
      </c>
      <c r="R260" s="40">
        <f>Matrix2!R260/Matrix3!R260*100</f>
        <v>27.862595419847331</v>
      </c>
      <c r="S260" s="38">
        <f>Matrix2!S260/Matrix3!S260*100</f>
        <v>67.835566062516421</v>
      </c>
      <c r="T260" s="38">
        <f>Matrix2!T260/Matrix3!T260*100</f>
        <v>66.564115185823283</v>
      </c>
      <c r="U260" s="38">
        <f>Matrix2!U260/Matrix3!U260*100</f>
        <v>47.885117493472585</v>
      </c>
      <c r="V260" s="38">
        <f>Matrix2!V260/Matrix3!V260*100</f>
        <v>58.058058058058059</v>
      </c>
      <c r="W260" s="38">
        <f>Matrix2!W260/Matrix3!W260*100</f>
        <v>51.603053435114496</v>
      </c>
      <c r="X260" s="38">
        <f>Matrix2!X260/Matrix3!X260*100</f>
        <v>9.0581162324649291</v>
      </c>
      <c r="Y260" s="38">
        <f>Matrix2!Y260/Matrix3!Y260*100</f>
        <v>22.525245967147235</v>
      </c>
      <c r="Z260" s="38">
        <f>Matrix2!Z260/Matrix3!Z260*100</f>
        <v>12.329294798596171</v>
      </c>
      <c r="AA260" s="38">
        <f>(Matrix3!AA260-Matrix2!AA260)/Matrix2!AA260*100</f>
        <v>18.235876202808114</v>
      </c>
      <c r="AB260" s="38">
        <f>Matrix2!AB260/Matrix3!AB260*100</f>
        <v>5.764854614412136</v>
      </c>
      <c r="AC260" s="38">
        <f>Matrix2!AC260/Matrix3!AC260*100</f>
        <v>5.695114966042059</v>
      </c>
      <c r="AD260" s="38">
        <f>Matrix2!AD260/Matrix3!AD260*100</f>
        <v>84.523809523809518</v>
      </c>
      <c r="AE260" s="44">
        <f>Matrix2!AE260/Matrix3!AE260*100</f>
        <v>38.048481129180729</v>
      </c>
      <c r="AF260" s="40">
        <f>Matrix2!AF260/Matrix3!AF260*100</f>
        <v>63.388625592417057</v>
      </c>
      <c r="AG260" s="38">
        <f>Matrix2!AG260/Matrix3!AG260*100</f>
        <v>17.163497467408455</v>
      </c>
      <c r="AH260" s="38">
        <f>Matrix2!AH260/Matrix3!AH260*100</f>
        <v>61.059907834101381</v>
      </c>
      <c r="AI260" s="38">
        <f>Matrix2!AI260/Matrix3!AI260*100</f>
        <v>96.050753370340999</v>
      </c>
      <c r="AJ260" s="38">
        <f>Matrix2!AJ260/Matrix3!AJ260*100</f>
        <v>18.957345971563981</v>
      </c>
      <c r="AK260" s="38">
        <f>Matrix2!AK260/Matrix3!AK260*100</f>
        <v>16.962843295638123</v>
      </c>
      <c r="AL260" s="38">
        <f>Matrix2!AL260/Matrix3!AL260*100</f>
        <v>7.4313408723747978</v>
      </c>
      <c r="AM260" s="38">
        <f>Matrix2!AM260/Matrix3!AM260*100</f>
        <v>23.809523809523807</v>
      </c>
      <c r="AN260" s="38">
        <f>Matrix2!AN260/Matrix3!AN260*100</f>
        <v>10.522496371552975</v>
      </c>
      <c r="AO260" s="38">
        <f>Matrix2!AO260/Matrix3!AO260*1000</f>
        <v>57.087566521528785</v>
      </c>
      <c r="AP260" s="38">
        <f>Matrix2!AP260/Matrix3!AP260*100</f>
        <v>5.7189542483660132</v>
      </c>
      <c r="AQ260" s="40">
        <f>Matrix2!AQ260/Matrix3!AQ260*100</f>
        <v>4.945904173106646</v>
      </c>
      <c r="AR260" s="38">
        <f>Matrix2!AR260/Matrix3!AR260*100</f>
        <v>10.130366187826953</v>
      </c>
      <c r="AS260" s="38">
        <f>Matrix2!AS260/Matrix3!AS260*100</f>
        <v>36.065573770491802</v>
      </c>
      <c r="AT260" s="38">
        <f>Matrix2!AT260/Matrix3!AT260*100</f>
        <v>38.522727272727273</v>
      </c>
      <c r="AU260" s="38">
        <f>Matrix2!AU260/Matrix3!AU260*100</f>
        <v>39.233038348082594</v>
      </c>
      <c r="AV260" s="38">
        <f>Matrix2!AV260/Matrix3!AV260*100</f>
        <v>6.9262295081967213</v>
      </c>
      <c r="AW260" s="38">
        <f>Matrix2!AW260/Matrix3!AW260*100</f>
        <v>2.2131147540983607</v>
      </c>
      <c r="AX260" s="38" t="s">
        <v>237</v>
      </c>
      <c r="AY260" s="38" t="s">
        <v>46</v>
      </c>
      <c r="AZ260" s="34" t="s">
        <v>46</v>
      </c>
      <c r="BA260" s="40">
        <f>Matrix2!BA260/Matrix3!BA260*1000</f>
        <v>13.059701492537313</v>
      </c>
      <c r="BB260" s="44">
        <f>Matrix2!BB260/Matrix3!BB260*100</f>
        <v>10.504027235738603</v>
      </c>
      <c r="BC260" s="38">
        <f>Matrix2!BC260/Matrix3!BC260*100</f>
        <v>6.3605570191945811</v>
      </c>
      <c r="BD260" s="55">
        <f>Matrix2!BD260/Matrix3!BD260*100</f>
        <v>56.213017751479285</v>
      </c>
      <c r="BE260" s="38">
        <f>Matrix2!BE260/Matrix3!BE260*100</f>
        <v>5.8035714285714288</v>
      </c>
      <c r="BF260" s="51">
        <f>Matrix2!BF260/Matrix3!BF260*100</f>
        <v>38.461538461538467</v>
      </c>
      <c r="BG260" s="38">
        <f>Matrix2!BG260/Matrix3!BG260*100</f>
        <v>19.762517645105042</v>
      </c>
      <c r="BH260" s="38">
        <f>Matrix2!BH260/Matrix3!BH260*100</f>
        <v>2.3319327731092439</v>
      </c>
      <c r="BI260" s="38">
        <f>Matrix2!BI260/Matrix3!BI260*100</f>
        <v>14.764327541518671</v>
      </c>
      <c r="BJ260" s="38">
        <f>Matrix2!BJ260/Matrix3!BJ260*100</f>
        <v>6.6237880387827586</v>
      </c>
      <c r="BK260" s="38">
        <f>Matrix2!BK260/Matrix3!BK260*100</f>
        <v>23.478260869565219</v>
      </c>
      <c r="BL260" s="38" t="s">
        <v>46</v>
      </c>
      <c r="BM260" s="38" t="s">
        <v>46</v>
      </c>
      <c r="BN260" s="55" t="s">
        <v>238</v>
      </c>
      <c r="BO260" s="40" t="s">
        <v>46</v>
      </c>
      <c r="BP260" s="38">
        <f>Matrix2!BP260/Matrix3!BP260*100</f>
        <v>9.4477019103461313</v>
      </c>
      <c r="BQ260" s="38">
        <f>Matrix2!BQ260/Matrix3!BQ260*100</f>
        <v>15.595558774039556</v>
      </c>
      <c r="BR260" s="38">
        <f>(Matrix2!BR260-Matrix3!BR260)/Matrix3!BR260*100</f>
        <v>56.453959979428681</v>
      </c>
      <c r="BS260" s="38">
        <f>Matrix2!BS260/Matrix3!BS260*100</f>
        <v>5.7294694013119649</v>
      </c>
      <c r="BT260" s="38">
        <f>Matrix2!BT260/Matrix3!BT260*100</f>
        <v>2.9145561737108694</v>
      </c>
      <c r="BU260" s="38">
        <f>Matrix2!BU260/Matrix3!BU260*100</f>
        <v>1.5320597692453186</v>
      </c>
      <c r="BV260" s="38">
        <f>Matrix2!BV260/Matrix3!BV260*100</f>
        <v>5.6193728655696988</v>
      </c>
      <c r="BW260" s="38">
        <f>Matrix2!BW260/Matrix3!BW260*100</f>
        <v>7.1621987544002161</v>
      </c>
      <c r="BX260" s="93" t="s">
        <v>238</v>
      </c>
      <c r="BY260" s="45">
        <f>Matrix2!BY260/Matrix3!BY260*1000000</f>
        <v>23532.158741019499</v>
      </c>
      <c r="BZ260" s="38">
        <f>Matrix2!BZ260/Matrix3!BZ260*100</f>
        <v>65.349165490326328</v>
      </c>
      <c r="CA260" s="38">
        <f>Matrix2!CA260/Matrix3!CA260*100</f>
        <v>66.444639939675753</v>
      </c>
      <c r="CB260" s="38">
        <f>Matrix2!CB260/Matrix3!CB260*100</f>
        <v>90.552298089653874</v>
      </c>
      <c r="CC260" s="38">
        <f>Matrix2!CC260/Matrix3!CC260*100</f>
        <v>9.4477019103461313</v>
      </c>
      <c r="CD260" s="38">
        <f>Matrix2!CD260/Matrix3!CD260*100</f>
        <v>7.3292982787970491</v>
      </c>
      <c r="CE260" s="38">
        <f>Matrix2!CE260/Matrix3!CE260*100</f>
        <v>70.569190600522191</v>
      </c>
      <c r="CF260" s="38">
        <f>Matrix2!CF260/Matrix3!CF260*100</f>
        <v>6.4516129032258061</v>
      </c>
      <c r="CG260" s="35">
        <f>Matrix2!$CG260-Matrix3!CG260</f>
        <v>-3394</v>
      </c>
      <c r="CH260" s="38">
        <f>Matrix2!CH260/Matrix3!CH260*100</f>
        <v>3.0177890724269374</v>
      </c>
      <c r="CI260" s="38">
        <f>Matrix2!CI260/Matrix3!CI260*100</f>
        <v>2.0330368487928845</v>
      </c>
      <c r="CJ260" s="38">
        <f>Matrix2!CJ260/Matrix3!CJ260*100</f>
        <v>0.98475222363405335</v>
      </c>
      <c r="CK260" s="38">
        <f>Matrix2!CK260/Matrix3!CK260*100</f>
        <v>49.05263157894737</v>
      </c>
      <c r="CL260" s="38" t="s">
        <v>237</v>
      </c>
      <c r="CM260" s="38">
        <f>Matrix2!CM260/Matrix3!CM260*100</f>
        <v>56.000000000000007</v>
      </c>
      <c r="CN260" s="38">
        <f>Matrix2!CN260/Matrix3!CN260*100</f>
        <v>22.010869565217391</v>
      </c>
      <c r="CO260" s="40">
        <f>Matrix2!CO260/Matrix3!CO260*100</f>
        <v>5.4897314375987358</v>
      </c>
      <c r="CP260" s="35">
        <f>Matrix2!CP260-Matrix3!CP260</f>
        <v>92</v>
      </c>
      <c r="CQ260" s="77">
        <f>Matrix2!CQ260/Matrix3!CQ260*100-100</f>
        <v>0.87311378950364826</v>
      </c>
      <c r="CR260" s="35">
        <f>Matrix2!CR260-Matrix3!CR260</f>
        <v>212</v>
      </c>
      <c r="CS260" s="50">
        <f>Matrix2!CS260/Matrix3!CS260*100-100</f>
        <v>2.0351348756839798</v>
      </c>
      <c r="CT260" s="38">
        <f>Matrix2!CT260/Matrix3!CT260*100</f>
        <v>31.856242355818985</v>
      </c>
      <c r="CU260" s="35">
        <f>Matrix2!CT260-Matrix3!CU260</f>
        <v>35</v>
      </c>
      <c r="CV260" s="38">
        <f>Matrix2!CV260/Matrix3!CV260*100</f>
        <v>109.26145451124283</v>
      </c>
      <c r="CW260" s="38">
        <f>Matrix2!CW260/Matrix3!CW260*100</f>
        <v>48.216391264635057</v>
      </c>
      <c r="CX260" s="38">
        <f>Matrix2!CX260/Matrix3!CX260</f>
        <v>2.3121820101756745</v>
      </c>
      <c r="CY260" s="38">
        <f>Matrix2!CY260/Matrix3!CY260</f>
        <v>2.3253523846302375</v>
      </c>
      <c r="CZ260" s="38">
        <f>Matrix2!CZ260/Matrix3!CZ260</f>
        <v>48.855983772819471</v>
      </c>
      <c r="DA260" s="40">
        <f>(Matrix2!DA260-Matrix3!DA260)/Matrix3!DA260*100</f>
        <v>1.4802631578947345</v>
      </c>
      <c r="DB260" s="44" t="s">
        <v>46</v>
      </c>
      <c r="DC260" s="44" t="s">
        <v>46</v>
      </c>
      <c r="DD260" s="44" t="s">
        <v>46</v>
      </c>
      <c r="DE260" s="44" t="s">
        <v>46</v>
      </c>
      <c r="DF260" s="44">
        <f>Matrix2!DF260/Matrix3!DF260*100</f>
        <v>6.3605570191945811</v>
      </c>
      <c r="DG260" s="44">
        <f>Matrix2!DG260/Matrix3!DG260*100</f>
        <v>56.213017751479285</v>
      </c>
      <c r="DH260" s="44">
        <f>Matrix2!DH260/Matrix3!DH260*100</f>
        <v>5.8035714285714288</v>
      </c>
      <c r="DI260" s="44">
        <f>Matrix2!DI260/Matrix3!DI260*100</f>
        <v>38.461538461538467</v>
      </c>
    </row>
    <row r="261" spans="1:113" x14ac:dyDescent="0.2">
      <c r="A261" s="3" t="s">
        <v>40</v>
      </c>
      <c r="B261" s="4">
        <v>2021</v>
      </c>
      <c r="C261" s="2" t="s">
        <v>17</v>
      </c>
      <c r="D261" s="38">
        <f>Matrix2!D261/Matrix3!D261*100</f>
        <v>12.80193236714976</v>
      </c>
      <c r="E261" s="38">
        <f>Matrix2!E261/Matrix3!E261*100</f>
        <v>10.583446404341927</v>
      </c>
      <c r="F261" s="44" t="s">
        <v>46</v>
      </c>
      <c r="G261" s="51" t="s">
        <v>238</v>
      </c>
      <c r="H261" s="38">
        <f>Matrix2!H261/Matrix3!H261*100</f>
        <v>9.7738584360490357</v>
      </c>
      <c r="I261" s="38">
        <f>Matrix2!I261/Matrix3!I261*100</f>
        <v>19.420783645655877</v>
      </c>
      <c r="J261" s="38">
        <f>Matrix2!J261/Matrix3!J261*100</f>
        <v>35.534655489674918</v>
      </c>
      <c r="K261" s="38">
        <f>Matrix2!K261/Matrix3!K261*100</f>
        <v>20.448548812664907</v>
      </c>
      <c r="L261" s="38">
        <f>Matrix2!L261/Matrix3!L261*100</f>
        <v>6.7130846032580145</v>
      </c>
      <c r="M261" s="9" t="s">
        <v>46</v>
      </c>
      <c r="N261" s="29">
        <v>16.7</v>
      </c>
      <c r="O261" s="9">
        <f>Matrix2!O261/Matrix3!O261*100</f>
        <v>27.590361445783135</v>
      </c>
      <c r="P261" s="9" t="s">
        <v>237</v>
      </c>
      <c r="Q261" s="9" t="s">
        <v>237</v>
      </c>
      <c r="R261" s="40">
        <f>Matrix2!R261/Matrix3!R261*100</f>
        <v>38.687628161312368</v>
      </c>
      <c r="S261" s="38">
        <f>Matrix2!S261/Matrix3!S261*100</f>
        <v>66.893247158457768</v>
      </c>
      <c r="T261" s="38">
        <f>Matrix2!T261/Matrix3!T261*100</f>
        <v>69.594371770913483</v>
      </c>
      <c r="U261" s="38">
        <f>Matrix2!U261/Matrix3!U261*100</f>
        <v>47.58371040723982</v>
      </c>
      <c r="V261" s="38">
        <f>Matrix2!V261/Matrix3!V261*100</f>
        <v>58.021806853582561</v>
      </c>
      <c r="W261" s="38">
        <f>Matrix2!W261/Matrix3!W261*100</f>
        <v>53.91783948269304</v>
      </c>
      <c r="X261" s="38">
        <f>Matrix2!X261/Matrix3!X261*100</f>
        <v>12.068370165745856</v>
      </c>
      <c r="Y261" s="38">
        <f>Matrix2!Y261/Matrix3!Y261*100</f>
        <v>23.512791627411968</v>
      </c>
      <c r="Z261" s="38">
        <f>Matrix2!Z261/Matrix3!Z261*100</f>
        <v>14.322016804823532</v>
      </c>
      <c r="AA261" s="38">
        <f>(Matrix3!AA261-Matrix2!AA261)/Matrix2!AA261*100</f>
        <v>12.322674358620029</v>
      </c>
      <c r="AB261" s="38">
        <f>Matrix2!AB261/Matrix3!AB261*100</f>
        <v>7.8985412012090945</v>
      </c>
      <c r="AC261" s="38">
        <f>Matrix2!AC261/Matrix3!AC261*100</f>
        <v>8.0983762483864385</v>
      </c>
      <c r="AD261" s="38">
        <f>Matrix2!AD261/Matrix3!AD261*100</f>
        <v>86.678200692041514</v>
      </c>
      <c r="AE261" s="44">
        <f>Matrix2!AE261/Matrix3!AE261*100</f>
        <v>38.289473684210527</v>
      </c>
      <c r="AF261" s="40">
        <f>Matrix2!AF261/Matrix3!AF261*100</f>
        <v>95.924170616113742</v>
      </c>
      <c r="AG261" s="38">
        <f>Matrix2!AG261/Matrix3!AG261*100</f>
        <v>16.337642382336242</v>
      </c>
      <c r="AH261" s="38">
        <f>Matrix2!AH261/Matrix3!AH261*100</f>
        <v>51.394422310756973</v>
      </c>
      <c r="AI261" s="38">
        <f>Matrix2!AI261/Matrix3!AI261*100</f>
        <v>85.658153241650297</v>
      </c>
      <c r="AJ261" s="38">
        <f>Matrix2!AJ261/Matrix3!AJ261*100</f>
        <v>12.606635071090047</v>
      </c>
      <c r="AK261" s="38">
        <f>Matrix2!AK261/Matrix3!AK261*100</f>
        <v>20.452937013446569</v>
      </c>
      <c r="AL261" s="38">
        <f>Matrix2!AL261/Matrix3!AL261*100</f>
        <v>10.969568294409058</v>
      </c>
      <c r="AM261" s="38">
        <f>Matrix2!AM261/Matrix3!AM261*100</f>
        <v>24.394463667820069</v>
      </c>
      <c r="AN261" s="38">
        <f>Matrix2!AN261/Matrix3!AN261*100</f>
        <v>15.94765896544674</v>
      </c>
      <c r="AO261" s="38">
        <f>Matrix2!AO261/Matrix3!AO261*1000</f>
        <v>58.679206706195053</v>
      </c>
      <c r="AP261" s="38">
        <f>Matrix2!AP261/Matrix3!AP261*100</f>
        <v>10.583446404341927</v>
      </c>
      <c r="AQ261" s="40">
        <f>Matrix2!AQ261/Matrix3!AQ261*100</f>
        <v>10.375</v>
      </c>
      <c r="AR261" s="38">
        <f>Matrix2!AR261/Matrix3!AR261*100</f>
        <v>9.3396131876941588</v>
      </c>
      <c r="AS261" s="38">
        <f>Matrix2!AS261/Matrix3!AS261*100</f>
        <v>35.872675250357652</v>
      </c>
      <c r="AT261" s="38">
        <f>Matrix2!AT261/Matrix3!AT261*100</f>
        <v>38.384845463609174</v>
      </c>
      <c r="AU261" s="38">
        <f>Matrix2!AU261/Matrix3!AU261*100</f>
        <v>37.922077922077925</v>
      </c>
      <c r="AV261" s="38">
        <f>Matrix2!AV261/Matrix3!AV261*100</f>
        <v>9.835479256080113</v>
      </c>
      <c r="AW261" s="38">
        <f>Matrix2!AW261/Matrix3!AW261*100</f>
        <v>2.8612303290414878</v>
      </c>
      <c r="AX261" s="38">
        <v>5.3</v>
      </c>
      <c r="AY261" s="38" t="s">
        <v>46</v>
      </c>
      <c r="AZ261" s="34" t="s">
        <v>46</v>
      </c>
      <c r="BA261" s="40">
        <f>Matrix2!BA261/Matrix3!BA261*1000</f>
        <v>12.311358220810167</v>
      </c>
      <c r="BB261" s="44">
        <f>Matrix2!BB261/Matrix3!BB261*100</f>
        <v>9.3529745799512316</v>
      </c>
      <c r="BC261" s="38">
        <f>Matrix2!BC261/Matrix3!BC261*100</f>
        <v>7.6439444076770346</v>
      </c>
      <c r="BD261" s="55">
        <f>Matrix2!BD261/Matrix3!BD261*100</f>
        <v>69.696969696969703</v>
      </c>
      <c r="BE261" s="38">
        <f>Matrix2!BE261/Matrix3!BE261*100</f>
        <v>7.8826764436296974</v>
      </c>
      <c r="BF261" s="51">
        <f>Matrix2!BF261/Matrix3!BF261*100</f>
        <v>65.116279069767444</v>
      </c>
      <c r="BG261" s="38">
        <f>Matrix2!BG261/Matrix3!BG261*100</f>
        <v>25.426729465210272</v>
      </c>
      <c r="BH261" s="38">
        <f>Matrix2!BH261/Matrix3!BH261*100</f>
        <v>1.9837099316868101</v>
      </c>
      <c r="BI261" s="38">
        <f>Matrix2!BI261/Matrix3!BI261*100</f>
        <v>19.577425242173241</v>
      </c>
      <c r="BJ261" s="38">
        <f>Matrix2!BJ261/Matrix3!BJ261*100</f>
        <v>9.0902709532500339</v>
      </c>
      <c r="BK261" s="38">
        <f>Matrix2!BK261/Matrix3!BK261*100</f>
        <v>23.861003861003859</v>
      </c>
      <c r="BL261" s="38" t="s">
        <v>46</v>
      </c>
      <c r="BM261" s="38" t="s">
        <v>46</v>
      </c>
      <c r="BN261" s="55" t="s">
        <v>238</v>
      </c>
      <c r="BO261" s="40" t="s">
        <v>46</v>
      </c>
      <c r="BP261" s="38">
        <f>Matrix2!BP261/Matrix3!BP261*100</f>
        <v>10.410248094697584</v>
      </c>
      <c r="BQ261" s="38">
        <f>Matrix2!BQ261/Matrix3!BQ261*100</f>
        <v>17.242601706479523</v>
      </c>
      <c r="BR261" s="38">
        <f>(Matrix2!BR261-Matrix3!BR261)/Matrix3!BR261*100</f>
        <v>49.127438985124599</v>
      </c>
      <c r="BS261" s="38">
        <f>Matrix2!BS261/Matrix3!BS261*100</f>
        <v>7.9967932658583027</v>
      </c>
      <c r="BT261" s="38">
        <f>Matrix2!BT261/Matrix3!BT261*100</f>
        <v>3.8313792297157359</v>
      </c>
      <c r="BU261" s="38">
        <f>Matrix2!BU261/Matrix3!BU261*100</f>
        <v>2.1161018323333876</v>
      </c>
      <c r="BV261" s="38">
        <f>Matrix2!BV261/Matrix3!BV261*100</f>
        <v>8.4031354983202693</v>
      </c>
      <c r="BW261" s="38">
        <f>Matrix2!BW261/Matrix3!BW261*100</f>
        <v>9.6371142981312463</v>
      </c>
      <c r="BX261" s="93" t="s">
        <v>238</v>
      </c>
      <c r="BY261" s="45">
        <f>Matrix2!BY261/Matrix3!BY261*1000000</f>
        <v>23585.840829972771</v>
      </c>
      <c r="BZ261" s="38">
        <f>Matrix2!BZ261/Matrix3!BZ261*100</f>
        <v>60.363429869392391</v>
      </c>
      <c r="CA261" s="38">
        <f>Matrix2!CA261/Matrix3!CA261*100</f>
        <v>67.325327510917035</v>
      </c>
      <c r="CB261" s="38">
        <f>Matrix2!CB261/Matrix3!CB261*100</f>
        <v>89.589751905302421</v>
      </c>
      <c r="CC261" s="38">
        <f>Matrix2!CC261/Matrix3!CC261*100</f>
        <v>10.410248094697584</v>
      </c>
      <c r="CD261" s="38">
        <f>Matrix2!CD261/Matrix3!CD261*100</f>
        <v>6.640181611804767</v>
      </c>
      <c r="CE261" s="38">
        <f>Matrix2!CE261/Matrix3!CE261*100</f>
        <v>68.018099547511312</v>
      </c>
      <c r="CF261" s="38">
        <f>Matrix2!CF261/Matrix3!CF261*100</f>
        <v>7.0512820512820511</v>
      </c>
      <c r="CG261" s="35">
        <f>Matrix2!$CG261-Matrix3!CG261</f>
        <v>-3870</v>
      </c>
      <c r="CH261" s="38">
        <f>Matrix2!CH261/Matrix3!CH261*100</f>
        <v>4.5929943002600853</v>
      </c>
      <c r="CI261" s="38">
        <f>Matrix2!CI261/Matrix3!CI261*100</f>
        <v>2.866471141608101</v>
      </c>
      <c r="CJ261" s="38">
        <f>Matrix2!CJ261/Matrix3!CJ261*100</f>
        <v>1.7265231586519838</v>
      </c>
      <c r="CK261" s="38">
        <f>Matrix2!CK261/Matrix3!CK261*100</f>
        <v>47.710843373493979</v>
      </c>
      <c r="CL261" s="38">
        <v>5.4</v>
      </c>
      <c r="CM261" s="38">
        <f>Matrix2!CM261/Matrix3!CM261*100</f>
        <v>56.265060240963862</v>
      </c>
      <c r="CN261" s="38">
        <f>Matrix2!CN261/Matrix3!CN261*100</f>
        <v>20.73073868149325</v>
      </c>
      <c r="CO261" s="40">
        <f>Matrix2!CO261/Matrix3!CO261*100</f>
        <v>8.3916485029253174</v>
      </c>
      <c r="CP261" s="35">
        <f>Matrix2!CP261-Matrix3!CP261</f>
        <v>67</v>
      </c>
      <c r="CQ261" s="77">
        <f>Matrix2!CQ261/Matrix3!CQ261*100-100</f>
        <v>0.44610160463412285</v>
      </c>
      <c r="CR261" s="35">
        <f>Matrix2!CR261-Matrix3!CR261</f>
        <v>840</v>
      </c>
      <c r="CS261" s="50">
        <f>Matrix2!CS261/Matrix3!CS261*100-100</f>
        <v>5.8963919696757046</v>
      </c>
      <c r="CT261" s="38">
        <f>Matrix2!CT261/Matrix3!CT261*100</f>
        <v>38.446241548455525</v>
      </c>
      <c r="CU261" s="35">
        <f>Matrix2!CT261-Matrix3!CU261</f>
        <v>39</v>
      </c>
      <c r="CV261" s="38">
        <f>Matrix2!CV261/Matrix3!CV261*100</f>
        <v>103.97056873922843</v>
      </c>
      <c r="CW261" s="38">
        <f>Matrix2!CW261/Matrix3!CW261*100</f>
        <v>52.393359388048232</v>
      </c>
      <c r="CX261" s="38">
        <f>Matrix2!CX261/Matrix3!CX261</f>
        <v>2.1014319809069213</v>
      </c>
      <c r="CY261" s="38">
        <f>Matrix2!CY261/Matrix3!CY261</f>
        <v>1.8695434959095734</v>
      </c>
      <c r="CZ261" s="38">
        <f>Matrix2!CZ261/Matrix3!CZ261</f>
        <v>44.48291233283804</v>
      </c>
      <c r="DA261" s="40">
        <f>(Matrix2!DA261-Matrix3!DA261)/Matrix3!DA261*100</f>
        <v>4.0852575488454788</v>
      </c>
      <c r="DB261" s="44" t="s">
        <v>46</v>
      </c>
      <c r="DC261" s="44" t="s">
        <v>46</v>
      </c>
      <c r="DD261" s="44" t="s">
        <v>46</v>
      </c>
      <c r="DE261" s="44" t="s">
        <v>46</v>
      </c>
      <c r="DF261" s="44">
        <f>Matrix2!DF261/Matrix3!DF261*100</f>
        <v>7.6439444076770346</v>
      </c>
      <c r="DG261" s="44">
        <f>Matrix2!DG261/Matrix3!DG261*100</f>
        <v>69.696969696969703</v>
      </c>
      <c r="DH261" s="44">
        <f>Matrix2!DH261/Matrix3!DH261*100</f>
        <v>7.8826764436296974</v>
      </c>
      <c r="DI261" s="44">
        <f>Matrix2!DI261/Matrix3!DI261*100</f>
        <v>65.116279069767444</v>
      </c>
    </row>
    <row r="262" spans="1:113" x14ac:dyDescent="0.2">
      <c r="A262" s="3" t="s">
        <v>41</v>
      </c>
      <c r="B262" s="4">
        <v>2021</v>
      </c>
      <c r="C262" s="2" t="s">
        <v>18</v>
      </c>
      <c r="D262" s="38">
        <f>Matrix2!D262/Matrix3!D262*100</f>
        <v>13.050570962479608</v>
      </c>
      <c r="E262" s="38">
        <f>Matrix2!E262/Matrix3!E262*100</f>
        <v>5.4307116104868918</v>
      </c>
      <c r="F262" s="44" t="s">
        <v>46</v>
      </c>
      <c r="G262" s="51" t="s">
        <v>238</v>
      </c>
      <c r="H262" s="38">
        <f>Matrix2!H262/Matrix3!H262*100</f>
        <v>6.9150478399536102</v>
      </c>
      <c r="I262" s="38">
        <f>Matrix2!I262/Matrix3!I262*100</f>
        <v>16.429883057891175</v>
      </c>
      <c r="J262" s="38">
        <f>Matrix2!J262/Matrix3!J262*100</f>
        <v>29.525139664804467</v>
      </c>
      <c r="K262" s="38">
        <f>Matrix2!K262/Matrix3!K262*100</f>
        <v>16.541656585208482</v>
      </c>
      <c r="L262" s="38">
        <f>Matrix2!L262/Matrix3!L262*100</f>
        <v>6.1930010604453871</v>
      </c>
      <c r="M262" s="9" t="s">
        <v>46</v>
      </c>
      <c r="N262" s="29" t="s">
        <v>237</v>
      </c>
      <c r="O262" s="9">
        <f>Matrix2!O262/Matrix3!O262*100</f>
        <v>24.508050089445437</v>
      </c>
      <c r="P262" s="9" t="s">
        <v>237</v>
      </c>
      <c r="Q262" s="9" t="s">
        <v>237</v>
      </c>
      <c r="R262" s="40">
        <f>Matrix2!R262/Matrix3!R262*100</f>
        <v>35.429769392033542</v>
      </c>
      <c r="S262" s="38">
        <f>Matrix2!S262/Matrix3!S262*100</f>
        <v>68.898186889818689</v>
      </c>
      <c r="T262" s="38">
        <f>Matrix2!T262/Matrix3!T262*100</f>
        <v>73.520249221183803</v>
      </c>
      <c r="U262" s="38">
        <f>Matrix2!U262/Matrix3!U262*100</f>
        <v>46.949504829441253</v>
      </c>
      <c r="V262" s="38">
        <f>Matrix2!V262/Matrix3!V262*100</f>
        <v>61.39817629179332</v>
      </c>
      <c r="W262" s="38">
        <f>Matrix2!W262/Matrix3!W262*100</f>
        <v>52.265625000000007</v>
      </c>
      <c r="X262" s="38">
        <f>Matrix2!X262/Matrix3!X262*100</f>
        <v>8.3429361604056229</v>
      </c>
      <c r="Y262" s="38">
        <f>Matrix2!Y262/Matrix3!Y262*100</f>
        <v>26.802619529560829</v>
      </c>
      <c r="Z262" s="38">
        <f>Matrix2!Z262/Matrix3!Z262*100</f>
        <v>11.303338883978135</v>
      </c>
      <c r="AA262" s="38">
        <f>(Matrix3!AA262-Matrix2!AA262)/Matrix2!AA262*100</f>
        <v>20.233823856575832</v>
      </c>
      <c r="AB262" s="38">
        <f>Matrix2!AB262/Matrix3!AB262*100</f>
        <v>7.1688361408882084</v>
      </c>
      <c r="AC262" s="38">
        <f>Matrix2!AC262/Matrix3!AC262*100</f>
        <v>7.0466523521374196</v>
      </c>
      <c r="AD262" s="38">
        <f>Matrix2!AD262/Matrix3!AD262*100</f>
        <v>83.502538071065985</v>
      </c>
      <c r="AE262" s="44">
        <f>Matrix2!AE262/Matrix3!AE262*100</f>
        <v>44.444444444444443</v>
      </c>
      <c r="AF262" s="40">
        <f>Matrix2!AF262/Matrix3!AF262*100</f>
        <v>100</v>
      </c>
      <c r="AG262" s="38">
        <f>Matrix2!AG262/Matrix3!AG262*100</f>
        <v>17.29970039625012</v>
      </c>
      <c r="AH262" s="38">
        <f>Matrix2!AH262/Matrix3!AH262*100</f>
        <v>59.948320413436697</v>
      </c>
      <c r="AI262" s="38">
        <f>Matrix2!AI262/Matrix3!AI262*100</f>
        <v>102.57542310522443</v>
      </c>
      <c r="AJ262" s="38">
        <f>Matrix2!AJ262/Matrix3!AJ262*100</f>
        <v>15.151515151515152</v>
      </c>
      <c r="AK262" s="38">
        <f>Matrix2!AK262/Matrix3!AK262*100</f>
        <v>18.620037807183365</v>
      </c>
      <c r="AL262" s="38">
        <f>Matrix2!AL262/Matrix3!AL262*100</f>
        <v>10.01890359168242</v>
      </c>
      <c r="AM262" s="38">
        <f>Matrix2!AM262/Matrix3!AM262*100</f>
        <v>27.918781725888326</v>
      </c>
      <c r="AN262" s="38">
        <f>Matrix2!AN262/Matrix3!AN262*100</f>
        <v>13.240223463687151</v>
      </c>
      <c r="AO262" s="38">
        <f>Matrix2!AO262/Matrix3!AO262*1000</f>
        <v>58.100558659217882</v>
      </c>
      <c r="AP262" s="38">
        <f>Matrix2!AP262/Matrix3!AP262*100</f>
        <v>5.4307116104868918</v>
      </c>
      <c r="AQ262" s="40">
        <f>Matrix2!AQ262/Matrix3!AQ262*100</f>
        <v>4.5060658578856154</v>
      </c>
      <c r="AR262" s="38">
        <f>Matrix2!AR262/Matrix3!AR262*100</f>
        <v>9.9062530201990917</v>
      </c>
      <c r="AS262" s="38">
        <f>Matrix2!AS262/Matrix3!AS262*100</f>
        <v>38.292682926829272</v>
      </c>
      <c r="AT262" s="38">
        <f>Matrix2!AT262/Matrix3!AT262*100</f>
        <v>43.821656050955418</v>
      </c>
      <c r="AU262" s="38">
        <f>Matrix2!AU262/Matrix3!AU262*100</f>
        <v>40.406976744186046</v>
      </c>
      <c r="AV262" s="38">
        <f>Matrix2!AV262/Matrix3!AV262*100</f>
        <v>7.1707317073170724</v>
      </c>
      <c r="AW262" s="38">
        <f>Matrix2!AW262/Matrix3!AW262*100</f>
        <v>2.6341463414634148</v>
      </c>
      <c r="AX262" s="38" t="s">
        <v>237</v>
      </c>
      <c r="AY262" s="38" t="s">
        <v>46</v>
      </c>
      <c r="AZ262" s="34" t="s">
        <v>46</v>
      </c>
      <c r="BA262" s="40">
        <f>Matrix2!BA262/Matrix3!BA262*1000</f>
        <v>8.2417582417582427</v>
      </c>
      <c r="BB262" s="44">
        <f>Matrix2!BB262/Matrix3!BB262*100</f>
        <v>8.4323958635353247</v>
      </c>
      <c r="BC262" s="38">
        <f>Matrix2!BC262/Matrix3!BC262*100</f>
        <v>7.8199052132701423</v>
      </c>
      <c r="BD262" s="55">
        <f>Matrix2!BD262/Matrix3!BD262*100</f>
        <v>50.909090909090907</v>
      </c>
      <c r="BE262" s="38">
        <f>Matrix2!BE262/Matrix3!BE262*100</f>
        <v>6.2578222778473096</v>
      </c>
      <c r="BF262" s="51">
        <f>Matrix2!BF262/Matrix3!BF262*100</f>
        <v>44</v>
      </c>
      <c r="BG262" s="38">
        <f>Matrix2!BG262/Matrix3!BG262*100</f>
        <v>22.784381946457909</v>
      </c>
      <c r="BH262" s="38">
        <f>Matrix2!BH262/Matrix3!BH262*100</f>
        <v>2.3329798515376461</v>
      </c>
      <c r="BI262" s="38">
        <f>Matrix2!BI262/Matrix3!BI262*100</f>
        <v>16.372391653290531</v>
      </c>
      <c r="BJ262" s="38">
        <f>Matrix2!BJ262/Matrix3!BJ262*100</f>
        <v>7.0304975922953457</v>
      </c>
      <c r="BK262" s="38">
        <f>Matrix2!BK262/Matrix3!BK262*100</f>
        <v>28.31050228310502</v>
      </c>
      <c r="BL262" s="38" t="s">
        <v>46</v>
      </c>
      <c r="BM262" s="38" t="s">
        <v>46</v>
      </c>
      <c r="BN262" s="55" t="s">
        <v>238</v>
      </c>
      <c r="BO262" s="40" t="s">
        <v>46</v>
      </c>
      <c r="BP262" s="38">
        <f>Matrix2!BP262/Matrix3!BP262*100</f>
        <v>10.768055858607898</v>
      </c>
      <c r="BQ262" s="38">
        <f>Matrix2!BQ262/Matrix3!BQ262*100</f>
        <v>16.097995470513805</v>
      </c>
      <c r="BR262" s="38">
        <f>(Matrix2!BR262-Matrix3!BR262)/Matrix3!BR262*100</f>
        <v>51.997160103917281</v>
      </c>
      <c r="BS262" s="38">
        <f>Matrix2!BS262/Matrix3!BS262*100</f>
        <v>7.1083405818111522</v>
      </c>
      <c r="BT262" s="38">
        <f>Matrix2!BT262/Matrix3!BT262*100</f>
        <v>3.7450468734899003</v>
      </c>
      <c r="BU262" s="38">
        <f>Matrix2!BU262/Matrix3!BU262*100</f>
        <v>1.7237617281256821</v>
      </c>
      <c r="BV262" s="38">
        <f>Matrix2!BV262/Matrix3!BV262*100</f>
        <v>7.6913448901683461</v>
      </c>
      <c r="BW262" s="38">
        <f>Matrix2!BW262/Matrix3!BW262*100</f>
        <v>9.4763486790064864</v>
      </c>
      <c r="BX262" s="93" t="s">
        <v>238</v>
      </c>
      <c r="BY262" s="45">
        <f>Matrix2!BY262/Matrix3!BY262*1000000</f>
        <v>22712.418623002563</v>
      </c>
      <c r="BZ262" s="38">
        <f>Matrix2!BZ262/Matrix3!BZ262*100</f>
        <v>62.20643664830385</v>
      </c>
      <c r="CA262" s="38">
        <f>Matrix2!CA262/Matrix3!CA262*100</f>
        <v>70.388573183842723</v>
      </c>
      <c r="CB262" s="38">
        <f>Matrix2!CB262/Matrix3!CB262*100</f>
        <v>89.231944141392106</v>
      </c>
      <c r="CC262" s="38">
        <f>Matrix2!CC262/Matrix3!CC262*100</f>
        <v>10.768055858607898</v>
      </c>
      <c r="CD262" s="38">
        <f>Matrix2!CD262/Matrix3!CD262*100</f>
        <v>6.9823259873445345</v>
      </c>
      <c r="CE262" s="38">
        <f>Matrix2!CE262/Matrix3!CE262*100</f>
        <v>71.035578921628556</v>
      </c>
      <c r="CF262" s="38">
        <f>Matrix2!CF262/Matrix3!CF262*100</f>
        <v>10.344827586206897</v>
      </c>
      <c r="CG262" s="35">
        <f>Matrix2!$CG262-Matrix3!CG262</f>
        <v>-4411</v>
      </c>
      <c r="CH262" s="38">
        <f>Matrix2!CH262/Matrix3!CH262*100</f>
        <v>4.3424221238250595</v>
      </c>
      <c r="CI262" s="38">
        <f>Matrix2!CI262/Matrix3!CI262*100</f>
        <v>2.9907558455682439</v>
      </c>
      <c r="CJ262" s="38">
        <f>Matrix2!CJ262/Matrix3!CJ262*100</f>
        <v>1.3516662782568165</v>
      </c>
      <c r="CK262" s="38">
        <f>Matrix2!CK262/Matrix3!CK262*100</f>
        <v>50.089445438282645</v>
      </c>
      <c r="CL262" s="38" t="s">
        <v>237</v>
      </c>
      <c r="CM262" s="38">
        <f>Matrix2!CM262/Matrix3!CM262*100</f>
        <v>55.99284436493739</v>
      </c>
      <c r="CN262" s="38">
        <f>Matrix2!CN262/Matrix3!CN262*100</f>
        <v>19.013237063778579</v>
      </c>
      <c r="CO262" s="40">
        <f>Matrix2!CO262/Matrix3!CO262*100</f>
        <v>7.1538027260262922</v>
      </c>
      <c r="CP262" s="35">
        <f>Matrix2!CP262-Matrix3!CP262</f>
        <v>71</v>
      </c>
      <c r="CQ262" s="77">
        <f>Matrix2!CQ262/Matrix3!CQ262*100-100</f>
        <v>0.75219832609386117</v>
      </c>
      <c r="CR262" s="35">
        <f>Matrix2!CR262-Matrix3!CR262</f>
        <v>165</v>
      </c>
      <c r="CS262" s="50">
        <f>Matrix2!CS262/Matrix3!CS262*100-100</f>
        <v>1.7656500802568189</v>
      </c>
      <c r="CT262" s="38">
        <f>Matrix2!CT262/Matrix3!CT262*100</f>
        <v>22.912723449001053</v>
      </c>
      <c r="CU262" s="35">
        <f>Matrix2!CT262-Matrix3!CU262</f>
        <v>15</v>
      </c>
      <c r="CV262" s="38">
        <f>Matrix2!CV262/Matrix3!CV262*100</f>
        <v>113.34174553101997</v>
      </c>
      <c r="CW262" s="38">
        <f>Matrix2!CW262/Matrix3!CW262*100</f>
        <v>52.086595148352174</v>
      </c>
      <c r="CX262" s="38">
        <f>Matrix2!CX262/Matrix3!CX262</f>
        <v>2.2144462279293742</v>
      </c>
      <c r="CY262" s="38">
        <f>Matrix2!CY262/Matrix3!CY262</f>
        <v>1.4692225772097978</v>
      </c>
      <c r="CZ262" s="38">
        <f>Matrix2!CZ262/Matrix3!CZ262</f>
        <v>35.556701030927833</v>
      </c>
      <c r="DA262" s="40">
        <f>(Matrix2!DA262-Matrix3!DA262)/Matrix3!DA262*100</f>
        <v>15.163147792706337</v>
      </c>
      <c r="DB262" s="44" t="s">
        <v>46</v>
      </c>
      <c r="DC262" s="44" t="s">
        <v>46</v>
      </c>
      <c r="DD262" s="44" t="s">
        <v>46</v>
      </c>
      <c r="DE262" s="44" t="s">
        <v>46</v>
      </c>
      <c r="DF262" s="44">
        <f>Matrix2!DF262/Matrix3!DF262*100</f>
        <v>7.8199052132701423</v>
      </c>
      <c r="DG262" s="44">
        <f>Matrix2!DG262/Matrix3!DG262*100</f>
        <v>50.909090909090907</v>
      </c>
      <c r="DH262" s="44">
        <f>Matrix2!DH262/Matrix3!DH262*100</f>
        <v>6.2578222778473096</v>
      </c>
      <c r="DI262" s="44">
        <f>Matrix2!DI262/Matrix3!DI262*100</f>
        <v>44</v>
      </c>
    </row>
    <row r="263" spans="1:113" x14ac:dyDescent="0.2">
      <c r="A263" s="3" t="s">
        <v>42</v>
      </c>
      <c r="B263" s="4">
        <v>2021</v>
      </c>
      <c r="C263" s="2" t="s">
        <v>19</v>
      </c>
      <c r="D263" s="38">
        <f>Matrix2!D263/Matrix3!D263*100</f>
        <v>7.5977653631284916</v>
      </c>
      <c r="E263" s="38">
        <f>Matrix2!E263/Matrix3!E263*100</f>
        <v>5.6097560975609762</v>
      </c>
      <c r="F263" s="44" t="s">
        <v>46</v>
      </c>
      <c r="G263" s="51" t="s">
        <v>238</v>
      </c>
      <c r="H263" s="38">
        <f>Matrix2!H263/Matrix3!H263*100</f>
        <v>8.1591679557647367</v>
      </c>
      <c r="I263" s="38">
        <f>Matrix2!I263/Matrix3!I263*100</f>
        <v>16.841654872790706</v>
      </c>
      <c r="J263" s="38">
        <f>Matrix2!J263/Matrix3!J263*100</f>
        <v>28.947368421052634</v>
      </c>
      <c r="K263" s="38">
        <f>Matrix2!K263/Matrix3!K263*100</f>
        <v>17.237029724690139</v>
      </c>
      <c r="L263" s="38">
        <f>Matrix2!L263/Matrix3!L263*100</f>
        <v>6.4802679481578567</v>
      </c>
      <c r="M263" s="9" t="s">
        <v>46</v>
      </c>
      <c r="N263" s="29">
        <v>13.9</v>
      </c>
      <c r="O263" s="9">
        <f>Matrix2!O263/Matrix3!O263*100</f>
        <v>28.649635036496353</v>
      </c>
      <c r="P263" s="9" t="s">
        <v>237</v>
      </c>
      <c r="Q263" s="9" t="s">
        <v>237</v>
      </c>
      <c r="R263" s="40">
        <f>Matrix2!R263/Matrix3!R263*100</f>
        <v>26.3816054860831</v>
      </c>
      <c r="S263" s="38">
        <f>Matrix2!S263/Matrix3!S263*100</f>
        <v>69.078878269089387</v>
      </c>
      <c r="T263" s="38">
        <f>Matrix2!T263/Matrix3!T263*100</f>
        <v>70.076481835564053</v>
      </c>
      <c r="U263" s="38">
        <f>Matrix2!U263/Matrix3!U263*100</f>
        <v>48.625665693179862</v>
      </c>
      <c r="V263" s="38">
        <f>Matrix2!V263/Matrix3!V263*100</f>
        <v>59.791122715404697</v>
      </c>
      <c r="W263" s="38">
        <f>Matrix2!W263/Matrix3!W263*100</f>
        <v>51.545663310369193</v>
      </c>
      <c r="X263" s="38">
        <f>Matrix2!X263/Matrix3!X263*100</f>
        <v>10.165524159839491</v>
      </c>
      <c r="Y263" s="38">
        <f>Matrix2!Y263/Matrix3!Y263*100</f>
        <v>20.770309765871975</v>
      </c>
      <c r="Z263" s="38">
        <f>Matrix2!Z263/Matrix3!Z263*100</f>
        <v>9.4785765935114998</v>
      </c>
      <c r="AA263" s="38">
        <f>(Matrix3!AA263-Matrix2!AA263)/Matrix2!AA263*100</f>
        <v>23.078221951726395</v>
      </c>
      <c r="AB263" s="38">
        <f>Matrix2!AB263/Matrix3!AB263*100</f>
        <v>4.7631324524653555</v>
      </c>
      <c r="AC263" s="38">
        <f>Matrix2!AC263/Matrix3!AC263*100</f>
        <v>5.1049233252623081</v>
      </c>
      <c r="AD263" s="38">
        <f>Matrix2!AD263/Matrix3!AD263*100</f>
        <v>84.385964912280699</v>
      </c>
      <c r="AE263" s="44">
        <f>Matrix2!AE263/Matrix3!AE263*100</f>
        <v>67.669887533660699</v>
      </c>
      <c r="AF263" s="40">
        <f>Matrix2!AF263/Matrix3!AF263*100</f>
        <v>77.41364038972543</v>
      </c>
      <c r="AG263" s="38">
        <f>Matrix2!AG263/Matrix3!AG263*100</f>
        <v>17.384721719382547</v>
      </c>
      <c r="AH263" s="38">
        <f>Matrix2!AH263/Matrix3!AH263*100</f>
        <v>71.948998178506372</v>
      </c>
      <c r="AI263" s="38">
        <f>Matrix2!AI263/Matrix3!AI263*100</f>
        <v>99.004129220306041</v>
      </c>
      <c r="AJ263" s="38">
        <f>Matrix2!AJ263/Matrix3!AJ263*100</f>
        <v>32.063773250664305</v>
      </c>
      <c r="AK263" s="38">
        <f>Matrix2!AK263/Matrix3!AK263*100</f>
        <v>17.947103274559197</v>
      </c>
      <c r="AL263" s="38">
        <f>Matrix2!AL263/Matrix3!AL263*100</f>
        <v>6.0453400503778338</v>
      </c>
      <c r="AM263" s="38">
        <f>Matrix2!AM263/Matrix3!AM263*100</f>
        <v>16.140350877192983</v>
      </c>
      <c r="AN263" s="38">
        <f>Matrix2!AN263/Matrix3!AN263*100</f>
        <v>9.1253313138962504</v>
      </c>
      <c r="AO263" s="38">
        <f>Matrix2!AO263/Matrix3!AO263*1000</f>
        <v>45.815978795910645</v>
      </c>
      <c r="AP263" s="38">
        <f>Matrix2!AP263/Matrix3!AP263*100</f>
        <v>5.6097560975609762</v>
      </c>
      <c r="AQ263" s="40">
        <f>Matrix2!AQ263/Matrix3!AQ263*100</f>
        <v>7.3085846867749424</v>
      </c>
      <c r="AR263" s="38">
        <f>Matrix2!AR263/Matrix3!AR263*100</f>
        <v>9.5579765000164567</v>
      </c>
      <c r="AS263" s="38">
        <f>Matrix2!AS263/Matrix3!AS263*100</f>
        <v>33.505509641873275</v>
      </c>
      <c r="AT263" s="38">
        <f>Matrix2!AT263/Matrix3!AT263*100</f>
        <v>41.418293936279547</v>
      </c>
      <c r="AU263" s="38">
        <f>Matrix2!AU263/Matrix3!AU263*100</f>
        <v>39.205955334987593</v>
      </c>
      <c r="AV263" s="38">
        <f>Matrix2!AV263/Matrix3!AV263*100</f>
        <v>4.889807162534435</v>
      </c>
      <c r="AW263" s="38">
        <f>Matrix2!AW263/Matrix3!AW263*100</f>
        <v>1.3774104683195594</v>
      </c>
      <c r="AX263" s="38">
        <v>2.6</v>
      </c>
      <c r="AY263" s="38" t="s">
        <v>46</v>
      </c>
      <c r="AZ263" s="34" t="s">
        <v>46</v>
      </c>
      <c r="BA263" s="40">
        <f>Matrix2!BA263/Matrix3!BA263*1000</f>
        <v>11.641910879164994</v>
      </c>
      <c r="BB263" s="44">
        <f>Matrix2!BB263/Matrix3!BB263*100</f>
        <v>7.5041964256327542</v>
      </c>
      <c r="BC263" s="38">
        <f>Matrix2!BC263/Matrix3!BC263*100</f>
        <v>5.6702449766033576</v>
      </c>
      <c r="BD263" s="55">
        <f>Matrix2!BD263/Matrix3!BD263*100</f>
        <v>66.019417475728162</v>
      </c>
      <c r="BE263" s="38">
        <f>Matrix2!BE263/Matrix3!BE263*100</f>
        <v>4.398340248962656</v>
      </c>
      <c r="BF263" s="51">
        <f>Matrix2!BF263/Matrix3!BF263*100</f>
        <v>43.39622641509434</v>
      </c>
      <c r="BG263" s="38">
        <f>Matrix2!BG263/Matrix3!BG263*100</f>
        <v>22.601454760886021</v>
      </c>
      <c r="BH263" s="38">
        <f>Matrix2!BH263/Matrix3!BH263*100</f>
        <v>1.7329255861365953</v>
      </c>
      <c r="BI263" s="38">
        <f>Matrix2!BI263/Matrix3!BI263*100</f>
        <v>17.548588452262731</v>
      </c>
      <c r="BJ263" s="38">
        <f>Matrix2!BJ263/Matrix3!BJ263*100</f>
        <v>7.866364023265711</v>
      </c>
      <c r="BK263" s="38">
        <f>Matrix2!BK263/Matrix3!BK263*100</f>
        <v>28.4941388638413</v>
      </c>
      <c r="BL263" s="38" t="s">
        <v>46</v>
      </c>
      <c r="BM263" s="38" t="s">
        <v>46</v>
      </c>
      <c r="BN263" s="55" t="s">
        <v>238</v>
      </c>
      <c r="BO263" s="40" t="s">
        <v>46</v>
      </c>
      <c r="BP263" s="38">
        <f>Matrix2!BP263/Matrix3!BP263*100</f>
        <v>11.628966145437984</v>
      </c>
      <c r="BQ263" s="38">
        <f>Matrix2!BQ263/Matrix3!BQ263*100</f>
        <v>13.3214789671019</v>
      </c>
      <c r="BR263" s="38">
        <f>(Matrix2!BR263-Matrix3!BR263)/Matrix3!BR263*100</f>
        <v>66.730659840728094</v>
      </c>
      <c r="BS263" s="38">
        <f>Matrix2!BS263/Matrix3!BS263*100</f>
        <v>4.9303887042095909</v>
      </c>
      <c r="BT263" s="38">
        <f>Matrix2!BT263/Matrix3!BT263*100</f>
        <v>2.4717769805483329</v>
      </c>
      <c r="BU263" s="38">
        <f>Matrix2!BU263/Matrix3!BU263*100</f>
        <v>1.601639593137999</v>
      </c>
      <c r="BV263" s="38">
        <f>Matrix2!BV263/Matrix3!BV263*100</f>
        <v>4.8094914101037594</v>
      </c>
      <c r="BW263" s="38">
        <f>Matrix2!BW263/Matrix3!BW263*100</f>
        <v>5.639255074283323</v>
      </c>
      <c r="BX263" s="93" t="s">
        <v>238</v>
      </c>
      <c r="BY263" s="45">
        <f>Matrix2!BY263/Matrix3!BY263*1000000</f>
        <v>28349.773510918803</v>
      </c>
      <c r="BZ263" s="38">
        <f>Matrix2!BZ263/Matrix3!BZ263*100</f>
        <v>62.321034789191323</v>
      </c>
      <c r="CA263" s="38">
        <f>Matrix2!CA263/Matrix3!CA263*100</f>
        <v>68.553884581360265</v>
      </c>
      <c r="CB263" s="38">
        <f>Matrix2!CB263/Matrix3!CB263*100</f>
        <v>88.371033854562015</v>
      </c>
      <c r="CC263" s="38">
        <f>Matrix2!CC263/Matrix3!CC263*100</f>
        <v>11.628966145437984</v>
      </c>
      <c r="CD263" s="38">
        <f>Matrix2!CD263/Matrix3!CD263*100</f>
        <v>7.9702444208289052</v>
      </c>
      <c r="CE263" s="38">
        <f>Matrix2!CE263/Matrix3!CE263*100</f>
        <v>69.713107713451294</v>
      </c>
      <c r="CF263" s="38">
        <f>Matrix2!CF263/Matrix3!CF263*100</f>
        <v>5.7142857142857144</v>
      </c>
      <c r="CG263" s="35">
        <f>Matrix2!$CG263-Matrix3!CG263</f>
        <v>-3706</v>
      </c>
      <c r="CH263" s="38">
        <f>Matrix2!CH263/Matrix3!CH263*100</f>
        <v>2.8941114338526539</v>
      </c>
      <c r="CI263" s="38">
        <f>Matrix2!CI263/Matrix3!CI263*100</f>
        <v>1.6002112490097704</v>
      </c>
      <c r="CJ263" s="38">
        <f>Matrix2!CJ263/Matrix3!CJ263*100</f>
        <v>1.2939001848428837</v>
      </c>
      <c r="CK263" s="38">
        <f>Matrix2!CK263/Matrix3!CK263*100</f>
        <v>41.058394160583944</v>
      </c>
      <c r="CL263" s="38">
        <v>3.4</v>
      </c>
      <c r="CM263" s="38">
        <f>Matrix2!CM263/Matrix3!CM263*100</f>
        <v>46.167883211678834</v>
      </c>
      <c r="CN263" s="38">
        <f>Matrix2!CN263/Matrix3!CN263*100</f>
        <v>27.947019867549667</v>
      </c>
      <c r="CO263" s="40">
        <f>Matrix2!CO263/Matrix3!CO263*100</f>
        <v>4.9193813754524518</v>
      </c>
      <c r="CP263" s="35">
        <f>Matrix2!CP263-Matrix3!CP263</f>
        <v>163</v>
      </c>
      <c r="CQ263" s="77">
        <f>Matrix2!CQ263/Matrix3!CQ263*100-100</f>
        <v>1.1379502932142032</v>
      </c>
      <c r="CR263" s="35">
        <f>Matrix2!CR263-Matrix3!CR263</f>
        <v>389</v>
      </c>
      <c r="CS263" s="50">
        <f>Matrix2!CS263/Matrix3!CS263*100-100</f>
        <v>2.7592566321464034</v>
      </c>
      <c r="CT263" s="38">
        <f>Matrix2!CT263/Matrix3!CT263*100</f>
        <v>29.101953475529786</v>
      </c>
      <c r="CU263" s="35">
        <f>Matrix2!CT263-Matrix3!CU263</f>
        <v>96</v>
      </c>
      <c r="CV263" s="38">
        <f>Matrix2!CV263/Matrix3!CV263*100</f>
        <v>116.62801132049425</v>
      </c>
      <c r="CW263" s="38">
        <f>Matrix2!CW263/Matrix3!CW263*100</f>
        <v>55.609715959582658</v>
      </c>
      <c r="CX263" s="38">
        <f>Matrix2!CX263/Matrix3!CX263</f>
        <v>2.1551283870052491</v>
      </c>
      <c r="CY263" s="38">
        <f>Matrix2!CY263/Matrix3!CY263</f>
        <v>1.7434440810236989</v>
      </c>
      <c r="CZ263" s="38">
        <f>Matrix2!CZ263/Matrix3!CZ263</f>
        <v>31.387396694214875</v>
      </c>
      <c r="DA263" s="40">
        <f>(Matrix2!DA263-Matrix3!DA263)/Matrix3!DA263*100</f>
        <v>12.270803949224261</v>
      </c>
      <c r="DB263" s="44" t="s">
        <v>46</v>
      </c>
      <c r="DC263" s="44" t="s">
        <v>46</v>
      </c>
      <c r="DD263" s="44" t="s">
        <v>46</v>
      </c>
      <c r="DE263" s="44" t="s">
        <v>46</v>
      </c>
      <c r="DF263" s="44">
        <f>Matrix2!DF263/Matrix3!DF263*100</f>
        <v>5.6702449766033576</v>
      </c>
      <c r="DG263" s="44">
        <f>Matrix2!DG263/Matrix3!DG263*100</f>
        <v>66.019417475728162</v>
      </c>
      <c r="DH263" s="44">
        <f>Matrix2!DH263/Matrix3!DH263*100</f>
        <v>4.398340248962656</v>
      </c>
      <c r="DI263" s="44">
        <f>Matrix2!DI263/Matrix3!DI263*100</f>
        <v>43.39622641509434</v>
      </c>
    </row>
    <row r="264" spans="1:113" x14ac:dyDescent="0.2">
      <c r="A264" s="3" t="s">
        <v>43</v>
      </c>
      <c r="B264" s="4">
        <v>2021</v>
      </c>
      <c r="C264" s="2" t="s">
        <v>20</v>
      </c>
      <c r="D264" s="38">
        <f>Matrix2!D264/Matrix3!D264*100</f>
        <v>6.1176470588235299</v>
      </c>
      <c r="E264" s="38">
        <f>Matrix2!E264/Matrix3!E264*100</f>
        <v>6.8241469816272966</v>
      </c>
      <c r="F264" s="44" t="s">
        <v>46</v>
      </c>
      <c r="G264" s="51" t="s">
        <v>238</v>
      </c>
      <c r="H264" s="38">
        <f>Matrix2!H264/Matrix3!H264*100</f>
        <v>6.6384865913658091</v>
      </c>
      <c r="I264" s="38">
        <f>Matrix2!I264/Matrix3!I264*100</f>
        <v>15.51521031113575</v>
      </c>
      <c r="J264" s="38">
        <f>Matrix2!J264/Matrix3!J264*100</f>
        <v>29.551877270892206</v>
      </c>
      <c r="K264" s="38">
        <f>Matrix2!K264/Matrix3!K264*100</f>
        <v>15.720840376720599</v>
      </c>
      <c r="L264" s="38">
        <f>Matrix2!L264/Matrix3!L264*100</f>
        <v>5.5827886710239651</v>
      </c>
      <c r="M264" s="9" t="s">
        <v>46</v>
      </c>
      <c r="N264" s="29" t="s">
        <v>237</v>
      </c>
      <c r="O264" s="9">
        <f>Matrix2!O264/Matrix3!O264*100</f>
        <v>28.571428571428569</v>
      </c>
      <c r="P264" s="9" t="s">
        <v>237</v>
      </c>
      <c r="Q264" s="9" t="s">
        <v>237</v>
      </c>
      <c r="R264" s="40">
        <f>Matrix2!R264/Matrix3!R264*100</f>
        <v>38.935281837160751</v>
      </c>
      <c r="S264" s="38">
        <f>Matrix2!S264/Matrix3!S264*100</f>
        <v>64.656540467014281</v>
      </c>
      <c r="T264" s="38">
        <f>Matrix2!T264/Matrix3!T264*100</f>
        <v>69.194200142619451</v>
      </c>
      <c r="U264" s="38">
        <f>Matrix2!U264/Matrix3!U264*100</f>
        <v>48.612997090203685</v>
      </c>
      <c r="V264" s="38">
        <f>Matrix2!V264/Matrix3!V264*100</f>
        <v>56.907894736842103</v>
      </c>
      <c r="W264" s="38">
        <f>Matrix2!W264/Matrix3!W264*100</f>
        <v>55.865921787709496</v>
      </c>
      <c r="X264" s="38">
        <f>Matrix2!X264/Matrix3!X264*100</f>
        <v>12.72178180445451</v>
      </c>
      <c r="Y264" s="38">
        <f>Matrix2!Y264/Matrix3!Y264*100</f>
        <v>23.701426922428929</v>
      </c>
      <c r="Z264" s="38">
        <f>Matrix2!Z264/Matrix3!Z264*100</f>
        <v>10.932342965551534</v>
      </c>
      <c r="AA264" s="38">
        <f>(Matrix3!AA264-Matrix2!AA264)/Matrix2!AA264*100</f>
        <v>20.993678413614138</v>
      </c>
      <c r="AB264" s="38">
        <f>Matrix2!AB264/Matrix3!AB264*100</f>
        <v>5.858585858585859</v>
      </c>
      <c r="AC264" s="38">
        <f>Matrix2!AC264/Matrix3!AC264*100</f>
        <v>6.2232372252355121</v>
      </c>
      <c r="AD264" s="38">
        <f>Matrix2!AD264/Matrix3!AD264*100</f>
        <v>82.287822878228781</v>
      </c>
      <c r="AE264" s="44">
        <f>Matrix2!AE264/Matrix3!AE264*100</f>
        <v>41.767594108019637</v>
      </c>
      <c r="AF264" s="40">
        <f>Matrix2!AF264/Matrix3!AF264*100</f>
        <v>0</v>
      </c>
      <c r="AG264" s="38">
        <f>Matrix2!AG264/Matrix3!AG264*100</f>
        <v>17.164437668907215</v>
      </c>
      <c r="AH264" s="38">
        <f>Matrix2!AH264/Matrix3!AH264*100</f>
        <v>56.71641791044776</v>
      </c>
      <c r="AI264" s="38">
        <f>Matrix2!AI264/Matrix3!AI264*100</f>
        <v>98.436712052445785</v>
      </c>
      <c r="AJ264" s="38">
        <f>Matrix2!AJ264/Matrix3!AJ264*100</f>
        <v>37.974683544303801</v>
      </c>
      <c r="AK264" s="38">
        <f>Matrix2!AK264/Matrix3!AK264*100</f>
        <v>18.651066758430833</v>
      </c>
      <c r="AL264" s="38">
        <f>Matrix2!AL264/Matrix3!AL264*100</f>
        <v>7.8458362009635243</v>
      </c>
      <c r="AM264" s="38">
        <f>Matrix2!AM264/Matrix3!AM264*100</f>
        <v>20.664206642066421</v>
      </c>
      <c r="AN264" s="38">
        <f>Matrix2!AN264/Matrix3!AN264*100</f>
        <v>11.102139685102948</v>
      </c>
      <c r="AO264" s="38">
        <f>Matrix2!AO264/Matrix3!AO264*1000</f>
        <v>46.830843762616063</v>
      </c>
      <c r="AP264" s="38">
        <f>Matrix2!AP264/Matrix3!AP264*100</f>
        <v>6.8241469816272966</v>
      </c>
      <c r="AQ264" s="40">
        <f>Matrix2!AQ264/Matrix3!AQ264*100</f>
        <v>9.1566265060240966</v>
      </c>
      <c r="AR264" s="38">
        <f>Matrix2!AR264/Matrix3!AR264*100</f>
        <v>8.9598780403298459</v>
      </c>
      <c r="AS264" s="38">
        <f>Matrix2!AS264/Matrix3!AS264*100</f>
        <v>33.255993812838355</v>
      </c>
      <c r="AT264" s="38">
        <f>Matrix2!AT264/Matrix3!AT264*100</f>
        <v>40.465116279069768</v>
      </c>
      <c r="AU264" s="38">
        <f>Matrix2!AU264/Matrix3!AU264*100</f>
        <v>37.931034482758619</v>
      </c>
      <c r="AV264" s="38">
        <f>Matrix2!AV264/Matrix3!AV264*100</f>
        <v>6.8832173240525911</v>
      </c>
      <c r="AW264" s="38">
        <f>Matrix2!AW264/Matrix3!AW264*100</f>
        <v>1.4694508894044858</v>
      </c>
      <c r="AX264" s="38" t="s">
        <v>237</v>
      </c>
      <c r="AY264" s="38" t="s">
        <v>46</v>
      </c>
      <c r="AZ264" s="34" t="s">
        <v>46</v>
      </c>
      <c r="BA264" s="40">
        <f>Matrix2!BA264/Matrix3!BA264*1000</f>
        <v>12.927054478301015</v>
      </c>
      <c r="BB264" s="44">
        <f>Matrix2!BB264/Matrix3!BB264*100</f>
        <v>8.6965560252234777</v>
      </c>
      <c r="BC264" s="38">
        <f>Matrix2!BC264/Matrix3!BC264*100</f>
        <v>6.5203357004519038</v>
      </c>
      <c r="BD264" s="55">
        <f>Matrix2!BD264/Matrix3!BD264*100</f>
        <v>37.623762376237622</v>
      </c>
      <c r="BE264" s="38">
        <f>Matrix2!BE264/Matrix3!BE264*100</f>
        <v>6.0998151571164509</v>
      </c>
      <c r="BF264" s="51">
        <f>Matrix2!BF264/Matrix3!BF264*100</f>
        <v>48.484848484848484</v>
      </c>
      <c r="BG264" s="38">
        <f>Matrix2!BG264/Matrix3!BG264*100</f>
        <v>25.445222091331161</v>
      </c>
      <c r="BH264" s="38">
        <f>Matrix2!BH264/Matrix3!BH264*100</f>
        <v>2.3420479302832242</v>
      </c>
      <c r="BI264" s="38">
        <f>Matrix2!BI264/Matrix3!BI264*100</f>
        <v>19.211968597244852</v>
      </c>
      <c r="BJ264" s="38">
        <f>Matrix2!BJ264/Matrix3!BJ264*100</f>
        <v>8.1469411938972005</v>
      </c>
      <c r="BK264" s="38">
        <f>Matrix2!BK264/Matrix3!BK264*100</f>
        <v>25.636363636363633</v>
      </c>
      <c r="BL264" s="38" t="s">
        <v>46</v>
      </c>
      <c r="BM264" s="38" t="s">
        <v>46</v>
      </c>
      <c r="BN264" s="55" t="s">
        <v>238</v>
      </c>
      <c r="BO264" s="40" t="s">
        <v>46</v>
      </c>
      <c r="BP264" s="38">
        <f>Matrix2!BP264/Matrix3!BP264*100</f>
        <v>10.550060732257505</v>
      </c>
      <c r="BQ264" s="38">
        <f>Matrix2!BQ264/Matrix3!BQ264*100</f>
        <v>15.08400665509445</v>
      </c>
      <c r="BR264" s="38">
        <f>(Matrix2!BR264-Matrix3!BR264)/Matrix3!BR264*100</f>
        <v>64.971355436372505</v>
      </c>
      <c r="BS264" s="38">
        <f>Matrix2!BS264/Matrix3!BS264*100</f>
        <v>6.0356177673064924</v>
      </c>
      <c r="BT264" s="38">
        <f>Matrix2!BT264/Matrix3!BT264*100</f>
        <v>3.0767098607165129</v>
      </c>
      <c r="BU264" s="38">
        <f>Matrix2!BU264/Matrix3!BU264*100</f>
        <v>1.8566718722887385</v>
      </c>
      <c r="BV264" s="38">
        <f>Matrix2!BV264/Matrix3!BV264*100</f>
        <v>6.1065154754159305</v>
      </c>
      <c r="BW264" s="38">
        <f>Matrix2!BW264/Matrix3!BW264*100</f>
        <v>7.1627260083449231</v>
      </c>
      <c r="BX264" s="93" t="s">
        <v>238</v>
      </c>
      <c r="BY264" s="45">
        <f>Matrix2!BY264/Matrix3!BY264*1000000</f>
        <v>26311.193550688447</v>
      </c>
      <c r="BZ264" s="38">
        <f>Matrix2!BZ264/Matrix3!BZ264*100</f>
        <v>59.718661215438985</v>
      </c>
      <c r="CA264" s="38">
        <f>Matrix2!CA264/Matrix3!CA264*100</f>
        <v>66.371069906714268</v>
      </c>
      <c r="CB264" s="38">
        <f>Matrix2!CB264/Matrix3!CB264*100</f>
        <v>89.449939267742494</v>
      </c>
      <c r="CC264" s="38">
        <f>Matrix2!CC264/Matrix3!CC264*100</f>
        <v>10.550060732257505</v>
      </c>
      <c r="CD264" s="38">
        <f>Matrix2!CD264/Matrix3!CD264*100</f>
        <v>6.4029151483602291</v>
      </c>
      <c r="CE264" s="38">
        <f>Matrix2!CE264/Matrix3!CE264*100</f>
        <v>66.304558680892328</v>
      </c>
      <c r="CF264" s="38">
        <f>Matrix2!CF264/Matrix3!CF264*100</f>
        <v>3</v>
      </c>
      <c r="CG264" s="35">
        <f>Matrix2!$CG264-Matrix3!CG264</f>
        <v>-2693</v>
      </c>
      <c r="CH264" s="38">
        <f>Matrix2!CH264/Matrix3!CH264*100</f>
        <v>3.0865630076583894</v>
      </c>
      <c r="CI264" s="38">
        <f>Matrix2!CI264/Matrix3!CI264*100</f>
        <v>1.9262009747041078</v>
      </c>
      <c r="CJ264" s="38">
        <f>Matrix2!CJ264/Matrix3!CJ264*100</f>
        <v>1.1603620329542816</v>
      </c>
      <c r="CK264" s="38">
        <f>Matrix2!CK264/Matrix3!CK264*100</f>
        <v>39.849624060150376</v>
      </c>
      <c r="CL264" s="38" t="s">
        <v>237</v>
      </c>
      <c r="CM264" s="38">
        <f>Matrix2!CM264/Matrix3!CM264*100</f>
        <v>50.751879699248128</v>
      </c>
      <c r="CN264" s="38">
        <f>Matrix2!CN264/Matrix3!CN264*100</f>
        <v>24.429223744292237</v>
      </c>
      <c r="CO264" s="40">
        <f>Matrix2!CO264/Matrix3!CO264*100</f>
        <v>6.1579328664573776</v>
      </c>
      <c r="CP264" s="35">
        <f>Matrix2!CP264-Matrix3!CP264</f>
        <v>53</v>
      </c>
      <c r="CQ264" s="77">
        <f>Matrix2!CQ264/Matrix3!CQ264*100-100</f>
        <v>0.74616359284809164</v>
      </c>
      <c r="CR264" s="35">
        <f>Matrix2!CR264-Matrix3!CR264</f>
        <v>405</v>
      </c>
      <c r="CS264" s="50">
        <f>Matrix2!CS264/Matrix3!CS264*100-100</f>
        <v>5.9991112427788522</v>
      </c>
      <c r="CT264" s="38">
        <f>Matrix2!CT264/Matrix3!CT264*100</f>
        <v>35.410844046953606</v>
      </c>
      <c r="CU264" s="35">
        <f>Matrix2!CT264-Matrix3!CU264</f>
        <v>11</v>
      </c>
      <c r="CV264" s="38">
        <f>Matrix2!CV264/Matrix3!CV264*100</f>
        <v>110.05729457797653</v>
      </c>
      <c r="CW264" s="38">
        <f>Matrix2!CW264/Matrix3!CW264*100</f>
        <v>54.574873536137481</v>
      </c>
      <c r="CX264" s="38">
        <f>Matrix2!CX264/Matrix3!CX264</f>
        <v>2.1376092430750999</v>
      </c>
      <c r="CY264" s="38">
        <f>Matrix2!CY264/Matrix3!CY264</f>
        <v>2.6763724035608307</v>
      </c>
      <c r="CZ264" s="38">
        <f>Matrix2!CZ264/Matrix3!CZ264</f>
        <v>40.086111111111109</v>
      </c>
      <c r="DA264" s="40">
        <f>(Matrix2!DA264-Matrix3!DA264)/Matrix3!DA264*100</f>
        <v>14.382402707275798</v>
      </c>
      <c r="DB264" s="44" t="s">
        <v>46</v>
      </c>
      <c r="DC264" s="44" t="s">
        <v>46</v>
      </c>
      <c r="DD264" s="44" t="s">
        <v>46</v>
      </c>
      <c r="DE264" s="44" t="s">
        <v>46</v>
      </c>
      <c r="DF264" s="44">
        <f>Matrix2!DF264/Matrix3!DF264*100</f>
        <v>6.5203357004519038</v>
      </c>
      <c r="DG264" s="44">
        <f>Matrix2!DG264/Matrix3!DG264*100</f>
        <v>37.623762376237622</v>
      </c>
      <c r="DH264" s="44">
        <f>Matrix2!DH264/Matrix3!DH264*100</f>
        <v>6.0998151571164509</v>
      </c>
      <c r="DI264" s="44">
        <f>Matrix2!DI264/Matrix3!DI264*100</f>
        <v>48.484848484848484</v>
      </c>
    </row>
    <row r="265" spans="1:113" x14ac:dyDescent="0.2">
      <c r="A265" s="3" t="s">
        <v>44</v>
      </c>
      <c r="B265" s="4">
        <v>2021</v>
      </c>
      <c r="C265" s="2" t="s">
        <v>21</v>
      </c>
      <c r="D265" s="38">
        <f>Matrix2!D265/Matrix3!D265*100</f>
        <v>13.272120200333889</v>
      </c>
      <c r="E265" s="38">
        <f>Matrix2!E265/Matrix3!E265*100</f>
        <v>8.2872928176795568</v>
      </c>
      <c r="F265" s="44" t="s">
        <v>46</v>
      </c>
      <c r="G265" s="51" t="s">
        <v>238</v>
      </c>
      <c r="H265" s="38">
        <f>Matrix2!H265/Matrix3!H265*100</f>
        <v>9.6278893160567662</v>
      </c>
      <c r="I265" s="38">
        <f>Matrix2!I265/Matrix3!I265*100</f>
        <v>21.325169680573357</v>
      </c>
      <c r="J265" s="38">
        <f>Matrix2!J265/Matrix3!J265*100</f>
        <v>37.54866618601298</v>
      </c>
      <c r="K265" s="38">
        <f>Matrix2!K265/Matrix3!K265*100</f>
        <v>21.9252816762206</v>
      </c>
      <c r="L265" s="38">
        <f>Matrix2!L265/Matrix3!L265*100</f>
        <v>8.4376261606782403</v>
      </c>
      <c r="M265" s="9" t="s">
        <v>46</v>
      </c>
      <c r="N265" s="29">
        <v>16.2</v>
      </c>
      <c r="O265" s="9">
        <f>Matrix2!O265/Matrix3!O265*100</f>
        <v>32.406417112299465</v>
      </c>
      <c r="P265" s="9">
        <f>Matrix2!P265/Matrix3!P265*100</f>
        <v>37.72190546016931</v>
      </c>
      <c r="Q265" s="9">
        <f>(Matrix3!Q265-Matrix2!Q265)/Matrix2!Q265*100</f>
        <v>42.569853401829356</v>
      </c>
      <c r="R265" s="40">
        <f>Matrix2!R265/Matrix3!R265*100</f>
        <v>34.212472270150357</v>
      </c>
      <c r="S265" s="38">
        <f>Matrix2!S265/Matrix3!S265*100</f>
        <v>66.494139138377221</v>
      </c>
      <c r="T265" s="38">
        <f>Matrix2!T265/Matrix3!T265*100</f>
        <v>70.935847321223264</v>
      </c>
      <c r="U265" s="38">
        <f>Matrix2!U265/Matrix3!U265*100</f>
        <v>47.474938528466048</v>
      </c>
      <c r="V265" s="38">
        <f>Matrix2!V265/Matrix3!V265*100</f>
        <v>56.619718309859159</v>
      </c>
      <c r="W265" s="38">
        <f>Matrix2!W265/Matrix3!W265*100</f>
        <v>53.107569721115532</v>
      </c>
      <c r="X265" s="38">
        <f>Matrix2!X265/Matrix3!X265*100</f>
        <v>11.175129036130116</v>
      </c>
      <c r="Y265" s="38">
        <f>Matrix2!Y265/Matrix3!Y265*100</f>
        <v>24.030726451747611</v>
      </c>
      <c r="Z265" s="38">
        <f>Matrix2!Z265/Matrix3!Z265*100</f>
        <v>12.474358146121315</v>
      </c>
      <c r="AA265" s="38">
        <f>(Matrix3!AA265-Matrix2!AA265)/Matrix2!AA265*100</f>
        <v>18.527181301492142</v>
      </c>
      <c r="AB265" s="38">
        <f>Matrix2!AB265/Matrix3!AB265*100</f>
        <v>7.8330075397933534</v>
      </c>
      <c r="AC265" s="38">
        <f>Matrix2!AC265/Matrix3!AC265*100</f>
        <v>7.4665891923300407</v>
      </c>
      <c r="AD265" s="38">
        <f>Matrix2!AD265/Matrix3!AD265*100</f>
        <v>84.910179640718567</v>
      </c>
      <c r="AE265" s="44">
        <f>Matrix2!AE265/Matrix3!AE265*100</f>
        <v>49.069054913975961</v>
      </c>
      <c r="AF265" s="40">
        <f>Matrix2!AF265/Matrix3!AF265*100</f>
        <v>5.2132701421800949</v>
      </c>
      <c r="AG265" s="38">
        <f>Matrix2!AG265/Matrix3!AG265*100</f>
        <v>16.457829037923013</v>
      </c>
      <c r="AH265" s="38">
        <f>Matrix2!AH265/Matrix3!AH265*100</f>
        <v>72.080536912751683</v>
      </c>
      <c r="AI265" s="38">
        <f>Matrix2!AI265/Matrix3!AI265*100</f>
        <v>99.745731928804943</v>
      </c>
      <c r="AJ265" s="38">
        <f>Matrix2!AJ265/Matrix3!AJ265*100</f>
        <v>26.472579553148272</v>
      </c>
      <c r="AK265" s="38">
        <f>Matrix2!AK265/Matrix3!AK265*100</f>
        <v>20.735038490191211</v>
      </c>
      <c r="AL265" s="38">
        <f>Matrix2!AL265/Matrix3!AL265*100</f>
        <v>11.174571641420412</v>
      </c>
      <c r="AM265" s="38">
        <f>Matrix2!AM265/Matrix3!AM265*100</f>
        <v>28.742514970059879</v>
      </c>
      <c r="AN265" s="38">
        <f>Matrix2!AN265/Matrix3!AN265*100</f>
        <v>14.808940158615716</v>
      </c>
      <c r="AO265" s="38">
        <f>Matrix2!AO265/Matrix3!AO265*1000</f>
        <v>56.524873828406633</v>
      </c>
      <c r="AP265" s="38">
        <f>Matrix2!AP265/Matrix3!AP265*100</f>
        <v>8.2872928176795568</v>
      </c>
      <c r="AQ265" s="40">
        <f>Matrix2!AQ265/Matrix3!AQ265*100</f>
        <v>14.878892733564014</v>
      </c>
      <c r="AR265" s="38">
        <f>Matrix2!AR265/Matrix3!AR265*100</f>
        <v>9.7394275950448534</v>
      </c>
      <c r="AS265" s="38">
        <f>Matrix2!AS265/Matrix3!AS265*100</f>
        <v>38.060428849902536</v>
      </c>
      <c r="AT265" s="38">
        <f>Matrix2!AT265/Matrix3!AT265*100</f>
        <v>38.092189500640202</v>
      </c>
      <c r="AU265" s="38">
        <f>Matrix2!AU265/Matrix3!AU265*100</f>
        <v>36.806722689075634</v>
      </c>
      <c r="AV265" s="38">
        <f>Matrix2!AV265/Matrix3!AV265*100</f>
        <v>8.7231968810916172</v>
      </c>
      <c r="AW265" s="38">
        <f>Matrix2!AW265/Matrix3!AW265*100</f>
        <v>1.7300194931773878</v>
      </c>
      <c r="AX265" s="38">
        <v>3.2</v>
      </c>
      <c r="AY265" s="38" t="s">
        <v>46</v>
      </c>
      <c r="AZ265" s="34" t="s">
        <v>46</v>
      </c>
      <c r="BA265" s="40">
        <f>Matrix2!BA265/Matrix3!BA265*1000</f>
        <v>11.71875</v>
      </c>
      <c r="BB265" s="44">
        <f>Matrix2!BB265/Matrix3!BB265*100</f>
        <v>9.6706061037543307</v>
      </c>
      <c r="BC265" s="38">
        <f>Matrix2!BC265/Matrix3!BC265*100</f>
        <v>6.09673790776153</v>
      </c>
      <c r="BD265" s="55">
        <f>Matrix2!BD265/Matrix3!BD265*100</f>
        <v>68.634686346863475</v>
      </c>
      <c r="BE265" s="38">
        <f>Matrix2!BE265/Matrix3!BE265*100</f>
        <v>6.6272965879265096</v>
      </c>
      <c r="BF265" s="51">
        <f>Matrix2!BF265/Matrix3!BF265*100</f>
        <v>58.415841584158414</v>
      </c>
      <c r="BG265" s="38">
        <f>Matrix2!BG265/Matrix3!BG265*100</f>
        <v>23.513218472637522</v>
      </c>
      <c r="BH265" s="38">
        <f>Matrix2!BH265/Matrix3!BH265*100</f>
        <v>2.6846992329430766</v>
      </c>
      <c r="BI265" s="38">
        <f>Matrix2!BI265/Matrix3!BI265*100</f>
        <v>17.386749151865896</v>
      </c>
      <c r="BJ265" s="38">
        <f>Matrix2!BJ265/Matrix3!BJ265*100</f>
        <v>8.3665934943125126</v>
      </c>
      <c r="BK265" s="38">
        <f>Matrix2!BK265/Matrix3!BK265*100</f>
        <v>24.627310673822304</v>
      </c>
      <c r="BL265" s="38" t="s">
        <v>46</v>
      </c>
      <c r="BM265" s="38" t="s">
        <v>46</v>
      </c>
      <c r="BN265" s="55" t="s">
        <v>238</v>
      </c>
      <c r="BO265" s="40" t="s">
        <v>46</v>
      </c>
      <c r="BP265" s="38">
        <f>Matrix2!BP265/Matrix3!BP265*100</f>
        <v>11.839252959813241</v>
      </c>
      <c r="BQ265" s="38">
        <f>Matrix2!BQ265/Matrix3!BQ265*100</f>
        <v>16.13248912056417</v>
      </c>
      <c r="BR265" s="38">
        <f>(Matrix2!BR265-Matrix3!BR265)/Matrix3!BR265*100</f>
        <v>55.363319804446085</v>
      </c>
      <c r="BS265" s="38">
        <f>Matrix2!BS265/Matrix3!BS265*100</f>
        <v>7.6534244624804213</v>
      </c>
      <c r="BT265" s="38">
        <f>Matrix2!BT265/Matrix3!BT265*100</f>
        <v>3.7495846978973848</v>
      </c>
      <c r="BU265" s="38">
        <f>Matrix2!BU265/Matrix3!BU265*100</f>
        <v>2.2733589016730589</v>
      </c>
      <c r="BV265" s="38">
        <f>Matrix2!BV265/Matrix3!BV265*100</f>
        <v>7.6636673906298487</v>
      </c>
      <c r="BW265" s="38">
        <f>Matrix2!BW265/Matrix3!BW265*100</f>
        <v>8.4290616142025954</v>
      </c>
      <c r="BX265" s="93" t="s">
        <v>238</v>
      </c>
      <c r="BY265" s="45">
        <f>Matrix2!BY265/Matrix3!BY265*1000000</f>
        <v>24220.845287749835</v>
      </c>
      <c r="BZ265" s="38">
        <f>Matrix2!BZ265/Matrix3!BZ265*100</f>
        <v>62.141060325596854</v>
      </c>
      <c r="CA265" s="38">
        <f>Matrix2!CA265/Matrix3!CA265*100</f>
        <v>67.612461948964636</v>
      </c>
      <c r="CB265" s="38">
        <f>Matrix2!CB265/Matrix3!CB265*100</f>
        <v>88.160747040186763</v>
      </c>
      <c r="CC265" s="38">
        <f>Matrix2!CC265/Matrix3!CC265*100</f>
        <v>11.839252959813241</v>
      </c>
      <c r="CD265" s="38">
        <f>Matrix2!CD265/Matrix3!CD265*100</f>
        <v>7.3147684953587904</v>
      </c>
      <c r="CE265" s="38">
        <f>Matrix2!CE265/Matrix3!CE265*100</f>
        <v>68.917470525187568</v>
      </c>
      <c r="CF265" s="38">
        <f>Matrix2!CF265/Matrix3!CF265*100</f>
        <v>12.578616352201259</v>
      </c>
      <c r="CG265" s="35">
        <f>Matrix2!$CG265-Matrix3!CG265</f>
        <v>-3276</v>
      </c>
      <c r="CH265" s="38">
        <f>Matrix2!CH265/Matrix3!CH265*100</f>
        <v>3.5707466106549552</v>
      </c>
      <c r="CI265" s="38">
        <f>Matrix2!CI265/Matrix3!CI265*100</f>
        <v>2.3563108649990454</v>
      </c>
      <c r="CJ265" s="38">
        <f>Matrix2!CJ265/Matrix3!CJ265*100</f>
        <v>1.2144357456559098</v>
      </c>
      <c r="CK265" s="38">
        <f>Matrix2!CK265/Matrix3!CK265*100</f>
        <v>40</v>
      </c>
      <c r="CL265" s="38">
        <v>4.3</v>
      </c>
      <c r="CM265" s="38">
        <f>Matrix2!CM265/Matrix3!CM265*100</f>
        <v>61.497326203208559</v>
      </c>
      <c r="CN265" s="38">
        <f>Matrix2!CN265/Matrix3!CN265*100</f>
        <v>25.498753117206984</v>
      </c>
      <c r="CO265" s="40">
        <f>Matrix2!CO265/Matrix3!CO265*100</f>
        <v>7.6378730974500888</v>
      </c>
      <c r="CP265" s="35">
        <f>Matrix2!CP265-Matrix3!CP265</f>
        <v>67</v>
      </c>
      <c r="CQ265" s="77">
        <f>Matrix2!CQ265/Matrix3!CQ265*100-100</f>
        <v>0.32222382532583538</v>
      </c>
      <c r="CR265" s="35">
        <f>Matrix2!CR265-Matrix3!CR265</f>
        <v>816</v>
      </c>
      <c r="CS265" s="50">
        <f>Matrix2!CS265/Matrix3!CS265*100-100</f>
        <v>4.0710437038515153</v>
      </c>
      <c r="CT265" s="38">
        <f>Matrix2!CT265/Matrix3!CT265*100</f>
        <v>41.534036433365287</v>
      </c>
      <c r="CU265" s="35">
        <f>Matrix2!CT265-Matrix3!CU265</f>
        <v>25</v>
      </c>
      <c r="CV265" s="38">
        <f>Matrix2!CV265/Matrix3!CV265*100</f>
        <v>100.94247363374879</v>
      </c>
      <c r="CW265" s="38">
        <f>Matrix2!CW265/Matrix3!CW265*100</f>
        <v>49.970572879586115</v>
      </c>
      <c r="CX265" s="38">
        <f>Matrix2!CX265/Matrix3!CX265</f>
        <v>2.1022749950109758</v>
      </c>
      <c r="CY265" s="38">
        <f>Matrix2!CY265/Matrix3!CY265</f>
        <v>3.3512008907268966</v>
      </c>
      <c r="CZ265" s="38">
        <f>Matrix2!CZ265/Matrix3!CZ265</f>
        <v>49.57411764705882</v>
      </c>
      <c r="DA265" s="40">
        <f>(Matrix2!DA265-Matrix3!DA265)/Matrix3!DA265*100</f>
        <v>14.192495921696576</v>
      </c>
      <c r="DB265" s="44" t="s">
        <v>46</v>
      </c>
      <c r="DC265" s="44" t="s">
        <v>46</v>
      </c>
      <c r="DD265" s="44" t="s">
        <v>46</v>
      </c>
      <c r="DE265" s="44" t="s">
        <v>46</v>
      </c>
      <c r="DF265" s="44">
        <f>Matrix2!DF265/Matrix3!DF265*100</f>
        <v>6.09673790776153</v>
      </c>
      <c r="DG265" s="44">
        <f>Matrix2!DG265/Matrix3!DG265*100</f>
        <v>68.634686346863475</v>
      </c>
      <c r="DH265" s="44">
        <f>Matrix2!DH265/Matrix3!DH265*100</f>
        <v>6.6272965879265096</v>
      </c>
      <c r="DI265" s="44">
        <f>Matrix2!DI265/Matrix3!DI265*100</f>
        <v>58.415841584158414</v>
      </c>
    </row>
    <row r="266" spans="1:113" x14ac:dyDescent="0.2">
      <c r="A266" s="3" t="s">
        <v>45</v>
      </c>
      <c r="B266" s="4">
        <v>2021</v>
      </c>
      <c r="C266" s="2" t="s">
        <v>22</v>
      </c>
      <c r="D266" s="38">
        <f>Matrix2!D266/Matrix3!D266*100</f>
        <v>11.841507376329103</v>
      </c>
      <c r="E266" s="38">
        <f>Matrix2!E266/Matrix3!E266*100</f>
        <v>10.547749949093872</v>
      </c>
      <c r="F266" s="79">
        <f>Matrix2!F266/Matrix3!F266*100000</f>
        <v>925.06577671567777</v>
      </c>
      <c r="G266" s="40">
        <f>Matrix2!G266/Matrix3!G266*100</f>
        <v>2.72235578449795</v>
      </c>
      <c r="H266" s="38">
        <f>Matrix2!H266/Matrix3!H266*100</f>
        <v>15.392301901364142</v>
      </c>
      <c r="I266" s="38">
        <f>Matrix2!I266/Matrix3!I266*100</f>
        <v>32.597814019776628</v>
      </c>
      <c r="J266" s="38">
        <f>Matrix2!J266/Matrix3!J266*100</f>
        <v>50.711474261220793</v>
      </c>
      <c r="K266" s="38">
        <f>Matrix2!K266/Matrix3!K266*100</f>
        <v>33.658756403746068</v>
      </c>
      <c r="L266" s="38">
        <f>Matrix2!L266/Matrix3!L266*100</f>
        <v>15.570417119252816</v>
      </c>
      <c r="M266" s="9">
        <f>Matrix2!M266/Matrix3!M266*100</f>
        <v>15.620094191522762</v>
      </c>
      <c r="N266" s="29">
        <v>19.2</v>
      </c>
      <c r="O266" s="9">
        <f>Matrix2!O266/Matrix3!O266*100</f>
        <v>39.861505278692242</v>
      </c>
      <c r="P266" s="9">
        <f>Matrix2!P266/Matrix3!P266*100</f>
        <v>38.609369644121436</v>
      </c>
      <c r="Q266" s="9">
        <f>(Matrix3!Q266-Matrix2!Q266)/Matrix2!Q266*100</f>
        <v>43.731975891955898</v>
      </c>
      <c r="R266" s="40">
        <f>Matrix2!R266/Matrix3!R266*100</f>
        <v>33.888075877776927</v>
      </c>
      <c r="S266" s="38">
        <f>Matrix2!S266/Matrix3!S266*100</f>
        <v>65.519159407007947</v>
      </c>
      <c r="T266" s="38">
        <f>Matrix2!T266/Matrix3!T266*100</f>
        <v>70.458011059873968</v>
      </c>
      <c r="U266" s="38">
        <f>Matrix2!U266/Matrix3!U266*100</f>
        <v>46.889885457527377</v>
      </c>
      <c r="V266" s="38">
        <f>Matrix2!V266/Matrix3!V266*100</f>
        <v>56.584169768385408</v>
      </c>
      <c r="W266" s="38">
        <f>Matrix2!W266/Matrix3!W266*100</f>
        <v>48.533114090094109</v>
      </c>
      <c r="X266" s="38">
        <f>Matrix2!X266/Matrix3!X266*100</f>
        <v>14.77003834403002</v>
      </c>
      <c r="Y266" s="38">
        <f>Matrix2!Y266/Matrix3!Y266*100</f>
        <v>20.5359591324994</v>
      </c>
      <c r="Z266" s="38">
        <f>Matrix2!Z266/Matrix3!Z266*100</f>
        <v>14.878395941200248</v>
      </c>
      <c r="AA266" s="38">
        <f>(Matrix3!AA266-Matrix2!AA266)/Matrix2!AA266*100</f>
        <v>10.698544920143332</v>
      </c>
      <c r="AB266" s="38">
        <f>Matrix2!AB266/Matrix3!AB266*100</f>
        <v>11.191838641330641</v>
      </c>
      <c r="AC266" s="38">
        <f>Matrix2!AC266/Matrix3!AC266*100</f>
        <v>11.888305510603134</v>
      </c>
      <c r="AD266" s="38">
        <f>Matrix2!AD266/Matrix3!AD266*100</f>
        <v>88.1960090119086</v>
      </c>
      <c r="AE266" s="44">
        <f>Matrix2!AE266/Matrix3!AE266*100</f>
        <v>47.518781463792436</v>
      </c>
      <c r="AF266" s="40">
        <f>Matrix2!AF266/Matrix3!AF266*100</f>
        <v>65.183968952906937</v>
      </c>
      <c r="AG266" s="38">
        <f>Matrix2!AG266/Matrix3!AG266*100</f>
        <v>16.43710797543207</v>
      </c>
      <c r="AH266" s="38">
        <f>Matrix2!AH266/Matrix3!AH266*100</f>
        <v>60.712207610846036</v>
      </c>
      <c r="AI266" s="38">
        <f>Matrix2!AI266/Matrix3!AI266*100</f>
        <v>95.790476342941304</v>
      </c>
      <c r="AJ266" s="38">
        <f>Matrix2!AJ266/Matrix3!AJ266*100</f>
        <v>22.139862689106263</v>
      </c>
      <c r="AK266" s="38">
        <f>Matrix2!AK266/Matrix3!AK266*100</f>
        <v>21.816522136010956</v>
      </c>
      <c r="AL266" s="38">
        <f>Matrix2!AL266/Matrix3!AL266*100</f>
        <v>16.380823649194255</v>
      </c>
      <c r="AM266" s="38">
        <f>Matrix2!AM266/Matrix3!AM266*100</f>
        <v>36.53041519150306</v>
      </c>
      <c r="AN266" s="38">
        <f>Matrix2!AN266/Matrix3!AN266*100</f>
        <v>20.46634793718831</v>
      </c>
      <c r="AO266" s="38">
        <f>Matrix2!AO266/Matrix3!AO266*1000</f>
        <v>58.042464517604607</v>
      </c>
      <c r="AP266" s="38">
        <f>Matrix2!AP266/Matrix3!AP266*100</f>
        <v>10.547749949093872</v>
      </c>
      <c r="AQ266" s="40">
        <f>Matrix2!AQ266/Matrix3!AQ266*100</f>
        <v>13.944895684026118</v>
      </c>
      <c r="AR266" s="38">
        <f>Matrix2!AR266/Matrix3!AR266*100</f>
        <v>10.358467222575534</v>
      </c>
      <c r="AS266" s="38">
        <f>Matrix2!AS266/Matrix3!AS266*100</f>
        <v>33.86717025555501</v>
      </c>
      <c r="AT266" s="38">
        <f>Matrix2!AT266/Matrix3!AT266*100</f>
        <v>34.663383783522825</v>
      </c>
      <c r="AU266" s="38">
        <f>Matrix2!AU266/Matrix3!AU266*100</f>
        <v>42.799442896935936</v>
      </c>
      <c r="AV266" s="38">
        <f>Matrix2!AV266/Matrix3!AV266*100</f>
        <v>11.755039976455585</v>
      </c>
      <c r="AW266" s="38">
        <f>Matrix2!AW266/Matrix3!AW266*100</f>
        <v>2.9299717140007524</v>
      </c>
      <c r="AX266" s="38">
        <v>5.6</v>
      </c>
      <c r="AY266" s="38">
        <f>Matrix2!AY266/Matrix3!AY266*100</f>
        <v>2.9651248344533281</v>
      </c>
      <c r="AZ266" s="44">
        <f>Matrix2!AZ266/Matrix3!AZ266*100</f>
        <v>6.2579446563019463</v>
      </c>
      <c r="BA266" s="40">
        <f>Matrix2!BA266/Matrix3!BA266*1000</f>
        <v>12.423460351196802</v>
      </c>
      <c r="BB266" s="44">
        <f>Matrix2!BB266/Matrix3!BB266*100</f>
        <v>8.636290117022007</v>
      </c>
      <c r="BC266" s="38">
        <f>Matrix2!BC266/Matrix3!BC266*100</f>
        <v>7.013596554894276</v>
      </c>
      <c r="BD266" s="55">
        <f>Matrix2!BD266/Matrix3!BD266*100</f>
        <v>62.550304702771072</v>
      </c>
      <c r="BE266" s="38">
        <f>Matrix2!BE266/Matrix3!BE266*100</f>
        <v>6.8096602156547652</v>
      </c>
      <c r="BF266" s="51">
        <f>Matrix2!BF266/Matrix3!BF266*100</f>
        <v>54.685362517099868</v>
      </c>
      <c r="BG266" s="38">
        <f>Matrix2!BG266/Matrix3!BG266*100</f>
        <v>21.361364192570171</v>
      </c>
      <c r="BH266" s="38">
        <f>Matrix2!BH266/Matrix3!BH266*100</f>
        <v>5.5372759203025517</v>
      </c>
      <c r="BI266" s="38">
        <f>Matrix2!BI266/Matrix3!BI266*100</f>
        <v>15.297026644828559</v>
      </c>
      <c r="BJ266" s="38">
        <f>Matrix2!BJ266/Matrix3!BJ266*100</f>
        <v>7.8790823320026782</v>
      </c>
      <c r="BK266" s="38">
        <f>Matrix2!BK266/Matrix3!BK266*100</f>
        <v>26.366757077470758</v>
      </c>
      <c r="BL266" s="38">
        <f>Matrix2!BL266/Matrix3!BL266*100</f>
        <v>33.222519061055408</v>
      </c>
      <c r="BM266" s="38">
        <f>Matrix2!BM266/Matrix3!BM266*100</f>
        <v>79.559762602358958</v>
      </c>
      <c r="BN266" s="55">
        <f>Matrix2!BN266/Matrix3!BN266*100</f>
        <v>18.600288167136938</v>
      </c>
      <c r="BO266" s="40">
        <f>Matrix2!BO266/Matrix3!BO266*100</f>
        <v>18.682344158268009</v>
      </c>
      <c r="BP266" s="38">
        <f>Matrix2!BP266/Matrix3!BP266*100</f>
        <v>10.990074056841534</v>
      </c>
      <c r="BQ266" s="38">
        <f>Matrix2!BQ266/Matrix3!BQ266*100</f>
        <v>16.812004495985128</v>
      </c>
      <c r="BR266" s="38">
        <f>(Matrix2!BR266-Matrix3!BR266)/Matrix3!BR266*100</f>
        <v>56.247734754900478</v>
      </c>
      <c r="BS266" s="38">
        <f>Matrix2!BS266/Matrix3!BS266*100</f>
        <v>11.5347843870169</v>
      </c>
      <c r="BT266" s="38">
        <f>Matrix2!BT266/Matrix3!BT266*100</f>
        <v>6.2938176238410222</v>
      </c>
      <c r="BU266" s="38">
        <f>Matrix2!BU266/Matrix3!BU266*100</f>
        <v>3.2924275910201231</v>
      </c>
      <c r="BV266" s="38">
        <f>Matrix2!BV266/Matrix3!BV266*100</f>
        <v>11.91512273390514</v>
      </c>
      <c r="BW266" s="38">
        <f>Matrix2!BW266/Matrix3!BW266*100</f>
        <v>12.690501092579796</v>
      </c>
      <c r="BX266" s="93" t="s">
        <v>238</v>
      </c>
      <c r="BY266" s="45">
        <f>Matrix2!BY266/Matrix3!BY266*1000000</f>
        <v>24182.847858683017</v>
      </c>
      <c r="BZ266" s="38">
        <f>Matrix2!BZ266/Matrix3!BZ266*100</f>
        <v>64.236350749308357</v>
      </c>
      <c r="CA266" s="38">
        <f>Matrix2!CA266/Matrix3!CA266*100</f>
        <v>67.340304703716754</v>
      </c>
      <c r="CB266" s="38">
        <f>Matrix2!CB266/Matrix3!CB266*100</f>
        <v>89.009925943158464</v>
      </c>
      <c r="CC266" s="38">
        <f>Matrix2!CC266/Matrix3!CC266*100</f>
        <v>10.990074056841534</v>
      </c>
      <c r="CD266" s="38">
        <f>Matrix2!CD266/Matrix3!CD266*100</f>
        <v>7.8414950951882449</v>
      </c>
      <c r="CE266" s="38">
        <f>Matrix2!CE266/Matrix3!CE266*100</f>
        <v>69.39849411170232</v>
      </c>
      <c r="CF266" s="38">
        <f>Matrix2!CF266/Matrix3!CF266*100</f>
        <v>11.878374538221086</v>
      </c>
      <c r="CG266" s="35">
        <f>Matrix2!$CG266-Matrix3!CG266</f>
        <v>65918</v>
      </c>
      <c r="CH266" s="38">
        <f>Matrix2!CH266/Matrix3!CH266*100</f>
        <v>5.8063963298882095</v>
      </c>
      <c r="CI266" s="38">
        <f>Matrix2!CI266/Matrix3!CI266*100</f>
        <v>4.4146804471630459</v>
      </c>
      <c r="CJ266" s="38">
        <f>Matrix2!CJ266/Matrix3!CJ266*100</f>
        <v>1.3917158827251634</v>
      </c>
      <c r="CK266" s="38">
        <f>Matrix2!CK266/Matrix3!CK266*100</f>
        <v>50.187308434555568</v>
      </c>
      <c r="CL266" s="38">
        <v>6.9</v>
      </c>
      <c r="CM266" s="38">
        <f>Matrix2!CM266/Matrix3!CM266*100</f>
        <v>62.635940515381996</v>
      </c>
      <c r="CN266" s="38">
        <f>Matrix2!CN266/Matrix3!CN266*100</f>
        <v>22.595194380138899</v>
      </c>
      <c r="CO266" s="40">
        <f>Matrix2!CO266/Matrix3!CO266*100</f>
        <v>11.23424334711537</v>
      </c>
      <c r="CP266" s="35">
        <f>Matrix2!CP266-Matrix3!CP266</f>
        <v>3145</v>
      </c>
      <c r="CQ266" s="77">
        <f>Matrix2!CQ266/Matrix3!CQ266*100-100</f>
        <v>0.51925280429534837</v>
      </c>
      <c r="CR266" s="35">
        <f>Matrix2!CR266-Matrix3!CR266</f>
        <v>9870</v>
      </c>
      <c r="CS266" s="50">
        <f>Matrix2!CS266/Matrix3!CS266*100-100</f>
        <v>1.64787554282222</v>
      </c>
      <c r="CT266" s="38">
        <f>Matrix2!CT266/Matrix3!CT266*100</f>
        <v>64.816867956696782</v>
      </c>
      <c r="CU266" s="35">
        <f>Matrix2!CT266-Matrix3!CU266</f>
        <v>2125</v>
      </c>
      <c r="CV266" s="38">
        <f>Matrix2!CV266/Matrix3!CV266*100</f>
        <v>89.57140252585728</v>
      </c>
      <c r="CW266" s="38">
        <f>Matrix2!CW266/Matrix3!CW266*100</f>
        <v>46.179725613499663</v>
      </c>
      <c r="CX266" s="38">
        <f>Matrix2!CX266/Matrix3!CX266</f>
        <v>1.9715887557120508</v>
      </c>
      <c r="CY266" s="38">
        <f>Matrix2!CY266/Matrix3!CY266</f>
        <v>5.1407147179306349</v>
      </c>
      <c r="CZ266" s="38">
        <f>Matrix2!CZ266/Matrix3!CZ266</f>
        <v>71.804025294904534</v>
      </c>
      <c r="DA266" s="40" t="s">
        <v>46</v>
      </c>
      <c r="DB266" s="44">
        <f>Matrix2!DB266/Matrix3!DB266*100</f>
        <v>11.244744304292558</v>
      </c>
      <c r="DC266" s="44">
        <f>Matrix2!DC266/Matrix3!DC266*100</f>
        <v>38.036569864085266</v>
      </c>
      <c r="DD266" s="44">
        <f>Matrix2!DD266/Matrix3!DD266*100</f>
        <v>44.46074117532023</v>
      </c>
      <c r="DE266" s="44">
        <f>Matrix2!DE266/Matrix3!DE266*100</f>
        <v>6.2579446563019463</v>
      </c>
      <c r="DF266" s="44">
        <f>Matrix2!DF266/Matrix3!DF266*100</f>
        <v>7.013596554894276</v>
      </c>
      <c r="DG266" s="44">
        <f>Matrix2!DG266/Matrix3!DG266*100</f>
        <v>62.550304702771072</v>
      </c>
      <c r="DH266" s="44">
        <f>Matrix2!DH266/Matrix3!DH266*100</f>
        <v>6.8096602156547652</v>
      </c>
      <c r="DI266" s="44">
        <f>Matrix2!DI266/Matrix3!DI266*100</f>
        <v>54.685362517099868</v>
      </c>
    </row>
    <row r="267" spans="1:113" x14ac:dyDescent="0.2">
      <c r="A267" s="3" t="s">
        <v>24</v>
      </c>
      <c r="B267" s="4">
        <v>2022</v>
      </c>
      <c r="C267" s="2" t="s">
        <v>229</v>
      </c>
      <c r="D267" s="38">
        <f>Matrix2!D267/Matrix3!D267*100</f>
        <v>12.596281540504647</v>
      </c>
      <c r="E267" s="38">
        <f>Matrix2!E267/Matrix3!E267*100</f>
        <v>13.587325537533006</v>
      </c>
      <c r="F267" s="44" t="s">
        <v>46</v>
      </c>
      <c r="G267" s="40" t="s">
        <v>46</v>
      </c>
      <c r="H267" s="38">
        <f>Matrix2!H267/Matrix3!H267*100</f>
        <v>21.532811058240306</v>
      </c>
      <c r="I267" s="38">
        <f>Matrix2!I267/Matrix3!I267*100</f>
        <v>41.419550939914238</v>
      </c>
      <c r="J267" s="38">
        <f>Matrix2!J267/Matrix3!J267*100</f>
        <v>61.814130322417618</v>
      </c>
      <c r="K267" s="38">
        <f>Matrix2!K267/Matrix3!K267*100</f>
        <v>41.823986443456249</v>
      </c>
      <c r="L267" s="38">
        <f>Matrix2!L267/Matrix3!L267*100</f>
        <v>23.029810038757837</v>
      </c>
      <c r="M267" s="9">
        <f>Matrix2!M267/Matrix3!M267*100</f>
        <v>16.251638269986891</v>
      </c>
      <c r="N267" s="29">
        <v>20.8</v>
      </c>
      <c r="O267" s="9">
        <f>Matrix2!O267/Matrix3!O267*100</f>
        <v>45.694294940796553</v>
      </c>
      <c r="P267" s="9">
        <f>Matrix2!P267/Matrix3!P267*100</f>
        <v>32.923832923832926</v>
      </c>
      <c r="Q267" s="9">
        <f>(Matrix3!Q267-Matrix2!Q267)/Matrix2!Q267*100</f>
        <v>38.041237296165384</v>
      </c>
      <c r="R267" s="40">
        <f>Matrix2!R267/Matrix3!R267*100</f>
        <v>35.784865646058442</v>
      </c>
      <c r="S267" s="38">
        <f>Matrix2!S267/Matrix3!S267*100</f>
        <v>64.083345987808315</v>
      </c>
      <c r="T267" s="38">
        <f>Matrix2!T267/Matrix3!T267*100</f>
        <v>68.829157562000134</v>
      </c>
      <c r="U267" s="38">
        <f>Matrix2!U267/Matrix3!U267*100</f>
        <v>46.770283888187819</v>
      </c>
      <c r="V267" s="38">
        <f>Matrix2!V267/Matrix3!V267*100</f>
        <v>54.73227206946455</v>
      </c>
      <c r="W267" s="38">
        <f>Matrix2!W267/Matrix3!W267*100</f>
        <v>44.583341421278412</v>
      </c>
      <c r="X267" s="38">
        <f>Matrix2!X267/Matrix3!X267*100</f>
        <v>18.095920316550689</v>
      </c>
      <c r="Y267" s="38">
        <f>Matrix2!Y267/Matrix3!Y267*100</f>
        <v>15.578088485760686</v>
      </c>
      <c r="Z267" s="38">
        <f>Matrix2!Z267/Matrix3!Z267*100</f>
        <v>14.943152279559685</v>
      </c>
      <c r="AA267" s="38">
        <f>(Matrix3!AA267-Matrix2!AA267)/Matrix2!AA267*100</f>
        <v>6.0430357845394838</v>
      </c>
      <c r="AB267" s="38">
        <f>Matrix2!AB267/Matrix3!AB267*100</f>
        <v>14.958086048133442</v>
      </c>
      <c r="AC267" s="38">
        <f>Matrix2!AC267/Matrix3!AC267*100</f>
        <v>15.431535239161004</v>
      </c>
      <c r="AD267" s="38">
        <f>Matrix2!AD267/Matrix3!AD267*100</f>
        <v>89.872309376140095</v>
      </c>
      <c r="AE267" s="44">
        <f>Matrix2!AE267/Matrix3!AE267*100</f>
        <v>81.734521092542138</v>
      </c>
      <c r="AF267" s="40">
        <f>Matrix2!AF267/Matrix3!AF267*100</f>
        <v>75.838926174496649</v>
      </c>
      <c r="AG267" s="38">
        <f>Matrix2!AG267/Matrix3!AG267*100</f>
        <v>15.751660002532974</v>
      </c>
      <c r="AH267" s="38">
        <f>Matrix2!AH267/Matrix3!AH267*100</f>
        <v>66.028985507246375</v>
      </c>
      <c r="AI267" s="38">
        <f>Matrix2!AI267/Matrix3!AI267*100</f>
        <v>94.30304471931494</v>
      </c>
      <c r="AJ267" s="38">
        <f>Matrix2!AJ267/Matrix3!AJ267*100</f>
        <v>17.635183063240028</v>
      </c>
      <c r="AK267" s="38">
        <f>Matrix2!AK267/Matrix3!AK267*100</f>
        <v>26.821535510891049</v>
      </c>
      <c r="AL267" s="38">
        <f>Matrix2!AL267/Matrix3!AL267*100</f>
        <v>22.16764193592579</v>
      </c>
      <c r="AM267" s="38">
        <f>Matrix2!AM267/Matrix3!AM267*100</f>
        <v>43.400218898212337</v>
      </c>
      <c r="AN267" s="38">
        <f>Matrix2!AN267/Matrix3!AN267*100</f>
        <v>26.553795614569097</v>
      </c>
      <c r="AO267" s="38">
        <f>Matrix2!AO267/Matrix3!AO267*1000</f>
        <v>56.512100710995739</v>
      </c>
      <c r="AP267" s="38">
        <f>Matrix2!AP267/Matrix3!AP267*100</f>
        <v>13.587325537533006</v>
      </c>
      <c r="AQ267" s="40">
        <f>Matrix2!AQ267/Matrix3!AQ267*100</f>
        <v>18.327974276527332</v>
      </c>
      <c r="AR267" s="38">
        <f>Matrix2!AR267/Matrix3!AR267*100</f>
        <v>11.283132203144506</v>
      </c>
      <c r="AS267" s="38">
        <f>Matrix2!AS267/Matrix3!AS267*100</f>
        <v>31.707903724965124</v>
      </c>
      <c r="AT267" s="38">
        <f>Matrix2!AT267/Matrix3!AT267*100</f>
        <v>29.285931020532015</v>
      </c>
      <c r="AU267" s="38">
        <f>Matrix2!AU267/Matrix3!AU267*100</f>
        <v>46.883094456915906</v>
      </c>
      <c r="AV267" s="38">
        <f>Matrix2!AV267/Matrix3!AV267*100</f>
        <v>13.556115004088962</v>
      </c>
      <c r="AW267" s="38">
        <f>Matrix2!AW267/Matrix3!AW267*100</f>
        <v>3.1925981752000383</v>
      </c>
      <c r="AX267" s="29">
        <v>6.4</v>
      </c>
      <c r="AY267" s="38" t="s">
        <v>46</v>
      </c>
      <c r="AZ267" s="38">
        <f>Matrix2!AZ267/Matrix3!AZ267*100</f>
        <v>7.518796992481203</v>
      </c>
      <c r="BA267" s="40">
        <f>Matrix2!BA267/Matrix3!BA267*1000</f>
        <v>18.048049812030076</v>
      </c>
      <c r="BB267" s="34" t="s">
        <v>46</v>
      </c>
      <c r="BC267" s="38">
        <f>Matrix2!BC267/Matrix3!BC267*100</f>
        <v>6.9425426351074986</v>
      </c>
      <c r="BD267" s="55">
        <f>Matrix2!BD267/Matrix3!BD267*100</f>
        <v>65.420081967213122</v>
      </c>
      <c r="BE267" s="38">
        <f>Matrix2!BE267/Matrix3!BE267*100</f>
        <v>6.2652315190901708</v>
      </c>
      <c r="BF267" s="51">
        <f>Matrix2!BF267/Matrix3!BF267*100</f>
        <v>56.888168557536467</v>
      </c>
      <c r="BG267" s="38">
        <f>Matrix2!BG267/Matrix3!BG267*100</f>
        <v>18.905936205243258</v>
      </c>
      <c r="BH267" s="38">
        <f>Matrix2!BH267/Matrix3!BH267*100</f>
        <v>9.7038135795971101</v>
      </c>
      <c r="BI267" s="38">
        <f>Matrix2!BI267/Matrix3!BI267*100</f>
        <v>12.768667929705362</v>
      </c>
      <c r="BJ267" s="38">
        <f>Matrix2!BJ267/Matrix3!BJ267*100</f>
        <v>7.4805644476383355</v>
      </c>
      <c r="BK267" s="38">
        <f>Matrix2!BK267/Matrix3!BK267*100</f>
        <v>26.859089122745733</v>
      </c>
      <c r="BL267" s="29" t="s">
        <v>46</v>
      </c>
      <c r="BM267" s="29" t="s">
        <v>46</v>
      </c>
      <c r="BN267" s="29" t="s">
        <v>46</v>
      </c>
      <c r="BO267" s="40" t="s">
        <v>46</v>
      </c>
      <c r="BP267" s="38">
        <f>Matrix2!BP267/Matrix3!BP267*100</f>
        <v>11.147948277391928</v>
      </c>
      <c r="BQ267" s="38">
        <f>Matrix2!BQ267/Matrix3!BQ267*100</f>
        <v>15.17384296569192</v>
      </c>
      <c r="BR267" s="38">
        <f>(Matrix2!BR267-Matrix3!BR267)/Matrix3!BR267*100</f>
        <v>58.052876997135918</v>
      </c>
      <c r="BS267" s="38">
        <f>Matrix2!BS267/Matrix3!BS267*100</f>
        <v>15.190787212100378</v>
      </c>
      <c r="BT267" s="38">
        <f>Matrix2!BT267/Matrix3!BT267*100</f>
        <v>8.1976081489388655</v>
      </c>
      <c r="BU267" s="38">
        <f>Matrix2!BU267/Matrix3!BU267*100</f>
        <v>3.9832538779856255</v>
      </c>
      <c r="BV267" s="38">
        <f>Matrix2!BV267/Matrix3!BV267*100</f>
        <v>14.988119540845354</v>
      </c>
      <c r="BW267" s="38">
        <f>Matrix2!BW267/Matrix3!BW267*100</f>
        <v>14.842061208023575</v>
      </c>
      <c r="BX267" s="93" t="s">
        <v>238</v>
      </c>
      <c r="BY267" s="45">
        <f>Matrix2!BY267/Matrix3!BY267*1000000</f>
        <v>24765.587052873427</v>
      </c>
      <c r="BZ267" s="38">
        <f>Matrix2!BZ267/Matrix3!BZ267*100</f>
        <v>67.876644171446145</v>
      </c>
      <c r="CA267" s="38">
        <f>Matrix2!CA267/Matrix3!CA267*100</f>
        <v>66.482720895810544</v>
      </c>
      <c r="CB267" s="38">
        <f>Matrix2!CB267/Matrix3!CB267*100</f>
        <v>88.852051722608067</v>
      </c>
      <c r="CC267" s="38">
        <f>Matrix2!CC267/Matrix3!CC267*100</f>
        <v>11.147948277391928</v>
      </c>
      <c r="CD267" s="38">
        <f>Matrix2!CD267/Matrix3!CD267*100</f>
        <v>8.3407948761383892</v>
      </c>
      <c r="CE267" s="38">
        <f>Matrix2!CE267/Matrix3!CE267*100</f>
        <v>68.449554694096179</v>
      </c>
      <c r="CF267" s="38">
        <f>Matrix2!CF267/Matrix3!CF267*100</f>
        <v>14.175506268081003</v>
      </c>
      <c r="CG267" s="35">
        <f>Matrix2!$CG267-Matrix3!CG267</f>
        <v>118494</v>
      </c>
      <c r="CH267" s="38">
        <f>Matrix2!CH267/Matrix3!CH267*100</f>
        <v>6.9335565263979992</v>
      </c>
      <c r="CI267" s="38">
        <f>Matrix2!CI267/Matrix3!CI267*100</f>
        <v>5.5514832298666441</v>
      </c>
      <c r="CJ267" s="38">
        <f>Matrix2!CJ267/Matrix3!CJ267*100</f>
        <v>1.3820732965313558</v>
      </c>
      <c r="CK267" s="38">
        <f>Matrix2!CK267/Matrix3!CK267*100</f>
        <v>47.578040904198062</v>
      </c>
      <c r="CL267" s="29">
        <v>8.5</v>
      </c>
      <c r="CM267" s="38">
        <f>Matrix2!CM267/Matrix3!CM267*100</f>
        <v>63.805166846071046</v>
      </c>
      <c r="CN267" s="38">
        <f>Matrix2!CN267/Matrix3!CN267*100</f>
        <v>21.182678077343802</v>
      </c>
      <c r="CO267" s="40">
        <f>Matrix2!CO267/Matrix3!CO267*100</f>
        <v>14.039163348599212</v>
      </c>
      <c r="CP267" s="35">
        <f>Matrix2!CP267-Matrix3!CP267</f>
        <v>2907</v>
      </c>
      <c r="CQ267" s="77">
        <f>Matrix2!CQ267/Matrix3!CQ267*100-100</f>
        <v>0.966853585041207</v>
      </c>
      <c r="CR267" s="35">
        <f>Matrix2!CR267-Matrix3!CR267</f>
        <v>-2567</v>
      </c>
      <c r="CS267" s="50">
        <f>Matrix2!CS267/Matrix3!CS267*100-100</f>
        <v>-0.83850525903181961</v>
      </c>
      <c r="CT267" s="38">
        <f>Matrix2!CT267/Matrix3!CT267*100</f>
        <v>84.747655423901335</v>
      </c>
      <c r="CU267" s="35">
        <f>Matrix2!CT267-Matrix3!CU267</f>
        <v>2670</v>
      </c>
      <c r="CV267" s="38">
        <f>Matrix2!CV267/Matrix3!CV267*100</f>
        <v>77.217934401280743</v>
      </c>
      <c r="CW267" s="38">
        <f>Matrix2!CW267/Matrix3!CW267*100</f>
        <v>42.411535886812253</v>
      </c>
      <c r="CX267" s="38">
        <f>Matrix2!CX267/Matrix3!CX267</f>
        <v>1.8054158228261579</v>
      </c>
      <c r="CY267" s="38">
        <f>Matrix2!CY267/Matrix3!CY267</f>
        <v>27.053842388644149</v>
      </c>
      <c r="CZ267" s="38">
        <f>Matrix2!CZ267/Matrix3!CZ267</f>
        <v>138.94167923579687</v>
      </c>
      <c r="DA267" s="40" t="s">
        <v>46</v>
      </c>
      <c r="DB267" s="44">
        <f>Matrix2!DB267/Matrix3!DB267*100</f>
        <v>12.671384343210967</v>
      </c>
      <c r="DC267" s="44">
        <f>Matrix2!DC267/Matrix3!DC267*100</f>
        <v>30.804953560371516</v>
      </c>
      <c r="DD267" s="44">
        <f>Matrix2!DD267/Matrix3!DD267*100</f>
        <v>49.004865103936311</v>
      </c>
      <c r="DE267" s="44">
        <f>Matrix2!DE267/Matrix3!DE267*100</f>
        <v>7.518796992481203</v>
      </c>
      <c r="DF267" s="44">
        <f>Matrix2!DF267/Matrix3!DF267*100</f>
        <v>6.9425426351074986</v>
      </c>
      <c r="DG267" s="44">
        <f>Matrix2!DG267/Matrix3!DG267*100</f>
        <v>65.420081967213122</v>
      </c>
      <c r="DH267" s="44">
        <f>Matrix2!DH267/Matrix3!DH267*100</f>
        <v>6.2652315190901708</v>
      </c>
      <c r="DI267" s="44">
        <f>Matrix2!DI267/Matrix3!DI267*100</f>
        <v>56.888168557536467</v>
      </c>
    </row>
    <row r="268" spans="1:113" x14ac:dyDescent="0.2">
      <c r="A268" s="3" t="s">
        <v>25</v>
      </c>
      <c r="B268" s="4">
        <v>2022</v>
      </c>
      <c r="C268" s="2" t="s">
        <v>3</v>
      </c>
      <c r="D268" s="38">
        <f>Matrix2!D268/Matrix3!D268*100</f>
        <v>11.194731890874882</v>
      </c>
      <c r="E268" s="38">
        <f>Matrix2!E268/Matrix3!E268*100</f>
        <v>10.240334378265413</v>
      </c>
      <c r="F268" s="44" t="s">
        <v>46</v>
      </c>
      <c r="G268" s="40" t="s">
        <v>46</v>
      </c>
      <c r="H268" s="38">
        <f>Matrix2!H268/Matrix3!H268*100</f>
        <v>12.829397792371106</v>
      </c>
      <c r="I268" s="38">
        <f>Matrix2!I268/Matrix3!I268*100</f>
        <v>25.323459550090821</v>
      </c>
      <c r="J268" s="38">
        <f>Matrix2!J268/Matrix3!J268*100</f>
        <v>44.304817141936525</v>
      </c>
      <c r="K268" s="38">
        <f>Matrix2!K268/Matrix3!K268*100</f>
        <v>26.055830490558783</v>
      </c>
      <c r="L268" s="38">
        <f>Matrix2!L268/Matrix3!L268*100</f>
        <v>10.142612664004563</v>
      </c>
      <c r="M268" s="9" t="s">
        <v>46</v>
      </c>
      <c r="N268" s="29">
        <v>20.399999999999999</v>
      </c>
      <c r="O268" s="9">
        <f>Matrix2!O268/Matrix3!O268*100</f>
        <v>40.169133192389005</v>
      </c>
      <c r="P268" s="9">
        <f>Matrix2!P268/Matrix3!P268*100</f>
        <v>32.920536635706917</v>
      </c>
      <c r="Q268" s="9">
        <f>(Matrix3!Q268-Matrix2!Q268)/Matrix2!Q268*100</f>
        <v>33.509400344556063</v>
      </c>
      <c r="R268" s="40">
        <f>Matrix2!R268/Matrix3!R268*100</f>
        <v>37.464604661293841</v>
      </c>
      <c r="S268" s="38">
        <f>Matrix2!S268/Matrix3!S268*100</f>
        <v>65.264242878560722</v>
      </c>
      <c r="T268" s="38">
        <f>Matrix2!T268/Matrix3!T268*100</f>
        <v>71.047377019422768</v>
      </c>
      <c r="U268" s="38">
        <f>Matrix2!U268/Matrix3!U268*100</f>
        <v>45.621394861038276</v>
      </c>
      <c r="V268" s="38">
        <f>Matrix2!V268/Matrix3!V268*100</f>
        <v>60.595567867036017</v>
      </c>
      <c r="W268" s="38">
        <f>Matrix2!W268/Matrix3!W268*100</f>
        <v>53.908045977011497</v>
      </c>
      <c r="X268" s="38">
        <f>Matrix2!X268/Matrix3!X268*100</f>
        <v>12.136657941865272</v>
      </c>
      <c r="Y268" s="38">
        <f>Matrix2!Y268/Matrix3!Y268*100</f>
        <v>22.028648857917151</v>
      </c>
      <c r="Z268" s="38">
        <f>Matrix2!Z268/Matrix3!Z268*100</f>
        <v>12.697357487119826</v>
      </c>
      <c r="AA268" s="38">
        <f>(Matrix3!AA268-Matrix2!AA268)/Matrix2!AA268*100</f>
        <v>11.530210387699455</v>
      </c>
      <c r="AB268" s="38">
        <f>Matrix2!AB268/Matrix3!AB268*100</f>
        <v>9.0703822006828947</v>
      </c>
      <c r="AC268" s="38">
        <f>Matrix2!AC268/Matrix3!AC268*100</f>
        <v>9.2641969705565312</v>
      </c>
      <c r="AD268" s="38">
        <f>Matrix2!AD268/Matrix3!AD268*100</f>
        <v>84.109589041095887</v>
      </c>
      <c r="AE268" s="44">
        <f>Matrix2!AE268/Matrix3!AE268*100</f>
        <v>37.927916289885026</v>
      </c>
      <c r="AF268" s="40">
        <f>Matrix2!AF268/Matrix3!AF268*100</f>
        <v>79.812206572769952</v>
      </c>
      <c r="AG268" s="38">
        <f>Matrix2!AG268/Matrix3!AG268*100</f>
        <v>17.34525639234316</v>
      </c>
      <c r="AH268" s="38">
        <f>Matrix2!AH268/Matrix3!AH268*100</f>
        <v>55.206847360912981</v>
      </c>
      <c r="AI268" s="38">
        <f>Matrix2!AI268/Matrix3!AI268*100</f>
        <v>93.498075754506786</v>
      </c>
      <c r="AJ268" s="38">
        <f>Matrix2!AJ268/Matrix3!AJ268*100</f>
        <v>5.6338028169014089</v>
      </c>
      <c r="AK268" s="38">
        <f>Matrix2!AK268/Matrix3!AK268*100</f>
        <v>20.408163265306122</v>
      </c>
      <c r="AL268" s="38">
        <f>Matrix2!AL268/Matrix3!AL268*100</f>
        <v>13.363153480570311</v>
      </c>
      <c r="AM268" s="38">
        <f>Matrix2!AM268/Matrix3!AM268*100</f>
        <v>34.93150684931507</v>
      </c>
      <c r="AN268" s="38">
        <f>Matrix2!AN268/Matrix3!AN268*100</f>
        <v>17.673594328983405</v>
      </c>
      <c r="AO268" s="38">
        <f>Matrix2!AO268/Matrix3!AO268*1000</f>
        <v>64.926695666183335</v>
      </c>
      <c r="AP268" s="38">
        <f>Matrix2!AP268/Matrix3!AP268*100</f>
        <v>10.240334378265413</v>
      </c>
      <c r="AQ268" s="40">
        <f>Matrix2!AQ268/Matrix3!AQ268*100</f>
        <v>12.768031189083819</v>
      </c>
      <c r="AR268" s="38">
        <f>Matrix2!AR268/Matrix3!AR268*100</f>
        <v>9.0736342042755336</v>
      </c>
      <c r="AS268" s="38">
        <f>Matrix2!AS268/Matrix3!AS268*100</f>
        <v>35.047736372035729</v>
      </c>
      <c r="AT268" s="38">
        <f>Matrix2!AT268/Matrix3!AT268*100</f>
        <v>36.555360281195078</v>
      </c>
      <c r="AU268" s="38">
        <f>Matrix2!AU268/Matrix3!AU268*100</f>
        <v>40.625</v>
      </c>
      <c r="AV268" s="38">
        <f>Matrix2!AV268/Matrix3!AV268*100</f>
        <v>10.532799507237451</v>
      </c>
      <c r="AW268" s="38">
        <f>Matrix2!AW268/Matrix3!AW268*100</f>
        <v>2.7717893440098553</v>
      </c>
      <c r="AX268" s="29">
        <v>5.5</v>
      </c>
      <c r="AY268" s="38" t="s">
        <v>46</v>
      </c>
      <c r="AZ268" s="34" t="s">
        <v>46</v>
      </c>
      <c r="BA268" s="40">
        <f>Matrix2!BA268/Matrix3!BA268*1000</f>
        <v>9.6518441916580482</v>
      </c>
      <c r="BB268" s="34" t="s">
        <v>46</v>
      </c>
      <c r="BC268" s="38">
        <f>Matrix2!BC268/Matrix3!BC268*100</f>
        <v>8.4040296924708375</v>
      </c>
      <c r="BD268" s="55">
        <f>Matrix2!BD268/Matrix3!BD268*100</f>
        <v>52.681388012618299</v>
      </c>
      <c r="BE268" s="38">
        <f>Matrix2!BE268/Matrix3!BE268*100</f>
        <v>9.8966026587887743</v>
      </c>
      <c r="BF268" s="51">
        <f>Matrix2!BF268/Matrix3!BF268*100</f>
        <v>64.179104477611943</v>
      </c>
      <c r="BG268" s="38">
        <f>Matrix2!BG268/Matrix3!BG268*100</f>
        <v>24.493502864328629</v>
      </c>
      <c r="BH268" s="38">
        <f>Matrix2!BH268/Matrix3!BH268*100</f>
        <v>2.6468910439247004</v>
      </c>
      <c r="BI268" s="38">
        <f>Matrix2!BI268/Matrix3!BI268*100</f>
        <v>18.526825237561233</v>
      </c>
      <c r="BJ268" s="38">
        <f>Matrix2!BJ268/Matrix3!BJ268*100</f>
        <v>8.2866080387180538</v>
      </c>
      <c r="BK268" s="38">
        <f>Matrix2!BK268/Matrix3!BK268*100</f>
        <v>25.641025641025639</v>
      </c>
      <c r="BL268" s="29" t="s">
        <v>46</v>
      </c>
      <c r="BM268" s="29" t="s">
        <v>46</v>
      </c>
      <c r="BN268" s="29" t="s">
        <v>46</v>
      </c>
      <c r="BO268" s="40" t="s">
        <v>46</v>
      </c>
      <c r="BP268" s="38">
        <f>Matrix2!BP268/Matrix3!BP268*100</f>
        <v>9.7613736226593648</v>
      </c>
      <c r="BQ268" s="38">
        <f>Matrix2!BQ268/Matrix3!BQ268*100</f>
        <v>15.5</v>
      </c>
      <c r="BR268" s="38">
        <f>(Matrix2!BR268-Matrix3!BR268)/Matrix3!BR268*100</f>
        <v>49.727275966275506</v>
      </c>
      <c r="BS268" s="38">
        <f>Matrix2!BS268/Matrix3!BS268*100</f>
        <v>9.1658516138046675</v>
      </c>
      <c r="BT268" s="38">
        <f>Matrix2!BT268/Matrix3!BT268*100</f>
        <v>4.0966885566578171</v>
      </c>
      <c r="BU268" s="38">
        <f>Matrix2!BU268/Matrix3!BU268*100</f>
        <v>2.2443047387277768</v>
      </c>
      <c r="BV268" s="38">
        <f>Matrix2!BV268/Matrix3!BV268*100</f>
        <v>9.7816432272390834</v>
      </c>
      <c r="BW268" s="38">
        <f>Matrix2!BW268/Matrix3!BW268*100</f>
        <v>10.632775440794774</v>
      </c>
      <c r="BX268" s="93" t="s">
        <v>238</v>
      </c>
      <c r="BY268" s="45">
        <f>Matrix2!BY268/Matrix3!BY268*1000000</f>
        <v>25028.347967668782</v>
      </c>
      <c r="BZ268" s="38">
        <f>Matrix2!BZ268/Matrix3!BZ268*100</f>
        <v>60.916585161380468</v>
      </c>
      <c r="CA268" s="38">
        <f>Matrix2!CA268/Matrix3!CA268*100</f>
        <v>68.201936376210242</v>
      </c>
      <c r="CB268" s="38">
        <f>Matrix2!CB268/Matrix3!CB268*100</f>
        <v>90.238626377340637</v>
      </c>
      <c r="CC268" s="38">
        <f>Matrix2!CC268/Matrix3!CC268*100</f>
        <v>9.7613736226593648</v>
      </c>
      <c r="CD268" s="38">
        <f>Matrix2!CD268/Matrix3!CD268*100</f>
        <v>7.3818698032853378</v>
      </c>
      <c r="CE268" s="38">
        <f>Matrix2!CE268/Matrix3!CE268*100</f>
        <v>69.04637051464529</v>
      </c>
      <c r="CF268" s="38">
        <f>Matrix2!CF268/Matrix3!CF268*100</f>
        <v>11.510791366906476</v>
      </c>
      <c r="CG268" s="35">
        <f>Matrix2!$CG268-Matrix3!CG268</f>
        <v>-4275</v>
      </c>
      <c r="CH268" s="38">
        <f>Matrix2!CH268/Matrix3!CH268*100</f>
        <v>4.3396486077342997</v>
      </c>
      <c r="CI268" s="38">
        <f>Matrix2!CI268/Matrix3!CI268*100</f>
        <v>3.064360750493142</v>
      </c>
      <c r="CJ268" s="38">
        <f>Matrix2!CJ268/Matrix3!CJ268*100</f>
        <v>1.2752878572411579</v>
      </c>
      <c r="CK268" s="38">
        <f>Matrix2!CK268/Matrix3!CK268*100</f>
        <v>36.575052854122617</v>
      </c>
      <c r="CL268" s="29">
        <v>5.3</v>
      </c>
      <c r="CM268" s="38">
        <f>Matrix2!CM268/Matrix3!CM268*100</f>
        <v>61.839323467230443</v>
      </c>
      <c r="CN268" s="38">
        <f>Matrix2!CN268/Matrix3!CN268*100</f>
        <v>19.679905157083581</v>
      </c>
      <c r="CO268" s="40">
        <f>Matrix2!CO268/Matrix3!CO268*100</f>
        <v>9.373948974198818</v>
      </c>
      <c r="CP268" s="35">
        <f>Matrix2!CP268-Matrix3!CP268</f>
        <v>172</v>
      </c>
      <c r="CQ268" s="77">
        <f>Matrix2!CQ268/Matrix3!CQ268*100-100</f>
        <v>0.9713672558875146</v>
      </c>
      <c r="CR268" s="35">
        <f>Matrix2!CR268-Matrix3!CR268</f>
        <v>936</v>
      </c>
      <c r="CS268" s="50">
        <f>Matrix2!CS268/Matrix3!CS268*100-100</f>
        <v>5.5244053591453763</v>
      </c>
      <c r="CT268" s="38">
        <f>Matrix2!CT268/Matrix3!CT268*100</f>
        <v>41.965434308406515</v>
      </c>
      <c r="CU268" s="35">
        <f>Matrix2!CT268-Matrix3!CU268</f>
        <v>72</v>
      </c>
      <c r="CV268" s="38">
        <f>Matrix2!CV268/Matrix3!CV268*100</f>
        <v>100.98719167738687</v>
      </c>
      <c r="CW268" s="38">
        <f>Matrix2!CW268/Matrix3!CW268*100</f>
        <v>50.455498113734812</v>
      </c>
      <c r="CX268" s="38">
        <f>Matrix2!CX268/Matrix3!CX268</f>
        <v>2.1120816856518916</v>
      </c>
      <c r="CY268" s="38">
        <f>Matrix2!CY268/Matrix3!CY268</f>
        <v>3.4806925396362223</v>
      </c>
      <c r="CZ268" s="38">
        <f>Matrix2!CZ268/Matrix3!CZ268</f>
        <v>45.240202275600502</v>
      </c>
      <c r="DA268" s="40" t="s">
        <v>46</v>
      </c>
      <c r="DB268" s="34" t="s">
        <v>46</v>
      </c>
      <c r="DC268" s="34" t="s">
        <v>46</v>
      </c>
      <c r="DD268" s="34" t="s">
        <v>46</v>
      </c>
      <c r="DE268" s="34" t="s">
        <v>46</v>
      </c>
      <c r="DF268" s="44">
        <f>Matrix2!DF268/Matrix3!DF268*100</f>
        <v>8.4040296924708375</v>
      </c>
      <c r="DG268" s="44">
        <f>Matrix2!DG268/Matrix3!DG268*100</f>
        <v>52.681388012618299</v>
      </c>
      <c r="DH268" s="44">
        <f>Matrix2!DH268/Matrix3!DH268*100</f>
        <v>9.8966026587887743</v>
      </c>
      <c r="DI268" s="44">
        <f>Matrix2!DI268/Matrix3!DI268*100</f>
        <v>64.179104477611943</v>
      </c>
    </row>
    <row r="269" spans="1:113" x14ac:dyDescent="0.2">
      <c r="A269" s="3" t="s">
        <v>26</v>
      </c>
      <c r="B269" s="4">
        <v>2022</v>
      </c>
      <c r="C269" s="2" t="s">
        <v>4</v>
      </c>
      <c r="D269" s="38">
        <f>Matrix2!D269/Matrix3!D269*100</f>
        <v>11.437246963562753</v>
      </c>
      <c r="E269" s="38">
        <f>Matrix2!E269/Matrix3!E269*100</f>
        <v>11.212814645308924</v>
      </c>
      <c r="F269" s="44" t="s">
        <v>46</v>
      </c>
      <c r="G269" s="40" t="s">
        <v>46</v>
      </c>
      <c r="H269" s="38">
        <f>Matrix2!H269/Matrix3!H269*100</f>
        <v>12.770413905214456</v>
      </c>
      <c r="I269" s="38">
        <f>Matrix2!I269/Matrix3!I269*100</f>
        <v>24.165311991996997</v>
      </c>
      <c r="J269" s="38">
        <f>Matrix2!J269/Matrix3!J269*100</f>
        <v>39.968679310944843</v>
      </c>
      <c r="K269" s="38">
        <f>Matrix2!K269/Matrix3!K269*100</f>
        <v>25.303339418017824</v>
      </c>
      <c r="L269" s="38">
        <f>Matrix2!L269/Matrix3!L269*100</f>
        <v>9.4550229809586348</v>
      </c>
      <c r="M269" s="9" t="s">
        <v>46</v>
      </c>
      <c r="N269" s="29">
        <v>22.8</v>
      </c>
      <c r="O269" s="9">
        <f>Matrix2!O269/Matrix3!O269*100</f>
        <v>40.173410404624278</v>
      </c>
      <c r="P269" s="9">
        <f>Matrix2!P269/Matrix3!P269*100</f>
        <v>38.441558441558442</v>
      </c>
      <c r="Q269" s="9">
        <f>(Matrix3!Q269-Matrix2!Q269)/Matrix2!Q269*100</f>
        <v>48.005433597515214</v>
      </c>
      <c r="R269" s="40">
        <f>Matrix2!R269/Matrix3!R269*100</f>
        <v>41.272949816401464</v>
      </c>
      <c r="S269" s="38">
        <f>Matrix2!S269/Matrix3!S269*100</f>
        <v>67.605059159526732</v>
      </c>
      <c r="T269" s="38">
        <f>Matrix2!T269/Matrix3!T269*100</f>
        <v>71.791182817798784</v>
      </c>
      <c r="U269" s="38">
        <f>Matrix2!U269/Matrix3!U269*100</f>
        <v>47.30235264776789</v>
      </c>
      <c r="V269" s="38">
        <f>Matrix2!V269/Matrix3!V269*100</f>
        <v>59.179810725552052</v>
      </c>
      <c r="W269" s="38">
        <f>Matrix2!W269/Matrix3!W269*100</f>
        <v>49.332161687170469</v>
      </c>
      <c r="X269" s="38">
        <f>Matrix2!X269/Matrix3!X269*100</f>
        <v>10.348635431456065</v>
      </c>
      <c r="Y269" s="38">
        <f>Matrix2!Y269/Matrix3!Y269*100</f>
        <v>20.706069020230068</v>
      </c>
      <c r="Z269" s="38">
        <f>Matrix2!Z269/Matrix3!Z269*100</f>
        <v>11.993769470404985</v>
      </c>
      <c r="AA269" s="38">
        <f>(Matrix3!AA269-Matrix2!AA269)/Matrix2!AA269*100</f>
        <v>14.868916019546846</v>
      </c>
      <c r="AB269" s="38">
        <f>Matrix2!AB269/Matrix3!AB269*100</f>
        <v>9.9405267629566687</v>
      </c>
      <c r="AC269" s="38">
        <f>Matrix2!AC269/Matrix3!AC269*100</f>
        <v>10.431979368149582</v>
      </c>
      <c r="AD269" s="38">
        <f>Matrix2!AD269/Matrix3!AD269*100</f>
        <v>88.786482334869433</v>
      </c>
      <c r="AE269" s="44">
        <f>Matrix2!AE269/Matrix3!AE269*100</f>
        <v>65.31877421627334</v>
      </c>
      <c r="AF269" s="40">
        <f>Matrix2!AF269/Matrix3!AF269*100</f>
        <v>100</v>
      </c>
      <c r="AG269" s="38">
        <f>Matrix2!AG269/Matrix3!AG269*100</f>
        <v>17.966112292109539</v>
      </c>
      <c r="AH269" s="38">
        <f>Matrix2!AH269/Matrix3!AH269*100</f>
        <v>62.869822485207102</v>
      </c>
      <c r="AI269" s="38">
        <f>Matrix2!AI269/Matrix3!AI269*100</f>
        <v>91.316717878684415</v>
      </c>
      <c r="AJ269" s="38">
        <f>Matrix2!AJ269/Matrix3!AJ269*100</f>
        <v>9.5923261390887298</v>
      </c>
      <c r="AK269" s="38">
        <f>Matrix2!AK269/Matrix3!AK269*100</f>
        <v>19.596628537025886</v>
      </c>
      <c r="AL269" s="38">
        <f>Matrix2!AL269/Matrix3!AL269*100</f>
        <v>13.546056592414207</v>
      </c>
      <c r="AM269" s="38">
        <f>Matrix2!AM269/Matrix3!AM269*100</f>
        <v>32.258064516129032</v>
      </c>
      <c r="AN269" s="38">
        <f>Matrix2!AN269/Matrix3!AN269*100</f>
        <v>17.661388550548114</v>
      </c>
      <c r="AO269" s="38">
        <f>Matrix2!AO269/Matrix3!AO269*1000</f>
        <v>94.136070993561859</v>
      </c>
      <c r="AP269" s="38">
        <f>Matrix2!AP269/Matrix3!AP269*100</f>
        <v>11.212814645308924</v>
      </c>
      <c r="AQ269" s="40">
        <f>Matrix2!AQ269/Matrix3!AQ269*100</f>
        <v>11.158342189160468</v>
      </c>
      <c r="AR269" s="38">
        <f>Matrix2!AR269/Matrix3!AR269*100</f>
        <v>9.2597223958984625</v>
      </c>
      <c r="AS269" s="38">
        <f>Matrix2!AS269/Matrix3!AS269*100</f>
        <v>35.415259959486832</v>
      </c>
      <c r="AT269" s="38">
        <f>Matrix2!AT269/Matrix3!AT269*100</f>
        <v>37.368922783603431</v>
      </c>
      <c r="AU269" s="38">
        <f>Matrix2!AU269/Matrix3!AU269*100</f>
        <v>36.989795918367349</v>
      </c>
      <c r="AV269" s="38">
        <f>Matrix2!AV269/Matrix3!AV269*100</f>
        <v>11.985145172180959</v>
      </c>
      <c r="AW269" s="38">
        <f>Matrix2!AW269/Matrix3!AW269*100</f>
        <v>2.9709655638082375</v>
      </c>
      <c r="AX269" s="29">
        <v>5.8</v>
      </c>
      <c r="AY269" s="38" t="s">
        <v>46</v>
      </c>
      <c r="AZ269" s="34" t="s">
        <v>46</v>
      </c>
      <c r="BA269" s="40">
        <f>Matrix2!BA269/Matrix3!BA269*1000</f>
        <v>14.879816863792446</v>
      </c>
      <c r="BB269" s="34" t="s">
        <v>46</v>
      </c>
      <c r="BC269" s="38">
        <f>Matrix2!BC269/Matrix3!BC269*100</f>
        <v>6.5334773218142548</v>
      </c>
      <c r="BD269" s="55">
        <f>Matrix2!BD269/Matrix3!BD269*100</f>
        <v>50</v>
      </c>
      <c r="BE269" s="38">
        <f>Matrix2!BE269/Matrix3!BE269*100</f>
        <v>6.4254062038404722</v>
      </c>
      <c r="BF269" s="51">
        <f>Matrix2!BF269/Matrix3!BF269*100</f>
        <v>29.885057471264371</v>
      </c>
      <c r="BG269" s="38">
        <f>Matrix2!BG269/Matrix3!BG269*100</f>
        <v>23.805802175815931</v>
      </c>
      <c r="BH269" s="38">
        <f>Matrix2!BH269/Matrix3!BH269*100</f>
        <v>3.7032173342087984</v>
      </c>
      <c r="BI269" s="38">
        <f>Matrix2!BI269/Matrix3!BI269*100</f>
        <v>17.726508982809875</v>
      </c>
      <c r="BJ269" s="38">
        <f>Matrix2!BJ269/Matrix3!BJ269*100</f>
        <v>8.5821377795010996</v>
      </c>
      <c r="BK269" s="38">
        <f>Matrix2!BK269/Matrix3!BK269*100</f>
        <v>24.774096385542169</v>
      </c>
      <c r="BL269" s="29" t="s">
        <v>46</v>
      </c>
      <c r="BM269" s="29" t="s">
        <v>46</v>
      </c>
      <c r="BN269" s="29" t="s">
        <v>46</v>
      </c>
      <c r="BO269" s="40" t="s">
        <v>46</v>
      </c>
      <c r="BP269" s="38">
        <f>Matrix2!BP269/Matrix3!BP269*100</f>
        <v>11.642426913471427</v>
      </c>
      <c r="BQ269" s="38">
        <f>Matrix2!BQ269/Matrix3!BQ269*100</f>
        <v>14.862217578686169</v>
      </c>
      <c r="BR269" s="38">
        <f>(Matrix2!BR269-Matrix3!BR269)/Matrix3!BR269*100</f>
        <v>53.013163307280955</v>
      </c>
      <c r="BS269" s="38">
        <f>Matrix2!BS269/Matrix3!BS269*100</f>
        <v>10.178817056396149</v>
      </c>
      <c r="BT269" s="38">
        <f>Matrix2!BT269/Matrix3!BT269*100</f>
        <v>4.8924596723771412</v>
      </c>
      <c r="BU269" s="38">
        <f>Matrix2!BU269/Matrix3!BU269*100</f>
        <v>3.077714117819891</v>
      </c>
      <c r="BV269" s="38">
        <f>Matrix2!BV269/Matrix3!BV269*100</f>
        <v>10.901407294957535</v>
      </c>
      <c r="BW269" s="38">
        <f>Matrix2!BW269/Matrix3!BW269*100</f>
        <v>12.449177153920619</v>
      </c>
      <c r="BX269" s="93" t="s">
        <v>238</v>
      </c>
      <c r="BY269" s="45">
        <f>Matrix2!BY269/Matrix3!BY269*1000000</f>
        <v>26356.128030033335</v>
      </c>
      <c r="BZ269" s="38">
        <f>Matrix2!BZ269/Matrix3!BZ269*100</f>
        <v>61.154182818556954</v>
      </c>
      <c r="CA269" s="38">
        <f>Matrix2!CA269/Matrix3!CA269*100</f>
        <v>69.690299462503205</v>
      </c>
      <c r="CB269" s="38">
        <f>Matrix2!CB269/Matrix3!CB269*100</f>
        <v>88.357573086528575</v>
      </c>
      <c r="CC269" s="38">
        <f>Matrix2!CC269/Matrix3!CC269*100</f>
        <v>11.642426913471427</v>
      </c>
      <c r="CD269" s="38">
        <f>Matrix2!CD269/Matrix3!CD269*100</f>
        <v>8.0138093139415307</v>
      </c>
      <c r="CE269" s="38">
        <f>Matrix2!CE269/Matrix3!CE269*100</f>
        <v>70.197023859007402</v>
      </c>
      <c r="CF269" s="38">
        <f>Matrix2!CF269/Matrix3!CF269*100</f>
        <v>15.686274509803921</v>
      </c>
      <c r="CG269" s="35">
        <f>Matrix2!$CG269-Matrix3!CG269</f>
        <v>-5448</v>
      </c>
      <c r="CH269" s="38">
        <f>Matrix2!CH269/Matrix3!CH269*100</f>
        <v>5.3062059094162155</v>
      </c>
      <c r="CI269" s="38">
        <f>Matrix2!CI269/Matrix3!CI269*100</f>
        <v>4.002658214906452</v>
      </c>
      <c r="CJ269" s="38">
        <f>Matrix2!CJ269/Matrix3!CJ269*100</f>
        <v>1.3035476945097637</v>
      </c>
      <c r="CK269" s="38">
        <f>Matrix2!CK269/Matrix3!CK269*100</f>
        <v>45.857418111753375</v>
      </c>
      <c r="CL269" s="29">
        <v>6.3</v>
      </c>
      <c r="CM269" s="38">
        <f>Matrix2!CM269/Matrix3!CM269*100</f>
        <v>62.909441233140647</v>
      </c>
      <c r="CN269" s="38">
        <f>Matrix2!CN269/Matrix3!CN269*100</f>
        <v>23.303670745272527</v>
      </c>
      <c r="CO269" s="40">
        <f>Matrix2!CO269/Matrix3!CO269*100</f>
        <v>10.517556104370234</v>
      </c>
      <c r="CP269" s="35">
        <f>Matrix2!CP269-Matrix3!CP269</f>
        <v>60</v>
      </c>
      <c r="CQ269" s="77">
        <f>Matrix2!CQ269/Matrix3!CQ269*100-100</f>
        <v>0.3860258637328684</v>
      </c>
      <c r="CR269" s="35">
        <f>Matrix2!CR269-Matrix3!CR269</f>
        <v>129</v>
      </c>
      <c r="CS269" s="50">
        <f>Matrix2!CS269/Matrix3!CS269*100-100</f>
        <v>0.83365645599069182</v>
      </c>
      <c r="CT269" s="38">
        <f>Matrix2!CT269/Matrix3!CT269*100</f>
        <v>46.811510606934561</v>
      </c>
      <c r="CU269" s="35">
        <f>Matrix2!CT269-Matrix3!CU269</f>
        <v>38</v>
      </c>
      <c r="CV269" s="38">
        <f>Matrix2!CV269/Matrix3!CV269*100</f>
        <v>100.91456771133758</v>
      </c>
      <c r="CW269" s="38">
        <f>Matrix2!CW269/Matrix3!CW269*100</f>
        <v>49.223771414280357</v>
      </c>
      <c r="CX269" s="38">
        <f>Matrix2!CX269/Matrix3!CX269</f>
        <v>2.0672095127310328</v>
      </c>
      <c r="CY269" s="38">
        <f>Matrix2!CY269/Matrix3!CY269</f>
        <v>2.8418621179815209</v>
      </c>
      <c r="CZ269" s="38">
        <f>Matrix2!CZ269/Matrix3!CZ269</f>
        <v>49.670807453416153</v>
      </c>
      <c r="DA269" s="40" t="s">
        <v>46</v>
      </c>
      <c r="DB269" s="34" t="s">
        <v>46</v>
      </c>
      <c r="DC269" s="34" t="s">
        <v>46</v>
      </c>
      <c r="DD269" s="34" t="s">
        <v>46</v>
      </c>
      <c r="DE269" s="34" t="s">
        <v>46</v>
      </c>
      <c r="DF269" s="44">
        <f>Matrix2!DF269/Matrix3!DF269*100</f>
        <v>6.5334773218142548</v>
      </c>
      <c r="DG269" s="44">
        <f>Matrix2!DG269/Matrix3!DG269*100</f>
        <v>50</v>
      </c>
      <c r="DH269" s="44">
        <f>Matrix2!DH269/Matrix3!DH269*100</f>
        <v>6.4254062038404722</v>
      </c>
      <c r="DI269" s="44">
        <f>Matrix2!DI269/Matrix3!DI269*100</f>
        <v>29.885057471264371</v>
      </c>
    </row>
    <row r="270" spans="1:113" x14ac:dyDescent="0.2">
      <c r="A270" s="3" t="s">
        <v>27</v>
      </c>
      <c r="B270" s="4">
        <v>2022</v>
      </c>
      <c r="C270" s="2" t="s">
        <v>5</v>
      </c>
      <c r="D270" s="38">
        <f>Matrix2!D270/Matrix3!D270*100</f>
        <v>9.1054313099041533</v>
      </c>
      <c r="E270" s="38">
        <f>Matrix2!E270/Matrix3!E270*100</f>
        <v>4.5614035087719298</v>
      </c>
      <c r="F270" s="44" t="s">
        <v>46</v>
      </c>
      <c r="G270" s="40" t="s">
        <v>46</v>
      </c>
      <c r="H270" s="38">
        <f>Matrix2!H270/Matrix3!H270*100</f>
        <v>8.6032244257383361</v>
      </c>
      <c r="I270" s="38">
        <f>Matrix2!I270/Matrix3!I270*100</f>
        <v>17.515575212821609</v>
      </c>
      <c r="J270" s="38">
        <f>Matrix2!J270/Matrix3!J270*100</f>
        <v>30.534351145038169</v>
      </c>
      <c r="K270" s="38">
        <f>Matrix2!K270/Matrix3!K270*100</f>
        <v>18.413148673452362</v>
      </c>
      <c r="L270" s="38">
        <f>Matrix2!L270/Matrix3!L270*100</f>
        <v>6.62572119858552</v>
      </c>
      <c r="M270" s="9" t="s">
        <v>46</v>
      </c>
      <c r="N270" s="29" t="s">
        <v>237</v>
      </c>
      <c r="O270" s="9">
        <f>Matrix2!O270/Matrix3!O270*100</f>
        <v>36.194895591647331</v>
      </c>
      <c r="P270" s="9" t="s">
        <v>237</v>
      </c>
      <c r="Q270" s="9" t="s">
        <v>237</v>
      </c>
      <c r="R270" s="40">
        <f>Matrix2!R270/Matrix3!R270*100</f>
        <v>44.112769485903812</v>
      </c>
      <c r="S270" s="38">
        <f>Matrix2!S270/Matrix3!S270*100</f>
        <v>69.032057267351391</v>
      </c>
      <c r="T270" s="38">
        <f>Matrix2!T270/Matrix3!T270*100</f>
        <v>71.35196620084497</v>
      </c>
      <c r="U270" s="38">
        <f>Matrix2!U270/Matrix3!U270*100</f>
        <v>48.662207357859529</v>
      </c>
      <c r="V270" s="38">
        <f>Matrix2!V270/Matrix3!V270*100</f>
        <v>62.013295346628681</v>
      </c>
      <c r="W270" s="38">
        <f>Matrix2!W270/Matrix3!W270*100</f>
        <v>50.859106529209619</v>
      </c>
      <c r="X270" s="38">
        <f>Matrix2!X270/Matrix3!X270*100</f>
        <v>11.525933350037585</v>
      </c>
      <c r="Y270" s="38">
        <f>Matrix2!Y270/Matrix3!Y270*100</f>
        <v>17.352415026833633</v>
      </c>
      <c r="Z270" s="38">
        <f>Matrix2!Z270/Matrix3!Z270*100</f>
        <v>9.6088697259008313</v>
      </c>
      <c r="AA270" s="38">
        <f>(Matrix3!AA270-Matrix2!AA270)/Matrix2!AA270*100</f>
        <v>21.267379927244086</v>
      </c>
      <c r="AB270" s="38">
        <f>Matrix2!AB270/Matrix3!AB270*100</f>
        <v>6.4093226511289156</v>
      </c>
      <c r="AC270" s="38">
        <f>Matrix2!AC270/Matrix3!AC270*100</f>
        <v>6.3925121975505332</v>
      </c>
      <c r="AD270" s="38">
        <f>Matrix2!AD270/Matrix3!AD270*100</f>
        <v>89.12529550827422</v>
      </c>
      <c r="AE270" s="44">
        <f>Matrix2!AE270/Matrix3!AE270*100</f>
        <v>14.840637450199203</v>
      </c>
      <c r="AF270" s="40">
        <f>Matrix2!AF270/Matrix3!AF270*100</f>
        <v>100</v>
      </c>
      <c r="AG270" s="38">
        <f>Matrix2!AG270/Matrix3!AG270*100</f>
        <v>17.444238360203549</v>
      </c>
      <c r="AH270" s="38">
        <f>Matrix2!AH270/Matrix3!AH270*100</f>
        <v>61.876832844574778</v>
      </c>
      <c r="AI270" s="38">
        <f>Matrix2!AI270/Matrix3!AI270*100</f>
        <v>104.52488687782807</v>
      </c>
      <c r="AJ270" s="38">
        <f>Matrix2!AJ270/Matrix3!AJ270*100</f>
        <v>26.763990267639905</v>
      </c>
      <c r="AK270" s="38">
        <f>Matrix2!AK270/Matrix3!AK270*100</f>
        <v>20.066413662239089</v>
      </c>
      <c r="AL270" s="38">
        <f>Matrix2!AL270/Matrix3!AL270*100</f>
        <v>9.67741935483871</v>
      </c>
      <c r="AM270" s="38">
        <f>Matrix2!AM270/Matrix3!AM270*100</f>
        <v>23.640661938534279</v>
      </c>
      <c r="AN270" s="38">
        <f>Matrix2!AN270/Matrix3!AN270*100</f>
        <v>12.540894220283533</v>
      </c>
      <c r="AO270" s="38">
        <f>Matrix2!AO270/Matrix3!AO270*1000</f>
        <v>68.974918211559427</v>
      </c>
      <c r="AP270" s="38">
        <f>Matrix2!AP270/Matrix3!AP270*100</f>
        <v>4.5614035087719298</v>
      </c>
      <c r="AQ270" s="40">
        <f>Matrix2!AQ270/Matrix3!AQ270*100</f>
        <v>6.115702479338843</v>
      </c>
      <c r="AR270" s="38">
        <f>Matrix2!AR270/Matrix3!AR270*100</f>
        <v>9.4592666571550872</v>
      </c>
      <c r="AS270" s="38">
        <f>Matrix2!AS270/Matrix3!AS270*100</f>
        <v>30.668677727501258</v>
      </c>
      <c r="AT270" s="38">
        <f>Matrix2!AT270/Matrix3!AT270*100</f>
        <v>35.73770491803279</v>
      </c>
      <c r="AU270" s="38">
        <f>Matrix2!AU270/Matrix3!AU270*100</f>
        <v>36.697247706422019</v>
      </c>
      <c r="AV270" s="38">
        <f>Matrix2!AV270/Matrix3!AV270*100</f>
        <v>7.6420311714429365</v>
      </c>
      <c r="AW270" s="38">
        <f>Matrix2!AW270/Matrix3!AW270*100</f>
        <v>1.8602312719959779</v>
      </c>
      <c r="AX270" s="29" t="s">
        <v>237</v>
      </c>
      <c r="AY270" s="38" t="s">
        <v>46</v>
      </c>
      <c r="AZ270" s="34" t="s">
        <v>46</v>
      </c>
      <c r="BA270" s="40">
        <f>Matrix2!BA270/Matrix3!BA270*1000</f>
        <v>18.529956763434217</v>
      </c>
      <c r="BB270" s="34" t="s">
        <v>46</v>
      </c>
      <c r="BC270" s="38">
        <f>Matrix2!BC270/Matrix3!BC270*100</f>
        <v>3.5477582846003899</v>
      </c>
      <c r="BD270" s="55">
        <f>Matrix2!BD270/Matrix3!BD270*100</f>
        <v>34.065934065934066</v>
      </c>
      <c r="BE270" s="38">
        <f>Matrix2!BE270/Matrix3!BE270*100</f>
        <v>2.8935185185185186</v>
      </c>
      <c r="BF270" s="51">
        <f>Matrix2!BF270/Matrix3!BF270*100</f>
        <v>24</v>
      </c>
      <c r="BG270" s="38">
        <f>Matrix2!BG270/Matrix3!BG270*100</f>
        <v>25.552860607789984</v>
      </c>
      <c r="BH270" s="38">
        <f>Matrix2!BH270/Matrix3!BH270*100</f>
        <v>2.3078354736646194</v>
      </c>
      <c r="BI270" s="38">
        <f>Matrix2!BI270/Matrix3!BI270*100</f>
        <v>20.699088145896656</v>
      </c>
      <c r="BJ270" s="38">
        <f>Matrix2!BJ270/Matrix3!BJ270*100</f>
        <v>9.3718338399189456</v>
      </c>
      <c r="BK270" s="38">
        <f>Matrix2!BK270/Matrix3!BK270*100</f>
        <v>24.54054054054054</v>
      </c>
      <c r="BL270" s="29" t="s">
        <v>46</v>
      </c>
      <c r="BM270" s="29" t="s">
        <v>46</v>
      </c>
      <c r="BN270" s="29" t="s">
        <v>46</v>
      </c>
      <c r="BO270" s="40" t="s">
        <v>46</v>
      </c>
      <c r="BP270" s="38">
        <f>Matrix2!BP270/Matrix3!BP270*100</f>
        <v>11.929307805596466</v>
      </c>
      <c r="BQ270" s="38">
        <f>Matrix2!BQ270/Matrix3!BQ270*100</f>
        <v>12.246141348497156</v>
      </c>
      <c r="BR270" s="38">
        <f>(Matrix2!BR270-Matrix3!BR270)/Matrix3!BR270*100</f>
        <v>65.449141400698494</v>
      </c>
      <c r="BS270" s="38">
        <f>Matrix2!BS270/Matrix3!BS270*100</f>
        <v>6.4012935749274744</v>
      </c>
      <c r="BT270" s="38">
        <f>Matrix2!BT270/Matrix3!BT270*100</f>
        <v>2.6014172254720123</v>
      </c>
      <c r="BU270" s="38">
        <f>Matrix2!BU270/Matrix3!BU270*100</f>
        <v>1.3368075223745326</v>
      </c>
      <c r="BV270" s="38">
        <f>Matrix2!BV270/Matrix3!BV270*100</f>
        <v>6.8800306630893067</v>
      </c>
      <c r="BW270" s="38">
        <f>Matrix2!BW270/Matrix3!BW270*100</f>
        <v>7.6959544879898871</v>
      </c>
      <c r="BX270" s="93" t="s">
        <v>238</v>
      </c>
      <c r="BY270" s="45">
        <f>Matrix2!BY270/Matrix3!BY270*1000000</f>
        <v>30032.428691482524</v>
      </c>
      <c r="BZ270" s="38">
        <f>Matrix2!BZ270/Matrix3!BZ270*100</f>
        <v>60.346221524706337</v>
      </c>
      <c r="CA270" s="38">
        <f>Matrix2!CA270/Matrix3!CA270*100</f>
        <v>70.166931637519866</v>
      </c>
      <c r="CB270" s="38">
        <f>Matrix2!CB270/Matrix3!CB270*100</f>
        <v>88.070692194403534</v>
      </c>
      <c r="CC270" s="38">
        <f>Matrix2!CC270/Matrix3!CC270*100</f>
        <v>11.929307805596466</v>
      </c>
      <c r="CD270" s="38">
        <f>Matrix2!CD270/Matrix3!CD270*100</f>
        <v>8.4400135946527701</v>
      </c>
      <c r="CE270" s="38">
        <f>Matrix2!CE270/Matrix3!CE270*100</f>
        <v>69.102135322871106</v>
      </c>
      <c r="CF270" s="38">
        <f>Matrix2!CF270/Matrix3!CF270*100</f>
        <v>4.8275862068965516</v>
      </c>
      <c r="CG270" s="35">
        <f>Matrix2!$CG270-Matrix3!CG270</f>
        <v>3271</v>
      </c>
      <c r="CH270" s="38">
        <f>Matrix2!CH270/Matrix3!CH270*100</f>
        <v>3.3966427614469228</v>
      </c>
      <c r="CI270" s="38">
        <f>Matrix2!CI270/Matrix3!CI270*100</f>
        <v>2.2539207187327608</v>
      </c>
      <c r="CJ270" s="38">
        <f>Matrix2!CJ270/Matrix3!CJ270*100</f>
        <v>1.142722042714162</v>
      </c>
      <c r="CK270" s="38">
        <f>Matrix2!CK270/Matrix3!CK270*100</f>
        <v>38.515081206496518</v>
      </c>
      <c r="CL270" s="29" t="s">
        <v>237</v>
      </c>
      <c r="CM270" s="38">
        <f>Matrix2!CM270/Matrix3!CM270*100</f>
        <v>56.148491879350345</v>
      </c>
      <c r="CN270" s="38">
        <f>Matrix2!CN270/Matrix3!CN270*100</f>
        <v>16.549789621318372</v>
      </c>
      <c r="CO270" s="40">
        <f>Matrix2!CO270/Matrix3!CO270*100</f>
        <v>6.3574169864842318</v>
      </c>
      <c r="CP270" s="35">
        <f>Matrix2!CP270-Matrix3!CP270</f>
        <v>53</v>
      </c>
      <c r="CQ270" s="77">
        <f>Matrix2!CQ270/Matrix3!CQ270*100-100</f>
        <v>0.52647263335650507</v>
      </c>
      <c r="CR270" s="35">
        <f>Matrix2!CR270-Matrix3!CR270</f>
        <v>250</v>
      </c>
      <c r="CS270" s="50">
        <f>Matrix2!CS270/Matrix3!CS270*100-100</f>
        <v>2.5329280648429489</v>
      </c>
      <c r="CT270" s="38">
        <f>Matrix2!CT270/Matrix3!CT270*100</f>
        <v>32.608695652173914</v>
      </c>
      <c r="CU270" s="35">
        <f>Matrix2!CT270-Matrix3!CU270</f>
        <v>17</v>
      </c>
      <c r="CV270" s="38">
        <f>Matrix2!CV270/Matrix3!CV270*100</f>
        <v>117.34980237154149</v>
      </c>
      <c r="CW270" s="38">
        <f>Matrix2!CW270/Matrix3!CW270*100</f>
        <v>56.47881295477243</v>
      </c>
      <c r="CX270" s="38">
        <f>Matrix2!CX270/Matrix3!CX270</f>
        <v>2.1303951367781155</v>
      </c>
      <c r="CY270" s="38">
        <f>Matrix2!CY270/Matrix3!CY270</f>
        <v>1.3756624141315015</v>
      </c>
      <c r="CZ270" s="38">
        <f>Matrix2!CZ270/Matrix3!CZ270</f>
        <v>37.615384615384613</v>
      </c>
      <c r="DA270" s="40" t="s">
        <v>46</v>
      </c>
      <c r="DB270" s="34" t="s">
        <v>46</v>
      </c>
      <c r="DC270" s="34" t="s">
        <v>46</v>
      </c>
      <c r="DD270" s="34" t="s">
        <v>46</v>
      </c>
      <c r="DE270" s="34" t="s">
        <v>46</v>
      </c>
      <c r="DF270" s="44">
        <f>Matrix2!DF270/Matrix3!DF270*100</f>
        <v>3.5477582846003899</v>
      </c>
      <c r="DG270" s="44">
        <f>Matrix2!DG270/Matrix3!DG270*100</f>
        <v>34.065934065934066</v>
      </c>
      <c r="DH270" s="44">
        <f>Matrix2!DH270/Matrix3!DH270*100</f>
        <v>2.8935185185185186</v>
      </c>
      <c r="DI270" s="44">
        <f>Matrix2!DI270/Matrix3!DI270*100</f>
        <v>24</v>
      </c>
    </row>
    <row r="271" spans="1:113" x14ac:dyDescent="0.2">
      <c r="A271" s="3" t="s">
        <v>28</v>
      </c>
      <c r="B271" s="4">
        <v>2022</v>
      </c>
      <c r="C271" s="2" t="s">
        <v>6</v>
      </c>
      <c r="D271" s="38">
        <f>Matrix2!D271/Matrix3!D271*100</f>
        <v>16.106290672451191</v>
      </c>
      <c r="E271" s="38">
        <f>Matrix2!E271/Matrix3!E271*100</f>
        <v>21.887905604719766</v>
      </c>
      <c r="F271" s="44" t="s">
        <v>46</v>
      </c>
      <c r="G271" s="40" t="s">
        <v>46</v>
      </c>
      <c r="H271" s="38">
        <f>Matrix2!H271/Matrix3!H271*100</f>
        <v>18.386609614900578</v>
      </c>
      <c r="I271" s="38">
        <f>Matrix2!I271/Matrix3!I271*100</f>
        <v>41.369871633526301</v>
      </c>
      <c r="J271" s="38">
        <f>Matrix2!J271/Matrix3!J271*100</f>
        <v>62.959550354740621</v>
      </c>
      <c r="K271" s="38">
        <f>Matrix2!K271/Matrix3!K271*100</f>
        <v>43.443207951151173</v>
      </c>
      <c r="L271" s="38">
        <f>Matrix2!L271/Matrix3!L271*100</f>
        <v>20.357430798172533</v>
      </c>
      <c r="M271" s="9" t="s">
        <v>46</v>
      </c>
      <c r="N271" s="29">
        <v>17</v>
      </c>
      <c r="O271" s="9">
        <f>Matrix2!O271/Matrix3!O271*100</f>
        <v>43.079031521242577</v>
      </c>
      <c r="P271" s="9">
        <f>Matrix2!P271/Matrix3!P271*100</f>
        <v>36.353425683264696</v>
      </c>
      <c r="Q271" s="9">
        <f>(Matrix3!Q271-Matrix2!Q271)/Matrix2!Q271*100</f>
        <v>37.791546533586107</v>
      </c>
      <c r="R271" s="40">
        <f>Matrix2!R271/Matrix3!R271*100</f>
        <v>30.980492813141687</v>
      </c>
      <c r="S271" s="38">
        <f>Matrix2!S271/Matrix3!S271*100</f>
        <v>66.514303322890456</v>
      </c>
      <c r="T271" s="38">
        <f>Matrix2!T271/Matrix3!T271*100</f>
        <v>74.089312594079288</v>
      </c>
      <c r="U271" s="38">
        <f>Matrix2!U271/Matrix3!U271*100</f>
        <v>45.358273147772458</v>
      </c>
      <c r="V271" s="38">
        <f>Matrix2!V271/Matrix3!V271*100</f>
        <v>57.701074568544456</v>
      </c>
      <c r="W271" s="38">
        <f>Matrix2!W271/Matrix3!W271*100</f>
        <v>48.23329457017622</v>
      </c>
      <c r="X271" s="38">
        <f>Matrix2!X271/Matrix3!X271*100</f>
        <v>11.108635924853346</v>
      </c>
      <c r="Y271" s="38">
        <f>Matrix2!Y271/Matrix3!Y271*100</f>
        <v>24.725058915946583</v>
      </c>
      <c r="Z271" s="38">
        <f>Matrix2!Z271/Matrix3!Z271*100</f>
        <v>14.342445511636498</v>
      </c>
      <c r="AA271" s="38">
        <f>(Matrix3!AA271-Matrix2!AA271)/Matrix2!AA271*100</f>
        <v>17.725723753263374</v>
      </c>
      <c r="AB271" s="38">
        <f>Matrix2!AB271/Matrix3!AB271*100</f>
        <v>11.657895546733142</v>
      </c>
      <c r="AC271" s="38">
        <f>Matrix2!AC271/Matrix3!AC271*100</f>
        <v>10.754625905068382</v>
      </c>
      <c r="AD271" s="38">
        <f>Matrix2!AD271/Matrix3!AD271*100</f>
        <v>86.959876543209873</v>
      </c>
      <c r="AE271" s="44">
        <f>Matrix2!AE271/Matrix3!AE271*100</f>
        <v>38.727159544472514</v>
      </c>
      <c r="AF271" s="40">
        <f>Matrix2!AF271/Matrix3!AF271*100</f>
        <v>23.910050481872418</v>
      </c>
      <c r="AG271" s="38">
        <f>Matrix2!AG271/Matrix3!AG271*100</f>
        <v>17.073055625471937</v>
      </c>
      <c r="AH271" s="38">
        <f>Matrix2!AH271/Matrix3!AH271*100</f>
        <v>41.437308868501525</v>
      </c>
      <c r="AI271" s="38">
        <f>Matrix2!AI271/Matrix3!AI271*100</f>
        <v>86.767586821015144</v>
      </c>
      <c r="AJ271" s="38">
        <f>Matrix2!AJ271/Matrix3!AJ271*100</f>
        <v>25.653969710876552</v>
      </c>
      <c r="AK271" s="38">
        <f>Matrix2!AK271/Matrix3!AK271*100</f>
        <v>20.367751060820368</v>
      </c>
      <c r="AL271" s="38">
        <f>Matrix2!AL271/Matrix3!AL271*100</f>
        <v>17.13028445701713</v>
      </c>
      <c r="AM271" s="38">
        <f>Matrix2!AM271/Matrix3!AM271*100</f>
        <v>42.206790123456791</v>
      </c>
      <c r="AN271" s="38">
        <f>Matrix2!AN271/Matrix3!AN271*100</f>
        <v>20.574956233299549</v>
      </c>
      <c r="AO271" s="38">
        <f>Matrix2!AO271/Matrix3!AO271*1000</f>
        <v>68.552473970330794</v>
      </c>
      <c r="AP271" s="38">
        <f>Matrix2!AP271/Matrix3!AP271*100</f>
        <v>21.887905604719766</v>
      </c>
      <c r="AQ271" s="40">
        <f>Matrix2!AQ271/Matrix3!AQ271*100</f>
        <v>25.476992143658812</v>
      </c>
      <c r="AR271" s="38">
        <f>Matrix2!AR271/Matrix3!AR271*100</f>
        <v>10.023911401963252</v>
      </c>
      <c r="AS271" s="38">
        <f>Matrix2!AS271/Matrix3!AS271*100</f>
        <v>38.449466415568111</v>
      </c>
      <c r="AT271" s="38">
        <f>Matrix2!AT271/Matrix3!AT271*100</f>
        <v>34.122448979591837</v>
      </c>
      <c r="AU271" s="38">
        <f>Matrix2!AU271/Matrix3!AU271*100</f>
        <v>41.507177033492823</v>
      </c>
      <c r="AV271" s="38">
        <f>Matrix2!AV271/Matrix3!AV271*100</f>
        <v>11.67608286252354</v>
      </c>
      <c r="AW271" s="38">
        <f>Matrix2!AW271/Matrix3!AW271*100</f>
        <v>3.358443188951663</v>
      </c>
      <c r="AX271" s="29">
        <v>6</v>
      </c>
      <c r="AY271" s="38" t="s">
        <v>46</v>
      </c>
      <c r="AZ271" s="34" t="s">
        <v>46</v>
      </c>
      <c r="BA271" s="40">
        <f>Matrix2!BA271/Matrix3!BA271*1000</f>
        <v>14.051909406513474</v>
      </c>
      <c r="BB271" s="34" t="s">
        <v>46</v>
      </c>
      <c r="BC271" s="38">
        <f>Matrix2!BC271/Matrix3!BC271*100</f>
        <v>8.6757990867579906</v>
      </c>
      <c r="BD271" s="55">
        <f>Matrix2!BD271/Matrix3!BD271*100</f>
        <v>64.14473684210526</v>
      </c>
      <c r="BE271" s="38">
        <f>Matrix2!BE271/Matrix3!BE271*100</f>
        <v>8.2373026034997867</v>
      </c>
      <c r="BF271" s="51">
        <f>Matrix2!BF271/Matrix3!BF271*100</f>
        <v>36.787564766839374</v>
      </c>
      <c r="BG271" s="38">
        <f>Matrix2!BG271/Matrix3!BG271*100</f>
        <v>23.414296501384342</v>
      </c>
      <c r="BH271" s="38">
        <f>Matrix2!BH271/Matrix3!BH271*100</f>
        <v>4.7836603063692555</v>
      </c>
      <c r="BI271" s="38">
        <f>Matrix2!BI271/Matrix3!BI271*100</f>
        <v>18.482612579823314</v>
      </c>
      <c r="BJ271" s="38">
        <f>Matrix2!BJ271/Matrix3!BJ271*100</f>
        <v>8.7946266088740366</v>
      </c>
      <c r="BK271" s="38">
        <f>Matrix2!BK271/Matrix3!BK271*100</f>
        <v>25.319789315274644</v>
      </c>
      <c r="BL271" s="29" t="s">
        <v>46</v>
      </c>
      <c r="BM271" s="29" t="s">
        <v>46</v>
      </c>
      <c r="BN271" s="29" t="s">
        <v>46</v>
      </c>
      <c r="BO271" s="40" t="s">
        <v>46</v>
      </c>
      <c r="BP271" s="38">
        <f>Matrix2!BP271/Matrix3!BP271*100</f>
        <v>11.079842695818451</v>
      </c>
      <c r="BQ271" s="38">
        <f>Matrix2!BQ271/Matrix3!BQ271*100</f>
        <v>17.663316582914572</v>
      </c>
      <c r="BR271" s="38">
        <f>(Matrix2!BR271-Matrix3!BR271)/Matrix3!BR271*100</f>
        <v>49.381011145717018</v>
      </c>
      <c r="BS271" s="38">
        <f>Matrix2!BS271/Matrix3!BS271*100</f>
        <v>11.216335263025421</v>
      </c>
      <c r="BT271" s="38">
        <f>Matrix2!BT271/Matrix3!BT271*100</f>
        <v>5.4178202869368235</v>
      </c>
      <c r="BU271" s="38">
        <f>Matrix2!BU271/Matrix3!BU271*100</f>
        <v>3.0522783851066131</v>
      </c>
      <c r="BV271" s="38">
        <f>Matrix2!BV271/Matrix3!BV271*100</f>
        <v>12.030646619012407</v>
      </c>
      <c r="BW271" s="38">
        <f>Matrix2!BW271/Matrix3!BW271*100</f>
        <v>13.186975099454839</v>
      </c>
      <c r="BX271" s="93" t="s">
        <v>238</v>
      </c>
      <c r="BY271" s="45">
        <f>Matrix2!BY271/Matrix3!BY271*1000000</f>
        <v>24364.36636567739</v>
      </c>
      <c r="BZ271" s="38">
        <f>Matrix2!BZ271/Matrix3!BZ271*100</f>
        <v>62.363138686131393</v>
      </c>
      <c r="CA271" s="38">
        <f>Matrix2!CA271/Matrix3!CA271*100</f>
        <v>70.345930306337408</v>
      </c>
      <c r="CB271" s="38">
        <f>Matrix2!CB271/Matrix3!CB271*100</f>
        <v>88.920157304181544</v>
      </c>
      <c r="CC271" s="38">
        <f>Matrix2!CC271/Matrix3!CC271*100</f>
        <v>11.079842695818451</v>
      </c>
      <c r="CD271" s="38">
        <f>Matrix2!CD271/Matrix3!CD271*100</f>
        <v>8.5579247393296534</v>
      </c>
      <c r="CE271" s="38">
        <f>Matrix2!CE271/Matrix3!CE271*100</f>
        <v>71.370607806540619</v>
      </c>
      <c r="CF271" s="38">
        <f>Matrix2!CF271/Matrix3!CF271*100</f>
        <v>13.368055555555555</v>
      </c>
      <c r="CG271" s="35">
        <f>Matrix2!$CG271-Matrix3!CG271</f>
        <v>-8697</v>
      </c>
      <c r="CH271" s="38">
        <f>Matrix2!CH271/Matrix3!CH271*100</f>
        <v>5.5217819034886357</v>
      </c>
      <c r="CI271" s="38">
        <f>Matrix2!CI271/Matrix3!CI271*100</f>
        <v>4.0688141664354358</v>
      </c>
      <c r="CJ271" s="38">
        <f>Matrix2!CJ271/Matrix3!CJ271*100</f>
        <v>1.4529677370531999</v>
      </c>
      <c r="CK271" s="38">
        <f>Matrix2!CK271/Matrix3!CK271*100</f>
        <v>38.830516217450892</v>
      </c>
      <c r="CL271" s="29">
        <v>6.6</v>
      </c>
      <c r="CM271" s="38">
        <f>Matrix2!CM271/Matrix3!CM271*100</f>
        <v>64.412973960712648</v>
      </c>
      <c r="CN271" s="38">
        <f>Matrix2!CN271/Matrix3!CN271*100</f>
        <v>21.928460342146188</v>
      </c>
      <c r="CO271" s="40">
        <f>Matrix2!CO271/Matrix3!CO271*100</f>
        <v>11.062356268668552</v>
      </c>
      <c r="CP271" s="35">
        <f>Matrix2!CP271-Matrix3!CP271</f>
        <v>175</v>
      </c>
      <c r="CQ271" s="77">
        <f>Matrix2!CQ271/Matrix3!CQ271*100-100</f>
        <v>0.57452396585686927</v>
      </c>
      <c r="CR271" s="35">
        <f>Matrix2!CR271-Matrix3!CR271</f>
        <v>412</v>
      </c>
      <c r="CS271" s="50">
        <f>Matrix2!CS271/Matrix3!CS271*100-100</f>
        <v>1.3632002117592634</v>
      </c>
      <c r="CT271" s="38">
        <f>Matrix2!CT271/Matrix3!CT271*100</f>
        <v>56.043740819324306</v>
      </c>
      <c r="CU271" s="35">
        <f>Matrix2!CT271-Matrix3!CU271</f>
        <v>111</v>
      </c>
      <c r="CV271" s="38">
        <f>Matrix2!CV271/Matrix3!CV271*100</f>
        <v>94.44720091398726</v>
      </c>
      <c r="CW271" s="38">
        <f>Matrix2!CW271/Matrix3!CW271*100</f>
        <v>45.516454820035236</v>
      </c>
      <c r="CX271" s="38">
        <f>Matrix2!CX271/Matrix3!CX271</f>
        <v>2.1032988121629224</v>
      </c>
      <c r="CY271" s="38">
        <f>Matrix2!CY271/Matrix3!CY271</f>
        <v>7.9969807522958867</v>
      </c>
      <c r="CZ271" s="38">
        <f>Matrix2!CZ271/Matrix3!CZ271</f>
        <v>65.399176954732511</v>
      </c>
      <c r="DA271" s="40" t="s">
        <v>46</v>
      </c>
      <c r="DB271" s="34" t="s">
        <v>46</v>
      </c>
      <c r="DC271" s="34" t="s">
        <v>46</v>
      </c>
      <c r="DD271" s="34" t="s">
        <v>46</v>
      </c>
      <c r="DE271" s="34" t="s">
        <v>46</v>
      </c>
      <c r="DF271" s="44">
        <f>Matrix2!DF271/Matrix3!DF271*100</f>
        <v>8.6757990867579906</v>
      </c>
      <c r="DG271" s="44">
        <f>Matrix2!DG271/Matrix3!DG271*100</f>
        <v>64.14473684210526</v>
      </c>
      <c r="DH271" s="44">
        <f>Matrix2!DH271/Matrix3!DH271*100</f>
        <v>8.2373026034997867</v>
      </c>
      <c r="DI271" s="44">
        <f>Matrix2!DI271/Matrix3!DI271*100</f>
        <v>36.787564766839374</v>
      </c>
    </row>
    <row r="272" spans="1:113" x14ac:dyDescent="0.2">
      <c r="A272" s="3" t="s">
        <v>29</v>
      </c>
      <c r="B272" s="4">
        <v>2022</v>
      </c>
      <c r="C272" s="2" t="s">
        <v>7</v>
      </c>
      <c r="D272" s="38">
        <f>Matrix2!D272/Matrix3!D272*100</f>
        <v>7.9591836734693873</v>
      </c>
      <c r="E272" s="38">
        <f>Matrix2!E272/Matrix3!E272*100</f>
        <v>6.4587973273942101</v>
      </c>
      <c r="F272" s="44" t="s">
        <v>46</v>
      </c>
      <c r="G272" s="40" t="s">
        <v>46</v>
      </c>
      <c r="H272" s="38">
        <f>Matrix2!H272/Matrix3!H272*100</f>
        <v>10.563909774436091</v>
      </c>
      <c r="I272" s="38">
        <f>Matrix2!I272/Matrix3!I272*100</f>
        <v>25.100250626566417</v>
      </c>
      <c r="J272" s="38">
        <f>Matrix2!J272/Matrix3!J272*100</f>
        <v>44.100447196422429</v>
      </c>
      <c r="K272" s="38">
        <f>Matrix2!K272/Matrix3!K272*100</f>
        <v>25.164690382081687</v>
      </c>
      <c r="L272" s="38">
        <f>Matrix2!L272/Matrix3!L272*100</f>
        <v>10.950570342205324</v>
      </c>
      <c r="M272" s="9" t="s">
        <v>46</v>
      </c>
      <c r="N272" s="29" t="s">
        <v>237</v>
      </c>
      <c r="O272" s="9">
        <f>Matrix2!O272/Matrix3!O272*100</f>
        <v>42.382271468144047</v>
      </c>
      <c r="P272" s="9" t="s">
        <v>237</v>
      </c>
      <c r="Q272" s="9" t="s">
        <v>237</v>
      </c>
      <c r="R272" s="40">
        <f>Matrix2!R272/Matrix3!R272*100</f>
        <v>38.552787663107949</v>
      </c>
      <c r="S272" s="38">
        <f>Matrix2!S272/Matrix3!S272*100</f>
        <v>67.473118279569889</v>
      </c>
      <c r="T272" s="38">
        <f>Matrix2!T272/Matrix3!T272*100</f>
        <v>68.438818565400837</v>
      </c>
      <c r="U272" s="38">
        <f>Matrix2!U272/Matrix3!U272*100</f>
        <v>49.379096240082788</v>
      </c>
      <c r="V272" s="38">
        <f>Matrix2!V272/Matrix3!V272*100</f>
        <v>56.417489421720731</v>
      </c>
      <c r="W272" s="38">
        <f>Matrix2!W272/Matrix3!W272*100</f>
        <v>51.798812434509259</v>
      </c>
      <c r="X272" s="38">
        <f>Matrix2!X272/Matrix3!X272*100</f>
        <v>11.345826235093696</v>
      </c>
      <c r="Y272" s="38">
        <f>Matrix2!Y272/Matrix3!Y272*100</f>
        <v>16.942148760330578</v>
      </c>
      <c r="Z272" s="38">
        <f>Matrix2!Z272/Matrix3!Z272*100</f>
        <v>9.4834885690093138</v>
      </c>
      <c r="AA272" s="38">
        <f>(Matrix3!AA272-Matrix2!AA272)/Matrix2!AA272*100</f>
        <v>17.087378291244153</v>
      </c>
      <c r="AB272" s="38">
        <f>Matrix2!AB272/Matrix3!AB272*100</f>
        <v>7.0616686819830718</v>
      </c>
      <c r="AC272" s="38">
        <f>Matrix2!AC272/Matrix3!AC272*100</f>
        <v>7.3211963589076721</v>
      </c>
      <c r="AD272" s="38">
        <f>Matrix2!AD272/Matrix3!AD272*100</f>
        <v>88.253968253968253</v>
      </c>
      <c r="AE272" s="44">
        <f>Matrix2!AE272/Matrix3!AE272*100</f>
        <v>33.769852326553355</v>
      </c>
      <c r="AF272" s="40">
        <f>Matrix2!AF272/Matrix3!AF272*100</f>
        <v>6.2101910828025479</v>
      </c>
      <c r="AG272" s="38">
        <f>Matrix2!AG272/Matrix3!AG272*100</f>
        <v>18.214285714285712</v>
      </c>
      <c r="AH272" s="38">
        <f>Matrix2!AH272/Matrix3!AH272*100</f>
        <v>60.778443113772454</v>
      </c>
      <c r="AI272" s="38">
        <f>Matrix2!AI272/Matrix3!AI272*100</f>
        <v>96.582334664891249</v>
      </c>
      <c r="AJ272" s="38">
        <f>Matrix2!AJ272/Matrix3!AJ272*100</f>
        <v>6.5286624203821653</v>
      </c>
      <c r="AK272" s="38">
        <f>Matrix2!AK272/Matrix3!AK272*100</f>
        <v>18.907563025210084</v>
      </c>
      <c r="AL272" s="38">
        <f>Matrix2!AL272/Matrix3!AL272*100</f>
        <v>9.3637454981992807</v>
      </c>
      <c r="AM272" s="38">
        <f>Matrix2!AM272/Matrix3!AM272*100</f>
        <v>26.984126984126984</v>
      </c>
      <c r="AN272" s="38">
        <f>Matrix2!AN272/Matrix3!AN272*100</f>
        <v>13.312693498452013</v>
      </c>
      <c r="AO272" s="38">
        <f>Matrix2!AO272/Matrix3!AO272*1000</f>
        <v>46.095631234950119</v>
      </c>
      <c r="AP272" s="38">
        <f>Matrix2!AP272/Matrix3!AP272*100</f>
        <v>6.4587973273942101</v>
      </c>
      <c r="AQ272" s="40">
        <f>Matrix2!AQ272/Matrix3!AQ272*100</f>
        <v>7.9331941544885183</v>
      </c>
      <c r="AR272" s="38">
        <f>Matrix2!AR272/Matrix3!AR272*100</f>
        <v>9.1541353383458652</v>
      </c>
      <c r="AS272" s="38">
        <f>Matrix2!AS272/Matrix3!AS272*100</f>
        <v>31.074606433949349</v>
      </c>
      <c r="AT272" s="38">
        <f>Matrix2!AT272/Matrix3!AT272*100</f>
        <v>41.189427312775329</v>
      </c>
      <c r="AU272" s="38">
        <f>Matrix2!AU272/Matrix3!AU272*100</f>
        <v>37.967914438502675</v>
      </c>
      <c r="AV272" s="38">
        <f>Matrix2!AV272/Matrix3!AV272*100</f>
        <v>8.1451060917180023</v>
      </c>
      <c r="AW272" s="38">
        <f>Matrix2!AW272/Matrix3!AW272*100</f>
        <v>3.2169746748802193</v>
      </c>
      <c r="AX272" s="29" t="s">
        <v>237</v>
      </c>
      <c r="AY272" s="38" t="s">
        <v>46</v>
      </c>
      <c r="AZ272" s="34" t="s">
        <v>46</v>
      </c>
      <c r="BA272" s="40">
        <f>Matrix2!BA272/Matrix3!BA272*1000</f>
        <v>18.297533810660305</v>
      </c>
      <c r="BB272" s="34" t="s">
        <v>46</v>
      </c>
      <c r="BC272" s="38">
        <f>Matrix2!BC272/Matrix3!BC272*100</f>
        <v>5.765199161425576</v>
      </c>
      <c r="BD272" s="55">
        <f>Matrix2!BD272/Matrix3!BD272*100</f>
        <v>56.36363636363636</v>
      </c>
      <c r="BE272" s="38">
        <f>Matrix2!BE272/Matrix3!BE272*100</f>
        <v>4.9034175334323926</v>
      </c>
      <c r="BF272" s="51">
        <f>Matrix2!BF272/Matrix3!BF272*100</f>
        <v>48.484848484848484</v>
      </c>
      <c r="BG272" s="38">
        <f>Matrix2!BG272/Matrix3!BG272*100</f>
        <v>24.718045112781954</v>
      </c>
      <c r="BH272" s="38">
        <f>Matrix2!BH272/Matrix3!BH272*100</f>
        <v>3.1178707224334601</v>
      </c>
      <c r="BI272" s="38">
        <f>Matrix2!BI272/Matrix3!BI272*100</f>
        <v>19.319978914074856</v>
      </c>
      <c r="BJ272" s="38">
        <f>Matrix2!BJ272/Matrix3!BJ272*100</f>
        <v>9.5809172377438063</v>
      </c>
      <c r="BK272" s="38">
        <f>Matrix2!BK272/Matrix3!BK272*100</f>
        <v>23.108665749656122</v>
      </c>
      <c r="BL272" s="29" t="s">
        <v>46</v>
      </c>
      <c r="BM272" s="29" t="s">
        <v>46</v>
      </c>
      <c r="BN272" s="29" t="s">
        <v>46</v>
      </c>
      <c r="BO272" s="40" t="s">
        <v>46</v>
      </c>
      <c r="BP272" s="38">
        <f>Matrix2!BP272/Matrix3!BP272*100</f>
        <v>10.895958198862763</v>
      </c>
      <c r="BQ272" s="38">
        <f>Matrix2!BQ272/Matrix3!BQ272*100</f>
        <v>12.038073908174692</v>
      </c>
      <c r="BR272" s="38">
        <f>(Matrix2!BR272-Matrix3!BR272)/Matrix3!BR272*100</f>
        <v>62.663354744802703</v>
      </c>
      <c r="BS272" s="38">
        <f>Matrix2!BS272/Matrix3!BS272*100</f>
        <v>7.1867167919799497</v>
      </c>
      <c r="BT272" s="38">
        <f>Matrix2!BT272/Matrix3!BT272*100</f>
        <v>3.1704260651629075</v>
      </c>
      <c r="BU272" s="38">
        <f>Matrix2!BU272/Matrix3!BU272*100</f>
        <v>1.6443829721838019</v>
      </c>
      <c r="BV272" s="38">
        <f>Matrix2!BV272/Matrix3!BV272*100</f>
        <v>7.1410736579275911</v>
      </c>
      <c r="BW272" s="38">
        <f>Matrix2!BW272/Matrix3!BW272*100</f>
        <v>7.8770608589456543</v>
      </c>
      <c r="BX272" s="93" t="s">
        <v>238</v>
      </c>
      <c r="BY272" s="45">
        <f>Matrix2!BY272/Matrix3!BY272*1000000</f>
        <v>28900.346389555019</v>
      </c>
      <c r="BZ272" s="38">
        <f>Matrix2!BZ272/Matrix3!BZ272*100</f>
        <v>60.025062656641602</v>
      </c>
      <c r="CA272" s="38">
        <f>Matrix2!CA272/Matrix3!CA272*100</f>
        <v>67.951127819548873</v>
      </c>
      <c r="CB272" s="38">
        <f>Matrix2!CB272/Matrix3!CB272*100</f>
        <v>89.104041801137228</v>
      </c>
      <c r="CC272" s="38">
        <f>Matrix2!CC272/Matrix3!CC272*100</f>
        <v>10.895958198862763</v>
      </c>
      <c r="CD272" s="38">
        <f>Matrix2!CD272/Matrix3!CD272*100</f>
        <v>7.8991854925464882</v>
      </c>
      <c r="CE272" s="38">
        <f>Matrix2!CE272/Matrix3!CE272*100</f>
        <v>67.695757157640571</v>
      </c>
      <c r="CF272" s="38">
        <f>Matrix2!CF272/Matrix3!CF272*100</f>
        <v>5.0420168067226889</v>
      </c>
      <c r="CG272" s="35">
        <f>Matrix2!$CG272-Matrix3!CG272</f>
        <v>-2166</v>
      </c>
      <c r="CH272" s="38">
        <f>Matrix2!CH272/Matrix3!CH272*100</f>
        <v>3.7682672233820456</v>
      </c>
      <c r="CI272" s="38">
        <f>Matrix2!CI272/Matrix3!CI272*100</f>
        <v>2.5260960334029225</v>
      </c>
      <c r="CJ272" s="38">
        <f>Matrix2!CJ272/Matrix3!CJ272*100</f>
        <v>1.2421711899791232</v>
      </c>
      <c r="CK272" s="38">
        <f>Matrix2!CK272/Matrix3!CK272*100</f>
        <v>31.855955678670362</v>
      </c>
      <c r="CL272" s="29" t="s">
        <v>237</v>
      </c>
      <c r="CM272" s="38">
        <f>Matrix2!CM272/Matrix3!CM272*100</f>
        <v>60.941828254847643</v>
      </c>
      <c r="CN272" s="38">
        <f>Matrix2!CN272/Matrix3!CN272*100</f>
        <v>19.349005424954793</v>
      </c>
      <c r="CO272" s="40">
        <f>Matrix2!CO272/Matrix3!CO272*100</f>
        <v>6.9938515590689505</v>
      </c>
      <c r="CP272" s="35">
        <f>Matrix2!CP272-Matrix3!CP272</f>
        <v>43</v>
      </c>
      <c r="CQ272" s="77">
        <f>Matrix2!CQ272/Matrix3!CQ272*100-100</f>
        <v>0.54888945621650009</v>
      </c>
      <c r="CR272" s="35">
        <f>Matrix2!CR272-Matrix3!CR272</f>
        <v>289</v>
      </c>
      <c r="CS272" s="50">
        <f>Matrix2!CS272/Matrix3!CS272*100-100</f>
        <v>3.8086452293094339</v>
      </c>
      <c r="CT272" s="38">
        <f>Matrix2!CT272/Matrix3!CT272*100</f>
        <v>48.927256569760061</v>
      </c>
      <c r="CU272" s="35">
        <f>Matrix2!CT272-Matrix3!CU272</f>
        <v>6</v>
      </c>
      <c r="CV272" s="38">
        <f>Matrix2!CV272/Matrix3!CV272*100</f>
        <v>105.23549574711184</v>
      </c>
      <c r="CW272" s="38">
        <f>Matrix2!CW272/Matrix3!CW272*100</f>
        <v>51.938596491228076</v>
      </c>
      <c r="CX272" s="38">
        <f>Matrix2!CX272/Matrix3!CX272</f>
        <v>2.103321033210332</v>
      </c>
      <c r="CY272" s="38">
        <f>Matrix2!CY272/Matrix3!CY272</f>
        <v>3.6884677605731455</v>
      </c>
      <c r="CZ272" s="38">
        <f>Matrix2!CZ272/Matrix3!CZ272</f>
        <v>52.847682119205295</v>
      </c>
      <c r="DA272" s="40" t="s">
        <v>46</v>
      </c>
      <c r="DB272" s="34" t="s">
        <v>46</v>
      </c>
      <c r="DC272" s="34" t="s">
        <v>46</v>
      </c>
      <c r="DD272" s="34" t="s">
        <v>46</v>
      </c>
      <c r="DE272" s="34" t="s">
        <v>46</v>
      </c>
      <c r="DF272" s="44">
        <f>Matrix2!DF272/Matrix3!DF272*100</f>
        <v>5.765199161425576</v>
      </c>
      <c r="DG272" s="44">
        <f>Matrix2!DG272/Matrix3!DG272*100</f>
        <v>56.36363636363636</v>
      </c>
      <c r="DH272" s="44">
        <f>Matrix2!DH272/Matrix3!DH272*100</f>
        <v>4.9034175334323926</v>
      </c>
      <c r="DI272" s="44">
        <f>Matrix2!DI272/Matrix3!DI272*100</f>
        <v>48.484848484848484</v>
      </c>
    </row>
    <row r="273" spans="1:113" x14ac:dyDescent="0.2">
      <c r="A273" s="3" t="s">
        <v>30</v>
      </c>
      <c r="B273" s="4">
        <v>2022</v>
      </c>
      <c r="C273" s="2" t="s">
        <v>8</v>
      </c>
      <c r="D273" s="38">
        <f>Matrix2!D273/Matrix3!D273*100</f>
        <v>9.8705501618122966</v>
      </c>
      <c r="E273" s="38">
        <f>Matrix2!E273/Matrix3!E273*100</f>
        <v>4.72027972027972</v>
      </c>
      <c r="F273" s="44" t="s">
        <v>46</v>
      </c>
      <c r="G273" s="40" t="s">
        <v>46</v>
      </c>
      <c r="H273" s="38">
        <f>Matrix2!H273/Matrix3!H273*100</f>
        <v>9.5299123391603011</v>
      </c>
      <c r="I273" s="38">
        <f>Matrix2!I273/Matrix3!I273*100</f>
        <v>22.294560926846774</v>
      </c>
      <c r="J273" s="38">
        <f>Matrix2!J273/Matrix3!J273*100</f>
        <v>38.356973995271872</v>
      </c>
      <c r="K273" s="38">
        <f>Matrix2!K273/Matrix3!K273*100</f>
        <v>23.239936158893421</v>
      </c>
      <c r="L273" s="38">
        <f>Matrix2!L273/Matrix3!L273*100</f>
        <v>8.8751289989680089</v>
      </c>
      <c r="M273" s="9" t="s">
        <v>46</v>
      </c>
      <c r="N273" s="29" t="s">
        <v>237</v>
      </c>
      <c r="O273" s="9">
        <f>Matrix2!O273/Matrix3!O273*100</f>
        <v>35.990888382687928</v>
      </c>
      <c r="P273" s="9" t="s">
        <v>237</v>
      </c>
      <c r="Q273" s="9" t="s">
        <v>237</v>
      </c>
      <c r="R273" s="40">
        <f>Matrix2!R273/Matrix3!R273*100</f>
        <v>34.42711135018827</v>
      </c>
      <c r="S273" s="38">
        <f>Matrix2!S273/Matrix3!S273*100</f>
        <v>66.524028966425277</v>
      </c>
      <c r="T273" s="38">
        <f>Matrix2!T273/Matrix3!T273*100</f>
        <v>69.0480319056702</v>
      </c>
      <c r="U273" s="38">
        <f>Matrix2!U273/Matrix3!U273*100</f>
        <v>49.18401800787845</v>
      </c>
      <c r="V273" s="38">
        <f>Matrix2!V273/Matrix3!V273*100</f>
        <v>59.606986899563317</v>
      </c>
      <c r="W273" s="38">
        <f>Matrix2!W273/Matrix3!W273*100</f>
        <v>52.831807780320361</v>
      </c>
      <c r="X273" s="38">
        <f>Matrix2!X273/Matrix3!X273*100</f>
        <v>12.873754152823921</v>
      </c>
      <c r="Y273" s="38">
        <f>Matrix2!Y273/Matrix3!Y273*100</f>
        <v>16.969696969696972</v>
      </c>
      <c r="Z273" s="38">
        <f>Matrix2!Z273/Matrix3!Z273*100</f>
        <v>9.5532646048109964</v>
      </c>
      <c r="AA273" s="38">
        <f>(Matrix3!AA273-Matrix2!AA273)/Matrix2!AA273*100</f>
        <v>16.131318946842619</v>
      </c>
      <c r="AB273" s="38">
        <f>Matrix2!AB273/Matrix3!AB273*100</f>
        <v>6.0429810725552047</v>
      </c>
      <c r="AC273" s="38">
        <f>Matrix2!AC273/Matrix3!AC273*100</f>
        <v>6.846096336644238</v>
      </c>
      <c r="AD273" s="38">
        <f>Matrix2!AD273/Matrix3!AD273*100</f>
        <v>89.008042895442358</v>
      </c>
      <c r="AE273" s="44">
        <f>Matrix2!AE273/Matrix3!AE273*100</f>
        <v>58.727407774201538</v>
      </c>
      <c r="AF273" s="40">
        <f>Matrix2!AF273/Matrix3!AF273*100</f>
        <v>100</v>
      </c>
      <c r="AG273" s="38">
        <f>Matrix2!AG273/Matrix3!AG273*100</f>
        <v>17.347618803506435</v>
      </c>
      <c r="AH273" s="38">
        <f>Matrix2!AH273/Matrix3!AH273*100</f>
        <v>67.055393586005835</v>
      </c>
      <c r="AI273" s="38">
        <f>Matrix2!AI273/Matrix3!AI273*100</f>
        <v>103.63704536932883</v>
      </c>
      <c r="AJ273" s="38">
        <f>Matrix2!AJ273/Matrix3!AJ273*100</f>
        <v>18.567639257294431</v>
      </c>
      <c r="AK273" s="38">
        <f>Matrix2!AK273/Matrix3!AK273*100</f>
        <v>18.566450970632157</v>
      </c>
      <c r="AL273" s="38">
        <f>Matrix2!AL273/Matrix3!AL273*100</f>
        <v>7.5161772025883522</v>
      </c>
      <c r="AM273" s="38">
        <f>Matrix2!AM273/Matrix3!AM273*100</f>
        <v>23.324396782841823</v>
      </c>
      <c r="AN273" s="38">
        <f>Matrix2!AN273/Matrix3!AN273*100</f>
        <v>9.9881796690307336</v>
      </c>
      <c r="AO273" s="38">
        <f>Matrix2!AO273/Matrix3!AO273*1000</f>
        <v>40.189125295508276</v>
      </c>
      <c r="AP273" s="38">
        <f>Matrix2!AP273/Matrix3!AP273*100</f>
        <v>4.72027972027972</v>
      </c>
      <c r="AQ273" s="40">
        <f>Matrix2!AQ273/Matrix3!AQ273*100</f>
        <v>6.1990212071778146</v>
      </c>
      <c r="AR273" s="38">
        <f>Matrix2!AR273/Matrix3!AR273*100</f>
        <v>9.3351104731634802</v>
      </c>
      <c r="AS273" s="38">
        <f>Matrix2!AS273/Matrix3!AS273*100</f>
        <v>28.336079077429982</v>
      </c>
      <c r="AT273" s="38">
        <f>Matrix2!AT273/Matrix3!AT273*100</f>
        <v>34.689922480620154</v>
      </c>
      <c r="AU273" s="38">
        <f>Matrix2!AU273/Matrix3!AU273*100</f>
        <v>39.106145251396647</v>
      </c>
      <c r="AV273" s="38">
        <f>Matrix2!AV273/Matrix3!AV273*100</f>
        <v>6.2053816584294346</v>
      </c>
      <c r="AW273" s="38">
        <f>Matrix2!AW273/Matrix3!AW273*100</f>
        <v>2.1416803953871502</v>
      </c>
      <c r="AX273" s="29" t="s">
        <v>237</v>
      </c>
      <c r="AY273" s="38" t="s">
        <v>46</v>
      </c>
      <c r="AZ273" s="34" t="s">
        <v>46</v>
      </c>
      <c r="BA273" s="40">
        <f>Matrix2!BA273/Matrix3!BA273*1000</f>
        <v>19.379844961240309</v>
      </c>
      <c r="BB273" s="34" t="s">
        <v>46</v>
      </c>
      <c r="BC273" s="38">
        <f>Matrix2!BC273/Matrix3!BC273*100</f>
        <v>4.0051679586563305</v>
      </c>
      <c r="BD273" s="55">
        <f>Matrix2!BD273/Matrix3!BD273*100</f>
        <v>54.838709677419352</v>
      </c>
      <c r="BE273" s="38">
        <f>Matrix2!BE273/Matrix3!BE273*100</f>
        <v>3.4188034188034191</v>
      </c>
      <c r="BF273" s="51">
        <f>Matrix2!BF273/Matrix3!BF273*100</f>
        <v>46.428571428571431</v>
      </c>
      <c r="BG273" s="38">
        <f>Matrix2!BG273/Matrix3!BG273*100</f>
        <v>24.837237914594763</v>
      </c>
      <c r="BH273" s="38">
        <f>Matrix2!BH273/Matrix3!BH273*100</f>
        <v>3.0340557275541795</v>
      </c>
      <c r="BI273" s="38">
        <f>Matrix2!BI273/Matrix3!BI273*100</f>
        <v>19.470455279302552</v>
      </c>
      <c r="BJ273" s="38">
        <f>Matrix2!BJ273/Matrix3!BJ273*100</f>
        <v>9.4822946937896884</v>
      </c>
      <c r="BK273" s="38">
        <f>Matrix2!BK273/Matrix3!BK273*100</f>
        <v>27.128263337116916</v>
      </c>
      <c r="BL273" s="29" t="s">
        <v>46</v>
      </c>
      <c r="BM273" s="29" t="s">
        <v>46</v>
      </c>
      <c r="BN273" s="29" t="s">
        <v>46</v>
      </c>
      <c r="BO273" s="40" t="s">
        <v>46</v>
      </c>
      <c r="BP273" s="38">
        <f>Matrix2!BP273/Matrix3!BP273*100</f>
        <v>11.415752741774677</v>
      </c>
      <c r="BQ273" s="38">
        <f>Matrix2!BQ273/Matrix3!BQ273*100</f>
        <v>12.059158134243459</v>
      </c>
      <c r="BR273" s="38">
        <f>(Matrix2!BR273-Matrix3!BR273)/Matrix3!BR273*100</f>
        <v>69.018236665295476</v>
      </c>
      <c r="BS273" s="38">
        <f>Matrix2!BS273/Matrix3!BS273*100</f>
        <v>6.4284615778951144</v>
      </c>
      <c r="BT273" s="38">
        <f>Matrix2!BT273/Matrix3!BT273*100</f>
        <v>3.1732198697903313</v>
      </c>
      <c r="BU273" s="38">
        <f>Matrix2!BU273/Matrix3!BU273*100</f>
        <v>1.8818544366899301</v>
      </c>
      <c r="BV273" s="38">
        <f>Matrix2!BV273/Matrix3!BV273*100</f>
        <v>6.4997953894420952</v>
      </c>
      <c r="BW273" s="38">
        <f>Matrix2!BW273/Matrix3!BW273*100</f>
        <v>8.3819363439426766</v>
      </c>
      <c r="BX273" s="93" t="s">
        <v>238</v>
      </c>
      <c r="BY273" s="45">
        <f>Matrix2!BY273/Matrix3!BY273*1000000</f>
        <v>29760.413916899848</v>
      </c>
      <c r="BZ273" s="38">
        <f>Matrix2!BZ273/Matrix3!BZ273*100</f>
        <v>60.721792177167167</v>
      </c>
      <c r="CA273" s="38">
        <f>Matrix2!CA273/Matrix3!CA273*100</f>
        <v>67.753103098876977</v>
      </c>
      <c r="CB273" s="38">
        <f>Matrix2!CB273/Matrix3!CB273*100</f>
        <v>88.584247258225318</v>
      </c>
      <c r="CC273" s="38">
        <f>Matrix2!CC273/Matrix3!CC273*100</f>
        <v>11.415752741774677</v>
      </c>
      <c r="CD273" s="38">
        <f>Matrix2!CD273/Matrix3!CD273*100</f>
        <v>7.5897308075772676</v>
      </c>
      <c r="CE273" s="38">
        <f>Matrix2!CE273/Matrix3!CE273*100</f>
        <v>66.882386043894201</v>
      </c>
      <c r="CF273" s="38">
        <f>Matrix2!CF273/Matrix3!CF273*100</f>
        <v>8.8435374149659864</v>
      </c>
      <c r="CG273" s="35">
        <f>Matrix2!$CG273-Matrix3!CG273</f>
        <v>-2594</v>
      </c>
      <c r="CH273" s="38">
        <f>Matrix2!CH273/Matrix3!CH273*100</f>
        <v>3.7062051498522584</v>
      </c>
      <c r="CI273" s="38">
        <f>Matrix2!CI273/Matrix3!CI273*100</f>
        <v>2.4651751794005907</v>
      </c>
      <c r="CJ273" s="38">
        <f>Matrix2!CJ273/Matrix3!CJ273*100</f>
        <v>1.2410299704516674</v>
      </c>
      <c r="CK273" s="38">
        <f>Matrix2!CK273/Matrix3!CK273*100</f>
        <v>40.31890660592255</v>
      </c>
      <c r="CL273" s="29" t="s">
        <v>237</v>
      </c>
      <c r="CM273" s="38">
        <f>Matrix2!CM273/Matrix3!CM273*100</f>
        <v>53.075170842824605</v>
      </c>
      <c r="CN273" s="38">
        <f>Matrix2!CN273/Matrix3!CN273*100</f>
        <v>22.638680659670165</v>
      </c>
      <c r="CO273" s="40">
        <f>Matrix2!CO273/Matrix3!CO273*100</f>
        <v>6.8185848554708288</v>
      </c>
      <c r="CP273" s="35">
        <f>Matrix2!CP273-Matrix3!CP273</f>
        <v>21</v>
      </c>
      <c r="CQ273" s="77">
        <f>Matrix2!CQ273/Matrix3!CQ273*100-100</f>
        <v>0.2248153302644198</v>
      </c>
      <c r="CR273" s="35">
        <f>Matrix2!CR273-Matrix3!CR273</f>
        <v>71</v>
      </c>
      <c r="CS273" s="50">
        <f>Matrix2!CS273/Matrix3!CS273*100-100</f>
        <v>0.7641803896243573</v>
      </c>
      <c r="CT273" s="38">
        <f>Matrix2!CT273/Matrix3!CT273*100</f>
        <v>41.668446913052762</v>
      </c>
      <c r="CU273" s="35">
        <f>Matrix2!CT273-Matrix3!CU273</f>
        <v>16</v>
      </c>
      <c r="CV273" s="38">
        <f>Matrix2!CV273/Matrix3!CV273*100</f>
        <v>106.87566759239479</v>
      </c>
      <c r="CW273" s="38">
        <f>Matrix2!CW273/Matrix3!CW273*100</f>
        <v>51.292869226431534</v>
      </c>
      <c r="CX273" s="38">
        <f>Matrix2!CX273/Matrix3!CX273</f>
        <v>2.099558712732752</v>
      </c>
      <c r="CY273" s="38">
        <f>Matrix2!CY273/Matrix3!CY273</f>
        <v>6.1478096438701542</v>
      </c>
      <c r="CZ273" s="38">
        <f>Matrix2!CZ273/Matrix3!CZ273</f>
        <v>58.756024096385545</v>
      </c>
      <c r="DA273" s="40" t="s">
        <v>46</v>
      </c>
      <c r="DB273" s="34" t="s">
        <v>46</v>
      </c>
      <c r="DC273" s="34" t="s">
        <v>46</v>
      </c>
      <c r="DD273" s="34" t="s">
        <v>46</v>
      </c>
      <c r="DE273" s="34" t="s">
        <v>46</v>
      </c>
      <c r="DF273" s="44">
        <f>Matrix2!DF273/Matrix3!DF273*100</f>
        <v>4.0051679586563305</v>
      </c>
      <c r="DG273" s="44">
        <f>Matrix2!DG273/Matrix3!DG273*100</f>
        <v>54.838709677419352</v>
      </c>
      <c r="DH273" s="44">
        <f>Matrix2!DH273/Matrix3!DH273*100</f>
        <v>3.4188034188034191</v>
      </c>
      <c r="DI273" s="44">
        <f>Matrix2!DI273/Matrix3!DI273*100</f>
        <v>46.428571428571431</v>
      </c>
    </row>
    <row r="274" spans="1:113" x14ac:dyDescent="0.2">
      <c r="A274" s="3" t="s">
        <v>31</v>
      </c>
      <c r="B274" s="4">
        <v>2022</v>
      </c>
      <c r="C274" s="2" t="s">
        <v>9</v>
      </c>
      <c r="D274" s="38">
        <f>Matrix2!D274/Matrix3!D274*100</f>
        <v>8.7898089171974512</v>
      </c>
      <c r="E274" s="38">
        <f>Matrix2!E274/Matrix3!E274*100</f>
        <v>5.3867403314917128</v>
      </c>
      <c r="F274" s="44" t="s">
        <v>46</v>
      </c>
      <c r="G274" s="40" t="s">
        <v>46</v>
      </c>
      <c r="H274" s="38">
        <f>Matrix2!H274/Matrix3!H274*100</f>
        <v>10.72928751450174</v>
      </c>
      <c r="I274" s="38">
        <f>Matrix2!I274/Matrix3!I274*100</f>
        <v>25.499059887186466</v>
      </c>
      <c r="J274" s="38">
        <f>Matrix2!J274/Matrix3!J274*100</f>
        <v>41.650077416500778</v>
      </c>
      <c r="K274" s="38">
        <f>Matrix2!K274/Matrix3!K274*100</f>
        <v>26.761359621228181</v>
      </c>
      <c r="L274" s="38">
        <f>Matrix2!L274/Matrix3!L274*100</f>
        <v>11.130434782608695</v>
      </c>
      <c r="M274" s="9" t="s">
        <v>46</v>
      </c>
      <c r="N274" s="29" t="s">
        <v>237</v>
      </c>
      <c r="O274" s="9">
        <f>Matrix2!O274/Matrix3!O274*100</f>
        <v>39.065420560747668</v>
      </c>
      <c r="P274" s="9">
        <f>Matrix2!P274/Matrix3!P274*100</f>
        <v>30.724299065420563</v>
      </c>
      <c r="Q274" s="9">
        <f>(Matrix3!Q274-Matrix2!Q274)/Matrix2!Q274*100</f>
        <v>44.98233698932173</v>
      </c>
      <c r="R274" s="40">
        <f>Matrix2!R274/Matrix3!R274*100</f>
        <v>34.973900074571219</v>
      </c>
      <c r="S274" s="38">
        <f>Matrix2!S274/Matrix3!S274*100</f>
        <v>67.561105207226362</v>
      </c>
      <c r="T274" s="38">
        <f>Matrix2!T274/Matrix3!T274*100</f>
        <v>72.762961960200357</v>
      </c>
      <c r="U274" s="38">
        <f>Matrix2!U274/Matrix3!U274*100</f>
        <v>47.717041800643081</v>
      </c>
      <c r="V274" s="38">
        <f>Matrix2!V274/Matrix3!V274*100</f>
        <v>56.056587091069851</v>
      </c>
      <c r="W274" s="38">
        <f>Matrix2!W274/Matrix3!W274*100</f>
        <v>48.472596585804133</v>
      </c>
      <c r="X274" s="38">
        <f>Matrix2!X274/Matrix3!X274*100</f>
        <v>11.029110291102912</v>
      </c>
      <c r="Y274" s="38">
        <f>Matrix2!Y274/Matrix3!Y274*100</f>
        <v>17.735665694849367</v>
      </c>
      <c r="Z274" s="38">
        <f>Matrix2!Z274/Matrix3!Z274*100</f>
        <v>10.290882424835003</v>
      </c>
      <c r="AA274" s="38">
        <f>(Matrix3!AA274-Matrix2!AA274)/Matrix2!AA274*100</f>
        <v>18.043537975552809</v>
      </c>
      <c r="AB274" s="38">
        <f>Matrix2!AB274/Matrix3!AB274*100</f>
        <v>6.4013706097655945</v>
      </c>
      <c r="AC274" s="38">
        <f>Matrix2!AC274/Matrix3!AC274*100</f>
        <v>5.7666995722277061</v>
      </c>
      <c r="AD274" s="38">
        <f>Matrix2!AD274/Matrix3!AD274*100</f>
        <v>83.917525773195877</v>
      </c>
      <c r="AE274" s="44">
        <f>Matrix2!AE274/Matrix3!AE274*100</f>
        <v>40.17969451931716</v>
      </c>
      <c r="AF274" s="40">
        <f>Matrix2!AF274/Matrix3!AF274*100</f>
        <v>24.351297405189619</v>
      </c>
      <c r="AG274" s="38">
        <f>Matrix2!AG274/Matrix3!AG274*100</f>
        <v>18.086170340440852</v>
      </c>
      <c r="AH274" s="38">
        <f>Matrix2!AH274/Matrix3!AH274*100</f>
        <v>76.170212765957444</v>
      </c>
      <c r="AI274" s="38">
        <f>Matrix2!AI274/Matrix3!AI274*100</f>
        <v>99.755766621438255</v>
      </c>
      <c r="AJ274" s="38">
        <f>Matrix2!AJ274/Matrix3!AJ274*100</f>
        <v>26.247504990019959</v>
      </c>
      <c r="AK274" s="38">
        <f>Matrix2!AK274/Matrix3!AK274*100</f>
        <v>18.434055492208287</v>
      </c>
      <c r="AL274" s="38">
        <f>Matrix2!AL274/Matrix3!AL274*100</f>
        <v>7.7537058152793614</v>
      </c>
      <c r="AM274" s="38">
        <f>Matrix2!AM274/Matrix3!AM274*100</f>
        <v>22.680412371134022</v>
      </c>
      <c r="AN274" s="38">
        <f>Matrix2!AN274/Matrix3!AN274*100</f>
        <v>11.391285113912851</v>
      </c>
      <c r="AO274" s="38">
        <f>Matrix2!AO274/Matrix3!AO274*1000</f>
        <v>42.247290422472901</v>
      </c>
      <c r="AP274" s="38">
        <f>Matrix2!AP274/Matrix3!AP274*100</f>
        <v>5.3867403314917128</v>
      </c>
      <c r="AQ274" s="40">
        <f>Matrix2!AQ274/Matrix3!AQ274*100</f>
        <v>5.5408970976253293</v>
      </c>
      <c r="AR274" s="38">
        <f>Matrix2!AR274/Matrix3!AR274*100</f>
        <v>8.9570748489818772</v>
      </c>
      <c r="AS274" s="38">
        <f>Matrix2!AS274/Matrix3!AS274*100</f>
        <v>32.871817775792763</v>
      </c>
      <c r="AT274" s="38">
        <f>Matrix2!AT274/Matrix3!AT274*100</f>
        <v>31.793478260869566</v>
      </c>
      <c r="AU274" s="38">
        <f>Matrix2!AU274/Matrix3!AU274*100</f>
        <v>40.17094017094017</v>
      </c>
      <c r="AV274" s="38">
        <f>Matrix2!AV274/Matrix3!AV274*100</f>
        <v>6.4761054041983028</v>
      </c>
      <c r="AW274" s="38">
        <f>Matrix2!AW274/Matrix3!AW274*100</f>
        <v>1.3398838767306833</v>
      </c>
      <c r="AX274" s="29" t="s">
        <v>237</v>
      </c>
      <c r="AY274" s="38" t="s">
        <v>46</v>
      </c>
      <c r="AZ274" s="34" t="s">
        <v>46</v>
      </c>
      <c r="BA274" s="40">
        <f>Matrix2!BA274/Matrix3!BA274*1000</f>
        <v>13.598326359832637</v>
      </c>
      <c r="BB274" s="34" t="s">
        <v>46</v>
      </c>
      <c r="BC274" s="38">
        <f>Matrix2!BC274/Matrix3!BC274*100</f>
        <v>3.2504145936981761</v>
      </c>
      <c r="BD274" s="55">
        <f>Matrix2!BD274/Matrix3!BD274*100</f>
        <v>56.12244897959183</v>
      </c>
      <c r="BE274" s="38">
        <f>Matrix2!BE274/Matrix3!BE274*100</f>
        <v>2.3342670401493932</v>
      </c>
      <c r="BF274" s="51">
        <f>Matrix2!BF274/Matrix3!BF274*100</f>
        <v>36</v>
      </c>
      <c r="BG274" s="38">
        <f>Matrix2!BG274/Matrix3!BG274*100</f>
        <v>25.303036364363724</v>
      </c>
      <c r="BH274" s="38">
        <f>Matrix2!BH274/Matrix3!BH274*100</f>
        <v>2.4822134387351777</v>
      </c>
      <c r="BI274" s="38">
        <f>Matrix2!BI274/Matrix3!BI274*100</f>
        <v>20.872408156241935</v>
      </c>
      <c r="BJ274" s="38">
        <f>Matrix2!BJ274/Matrix3!BJ274*100</f>
        <v>9.2489030370816483</v>
      </c>
      <c r="BK274" s="38">
        <f>Matrix2!BK274/Matrix3!BK274*100</f>
        <v>27.441860465116282</v>
      </c>
      <c r="BL274" s="29" t="s">
        <v>46</v>
      </c>
      <c r="BM274" s="29" t="s">
        <v>46</v>
      </c>
      <c r="BN274" s="29" t="s">
        <v>46</v>
      </c>
      <c r="BO274" s="40" t="s">
        <v>46</v>
      </c>
      <c r="BP274" s="38">
        <f>Matrix2!BP274/Matrix3!BP274*100</f>
        <v>10.811585890450244</v>
      </c>
      <c r="BQ274" s="38">
        <f>Matrix2!BQ274/Matrix3!BQ274*100</f>
        <v>12.782566270938364</v>
      </c>
      <c r="BR274" s="38">
        <f>(Matrix2!BR274-Matrix3!BR274)/Matrix3!BR274*100</f>
        <v>64.904703139997267</v>
      </c>
      <c r="BS274" s="38">
        <f>Matrix2!BS274/Matrix3!BS274*100</f>
        <v>6.0927311277353287</v>
      </c>
      <c r="BT274" s="38">
        <f>Matrix2!BT274/Matrix3!BT274*100</f>
        <v>2.5043005160619276</v>
      </c>
      <c r="BU274" s="38">
        <f>Matrix2!BU274/Matrix3!BU274*100</f>
        <v>1.3574228085269096</v>
      </c>
      <c r="BV274" s="38">
        <f>Matrix2!BV274/Matrix3!BV274*100</f>
        <v>6.25</v>
      </c>
      <c r="BW274" s="38">
        <f>Matrix2!BW274/Matrix3!BW274*100</f>
        <v>7.1120107962213224</v>
      </c>
      <c r="BX274" s="93" t="s">
        <v>238</v>
      </c>
      <c r="BY274" s="45">
        <f>Matrix2!BY274/Matrix3!BY274*1000000</f>
        <v>32802.380658181966</v>
      </c>
      <c r="BZ274" s="38">
        <f>Matrix2!BZ274/Matrix3!BZ274*100</f>
        <v>59.463135576269153</v>
      </c>
      <c r="CA274" s="38">
        <f>Matrix2!CA274/Matrix3!CA274*100</f>
        <v>70.137445524639631</v>
      </c>
      <c r="CB274" s="38">
        <f>Matrix2!CB274/Matrix3!CB274*100</f>
        <v>89.188414109549754</v>
      </c>
      <c r="CC274" s="38">
        <f>Matrix2!CC274/Matrix3!CC274*100</f>
        <v>10.811585890450244</v>
      </c>
      <c r="CD274" s="38">
        <f>Matrix2!CD274/Matrix3!CD274*100</f>
        <v>8.1827741133734833</v>
      </c>
      <c r="CE274" s="38">
        <f>Matrix2!CE274/Matrix3!CE274*100</f>
        <v>70.525187566988208</v>
      </c>
      <c r="CF274" s="38">
        <f>Matrix2!CF274/Matrix3!CF274*100</f>
        <v>5.5</v>
      </c>
      <c r="CG274" s="35">
        <f>Matrix2!$CG274-Matrix3!CG274</f>
        <v>3442</v>
      </c>
      <c r="CH274" s="38">
        <f>Matrix2!CH274/Matrix3!CH274*100</f>
        <v>3.5993003229278795</v>
      </c>
      <c r="CI274" s="38">
        <f>Matrix2!CI274/Matrix3!CI274*100</f>
        <v>2.2537674919268031</v>
      </c>
      <c r="CJ274" s="38">
        <f>Matrix2!CJ274/Matrix3!CJ274*100</f>
        <v>1.3455328310010763</v>
      </c>
      <c r="CK274" s="38">
        <f>Matrix2!CK274/Matrix3!CK274*100</f>
        <v>34.392523364485982</v>
      </c>
      <c r="CL274" s="29" t="s">
        <v>237</v>
      </c>
      <c r="CM274" s="38">
        <f>Matrix2!CM274/Matrix3!CM274*100</f>
        <v>52.336448598130836</v>
      </c>
      <c r="CN274" s="38">
        <f>Matrix2!CN274/Matrix3!CN274*100</f>
        <v>18.610747051114025</v>
      </c>
      <c r="CO274" s="40">
        <f>Matrix2!CO274/Matrix3!CO274*100</f>
        <v>6.0137092784962194</v>
      </c>
      <c r="CP274" s="35">
        <f>Matrix2!CP274-Matrix3!CP274</f>
        <v>67</v>
      </c>
      <c r="CQ274" s="77">
        <f>Matrix2!CQ274/Matrix3!CQ274*100-100</f>
        <v>0.58321727019499292</v>
      </c>
      <c r="CR274" s="35">
        <f>Matrix2!CR274-Matrix3!CR274</f>
        <v>-68</v>
      </c>
      <c r="CS274" s="50">
        <f>Matrix2!CS274/Matrix3!CS274*100-100</f>
        <v>-0.58504688978749186</v>
      </c>
      <c r="CT274" s="38">
        <f>Matrix2!CT274/Matrix3!CT274*100</f>
        <v>34.911293812202508</v>
      </c>
      <c r="CU274" s="35">
        <f>Matrix2!CT274-Matrix3!CU274</f>
        <v>37</v>
      </c>
      <c r="CV274" s="38">
        <f>Matrix2!CV274/Matrix3!CV274*100</f>
        <v>117.50411077455647</v>
      </c>
      <c r="CW274" s="38">
        <f>Matrix2!CW274/Matrix3!CW274*100</f>
        <v>54.31691803016362</v>
      </c>
      <c r="CX274" s="38">
        <f>Matrix2!CX274/Matrix3!CX274</f>
        <v>2.1506495741202789</v>
      </c>
      <c r="CY274" s="38">
        <f>Matrix2!CY274/Matrix3!CY274</f>
        <v>4.1766081871345033</v>
      </c>
      <c r="CZ274" s="38">
        <f>Matrix2!CZ274/Matrix3!CZ274</f>
        <v>45.366606170598914</v>
      </c>
      <c r="DA274" s="40" t="s">
        <v>46</v>
      </c>
      <c r="DB274" s="34" t="s">
        <v>46</v>
      </c>
      <c r="DC274" s="34" t="s">
        <v>46</v>
      </c>
      <c r="DD274" s="34" t="s">
        <v>46</v>
      </c>
      <c r="DE274" s="34" t="s">
        <v>46</v>
      </c>
      <c r="DF274" s="44">
        <f>Matrix2!DF274/Matrix3!DF274*100</f>
        <v>3.2504145936981761</v>
      </c>
      <c r="DG274" s="44">
        <f>Matrix2!DG274/Matrix3!DG274*100</f>
        <v>56.12244897959183</v>
      </c>
      <c r="DH274" s="44">
        <f>Matrix2!DH274/Matrix3!DH274*100</f>
        <v>2.3342670401493932</v>
      </c>
      <c r="DI274" s="44">
        <f>Matrix2!DI274/Matrix3!DI274*100</f>
        <v>36</v>
      </c>
    </row>
    <row r="275" spans="1:113" x14ac:dyDescent="0.2">
      <c r="A275" s="3" t="s">
        <v>32</v>
      </c>
      <c r="B275" s="4">
        <v>2022</v>
      </c>
      <c r="C275" s="2" t="s">
        <v>10</v>
      </c>
      <c r="D275" s="38">
        <f>Matrix2!D275/Matrix3!D275*100</f>
        <v>13.069908814589665</v>
      </c>
      <c r="E275" s="38">
        <f>Matrix2!E275/Matrix3!E275*100</f>
        <v>11.785714285714285</v>
      </c>
      <c r="F275" s="44" t="s">
        <v>46</v>
      </c>
      <c r="G275" s="40" t="s">
        <v>46</v>
      </c>
      <c r="H275" s="38">
        <f>Matrix2!H275/Matrix3!H275*100</f>
        <v>19.246711119120562</v>
      </c>
      <c r="I275" s="38">
        <f>Matrix2!I275/Matrix3!I275*100</f>
        <v>41.937736529104342</v>
      </c>
      <c r="J275" s="38">
        <f>Matrix2!J275/Matrix3!J275*100</f>
        <v>62.336160370084812</v>
      </c>
      <c r="K275" s="38">
        <f>Matrix2!K275/Matrix3!K275*100</f>
        <v>45.275882238253075</v>
      </c>
      <c r="L275" s="38">
        <f>Matrix2!L275/Matrix3!L275*100</f>
        <v>19.653442772457822</v>
      </c>
      <c r="M275" s="9" t="s">
        <v>46</v>
      </c>
      <c r="N275" s="29">
        <v>22.8</v>
      </c>
      <c r="O275" s="9">
        <f>Matrix2!O275/Matrix3!O275*100</f>
        <v>52.178834182229771</v>
      </c>
      <c r="P275" s="9">
        <f>Matrix2!P275/Matrix3!P275*100</f>
        <v>39.041916167664667</v>
      </c>
      <c r="Q275" s="9">
        <f>(Matrix3!Q275-Matrix2!Q275)/Matrix2!Q275*100</f>
        <v>42.50715436326167</v>
      </c>
      <c r="R275" s="40">
        <f>Matrix2!R275/Matrix3!R275*100</f>
        <v>40.063202247191008</v>
      </c>
      <c r="S275" s="38">
        <f>Matrix2!S275/Matrix3!S275*100</f>
        <v>63.977416239506724</v>
      </c>
      <c r="T275" s="38">
        <f>Matrix2!T275/Matrix3!T275*100</f>
        <v>71.485794822342555</v>
      </c>
      <c r="U275" s="38">
        <f>Matrix2!U275/Matrix3!U275*100</f>
        <v>46.153846153846153</v>
      </c>
      <c r="V275" s="38">
        <f>Matrix2!V275/Matrix3!V275*100</f>
        <v>55.75266092245311</v>
      </c>
      <c r="W275" s="38">
        <f>Matrix2!W275/Matrix3!W275*100</f>
        <v>49.001597444089455</v>
      </c>
      <c r="X275" s="38">
        <f>Matrix2!X275/Matrix3!X275*100</f>
        <v>13.224554997717938</v>
      </c>
      <c r="Y275" s="38">
        <f>Matrix2!Y275/Matrix3!Y275*100</f>
        <v>21.864856889938032</v>
      </c>
      <c r="Z275" s="38">
        <f>Matrix2!Z275/Matrix3!Z275*100</f>
        <v>15.360046457607432</v>
      </c>
      <c r="AA275" s="38">
        <f>(Matrix3!AA275-Matrix2!AA275)/Matrix2!AA275*100</f>
        <v>9.0806434418811861</v>
      </c>
      <c r="AB275" s="38">
        <f>Matrix2!AB275/Matrix3!AB275*100</f>
        <v>14.438994481912937</v>
      </c>
      <c r="AC275" s="38">
        <f>Matrix2!AC275/Matrix3!AC275*100</f>
        <v>13.744317654698952</v>
      </c>
      <c r="AD275" s="38">
        <f>Matrix2!AD275/Matrix3!AD275*100</f>
        <v>88.967611336032391</v>
      </c>
      <c r="AE275" s="44">
        <f>Matrix2!AE275/Matrix3!AE275*100</f>
        <v>41.332397559790529</v>
      </c>
      <c r="AF275" s="40">
        <f>Matrix2!AF275/Matrix3!AF275*100</f>
        <v>51.354757403906746</v>
      </c>
      <c r="AG275" s="38">
        <f>Matrix2!AG275/Matrix3!AG275*100</f>
        <v>17.530185619030455</v>
      </c>
      <c r="AH275" s="38">
        <f>Matrix2!AH275/Matrix3!AH275*100</f>
        <v>46.604215456674474</v>
      </c>
      <c r="AI275" s="38">
        <f>Matrix2!AI275/Matrix3!AI275*100</f>
        <v>103.25891711573006</v>
      </c>
      <c r="AJ275" s="38">
        <f>Matrix2!AJ275/Matrix3!AJ275*100</f>
        <v>24.574669187145556</v>
      </c>
      <c r="AK275" s="38">
        <f>Matrix2!AK275/Matrix3!AK275*100</f>
        <v>22.073279714030384</v>
      </c>
      <c r="AL275" s="38">
        <f>Matrix2!AL275/Matrix3!AL275*100</f>
        <v>20.933869526362827</v>
      </c>
      <c r="AM275" s="38">
        <f>Matrix2!AM275/Matrix3!AM275*100</f>
        <v>44.129554655870443</v>
      </c>
      <c r="AN275" s="38">
        <f>Matrix2!AN275/Matrix3!AN275*100</f>
        <v>24.839372911847853</v>
      </c>
      <c r="AO275" s="38">
        <f>Matrix2!AO275/Matrix3!AO275*1000</f>
        <v>53.970701619121051</v>
      </c>
      <c r="AP275" s="38">
        <f>Matrix2!AP275/Matrix3!AP275*100</f>
        <v>11.785714285714285</v>
      </c>
      <c r="AQ275" s="40">
        <f>Matrix2!AQ275/Matrix3!AQ275*100</f>
        <v>18.834796488427774</v>
      </c>
      <c r="AR275" s="38">
        <f>Matrix2!AR275/Matrix3!AR275*100</f>
        <v>9.6233555595602809</v>
      </c>
      <c r="AS275" s="38">
        <f>Matrix2!AS275/Matrix3!AS275*100</f>
        <v>33.754681647940075</v>
      </c>
      <c r="AT275" s="38">
        <f>Matrix2!AT275/Matrix3!AT275*100</f>
        <v>32.940360610263525</v>
      </c>
      <c r="AU275" s="38">
        <f>Matrix2!AU275/Matrix3!AU275*100</f>
        <v>45.473684210526315</v>
      </c>
      <c r="AV275" s="38">
        <f>Matrix2!AV275/Matrix3!AV275*100</f>
        <v>15.987827715355804</v>
      </c>
      <c r="AW275" s="38">
        <f>Matrix2!AW275/Matrix3!AW275*100</f>
        <v>3.51123595505618</v>
      </c>
      <c r="AX275" s="29">
        <v>7.1</v>
      </c>
      <c r="AY275" s="38" t="s">
        <v>46</v>
      </c>
      <c r="AZ275" s="34" t="s">
        <v>46</v>
      </c>
      <c r="BA275" s="40">
        <f>Matrix2!BA275/Matrix3!BA275*1000</f>
        <v>19.490644490644492</v>
      </c>
      <c r="BB275" s="34" t="s">
        <v>46</v>
      </c>
      <c r="BC275" s="38">
        <f>Matrix2!BC275/Matrix3!BC275*100</f>
        <v>5.7601880877742948</v>
      </c>
      <c r="BD275" s="55">
        <f>Matrix2!BD275/Matrix3!BD275*100</f>
        <v>54.761904761904766</v>
      </c>
      <c r="BE275" s="38">
        <f>Matrix2!BE275/Matrix3!BE275*100</f>
        <v>5</v>
      </c>
      <c r="BF275" s="51">
        <f>Matrix2!BF275/Matrix3!BF275*100</f>
        <v>38.636363636363633</v>
      </c>
      <c r="BG275" s="38">
        <f>Matrix2!BG275/Matrix3!BG275*100</f>
        <v>24.700396467832043</v>
      </c>
      <c r="BH275" s="38">
        <f>Matrix2!BH275/Matrix3!BH275*100</f>
        <v>6.7578659370725029</v>
      </c>
      <c r="BI275" s="38">
        <f>Matrix2!BI275/Matrix3!BI275*100</f>
        <v>18.549690917736566</v>
      </c>
      <c r="BJ275" s="38">
        <f>Matrix2!BJ275/Matrix3!BJ275*100</f>
        <v>9.5339990489776518</v>
      </c>
      <c r="BK275" s="38">
        <f>Matrix2!BK275/Matrix3!BK275*100</f>
        <v>26.483790523690775</v>
      </c>
      <c r="BL275" s="29" t="s">
        <v>46</v>
      </c>
      <c r="BM275" s="29" t="s">
        <v>46</v>
      </c>
      <c r="BN275" s="29" t="s">
        <v>46</v>
      </c>
      <c r="BO275" s="40" t="s">
        <v>46</v>
      </c>
      <c r="BP275" s="38">
        <f>Matrix2!BP275/Matrix3!BP275*100</f>
        <v>10.811551317880431</v>
      </c>
      <c r="BQ275" s="38">
        <f>Matrix2!BQ275/Matrix3!BQ275*100</f>
        <v>17.505108494696898</v>
      </c>
      <c r="BR275" s="38">
        <f>(Matrix2!BR275-Matrix3!BR275)/Matrix3!BR275*100</f>
        <v>47.450751862516569</v>
      </c>
      <c r="BS275" s="38">
        <f>Matrix2!BS275/Matrix3!BS275*100</f>
        <v>14.101639935123444</v>
      </c>
      <c r="BT275" s="38">
        <f>Matrix2!BT275/Matrix3!BT275*100</f>
        <v>7.3256442602270679</v>
      </c>
      <c r="BU275" s="38">
        <f>Matrix2!BU275/Matrix3!BU275*100</f>
        <v>4.2303687873308125</v>
      </c>
      <c r="BV275" s="38">
        <f>Matrix2!BV275/Matrix3!BV275*100</f>
        <v>15.487480180692254</v>
      </c>
      <c r="BW275" s="38">
        <f>Matrix2!BW275/Matrix3!BW275*100</f>
        <v>16.868958499890979</v>
      </c>
      <c r="BX275" s="93" t="s">
        <v>238</v>
      </c>
      <c r="BY275" s="45">
        <f>Matrix2!BY275/Matrix3!BY275*1000000</f>
        <v>23736.823242700819</v>
      </c>
      <c r="BZ275" s="38">
        <f>Matrix2!BZ275/Matrix3!BZ275*100</f>
        <v>60.695620832582442</v>
      </c>
      <c r="CA275" s="38">
        <f>Matrix2!CA275/Matrix3!CA275*100</f>
        <v>67.734392398485639</v>
      </c>
      <c r="CB275" s="38">
        <f>Matrix2!CB275/Matrix3!CB275*100</f>
        <v>89.188448682119571</v>
      </c>
      <c r="CC275" s="38">
        <f>Matrix2!CC275/Matrix3!CC275*100</f>
        <v>10.811551317880431</v>
      </c>
      <c r="CD275" s="38">
        <f>Matrix2!CD275/Matrix3!CD275*100</f>
        <v>8.9210367691380359</v>
      </c>
      <c r="CE275" s="38">
        <f>Matrix2!CE275/Matrix3!CE275*100</f>
        <v>69.298353403784716</v>
      </c>
      <c r="CF275" s="38">
        <f>Matrix2!CF275/Matrix3!CF275*100</f>
        <v>15.406162464985995</v>
      </c>
      <c r="CG275" s="35">
        <f>Matrix2!$CG275-Matrix3!CG275</f>
        <v>738</v>
      </c>
      <c r="CH275" s="38">
        <f>Matrix2!CH275/Matrix3!CH275*100</f>
        <v>6.5580463182897866</v>
      </c>
      <c r="CI275" s="38">
        <f>Matrix2!CI275/Matrix3!CI275*100</f>
        <v>5.2330760095011879</v>
      </c>
      <c r="CJ275" s="38">
        <f>Matrix2!CJ275/Matrix3!CJ275*100</f>
        <v>1.3249703087885987</v>
      </c>
      <c r="CK275" s="38">
        <f>Matrix2!CK275/Matrix3!CK275*100</f>
        <v>46.632710809281271</v>
      </c>
      <c r="CL275" s="29">
        <v>8</v>
      </c>
      <c r="CM275" s="38">
        <f>Matrix2!CM275/Matrix3!CM275*100</f>
        <v>68.251273344651949</v>
      </c>
      <c r="CN275" s="38">
        <f>Matrix2!CN275/Matrix3!CN275*100</f>
        <v>22.500728650539202</v>
      </c>
      <c r="CO275" s="40">
        <f>Matrix2!CO275/Matrix3!CO275*100</f>
        <v>13.983232598947163</v>
      </c>
      <c r="CP275" s="35">
        <f>Matrix2!CP275-Matrix3!CP275</f>
        <v>16</v>
      </c>
      <c r="CQ275" s="77">
        <f>Matrix2!CQ275/Matrix3!CQ275*100-100</f>
        <v>7.6639363893278301E-2</v>
      </c>
      <c r="CR275" s="35">
        <f>Matrix2!CR275-Matrix3!CR275</f>
        <v>-137</v>
      </c>
      <c r="CS275" s="50">
        <f>Matrix2!CS275/Matrix3!CS275*100-100</f>
        <v>-0.65145030908226431</v>
      </c>
      <c r="CT275" s="38">
        <f>Matrix2!CT275/Matrix3!CT275*100</f>
        <v>63.083329344756621</v>
      </c>
      <c r="CU275" s="35">
        <f>Matrix2!CT275-Matrix3!CU275</f>
        <v>0</v>
      </c>
      <c r="CV275" s="38">
        <f>Matrix2!CV275/Matrix3!CV275*100</f>
        <v>90.962523333173777</v>
      </c>
      <c r="CW275" s="38">
        <f>Matrix2!CW275/Matrix3!CW275*100</f>
        <v>42.811317354478284</v>
      </c>
      <c r="CX275" s="38">
        <f>Matrix2!CX275/Matrix3!CX275</f>
        <v>2.1108892058963384</v>
      </c>
      <c r="CY275" s="38">
        <f>Matrix2!CY275/Matrix3!CY275</f>
        <v>12.995316159250585</v>
      </c>
      <c r="CZ275" s="38">
        <f>Matrix2!CZ275/Matrix3!CZ275</f>
        <v>93.852008456659618</v>
      </c>
      <c r="DA275" s="40" t="s">
        <v>46</v>
      </c>
      <c r="DB275" s="34" t="s">
        <v>46</v>
      </c>
      <c r="DC275" s="34" t="s">
        <v>46</v>
      </c>
      <c r="DD275" s="34" t="s">
        <v>46</v>
      </c>
      <c r="DE275" s="34" t="s">
        <v>46</v>
      </c>
      <c r="DF275" s="44">
        <f>Matrix2!DF275/Matrix3!DF275*100</f>
        <v>5.7601880877742948</v>
      </c>
      <c r="DG275" s="44">
        <f>Matrix2!DG275/Matrix3!DG275*100</f>
        <v>54.761904761904766</v>
      </c>
      <c r="DH275" s="44">
        <f>Matrix2!DH275/Matrix3!DH275*100</f>
        <v>5</v>
      </c>
      <c r="DI275" s="44">
        <f>Matrix2!DI275/Matrix3!DI275*100</f>
        <v>38.636363636363633</v>
      </c>
    </row>
    <row r="276" spans="1:113" x14ac:dyDescent="0.2">
      <c r="A276" s="3" t="s">
        <v>33</v>
      </c>
      <c r="B276" s="4">
        <v>2022</v>
      </c>
      <c r="C276" s="2" t="s">
        <v>11</v>
      </c>
      <c r="D276" s="38">
        <f>Matrix2!D276/Matrix3!D276*100</f>
        <v>15.021459227467812</v>
      </c>
      <c r="E276" s="38">
        <f>Matrix2!E276/Matrix3!E276*100</f>
        <v>12.308715901530274</v>
      </c>
      <c r="F276" s="44" t="s">
        <v>46</v>
      </c>
      <c r="G276" s="40" t="s">
        <v>46</v>
      </c>
      <c r="H276" s="38">
        <f>Matrix2!H276/Matrix3!H276*100</f>
        <v>17.44740532959327</v>
      </c>
      <c r="I276" s="38">
        <f>Matrix2!I276/Matrix3!I276*100</f>
        <v>38.529102384291726</v>
      </c>
      <c r="J276" s="38">
        <f>Matrix2!J276/Matrix3!J276*100</f>
        <v>60.377735585090441</v>
      </c>
      <c r="K276" s="38">
        <f>Matrix2!K276/Matrix3!K276*100</f>
        <v>40.034692107545531</v>
      </c>
      <c r="L276" s="38">
        <f>Matrix2!L276/Matrix3!L276*100</f>
        <v>16.772482520292535</v>
      </c>
      <c r="M276" s="9" t="s">
        <v>46</v>
      </c>
      <c r="N276" s="29">
        <v>18</v>
      </c>
      <c r="O276" s="9">
        <f>Matrix2!O276/Matrix3!O276*100</f>
        <v>44.167497507477563</v>
      </c>
      <c r="P276" s="9">
        <f>Matrix2!P276/Matrix3!P276*100</f>
        <v>38.338381652964088</v>
      </c>
      <c r="Q276" s="9">
        <f>(Matrix3!Q276-Matrix2!Q276)/Matrix2!Q276*100</f>
        <v>40.793859663303152</v>
      </c>
      <c r="R276" s="40">
        <f>Matrix2!R276/Matrix3!R276*100</f>
        <v>33.440514469453376</v>
      </c>
      <c r="S276" s="38">
        <f>Matrix2!S276/Matrix3!S276*100</f>
        <v>68.045390070921982</v>
      </c>
      <c r="T276" s="38">
        <f>Matrix2!T276/Matrix3!T276*100</f>
        <v>73.169551661111711</v>
      </c>
      <c r="U276" s="38">
        <f>Matrix2!U276/Matrix3!U276*100</f>
        <v>45.636140135218199</v>
      </c>
      <c r="V276" s="38">
        <f>Matrix2!V276/Matrix3!V276*100</f>
        <v>56.546355272469917</v>
      </c>
      <c r="W276" s="38">
        <f>Matrix2!W276/Matrix3!W276*100</f>
        <v>47.484367484367482</v>
      </c>
      <c r="X276" s="38">
        <f>Matrix2!X276/Matrix3!X276*100</f>
        <v>12.759428248405072</v>
      </c>
      <c r="Y276" s="38">
        <f>Matrix2!Y276/Matrix3!Y276*100</f>
        <v>21.800251783466219</v>
      </c>
      <c r="Z276" s="38">
        <f>Matrix2!Z276/Matrix3!Z276*100</f>
        <v>14.615229653505239</v>
      </c>
      <c r="AA276" s="38">
        <f>(Matrix3!AA276-Matrix2!AA276)/Matrix2!AA276*100</f>
        <v>12.228410576202482</v>
      </c>
      <c r="AB276" s="38">
        <f>Matrix2!AB276/Matrix3!AB276*100</f>
        <v>11.459380742692694</v>
      </c>
      <c r="AC276" s="38">
        <f>Matrix2!AC276/Matrix3!AC276*100</f>
        <v>11.4578531153587</v>
      </c>
      <c r="AD276" s="38">
        <f>Matrix2!AD276/Matrix3!AD276*100</f>
        <v>88.931297709923669</v>
      </c>
      <c r="AE276" s="44">
        <f>Matrix2!AE276/Matrix3!AE276*100</f>
        <v>73.430114787305882</v>
      </c>
      <c r="AF276" s="40">
        <f>Matrix2!AF276/Matrix3!AF276*100</f>
        <v>70.320483046911292</v>
      </c>
      <c r="AG276" s="38">
        <f>Matrix2!AG276/Matrix3!AG276*100</f>
        <v>17.54382889200561</v>
      </c>
      <c r="AH276" s="38">
        <f>Matrix2!AH276/Matrix3!AH276*100</f>
        <v>52.448210922787197</v>
      </c>
      <c r="AI276" s="38">
        <f>Matrix2!AI276/Matrix3!AI276*100</f>
        <v>91.84210526315789</v>
      </c>
      <c r="AJ276" s="38">
        <f>Matrix2!AJ276/Matrix3!AJ276*100</f>
        <v>22.433813283790059</v>
      </c>
      <c r="AK276" s="38">
        <f>Matrix2!AK276/Matrix3!AK276*100</f>
        <v>22.13211691164048</v>
      </c>
      <c r="AL276" s="38">
        <f>Matrix2!AL276/Matrix3!AL276*100</f>
        <v>16.928535225544856</v>
      </c>
      <c r="AM276" s="38">
        <f>Matrix2!AM276/Matrix3!AM276*100</f>
        <v>38.244274809160302</v>
      </c>
      <c r="AN276" s="38">
        <f>Matrix2!AN276/Matrix3!AN276*100</f>
        <v>20.555611072249423</v>
      </c>
      <c r="AO276" s="38">
        <f>Matrix2!AO276/Matrix3!AO276*1000</f>
        <v>67.652643149795153</v>
      </c>
      <c r="AP276" s="38">
        <f>Matrix2!AP276/Matrix3!AP276*100</f>
        <v>12.308715901530274</v>
      </c>
      <c r="AQ276" s="40">
        <f>Matrix2!AQ276/Matrix3!AQ276*100</f>
        <v>18.187422934648581</v>
      </c>
      <c r="AR276" s="38">
        <f>Matrix2!AR276/Matrix3!AR276*100</f>
        <v>10.227910238429171</v>
      </c>
      <c r="AS276" s="38">
        <f>Matrix2!AS276/Matrix3!AS276*100</f>
        <v>35.635927322591705</v>
      </c>
      <c r="AT276" s="38">
        <f>Matrix2!AT276/Matrix3!AT276*100</f>
        <v>33.381433381433382</v>
      </c>
      <c r="AU276" s="38">
        <f>Matrix2!AU276/Matrix3!AU276*100</f>
        <v>42.795389048991353</v>
      </c>
      <c r="AV276" s="38">
        <f>Matrix2!AV276/Matrix3!AV276*100</f>
        <v>11.55296537538567</v>
      </c>
      <c r="AW276" s="38">
        <f>Matrix2!AW276/Matrix3!AW276*100</f>
        <v>2.3654439492629411</v>
      </c>
      <c r="AX276" s="29">
        <v>4.5</v>
      </c>
      <c r="AY276" s="38" t="s">
        <v>46</v>
      </c>
      <c r="AZ276" s="34" t="s">
        <v>46</v>
      </c>
      <c r="BA276" s="40">
        <f>Matrix2!BA276/Matrix3!BA276*1000</f>
        <v>17.134249670495198</v>
      </c>
      <c r="BB276" s="34" t="s">
        <v>46</v>
      </c>
      <c r="BC276" s="38">
        <f>Matrix2!BC276/Matrix3!BC276*100</f>
        <v>6.4374431990305974</v>
      </c>
      <c r="BD276" s="55">
        <f>Matrix2!BD276/Matrix3!BD276*100</f>
        <v>62.117647058823536</v>
      </c>
      <c r="BE276" s="38">
        <f>Matrix2!BE276/Matrix3!BE276*100</f>
        <v>4.5092838196286467</v>
      </c>
      <c r="BF276" s="51">
        <f>Matrix2!BF276/Matrix3!BF276*100</f>
        <v>40.196078431372548</v>
      </c>
      <c r="BG276" s="38">
        <f>Matrix2!BG276/Matrix3!BG276*100</f>
        <v>21.814516129032256</v>
      </c>
      <c r="BH276" s="38">
        <f>Matrix2!BH276/Matrix3!BH276*100</f>
        <v>4.9505746202684238</v>
      </c>
      <c r="BI276" s="38">
        <f>Matrix2!BI276/Matrix3!BI276*100</f>
        <v>16.178982952273635</v>
      </c>
      <c r="BJ276" s="38">
        <f>Matrix2!BJ276/Matrix3!BJ276*100</f>
        <v>8.418450801497583</v>
      </c>
      <c r="BK276" s="38">
        <f>Matrix2!BK276/Matrix3!BK276*100</f>
        <v>24.740932642487046</v>
      </c>
      <c r="BL276" s="29" t="s">
        <v>46</v>
      </c>
      <c r="BM276" s="29" t="s">
        <v>46</v>
      </c>
      <c r="BN276" s="29" t="s">
        <v>46</v>
      </c>
      <c r="BO276" s="40" t="s">
        <v>46</v>
      </c>
      <c r="BP276" s="38">
        <f>Matrix2!BP276/Matrix3!BP276*100</f>
        <v>11.037337915950634</v>
      </c>
      <c r="BQ276" s="38">
        <f>Matrix2!BQ276/Matrix3!BQ276*100</f>
        <v>16.952497618075405</v>
      </c>
      <c r="BR276" s="38">
        <f>(Matrix2!BR276-Matrix3!BR276)/Matrix3!BR276*100</f>
        <v>49.40623844367159</v>
      </c>
      <c r="BS276" s="38">
        <f>Matrix2!BS276/Matrix3!BS276*100</f>
        <v>11.458625525946704</v>
      </c>
      <c r="BT276" s="38">
        <f>Matrix2!BT276/Matrix3!BT276*100</f>
        <v>5.6819775596072928</v>
      </c>
      <c r="BU276" s="38">
        <f>Matrix2!BU276/Matrix3!BU276*100</f>
        <v>2.9175128886111543</v>
      </c>
      <c r="BV276" s="38">
        <f>Matrix2!BV276/Matrix3!BV276*100</f>
        <v>12.153283853173981</v>
      </c>
      <c r="BW276" s="38">
        <f>Matrix2!BW276/Matrix3!BW276*100</f>
        <v>13.179262960649593</v>
      </c>
      <c r="BX276" s="93" t="s">
        <v>238</v>
      </c>
      <c r="BY276" s="45">
        <f>Matrix2!BY276/Matrix3!BY276*1000000</f>
        <v>24262.526515982736</v>
      </c>
      <c r="BZ276" s="38">
        <f>Matrix2!BZ276/Matrix3!BZ276*100</f>
        <v>63.711430575035067</v>
      </c>
      <c r="CA276" s="38">
        <f>Matrix2!CA276/Matrix3!CA276*100</f>
        <v>70.676567201258734</v>
      </c>
      <c r="CB276" s="38">
        <f>Matrix2!CB276/Matrix3!CB276*100</f>
        <v>88.96266208404937</v>
      </c>
      <c r="CC276" s="38">
        <f>Matrix2!CC276/Matrix3!CC276*100</f>
        <v>11.037337915950634</v>
      </c>
      <c r="CD276" s="38">
        <f>Matrix2!CD276/Matrix3!CD276*100</f>
        <v>9.111857522262147</v>
      </c>
      <c r="CE276" s="38">
        <f>Matrix2!CE276/Matrix3!CE276*100</f>
        <v>70.682237246465888</v>
      </c>
      <c r="CF276" s="38">
        <f>Matrix2!CF276/Matrix3!CF276*100</f>
        <v>11.456310679611651</v>
      </c>
      <c r="CG276" s="35">
        <f>Matrix2!$CG276-Matrix3!CG276</f>
        <v>10644</v>
      </c>
      <c r="CH276" s="38">
        <f>Matrix2!CH276/Matrix3!CH276*100</f>
        <v>5.5199361602597623</v>
      </c>
      <c r="CI276" s="38">
        <f>Matrix2!CI276/Matrix3!CI276*100</f>
        <v>4.1028039954871902</v>
      </c>
      <c r="CJ276" s="38">
        <f>Matrix2!CJ276/Matrix3!CJ276*100</f>
        <v>1.417132164772571</v>
      </c>
      <c r="CK276" s="38">
        <f>Matrix2!CK276/Matrix3!CK276*100</f>
        <v>46.909272183449652</v>
      </c>
      <c r="CL276" s="29">
        <v>6.5</v>
      </c>
      <c r="CM276" s="38">
        <f>Matrix2!CM276/Matrix3!CM276*100</f>
        <v>63.50947158524427</v>
      </c>
      <c r="CN276" s="38">
        <f>Matrix2!CN276/Matrix3!CN276*100</f>
        <v>20.652474426320154</v>
      </c>
      <c r="CO276" s="40">
        <f>Matrix2!CO276/Matrix3!CO276*100</f>
        <v>11.167967620699624</v>
      </c>
      <c r="CP276" s="35">
        <f>Matrix2!CP276-Matrix3!CP276</f>
        <v>51</v>
      </c>
      <c r="CQ276" s="77">
        <f>Matrix2!CQ276/Matrix3!CQ276*100-100</f>
        <v>0.18745175873856113</v>
      </c>
      <c r="CR276" s="35">
        <f>Matrix2!CR276-Matrix3!CR276</f>
        <v>-253</v>
      </c>
      <c r="CS276" s="50">
        <f>Matrix2!CS276/Matrix3!CS276*100-100</f>
        <v>-0.91963214714114372</v>
      </c>
      <c r="CT276" s="38">
        <f>Matrix2!CT276/Matrix3!CT276*100</f>
        <v>60.143810991268623</v>
      </c>
      <c r="CU276" s="35">
        <f>Matrix2!CT276-Matrix3!CU276</f>
        <v>45</v>
      </c>
      <c r="CV276" s="38">
        <f>Matrix2!CV276/Matrix3!CV276*100</f>
        <v>89.41118203830068</v>
      </c>
      <c r="CW276" s="38">
        <f>Matrix2!CW276/Matrix3!CW276*100</f>
        <v>42.727384291725102</v>
      </c>
      <c r="CX276" s="38">
        <f>Matrix2!CX276/Matrix3!CX276</f>
        <v>2.0733524771909417</v>
      </c>
      <c r="CY276" s="38">
        <f>Matrix2!CY276/Matrix3!CY276</f>
        <v>7.9255245241072672</v>
      </c>
      <c r="CZ276" s="38">
        <f>Matrix2!CZ276/Matrix3!CZ276</f>
        <v>78.893499308437072</v>
      </c>
      <c r="DA276" s="40" t="s">
        <v>46</v>
      </c>
      <c r="DB276" s="34" t="s">
        <v>46</v>
      </c>
      <c r="DC276" s="34" t="s">
        <v>46</v>
      </c>
      <c r="DD276" s="34" t="s">
        <v>46</v>
      </c>
      <c r="DE276" s="34" t="s">
        <v>46</v>
      </c>
      <c r="DF276" s="44">
        <f>Matrix2!DF276/Matrix3!DF276*100</f>
        <v>6.4374431990305974</v>
      </c>
      <c r="DG276" s="44">
        <f>Matrix2!DG276/Matrix3!DG276*100</f>
        <v>62.117647058823536</v>
      </c>
      <c r="DH276" s="44">
        <f>Matrix2!DH276/Matrix3!DH276*100</f>
        <v>4.5092838196286467</v>
      </c>
      <c r="DI276" s="44">
        <f>Matrix2!DI276/Matrix3!DI276*100</f>
        <v>40.196078431372548</v>
      </c>
    </row>
    <row r="277" spans="1:113" x14ac:dyDescent="0.2">
      <c r="A277" s="3" t="s">
        <v>34</v>
      </c>
      <c r="B277" s="4">
        <v>2022</v>
      </c>
      <c r="C277" s="2" t="s">
        <v>12</v>
      </c>
      <c r="D277" s="38">
        <f>Matrix2!D277/Matrix3!D277*100</f>
        <v>11.739130434782609</v>
      </c>
      <c r="E277" s="38">
        <f>Matrix2!E277/Matrix3!E277*100</f>
        <v>6.3439065108514185</v>
      </c>
      <c r="F277" s="44" t="s">
        <v>46</v>
      </c>
      <c r="G277" s="40" t="s">
        <v>46</v>
      </c>
      <c r="H277" s="38">
        <f>Matrix2!H277/Matrix3!H277*100</f>
        <v>13.760844798878274</v>
      </c>
      <c r="I277" s="38">
        <f>Matrix2!I277/Matrix3!I277*100</f>
        <v>27.068179826483217</v>
      </c>
      <c r="J277" s="38">
        <f>Matrix2!J277/Matrix3!J277*100</f>
        <v>44.300968462875588</v>
      </c>
      <c r="K277" s="38">
        <f>Matrix2!K277/Matrix3!K277*100</f>
        <v>27.965066129959748</v>
      </c>
      <c r="L277" s="38">
        <f>Matrix2!L277/Matrix3!L277*100</f>
        <v>10.301044439893509</v>
      </c>
      <c r="M277" s="9" t="s">
        <v>46</v>
      </c>
      <c r="N277" s="29">
        <v>20.8</v>
      </c>
      <c r="O277" s="9">
        <f>Matrix2!O277/Matrix3!O277*100</f>
        <v>42.10134128166915</v>
      </c>
      <c r="P277" s="9">
        <f>Matrix2!P277/Matrix3!P277*100</f>
        <v>45.093945720250524</v>
      </c>
      <c r="Q277" s="9">
        <f>(Matrix3!Q277-Matrix2!Q277)/Matrix2!Q277*100</f>
        <v>47.869685132723468</v>
      </c>
      <c r="R277" s="40">
        <f>Matrix2!R277/Matrix3!R277*100</f>
        <v>39.11797484476994</v>
      </c>
      <c r="S277" s="38">
        <f>Matrix2!S277/Matrix3!S277*100</f>
        <v>68.375228198286749</v>
      </c>
      <c r="T277" s="38">
        <f>Matrix2!T277/Matrix3!T277*100</f>
        <v>73.703305563020692</v>
      </c>
      <c r="U277" s="38">
        <f>Matrix2!U277/Matrix3!U277*100</f>
        <v>45.787604906391223</v>
      </c>
      <c r="V277" s="38">
        <f>Matrix2!V277/Matrix3!V277*100</f>
        <v>57.877358490566031</v>
      </c>
      <c r="W277" s="38">
        <f>Matrix2!W277/Matrix3!W277*100</f>
        <v>50.370109270356011</v>
      </c>
      <c r="X277" s="38">
        <f>Matrix2!X277/Matrix3!X277*100</f>
        <v>10.856405676292548</v>
      </c>
      <c r="Y277" s="38">
        <f>Matrix2!Y277/Matrix3!Y277*100</f>
        <v>21.428571428571427</v>
      </c>
      <c r="Z277" s="38">
        <f>Matrix2!Z277/Matrix3!Z277*100</f>
        <v>14.567214700193423</v>
      </c>
      <c r="AA277" s="38">
        <f>(Matrix3!AA277-Matrix2!AA277)/Matrix2!AA277*100</f>
        <v>12.618098832348196</v>
      </c>
      <c r="AB277" s="38">
        <f>Matrix2!AB277/Matrix3!AB277*100</f>
        <v>10.592553749344519</v>
      </c>
      <c r="AC277" s="38">
        <f>Matrix2!AC277/Matrix3!AC277*100</f>
        <v>10.193321616871705</v>
      </c>
      <c r="AD277" s="38">
        <f>Matrix2!AD277/Matrix3!AD277*100</f>
        <v>87.991927346115034</v>
      </c>
      <c r="AE277" s="44">
        <f>Matrix2!AE277/Matrix3!AE277*100</f>
        <v>65.38937571166889</v>
      </c>
      <c r="AF277" s="40">
        <f>Matrix2!AF277/Matrix3!AF277*100</f>
        <v>91.723744292237441</v>
      </c>
      <c r="AG277" s="38">
        <f>Matrix2!AG277/Matrix3!AG277*100</f>
        <v>17.645254578915083</v>
      </c>
      <c r="AH277" s="38">
        <f>Matrix2!AH277/Matrix3!AH277*100</f>
        <v>62.339055793991413</v>
      </c>
      <c r="AI277" s="38">
        <f>Matrix2!AI277/Matrix3!AI277*100</f>
        <v>100.00784744565642</v>
      </c>
      <c r="AJ277" s="38">
        <f>Matrix2!AJ277/Matrix3!AJ277*100</f>
        <v>3.5388127853881275</v>
      </c>
      <c r="AK277" s="38">
        <f>Matrix2!AK277/Matrix3!AK277*100</f>
        <v>21.179739260525754</v>
      </c>
      <c r="AL277" s="38">
        <f>Matrix2!AL277/Matrix3!AL277*100</f>
        <v>14.639880316306902</v>
      </c>
      <c r="AM277" s="38">
        <f>Matrix2!AM277/Matrix3!AM277*100</f>
        <v>34.308779011099901</v>
      </c>
      <c r="AN277" s="38">
        <f>Matrix2!AN277/Matrix3!AN277*100</f>
        <v>19.729327042463371</v>
      </c>
      <c r="AO277" s="38">
        <f>Matrix2!AO277/Matrix3!AO277*1000</f>
        <v>47.429848522473307</v>
      </c>
      <c r="AP277" s="38">
        <f>Matrix2!AP277/Matrix3!AP277*100</f>
        <v>6.3439065108514185</v>
      </c>
      <c r="AQ277" s="40">
        <f>Matrix2!AQ277/Matrix3!AQ277*100</f>
        <v>8.0769230769230766</v>
      </c>
      <c r="AR277" s="38">
        <f>Matrix2!AR277/Matrix3!AR277*100</f>
        <v>9.8019454911927077</v>
      </c>
      <c r="AS277" s="38">
        <f>Matrix2!AS277/Matrix3!AS277*100</f>
        <v>40.925346446133219</v>
      </c>
      <c r="AT277" s="38">
        <f>Matrix2!AT277/Matrix3!AT277*100</f>
        <v>33.533588203167668</v>
      </c>
      <c r="AU277" s="38">
        <f>Matrix2!AU277/Matrix3!AU277*100</f>
        <v>43.159609120521175</v>
      </c>
      <c r="AV277" s="38">
        <f>Matrix2!AV277/Matrix3!AV277*100</f>
        <v>10.885113991953508</v>
      </c>
      <c r="AW277" s="38">
        <f>Matrix2!AW277/Matrix3!AW277*100</f>
        <v>2.7045149754135003</v>
      </c>
      <c r="AX277" s="29">
        <v>4.9000000000000004</v>
      </c>
      <c r="AY277" s="38" t="s">
        <v>46</v>
      </c>
      <c r="AZ277" s="34" t="s">
        <v>46</v>
      </c>
      <c r="BA277" s="40">
        <f>Matrix2!BA277/Matrix3!BA277*1000</f>
        <v>13.2858837485172</v>
      </c>
      <c r="BB277" s="34" t="s">
        <v>46</v>
      </c>
      <c r="BC277" s="38">
        <f>Matrix2!BC277/Matrix3!BC277*100</f>
        <v>8.0696836203444136</v>
      </c>
      <c r="BD277" s="55">
        <f>Matrix2!BD277/Matrix3!BD277*100</f>
        <v>50.620347394540943</v>
      </c>
      <c r="BE277" s="38">
        <f>Matrix2!BE277/Matrix3!BE277*100</f>
        <v>7.204301075268817</v>
      </c>
      <c r="BF277" s="51">
        <f>Matrix2!BF277/Matrix3!BF277*100</f>
        <v>33.582089552238806</v>
      </c>
      <c r="BG277" s="38">
        <f>Matrix2!BG277/Matrix3!BG277*100</f>
        <v>21.396021382876171</v>
      </c>
      <c r="BH277" s="38">
        <f>Matrix2!BH277/Matrix3!BH277*100</f>
        <v>3.5429039524882242</v>
      </c>
      <c r="BI277" s="38">
        <f>Matrix2!BI277/Matrix3!BI277*100</f>
        <v>15.275155422518996</v>
      </c>
      <c r="BJ277" s="38">
        <f>Matrix2!BJ277/Matrix3!BJ277*100</f>
        <v>7.2898917798756626</v>
      </c>
      <c r="BK277" s="38">
        <f>Matrix2!BK277/Matrix3!BK277*100</f>
        <v>27.353126974099812</v>
      </c>
      <c r="BL277" s="29" t="s">
        <v>46</v>
      </c>
      <c r="BM277" s="29" t="s">
        <v>46</v>
      </c>
      <c r="BN277" s="29" t="s">
        <v>46</v>
      </c>
      <c r="BO277" s="40" t="s">
        <v>46</v>
      </c>
      <c r="BP277" s="38">
        <f>Matrix2!BP277/Matrix3!BP277*100</f>
        <v>10.237589337454125</v>
      </c>
      <c r="BQ277" s="38">
        <f>Matrix2!BQ277/Matrix3!BQ277*100</f>
        <v>16.669461680362232</v>
      </c>
      <c r="BR277" s="38">
        <f>(Matrix2!BR277-Matrix3!BR277)/Matrix3!BR277*100</f>
        <v>46.99916270629663</v>
      </c>
      <c r="BS277" s="38">
        <f>Matrix2!BS277/Matrix3!BS277*100</f>
        <v>10.393479975462274</v>
      </c>
      <c r="BT277" s="38">
        <f>Matrix2!BT277/Matrix3!BT277*100</f>
        <v>4.7213215318552271</v>
      </c>
      <c r="BU277" s="38">
        <f>Matrix2!BU277/Matrix3!BU277*100</f>
        <v>2.5352520764921769</v>
      </c>
      <c r="BV277" s="38">
        <f>Matrix2!BV277/Matrix3!BV277*100</f>
        <v>10.627682702491779</v>
      </c>
      <c r="BW277" s="38">
        <f>Matrix2!BW277/Matrix3!BW277*100</f>
        <v>11.616892514142876</v>
      </c>
      <c r="BX277" s="93" t="s">
        <v>238</v>
      </c>
      <c r="BY277" s="45">
        <f>Matrix2!BY277/Matrix3!BY277*1000000</f>
        <v>24365.425556008515</v>
      </c>
      <c r="BZ277" s="38">
        <f>Matrix2!BZ277/Matrix3!BZ277*100</f>
        <v>63.763035667338528</v>
      </c>
      <c r="CA277" s="38">
        <f>Matrix2!CA277/Matrix3!CA277*100</f>
        <v>71.097988051912381</v>
      </c>
      <c r="CB277" s="38">
        <f>Matrix2!CB277/Matrix3!CB277*100</f>
        <v>89.762410662545875</v>
      </c>
      <c r="CC277" s="38">
        <f>Matrix2!CC277/Matrix3!CC277*100</f>
        <v>10.237589337454125</v>
      </c>
      <c r="CD277" s="38">
        <f>Matrix2!CD277/Matrix3!CD277*100</f>
        <v>7.8954993239327793</v>
      </c>
      <c r="CE277" s="38">
        <f>Matrix2!CE277/Matrix3!CE277*100</f>
        <v>70.712287497310086</v>
      </c>
      <c r="CF277" s="38">
        <f>Matrix2!CF277/Matrix3!CF277*100</f>
        <v>12.546125461254611</v>
      </c>
      <c r="CG277" s="35">
        <f>Matrix2!$CG277-Matrix3!CG277</f>
        <v>-3693</v>
      </c>
      <c r="CH277" s="38">
        <f>Matrix2!CH277/Matrix3!CH277*100</f>
        <v>4.6110500274876305</v>
      </c>
      <c r="CI277" s="38">
        <f>Matrix2!CI277/Matrix3!CI277*100</f>
        <v>3.6799065420560746</v>
      </c>
      <c r="CJ277" s="38">
        <f>Matrix2!CJ277/Matrix3!CJ277*100</f>
        <v>0.93114348543155578</v>
      </c>
      <c r="CK277" s="38">
        <f>Matrix2!CK277/Matrix3!CK277*100</f>
        <v>44.03874813710879</v>
      </c>
      <c r="CL277" s="29">
        <v>5.5</v>
      </c>
      <c r="CM277" s="38">
        <f>Matrix2!CM277/Matrix3!CM277*100</f>
        <v>67.734724292101347</v>
      </c>
      <c r="CN277" s="38">
        <f>Matrix2!CN277/Matrix3!CN277*100</f>
        <v>21.075873143315938</v>
      </c>
      <c r="CO277" s="40">
        <f>Matrix2!CO277/Matrix3!CO277*100</f>
        <v>10.095600920069005</v>
      </c>
      <c r="CP277" s="35">
        <f>Matrix2!CP277-Matrix3!CP277</f>
        <v>104</v>
      </c>
      <c r="CQ277" s="77">
        <f>Matrix2!CQ277/Matrix3!CQ277*100-100</f>
        <v>0.48210643426665456</v>
      </c>
      <c r="CR277" s="35">
        <f>Matrix2!CR277-Matrix3!CR277</f>
        <v>-39</v>
      </c>
      <c r="CS277" s="50">
        <f>Matrix2!CS277/Matrix3!CS277*100-100</f>
        <v>-0.17959935528436688</v>
      </c>
      <c r="CT277" s="38">
        <f>Matrix2!CT277/Matrix3!CT277*100</f>
        <v>46.212400811957927</v>
      </c>
      <c r="CU277" s="35">
        <f>Matrix2!CT277-Matrix3!CU277</f>
        <v>81</v>
      </c>
      <c r="CV277" s="38">
        <f>Matrix2!CV277/Matrix3!CV277*100</f>
        <v>99.488374238789461</v>
      </c>
      <c r="CW277" s="38">
        <f>Matrix2!CW277/Matrix3!CW277*100</f>
        <v>47.246297432302171</v>
      </c>
      <c r="CX277" s="38">
        <f>Matrix2!CX277/Matrix3!CX277</f>
        <v>2.1019571724614323</v>
      </c>
      <c r="CY277" s="38">
        <f>Matrix2!CY277/Matrix3!CY277</f>
        <v>3.575154695699851</v>
      </c>
      <c r="CZ277" s="38">
        <f>Matrix2!CZ277/Matrix3!CZ277</f>
        <v>53.698823529411762</v>
      </c>
      <c r="DA277" s="40" t="s">
        <v>46</v>
      </c>
      <c r="DB277" s="34" t="s">
        <v>46</v>
      </c>
      <c r="DC277" s="34" t="s">
        <v>46</v>
      </c>
      <c r="DD277" s="34" t="s">
        <v>46</v>
      </c>
      <c r="DE277" s="34" t="s">
        <v>46</v>
      </c>
      <c r="DF277" s="44">
        <f>Matrix2!DF277/Matrix3!DF277*100</f>
        <v>8.0696836203444136</v>
      </c>
      <c r="DG277" s="44">
        <f>Matrix2!DG277/Matrix3!DG277*100</f>
        <v>50.620347394540943</v>
      </c>
      <c r="DH277" s="44">
        <f>Matrix2!DH277/Matrix3!DH277*100</f>
        <v>7.204301075268817</v>
      </c>
      <c r="DI277" s="44">
        <f>Matrix2!DI277/Matrix3!DI277*100</f>
        <v>33.582089552238806</v>
      </c>
    </row>
    <row r="278" spans="1:113" x14ac:dyDescent="0.2">
      <c r="A278" s="3" t="s">
        <v>35</v>
      </c>
      <c r="B278" s="4">
        <v>2022</v>
      </c>
      <c r="C278" s="2" t="s">
        <v>228</v>
      </c>
      <c r="D278" s="38">
        <f>Matrix2!D278/Matrix3!D278*100</f>
        <v>11.812778603268944</v>
      </c>
      <c r="E278" s="38">
        <f>Matrix2!E278/Matrix3!E278*100</f>
        <v>10.204081632653061</v>
      </c>
      <c r="F278" s="44" t="s">
        <v>46</v>
      </c>
      <c r="G278" s="40" t="s">
        <v>46</v>
      </c>
      <c r="H278" s="38">
        <f>Matrix2!H278/Matrix3!H278*100</f>
        <v>9.7028713021931452</v>
      </c>
      <c r="I278" s="38">
        <f>Matrix2!I278/Matrix3!I278*100</f>
        <v>21.457604277609928</v>
      </c>
      <c r="J278" s="38">
        <f>Matrix2!J278/Matrix3!J278*100</f>
        <v>37.531969309462916</v>
      </c>
      <c r="K278" s="38">
        <f>Matrix2!K278/Matrix3!K278*100</f>
        <v>21.749391815838205</v>
      </c>
      <c r="L278" s="38">
        <f>Matrix2!L278/Matrix3!L278*100</f>
        <v>8.895359759534097</v>
      </c>
      <c r="M278" s="9" t="s">
        <v>46</v>
      </c>
      <c r="N278" s="29">
        <v>21.2</v>
      </c>
      <c r="O278" s="9">
        <f>Matrix2!O278/Matrix3!O278*100</f>
        <v>32.556270096463024</v>
      </c>
      <c r="P278" s="9">
        <f>Matrix2!P278/Matrix3!P278*100</f>
        <v>33.542713567839193</v>
      </c>
      <c r="Q278" s="9">
        <f>(Matrix3!Q278-Matrix2!Q278)/Matrix2!Q278*100</f>
        <v>37.648210651969791</v>
      </c>
      <c r="R278" s="40">
        <f>Matrix2!R278/Matrix3!R278*100</f>
        <v>40.031362007168461</v>
      </c>
      <c r="S278" s="38">
        <f>Matrix2!S278/Matrix3!S278*100</f>
        <v>67.776675641207305</v>
      </c>
      <c r="T278" s="38">
        <f>Matrix2!T278/Matrix3!T278*100</f>
        <v>70.591475590442741</v>
      </c>
      <c r="U278" s="38">
        <f>Matrix2!U278/Matrix3!U278*100</f>
        <v>46.93436469116142</v>
      </c>
      <c r="V278" s="38">
        <f>Matrix2!V278/Matrix3!V278*100</f>
        <v>58.765652951699465</v>
      </c>
      <c r="W278" s="38">
        <f>Matrix2!W278/Matrix3!W278*100</f>
        <v>51.745031507513332</v>
      </c>
      <c r="X278" s="38">
        <f>Matrix2!X278/Matrix3!X278*100</f>
        <v>10.257234726688102</v>
      </c>
      <c r="Y278" s="38">
        <f>Matrix2!Y278/Matrix3!Y278*100</f>
        <v>22.254251945805709</v>
      </c>
      <c r="Z278" s="38">
        <f>Matrix2!Z278/Matrix3!Z278*100</f>
        <v>10.38892551087673</v>
      </c>
      <c r="AA278" s="38">
        <f>(Matrix3!AA278-Matrix2!AA278)/Matrix2!AA278*100</f>
        <v>17.999838482898852</v>
      </c>
      <c r="AB278" s="38">
        <f>Matrix2!AB278/Matrix3!AB278*100</f>
        <v>8.2369134156307791</v>
      </c>
      <c r="AC278" s="38">
        <f>Matrix2!AC278/Matrix3!AC278*100</f>
        <v>8.0938571051937771</v>
      </c>
      <c r="AD278" s="38">
        <f>Matrix2!AD278/Matrix3!AD278*100</f>
        <v>87.936507936507937</v>
      </c>
      <c r="AE278" s="44">
        <f>Matrix2!AE278/Matrix3!AE278*100</f>
        <v>48.058302967204583</v>
      </c>
      <c r="AF278" s="40">
        <f>Matrix2!AF278/Matrix3!AF278*100</f>
        <v>35.406698564593306</v>
      </c>
      <c r="AG278" s="38">
        <f>Matrix2!AG278/Matrix3!AG278*100</f>
        <v>16.997413437085662</v>
      </c>
      <c r="AH278" s="38">
        <f>Matrix2!AH278/Matrix3!AH278*100</f>
        <v>65.566037735849065</v>
      </c>
      <c r="AI278" s="38">
        <f>Matrix2!AI278/Matrix3!AI278*100</f>
        <v>94.575889264445522</v>
      </c>
      <c r="AJ278" s="38">
        <f>Matrix2!AJ278/Matrix3!AJ278*100</f>
        <v>34.868421052631575</v>
      </c>
      <c r="AK278" s="38">
        <f>Matrix2!AK278/Matrix3!AK278*100</f>
        <v>20.651223776223777</v>
      </c>
      <c r="AL278" s="38">
        <f>Matrix2!AL278/Matrix3!AL278*100</f>
        <v>11.035839160839162</v>
      </c>
      <c r="AM278" s="38">
        <f>Matrix2!AM278/Matrix3!AM278*100</f>
        <v>27.407407407407408</v>
      </c>
      <c r="AN278" s="38">
        <f>Matrix2!AN278/Matrix3!AN278*100</f>
        <v>14.872122762148338</v>
      </c>
      <c r="AO278" s="38">
        <f>Matrix2!AO278/Matrix3!AO278*1000</f>
        <v>75.703324808184149</v>
      </c>
      <c r="AP278" s="38">
        <f>Matrix2!AP278/Matrix3!AP278*100</f>
        <v>10.204081632653061</v>
      </c>
      <c r="AQ278" s="40">
        <f>Matrix2!AQ278/Matrix3!AQ278*100</f>
        <v>8.5403726708074537</v>
      </c>
      <c r="AR278" s="38">
        <f>Matrix2!AR278/Matrix3!AR278*100</f>
        <v>9.7876410111504768</v>
      </c>
      <c r="AS278" s="38">
        <f>Matrix2!AS278/Matrix3!AS278*100</f>
        <v>37.53053519875639</v>
      </c>
      <c r="AT278" s="38">
        <f>Matrix2!AT278/Matrix3!AT278*100</f>
        <v>35.798816568047336</v>
      </c>
      <c r="AU278" s="38">
        <f>Matrix2!AU278/Matrix3!AU278*100</f>
        <v>40.826446280991732</v>
      </c>
      <c r="AV278" s="38">
        <f>Matrix2!AV278/Matrix3!AV278*100</f>
        <v>8.5276482345103268</v>
      </c>
      <c r="AW278" s="38">
        <f>Matrix2!AW278/Matrix3!AW278*100</f>
        <v>2.5982678214523651</v>
      </c>
      <c r="AX278" s="29">
        <v>4.7</v>
      </c>
      <c r="AY278" s="38" t="s">
        <v>46</v>
      </c>
      <c r="AZ278" s="34" t="s">
        <v>46</v>
      </c>
      <c r="BA278" s="40">
        <f>Matrix2!BA278/Matrix3!BA278*1000</f>
        <v>18.000486499635123</v>
      </c>
      <c r="BB278" s="34" t="s">
        <v>46</v>
      </c>
      <c r="BC278" s="38">
        <f>Matrix2!BC278/Matrix3!BC278*100</f>
        <v>5.9377559377559379</v>
      </c>
      <c r="BD278" s="55">
        <f>Matrix2!BD278/Matrix3!BD278*100</f>
        <v>66.551724137931032</v>
      </c>
      <c r="BE278" s="38">
        <f>Matrix2!BE278/Matrix3!BE278*100</f>
        <v>6.6053991958644458</v>
      </c>
      <c r="BF278" s="51">
        <f>Matrix2!BF278/Matrix3!BF278*100</f>
        <v>58.260869565217391</v>
      </c>
      <c r="BG278" s="38">
        <f>Matrix2!BG278/Matrix3!BG278*100</f>
        <v>23.139956963070837</v>
      </c>
      <c r="BH278" s="38">
        <f>Matrix2!BH278/Matrix3!BH278*100</f>
        <v>3.0527897801991357</v>
      </c>
      <c r="BI278" s="38">
        <f>Matrix2!BI278/Matrix3!BI278*100</f>
        <v>17.199610154545876</v>
      </c>
      <c r="BJ278" s="38">
        <f>Matrix2!BJ278/Matrix3!BJ278*100</f>
        <v>8.0103958787766274</v>
      </c>
      <c r="BK278" s="38">
        <f>Matrix2!BK278/Matrix3!BK278*100</f>
        <v>27.983777520278096</v>
      </c>
      <c r="BL278" s="29" t="s">
        <v>46</v>
      </c>
      <c r="BM278" s="29" t="s">
        <v>46</v>
      </c>
      <c r="BN278" s="29" t="s">
        <v>46</v>
      </c>
      <c r="BO278" s="40" t="s">
        <v>46</v>
      </c>
      <c r="BP278" s="38">
        <f>Matrix2!BP278/Matrix3!BP278*100</f>
        <v>11.282672318094662</v>
      </c>
      <c r="BQ278" s="38">
        <f>Matrix2!BQ278/Matrix3!BQ278*100</f>
        <v>14.112538447620771</v>
      </c>
      <c r="BR278" s="38">
        <f>(Matrix2!BR278-Matrix3!BR278)/Matrix3!BR278*100</f>
        <v>55.935325782977074</v>
      </c>
      <c r="BS278" s="38">
        <f>Matrix2!BS278/Matrix3!BS278*100</f>
        <v>8.1661486295563712</v>
      </c>
      <c r="BT278" s="38">
        <f>Matrix2!BT278/Matrix3!BT278*100</f>
        <v>3.6820483839415741</v>
      </c>
      <c r="BU278" s="38">
        <f>Matrix2!BU278/Matrix3!BU278*100</f>
        <v>1.8316681804420223</v>
      </c>
      <c r="BV278" s="38">
        <f>Matrix2!BV278/Matrix3!BV278*100</f>
        <v>8.0455869460705287</v>
      </c>
      <c r="BW278" s="38">
        <f>Matrix2!BW278/Matrix3!BW278*100</f>
        <v>9.2158614528211107</v>
      </c>
      <c r="BX278" s="95" t="s">
        <v>238</v>
      </c>
      <c r="BY278" s="45">
        <f>Matrix2!BY278/Matrix3!BY278*1000000</f>
        <v>25083.568833266047</v>
      </c>
      <c r="BZ278" s="38">
        <f>Matrix2!BZ278/Matrix3!BZ278*100</f>
        <v>62.612211185254417</v>
      </c>
      <c r="CA278" s="38">
        <f>Matrix2!CA278/Matrix3!CA278*100</f>
        <v>69.204176415127279</v>
      </c>
      <c r="CB278" s="38">
        <f>Matrix2!CB278/Matrix3!CB278*100</f>
        <v>88.717327681905331</v>
      </c>
      <c r="CC278" s="38">
        <f>Matrix2!CC278/Matrix3!CC278*100</f>
        <v>11.282672318094662</v>
      </c>
      <c r="CD278" s="38">
        <f>Matrix2!CD278/Matrix3!CD278*100</f>
        <v>7.3519023110303765</v>
      </c>
      <c r="CE278" s="38">
        <f>Matrix2!CE278/Matrix3!CE278*100</f>
        <v>69.690592651575471</v>
      </c>
      <c r="CF278" s="38">
        <f>Matrix2!CF278/Matrix3!CF278*100</f>
        <v>9.2307692307692317</v>
      </c>
      <c r="CG278" s="35">
        <f>Matrix2!$CG278-Matrix3!CG278</f>
        <v>-6552</v>
      </c>
      <c r="CH278" s="38">
        <f>Matrix2!CH278/Matrix3!CH278*100</f>
        <v>4.3185447476220231</v>
      </c>
      <c r="CI278" s="38">
        <f>Matrix2!CI278/Matrix3!CI278*100</f>
        <v>2.9646601402485593</v>
      </c>
      <c r="CJ278" s="38">
        <f>Matrix2!CJ278/Matrix3!CJ278*100</f>
        <v>1.3538846073734638</v>
      </c>
      <c r="CK278" s="38">
        <f>Matrix2!CK278/Matrix3!CK278*100</f>
        <v>40.032154340836016</v>
      </c>
      <c r="CL278" s="29">
        <v>5.2</v>
      </c>
      <c r="CM278" s="38">
        <f>Matrix2!CM278/Matrix3!CM278*100</f>
        <v>60.128617363344048</v>
      </c>
      <c r="CN278" s="38">
        <f>Matrix2!CN278/Matrix3!CN278*100</f>
        <v>19.055118110236222</v>
      </c>
      <c r="CO278" s="40">
        <f>Matrix2!CO278/Matrix3!CO278*100</f>
        <v>8.2386260484368758</v>
      </c>
      <c r="CP278" s="35">
        <f>Matrix2!CP278-Matrix3!CP278</f>
        <v>186</v>
      </c>
      <c r="CQ278" s="77">
        <f>Matrix2!CQ278/Matrix3!CQ278*100-100</f>
        <v>0.85133650677407502</v>
      </c>
      <c r="CR278" s="35">
        <f>Matrix2!CR278-Matrix3!CR278</f>
        <v>487</v>
      </c>
      <c r="CS278" s="50">
        <f>Matrix2!CS278/Matrix3!CS278*100-100</f>
        <v>2.2601754304543533</v>
      </c>
      <c r="CT278" s="38">
        <f>Matrix2!CT278/Matrix3!CT278*100</f>
        <v>35.10029953707906</v>
      </c>
      <c r="CU278" s="35">
        <f>Matrix2!CT278-Matrix3!CU278</f>
        <v>111</v>
      </c>
      <c r="CV278" s="38">
        <f>Matrix2!CV278/Matrix3!CV278*100</f>
        <v>109.40183352999908</v>
      </c>
      <c r="CW278" s="38">
        <f>Matrix2!CW278/Matrix3!CW278*100</f>
        <v>52.39550503184298</v>
      </c>
      <c r="CX278" s="38">
        <f>Matrix2!CX278/Matrix3!CX278</f>
        <v>2.1351928342692719</v>
      </c>
      <c r="CY278" s="38">
        <f>Matrix2!CY278/Matrix3!CY278</f>
        <v>1.2816748384221084</v>
      </c>
      <c r="CZ278" s="38">
        <f>Matrix2!CZ278/Matrix3!CZ278</f>
        <v>37.803615447822516</v>
      </c>
      <c r="DA278" s="40" t="s">
        <v>46</v>
      </c>
      <c r="DB278" s="34" t="s">
        <v>46</v>
      </c>
      <c r="DC278" s="34" t="s">
        <v>46</v>
      </c>
      <c r="DD278" s="34" t="s">
        <v>46</v>
      </c>
      <c r="DE278" s="34" t="s">
        <v>46</v>
      </c>
      <c r="DF278" s="44">
        <f>Matrix2!DF278/Matrix3!DF278*100</f>
        <v>5.9377559377559379</v>
      </c>
      <c r="DG278" s="44">
        <f>Matrix2!DG278/Matrix3!DG278*100</f>
        <v>66.551724137931032</v>
      </c>
      <c r="DH278" s="44">
        <f>Matrix2!DH278/Matrix3!DH278*100</f>
        <v>6.6053991958644458</v>
      </c>
      <c r="DI278" s="44">
        <f>Matrix2!DI278/Matrix3!DI278*100</f>
        <v>58.260869565217391</v>
      </c>
    </row>
    <row r="279" spans="1:113" x14ac:dyDescent="0.2">
      <c r="A279" s="3" t="s">
        <v>36</v>
      </c>
      <c r="B279" s="4">
        <v>2022</v>
      </c>
      <c r="C279" s="2" t="s">
        <v>13</v>
      </c>
      <c r="D279" s="38">
        <f>Matrix2!D279/Matrix3!D279*100</f>
        <v>11.267605633802818</v>
      </c>
      <c r="E279" s="38">
        <f>Matrix2!E279/Matrix3!E279*100</f>
        <v>7.7586206896551726</v>
      </c>
      <c r="F279" s="44" t="s">
        <v>46</v>
      </c>
      <c r="G279" s="40" t="s">
        <v>46</v>
      </c>
      <c r="H279" s="38">
        <f>Matrix2!H279/Matrix3!H279*100</f>
        <v>8.5304942166140894</v>
      </c>
      <c r="I279" s="38">
        <f>Matrix2!I279/Matrix3!I279*100</f>
        <v>19.781808622502627</v>
      </c>
      <c r="J279" s="38">
        <f>Matrix2!J279/Matrix3!J279*100</f>
        <v>35.336451961137101</v>
      </c>
      <c r="K279" s="38">
        <f>Matrix2!K279/Matrix3!K279*100</f>
        <v>20.3189536484626</v>
      </c>
      <c r="L279" s="38">
        <f>Matrix2!L279/Matrix3!L279*100</f>
        <v>6.9067454985219028</v>
      </c>
      <c r="M279" s="9" t="s">
        <v>46</v>
      </c>
      <c r="N279" s="29" t="s">
        <v>237</v>
      </c>
      <c r="O279" s="9">
        <f>Matrix2!O279/Matrix3!O279*100</f>
        <v>37.5</v>
      </c>
      <c r="P279" s="9" t="s">
        <v>237</v>
      </c>
      <c r="Q279" s="9" t="s">
        <v>237</v>
      </c>
      <c r="R279" s="40">
        <f>Matrix2!R279/Matrix3!R279*100</f>
        <v>45.069337442218796</v>
      </c>
      <c r="S279" s="38">
        <f>Matrix2!S279/Matrix3!S279*100</f>
        <v>68.928027832137417</v>
      </c>
      <c r="T279" s="38">
        <f>Matrix2!T279/Matrix3!T279*100</f>
        <v>73.584905660377359</v>
      </c>
      <c r="U279" s="38">
        <f>Matrix2!U279/Matrix3!U279*100</f>
        <v>47.710638297872343</v>
      </c>
      <c r="V279" s="38">
        <f>Matrix2!V279/Matrix3!V279*100</f>
        <v>56.548536209553156</v>
      </c>
      <c r="W279" s="38">
        <f>Matrix2!W279/Matrix3!W279*100</f>
        <v>53.728148412415266</v>
      </c>
      <c r="X279" s="38">
        <f>Matrix2!X279/Matrix3!X279*100</f>
        <v>10.677083333333332</v>
      </c>
      <c r="Y279" s="38">
        <f>Matrix2!Y279/Matrix3!Y279*100</f>
        <v>18.307426597582037</v>
      </c>
      <c r="Z279" s="38">
        <f>Matrix2!Z279/Matrix3!Z279*100</f>
        <v>9.7474348855564337</v>
      </c>
      <c r="AA279" s="38">
        <f>(Matrix3!AA279-Matrix2!AA279)/Matrix2!AA279*100</f>
        <v>15.183566022657832</v>
      </c>
      <c r="AB279" s="38">
        <f>Matrix2!AB279/Matrix3!AB279*100</f>
        <v>6.5731926935940308</v>
      </c>
      <c r="AC279" s="38">
        <f>Matrix2!AC279/Matrix3!AC279*100</f>
        <v>6.6245632894383233</v>
      </c>
      <c r="AD279" s="38">
        <f>Matrix2!AD279/Matrix3!AD279*100</f>
        <v>85.517241379310349</v>
      </c>
      <c r="AE279" s="44">
        <f>Matrix2!AE279/Matrix3!AE279*100</f>
        <v>49.146757679180887</v>
      </c>
      <c r="AF279" s="40">
        <f>Matrix2!AF279/Matrix3!AF279*100</f>
        <v>88.906497622820922</v>
      </c>
      <c r="AG279" s="38">
        <f>Matrix2!AG279/Matrix3!AG279*100</f>
        <v>18.2636698212408</v>
      </c>
      <c r="AH279" s="38">
        <f>Matrix2!AH279/Matrix3!AH279*100</f>
        <v>70.114942528735639</v>
      </c>
      <c r="AI279" s="38">
        <f>Matrix2!AI279/Matrix3!AI279*100</f>
        <v>106.28728774667277</v>
      </c>
      <c r="AJ279" s="38">
        <f>Matrix2!AJ279/Matrix3!AJ279*100</f>
        <v>17.432646592709986</v>
      </c>
      <c r="AK279" s="38">
        <f>Matrix2!AK279/Matrix3!AK279*100</f>
        <v>18.023617153511498</v>
      </c>
      <c r="AL279" s="38">
        <f>Matrix2!AL279/Matrix3!AL279*100</f>
        <v>9.2604101926662512</v>
      </c>
      <c r="AM279" s="38">
        <f>Matrix2!AM279/Matrix3!AM279*100</f>
        <v>28.965517241379313</v>
      </c>
      <c r="AN279" s="38">
        <f>Matrix2!AN279/Matrix3!AN279*100</f>
        <v>12.882331774019432</v>
      </c>
      <c r="AO279" s="38">
        <f>Matrix2!AO279/Matrix3!AO279*1000</f>
        <v>48.578625404821878</v>
      </c>
      <c r="AP279" s="38">
        <f>Matrix2!AP279/Matrix3!AP279*100</f>
        <v>7.7586206896551726</v>
      </c>
      <c r="AQ279" s="40">
        <f>Matrix2!AQ279/Matrix3!AQ279*100</f>
        <v>8.097165991902834</v>
      </c>
      <c r="AR279" s="38">
        <f>Matrix2!AR279/Matrix3!AR279*100</f>
        <v>9.3388538380651944</v>
      </c>
      <c r="AS279" s="38">
        <f>Matrix2!AS279/Matrix3!AS279*100</f>
        <v>36.734693877551024</v>
      </c>
      <c r="AT279" s="38">
        <f>Matrix2!AT279/Matrix3!AT279*100</f>
        <v>34.482758620689658</v>
      </c>
      <c r="AU279" s="38">
        <f>Matrix2!AU279/Matrix3!AU279*100</f>
        <v>44.444444444444443</v>
      </c>
      <c r="AV279" s="38">
        <f>Matrix2!AV279/Matrix3!AV279*100</f>
        <v>6.5446868402533429</v>
      </c>
      <c r="AW279" s="38">
        <f>Matrix2!AW279/Matrix3!AW279*100</f>
        <v>1.4074595355383532</v>
      </c>
      <c r="AX279" s="29" t="s">
        <v>237</v>
      </c>
      <c r="AY279" s="38" t="s">
        <v>46</v>
      </c>
      <c r="AZ279" s="34" t="s">
        <v>46</v>
      </c>
      <c r="BA279" s="40">
        <f>Matrix2!BA279/Matrix3!BA279*1000</f>
        <v>12.345679012345679</v>
      </c>
      <c r="BB279" s="34" t="s">
        <v>46</v>
      </c>
      <c r="BC279" s="38">
        <f>Matrix2!BC279/Matrix3!BC279*100</f>
        <v>6.1891117478510029</v>
      </c>
      <c r="BD279" s="55">
        <f>Matrix2!BD279/Matrix3!BD279*100</f>
        <v>62.037037037037038</v>
      </c>
      <c r="BE279" s="38">
        <f>Matrix2!BE279/Matrix3!BE279*100</f>
        <v>4.1284403669724776</v>
      </c>
      <c r="BF279" s="51">
        <f>Matrix2!BF279/Matrix3!BF279*100</f>
        <v>59.259259259259252</v>
      </c>
      <c r="BG279" s="38">
        <f>Matrix2!BG279/Matrix3!BG279*100</f>
        <v>24.454521556256573</v>
      </c>
      <c r="BH279" s="38">
        <f>Matrix2!BH279/Matrix3!BH279*100</f>
        <v>2.0155872077398547</v>
      </c>
      <c r="BI279" s="38">
        <f>Matrix2!BI279/Matrix3!BI279*100</f>
        <v>19.102749638205498</v>
      </c>
      <c r="BJ279" s="38">
        <f>Matrix2!BJ279/Matrix3!BJ279*100</f>
        <v>8.8712011577424015</v>
      </c>
      <c r="BK279" s="38">
        <f>Matrix2!BK279/Matrix3!BK279*100</f>
        <v>29.200652528548126</v>
      </c>
      <c r="BL279" s="29" t="s">
        <v>46</v>
      </c>
      <c r="BM279" s="29" t="s">
        <v>46</v>
      </c>
      <c r="BN279" s="29" t="s">
        <v>46</v>
      </c>
      <c r="BO279" s="40" t="s">
        <v>46</v>
      </c>
      <c r="BP279" s="38">
        <f>Matrix2!BP279/Matrix3!BP279*100</f>
        <v>9.947884733292458</v>
      </c>
      <c r="BQ279" s="38">
        <f>Matrix2!BQ279/Matrix3!BQ279*100</f>
        <v>12.459371614301192</v>
      </c>
      <c r="BR279" s="38">
        <f>(Matrix2!BR279-Matrix3!BR279)/Matrix3!BR279*100</f>
        <v>59.855077049647178</v>
      </c>
      <c r="BS279" s="38">
        <f>Matrix2!BS279/Matrix3!BS279*100</f>
        <v>6.5983175604626716</v>
      </c>
      <c r="BT279" s="38">
        <f>Matrix2!BT279/Matrix3!BT279*100</f>
        <v>2.4053627760252367</v>
      </c>
      <c r="BU279" s="38">
        <f>Matrix2!BU279/Matrix3!BU279*100</f>
        <v>1.2415695892090743</v>
      </c>
      <c r="BV279" s="38">
        <f>Matrix2!BV279/Matrix3!BV279*100</f>
        <v>6.6115702479338845</v>
      </c>
      <c r="BW279" s="38">
        <f>Matrix2!BW279/Matrix3!BW279*100</f>
        <v>7.741935483870968</v>
      </c>
      <c r="BX279" s="95" t="s">
        <v>238</v>
      </c>
      <c r="BY279" s="45">
        <f>Matrix2!BY279/Matrix3!BY279*1000000</f>
        <v>29408.683760683762</v>
      </c>
      <c r="BZ279" s="38">
        <f>Matrix2!BZ279/Matrix3!BZ279*100</f>
        <v>60.278654048370143</v>
      </c>
      <c r="CA279" s="38">
        <f>Matrix2!CA279/Matrix3!CA279*100</f>
        <v>71.246041279895167</v>
      </c>
      <c r="CB279" s="38">
        <f>Matrix2!CB279/Matrix3!CB279*100</f>
        <v>90.052115266707546</v>
      </c>
      <c r="CC279" s="38">
        <f>Matrix2!CC279/Matrix3!CC279*100</f>
        <v>9.947884733292458</v>
      </c>
      <c r="CD279" s="38">
        <f>Matrix2!CD279/Matrix3!CD279*100</f>
        <v>7.5720416922133662</v>
      </c>
      <c r="CE279" s="38">
        <f>Matrix2!CE279/Matrix3!CE279*100</f>
        <v>68.187234042553186</v>
      </c>
      <c r="CF279" s="38">
        <f>Matrix2!CF279/Matrix3!CF279*100</f>
        <v>5.7142857142857144</v>
      </c>
      <c r="CG279" s="35">
        <f>Matrix2!$CG279-Matrix3!CG279</f>
        <v>-1697</v>
      </c>
      <c r="CH279" s="38">
        <f>Matrix2!CH279/Matrix3!CH279*100</f>
        <v>3.4888791975577842</v>
      </c>
      <c r="CI279" s="38">
        <f>Matrix2!CI279/Matrix3!CI279*100</f>
        <v>2.3440907108591365</v>
      </c>
      <c r="CJ279" s="38">
        <f>Matrix2!CJ279/Matrix3!CJ279*100</f>
        <v>1.1447884866986482</v>
      </c>
      <c r="CK279" s="38">
        <f>Matrix2!CK279/Matrix3!CK279*100</f>
        <v>34.6875</v>
      </c>
      <c r="CL279" s="29" t="s">
        <v>237</v>
      </c>
      <c r="CM279" s="38">
        <f>Matrix2!CM279/Matrix3!CM279*100</f>
        <v>58.125000000000007</v>
      </c>
      <c r="CN279" s="38">
        <f>Matrix2!CN279/Matrix3!CN279*100</f>
        <v>16.265060240963855</v>
      </c>
      <c r="CO279" s="40">
        <f>Matrix2!CO279/Matrix3!CO279*100</f>
        <v>6.5511702615878837</v>
      </c>
      <c r="CP279" s="35">
        <f>Matrix2!CP279-Matrix3!CP279</f>
        <v>109</v>
      </c>
      <c r="CQ279" s="77">
        <f>Matrix2!CQ279/Matrix3!CQ279*100-100</f>
        <v>1.5402006499929399</v>
      </c>
      <c r="CR279" s="35">
        <f>Matrix2!CR279-Matrix3!CR279</f>
        <v>276</v>
      </c>
      <c r="CS279" s="50">
        <f>Matrix2!CS279/Matrix3!CS279*100-100</f>
        <v>3.9942112879884206</v>
      </c>
      <c r="CT279" s="38">
        <f>Matrix2!CT279/Matrix3!CT279*100</f>
        <v>33.440022265516284</v>
      </c>
      <c r="CU279" s="35">
        <f>Matrix2!CT279-Matrix3!CU279</f>
        <v>61</v>
      </c>
      <c r="CV279" s="38">
        <f>Matrix2!CV279/Matrix3!CV279*100</f>
        <v>108.95073754522681</v>
      </c>
      <c r="CW279" s="38">
        <f>Matrix2!CW279/Matrix3!CW279*100</f>
        <v>51.453732912723446</v>
      </c>
      <c r="CX279" s="38">
        <f>Matrix2!CX279/Matrix3!CX279</f>
        <v>2.202026049204052</v>
      </c>
      <c r="CY279" s="38">
        <f>Matrix2!CY279/Matrix3!CY279</f>
        <v>2.2669845053635278</v>
      </c>
      <c r="CZ279" s="38">
        <f>Matrix2!CZ279/Matrix3!CZ279</f>
        <v>47.254658385093165</v>
      </c>
      <c r="DA279" s="40" t="s">
        <v>46</v>
      </c>
      <c r="DB279" s="34" t="s">
        <v>46</v>
      </c>
      <c r="DC279" s="34" t="s">
        <v>46</v>
      </c>
      <c r="DD279" s="34" t="s">
        <v>46</v>
      </c>
      <c r="DE279" s="34" t="s">
        <v>46</v>
      </c>
      <c r="DF279" s="44">
        <f>Matrix2!DF279/Matrix3!DF279*100</f>
        <v>6.1891117478510029</v>
      </c>
      <c r="DG279" s="44">
        <f>Matrix2!DG279/Matrix3!DG279*100</f>
        <v>62.037037037037038</v>
      </c>
      <c r="DH279" s="44">
        <f>Matrix2!DH279/Matrix3!DH279*100</f>
        <v>4.1284403669724776</v>
      </c>
      <c r="DI279" s="44">
        <f>Matrix2!DI279/Matrix3!DI279*100</f>
        <v>59.259259259259252</v>
      </c>
    </row>
    <row r="280" spans="1:113" x14ac:dyDescent="0.2">
      <c r="A280" s="3" t="s">
        <v>37</v>
      </c>
      <c r="B280" s="4">
        <v>2022</v>
      </c>
      <c r="C280" s="2" t="s">
        <v>14</v>
      </c>
      <c r="D280" s="38">
        <f>Matrix2!D280/Matrix3!D280*100</f>
        <v>12.577833125778332</v>
      </c>
      <c r="E280" s="38">
        <f>Matrix2!E280/Matrix3!E280*100</f>
        <v>9.1038406827880518</v>
      </c>
      <c r="F280" s="44" t="s">
        <v>46</v>
      </c>
      <c r="G280" s="40" t="s">
        <v>46</v>
      </c>
      <c r="H280" s="38">
        <f>Matrix2!H280/Matrix3!H280*100</f>
        <v>16.463779684693673</v>
      </c>
      <c r="I280" s="38">
        <f>Matrix2!I280/Matrix3!I280*100</f>
        <v>38.199960087806822</v>
      </c>
      <c r="J280" s="38">
        <f>Matrix2!J280/Matrix3!J280*100</f>
        <v>59.233835252435782</v>
      </c>
      <c r="K280" s="38">
        <f>Matrix2!K280/Matrix3!K280*100</f>
        <v>39.486495498499501</v>
      </c>
      <c r="L280" s="38">
        <f>Matrix2!L280/Matrix3!L280*100</f>
        <v>17.586580086580085</v>
      </c>
      <c r="M280" s="9" t="s">
        <v>46</v>
      </c>
      <c r="N280" s="29" t="s">
        <v>237</v>
      </c>
      <c r="O280" s="9">
        <f>Matrix2!O280/Matrix3!O280*100</f>
        <v>43.5546875</v>
      </c>
      <c r="P280" s="9">
        <f>Matrix2!P280/Matrix3!P280*100</f>
        <v>38.976857490864795</v>
      </c>
      <c r="Q280" s="9">
        <f>(Matrix3!Q280-Matrix2!Q280)/Matrix2!Q280*100</f>
        <v>38.989353164624681</v>
      </c>
      <c r="R280" s="40">
        <f>Matrix2!R280/Matrix3!R280*100</f>
        <v>39.587878787878786</v>
      </c>
      <c r="S280" s="38">
        <f>Matrix2!S280/Matrix3!S280*100</f>
        <v>64.749300076355311</v>
      </c>
      <c r="T280" s="38">
        <f>Matrix2!T280/Matrix3!T280*100</f>
        <v>70.627436187602171</v>
      </c>
      <c r="U280" s="38">
        <f>Matrix2!U280/Matrix3!U280*100</f>
        <v>46.180446400502987</v>
      </c>
      <c r="V280" s="38">
        <f>Matrix2!V280/Matrix3!V280*100</f>
        <v>58.605851979345957</v>
      </c>
      <c r="W280" s="38">
        <f>Matrix2!W280/Matrix3!W280*100</f>
        <v>51.236668935783982</v>
      </c>
      <c r="X280" s="38">
        <f>Matrix2!X280/Matrix3!X280*100</f>
        <v>12.422118380062305</v>
      </c>
      <c r="Y280" s="38">
        <f>Matrix2!Y280/Matrix3!Y280*100</f>
        <v>22.29367631296892</v>
      </c>
      <c r="Z280" s="38">
        <f>Matrix2!Z280/Matrix3!Z280*100</f>
        <v>16.055158827874909</v>
      </c>
      <c r="AA280" s="38">
        <f>(Matrix3!AA280-Matrix2!AA280)/Matrix2!AA280*100</f>
        <v>9.5251436375381893</v>
      </c>
      <c r="AB280" s="38">
        <f>Matrix2!AB280/Matrix3!AB280*100</f>
        <v>12.748909163030545</v>
      </c>
      <c r="AC280" s="38">
        <f>Matrix2!AC280/Matrix3!AC280*100</f>
        <v>12.586345381526105</v>
      </c>
      <c r="AD280" s="38">
        <f>Matrix2!AD280/Matrix3!AD280*100</f>
        <v>88.224299065420567</v>
      </c>
      <c r="AE280" s="44">
        <f>Matrix2!AE280/Matrix3!AE280*100</f>
        <v>28.17368857748686</v>
      </c>
      <c r="AF280" s="40">
        <f>Matrix2!AF280/Matrix3!AF280*100</f>
        <v>0</v>
      </c>
      <c r="AG280" s="38">
        <f>Matrix2!AG280/Matrix3!AG280*100</f>
        <v>18.024346437836758</v>
      </c>
      <c r="AH280" s="38">
        <f>Matrix2!AH280/Matrix3!AH280*100</f>
        <v>54.643628509719221</v>
      </c>
      <c r="AI280" s="38">
        <f>Matrix2!AI280/Matrix3!AI280*100</f>
        <v>88.814223715525685</v>
      </c>
      <c r="AJ280" s="38">
        <f>Matrix2!AJ280/Matrix3!AJ280*100</f>
        <v>26.315789473684209</v>
      </c>
      <c r="AK280" s="38">
        <f>Matrix2!AK280/Matrix3!AK280*100</f>
        <v>20.704334365325078</v>
      </c>
      <c r="AL280" s="38">
        <f>Matrix2!AL280/Matrix3!AL280*100</f>
        <v>19.117647058823529</v>
      </c>
      <c r="AM280" s="38">
        <f>Matrix2!AM280/Matrix3!AM280*100</f>
        <v>45.233644859813083</v>
      </c>
      <c r="AN280" s="38">
        <f>Matrix2!AN280/Matrix3!AN280*100</f>
        <v>22.697077059344554</v>
      </c>
      <c r="AO280" s="38">
        <f>Matrix2!AO280/Matrix3!AO280*1000</f>
        <v>56.2444641275465</v>
      </c>
      <c r="AP280" s="38">
        <f>Matrix2!AP280/Matrix3!AP280*100</f>
        <v>9.1038406827880518</v>
      </c>
      <c r="AQ280" s="40">
        <f>Matrix2!AQ280/Matrix3!AQ280*100</f>
        <v>13.660477453580903</v>
      </c>
      <c r="AR280" s="38">
        <f>Matrix2!AR280/Matrix3!AR280*100</f>
        <v>9.6268209938136096</v>
      </c>
      <c r="AS280" s="38">
        <f>Matrix2!AS280/Matrix3!AS280*100</f>
        <v>33.996683250414591</v>
      </c>
      <c r="AT280" s="38">
        <f>Matrix2!AT280/Matrix3!AT280*100</f>
        <v>34.756097560975604</v>
      </c>
      <c r="AU280" s="38">
        <f>Matrix2!AU280/Matrix3!AU280*100</f>
        <v>45.964912280701753</v>
      </c>
      <c r="AV280" s="38">
        <f>Matrix2!AV280/Matrix3!AV280*100</f>
        <v>13.764510779436154</v>
      </c>
      <c r="AW280" s="38">
        <f>Matrix2!AW280/Matrix3!AW280*100</f>
        <v>3.7728026533996686</v>
      </c>
      <c r="AX280" s="29" t="s">
        <v>237</v>
      </c>
      <c r="AY280" s="38" t="s">
        <v>46</v>
      </c>
      <c r="AZ280" s="34" t="s">
        <v>46</v>
      </c>
      <c r="BA280" s="40">
        <f>Matrix2!BA280/Matrix3!BA280*1000</f>
        <v>12.73306048203729</v>
      </c>
      <c r="BB280" s="34" t="s">
        <v>46</v>
      </c>
      <c r="BC280" s="38">
        <f>Matrix2!BC280/Matrix3!BC280*100</f>
        <v>7.130672125554419</v>
      </c>
      <c r="BD280" s="55">
        <f>Matrix2!BD280/Matrix3!BD280*100</f>
        <v>60.765550239234443</v>
      </c>
      <c r="BE280" s="38">
        <f>Matrix2!BE280/Matrix3!BE280*100</f>
        <v>7.9090909090909083</v>
      </c>
      <c r="BF280" s="51">
        <f>Matrix2!BF280/Matrix3!BF280*100</f>
        <v>62.068965517241381</v>
      </c>
      <c r="BG280" s="38">
        <f>Matrix2!BG280/Matrix3!BG280*100</f>
        <v>22.127319896228297</v>
      </c>
      <c r="BH280" s="38">
        <f>Matrix2!BH280/Matrix3!BH280*100</f>
        <v>5.2308802308802314</v>
      </c>
      <c r="BI280" s="38">
        <f>Matrix2!BI280/Matrix3!BI280*100</f>
        <v>16.146974549131972</v>
      </c>
      <c r="BJ280" s="38">
        <f>Matrix2!BJ280/Matrix3!BJ280*100</f>
        <v>7.8206640822518114</v>
      </c>
      <c r="BK280" s="38">
        <f>Matrix2!BK280/Matrix3!BK280*100</f>
        <v>28.448275862068968</v>
      </c>
      <c r="BL280" s="29" t="s">
        <v>46</v>
      </c>
      <c r="BM280" s="29" t="s">
        <v>46</v>
      </c>
      <c r="BN280" s="29" t="s">
        <v>46</v>
      </c>
      <c r="BO280" s="40" t="s">
        <v>46</v>
      </c>
      <c r="BP280" s="38">
        <f>Matrix2!BP280/Matrix3!BP280*100</f>
        <v>10.854740775338627</v>
      </c>
      <c r="BQ280" s="38">
        <f>Matrix2!BQ280/Matrix3!BQ280*100</f>
        <v>18.019234013834993</v>
      </c>
      <c r="BR280" s="38">
        <f>(Matrix2!BR280-Matrix3!BR280)/Matrix3!BR280*100</f>
        <v>46.302124687897596</v>
      </c>
      <c r="BS280" s="38">
        <f>Matrix2!BS280/Matrix3!BS280*100</f>
        <v>12.668130113749751</v>
      </c>
      <c r="BT280" s="38">
        <f>Matrix2!BT280/Matrix3!BT280*100</f>
        <v>6.3500299341448807</v>
      </c>
      <c r="BU280" s="38">
        <f>Matrix2!BU280/Matrix3!BU280*100</f>
        <v>3.250817375058384</v>
      </c>
      <c r="BV280" s="38">
        <f>Matrix2!BV280/Matrix3!BV280*100</f>
        <v>13.612833786069398</v>
      </c>
      <c r="BW280" s="38">
        <f>Matrix2!BW280/Matrix3!BW280*100</f>
        <v>15.056538839724681</v>
      </c>
      <c r="BX280" s="95" t="s">
        <v>238</v>
      </c>
      <c r="BY280" s="45">
        <f>Matrix2!BY280/Matrix3!BY280*1000000</f>
        <v>24395.730033192638</v>
      </c>
      <c r="BZ280" s="38">
        <f>Matrix2!BZ280/Matrix3!BZ280*100</f>
        <v>62.745958890441031</v>
      </c>
      <c r="CA280" s="38">
        <f>Matrix2!CA280/Matrix3!CA280*100</f>
        <v>67.706027449244203</v>
      </c>
      <c r="CB280" s="38">
        <f>Matrix2!CB280/Matrix3!CB280*100</f>
        <v>89.145259224661373</v>
      </c>
      <c r="CC280" s="38">
        <f>Matrix2!CC280/Matrix3!CC280*100</f>
        <v>10.854740775338627</v>
      </c>
      <c r="CD280" s="38">
        <f>Matrix2!CD280/Matrix3!CD280*100</f>
        <v>8.6501634750116771</v>
      </c>
      <c r="CE280" s="38">
        <f>Matrix2!CE280/Matrix3!CE280*100</f>
        <v>68.710049250759724</v>
      </c>
      <c r="CF280" s="38">
        <f>Matrix2!CF280/Matrix3!CF280*100</f>
        <v>9.375</v>
      </c>
      <c r="CG280" s="35">
        <f>Matrix2!$CG280-Matrix3!CG280</f>
        <v>-4984</v>
      </c>
      <c r="CH280" s="38">
        <f>Matrix2!CH280/Matrix3!CH280*100</f>
        <v>6.513580561033014</v>
      </c>
      <c r="CI280" s="38">
        <f>Matrix2!CI280/Matrix3!CI280*100</f>
        <v>5.0887348133070418</v>
      </c>
      <c r="CJ280" s="38">
        <f>Matrix2!CJ280/Matrix3!CJ280*100</f>
        <v>1.4248457477259717</v>
      </c>
      <c r="CK280" s="38">
        <f>Matrix2!CK280/Matrix3!CK280*100</f>
        <v>44.53125</v>
      </c>
      <c r="CL280" s="29" t="s">
        <v>237</v>
      </c>
      <c r="CM280" s="38">
        <f>Matrix2!CM280/Matrix3!CM280*100</f>
        <v>62.890625</v>
      </c>
      <c r="CN280" s="38">
        <f>Matrix2!CN280/Matrix3!CN280*100</f>
        <v>19.97703788748565</v>
      </c>
      <c r="CO280" s="40">
        <f>Matrix2!CO280/Matrix3!CO280*100</f>
        <v>12.397465821940648</v>
      </c>
      <c r="CP280" s="35">
        <f>Matrix2!CP280-Matrix3!CP280</f>
        <v>39</v>
      </c>
      <c r="CQ280" s="77">
        <f>Matrix2!CQ280/Matrix3!CQ280*100-100</f>
        <v>0.32753842277651302</v>
      </c>
      <c r="CR280" s="35">
        <f>Matrix2!CR280-Matrix3!CR280</f>
        <v>80</v>
      </c>
      <c r="CS280" s="50">
        <f>Matrix2!CS280/Matrix3!CS280*100-100</f>
        <v>0.67419517950446561</v>
      </c>
      <c r="CT280" s="38">
        <f>Matrix2!CT280/Matrix3!CT280*100</f>
        <v>53.356772141302535</v>
      </c>
      <c r="CU280" s="35">
        <f>Matrix2!CT280-Matrix3!CU280</f>
        <v>34</v>
      </c>
      <c r="CV280" s="38">
        <f>Matrix2!CV280/Matrix3!CV280*100</f>
        <v>94.32613427088566</v>
      </c>
      <c r="CW280" s="38">
        <f>Matrix2!CW280/Matrix3!CW280*100</f>
        <v>44.973857513470364</v>
      </c>
      <c r="CX280" s="38">
        <f>Matrix2!CX280/Matrix3!CX280</f>
        <v>2.1114950278105513</v>
      </c>
      <c r="CY280" s="38">
        <f>Matrix2!CY280/Matrix3!CY280</f>
        <v>6.6248016922263355</v>
      </c>
      <c r="CZ280" s="38">
        <f>Matrix2!CZ280/Matrix3!CZ280</f>
        <v>70.977337110481585</v>
      </c>
      <c r="DA280" s="40" t="s">
        <v>46</v>
      </c>
      <c r="DB280" s="34" t="s">
        <v>46</v>
      </c>
      <c r="DC280" s="34" t="s">
        <v>46</v>
      </c>
      <c r="DD280" s="34" t="s">
        <v>46</v>
      </c>
      <c r="DE280" s="34" t="s">
        <v>46</v>
      </c>
      <c r="DF280" s="44">
        <f>Matrix2!DF280/Matrix3!DF280*100</f>
        <v>7.130672125554419</v>
      </c>
      <c r="DG280" s="44">
        <f>Matrix2!DG280/Matrix3!DG280*100</f>
        <v>60.765550239234443</v>
      </c>
      <c r="DH280" s="44">
        <f>Matrix2!DH280/Matrix3!DH280*100</f>
        <v>7.9090909090909083</v>
      </c>
      <c r="DI280" s="44">
        <f>Matrix2!DI280/Matrix3!DI280*100</f>
        <v>62.068965517241381</v>
      </c>
    </row>
    <row r="281" spans="1:113" x14ac:dyDescent="0.2">
      <c r="A281" s="3" t="s">
        <v>38</v>
      </c>
      <c r="B281" s="4">
        <v>2022</v>
      </c>
      <c r="C281" s="2" t="s">
        <v>15</v>
      </c>
      <c r="D281" s="38">
        <f>Matrix2!D281/Matrix3!D281*100</f>
        <v>13.927335640138407</v>
      </c>
      <c r="E281" s="38">
        <f>Matrix2!E281/Matrix3!E281*100</f>
        <v>15.421002838221382</v>
      </c>
      <c r="F281" s="44" t="s">
        <v>46</v>
      </c>
      <c r="G281" s="40" t="s">
        <v>46</v>
      </c>
      <c r="H281" s="38">
        <f>Matrix2!H281/Matrix3!H281*100</f>
        <v>16.097972972972975</v>
      </c>
      <c r="I281" s="38">
        <f>Matrix2!I281/Matrix3!I281*100</f>
        <v>34.518581081081081</v>
      </c>
      <c r="J281" s="38">
        <f>Matrix2!J281/Matrix3!J281*100</f>
        <v>55.758538522637011</v>
      </c>
      <c r="K281" s="38">
        <f>Matrix2!K281/Matrix3!K281*100</f>
        <v>35.071090047393369</v>
      </c>
      <c r="L281" s="38">
        <f>Matrix2!L281/Matrix3!L281*100</f>
        <v>15.06940736785905</v>
      </c>
      <c r="M281" s="9" t="s">
        <v>46</v>
      </c>
      <c r="N281" s="29">
        <v>24.2</v>
      </c>
      <c r="O281" s="9">
        <f>Matrix2!O281/Matrix3!O281*100</f>
        <v>43.191196698762035</v>
      </c>
      <c r="P281" s="9">
        <f>Matrix2!P281/Matrix3!P281*100</f>
        <v>35.695305580159427</v>
      </c>
      <c r="Q281" s="9">
        <f>(Matrix3!Q281-Matrix2!Q281)/Matrix2!Q281*100</f>
        <v>34.826208312477213</v>
      </c>
      <c r="R281" s="40">
        <f>Matrix2!R281/Matrix3!R281*100</f>
        <v>38.282616299405383</v>
      </c>
      <c r="S281" s="38">
        <f>Matrix2!S281/Matrix3!S281*100</f>
        <v>65.800555505779059</v>
      </c>
      <c r="T281" s="38">
        <f>Matrix2!T281/Matrix3!T281*100</f>
        <v>72.280823102196095</v>
      </c>
      <c r="U281" s="38">
        <f>Matrix2!U281/Matrix3!U281*100</f>
        <v>45.493866553215625</v>
      </c>
      <c r="V281" s="38">
        <f>Matrix2!V281/Matrix3!V281*100</f>
        <v>57.963772642098689</v>
      </c>
      <c r="W281" s="38">
        <f>Matrix2!W281/Matrix3!W281*100</f>
        <v>49.750623441396506</v>
      </c>
      <c r="X281" s="38">
        <f>Matrix2!X281/Matrix3!X281*100</f>
        <v>10.693378431117472</v>
      </c>
      <c r="Y281" s="38">
        <f>Matrix2!Y281/Matrix3!Y281*100</f>
        <v>23.972125435540072</v>
      </c>
      <c r="Z281" s="38">
        <f>Matrix2!Z281/Matrix3!Z281*100</f>
        <v>12.957341428343186</v>
      </c>
      <c r="AA281" s="38">
        <f>(Matrix3!AA281-Matrix2!AA281)/Matrix2!AA281*100</f>
        <v>16.965665524423834</v>
      </c>
      <c r="AB281" s="38">
        <f>Matrix2!AB281/Matrix3!AB281*100</f>
        <v>12.6993006993007</v>
      </c>
      <c r="AC281" s="38">
        <f>Matrix2!AC281/Matrix3!AC281*100</f>
        <v>12.184754888070275</v>
      </c>
      <c r="AD281" s="38">
        <f>Matrix2!AD281/Matrix3!AD281*100</f>
        <v>88.169642857142861</v>
      </c>
      <c r="AE281" s="44">
        <f>Matrix2!AE281/Matrix3!AE281*100</f>
        <v>32.794542437465431</v>
      </c>
      <c r="AF281" s="40">
        <f>Matrix2!AF281/Matrix3!AF281*100</f>
        <v>77.286135693215343</v>
      </c>
      <c r="AG281" s="38">
        <f>Matrix2!AG281/Matrix3!AG281*100</f>
        <v>17.72240990990991</v>
      </c>
      <c r="AH281" s="38">
        <f>Matrix2!AH281/Matrix3!AH281*100</f>
        <v>53.698630136986303</v>
      </c>
      <c r="AI281" s="38">
        <f>Matrix2!AI281/Matrix3!AI281*100</f>
        <v>95.638002109097883</v>
      </c>
      <c r="AJ281" s="38">
        <f>Matrix2!AJ281/Matrix3!AJ281*100</f>
        <v>2.6548672566371683</v>
      </c>
      <c r="AK281" s="38">
        <f>Matrix2!AK281/Matrix3!AK281*100</f>
        <v>23.823451209784633</v>
      </c>
      <c r="AL281" s="38">
        <f>Matrix2!AL281/Matrix3!AL281*100</f>
        <v>18.479127891518214</v>
      </c>
      <c r="AM281" s="38">
        <f>Matrix2!AM281/Matrix3!AM281*100</f>
        <v>42.633928571428569</v>
      </c>
      <c r="AN281" s="38">
        <f>Matrix2!AN281/Matrix3!AN281*100</f>
        <v>22.144559173947577</v>
      </c>
      <c r="AO281" s="38">
        <f>Matrix2!AO281/Matrix3!AO281*1000</f>
        <v>61.000794281175537</v>
      </c>
      <c r="AP281" s="38">
        <f>Matrix2!AP281/Matrix3!AP281*100</f>
        <v>15.421002838221382</v>
      </c>
      <c r="AQ281" s="40">
        <f>Matrix2!AQ281/Matrix3!AQ281*100</f>
        <v>17.921146953405017</v>
      </c>
      <c r="AR281" s="38">
        <f>Matrix2!AR281/Matrix3!AR281*100</f>
        <v>9.8536036036036041</v>
      </c>
      <c r="AS281" s="38">
        <f>Matrix2!AS281/Matrix3!AS281*100</f>
        <v>36.514285714285712</v>
      </c>
      <c r="AT281" s="38">
        <f>Matrix2!AT281/Matrix3!AT281*100</f>
        <v>36.619718309859159</v>
      </c>
      <c r="AU281" s="38">
        <f>Matrix2!AU281/Matrix3!AU281*100</f>
        <v>40.598290598290596</v>
      </c>
      <c r="AV281" s="38">
        <f>Matrix2!AV281/Matrix3!AV281*100</f>
        <v>13.457142857142856</v>
      </c>
      <c r="AW281" s="38">
        <f>Matrix2!AW281/Matrix3!AW281*100</f>
        <v>3.8</v>
      </c>
      <c r="AX281" s="29">
        <v>7.3</v>
      </c>
      <c r="AY281" s="38" t="s">
        <v>46</v>
      </c>
      <c r="AZ281" s="34" t="s">
        <v>46</v>
      </c>
      <c r="BA281" s="40">
        <f>Matrix2!BA281/Matrix3!BA281*1000</f>
        <v>12.909036325427799</v>
      </c>
      <c r="BB281" s="34" t="s">
        <v>46</v>
      </c>
      <c r="BC281" s="38">
        <f>Matrix2!BC281/Matrix3!BC281*100</f>
        <v>7.880161127895267</v>
      </c>
      <c r="BD281" s="55">
        <f>Matrix2!BD281/Matrix3!BD281*100</f>
        <v>56.869009584664532</v>
      </c>
      <c r="BE281" s="38">
        <f>Matrix2!BE281/Matrix3!BE281*100</f>
        <v>7.4862637362637363</v>
      </c>
      <c r="BF281" s="51">
        <f>Matrix2!BF281/Matrix3!BF281*100</f>
        <v>54.128440366972477</v>
      </c>
      <c r="BG281" s="38">
        <f>Matrix2!BG281/Matrix3!BG281*100</f>
        <v>21.092342342342345</v>
      </c>
      <c r="BH281" s="38">
        <f>Matrix2!BH281/Matrix3!BH281*100</f>
        <v>4.6182594767752274</v>
      </c>
      <c r="BI281" s="38">
        <f>Matrix2!BI281/Matrix3!BI281*100</f>
        <v>15.652529023977598</v>
      </c>
      <c r="BJ281" s="38">
        <f>Matrix2!BJ281/Matrix3!BJ281*100</f>
        <v>7.8758532174318887</v>
      </c>
      <c r="BK281" s="38">
        <f>Matrix2!BK281/Matrix3!BK281*100</f>
        <v>26.666666666666668</v>
      </c>
      <c r="BL281" s="29" t="s">
        <v>46</v>
      </c>
      <c r="BM281" s="29" t="s">
        <v>46</v>
      </c>
      <c r="BN281" s="29" t="s">
        <v>46</v>
      </c>
      <c r="BO281" s="40" t="s">
        <v>46</v>
      </c>
      <c r="BP281" s="38">
        <f>Matrix2!BP281/Matrix3!BP281*100</f>
        <v>10.194854814060111</v>
      </c>
      <c r="BQ281" s="38">
        <f>Matrix2!BQ281/Matrix3!BQ281*100</f>
        <v>16.431153466973381</v>
      </c>
      <c r="BR281" s="38">
        <f>(Matrix2!BR281-Matrix3!BR281)/Matrix3!BR281*100</f>
        <v>50.618943300201849</v>
      </c>
      <c r="BS281" s="38">
        <f>Matrix2!BS281/Matrix3!BS281*100</f>
        <v>12.443693693693694</v>
      </c>
      <c r="BT281" s="38">
        <f>Matrix2!BT281/Matrix3!BT281*100</f>
        <v>5.8502252252252251</v>
      </c>
      <c r="BU281" s="38">
        <f>Matrix2!BU281/Matrix3!BU281*100</f>
        <v>3.0629139072847682</v>
      </c>
      <c r="BV281" s="38">
        <f>Matrix2!BV281/Matrix3!BV281*100</f>
        <v>13.226059654631083</v>
      </c>
      <c r="BW281" s="38">
        <f>Matrix2!BW281/Matrix3!BW281*100</f>
        <v>14.645007009153129</v>
      </c>
      <c r="BX281" s="95" t="s">
        <v>238</v>
      </c>
      <c r="BY281" s="45">
        <f>Matrix2!BY281/Matrix3!BY281*1000000</f>
        <v>24170.198482194977</v>
      </c>
      <c r="BZ281" s="38">
        <f>Matrix2!BZ281/Matrix3!BZ281*100</f>
        <v>63.935810810810814</v>
      </c>
      <c r="CA281" s="38">
        <f>Matrix2!CA281/Matrix3!CA281*100</f>
        <v>69.098429181150181</v>
      </c>
      <c r="CB281" s="38">
        <f>Matrix2!CB281/Matrix3!CB281*100</f>
        <v>89.805145185939878</v>
      </c>
      <c r="CC281" s="38">
        <f>Matrix2!CC281/Matrix3!CC281*100</f>
        <v>10.194854814060111</v>
      </c>
      <c r="CD281" s="38">
        <f>Matrix2!CD281/Matrix3!CD281*100</f>
        <v>7.9788588894549166</v>
      </c>
      <c r="CE281" s="38">
        <f>Matrix2!CE281/Matrix3!CE281*100</f>
        <v>70.807629582358373</v>
      </c>
      <c r="CF281" s="38">
        <f>Matrix2!CF281/Matrix3!CF281*100</f>
        <v>11.036789297658862</v>
      </c>
      <c r="CG281" s="35">
        <f>Matrix2!$CG281-Matrix3!CG281</f>
        <v>-7438</v>
      </c>
      <c r="CH281" s="38">
        <f>Matrix2!CH281/Matrix3!CH281*100</f>
        <v>6.4024658740642888</v>
      </c>
      <c r="CI281" s="38">
        <f>Matrix2!CI281/Matrix3!CI281*100</f>
        <v>5.0858652575957732</v>
      </c>
      <c r="CJ281" s="38">
        <f>Matrix2!CJ281/Matrix3!CJ281*100</f>
        <v>1.316600616468516</v>
      </c>
      <c r="CK281" s="38">
        <f>Matrix2!CK281/Matrix3!CK281*100</f>
        <v>44.84181568088033</v>
      </c>
      <c r="CL281" s="29">
        <v>7.7</v>
      </c>
      <c r="CM281" s="38">
        <f>Matrix2!CM281/Matrix3!CM281*100</f>
        <v>62.654745529573589</v>
      </c>
      <c r="CN281" s="38">
        <f>Matrix2!CN281/Matrix3!CN281*100</f>
        <v>19.465803318494537</v>
      </c>
      <c r="CO281" s="40">
        <f>Matrix2!CO281/Matrix3!CO281*100</f>
        <v>12.331477476648415</v>
      </c>
      <c r="CP281" s="35">
        <f>Matrix2!CP281-Matrix3!CP281</f>
        <v>69</v>
      </c>
      <c r="CQ281" s="77">
        <f>Matrix2!CQ281/Matrix3!CQ281*100-100</f>
        <v>0.39426318496084889</v>
      </c>
      <c r="CR281" s="35">
        <f>Matrix2!CR281-Matrix3!CR281</f>
        <v>429</v>
      </c>
      <c r="CS281" s="50">
        <f>Matrix2!CS281/Matrix3!CS281*100-100</f>
        <v>2.5027711335394685</v>
      </c>
      <c r="CT281" s="38">
        <f>Matrix2!CT281/Matrix3!CT281*100</f>
        <v>61.223676721684697</v>
      </c>
      <c r="CU281" s="35">
        <f>Matrix2!CT281-Matrix3!CU281</f>
        <v>55</v>
      </c>
      <c r="CV281" s="38">
        <f>Matrix2!CV281/Matrix3!CV281*100</f>
        <v>90.811041548093343</v>
      </c>
      <c r="CW281" s="38">
        <f>Matrix2!CW281/Matrix3!CW281*100</f>
        <v>44.919763513513509</v>
      </c>
      <c r="CX281" s="38">
        <f>Matrix2!CX281/Matrix3!CX281</f>
        <v>2.0722244909865237</v>
      </c>
      <c r="CY281" s="38">
        <f>Matrix2!CY281/Matrix3!CY281</f>
        <v>6.5680473372781067</v>
      </c>
      <c r="CZ281" s="38">
        <f>Matrix2!CZ281/Matrix3!CZ281</f>
        <v>72.786885245901644</v>
      </c>
      <c r="DA281" s="40" t="s">
        <v>46</v>
      </c>
      <c r="DB281" s="34" t="s">
        <v>46</v>
      </c>
      <c r="DC281" s="34" t="s">
        <v>46</v>
      </c>
      <c r="DD281" s="34" t="s">
        <v>46</v>
      </c>
      <c r="DE281" s="34" t="s">
        <v>46</v>
      </c>
      <c r="DF281" s="44">
        <f>Matrix2!DF281/Matrix3!DF281*100</f>
        <v>7.880161127895267</v>
      </c>
      <c r="DG281" s="44">
        <f>Matrix2!DG281/Matrix3!DG281*100</f>
        <v>56.869009584664532</v>
      </c>
      <c r="DH281" s="44">
        <f>Matrix2!DH281/Matrix3!DH281*100</f>
        <v>7.4862637362637363</v>
      </c>
      <c r="DI281" s="44">
        <f>Matrix2!DI281/Matrix3!DI281*100</f>
        <v>54.128440366972477</v>
      </c>
    </row>
    <row r="282" spans="1:113" x14ac:dyDescent="0.2">
      <c r="A282" s="3" t="s">
        <v>39</v>
      </c>
      <c r="B282" s="4">
        <v>2022</v>
      </c>
      <c r="C282" s="2" t="s">
        <v>16</v>
      </c>
      <c r="D282" s="38">
        <f>Matrix2!D282/Matrix3!D282*100</f>
        <v>12.743628185907047</v>
      </c>
      <c r="E282" s="38">
        <f>Matrix2!E282/Matrix3!E282*100</f>
        <v>6.8580542264752795</v>
      </c>
      <c r="F282" s="44" t="s">
        <v>46</v>
      </c>
      <c r="G282" s="40" t="s">
        <v>46</v>
      </c>
      <c r="H282" s="38">
        <f>Matrix2!H282/Matrix3!H282*100</f>
        <v>10.344123770257582</v>
      </c>
      <c r="I282" s="38">
        <f>Matrix2!I282/Matrix3!I282*100</f>
        <v>23.758011185043067</v>
      </c>
      <c r="J282" s="38">
        <f>Matrix2!J282/Matrix3!J282*100</f>
        <v>38.166862514688603</v>
      </c>
      <c r="K282" s="38">
        <f>Matrix2!K282/Matrix3!K282*100</f>
        <v>23.977671037258212</v>
      </c>
      <c r="L282" s="38">
        <f>Matrix2!L282/Matrix3!L282*100</f>
        <v>10.380479735318444</v>
      </c>
      <c r="M282" s="9" t="s">
        <v>46</v>
      </c>
      <c r="N282" s="29" t="s">
        <v>237</v>
      </c>
      <c r="O282" s="9">
        <f>Matrix2!O282/Matrix3!O282*100</f>
        <v>40.571428571428569</v>
      </c>
      <c r="P282" s="9" t="s">
        <v>237</v>
      </c>
      <c r="Q282" s="9" t="s">
        <v>237</v>
      </c>
      <c r="R282" s="40">
        <f>Matrix2!R282/Matrix3!R282*100</f>
        <v>35.714285714285715</v>
      </c>
      <c r="S282" s="38">
        <f>Matrix2!S282/Matrix3!S282*100</f>
        <v>67.465532792165959</v>
      </c>
      <c r="T282" s="38">
        <f>Matrix2!T282/Matrix3!T282*100</f>
        <v>65.435041716328968</v>
      </c>
      <c r="U282" s="38">
        <f>Matrix2!U282/Matrix3!U282*100</f>
        <v>47.828771352130069</v>
      </c>
      <c r="V282" s="38">
        <f>Matrix2!V282/Matrix3!V282*100</f>
        <v>58.333333333333336</v>
      </c>
      <c r="W282" s="38">
        <f>Matrix2!W282/Matrix3!W282*100</f>
        <v>50.903614457831324</v>
      </c>
      <c r="X282" s="38">
        <f>Matrix2!X282/Matrix3!X282*100</f>
        <v>8.9151873767258394</v>
      </c>
      <c r="Y282" s="38">
        <f>Matrix2!Y282/Matrix3!Y282*100</f>
        <v>20.90997095837367</v>
      </c>
      <c r="Z282" s="38">
        <f>Matrix2!Z282/Matrix3!Z282*100</f>
        <v>10.972744360902256</v>
      </c>
      <c r="AA282" s="38">
        <f>(Matrix3!AA282-Matrix2!AA282)/Matrix2!AA282*100</f>
        <v>18.509252412180686</v>
      </c>
      <c r="AB282" s="38">
        <f>Matrix2!AB282/Matrix3!AB282*100</f>
        <v>7.2864113803655606</v>
      </c>
      <c r="AC282" s="38">
        <f>Matrix2!AC282/Matrix3!AC282*100</f>
        <v>6.2953409640496529</v>
      </c>
      <c r="AD282" s="38">
        <f>Matrix2!AD282/Matrix3!AD282*100</f>
        <v>83.443708609271525</v>
      </c>
      <c r="AE282" s="44">
        <f>Matrix2!AE282/Matrix3!AE282*100</f>
        <v>22.443153853725761</v>
      </c>
      <c r="AF282" s="40">
        <f>Matrix2!AF282/Matrix3!AF282*100</f>
        <v>64.610011641443549</v>
      </c>
      <c r="AG282" s="38">
        <f>Matrix2!AG282/Matrix3!AG282*100</f>
        <v>17.369473813119974</v>
      </c>
      <c r="AH282" s="38">
        <f>Matrix2!AH282/Matrix3!AH282*100</f>
        <v>60.307017543859651</v>
      </c>
      <c r="AI282" s="38">
        <f>Matrix2!AI282/Matrix3!AI282*100</f>
        <v>92.643219167562592</v>
      </c>
      <c r="AJ282" s="38">
        <f>Matrix2!AJ282/Matrix3!AJ282*100</f>
        <v>18.859138533178115</v>
      </c>
      <c r="AK282" s="38">
        <f>Matrix2!AK282/Matrix3!AK282*100</f>
        <v>17.862776025236592</v>
      </c>
      <c r="AL282" s="38">
        <f>Matrix2!AL282/Matrix3!AL282*100</f>
        <v>9.6214511041009469</v>
      </c>
      <c r="AM282" s="38">
        <f>Matrix2!AM282/Matrix3!AM282*100</f>
        <v>32.00883002207506</v>
      </c>
      <c r="AN282" s="38">
        <f>Matrix2!AN282/Matrix3!AN282*100</f>
        <v>12.596944770857815</v>
      </c>
      <c r="AO282" s="38">
        <f>Matrix2!AO282/Matrix3!AO282*1000</f>
        <v>53.81903642773208</v>
      </c>
      <c r="AP282" s="38">
        <f>Matrix2!AP282/Matrix3!AP282*100</f>
        <v>6.8580542264752795</v>
      </c>
      <c r="AQ282" s="40">
        <f>Matrix2!AQ282/Matrix3!AQ282*100</f>
        <v>7.2727272727272725</v>
      </c>
      <c r="AR282" s="38">
        <f>Matrix2!AR282/Matrix3!AR282*100</f>
        <v>9.9277462546434254</v>
      </c>
      <c r="AS282" s="38">
        <f>Matrix2!AS282/Matrix3!AS282*100</f>
        <v>35.11513157894737</v>
      </c>
      <c r="AT282" s="38">
        <f>Matrix2!AT282/Matrix3!AT282*100</f>
        <v>33.489461358313818</v>
      </c>
      <c r="AU282" s="38">
        <f>Matrix2!AU282/Matrix3!AU282*100</f>
        <v>36.713286713286713</v>
      </c>
      <c r="AV282" s="38">
        <f>Matrix2!AV282/Matrix3!AV282*100</f>
        <v>7.2368421052631584</v>
      </c>
      <c r="AW282" s="38">
        <f>Matrix2!AW282/Matrix3!AW282*100</f>
        <v>2.2203947368421053</v>
      </c>
      <c r="AX282" s="29" t="s">
        <v>237</v>
      </c>
      <c r="AY282" s="38" t="s">
        <v>46</v>
      </c>
      <c r="AZ282" s="34" t="s">
        <v>46</v>
      </c>
      <c r="BA282" s="40">
        <f>Matrix2!BA282/Matrix3!BA282*1000</f>
        <v>15.306122448979592</v>
      </c>
      <c r="BB282" s="34" t="s">
        <v>46</v>
      </c>
      <c r="BC282" s="38">
        <f>Matrix2!BC282/Matrix3!BC282*100</f>
        <v>5.9234731420161886</v>
      </c>
      <c r="BD282" s="55">
        <f>Matrix2!BD282/Matrix3!BD282*100</f>
        <v>55.279503105590067</v>
      </c>
      <c r="BE282" s="38">
        <f>Matrix2!BE282/Matrix3!BE282*100</f>
        <v>5.2972972972972974</v>
      </c>
      <c r="BF282" s="51">
        <f>Matrix2!BF282/Matrix3!BF282*100</f>
        <v>36.734693877551024</v>
      </c>
      <c r="BG282" s="38">
        <f>Matrix2!BG282/Matrix3!BG282*100</f>
        <v>19.741192799118259</v>
      </c>
      <c r="BH282" s="38">
        <f>Matrix2!BH282/Matrix3!BH282*100</f>
        <v>3.1430934656741107</v>
      </c>
      <c r="BI282" s="38">
        <f>Matrix2!BI282/Matrix3!BI282*100</f>
        <v>14.447058823529414</v>
      </c>
      <c r="BJ282" s="38">
        <f>Matrix2!BJ282/Matrix3!BJ282*100</f>
        <v>6.4188235294117639</v>
      </c>
      <c r="BK282" s="38">
        <f>Matrix2!BK282/Matrix3!BK282*100</f>
        <v>24.780058651026394</v>
      </c>
      <c r="BL282" s="29" t="s">
        <v>46</v>
      </c>
      <c r="BM282" s="29" t="s">
        <v>46</v>
      </c>
      <c r="BN282" s="29" t="s">
        <v>46</v>
      </c>
      <c r="BO282" s="40" t="s">
        <v>46</v>
      </c>
      <c r="BP282" s="38">
        <f>Matrix2!BP282/Matrix3!BP282*100</f>
        <v>9.3977251538318107</v>
      </c>
      <c r="BQ282" s="38">
        <f>Matrix2!BQ282/Matrix3!BQ282*100</f>
        <v>14.220183486238533</v>
      </c>
      <c r="BR282" s="38">
        <f>(Matrix2!BR282-Matrix3!BR282)/Matrix3!BR282*100</f>
        <v>56.975911788746018</v>
      </c>
      <c r="BS282" s="38">
        <f>Matrix2!BS282/Matrix3!BS282*100</f>
        <v>6.7845042250071446</v>
      </c>
      <c r="BT282" s="38">
        <f>Matrix2!BT282/Matrix3!BT282*100</f>
        <v>2.8819855492509285</v>
      </c>
      <c r="BU282" s="38">
        <f>Matrix2!BU282/Matrix3!BU282*100</f>
        <v>1.5289949655043817</v>
      </c>
      <c r="BV282" s="38">
        <f>Matrix2!BV282/Matrix3!BV282*100</f>
        <v>6.5815573978943078</v>
      </c>
      <c r="BW282" s="38">
        <f>Matrix2!BW282/Matrix3!BW282*100</f>
        <v>8.1318097262822207</v>
      </c>
      <c r="BX282" s="95" t="s">
        <v>238</v>
      </c>
      <c r="BY282" s="45">
        <f>Matrix2!BY282/Matrix3!BY282*1000000</f>
        <v>24503.39645070901</v>
      </c>
      <c r="BZ282" s="38">
        <f>Matrix2!BZ282/Matrix3!BZ282*100</f>
        <v>66.020329019879981</v>
      </c>
      <c r="CA282" s="38">
        <f>Matrix2!CA282/Matrix3!CA282*100</f>
        <v>66.410748560460647</v>
      </c>
      <c r="CB282" s="38">
        <f>Matrix2!CB282/Matrix3!CB282*100</f>
        <v>90.602274846168186</v>
      </c>
      <c r="CC282" s="38">
        <f>Matrix2!CC282/Matrix3!CC282*100</f>
        <v>9.3977251538318107</v>
      </c>
      <c r="CD282" s="38">
        <f>Matrix2!CD282/Matrix3!CD282*100</f>
        <v>7.7195599477904162</v>
      </c>
      <c r="CE282" s="38">
        <f>Matrix2!CE282/Matrix3!CE282*100</f>
        <v>70.127598271249227</v>
      </c>
      <c r="CF282" s="38">
        <f>Matrix2!CF282/Matrix3!CF282*100</f>
        <v>8.2191780821917799</v>
      </c>
      <c r="CG282" s="35">
        <f>Matrix2!$CG282-Matrix3!CG282</f>
        <v>-3556</v>
      </c>
      <c r="CH282" s="38">
        <f>Matrix2!CH282/Matrix3!CH282*100</f>
        <v>3.2461509923947323</v>
      </c>
      <c r="CI282" s="38">
        <f>Matrix2!CI282/Matrix3!CI282*100</f>
        <v>2.3434118592716255</v>
      </c>
      <c r="CJ282" s="38">
        <f>Matrix2!CJ282/Matrix3!CJ282*100</f>
        <v>0.90273913312310639</v>
      </c>
      <c r="CK282" s="38">
        <f>Matrix2!CK282/Matrix3!CK282*100</f>
        <v>36.571428571428569</v>
      </c>
      <c r="CL282" s="29" t="s">
        <v>237</v>
      </c>
      <c r="CM282" s="38">
        <f>Matrix2!CM282/Matrix3!CM282*100</f>
        <v>64</v>
      </c>
      <c r="CN282" s="38">
        <f>Matrix2!CN282/Matrix3!CN282*100</f>
        <v>19.114219114219114</v>
      </c>
      <c r="CO282" s="40">
        <f>Matrix2!CO282/Matrix3!CO282*100</f>
        <v>6.3222121251460468</v>
      </c>
      <c r="CP282" s="35">
        <f>Matrix2!CP282-Matrix3!CP282</f>
        <v>89</v>
      </c>
      <c r="CQ282" s="77">
        <f>Matrix2!CQ282/Matrix3!CQ282*100-100</f>
        <v>0.8373318280176818</v>
      </c>
      <c r="CR282" s="35">
        <f>Matrix2!CR282-Matrix3!CR282</f>
        <v>93</v>
      </c>
      <c r="CS282" s="50">
        <f>Matrix2!CS282/Matrix3!CS282*100-100</f>
        <v>0.87529411764705856</v>
      </c>
      <c r="CT282" s="38">
        <f>Matrix2!CT282/Matrix3!CT282*100</f>
        <v>31.67568576226908</v>
      </c>
      <c r="CU282" s="35">
        <f>Matrix2!CT282-Matrix3!CU282</f>
        <v>9</v>
      </c>
      <c r="CV282" s="38">
        <f>Matrix2!CV282/Matrix3!CV282*100</f>
        <v>109.67158051875347</v>
      </c>
      <c r="CW282" s="38">
        <f>Matrix2!CW282/Matrix3!CW282*100</f>
        <v>47.983834755276149</v>
      </c>
      <c r="CX282" s="38">
        <f>Matrix2!CX282/Matrix3!CX282</f>
        <v>2.3056000000000001</v>
      </c>
      <c r="CY282" s="38">
        <f>Matrix2!CY282/Matrix3!CY282</f>
        <v>2.3650318594323227</v>
      </c>
      <c r="CZ282" s="38">
        <f>Matrix2!CZ282/Matrix3!CZ282</f>
        <v>49.488888888888887</v>
      </c>
      <c r="DA282" s="40" t="s">
        <v>46</v>
      </c>
      <c r="DB282" s="34" t="s">
        <v>46</v>
      </c>
      <c r="DC282" s="34" t="s">
        <v>46</v>
      </c>
      <c r="DD282" s="34" t="s">
        <v>46</v>
      </c>
      <c r="DE282" s="34" t="s">
        <v>46</v>
      </c>
      <c r="DF282" s="44">
        <f>Matrix2!DF282/Matrix3!DF282*100</f>
        <v>5.9234731420161886</v>
      </c>
      <c r="DG282" s="44">
        <f>Matrix2!DG282/Matrix3!DG282*100</f>
        <v>55.279503105590067</v>
      </c>
      <c r="DH282" s="44">
        <f>Matrix2!DH282/Matrix3!DH282*100</f>
        <v>5.2972972972972974</v>
      </c>
      <c r="DI282" s="44">
        <f>Matrix2!DI282/Matrix3!DI282*100</f>
        <v>36.734693877551024</v>
      </c>
    </row>
    <row r="283" spans="1:113" x14ac:dyDescent="0.2">
      <c r="A283" s="3" t="s">
        <v>40</v>
      </c>
      <c r="B283" s="4">
        <v>2022</v>
      </c>
      <c r="C283" s="2" t="s">
        <v>17</v>
      </c>
      <c r="D283" s="38">
        <f>Matrix2!D283/Matrix3!D283*100</f>
        <v>11.832946635730858</v>
      </c>
      <c r="E283" s="38">
        <f>Matrix2!E283/Matrix3!E283*100</f>
        <v>12.402088772845952</v>
      </c>
      <c r="F283" s="44" t="s">
        <v>46</v>
      </c>
      <c r="G283" s="40" t="s">
        <v>46</v>
      </c>
      <c r="H283" s="38">
        <f>Matrix2!H283/Matrix3!H283*100</f>
        <v>10.823850402608638</v>
      </c>
      <c r="I283" s="38">
        <f>Matrix2!I283/Matrix3!I283*100</f>
        <v>20.726026485659148</v>
      </c>
      <c r="J283" s="38">
        <f>Matrix2!J283/Matrix3!J283*100</f>
        <v>37.062101910828027</v>
      </c>
      <c r="K283" s="38">
        <f>Matrix2!K283/Matrix3!K283*100</f>
        <v>21.690205534504535</v>
      </c>
      <c r="L283" s="38">
        <f>Matrix2!L283/Matrix3!L283*100</f>
        <v>7.7377824487651088</v>
      </c>
      <c r="M283" s="9" t="s">
        <v>46</v>
      </c>
      <c r="N283" s="29">
        <v>22.9</v>
      </c>
      <c r="O283" s="9">
        <f>Matrix2!O283/Matrix3!O283*100</f>
        <v>37.304452466907343</v>
      </c>
      <c r="P283" s="9">
        <f>Matrix2!P283/Matrix3!P283*100</f>
        <v>41.946902654867259</v>
      </c>
      <c r="Q283" s="9">
        <f>(Matrix3!Q283-Matrix2!Q283)/Matrix2!Q283*100</f>
        <v>43.950909994572662</v>
      </c>
      <c r="R283" s="40">
        <f>Matrix2!R283/Matrix3!R283*100</f>
        <v>40.608668920996003</v>
      </c>
      <c r="S283" s="38">
        <f>Matrix2!S283/Matrix3!S283*100</f>
        <v>67.712360543466261</v>
      </c>
      <c r="T283" s="38">
        <f>Matrix2!T283/Matrix3!T283*100</f>
        <v>69.153052450558889</v>
      </c>
      <c r="U283" s="38">
        <f>Matrix2!U283/Matrix3!U283*100</f>
        <v>47.738603988603991</v>
      </c>
      <c r="V283" s="38">
        <f>Matrix2!V283/Matrix3!V283*100</f>
        <v>57.657657657657658</v>
      </c>
      <c r="W283" s="38">
        <f>Matrix2!W283/Matrix3!W283*100</f>
        <v>52.872062663185382</v>
      </c>
      <c r="X283" s="38">
        <f>Matrix2!X283/Matrix3!X283*100</f>
        <v>11.908006814310051</v>
      </c>
      <c r="Y283" s="38">
        <f>Matrix2!Y283/Matrix3!Y283*100</f>
        <v>22.131887985546523</v>
      </c>
      <c r="Z283" s="38">
        <f>Matrix2!Z283/Matrix3!Z283*100</f>
        <v>12.707182320441991</v>
      </c>
      <c r="AA283" s="38">
        <f>(Matrix3!AA283-Matrix2!AA283)/Matrix2!AA283*100</f>
        <v>11.303863762880153</v>
      </c>
      <c r="AB283" s="38">
        <f>Matrix2!AB283/Matrix3!AB283*100</f>
        <v>8.4242147195193624</v>
      </c>
      <c r="AC283" s="38">
        <f>Matrix2!AC283/Matrix3!AC283*100</f>
        <v>8.4458313547249162</v>
      </c>
      <c r="AD283" s="38">
        <f>Matrix2!AD283/Matrix3!AD283*100</f>
        <v>89.06497622820919</v>
      </c>
      <c r="AE283" s="44">
        <f>Matrix2!AE283/Matrix3!AE283*100</f>
        <v>24.99592103116332</v>
      </c>
      <c r="AF283" s="40">
        <f>Matrix2!AF283/Matrix3!AF283*100</f>
        <v>95.401262398557265</v>
      </c>
      <c r="AG283" s="38">
        <f>Matrix2!AG283/Matrix3!AG283*100</f>
        <v>16.71657682837559</v>
      </c>
      <c r="AH283" s="38">
        <f>Matrix2!AH283/Matrix3!AH283*100</f>
        <v>47.672253258845437</v>
      </c>
      <c r="AI283" s="38">
        <f>Matrix2!AI283/Matrix3!AI283*100</f>
        <v>85.908063300678222</v>
      </c>
      <c r="AJ283" s="38">
        <f>Matrix2!AJ283/Matrix3!AJ283*100</f>
        <v>11.99278629395852</v>
      </c>
      <c r="AK283" s="38">
        <f>Matrix2!AK283/Matrix3!AK283*100</f>
        <v>21.811268579329415</v>
      </c>
      <c r="AL283" s="38">
        <f>Matrix2!AL283/Matrix3!AL283*100</f>
        <v>12.236432768752161</v>
      </c>
      <c r="AM283" s="38">
        <f>Matrix2!AM283/Matrix3!AM283*100</f>
        <v>28.684627575277339</v>
      </c>
      <c r="AN283" s="38">
        <f>Matrix2!AN283/Matrix3!AN283*100</f>
        <v>16.381369426751593</v>
      </c>
      <c r="AO283" s="38">
        <f>Matrix2!AO283/Matrix3!AO283*1000</f>
        <v>61.902866242038215</v>
      </c>
      <c r="AP283" s="38">
        <f>Matrix2!AP283/Matrix3!AP283*100</f>
        <v>12.402088772845952</v>
      </c>
      <c r="AQ283" s="40">
        <f>Matrix2!AQ283/Matrix3!AQ283*100</f>
        <v>10.748792270531402</v>
      </c>
      <c r="AR283" s="38">
        <f>Matrix2!AR283/Matrix3!AR283*100</f>
        <v>9.329872895454848</v>
      </c>
      <c r="AS283" s="38">
        <f>Matrix2!AS283/Matrix3!AS283*100</f>
        <v>36.519258202567762</v>
      </c>
      <c r="AT283" s="38">
        <f>Matrix2!AT283/Matrix3!AT283*100</f>
        <v>37.6953125</v>
      </c>
      <c r="AU283" s="38">
        <f>Matrix2!AU283/Matrix3!AU283*100</f>
        <v>37.046632124352328</v>
      </c>
      <c r="AV283" s="38">
        <f>Matrix2!AV283/Matrix3!AV283*100</f>
        <v>10.342368045649073</v>
      </c>
      <c r="AW283" s="38">
        <f>Matrix2!AW283/Matrix3!AW283*100</f>
        <v>2.8887303851640516</v>
      </c>
      <c r="AX283" s="29">
        <v>5.6</v>
      </c>
      <c r="AY283" s="38" t="s">
        <v>46</v>
      </c>
      <c r="AZ283" s="34" t="s">
        <v>46</v>
      </c>
      <c r="BA283" s="40">
        <f>Matrix2!BA283/Matrix3!BA283*1000</f>
        <v>15.037593984962406</v>
      </c>
      <c r="BB283" s="34" t="s">
        <v>46</v>
      </c>
      <c r="BC283" s="38">
        <f>Matrix2!BC283/Matrix3!BC283*100</f>
        <v>7.4317658664912853</v>
      </c>
      <c r="BD283" s="55">
        <f>Matrix2!BD283/Matrix3!BD283*100</f>
        <v>66.371681415929203</v>
      </c>
      <c r="BE283" s="38">
        <f>Matrix2!BE283/Matrix3!BE283*100</f>
        <v>5.6277056277056277</v>
      </c>
      <c r="BF283" s="51">
        <f>Matrix2!BF283/Matrix3!BF283*100</f>
        <v>55.384615384615387</v>
      </c>
      <c r="BG283" s="38">
        <f>Matrix2!BG283/Matrix3!BG283*100</f>
        <v>25.327743395221937</v>
      </c>
      <c r="BH283" s="38">
        <f>Matrix2!BH283/Matrix3!BH283*100</f>
        <v>2.4435102469784553</v>
      </c>
      <c r="BI283" s="38">
        <f>Matrix2!BI283/Matrix3!BI283*100</f>
        <v>19.26701570680628</v>
      </c>
      <c r="BJ283" s="38">
        <f>Matrix2!BJ283/Matrix3!BJ283*100</f>
        <v>9.0820244328097743</v>
      </c>
      <c r="BK283" s="38">
        <f>Matrix2!BK283/Matrix3!BK283*100</f>
        <v>24.28900845503459</v>
      </c>
      <c r="BL283" s="29" t="s">
        <v>46</v>
      </c>
      <c r="BM283" s="29" t="s">
        <v>46</v>
      </c>
      <c r="BN283" s="29" t="s">
        <v>46</v>
      </c>
      <c r="BO283" s="40" t="s">
        <v>46</v>
      </c>
      <c r="BP283" s="38">
        <f>Matrix2!BP283/Matrix3!BP283*100</f>
        <v>10.601719197707736</v>
      </c>
      <c r="BQ283" s="38">
        <f>Matrix2!BQ283/Matrix3!BQ283*100</f>
        <v>15.708092485549132</v>
      </c>
      <c r="BR283" s="38">
        <f>(Matrix2!BR283-Matrix3!BR283)/Matrix3!BR283*100</f>
        <v>49.45258361547954</v>
      </c>
      <c r="BS283" s="38">
        <f>Matrix2!BS283/Matrix3!BS283*100</f>
        <v>8.4348173288081458</v>
      </c>
      <c r="BT283" s="38">
        <f>Matrix2!BT283/Matrix3!BT283*100</f>
        <v>3.7066613429160844</v>
      </c>
      <c r="BU283" s="38">
        <f>Matrix2!BU283/Matrix3!BU283*100</f>
        <v>1.9102196752626552</v>
      </c>
      <c r="BV283" s="38">
        <f>Matrix2!BV283/Matrix3!BV283*100</f>
        <v>9.0366277515372957</v>
      </c>
      <c r="BW283" s="38">
        <f>Matrix2!BW283/Matrix3!BW283*100</f>
        <v>10.331743278404163</v>
      </c>
      <c r="BX283" s="95" t="s">
        <v>238</v>
      </c>
      <c r="BY283" s="45">
        <f>Matrix2!BY283/Matrix3!BY283*1000000</f>
        <v>24719.055150598266</v>
      </c>
      <c r="BZ283" s="38">
        <f>Matrix2!BZ283/Matrix3!BZ283*100</f>
        <v>60.803886337925071</v>
      </c>
      <c r="CA283" s="38">
        <f>Matrix2!CA283/Matrix3!CA283*100</f>
        <v>68.442555973198239</v>
      </c>
      <c r="CB283" s="38">
        <f>Matrix2!CB283/Matrix3!CB283*100</f>
        <v>89.398280802292263</v>
      </c>
      <c r="CC283" s="38">
        <f>Matrix2!CC283/Matrix3!CC283*100</f>
        <v>10.601719197707736</v>
      </c>
      <c r="CD283" s="38">
        <f>Matrix2!CD283/Matrix3!CD283*100</f>
        <v>6.9404648201209813</v>
      </c>
      <c r="CE283" s="38">
        <f>Matrix2!CE283/Matrix3!CE283*100</f>
        <v>67.503561253561244</v>
      </c>
      <c r="CF283" s="38">
        <f>Matrix2!CF283/Matrix3!CF283*100</f>
        <v>10.869565217391305</v>
      </c>
      <c r="CG283" s="35">
        <f>Matrix2!$CG283-Matrix3!CG283</f>
        <v>-3781</v>
      </c>
      <c r="CH283" s="38">
        <f>Matrix2!CH283/Matrix3!CH283*100</f>
        <v>4.547444456605013</v>
      </c>
      <c r="CI283" s="38">
        <f>Matrix2!CI283/Matrix3!CI283*100</f>
        <v>3.288825653934552</v>
      </c>
      <c r="CJ283" s="38">
        <f>Matrix2!CJ283/Matrix3!CJ283*100</f>
        <v>1.2586188026704608</v>
      </c>
      <c r="CK283" s="38">
        <f>Matrix2!CK283/Matrix3!CK283*100</f>
        <v>41.03489771359807</v>
      </c>
      <c r="CL283" s="29">
        <v>5.5</v>
      </c>
      <c r="CM283" s="38">
        <f>Matrix2!CM283/Matrix3!CM283*100</f>
        <v>61.612515042117934</v>
      </c>
      <c r="CN283" s="38">
        <f>Matrix2!CN283/Matrix3!CN283*100</f>
        <v>17.738359201773836</v>
      </c>
      <c r="CO283" s="40">
        <f>Matrix2!CO283/Matrix3!CO283*100</f>
        <v>8.7610517855092418</v>
      </c>
      <c r="CP283" s="35">
        <f>Matrix2!CP283-Matrix3!CP283</f>
        <v>84</v>
      </c>
      <c r="CQ283" s="77">
        <f>Matrix2!CQ283/Matrix3!CQ283*100-100</f>
        <v>0.55680763621901974</v>
      </c>
      <c r="CR283" s="35">
        <f>Matrix2!CR283-Matrix3!CR283</f>
        <v>845</v>
      </c>
      <c r="CS283" s="50">
        <f>Matrix2!CS283/Matrix3!CS283*100-100</f>
        <v>5.8987783595113399</v>
      </c>
      <c r="CT283" s="38">
        <f>Matrix2!CT283/Matrix3!CT283*100</f>
        <v>38.609096901779829</v>
      </c>
      <c r="CU283" s="35">
        <f>Matrix2!CT283-Matrix3!CU283</f>
        <v>57</v>
      </c>
      <c r="CV283" s="38">
        <f>Matrix2!CV283/Matrix3!CV283*100</f>
        <v>103.977587343441</v>
      </c>
      <c r="CW283" s="38">
        <f>Matrix2!CW283/Matrix3!CW283*100</f>
        <v>52.48352964663605</v>
      </c>
      <c r="CX283" s="38">
        <f>Matrix2!CX283/Matrix3!CX283</f>
        <v>2.0980104712041885</v>
      </c>
      <c r="CY283" s="38">
        <f>Matrix2!CY283/Matrix3!CY283</f>
        <v>1.8768500593267969</v>
      </c>
      <c r="CZ283" s="38">
        <f>Matrix2!CZ283/Matrix3!CZ283</f>
        <v>44.524444444444441</v>
      </c>
      <c r="DA283" s="40" t="s">
        <v>46</v>
      </c>
      <c r="DB283" s="34" t="s">
        <v>46</v>
      </c>
      <c r="DC283" s="34" t="s">
        <v>46</v>
      </c>
      <c r="DD283" s="34" t="s">
        <v>46</v>
      </c>
      <c r="DE283" s="34" t="s">
        <v>46</v>
      </c>
      <c r="DF283" s="44">
        <f>Matrix2!DF283/Matrix3!DF283*100</f>
        <v>7.4317658664912853</v>
      </c>
      <c r="DG283" s="44">
        <f>Matrix2!DG283/Matrix3!DG283*100</f>
        <v>66.371681415929203</v>
      </c>
      <c r="DH283" s="44">
        <f>Matrix2!DH283/Matrix3!DH283*100</f>
        <v>5.6277056277056277</v>
      </c>
      <c r="DI283" s="44">
        <f>Matrix2!DI283/Matrix3!DI283*100</f>
        <v>55.384615384615387</v>
      </c>
    </row>
    <row r="284" spans="1:113" x14ac:dyDescent="0.2">
      <c r="A284" s="3" t="s">
        <v>41</v>
      </c>
      <c r="B284" s="4">
        <v>2022</v>
      </c>
      <c r="C284" s="2" t="s">
        <v>18</v>
      </c>
      <c r="D284" s="38">
        <f>Matrix2!D284/Matrix3!D284*100</f>
        <v>10.76158940397351</v>
      </c>
      <c r="E284" s="38">
        <f>Matrix2!E284/Matrix3!E284*100</f>
        <v>5.9590316573556796</v>
      </c>
      <c r="F284" s="44" t="s">
        <v>46</v>
      </c>
      <c r="G284" s="40" t="s">
        <v>46</v>
      </c>
      <c r="H284" s="38">
        <f>Matrix2!H284/Matrix3!H284*100</f>
        <v>8.1882285220895099</v>
      </c>
      <c r="I284" s="38">
        <f>Matrix2!I284/Matrix3!I284*100</f>
        <v>17.7243728114357</v>
      </c>
      <c r="J284" s="38">
        <f>Matrix2!J284/Matrix3!J284*100</f>
        <v>32.079585718179345</v>
      </c>
      <c r="K284" s="38">
        <f>Matrix2!K284/Matrix3!K284*100</f>
        <v>17.732324045740057</v>
      </c>
      <c r="L284" s="38">
        <f>Matrix2!L284/Matrix3!L284*100</f>
        <v>6.6386554621848743</v>
      </c>
      <c r="M284" s="9" t="s">
        <v>46</v>
      </c>
      <c r="N284" s="29" t="s">
        <v>237</v>
      </c>
      <c r="O284" s="9">
        <f>Matrix2!O284/Matrix3!O284*100</f>
        <v>29.166666666666668</v>
      </c>
      <c r="P284" s="9" t="s">
        <v>237</v>
      </c>
      <c r="Q284" s="9" t="s">
        <v>237</v>
      </c>
      <c r="R284" s="40">
        <f>Matrix2!R284/Matrix3!R284*100</f>
        <v>40.011716461628588</v>
      </c>
      <c r="S284" s="38">
        <f>Matrix2!S284/Matrix3!S284*100</f>
        <v>69.45555213780375</v>
      </c>
      <c r="T284" s="38">
        <f>Matrix2!T284/Matrix3!T284*100</f>
        <v>72.709254459521262</v>
      </c>
      <c r="U284" s="38">
        <f>Matrix2!U284/Matrix3!U284*100</f>
        <v>47.200481637567734</v>
      </c>
      <c r="V284" s="38">
        <f>Matrix2!V284/Matrix3!V284*100</f>
        <v>60.816326530612244</v>
      </c>
      <c r="W284" s="38">
        <f>Matrix2!W284/Matrix3!W284*100</f>
        <v>51.198979591836732</v>
      </c>
      <c r="X284" s="38">
        <f>Matrix2!X284/Matrix3!X284*100</f>
        <v>8.2554161915621442</v>
      </c>
      <c r="Y284" s="38">
        <f>Matrix2!Y284/Matrix3!Y284*100</f>
        <v>24.895522388059703</v>
      </c>
      <c r="Z284" s="38">
        <f>Matrix2!Z284/Matrix3!Z284*100</f>
        <v>10.437430786267996</v>
      </c>
      <c r="AA284" s="38">
        <f>(Matrix3!AA284-Matrix2!AA284)/Matrix2!AA284*100</f>
        <v>18.147385749181698</v>
      </c>
      <c r="AB284" s="38">
        <f>Matrix2!AB284/Matrix3!AB284*100</f>
        <v>7.1863696935084711</v>
      </c>
      <c r="AC284" s="38">
        <f>Matrix2!AC284/Matrix3!AC284*100</f>
        <v>7.4170776520645978</v>
      </c>
      <c r="AD284" s="38">
        <f>Matrix2!AD284/Matrix3!AD284*100</f>
        <v>84.137931034482762</v>
      </c>
      <c r="AE284" s="44">
        <f>Matrix2!AE284/Matrix3!AE284*100</f>
        <v>21.256473767169556</v>
      </c>
      <c r="AF284" s="40">
        <f>Matrix2!AF284/Matrix3!AF284*100</f>
        <v>100</v>
      </c>
      <c r="AG284" s="38">
        <f>Matrix2!AG284/Matrix3!AG284*100</f>
        <v>17.599654626564973</v>
      </c>
      <c r="AH284" s="38">
        <f>Matrix2!AH284/Matrix3!AH284*100</f>
        <v>57.107231920199496</v>
      </c>
      <c r="AI284" s="38">
        <f>Matrix2!AI284/Matrix3!AI284*100</f>
        <v>104.19457173070144</v>
      </c>
      <c r="AJ284" s="38">
        <f>Matrix2!AJ284/Matrix3!AJ284*100</f>
        <v>15.045395590142672</v>
      </c>
      <c r="AK284" s="38">
        <f>Matrix2!AK284/Matrix3!AK284*100</f>
        <v>20.176252319109462</v>
      </c>
      <c r="AL284" s="38">
        <f>Matrix2!AL284/Matrix3!AL284*100</f>
        <v>10.064935064935066</v>
      </c>
      <c r="AM284" s="38">
        <f>Matrix2!AM284/Matrix3!AM284*100</f>
        <v>26.666666666666668</v>
      </c>
      <c r="AN284" s="38">
        <f>Matrix2!AN284/Matrix3!AN284*100</f>
        <v>13.791223766693921</v>
      </c>
      <c r="AO284" s="38">
        <f>Matrix2!AO284/Matrix3!AO284*1000</f>
        <v>67.593349686563101</v>
      </c>
      <c r="AP284" s="38">
        <f>Matrix2!AP284/Matrix3!AP284*100</f>
        <v>5.9590316573556796</v>
      </c>
      <c r="AQ284" s="40">
        <f>Matrix2!AQ284/Matrix3!AQ284*100</f>
        <v>6.2717770034843205</v>
      </c>
      <c r="AR284" s="38">
        <f>Matrix2!AR284/Matrix3!AR284*100</f>
        <v>9.8815177243728112</v>
      </c>
      <c r="AS284" s="38">
        <f>Matrix2!AS284/Matrix3!AS284*100</f>
        <v>39.902912621359221</v>
      </c>
      <c r="AT284" s="38">
        <f>Matrix2!AT284/Matrix3!AT284*100</f>
        <v>40.510948905109487</v>
      </c>
      <c r="AU284" s="38">
        <f>Matrix2!AU284/Matrix3!AU284*100</f>
        <v>44.144144144144143</v>
      </c>
      <c r="AV284" s="38">
        <f>Matrix2!AV284/Matrix3!AV284*100</f>
        <v>6.1650485436893208</v>
      </c>
      <c r="AW284" s="38">
        <f>Matrix2!AW284/Matrix3!AW284*100</f>
        <v>1.8446601941747571</v>
      </c>
      <c r="AX284" s="29" t="s">
        <v>237</v>
      </c>
      <c r="AY284" s="38" t="s">
        <v>46</v>
      </c>
      <c r="AZ284" s="34" t="s">
        <v>46</v>
      </c>
      <c r="BA284" s="40">
        <f>Matrix2!BA284/Matrix3!BA284*1000</f>
        <v>9.3663911845730023</v>
      </c>
      <c r="BB284" s="34" t="s">
        <v>46</v>
      </c>
      <c r="BC284" s="38">
        <f>Matrix2!BC284/Matrix3!BC284*100</f>
        <v>7.4091118269673268</v>
      </c>
      <c r="BD284" s="55">
        <f>Matrix2!BD284/Matrix3!BD284*100</f>
        <v>52.173913043478258</v>
      </c>
      <c r="BE284" s="38">
        <f>Matrix2!BE284/Matrix3!BE284*100</f>
        <v>5.4590570719602978</v>
      </c>
      <c r="BF284" s="51">
        <f>Matrix2!BF284/Matrix3!BF284*100</f>
        <v>36.363636363636367</v>
      </c>
      <c r="BG284" s="38">
        <f>Matrix2!BG284/Matrix3!BG284*100</f>
        <v>22.833021537871158</v>
      </c>
      <c r="BH284" s="38">
        <f>Matrix2!BH284/Matrix3!BH284*100</f>
        <v>2.3529411764705883</v>
      </c>
      <c r="BI284" s="38">
        <f>Matrix2!BI284/Matrix3!BI284*100</f>
        <v>16.241496598639458</v>
      </c>
      <c r="BJ284" s="38">
        <f>Matrix2!BJ284/Matrix3!BJ284*100</f>
        <v>7.0578231292517</v>
      </c>
      <c r="BK284" s="38">
        <f>Matrix2!BK284/Matrix3!BK284*100</f>
        <v>29.518072289156628</v>
      </c>
      <c r="BL284" s="29" t="s">
        <v>46</v>
      </c>
      <c r="BM284" s="29" t="s">
        <v>46</v>
      </c>
      <c r="BN284" s="29" t="s">
        <v>46</v>
      </c>
      <c r="BO284" s="40" t="s">
        <v>46</v>
      </c>
      <c r="BP284" s="38">
        <f>Matrix2!BP284/Matrix3!BP284*100</f>
        <v>10.554658050619278</v>
      </c>
      <c r="BQ284" s="38">
        <f>Matrix2!BQ284/Matrix3!BQ284*100</f>
        <v>15.017968602231891</v>
      </c>
      <c r="BR284" s="38">
        <f>(Matrix2!BR284-Matrix3!BR284)/Matrix3!BR284*100</f>
        <v>53.067446328801495</v>
      </c>
      <c r="BS284" s="38">
        <f>Matrix2!BS284/Matrix3!BS284*100</f>
        <v>7.3008106682016596</v>
      </c>
      <c r="BT284" s="38">
        <f>Matrix2!BT284/Matrix3!BT284*100</f>
        <v>3.4249532306806731</v>
      </c>
      <c r="BU284" s="38">
        <f>Matrix2!BU284/Matrix3!BU284*100</f>
        <v>1.8416801292407108</v>
      </c>
      <c r="BV284" s="38">
        <f>Matrix2!BV284/Matrix3!BV284*100</f>
        <v>7.4656554982283838</v>
      </c>
      <c r="BW284" s="38">
        <f>Matrix2!BW284/Matrix3!BW284*100</f>
        <v>9.0006305170239589</v>
      </c>
      <c r="BX284" s="95" t="s">
        <v>238</v>
      </c>
      <c r="BY284" s="45">
        <f>Matrix2!BY284/Matrix3!BY284*1000000</f>
        <v>23832.872928176796</v>
      </c>
      <c r="BZ284" s="38">
        <f>Matrix2!BZ284/Matrix3!BZ284*100</f>
        <v>62.546169712668487</v>
      </c>
      <c r="CA284" s="38">
        <f>Matrix2!CA284/Matrix3!CA284*100</f>
        <v>71.089503100834548</v>
      </c>
      <c r="CB284" s="38">
        <f>Matrix2!CB284/Matrix3!CB284*100</f>
        <v>89.445341949380719</v>
      </c>
      <c r="CC284" s="38">
        <f>Matrix2!CC284/Matrix3!CC284*100</f>
        <v>10.554658050619278</v>
      </c>
      <c r="CD284" s="38">
        <f>Matrix2!CD284/Matrix3!CD284*100</f>
        <v>6.7851373182552503</v>
      </c>
      <c r="CE284" s="38">
        <f>Matrix2!CE284/Matrix3!CE284*100</f>
        <v>70.957254665863928</v>
      </c>
      <c r="CF284" s="38" t="s">
        <v>237</v>
      </c>
      <c r="CG284" s="35">
        <f>Matrix2!$CG284-Matrix3!CG284</f>
        <v>-4419</v>
      </c>
      <c r="CH284" s="38">
        <f>Matrix2!CH284/Matrix3!CH284*100</f>
        <v>4.4175166807270498</v>
      </c>
      <c r="CI284" s="38">
        <f>Matrix2!CI284/Matrix3!CI284*100</f>
        <v>3.2824603113735717</v>
      </c>
      <c r="CJ284" s="38">
        <f>Matrix2!CJ284/Matrix3!CJ284*100</f>
        <v>1.1350563693534781</v>
      </c>
      <c r="CK284" s="38">
        <f>Matrix2!CK284/Matrix3!CK284*100</f>
        <v>42.013888888888893</v>
      </c>
      <c r="CL284" s="29" t="s">
        <v>237</v>
      </c>
      <c r="CM284" s="38">
        <f>Matrix2!CM284/Matrix3!CM284*100</f>
        <v>57.8125</v>
      </c>
      <c r="CN284" s="38">
        <f>Matrix2!CN284/Matrix3!CN284*100</f>
        <v>21.348314606741571</v>
      </c>
      <c r="CO284" s="40">
        <f>Matrix2!CO284/Matrix3!CO284*100</f>
        <v>7.27975519407312</v>
      </c>
      <c r="CP284" s="35">
        <f>Matrix2!CP284-Matrix3!CP284</f>
        <v>65</v>
      </c>
      <c r="CQ284" s="77">
        <f>Matrix2!CQ284/Matrix3!CQ284*100-100</f>
        <v>0.68349106203994836</v>
      </c>
      <c r="CR284" s="35">
        <f>Matrix2!CR284-Matrix3!CR284</f>
        <v>167</v>
      </c>
      <c r="CS284" s="50">
        <f>Matrix2!CS284/Matrix3!CS284*100-100</f>
        <v>1.7750850340135997</v>
      </c>
      <c r="CT284" s="38">
        <f>Matrix2!CT284/Matrix3!CT284*100</f>
        <v>22.872062663185378</v>
      </c>
      <c r="CU284" s="35">
        <f>Matrix2!CT284-Matrix3!CU284</f>
        <v>11</v>
      </c>
      <c r="CV284" s="38">
        <f>Matrix2!CV284/Matrix3!CV284*100</f>
        <v>113.48198433420364</v>
      </c>
      <c r="CW284" s="38">
        <f>Matrix2!CW284/Matrix3!CW284*100</f>
        <v>52.122127884108025</v>
      </c>
      <c r="CX284" s="38">
        <f>Matrix2!CX284/Matrix3!CX284</f>
        <v>2.2158801020408165</v>
      </c>
      <c r="CY284" s="38">
        <f>Matrix2!CY284/Matrix3!CY284</f>
        <v>1.4800851970181044</v>
      </c>
      <c r="CZ284" s="38">
        <f>Matrix2!CZ284/Matrix3!CZ284</f>
        <v>35.635897435897434</v>
      </c>
      <c r="DA284" s="40" t="s">
        <v>46</v>
      </c>
      <c r="DB284" s="34" t="s">
        <v>46</v>
      </c>
      <c r="DC284" s="34" t="s">
        <v>46</v>
      </c>
      <c r="DD284" s="34" t="s">
        <v>46</v>
      </c>
      <c r="DE284" s="34" t="s">
        <v>46</v>
      </c>
      <c r="DF284" s="44">
        <f>Matrix2!DF284/Matrix3!DF284*100</f>
        <v>7.4091118269673268</v>
      </c>
      <c r="DG284" s="44">
        <f>Matrix2!DG284/Matrix3!DG284*100</f>
        <v>52.173913043478258</v>
      </c>
      <c r="DH284" s="44">
        <f>Matrix2!DH284/Matrix3!DH284*100</f>
        <v>5.4590570719602978</v>
      </c>
      <c r="DI284" s="44">
        <f>Matrix2!DI284/Matrix3!DI284*100</f>
        <v>36.363636363636367</v>
      </c>
    </row>
    <row r="285" spans="1:113" x14ac:dyDescent="0.2">
      <c r="A285" s="3" t="s">
        <v>42</v>
      </c>
      <c r="B285" s="4">
        <v>2022</v>
      </c>
      <c r="C285" s="2" t="s">
        <v>19</v>
      </c>
      <c r="D285" s="38">
        <f>Matrix2!D285/Matrix3!D285*100</f>
        <v>7.9113924050632916</v>
      </c>
      <c r="E285" s="38">
        <f>Matrix2!E285/Matrix3!E285*100</f>
        <v>6.8926553672316384</v>
      </c>
      <c r="F285" s="44" t="s">
        <v>46</v>
      </c>
      <c r="G285" s="40" t="s">
        <v>46</v>
      </c>
      <c r="H285" s="38">
        <f>Matrix2!H285/Matrix3!H285*100</f>
        <v>9.2746147819273954</v>
      </c>
      <c r="I285" s="38">
        <f>Matrix2!I285/Matrix3!I285*100</f>
        <v>18.271741969182553</v>
      </c>
      <c r="J285" s="38">
        <f>Matrix2!J285/Matrix3!J285*100</f>
        <v>31.396648044692739</v>
      </c>
      <c r="K285" s="38">
        <f>Matrix2!K285/Matrix3!K285*100</f>
        <v>18.615309073053631</v>
      </c>
      <c r="L285" s="38">
        <f>Matrix2!L285/Matrix3!L285*100</f>
        <v>7.1974614164142512</v>
      </c>
      <c r="M285" s="9" t="s">
        <v>46</v>
      </c>
      <c r="N285" s="29">
        <v>17.8</v>
      </c>
      <c r="O285" s="9">
        <f>Matrix2!O285/Matrix3!O285*100</f>
        <v>36.581196581196579</v>
      </c>
      <c r="P285" s="9">
        <f>Matrix2!P285/Matrix3!P285*100</f>
        <v>33.035714285714285</v>
      </c>
      <c r="Q285" s="9">
        <f>(Matrix3!Q285-Matrix2!Q285)/Matrix2!Q285*100</f>
        <v>50.135356695450284</v>
      </c>
      <c r="R285" s="40">
        <f>Matrix2!R285/Matrix3!R285*100</f>
        <v>33.192537838789157</v>
      </c>
      <c r="S285" s="38">
        <f>Matrix2!S285/Matrix3!S285*100</f>
        <v>69.124185709854203</v>
      </c>
      <c r="T285" s="38">
        <f>Matrix2!T285/Matrix3!T285*100</f>
        <v>69.074188882000414</v>
      </c>
      <c r="U285" s="38">
        <f>Matrix2!U285/Matrix3!U285*100</f>
        <v>48.800067601825248</v>
      </c>
      <c r="V285" s="38">
        <f>Matrix2!V285/Matrix3!V285*100</f>
        <v>59.244791666666664</v>
      </c>
      <c r="W285" s="38">
        <f>Matrix2!W285/Matrix3!W285*100</f>
        <v>50.528138528138534</v>
      </c>
      <c r="X285" s="38">
        <f>Matrix2!X285/Matrix3!X285*100</f>
        <v>10.034659184683942</v>
      </c>
      <c r="Y285" s="38">
        <f>Matrix2!Y285/Matrix3!Y285*100</f>
        <v>17.7431906614786</v>
      </c>
      <c r="Z285" s="38">
        <f>Matrix2!Z285/Matrix3!Z285*100</f>
        <v>9.4734742720382936</v>
      </c>
      <c r="AA285" s="38">
        <f>(Matrix3!AA285-Matrix2!AA285)/Matrix2!AA285*100</f>
        <v>20.223923078925356</v>
      </c>
      <c r="AB285" s="38">
        <f>Matrix2!AB285/Matrix3!AB285*100</f>
        <v>5.8504875406283858</v>
      </c>
      <c r="AC285" s="38">
        <f>Matrix2!AC285/Matrix3!AC285*100</f>
        <v>5.3878589117194302</v>
      </c>
      <c r="AD285" s="38">
        <f>Matrix2!AD285/Matrix3!AD285*100</f>
        <v>85.313531353135318</v>
      </c>
      <c r="AE285" s="44">
        <f>Matrix2!AE285/Matrix3!AE285*100</f>
        <v>42.671731560620451</v>
      </c>
      <c r="AF285" s="40">
        <f>Matrix2!AF285/Matrix3!AF285*100</f>
        <v>76.942355889724311</v>
      </c>
      <c r="AG285" s="38">
        <f>Matrix2!AG285/Matrix3!AG285*100</f>
        <v>17.530686863410814</v>
      </c>
      <c r="AH285" s="38">
        <f>Matrix2!AH285/Matrix3!AH285*100</f>
        <v>74.558303886925785</v>
      </c>
      <c r="AI285" s="38">
        <f>Matrix2!AI285/Matrix3!AI285*100</f>
        <v>103.9960532807104</v>
      </c>
      <c r="AJ285" s="38">
        <f>Matrix2!AJ285/Matrix3!AJ285*100</f>
        <v>30.242272347535504</v>
      </c>
      <c r="AK285" s="38">
        <f>Matrix2!AK285/Matrix3!AK285*100</f>
        <v>18.849144634525661</v>
      </c>
      <c r="AL285" s="38">
        <f>Matrix2!AL285/Matrix3!AL285*100</f>
        <v>7.9937791601866248</v>
      </c>
      <c r="AM285" s="38">
        <f>Matrix2!AM285/Matrix3!AM285*100</f>
        <v>22.772277227722775</v>
      </c>
      <c r="AN285" s="38">
        <f>Matrix2!AN285/Matrix3!AN285*100</f>
        <v>10.577281191806332</v>
      </c>
      <c r="AO285" s="38">
        <f>Matrix2!AO285/Matrix3!AO285*1000</f>
        <v>47.486033519553068</v>
      </c>
      <c r="AP285" s="38">
        <f>Matrix2!AP285/Matrix3!AP285*100</f>
        <v>6.8926553672316384</v>
      </c>
      <c r="AQ285" s="40">
        <f>Matrix2!AQ285/Matrix3!AQ285*100</f>
        <v>9.8290598290598297</v>
      </c>
      <c r="AR285" s="38">
        <f>Matrix2!AR285/Matrix3!AR285*100</f>
        <v>9.506398537477148</v>
      </c>
      <c r="AS285" s="38">
        <f>Matrix2!AS285/Matrix3!AS285*100</f>
        <v>33.379120879120876</v>
      </c>
      <c r="AT285" s="38">
        <f>Matrix2!AT285/Matrix3!AT285*100</f>
        <v>38.580246913580247</v>
      </c>
      <c r="AU285" s="38">
        <f>Matrix2!AU285/Matrix3!AU285*100</f>
        <v>36.266666666666666</v>
      </c>
      <c r="AV285" s="38">
        <f>Matrix2!AV285/Matrix3!AV285*100</f>
        <v>5.2541208791208796</v>
      </c>
      <c r="AW285" s="38">
        <f>Matrix2!AW285/Matrix3!AW285*100</f>
        <v>1.5453296703296704</v>
      </c>
      <c r="AX285" s="29">
        <v>2.9</v>
      </c>
      <c r="AY285" s="38" t="s">
        <v>46</v>
      </c>
      <c r="AZ285" s="34" t="s">
        <v>46</v>
      </c>
      <c r="BA285" s="40">
        <f>Matrix2!BA285/Matrix3!BA285*1000</f>
        <v>11.217948717948717</v>
      </c>
      <c r="BB285" s="34" t="s">
        <v>46</v>
      </c>
      <c r="BC285" s="38">
        <f>Matrix2!BC285/Matrix3!BC285*100</f>
        <v>5.6047197640117989</v>
      </c>
      <c r="BD285" s="55">
        <f>Matrix2!BD285/Matrix3!BD285*100</f>
        <v>63.157894736842103</v>
      </c>
      <c r="BE285" s="38">
        <f>Matrix2!BE285/Matrix3!BE285*100</f>
        <v>4.0062843676355069</v>
      </c>
      <c r="BF285" s="51">
        <f>Matrix2!BF285/Matrix3!BF285*100</f>
        <v>31.372549019607842</v>
      </c>
      <c r="BG285" s="38">
        <f>Matrix2!BG285/Matrix3!BG285*100</f>
        <v>22.633194045442675</v>
      </c>
      <c r="BH285" s="38">
        <f>Matrix2!BH285/Matrix3!BH285*100</f>
        <v>2.0770229337948942</v>
      </c>
      <c r="BI285" s="38">
        <f>Matrix2!BI285/Matrix3!BI285*100</f>
        <v>17.442348008385743</v>
      </c>
      <c r="BJ285" s="38">
        <f>Matrix2!BJ285/Matrix3!BJ285*100</f>
        <v>8.0153738644304688</v>
      </c>
      <c r="BK285" s="38">
        <f>Matrix2!BK285/Matrix3!BK285*100</f>
        <v>27.462946817785529</v>
      </c>
      <c r="BL285" s="29" t="s">
        <v>46</v>
      </c>
      <c r="BM285" s="29" t="s">
        <v>46</v>
      </c>
      <c r="BN285" s="29" t="s">
        <v>46</v>
      </c>
      <c r="BO285" s="40" t="s">
        <v>46</v>
      </c>
      <c r="BP285" s="38">
        <f>Matrix2!BP285/Matrix3!BP285*100</f>
        <v>11.488406881077038</v>
      </c>
      <c r="BQ285" s="38">
        <f>Matrix2!BQ285/Matrix3!BQ285*100</f>
        <v>12.275843881856542</v>
      </c>
      <c r="BR285" s="38">
        <f>(Matrix2!BR285-Matrix3!BR285)/Matrix3!BR285*100</f>
        <v>66.111935805030441</v>
      </c>
      <c r="BS285" s="38">
        <f>Matrix2!BS285/Matrix3!BS285*100</f>
        <v>5.6248367720031345</v>
      </c>
      <c r="BT285" s="38">
        <f>Matrix2!BT285/Matrix3!BT285*100</f>
        <v>2.4223034734917732</v>
      </c>
      <c r="BU285" s="38">
        <f>Matrix2!BU285/Matrix3!BU285*100</f>
        <v>1.4136125654450262</v>
      </c>
      <c r="BV285" s="38">
        <f>Matrix2!BV285/Matrix3!BV285*100</f>
        <v>5.6036119667496518</v>
      </c>
      <c r="BW285" s="38">
        <f>Matrix2!BW285/Matrix3!BW285*100</f>
        <v>6.40124095139607</v>
      </c>
      <c r="BX285" s="95" t="s">
        <v>238</v>
      </c>
      <c r="BY285" s="45">
        <f>Matrix2!BY285/Matrix3!BY285*1000000</f>
        <v>29659.323181049069</v>
      </c>
      <c r="BZ285" s="38">
        <f>Matrix2!BZ285/Matrix3!BZ285*100</f>
        <v>62.852572473230609</v>
      </c>
      <c r="CA285" s="38">
        <f>Matrix2!CA285/Matrix3!CA285*100</f>
        <v>69.099178252106057</v>
      </c>
      <c r="CB285" s="38">
        <f>Matrix2!CB285/Matrix3!CB285*100</f>
        <v>88.51159311892296</v>
      </c>
      <c r="CC285" s="38">
        <f>Matrix2!CC285/Matrix3!CC285*100</f>
        <v>11.488406881077038</v>
      </c>
      <c r="CD285" s="38">
        <f>Matrix2!CD285/Matrix3!CD285*100</f>
        <v>8.2124158563949141</v>
      </c>
      <c r="CE285" s="38">
        <f>Matrix2!CE285/Matrix3!CE285*100</f>
        <v>69.874936623288832</v>
      </c>
      <c r="CF285" s="38">
        <f>Matrix2!CF285/Matrix3!CF285*100</f>
        <v>6.8181818181818175</v>
      </c>
      <c r="CG285" s="35">
        <f>Matrix2!$CG285-Matrix3!CG285</f>
        <v>-3785</v>
      </c>
      <c r="CH285" s="38">
        <f>Matrix2!CH285/Matrix3!CH285*100</f>
        <v>3.0384875084402432</v>
      </c>
      <c r="CI285" s="38">
        <f>Matrix2!CI285/Matrix3!CI285*100</f>
        <v>1.8958084454370745</v>
      </c>
      <c r="CJ285" s="38">
        <f>Matrix2!CJ285/Matrix3!CJ285*100</f>
        <v>1.1426790630031685</v>
      </c>
      <c r="CK285" s="38">
        <f>Matrix2!CK285/Matrix3!CK285*100</f>
        <v>39.145299145299148</v>
      </c>
      <c r="CL285" s="29">
        <v>3.7</v>
      </c>
      <c r="CM285" s="38">
        <f>Matrix2!CM285/Matrix3!CM285*100</f>
        <v>50.427350427350426</v>
      </c>
      <c r="CN285" s="38">
        <f>Matrix2!CN285/Matrix3!CN285*100</f>
        <v>21.824480369515012</v>
      </c>
      <c r="CO285" s="40">
        <f>Matrix2!CO285/Matrix3!CO285*100</f>
        <v>5.5158492007201705</v>
      </c>
      <c r="CP285" s="35">
        <f>Matrix2!CP285-Matrix3!CP285</f>
        <v>188</v>
      </c>
      <c r="CQ285" s="77">
        <f>Matrix2!CQ285/Matrix3!CQ285*100-100</f>
        <v>1.2977151929316051</v>
      </c>
      <c r="CR285" s="35">
        <f>Matrix2!CR285-Matrix3!CR285</f>
        <v>365</v>
      </c>
      <c r="CS285" s="50">
        <f>Matrix2!CS285/Matrix3!CS285*100-100</f>
        <v>2.5506638714185783</v>
      </c>
      <c r="CT285" s="38">
        <f>Matrix2!CT285/Matrix3!CT285*100</f>
        <v>29.369676320272571</v>
      </c>
      <c r="CU285" s="35">
        <f>Matrix2!CT285-Matrix3!CU285</f>
        <v>94</v>
      </c>
      <c r="CV285" s="38">
        <f>Matrix2!CV285/Matrix3!CV285*100</f>
        <v>116.69233390119248</v>
      </c>
      <c r="CW285" s="38">
        <f>Matrix2!CW285/Matrix3!CW285*100</f>
        <v>55.904283102637763</v>
      </c>
      <c r="CX285" s="38">
        <f>Matrix2!CX285/Matrix3!CX285</f>
        <v>2.1406009783368276</v>
      </c>
      <c r="CY285" s="38">
        <f>Matrix2!CY285/Matrix3!CY285</f>
        <v>1.7577322545475411</v>
      </c>
      <c r="CZ285" s="38">
        <f>Matrix2!CZ285/Matrix3!CZ285</f>
        <v>31.514403292181068</v>
      </c>
      <c r="DA285" s="40" t="s">
        <v>46</v>
      </c>
      <c r="DB285" s="34" t="s">
        <v>46</v>
      </c>
      <c r="DC285" s="34" t="s">
        <v>46</v>
      </c>
      <c r="DD285" s="34" t="s">
        <v>46</v>
      </c>
      <c r="DE285" s="34" t="s">
        <v>46</v>
      </c>
      <c r="DF285" s="44">
        <f>Matrix2!DF285/Matrix3!DF285*100</f>
        <v>5.6047197640117989</v>
      </c>
      <c r="DG285" s="44">
        <f>Matrix2!DG285/Matrix3!DG285*100</f>
        <v>63.157894736842103</v>
      </c>
      <c r="DH285" s="44">
        <f>Matrix2!DH285/Matrix3!DH285*100</f>
        <v>4.0062843676355069</v>
      </c>
      <c r="DI285" s="44">
        <f>Matrix2!DI285/Matrix3!DI285*100</f>
        <v>31.372549019607842</v>
      </c>
    </row>
    <row r="286" spans="1:113" x14ac:dyDescent="0.2">
      <c r="A286" s="3" t="s">
        <v>43</v>
      </c>
      <c r="B286" s="4">
        <v>2022</v>
      </c>
      <c r="C286" s="2" t="s">
        <v>20</v>
      </c>
      <c r="D286" s="38">
        <f>Matrix2!D286/Matrix3!D286*100</f>
        <v>7.551487414187644</v>
      </c>
      <c r="E286" s="38">
        <f>Matrix2!E286/Matrix3!E286*100</f>
        <v>6.0453400503778338</v>
      </c>
      <c r="F286" s="44" t="s">
        <v>46</v>
      </c>
      <c r="G286" s="40" t="s">
        <v>46</v>
      </c>
      <c r="H286" s="38">
        <f>Matrix2!H286/Matrix3!H286*100</f>
        <v>7.7961224909227926</v>
      </c>
      <c r="I286" s="38">
        <f>Matrix2!I286/Matrix3!I286*100</f>
        <v>16.859628690826884</v>
      </c>
      <c r="J286" s="38">
        <f>Matrix2!J286/Matrix3!J286*100</f>
        <v>31.272015655577302</v>
      </c>
      <c r="K286" s="38">
        <f>Matrix2!K286/Matrix3!K286*100</f>
        <v>17.307924255216498</v>
      </c>
      <c r="L286" s="38">
        <f>Matrix2!L286/Matrix3!L286*100</f>
        <v>6.0517195414556122</v>
      </c>
      <c r="M286" s="9" t="s">
        <v>46</v>
      </c>
      <c r="N286" s="29" t="s">
        <v>237</v>
      </c>
      <c r="O286" s="9">
        <f>Matrix2!O286/Matrix3!O286*100</f>
        <v>29.588014981273407</v>
      </c>
      <c r="P286" s="9" t="s">
        <v>237</v>
      </c>
      <c r="Q286" s="9" t="s">
        <v>237</v>
      </c>
      <c r="R286" s="40">
        <f>Matrix2!R286/Matrix3!R286*100</f>
        <v>43.409490333919152</v>
      </c>
      <c r="S286" s="38">
        <f>Matrix2!S286/Matrix3!S286*100</f>
        <v>64.676840215439853</v>
      </c>
      <c r="T286" s="38">
        <f>Matrix2!T286/Matrix3!T286*100</f>
        <v>68.097447795823669</v>
      </c>
      <c r="U286" s="38">
        <f>Matrix2!U286/Matrix3!U286*100</f>
        <v>48.622616066268542</v>
      </c>
      <c r="V286" s="38">
        <f>Matrix2!V286/Matrix3!V286*100</f>
        <v>57.188498402555908</v>
      </c>
      <c r="W286" s="38">
        <f>Matrix2!W286/Matrix3!W286*100</f>
        <v>55.467511885895405</v>
      </c>
      <c r="X286" s="38">
        <f>Matrix2!X286/Matrix3!X286*100</f>
        <v>12.635920509936257</v>
      </c>
      <c r="Y286" s="38">
        <f>Matrix2!Y286/Matrix3!Y286*100</f>
        <v>22.135922330097088</v>
      </c>
      <c r="Z286" s="38">
        <f>Matrix2!Z286/Matrix3!Z286*100</f>
        <v>10.560444650301065</v>
      </c>
      <c r="AA286" s="38">
        <f>(Matrix3!AA286-Matrix2!AA286)/Matrix2!AA286*100</f>
        <v>22.14708611918358</v>
      </c>
      <c r="AB286" s="38">
        <f>Matrix2!AB286/Matrix3!AB286*100</f>
        <v>6.2351072279586974</v>
      </c>
      <c r="AC286" s="38">
        <f>Matrix2!AC286/Matrix3!AC286*100</f>
        <v>6.3751242368308949</v>
      </c>
      <c r="AD286" s="38">
        <f>Matrix2!AD286/Matrix3!AD286*100</f>
        <v>82.724252491694344</v>
      </c>
      <c r="AE286" s="44">
        <f>Matrix2!AE286/Matrix3!AE286*100</f>
        <v>32.286411716842963</v>
      </c>
      <c r="AF286" s="40">
        <f>Matrix2!AF286/Matrix3!AF286*100</f>
        <v>0</v>
      </c>
      <c r="AG286" s="38">
        <f>Matrix2!AG286/Matrix3!AG286*100</f>
        <v>17.503596629444406</v>
      </c>
      <c r="AH286" s="38">
        <f>Matrix2!AH286/Matrix3!AH286*100</f>
        <v>61.742424242424242</v>
      </c>
      <c r="AI286" s="38">
        <f>Matrix2!AI286/Matrix3!AI286*100</f>
        <v>104.9342920902554</v>
      </c>
      <c r="AJ286" s="38">
        <f>Matrix2!AJ286/Matrix3!AJ286*100</f>
        <v>31.835205992509362</v>
      </c>
      <c r="AK286" s="38">
        <f>Matrix2!AK286/Matrix3!AK286*100</f>
        <v>20.039946737683088</v>
      </c>
      <c r="AL286" s="38">
        <f>Matrix2!AL286/Matrix3!AL286*100</f>
        <v>9.1877496671105181</v>
      </c>
      <c r="AM286" s="38">
        <f>Matrix2!AM286/Matrix3!AM286*100</f>
        <v>26.578073089701</v>
      </c>
      <c r="AN286" s="38">
        <f>Matrix2!AN286/Matrix3!AN286*100</f>
        <v>12.093933463796477</v>
      </c>
      <c r="AO286" s="38">
        <f>Matrix2!AO286/Matrix3!AO286*1000</f>
        <v>64.970645792563602</v>
      </c>
      <c r="AP286" s="38">
        <f>Matrix2!AP286/Matrix3!AP286*100</f>
        <v>6.0453400503778338</v>
      </c>
      <c r="AQ286" s="40">
        <f>Matrix2!AQ286/Matrix3!AQ286*100</f>
        <v>6.666666666666667</v>
      </c>
      <c r="AR286" s="38">
        <f>Matrix2!AR286/Matrix3!AR286*100</f>
        <v>8.9607453586353358</v>
      </c>
      <c r="AS286" s="38">
        <f>Matrix2!AS286/Matrix3!AS286*100</f>
        <v>29.357798165137616</v>
      </c>
      <c r="AT286" s="38">
        <f>Matrix2!AT286/Matrix3!AT286*100</f>
        <v>37.760416666666671</v>
      </c>
      <c r="AU286" s="38">
        <f>Matrix2!AU286/Matrix3!AU286*100</f>
        <v>34.482758620689658</v>
      </c>
      <c r="AV286" s="38">
        <f>Matrix2!AV286/Matrix3!AV286*100</f>
        <v>5.81039755351682</v>
      </c>
      <c r="AW286" s="38">
        <f>Matrix2!AW286/Matrix3!AW286*100</f>
        <v>1.1467889908256881</v>
      </c>
      <c r="AX286" s="29" t="s">
        <v>237</v>
      </c>
      <c r="AY286" s="38" t="s">
        <v>46</v>
      </c>
      <c r="AZ286" s="34" t="s">
        <v>46</v>
      </c>
      <c r="BA286" s="40">
        <f>Matrix2!BA286/Matrix3!BA286*1000</f>
        <v>14.071294559099437</v>
      </c>
      <c r="BB286" s="34" t="s">
        <v>46</v>
      </c>
      <c r="BC286" s="38">
        <f>Matrix2!BC286/Matrix3!BC286*100</f>
        <v>4.8292108362779746</v>
      </c>
      <c r="BD286" s="55">
        <f>Matrix2!BD286/Matrix3!BD286*100</f>
        <v>42.68292682926829</v>
      </c>
      <c r="BE286" s="38">
        <f>Matrix2!BE286/Matrix3!BE286*100</f>
        <v>5.5646481178396074</v>
      </c>
      <c r="BF286" s="51">
        <f>Matrix2!BF286/Matrix3!BF286*100</f>
        <v>52.941176470588239</v>
      </c>
      <c r="BG286" s="38">
        <f>Matrix2!BG286/Matrix3!BG286*100</f>
        <v>25.697061039939712</v>
      </c>
      <c r="BH286" s="38">
        <f>Matrix2!BH286/Matrix3!BH286*100</f>
        <v>2.5859770727805915</v>
      </c>
      <c r="BI286" s="38">
        <f>Matrix2!BI286/Matrix3!BI286*100</f>
        <v>19.377568995889607</v>
      </c>
      <c r="BJ286" s="38">
        <f>Matrix2!BJ286/Matrix3!BJ286*100</f>
        <v>8.5290663534938354</v>
      </c>
      <c r="BK286" s="38">
        <f>Matrix2!BK286/Matrix3!BK286*100</f>
        <v>24.096385542168676</v>
      </c>
      <c r="BL286" s="29" t="s">
        <v>46</v>
      </c>
      <c r="BM286" s="29" t="s">
        <v>46</v>
      </c>
      <c r="BN286" s="29" t="s">
        <v>46</v>
      </c>
      <c r="BO286" s="40" t="s">
        <v>46</v>
      </c>
      <c r="BP286" s="38">
        <f>Matrix2!BP286/Matrix3!BP286*100</f>
        <v>10.761560942066357</v>
      </c>
      <c r="BQ286" s="38">
        <f>Matrix2!BQ286/Matrix3!BQ286*100</f>
        <v>14.299153339604892</v>
      </c>
      <c r="BR286" s="38">
        <f>(Matrix2!BR286-Matrix3!BR286)/Matrix3!BR286*100</f>
        <v>63.768584356819659</v>
      </c>
      <c r="BS286" s="38">
        <f>Matrix2!BS286/Matrix3!BS286*100</f>
        <v>6.302664931150237</v>
      </c>
      <c r="BT286" s="38">
        <f>Matrix2!BT286/Matrix3!BT286*100</f>
        <v>2.7334383777488527</v>
      </c>
      <c r="BU286" s="38">
        <f>Matrix2!BU286/Matrix3!BU286*100</f>
        <v>1.5815712566615094</v>
      </c>
      <c r="BV286" s="38">
        <f>Matrix2!BV286/Matrix3!BV286*100</f>
        <v>6.3433523879771343</v>
      </c>
      <c r="BW286" s="38">
        <f>Matrix2!BW286/Matrix3!BW286*100</f>
        <v>7.2550831792975972</v>
      </c>
      <c r="BX286" s="95" t="s">
        <v>238</v>
      </c>
      <c r="BY286" s="45">
        <f>Matrix2!BY286/Matrix3!BY286*1000000</f>
        <v>27573.714285714286</v>
      </c>
      <c r="BZ286" s="38">
        <f>Matrix2!BZ286/Matrix3!BZ286*100</f>
        <v>59.971226964444746</v>
      </c>
      <c r="CA286" s="38">
        <f>Matrix2!CA286/Matrix3!CA286*100</f>
        <v>66.358658453114302</v>
      </c>
      <c r="CB286" s="38">
        <f>Matrix2!CB286/Matrix3!CB286*100</f>
        <v>89.238439057933633</v>
      </c>
      <c r="CC286" s="38">
        <f>Matrix2!CC286/Matrix3!CC286*100</f>
        <v>10.761560942066357</v>
      </c>
      <c r="CD286" s="38">
        <f>Matrix2!CD286/Matrix3!CD286*100</f>
        <v>6.4810039539281412</v>
      </c>
      <c r="CE286" s="38">
        <f>Matrix2!CE286/Matrix3!CE286*100</f>
        <v>66.210749373916386</v>
      </c>
      <c r="CF286" s="38" t="s">
        <v>237</v>
      </c>
      <c r="CG286" s="35">
        <f>Matrix2!$CG286-Matrix3!CG286</f>
        <v>-2762</v>
      </c>
      <c r="CH286" s="38">
        <f>Matrix2!CH286/Matrix3!CH286*100</f>
        <v>3.0500342700479783</v>
      </c>
      <c r="CI286" s="38">
        <f>Matrix2!CI286/Matrix3!CI286*100</f>
        <v>1.8391592414896047</v>
      </c>
      <c r="CJ286" s="38">
        <f>Matrix2!CJ286/Matrix3!CJ286*100</f>
        <v>1.2108750285583734</v>
      </c>
      <c r="CK286" s="38">
        <f>Matrix2!CK286/Matrix3!CK286*100</f>
        <v>33.333333333333329</v>
      </c>
      <c r="CL286" s="29" t="s">
        <v>237</v>
      </c>
      <c r="CM286" s="38">
        <f>Matrix2!CM286/Matrix3!CM286*100</f>
        <v>46.81647940074906</v>
      </c>
      <c r="CN286" s="38">
        <f>Matrix2!CN286/Matrix3!CN286*100</f>
        <v>21.345707656612529</v>
      </c>
      <c r="CO286" s="40">
        <f>Matrix2!CO286/Matrix3!CO286*100</f>
        <v>6.1994934266071642</v>
      </c>
      <c r="CP286" s="35">
        <f>Matrix2!CP286-Matrix3!CP286</f>
        <v>38</v>
      </c>
      <c r="CQ286" s="77">
        <f>Matrix2!CQ286/Matrix3!CQ286*100-100</f>
        <v>0.53102291783118005</v>
      </c>
      <c r="CR286" s="35">
        <f>Matrix2!CR286-Matrix3!CR286</f>
        <v>382</v>
      </c>
      <c r="CS286" s="50">
        <f>Matrix2!CS286/Matrix3!CS286*100-100</f>
        <v>5.6077510275983684</v>
      </c>
      <c r="CT286" s="38">
        <f>Matrix2!CT286/Matrix3!CT286*100</f>
        <v>35.446205170975816</v>
      </c>
      <c r="CU286" s="35">
        <f>Matrix2!CT286-Matrix3!CU286</f>
        <v>16</v>
      </c>
      <c r="CV286" s="38">
        <f>Matrix2!CV286/Matrix3!CV286*100</f>
        <v>110.1403947734223</v>
      </c>
      <c r="CW286" s="38">
        <f>Matrix2!CW286/Matrix3!CW286*100</f>
        <v>54.281701719531405</v>
      </c>
      <c r="CX286" s="38">
        <f>Matrix2!CX286/Matrix3!CX286</f>
        <v>2.1428361714621258</v>
      </c>
      <c r="CY286" s="38">
        <f>Matrix2!CY286/Matrix3!CY286</f>
        <v>2.7071587537091988</v>
      </c>
      <c r="CZ286" s="38">
        <f>Matrix2!CZ286/Matrix3!CZ286</f>
        <v>40.547222222222224</v>
      </c>
      <c r="DA286" s="40" t="s">
        <v>46</v>
      </c>
      <c r="DB286" s="34" t="s">
        <v>46</v>
      </c>
      <c r="DC286" s="34" t="s">
        <v>46</v>
      </c>
      <c r="DD286" s="34" t="s">
        <v>46</v>
      </c>
      <c r="DE286" s="34" t="s">
        <v>46</v>
      </c>
      <c r="DF286" s="44">
        <f>Matrix2!DF286/Matrix3!DF286*100</f>
        <v>4.8292108362779746</v>
      </c>
      <c r="DG286" s="44">
        <f>Matrix2!DG286/Matrix3!DG286*100</f>
        <v>42.68292682926829</v>
      </c>
      <c r="DH286" s="44">
        <f>Matrix2!DH286/Matrix3!DH286*100</f>
        <v>5.5646481178396074</v>
      </c>
      <c r="DI286" s="44">
        <f>Matrix2!DI286/Matrix3!DI286*100</f>
        <v>52.941176470588239</v>
      </c>
    </row>
    <row r="287" spans="1:113" x14ac:dyDescent="0.2">
      <c r="A287" s="3" t="s">
        <v>44</v>
      </c>
      <c r="B287" s="4">
        <v>2022</v>
      </c>
      <c r="C287" s="2" t="s">
        <v>21</v>
      </c>
      <c r="D287" s="38">
        <f>Matrix2!D287/Matrix3!D287*100</f>
        <v>12.048192771084338</v>
      </c>
      <c r="E287" s="38">
        <f>Matrix2!E287/Matrix3!E287*100</f>
        <v>9.4606542882404963</v>
      </c>
      <c r="F287" s="44" t="s">
        <v>46</v>
      </c>
      <c r="G287" s="40" t="s">
        <v>46</v>
      </c>
      <c r="H287" s="38">
        <f>Matrix2!H287/Matrix3!H287*100</f>
        <v>10.656744625561068</v>
      </c>
      <c r="I287" s="38">
        <f>Matrix2!I287/Matrix3!I287*100</f>
        <v>22.525395700448854</v>
      </c>
      <c r="J287" s="38">
        <f>Matrix2!J287/Matrix3!J287*100</f>
        <v>39.493778280542983</v>
      </c>
      <c r="K287" s="38">
        <f>Matrix2!K287/Matrix3!K287*100</f>
        <v>23.186569528032944</v>
      </c>
      <c r="L287" s="38">
        <f>Matrix2!L287/Matrix3!L287*100</f>
        <v>8.8582283543291336</v>
      </c>
      <c r="M287" s="9" t="s">
        <v>46</v>
      </c>
      <c r="N287" s="29">
        <v>19.7</v>
      </c>
      <c r="O287" s="9">
        <f>Matrix2!O287/Matrix3!O287*100</f>
        <v>38.514851485148519</v>
      </c>
      <c r="P287" s="9">
        <f>Matrix2!P287/Matrix3!P287*100</f>
        <v>30.921820303383896</v>
      </c>
      <c r="Q287" s="9">
        <f>(Matrix3!Q287-Matrix2!Q287)/Matrix2!Q287*100</f>
        <v>36.148357821322783</v>
      </c>
      <c r="R287" s="40">
        <f>Matrix2!R287/Matrix3!R287*100</f>
        <v>37.419640877854135</v>
      </c>
      <c r="S287" s="38">
        <f>Matrix2!S287/Matrix3!S287*100</f>
        <v>66.42678584955685</v>
      </c>
      <c r="T287" s="38">
        <f>Matrix2!T287/Matrix3!T287*100</f>
        <v>69.842466269691712</v>
      </c>
      <c r="U287" s="38">
        <f>Matrix2!U287/Matrix3!U287*100</f>
        <v>47.545300645808517</v>
      </c>
      <c r="V287" s="38">
        <f>Matrix2!V287/Matrix3!V287*100</f>
        <v>56.855225311601153</v>
      </c>
      <c r="W287" s="38">
        <f>Matrix2!W287/Matrix3!W287*100</f>
        <v>52.736384016879867</v>
      </c>
      <c r="X287" s="38">
        <f>Matrix2!X287/Matrix3!X287*100</f>
        <v>11.128376763088692</v>
      </c>
      <c r="Y287" s="38">
        <f>Matrix2!Y287/Matrix3!Y287*100</f>
        <v>20.788878111865504</v>
      </c>
      <c r="Z287" s="38">
        <f>Matrix2!Z287/Matrix3!Z287*100</f>
        <v>11.116091438816674</v>
      </c>
      <c r="AA287" s="38">
        <f>(Matrix3!AA287-Matrix2!AA287)/Matrix2!AA287*100</f>
        <v>17.646318439269976</v>
      </c>
      <c r="AB287" s="38">
        <f>Matrix2!AB287/Matrix3!AB287*100</f>
        <v>8.2787565722719307</v>
      </c>
      <c r="AC287" s="38">
        <f>Matrix2!AC287/Matrix3!AC287*100</f>
        <v>7.6617590081363822</v>
      </c>
      <c r="AD287" s="38">
        <f>Matrix2!AD287/Matrix3!AD287*100</f>
        <v>85.668103448275872</v>
      </c>
      <c r="AE287" s="44">
        <f>Matrix2!AE287/Matrix3!AE287*100</f>
        <v>20.74584050487665</v>
      </c>
      <c r="AF287" s="40">
        <f>Matrix2!AF287/Matrix3!AF287*100</f>
        <v>4.7028086218158061</v>
      </c>
      <c r="AG287" s="38">
        <f>Matrix2!AG287/Matrix3!AG287*100</f>
        <v>16.706827309236949</v>
      </c>
      <c r="AH287" s="38">
        <f>Matrix2!AH287/Matrix3!AH287*100</f>
        <v>68.539325842696627</v>
      </c>
      <c r="AI287" s="38">
        <f>Matrix2!AI287/Matrix3!AI287*100</f>
        <v>96.679368535655968</v>
      </c>
      <c r="AJ287" s="38">
        <f>Matrix2!AJ287/Matrix3!AJ287*100</f>
        <v>25.21227955584585</v>
      </c>
      <c r="AK287" s="38">
        <f>Matrix2!AK287/Matrix3!AK287*100</f>
        <v>22.535211267605636</v>
      </c>
      <c r="AL287" s="38">
        <f>Matrix2!AL287/Matrix3!AL287*100</f>
        <v>12.141816415735795</v>
      </c>
      <c r="AM287" s="38">
        <f>Matrix2!AM287/Matrix3!AM287*100</f>
        <v>31.46551724137931</v>
      </c>
      <c r="AN287" s="38">
        <f>Matrix2!AN287/Matrix3!AN287*100</f>
        <v>15.186651583710406</v>
      </c>
      <c r="AO287" s="38">
        <f>Matrix2!AO287/Matrix3!AO287*1000</f>
        <v>66.317873303167417</v>
      </c>
      <c r="AP287" s="38">
        <f>Matrix2!AP287/Matrix3!AP287*100</f>
        <v>9.4606542882404963</v>
      </c>
      <c r="AQ287" s="40">
        <f>Matrix2!AQ287/Matrix3!AQ287*100</f>
        <v>14.799331103678931</v>
      </c>
      <c r="AR287" s="38">
        <f>Matrix2!AR287/Matrix3!AR287*100</f>
        <v>9.5275218521143401</v>
      </c>
      <c r="AS287" s="38">
        <f>Matrix2!AS287/Matrix3!AS287*100</f>
        <v>36.598065955864122</v>
      </c>
      <c r="AT287" s="38">
        <f>Matrix2!AT287/Matrix3!AT287*100</f>
        <v>34.823848238482384</v>
      </c>
      <c r="AU287" s="38">
        <f>Matrix2!AU287/Matrix3!AU287*100</f>
        <v>34.630350194552527</v>
      </c>
      <c r="AV287" s="38">
        <f>Matrix2!AV287/Matrix3!AV287*100</f>
        <v>8.2320852963054811</v>
      </c>
      <c r="AW287" s="38">
        <f>Matrix2!AW287/Matrix3!AW287*100</f>
        <v>2.2067939499132159</v>
      </c>
      <c r="AX287" s="29">
        <v>3.9</v>
      </c>
      <c r="AY287" s="38" t="s">
        <v>46</v>
      </c>
      <c r="AZ287" s="34" t="s">
        <v>46</v>
      </c>
      <c r="BA287" s="40">
        <f>Matrix2!BA287/Matrix3!BA287*1000</f>
        <v>15.894396551724137</v>
      </c>
      <c r="BB287" s="34" t="s">
        <v>46</v>
      </c>
      <c r="BC287" s="38">
        <f>Matrix2!BC287/Matrix3!BC287*100</f>
        <v>6.0066006600660069</v>
      </c>
      <c r="BD287" s="55">
        <f>Matrix2!BD287/Matrix3!BD287*100</f>
        <v>63.73626373626373</v>
      </c>
      <c r="BE287" s="38">
        <f>Matrix2!BE287/Matrix3!BE287*100</f>
        <v>6.7042606516290721</v>
      </c>
      <c r="BF287" s="51">
        <f>Matrix2!BF287/Matrix3!BF287*100</f>
        <v>57.009345794392516</v>
      </c>
      <c r="BG287" s="38">
        <f>Matrix2!BG287/Matrix3!BG287*100</f>
        <v>23.628632175761872</v>
      </c>
      <c r="BH287" s="38">
        <f>Matrix2!BH287/Matrix3!BH287*100</f>
        <v>2.9194161167766448</v>
      </c>
      <c r="BI287" s="38">
        <f>Matrix2!BI287/Matrix3!BI287*100</f>
        <v>17.358976900961633</v>
      </c>
      <c r="BJ287" s="38">
        <f>Matrix2!BJ287/Matrix3!BJ287*100</f>
        <v>8.3275503122831367</v>
      </c>
      <c r="BK287" s="38">
        <f>Matrix2!BK287/Matrix3!BK287*100</f>
        <v>24.345238095238095</v>
      </c>
      <c r="BL287" s="29" t="s">
        <v>46</v>
      </c>
      <c r="BM287" s="29" t="s">
        <v>46</v>
      </c>
      <c r="BN287" s="29" t="s">
        <v>46</v>
      </c>
      <c r="BO287" s="40" t="s">
        <v>46</v>
      </c>
      <c r="BP287" s="38">
        <f>Matrix2!BP287/Matrix3!BP287*100</f>
        <v>11.566398669254228</v>
      </c>
      <c r="BQ287" s="38">
        <f>Matrix2!BQ287/Matrix3!BQ287*100</f>
        <v>14.163090128755366</v>
      </c>
      <c r="BR287" s="38">
        <f>(Matrix2!BR287-Matrix3!BR287)/Matrix3!BR287*100</f>
        <v>55.649252708076247</v>
      </c>
      <c r="BS287" s="38">
        <f>Matrix2!BS287/Matrix3!BS287*100</f>
        <v>7.9777935270493732</v>
      </c>
      <c r="BT287" s="38">
        <f>Matrix2!BT287/Matrix3!BT287*100</f>
        <v>3.7042286794235766</v>
      </c>
      <c r="BU287" s="38">
        <f>Matrix2!BU287/Matrix3!BU287*100</f>
        <v>2.0848350429719988</v>
      </c>
      <c r="BV287" s="38">
        <f>Matrix2!BV287/Matrix3!BV287*100</f>
        <v>8.03637713437268</v>
      </c>
      <c r="BW287" s="38">
        <f>Matrix2!BW287/Matrix3!BW287*100</f>
        <v>8.9645432245595771</v>
      </c>
      <c r="BX287" s="95" t="s">
        <v>238</v>
      </c>
      <c r="BY287" s="45">
        <f>Matrix2!BY287/Matrix3!BY287*1000000</f>
        <v>25305.255544840886</v>
      </c>
      <c r="BZ287" s="38">
        <f>Matrix2!BZ287/Matrix3!BZ287*100</f>
        <v>62.43326246161115</v>
      </c>
      <c r="CA287" s="38">
        <f>Matrix2!CA287/Matrix3!CA287*100</f>
        <v>68.138884690947549</v>
      </c>
      <c r="CB287" s="38">
        <f>Matrix2!CB287/Matrix3!CB287*100</f>
        <v>88.433601330745773</v>
      </c>
      <c r="CC287" s="38">
        <f>Matrix2!CC287/Matrix3!CC287*100</f>
        <v>11.566398669254228</v>
      </c>
      <c r="CD287" s="38">
        <f>Matrix2!CD287/Matrix3!CD287*100</f>
        <v>7.4799001940670919</v>
      </c>
      <c r="CE287" s="38">
        <f>Matrix2!CE287/Matrix3!CE287*100</f>
        <v>68.806821744309985</v>
      </c>
      <c r="CF287" s="38">
        <f>Matrix2!CF287/Matrix3!CF287*100</f>
        <v>11.821086261980831</v>
      </c>
      <c r="CG287" s="35">
        <f>Matrix2!$CG287-Matrix3!CG287</f>
        <v>-3330</v>
      </c>
      <c r="CH287" s="38">
        <f>Matrix2!CH287/Matrix3!CH287*100</f>
        <v>3.8217042530649308</v>
      </c>
      <c r="CI287" s="38">
        <f>Matrix2!CI287/Matrix3!CI287*100</f>
        <v>2.6373543211745116</v>
      </c>
      <c r="CJ287" s="38">
        <f>Matrix2!CJ287/Matrix3!CJ287*100</f>
        <v>1.1843499318904194</v>
      </c>
      <c r="CK287" s="38">
        <f>Matrix2!CK287/Matrix3!CK287*100</f>
        <v>37.128712871287128</v>
      </c>
      <c r="CL287" s="29">
        <v>4.7</v>
      </c>
      <c r="CM287" s="38">
        <f>Matrix2!CM287/Matrix3!CM287*100</f>
        <v>62.67326732673267</v>
      </c>
      <c r="CN287" s="38">
        <f>Matrix2!CN287/Matrix3!CN287*100</f>
        <v>22.528460155781904</v>
      </c>
      <c r="CO287" s="40">
        <f>Matrix2!CO287/Matrix3!CO287*100</f>
        <v>7.962464364903389</v>
      </c>
      <c r="CP287" s="35">
        <f>Matrix2!CP287-Matrix3!CP287</f>
        <v>96</v>
      </c>
      <c r="CQ287" s="77">
        <f>Matrix2!CQ287/Matrix3!CQ287*100-100</f>
        <v>0.46021093000958047</v>
      </c>
      <c r="CR287" s="35">
        <f>Matrix2!CR287-Matrix3!CR287</f>
        <v>782</v>
      </c>
      <c r="CS287" s="50">
        <f>Matrix2!CS287/Matrix3!CS287*100-100</f>
        <v>3.8762763953603638</v>
      </c>
      <c r="CT287" s="38">
        <f>Matrix2!CT287/Matrix3!CT287*100</f>
        <v>41.501240694789082</v>
      </c>
      <c r="CU287" s="35">
        <f>Matrix2!CT287-Matrix3!CU287</f>
        <v>33</v>
      </c>
      <c r="CV287" s="38">
        <f>Matrix2!CV287/Matrix3!CV287*100</f>
        <v>101.05077304829166</v>
      </c>
      <c r="CW287" s="38">
        <f>Matrix2!CW287/Matrix3!CW287*100</f>
        <v>50.026458776281601</v>
      </c>
      <c r="CX287" s="38">
        <f>Matrix2!CX287/Matrix3!CX287</f>
        <v>2.0982452661841973</v>
      </c>
      <c r="CY287" s="38">
        <f>Matrix2!CY287/Matrix3!CY287</f>
        <v>3.3664704946715442</v>
      </c>
      <c r="CZ287" s="38">
        <f>Matrix2!CZ287/Matrix3!CZ287</f>
        <v>49.624853458382184</v>
      </c>
      <c r="DA287" s="40" t="s">
        <v>46</v>
      </c>
      <c r="DB287" s="34" t="s">
        <v>46</v>
      </c>
      <c r="DC287" s="34" t="s">
        <v>46</v>
      </c>
      <c r="DD287" s="34" t="s">
        <v>46</v>
      </c>
      <c r="DE287" s="34" t="s">
        <v>46</v>
      </c>
      <c r="DF287" s="44">
        <f>Matrix2!DF287/Matrix3!DF287*100</f>
        <v>6.0066006600660069</v>
      </c>
      <c r="DG287" s="44">
        <f>Matrix2!DG287/Matrix3!DG287*100</f>
        <v>63.73626373626373</v>
      </c>
      <c r="DH287" s="44">
        <f>Matrix2!DH287/Matrix3!DH287*100</f>
        <v>6.7042606516290721</v>
      </c>
      <c r="DI287" s="44">
        <f>Matrix2!DI287/Matrix3!DI287*100</f>
        <v>57.009345794392516</v>
      </c>
    </row>
    <row r="288" spans="1:113" s="8" customFormat="1" x14ac:dyDescent="0.2">
      <c r="A288" s="3" t="s">
        <v>45</v>
      </c>
      <c r="B288" s="4">
        <v>2022</v>
      </c>
      <c r="C288" s="2" t="s">
        <v>22</v>
      </c>
      <c r="D288" s="55">
        <f>Matrix2!D288/Matrix3!D288*100</f>
        <v>12.273758947797242</v>
      </c>
      <c r="E288" s="55">
        <f>Matrix2!E288/Matrix3!E288*100</f>
        <v>11.82715164935361</v>
      </c>
      <c r="F288" s="89">
        <f>Matrix2!F288/Matrix3!F288*100000</f>
        <v>961.52159769762636</v>
      </c>
      <c r="G288" s="51" t="s">
        <v>46</v>
      </c>
      <c r="H288" s="55">
        <f>Matrix2!H288/Matrix3!H288*100</f>
        <v>17.018923927631572</v>
      </c>
      <c r="I288" s="55">
        <f>Matrix2!I288/Matrix3!I288*100</f>
        <v>34.36122244279769</v>
      </c>
      <c r="J288" s="55">
        <f>Matrix2!J288/Matrix3!J288*100</f>
        <v>53.011836869694207</v>
      </c>
      <c r="K288" s="55">
        <f>Matrix2!K288/Matrix3!K288*100</f>
        <v>35.452134209113332</v>
      </c>
      <c r="L288" s="55">
        <f>Matrix2!L288/Matrix3!L288*100</f>
        <v>16.567733729065086</v>
      </c>
      <c r="M288" s="9">
        <f>Matrix2!M288/Matrix3!M288*100</f>
        <v>15.738831615120274</v>
      </c>
      <c r="N288" s="8">
        <v>20.6</v>
      </c>
      <c r="O288" s="9">
        <f>Matrix2!O288/Matrix3!O288*100</f>
        <v>43.75528929669057</v>
      </c>
      <c r="P288" s="9">
        <f>Matrix2!P288/Matrix3!P288*100</f>
        <v>34.631079478054566</v>
      </c>
      <c r="Q288" s="9">
        <f>(Matrix3!Q288-Matrix2!Q288)/Matrix2!Q288*100</f>
        <v>39.830520744548551</v>
      </c>
      <c r="R288" s="51">
        <f>Matrix2!R288/Matrix3!R288*100</f>
        <v>36.351948179409163</v>
      </c>
      <c r="S288" s="55">
        <f>Matrix2!S288/Matrix3!S288*100</f>
        <v>65.619931836878592</v>
      </c>
      <c r="T288" s="55">
        <f>Matrix2!T288/Matrix3!T288*100</f>
        <v>70.123735109517099</v>
      </c>
      <c r="U288" s="55">
        <f>Matrix2!U288/Matrix3!U288*100</f>
        <v>46.799099519372746</v>
      </c>
      <c r="V288" s="55">
        <f>Matrix2!V288/Matrix3!V288*100</f>
        <v>56.457596560571389</v>
      </c>
      <c r="W288" s="55">
        <f>Matrix2!W288/Matrix3!W288*100</f>
        <v>47.776583826790734</v>
      </c>
      <c r="X288" s="55">
        <f>Matrix2!X288/Matrix3!X288*100</f>
        <v>14.486889156151578</v>
      </c>
      <c r="Y288" s="55">
        <f>Matrix2!Y288/Matrix3!Y288*100</f>
        <v>18.472359817713492</v>
      </c>
      <c r="Z288" s="55">
        <f>Matrix2!Z288/Matrix3!Z288*100</f>
        <v>13.5818293683347</v>
      </c>
      <c r="AA288" s="55">
        <f>(Matrix3!AA288-Matrix2!AA288)/Matrix2!AA288*100</f>
        <v>10.254010949455148</v>
      </c>
      <c r="AB288" s="55">
        <f>Matrix2!AB288/Matrix3!AB288*100</f>
        <v>12.025720517495762</v>
      </c>
      <c r="AC288" s="55">
        <f>Matrix2!AC288/Matrix3!AC288*100</f>
        <v>12.117254537848565</v>
      </c>
      <c r="AD288" s="55">
        <f>Matrix2!AD288/Matrix3!AD288*100</f>
        <v>88.518342067651261</v>
      </c>
      <c r="AE288" s="9">
        <f>Matrix2!AE288/Matrix3!AE288*100</f>
        <v>59.715851976053756</v>
      </c>
      <c r="AF288" s="40">
        <f>Matrix2!AF288/Matrix3!AF288*100</f>
        <v>66.159032509017194</v>
      </c>
      <c r="AG288" s="55">
        <f>Matrix2!AG288/Matrix3!AG288*100</f>
        <v>16.665316488679803</v>
      </c>
      <c r="AH288" s="55">
        <f>Matrix2!AH288/Matrix3!AH288*100</f>
        <v>61.697065820777162</v>
      </c>
      <c r="AI288" s="55">
        <f>Matrix2!AI288/Matrix3!AI288*100</f>
        <v>95.238341132806198</v>
      </c>
      <c r="AJ288" s="55">
        <f>Matrix2!AJ288/Matrix3!AJ288*100</f>
        <v>18.647304274028148</v>
      </c>
      <c r="AK288" s="55">
        <f>Matrix2!AK288/Matrix3!AK288*100</f>
        <v>23.362757605075473</v>
      </c>
      <c r="AL288" s="55">
        <f>Matrix2!AL288/Matrix3!AL288*100</f>
        <v>17.326643663792733</v>
      </c>
      <c r="AM288" s="55">
        <f>Matrix2!AM288/Matrix3!AM288*100</f>
        <v>38.619122659141716</v>
      </c>
      <c r="AN288" s="55">
        <f>Matrix2!AN288/Matrix3!AN288*100</f>
        <v>21.297344973088912</v>
      </c>
      <c r="AO288" s="55">
        <f>Matrix2!AO288/Matrix3!AO288*1000</f>
        <v>59.354735249015263</v>
      </c>
      <c r="AP288" s="55">
        <f>Matrix2!AP288/Matrix3!AP288*100</f>
        <v>11.82715164935361</v>
      </c>
      <c r="AQ288" s="51">
        <f>Matrix2!AQ288/Matrix3!AQ288*100</f>
        <v>15.219721329046088</v>
      </c>
      <c r="AR288" s="55">
        <f>Matrix2!AR288/Matrix3!AR288*100</f>
        <v>10.390997625635453</v>
      </c>
      <c r="AS288" s="55">
        <f>Matrix2!AS288/Matrix3!AS288*100</f>
        <v>33.693406955529298</v>
      </c>
      <c r="AT288" s="55">
        <f>Matrix2!AT288/Matrix3!AT288*100</f>
        <v>32.472984900169365</v>
      </c>
      <c r="AU288" s="55">
        <f>Matrix2!AU288/Matrix3!AU288*100</f>
        <v>43.164622052449864</v>
      </c>
      <c r="AV288" s="55">
        <f>Matrix2!AV288/Matrix3!AV288*100</f>
        <v>11.816523199832824</v>
      </c>
      <c r="AW288" s="55">
        <f>Matrix2!AW288/Matrix3!AW288*100</f>
        <v>2.9159533511762672</v>
      </c>
      <c r="AX288" s="8">
        <v>5.7</v>
      </c>
      <c r="AY288" s="55">
        <f>Matrix2!AY288/Matrix3!AY288*100</f>
        <v>2.915149615412437</v>
      </c>
      <c r="AZ288" s="55">
        <f>Matrix2!AZ288/Matrix3!AZ288*100</f>
        <v>6.2275332750412904</v>
      </c>
      <c r="BA288" s="40">
        <f>Matrix2!BA288/Matrix3!BA288*1000</f>
        <v>16.628361759606467</v>
      </c>
      <c r="BB288" s="9" t="s">
        <v>46</v>
      </c>
      <c r="BC288" s="55">
        <f>Matrix2!BC288/Matrix3!BC288*100</f>
        <v>6.6973411159385376</v>
      </c>
      <c r="BD288" s="55">
        <f>Matrix2!BD288/Matrix3!BD288*100</f>
        <v>61.378670070790299</v>
      </c>
      <c r="BE288" s="55">
        <f>Matrix2!BE288/Matrix3!BE288*100</f>
        <v>6.1600511317303246</v>
      </c>
      <c r="BF288" s="51">
        <f>Matrix2!BF288/Matrix3!BF288*100</f>
        <v>51.305903398926652</v>
      </c>
      <c r="BG288" s="55">
        <f>Matrix2!BG288/Matrix3!BG288*100</f>
        <v>21.273070296390514</v>
      </c>
      <c r="BH288" s="55">
        <f>Matrix2!BH288/Matrix3!BH288*100</f>
        <v>6.1397309966315694</v>
      </c>
      <c r="BI288" s="55">
        <f>Matrix2!BI288/Matrix3!BI288*100</f>
        <v>15.189688891218392</v>
      </c>
      <c r="BJ288" s="55">
        <f>Matrix2!BJ288/Matrix3!BJ288*100</f>
        <v>7.9398747964869631</v>
      </c>
      <c r="BK288" s="55">
        <f>Matrix2!BK288/Matrix3!BK288*100</f>
        <v>26.425992779783392</v>
      </c>
      <c r="BL288" s="8" t="s">
        <v>46</v>
      </c>
      <c r="BM288" s="8" t="s">
        <v>46</v>
      </c>
      <c r="BN288" s="8" t="s">
        <v>46</v>
      </c>
      <c r="BO288" s="51" t="s">
        <v>46</v>
      </c>
      <c r="BP288" s="55">
        <f>Matrix2!BP288/Matrix3!BP288*100</f>
        <v>10.987637859768757</v>
      </c>
      <c r="BQ288" s="55">
        <f>Matrix2!BQ288/Matrix3!BQ288*100</f>
        <v>15.249679032367053</v>
      </c>
      <c r="BR288" s="55">
        <f>(Matrix2!BR288-Matrix3!BR288)/Matrix3!BR288*100</f>
        <v>55.541204201756464</v>
      </c>
      <c r="BS288" s="55">
        <f>Matrix2!BS288/Matrix3!BS288*100</f>
        <v>12.070674718738438</v>
      </c>
      <c r="BT288" s="55">
        <f>Matrix2!BT288/Matrix3!BT288*100</f>
        <v>6.1553083291505652</v>
      </c>
      <c r="BU288" s="55">
        <f>Matrix2!BU288/Matrix3!BU288*100</f>
        <v>3.1505362006895368</v>
      </c>
      <c r="BV288" s="55">
        <f>Matrix2!BV288/Matrix3!BV288*100</f>
        <v>12.295696728919912</v>
      </c>
      <c r="BW288" s="55">
        <f>Matrix2!BW288/Matrix3!BW288*100</f>
        <v>13.074648758909948</v>
      </c>
      <c r="BX288" s="95" t="s">
        <v>238</v>
      </c>
      <c r="BY288" s="83">
        <f>Matrix2!BY288/Matrix3!BY288*1000000</f>
        <v>25316.374542338552</v>
      </c>
      <c r="BZ288" s="55">
        <f>Matrix2!BZ288/Matrix3!BZ288*100</f>
        <v>64.797018138875686</v>
      </c>
      <c r="CA288" s="55">
        <f>Matrix2!CA288/Matrix3!CA288*100</f>
        <v>67.893515075880529</v>
      </c>
      <c r="CB288" s="55">
        <f>Matrix2!CB288/Matrix3!CB288*100</f>
        <v>89.012362140231232</v>
      </c>
      <c r="CC288" s="55">
        <f>Matrix2!CC288/Matrix3!CC288*100</f>
        <v>10.987637859768757</v>
      </c>
      <c r="CD288" s="55">
        <f>Matrix2!CD288/Matrix3!CD288*100</f>
        <v>8.1599649517133663</v>
      </c>
      <c r="CE288" s="55">
        <f>Matrix2!CE288/Matrix3!CE288*100</f>
        <v>69.113172097084146</v>
      </c>
      <c r="CF288" s="55">
        <f>Matrix2!CF288/Matrix3!CF288*100</f>
        <v>12.32769576693714</v>
      </c>
      <c r="CG288" s="54">
        <f>Matrix2!$CG288-Matrix3!CG288</f>
        <v>67412</v>
      </c>
      <c r="CH288" s="55">
        <f>Matrix2!CH288/Matrix3!CH288*100</f>
        <v>5.7873694033217244</v>
      </c>
      <c r="CI288" s="55">
        <f>Matrix2!CI288/Matrix3!CI288*100</f>
        <v>4.4689648416857635</v>
      </c>
      <c r="CJ288" s="55">
        <f>Matrix2!CJ288/Matrix3!CJ288*100</f>
        <v>1.3184045616359612</v>
      </c>
      <c r="CK288" s="55">
        <f>Matrix2!CK288/Matrix3!CK288*100</f>
        <v>45.055899514498243</v>
      </c>
      <c r="CL288" s="55">
        <v>7</v>
      </c>
      <c r="CM288" s="55">
        <f>Matrix2!CM288/Matrix3!CM288*100</f>
        <v>63.097412141998134</v>
      </c>
      <c r="CN288" s="55">
        <f>Matrix2!CN288/Matrix3!CN288*100</f>
        <v>20.991179643378388</v>
      </c>
      <c r="CO288" s="51">
        <f>Matrix2!CO288/Matrix3!CO288*100</f>
        <v>11.626019870570804</v>
      </c>
      <c r="CP288" s="54">
        <f>Matrix2!CP288-Matrix3!CP288</f>
        <v>4632</v>
      </c>
      <c r="CQ288" s="90">
        <f>Matrix2!CQ288/Matrix3!CQ288*100-100</f>
        <v>0.76081225577877376</v>
      </c>
      <c r="CR288" s="54">
        <f>Matrix2!CR288-Matrix3!CR288</f>
        <v>2929</v>
      </c>
      <c r="CS288" s="6">
        <f>Matrix2!CS288/Matrix3!CS288*100-100</f>
        <v>0.47975024814668643</v>
      </c>
      <c r="CT288" s="55">
        <f>Matrix2!CT288/Matrix3!CT288*100</f>
        <v>64.910058602505487</v>
      </c>
      <c r="CU288" s="54">
        <f>Matrix2!CT288-Matrix3!CU288</f>
        <v>3574</v>
      </c>
      <c r="CV288" s="55">
        <f>Matrix2!CV288/Matrix3!CV288*100</f>
        <v>89.593303502294376</v>
      </c>
      <c r="CW288" s="55">
        <f>Matrix2!CW288/Matrix3!CW288*100</f>
        <v>45.901703145135222</v>
      </c>
      <c r="CX288" s="55">
        <f>Matrix2!CX288/Matrix3!CX288</f>
        <v>1.9612154109734885</v>
      </c>
      <c r="CY288" s="55">
        <f>Matrix2!CY288/Matrix3!CY288</f>
        <v>5.2124738260350956</v>
      </c>
      <c r="CZ288" s="55">
        <f>Matrix2!CZ288/Matrix3!CZ288</f>
        <v>72.590057593210062</v>
      </c>
      <c r="DA288" s="51" t="s">
        <v>46</v>
      </c>
      <c r="DB288" s="9">
        <f>Matrix2!DB288/Matrix3!DB288*100</f>
        <v>11.580685903040902</v>
      </c>
      <c r="DC288" s="9">
        <f>Matrix2!DC288/Matrix3!DC288*100</f>
        <v>37.510929758088018</v>
      </c>
      <c r="DD288" s="9">
        <f>Matrix2!DD288/Matrix3!DD288*100</f>
        <v>44.680851063829785</v>
      </c>
      <c r="DE288" s="9">
        <f>Matrix2!DE288/Matrix3!DE288*100</f>
        <v>6.2275332750412904</v>
      </c>
      <c r="DF288" s="9">
        <f>Matrix2!DF288/Matrix3!DF288*100</f>
        <v>6.6973411159385376</v>
      </c>
      <c r="DG288" s="9">
        <f>Matrix2!DG288/Matrix3!DG288*100</f>
        <v>61.378670070790299</v>
      </c>
      <c r="DH288" s="9">
        <f>Matrix2!DH288/Matrix3!DH288*100</f>
        <v>6.1600511317303246</v>
      </c>
      <c r="DI288" s="9">
        <f>Matrix2!DI288/Matrix3!DI288*100</f>
        <v>51.305903398926652</v>
      </c>
    </row>
    <row r="289" spans="1:113" x14ac:dyDescent="0.2">
      <c r="A289" s="3" t="s">
        <v>24</v>
      </c>
      <c r="B289" s="4">
        <v>2023</v>
      </c>
      <c r="C289" s="2" t="s">
        <v>229</v>
      </c>
      <c r="D289" s="38">
        <f>Matrix2!D289/Matrix3!D289*100</f>
        <v>12.227618797584668</v>
      </c>
      <c r="E289" s="38">
        <f>Matrix2!E289/Matrix3!E289*100</f>
        <v>14.560979295753363</v>
      </c>
      <c r="F289" s="29" t="s">
        <v>46</v>
      </c>
      <c r="G289" s="96" t="s">
        <v>238</v>
      </c>
      <c r="H289" s="38">
        <f>Matrix2!H289/Matrix3!H289*100</f>
        <v>22.369767270412613</v>
      </c>
      <c r="I289" s="38">
        <f>Matrix2!I289/Matrix3!I289*100</f>
        <v>42.396774906992675</v>
      </c>
      <c r="J289" s="38">
        <f>Matrix2!J289/Matrix3!J289*100</f>
        <v>62.512118554083372</v>
      </c>
      <c r="K289" s="38">
        <f>Matrix2!K289/Matrix3!K289*100</f>
        <v>43.011812645186801</v>
      </c>
      <c r="L289" s="38">
        <f>Matrix2!L289/Matrix3!L289*100</f>
        <v>23.719720061913037</v>
      </c>
      <c r="M289" s="9">
        <f>Matrix2!M289/Matrix3!M289*100</f>
        <v>19.579500657030223</v>
      </c>
      <c r="N289" s="29">
        <v>22.2</v>
      </c>
      <c r="O289" s="9">
        <f>Matrix2!O289/Matrix3!O289*100</f>
        <v>47.895192099762127</v>
      </c>
      <c r="P289" s="9">
        <f>Matrix2!P289/Matrix3!P289*100</f>
        <v>30.544700992823216</v>
      </c>
      <c r="Q289" s="9">
        <f>(Matrix3!Q289-Matrix2!Q289)/Matrix2!Q289*100</f>
        <v>36.915176145576268</v>
      </c>
      <c r="R289" s="40">
        <f>Matrix2!R289/Matrix3!R289*100</f>
        <v>34.199844060221693</v>
      </c>
      <c r="S289" s="38">
        <f>Matrix2!S289/Matrix3!S289*100</f>
        <v>62.551841146160612</v>
      </c>
      <c r="T289" s="38">
        <f>Matrix2!T289/Matrix3!T289*100</f>
        <v>70.941251809478715</v>
      </c>
      <c r="U289" s="38">
        <f>Matrix2!U289/Matrix3!U289*100</f>
        <v>46.60204205391274</v>
      </c>
      <c r="V289" s="38">
        <f>Matrix2!V289/Matrix3!V289*100</f>
        <v>54.805847259533195</v>
      </c>
      <c r="W289" s="38">
        <f>Matrix2!W289/Matrix3!W289*100</f>
        <v>45.825822931225602</v>
      </c>
      <c r="X289" s="38">
        <f>Matrix2!X289/Matrix3!X289*100</f>
        <v>19.386913875195585</v>
      </c>
      <c r="Y289" s="38">
        <f>Matrix2!Y289/Matrix3!Y289*100</f>
        <v>14.228558473539996</v>
      </c>
      <c r="Z289" s="38">
        <f>Matrix2!Z289/Matrix3!Z289*100</f>
        <v>13.754846391822168</v>
      </c>
      <c r="AA289" s="38">
        <f>(Matrix3!AA289-Matrix2!AA289)/Matrix2!AA289*100</f>
        <v>8.5631932958362942</v>
      </c>
      <c r="AB289" s="38">
        <f>Matrix2!AB289/Matrix3!AB289*100</f>
        <v>14.738136758680334</v>
      </c>
      <c r="AC289" s="38">
        <f>Matrix2!AC289/Matrix3!AC289*100</f>
        <v>15.155817187152154</v>
      </c>
      <c r="AD289" s="55">
        <f>Matrix2!AD289/Matrix3!AD289*100</f>
        <v>89.228344092478608</v>
      </c>
      <c r="AE289" s="44">
        <f>Matrix2!AE289/Matrix3!AE289*100</f>
        <v>80.426412867326775</v>
      </c>
      <c r="AF289" s="40">
        <f>Matrix2!AF289/Matrix3!AF289*100</f>
        <v>73.812703670067847</v>
      </c>
      <c r="AG289" s="38">
        <f>Matrix2!AG289/Matrix3!AG289*100</f>
        <v>15.579558347823117</v>
      </c>
      <c r="AH289" s="38">
        <f>Matrix2!AH289/Matrix3!AH289*100</f>
        <v>66.763285024154584</v>
      </c>
      <c r="AI289" s="38">
        <f>Matrix2!AI289/Matrix3!AI289*100</f>
        <v>100.71224165341812</v>
      </c>
      <c r="AJ289" s="38">
        <f>Matrix2!AJ289/Matrix3!AJ289*100</f>
        <v>15.818152679096107</v>
      </c>
      <c r="AK289" s="55">
        <f>Matrix2!AK289/Matrix3!AK289*100</f>
        <v>25.946556559675908</v>
      </c>
      <c r="AL289" s="55">
        <f>Matrix2!AL289/Matrix3!AL289*100</f>
        <v>21.389062013088189</v>
      </c>
      <c r="AM289" s="55">
        <f>Matrix2!AM289/Matrix3!AM289*100</f>
        <v>44.039933943852269</v>
      </c>
      <c r="AN289" s="38">
        <f>Matrix2!AN289/Matrix3!AN289*100</f>
        <v>25.485896311342966</v>
      </c>
      <c r="AO289" s="55">
        <f>Matrix2!AO289/Matrix3!AO289*1000</f>
        <v>61.377591062277823</v>
      </c>
      <c r="AP289" s="38">
        <f>Matrix2!AP289/Matrix3!AP289*100</f>
        <v>14.560979295753363</v>
      </c>
      <c r="AQ289" s="40">
        <f>Matrix2!AQ289/Matrix3!AQ289*100</f>
        <v>19.688109161793371</v>
      </c>
      <c r="AR289" s="38">
        <f>Matrix2!AR289/Matrix3!AR289*100</f>
        <v>11.276497422406988</v>
      </c>
      <c r="AS289" s="38">
        <f>Matrix2!AS289/Matrix3!AS289*100</f>
        <v>32.042798143925502</v>
      </c>
      <c r="AT289" s="38">
        <f>Matrix2!AT289/Matrix3!AT289*100</f>
        <v>28.415028614083106</v>
      </c>
      <c r="AU289" s="38">
        <f>Matrix2!AU289/Matrix3!AU289*100</f>
        <v>46.812609457092819</v>
      </c>
      <c r="AV289" s="38">
        <f>Matrix2!AV289/Matrix3!AV289*100</f>
        <v>14.42922520051664</v>
      </c>
      <c r="AW289" s="38">
        <f>Matrix2!AW289/Matrix3!AW289*100</f>
        <v>3.5319630698579241</v>
      </c>
      <c r="AX289" s="29">
        <v>6.9</v>
      </c>
      <c r="AY289" s="38" t="s">
        <v>46</v>
      </c>
      <c r="AZ289" s="38">
        <f>Matrix2!AZ289/Matrix3!AZ289*100</f>
        <v>7.8761429758935995</v>
      </c>
      <c r="BA289" s="40">
        <f>Matrix2!BA289/Matrix3!BA289*1000</f>
        <v>17.663901328830484</v>
      </c>
      <c r="BB289" s="44">
        <f>Matrix2!BB289/Matrix3!BB289*100</f>
        <v>8.871882748737276</v>
      </c>
      <c r="BC289" s="38">
        <f>Matrix2!BC289/Matrix3!BC289*100</f>
        <v>7.0853802405225998</v>
      </c>
      <c r="BD289" s="55">
        <f>Matrix2!BD289/Matrix3!BD289*100</f>
        <v>65.034791252485093</v>
      </c>
      <c r="BE289" s="38">
        <f>Matrix2!BE289/Matrix3!BE289*100</f>
        <v>6.6504661773457654</v>
      </c>
      <c r="BF289" s="51">
        <f>Matrix2!BF289/Matrix3!BF289*100</f>
        <v>56.524981357196125</v>
      </c>
      <c r="BG289" s="38">
        <f>Matrix2!BG289/Matrix3!BG289*100</f>
        <v>18.935733692476163</v>
      </c>
      <c r="BH289" s="38">
        <f>Matrix2!BH289/Matrix3!BH289*100</f>
        <v>9.9972461992802124</v>
      </c>
      <c r="BI289" s="55">
        <f>Matrix2!BI289/Matrix3!BI289*100</f>
        <v>12.703317677074239</v>
      </c>
      <c r="BJ289" s="55">
        <f>Matrix2!BJ289/Matrix3!BJ289*100</f>
        <v>7.4166523304238883</v>
      </c>
      <c r="BK289" s="55">
        <f>Matrix2!BK289/Matrix3!BK289*100</f>
        <v>26.963980918202108</v>
      </c>
      <c r="BL289" s="95" t="s">
        <v>238</v>
      </c>
      <c r="BM289" s="95" t="s">
        <v>238</v>
      </c>
      <c r="BN289" s="95" t="s">
        <v>238</v>
      </c>
      <c r="BO289" s="96" t="s">
        <v>238</v>
      </c>
      <c r="BP289" s="38">
        <f>Matrix2!BP289/Matrix3!BP289*100</f>
        <v>11.406706409531921</v>
      </c>
      <c r="BQ289" s="38">
        <f>Matrix2!BQ289/Matrix3!BQ289*100</f>
        <v>13.926375284068786</v>
      </c>
      <c r="BR289" s="38">
        <f>(Matrix2!BR289-Matrix3!BR289)/Matrix3!BR289*100</f>
        <v>57.543855212164566</v>
      </c>
      <c r="BS289" s="38">
        <f>Matrix2!BS289/Matrix3!BS289*100</f>
        <v>14.943925889031339</v>
      </c>
      <c r="BT289" s="38">
        <f>Matrix2!BT289/Matrix3!BT289*100</f>
        <v>7.958082421840583</v>
      </c>
      <c r="BU289" s="38">
        <f>Matrix2!BU289/Matrix3!BU289*100</f>
        <v>3.9159191665141155</v>
      </c>
      <c r="BV289" s="38">
        <f>Matrix2!BV289/Matrix3!BV289*100</f>
        <v>14.534303395958565</v>
      </c>
      <c r="BW289" s="55">
        <f>Matrix2!BW289/Matrix3!BW289*100</f>
        <v>14.869759258464576</v>
      </c>
      <c r="BX289" s="95" t="s">
        <v>238</v>
      </c>
      <c r="BY289" s="45">
        <f>Matrix2!BY289/Matrix3!BY289*1000000</f>
        <v>26230.34638722823</v>
      </c>
      <c r="BZ289" s="38">
        <f>Matrix2!BZ289/Matrix3!BZ289*100</f>
        <v>68.060323048734219</v>
      </c>
      <c r="CA289" s="38">
        <f>Matrix2!CA289/Matrix3!CA289*100</f>
        <v>66.689313817858519</v>
      </c>
      <c r="CB289" s="38">
        <f>Matrix2!CB289/Matrix3!CB289*100</f>
        <v>88.593293590468079</v>
      </c>
      <c r="CC289" s="38">
        <f>Matrix2!CC289/Matrix3!CC289*100</f>
        <v>11.406706409531921</v>
      </c>
      <c r="CD289" s="38">
        <f>Matrix2!CD289/Matrix3!CD289*100</f>
        <v>8.7964915911207324</v>
      </c>
      <c r="CE289" s="38">
        <f>Matrix2!CE289/Matrix3!CE289*100</f>
        <v>68.292014607917565</v>
      </c>
      <c r="CF289" s="38">
        <f>Matrix2!CF289/Matrix3!CF289*100</f>
        <v>12.526881720430108</v>
      </c>
      <c r="CG289" s="35">
        <f>Matrix2!$CG289-Matrix3!CG289</f>
        <v>122953</v>
      </c>
      <c r="CH289" s="38">
        <f>Matrix2!CH289/Matrix3!CH289*100</f>
        <v>7.3303215238699106</v>
      </c>
      <c r="CI289" s="38">
        <f>Matrix2!CI289/Matrix3!CI289*100</f>
        <v>5.8561200496684371</v>
      </c>
      <c r="CJ289" s="38">
        <f>Matrix2!CJ289/Matrix3!CJ289*100</f>
        <v>1.4742014742014742</v>
      </c>
      <c r="CK289" s="38">
        <f>Matrix2!CK289/Matrix3!CK289*100</f>
        <v>44.312693721617528</v>
      </c>
      <c r="CL289" s="29">
        <v>9</v>
      </c>
      <c r="CM289" s="38">
        <f>Matrix2!CM289/Matrix3!CM289*100</f>
        <v>63.230735961940468</v>
      </c>
      <c r="CN289" s="38">
        <f>Matrix2!CN289/Matrix3!CN289*100</f>
        <v>20.901482645821829</v>
      </c>
      <c r="CO289" s="40">
        <f>Matrix2!CO289/Matrix3!CO289*100</f>
        <v>13.866266138731307</v>
      </c>
      <c r="CP289" s="35">
        <f>Matrix2!CP289-Matrix3!CP289</f>
        <v>4131</v>
      </c>
      <c r="CQ289" s="77">
        <f>Matrix2!CQ289/Matrix3!CQ289*100-100</f>
        <v>1.3607929558952776</v>
      </c>
      <c r="CR289" s="54">
        <f>Matrix2!CR289-Matrix3!CR289</f>
        <v>-373</v>
      </c>
      <c r="CS289" s="6">
        <f>Matrix2!CS289/Matrix3!CS289*100-100</f>
        <v>-0.12107362769697261</v>
      </c>
      <c r="CT289" s="38">
        <f>Matrix2!CT289/Matrix3!CT289*100</f>
        <v>84.851675636325822</v>
      </c>
      <c r="CU289" s="35">
        <f>Matrix2!CT289-Matrix3!CU289</f>
        <v>3821</v>
      </c>
      <c r="CV289" s="38">
        <f>Matrix2!CV289/Matrix3!CV289*100</f>
        <v>77.136923796895729</v>
      </c>
      <c r="CW289" s="38">
        <f>Matrix2!CW289/Matrix3!CW289*100</f>
        <v>42.678790733971191</v>
      </c>
      <c r="CX289" s="55">
        <f>Matrix2!CX289/Matrix3!CX289</f>
        <v>1.8051948051948052</v>
      </c>
      <c r="CY289" s="88">
        <f>Matrix2!CY289/Matrix3!CY289</f>
        <v>27.221683798335782</v>
      </c>
      <c r="CZ289" s="88">
        <f>Matrix2!CZ289/Matrix3!CZ289</f>
        <v>139.80367018602314</v>
      </c>
      <c r="DA289" s="52">
        <f>(Matrix2!DA289-Matrix3!DA289)/Matrix3!DA289*100</f>
        <v>8.1999999999999993</v>
      </c>
      <c r="DB289" s="44">
        <f>Matrix2!DB289/Matrix3!DB289*100</f>
        <v>12.510390689941811</v>
      </c>
      <c r="DC289" s="44">
        <f>Matrix2!DC289/Matrix3!DC289*100</f>
        <v>29.67581047381546</v>
      </c>
      <c r="DD289" s="44">
        <f>Matrix2!DD289/Matrix3!DD289*100</f>
        <v>49.937655860349125</v>
      </c>
      <c r="DE289" s="44">
        <f>Matrix2!DE289/Matrix3!DE289*100</f>
        <v>7.8761429758935995</v>
      </c>
      <c r="DF289" s="44">
        <f>Matrix2!DF289/Matrix3!DF289*100</f>
        <v>7.0853802405225998</v>
      </c>
      <c r="DG289" s="44">
        <f>Matrix2!DG289/Matrix3!DG289*100</f>
        <v>65.034791252485093</v>
      </c>
      <c r="DH289" s="44">
        <f>Matrix2!DH289/Matrix3!DH289*100</f>
        <v>6.6504661773457654</v>
      </c>
      <c r="DI289" s="44">
        <f>Matrix2!DI289/Matrix3!DI289*100</f>
        <v>56.524981357196125</v>
      </c>
    </row>
    <row r="290" spans="1:113" x14ac:dyDescent="0.2">
      <c r="A290" s="3" t="s">
        <v>25</v>
      </c>
      <c r="B290" s="4">
        <v>2023</v>
      </c>
      <c r="C290" s="2" t="s">
        <v>3</v>
      </c>
      <c r="D290" s="38">
        <f>Matrix2!D290/Matrix3!D290*100</f>
        <v>10.49436253252385</v>
      </c>
      <c r="E290" s="38">
        <f>Matrix2!E290/Matrix3!E290*100</f>
        <v>13.005780346820808</v>
      </c>
      <c r="F290" s="29" t="s">
        <v>46</v>
      </c>
      <c r="G290" s="96" t="s">
        <v>238</v>
      </c>
      <c r="H290" s="38">
        <f>Matrix2!H290/Matrix3!H290*100</f>
        <v>13.068022243442117</v>
      </c>
      <c r="I290" s="38">
        <f>Matrix2!I290/Matrix3!I290*100</f>
        <v>25.928214345896762</v>
      </c>
      <c r="J290" s="38">
        <f>Matrix2!J290/Matrix3!J290*100</f>
        <v>45.064447707619514</v>
      </c>
      <c r="K290" s="38">
        <f>Matrix2!K290/Matrix3!K290*100</f>
        <v>27.300865696184168</v>
      </c>
      <c r="L290" s="38">
        <f>Matrix2!L290/Matrix3!L290*100</f>
        <v>9.375</v>
      </c>
      <c r="M290" s="9" t="s">
        <v>46</v>
      </c>
      <c r="N290" s="29">
        <v>22</v>
      </c>
      <c r="O290" s="9">
        <f>Matrix2!O290/Matrix3!O290*100</f>
        <v>41.910331384015592</v>
      </c>
      <c r="P290" s="9">
        <f>Matrix2!P290/Matrix3!P290*100</f>
        <v>32.259813348729239</v>
      </c>
      <c r="Q290" s="9">
        <f>(Matrix3!Q290-Matrix2!Q290)/Matrix2!Q290*100</f>
        <v>32.60554057019872</v>
      </c>
      <c r="R290" s="40">
        <f>Matrix2!R290/Matrix3!R290*100</f>
        <v>35.310552331828923</v>
      </c>
      <c r="S290" s="38">
        <f>Matrix2!S290/Matrix3!S290*100</f>
        <v>64.338835479775085</v>
      </c>
      <c r="T290" s="38">
        <f>Matrix2!T290/Matrix3!T290*100</f>
        <v>74.706379780137183</v>
      </c>
      <c r="U290" s="38">
        <f>Matrix2!U290/Matrix3!U290*100</f>
        <v>45.800680171521513</v>
      </c>
      <c r="V290" s="38">
        <f>Matrix2!V290/Matrix3!V290*100</f>
        <v>59.183673469387756</v>
      </c>
      <c r="W290" s="38">
        <f>Matrix2!W290/Matrix3!W290*100</f>
        <v>53.446327683615827</v>
      </c>
      <c r="X290" s="38">
        <f>Matrix2!X290/Matrix3!X290*100</f>
        <v>11.731005319874505</v>
      </c>
      <c r="Y290" s="38">
        <f>Matrix2!Y290/Matrix3!Y290*100</f>
        <v>20.304355849308799</v>
      </c>
      <c r="Z290" s="38">
        <f>Matrix2!Z290/Matrix3!Z290*100</f>
        <v>12.051046187293338</v>
      </c>
      <c r="AA290" s="38">
        <f>(Matrix3!AA290-Matrix2!AA290)/Matrix2!AA290*100</f>
        <v>11.131823487403205</v>
      </c>
      <c r="AB290" s="38">
        <f>Matrix2!AB290/Matrix3!AB290*100</f>
        <v>9.0093085106382969</v>
      </c>
      <c r="AC290" s="38">
        <f>Matrix2!AC290/Matrix3!AC290*100</f>
        <v>9.4486843604055117</v>
      </c>
      <c r="AD290" s="55">
        <f>Matrix2!AD290/Matrix3!AD290*100</f>
        <v>82.876712328767127</v>
      </c>
      <c r="AE290" s="44">
        <f>Matrix2!AE290/Matrix3!AE290*100</f>
        <v>7.7343849383030152</v>
      </c>
      <c r="AF290" s="40">
        <f>Matrix2!AF290/Matrix3!AF290*100</f>
        <v>79.312865497076018</v>
      </c>
      <c r="AG290" s="38">
        <f>Matrix2!AG290/Matrix3!AG290*100</f>
        <v>17.213391001516598</v>
      </c>
      <c r="AH290" s="38">
        <f>Matrix2!AH290/Matrix3!AH290*100</f>
        <v>54.649499284692418</v>
      </c>
      <c r="AI290" s="38">
        <f>Matrix2!AI290/Matrix3!AI290*100</f>
        <v>91.293188548864762</v>
      </c>
      <c r="AJ290" s="38">
        <f>Matrix2!AJ290/Matrix3!AJ290*100</f>
        <v>5.2631578947368416</v>
      </c>
      <c r="AK290" s="55">
        <f>Matrix2!AK290/Matrix3!AK290*100</f>
        <v>20.534458509142052</v>
      </c>
      <c r="AL290" s="55">
        <f>Matrix2!AL290/Matrix3!AL290*100</f>
        <v>13.361462728551334</v>
      </c>
      <c r="AM290" s="55">
        <f>Matrix2!AM290/Matrix3!AM290*100</f>
        <v>35.61643835616438</v>
      </c>
      <c r="AN290" s="38">
        <f>Matrix2!AN290/Matrix3!AN290*100</f>
        <v>16.952194485234131</v>
      </c>
      <c r="AO290" s="55">
        <f>Matrix2!AO290/Matrix3!AO290*1000</f>
        <v>73.584597813672701</v>
      </c>
      <c r="AP290" s="38">
        <f>Matrix2!AP290/Matrix3!AP290*100</f>
        <v>13.005780346820808</v>
      </c>
      <c r="AQ290" s="40">
        <f>Matrix2!AQ290/Matrix3!AQ290*100</f>
        <v>16.260162601626014</v>
      </c>
      <c r="AR290" s="38">
        <f>Matrix2!AR290/Matrix3!AR290*100</f>
        <v>8.8524405998988929</v>
      </c>
      <c r="AS290" s="38">
        <f>Matrix2!AS290/Matrix3!AS290*100</f>
        <v>37.5</v>
      </c>
      <c r="AT290" s="38">
        <f>Matrix2!AT290/Matrix3!AT290*100</f>
        <v>31.979695431472084</v>
      </c>
      <c r="AU290" s="38">
        <f>Matrix2!AU290/Matrix3!AU290*100</f>
        <v>40.211640211640209</v>
      </c>
      <c r="AV290" s="38">
        <f>Matrix2!AV290/Matrix3!AV290*100</f>
        <v>11.57994923857868</v>
      </c>
      <c r="AW290" s="38">
        <f>Matrix2!AW290/Matrix3!AW290*100</f>
        <v>3.2043147208121825</v>
      </c>
      <c r="AX290" s="29">
        <v>6.3</v>
      </c>
      <c r="AY290" s="38" t="s">
        <v>46</v>
      </c>
      <c r="AZ290" s="38" t="s">
        <v>46</v>
      </c>
      <c r="BA290" s="40">
        <f>Matrix2!BA290/Matrix3!BA290*1000</f>
        <v>15.591778880226789</v>
      </c>
      <c r="BB290" s="44">
        <f>Matrix2!BB290/Matrix3!BB290*100</f>
        <v>10.068527776217492</v>
      </c>
      <c r="BC290" s="38">
        <f>Matrix2!BC290/Matrix3!BC290*100</f>
        <v>8.6773599789639757</v>
      </c>
      <c r="BD290" s="55">
        <f>Matrix2!BD290/Matrix3!BD290*100</f>
        <v>51.515151515151516</v>
      </c>
      <c r="BE290" s="38">
        <f>Matrix2!BE290/Matrix3!BE290*100</f>
        <v>8.0745341614906838</v>
      </c>
      <c r="BF290" s="51">
        <f>Matrix2!BF290/Matrix3!BF290*100</f>
        <v>50.427350427350426</v>
      </c>
      <c r="BG290" s="38">
        <f>Matrix2!BG290/Matrix3!BG290*100</f>
        <v>24.71493568499691</v>
      </c>
      <c r="BH290" s="38">
        <f>Matrix2!BH290/Matrix3!BH290*100</f>
        <v>2.9318181818181821</v>
      </c>
      <c r="BI290" s="55">
        <f>Matrix2!BI290/Matrix3!BI290*100</f>
        <v>18.463619787071348</v>
      </c>
      <c r="BJ290" s="55">
        <f>Matrix2!BJ290/Matrix3!BJ290*100</f>
        <v>8.370095876713135</v>
      </c>
      <c r="BK290" s="55">
        <f>Matrix2!BK290/Matrix3!BK290*100</f>
        <v>25.650035137034433</v>
      </c>
      <c r="BL290" s="95" t="s">
        <v>238</v>
      </c>
      <c r="BM290" s="95" t="s">
        <v>238</v>
      </c>
      <c r="BN290" s="95" t="s">
        <v>238</v>
      </c>
      <c r="BO290" s="96" t="s">
        <v>238</v>
      </c>
      <c r="BP290" s="38">
        <f>Matrix2!BP290/Matrix3!BP290*100</f>
        <v>10.096377534064473</v>
      </c>
      <c r="BQ290" s="38">
        <f>Matrix2!BQ290/Matrix3!BQ290*100</f>
        <v>14.52389442340119</v>
      </c>
      <c r="BR290" s="38">
        <f>(Matrix2!BR290-Matrix3!BR290)/Matrix3!BR290*100</f>
        <v>49.100080084734813</v>
      </c>
      <c r="BS290" s="38">
        <f>Matrix2!BS290/Matrix3!BS290*100</f>
        <v>9.2259731505925959</v>
      </c>
      <c r="BT290" s="38">
        <f>Matrix2!BT290/Matrix3!BT290*100</f>
        <v>4.1566028197494802</v>
      </c>
      <c r="BU290" s="38">
        <f>Matrix2!BU290/Matrix3!BU290*100</f>
        <v>2.4327018943170486</v>
      </c>
      <c r="BV290" s="38">
        <f>Matrix2!BV290/Matrix3!BV290*100</f>
        <v>9.8224278146683588</v>
      </c>
      <c r="BW290" s="55">
        <f>Matrix2!BW290/Matrix3!BW290*100</f>
        <v>10.940293171254915</v>
      </c>
      <c r="BX290" s="95" t="s">
        <v>238</v>
      </c>
      <c r="BY290" s="45">
        <f>Matrix2!BY290/Matrix3!BY290*1000000</f>
        <v>26455.851079325312</v>
      </c>
      <c r="BZ290" s="38">
        <f>Matrix2!BZ290/Matrix3!BZ290*100</f>
        <v>60.73695444587991</v>
      </c>
      <c r="CA290" s="38">
        <f>Matrix2!CA290/Matrix3!CA290*100</f>
        <v>69.430984355530939</v>
      </c>
      <c r="CB290" s="38">
        <f>Matrix2!CB290/Matrix3!CB290*100</f>
        <v>89.903622465935527</v>
      </c>
      <c r="CC290" s="38">
        <f>Matrix2!CC290/Matrix3!CC290*100</f>
        <v>10.096377534064473</v>
      </c>
      <c r="CD290" s="38">
        <f>Matrix2!CD290/Matrix3!CD290*100</f>
        <v>7.9096045197740121</v>
      </c>
      <c r="CE290" s="38">
        <f>Matrix2!CE290/Matrix3!CE290*100</f>
        <v>69.163093301789146</v>
      </c>
      <c r="CF290" s="38">
        <f>Matrix2!CF290/Matrix3!CF290*100</f>
        <v>11.498257839721255</v>
      </c>
      <c r="CG290" s="35">
        <f>Matrix2!$CG290-Matrix3!CG290</f>
        <v>-4337</v>
      </c>
      <c r="CH290" s="38">
        <f>Matrix2!CH290/Matrix3!CH290*100</f>
        <v>4.744289281420512</v>
      </c>
      <c r="CI290" s="38">
        <f>Matrix2!CI290/Matrix3!CI290*100</f>
        <v>3.4171830204383613</v>
      </c>
      <c r="CJ290" s="38">
        <f>Matrix2!CJ290/Matrix3!CJ290*100</f>
        <v>1.3271062609821511</v>
      </c>
      <c r="CK290" s="38">
        <f>Matrix2!CK290/Matrix3!CK290*100</f>
        <v>34.113060428849899</v>
      </c>
      <c r="CL290" s="29">
        <v>5.8</v>
      </c>
      <c r="CM290" s="38">
        <f>Matrix2!CM290/Matrix3!CM290*100</f>
        <v>63.060428849902536</v>
      </c>
      <c r="CN290" s="38">
        <f>Matrix2!CN290/Matrix3!CN290*100</f>
        <v>20.830961866818441</v>
      </c>
      <c r="CO290" s="40">
        <f>Matrix2!CO290/Matrix3!CO290*100</f>
        <v>9.6145475649272143</v>
      </c>
      <c r="CP290" s="35">
        <f>Matrix2!CP290-Matrix3!CP290</f>
        <v>107</v>
      </c>
      <c r="CQ290" s="77">
        <f>Matrix2!CQ290/Matrix3!CQ290*100-100</f>
        <v>0.59846747580959914</v>
      </c>
      <c r="CR290" s="54">
        <f>Matrix2!CR290-Matrix3!CR290</f>
        <v>985</v>
      </c>
      <c r="CS290" s="6">
        <f>Matrix2!CS290/Matrix3!CS290*100-100</f>
        <v>5.7937768366566758</v>
      </c>
      <c r="CT290" s="38">
        <f>Matrix2!CT290/Matrix3!CT290*100</f>
        <v>42.043811853663961</v>
      </c>
      <c r="CU290" s="35">
        <f>Matrix2!CT290-Matrix3!CU290</f>
        <v>59</v>
      </c>
      <c r="CV290" s="38">
        <f>Matrix2!CV290/Matrix3!CV290*100</f>
        <v>101.09974424552431</v>
      </c>
      <c r="CW290" s="38">
        <f>Matrix2!CW290/Matrix3!CW290*100</f>
        <v>51.069482671459866</v>
      </c>
      <c r="CX290" s="55">
        <f>Matrix2!CX290/Matrix3!CX290</f>
        <v>2.0943473913299218</v>
      </c>
      <c r="CY290" s="88">
        <f>Matrix2!CY290/Matrix3!CY290</f>
        <v>3.4632817819278281</v>
      </c>
      <c r="CZ290" s="88">
        <f>Matrix2!CZ290/Matrix3!CZ290</f>
        <v>45.013906447534765</v>
      </c>
      <c r="DA290" s="52">
        <f>(Matrix2!DA290-Matrix3!DA290)/Matrix3!DA290*100</f>
        <v>8.2000000000000028</v>
      </c>
      <c r="DB290" s="34" t="s">
        <v>46</v>
      </c>
      <c r="DC290" s="34" t="s">
        <v>46</v>
      </c>
      <c r="DD290" s="34" t="s">
        <v>46</v>
      </c>
      <c r="DE290" s="34" t="s">
        <v>46</v>
      </c>
      <c r="DF290" s="44">
        <f>Matrix2!DF290/Matrix3!DF290*100</f>
        <v>8.6773599789639757</v>
      </c>
      <c r="DG290" s="44">
        <f>Matrix2!DG290/Matrix3!DG290*100</f>
        <v>51.515151515151516</v>
      </c>
      <c r="DH290" s="44">
        <f>Matrix2!DH290/Matrix3!DH290*100</f>
        <v>8.0745341614906838</v>
      </c>
      <c r="DI290" s="44">
        <f>Matrix2!DI290/Matrix3!DI290*100</f>
        <v>50.427350427350426</v>
      </c>
    </row>
    <row r="291" spans="1:113" x14ac:dyDescent="0.2">
      <c r="A291" s="3" t="s">
        <v>26</v>
      </c>
      <c r="B291" s="4">
        <v>2023</v>
      </c>
      <c r="C291" s="2" t="s">
        <v>4</v>
      </c>
      <c r="D291" s="38">
        <f>Matrix2!D291/Matrix3!D291*100</f>
        <v>12.975609756097562</v>
      </c>
      <c r="E291" s="38">
        <f>Matrix2!E291/Matrix3!E291*100</f>
        <v>13.823857302118173</v>
      </c>
      <c r="F291" s="29" t="s">
        <v>46</v>
      </c>
      <c r="G291" s="96" t="s">
        <v>238</v>
      </c>
      <c r="H291" s="38">
        <f>Matrix2!H291/Matrix3!H291*100</f>
        <v>13.354347419012546</v>
      </c>
      <c r="I291" s="38">
        <f>Matrix2!I291/Matrix3!I291*100</f>
        <v>24.808064415454716</v>
      </c>
      <c r="J291" s="38">
        <f>Matrix2!J291/Matrix3!J291*100</f>
        <v>41.009190220218485</v>
      </c>
      <c r="K291" s="38">
        <f>Matrix2!K291/Matrix3!K291*100</f>
        <v>26.105172691625931</v>
      </c>
      <c r="L291" s="38">
        <f>Matrix2!L291/Matrix3!L291*100</f>
        <v>9.4541655784800209</v>
      </c>
      <c r="M291" s="9" t="s">
        <v>46</v>
      </c>
      <c r="N291" s="29">
        <v>23.7</v>
      </c>
      <c r="O291" s="9">
        <f>Matrix2!O291/Matrix3!O291*100</f>
        <v>42.012356575463372</v>
      </c>
      <c r="P291" s="9">
        <f>Matrix2!P291/Matrix3!P291*100</f>
        <v>31.133532435605094</v>
      </c>
      <c r="Q291" s="9">
        <f>(Matrix3!Q291-Matrix2!Q291)/Matrix2!Q291*100</f>
        <v>38.55867314306181</v>
      </c>
      <c r="R291" s="40">
        <f>Matrix2!R291/Matrix3!R291*100</f>
        <v>38.910960504790836</v>
      </c>
      <c r="S291" s="38">
        <f>Matrix2!S291/Matrix3!S291*100</f>
        <v>68.009017317348082</v>
      </c>
      <c r="T291" s="38">
        <f>Matrix2!T291/Matrix3!T291*100</f>
        <v>71.364195002048334</v>
      </c>
      <c r="U291" s="38">
        <f>Matrix2!U291/Matrix3!U291*100</f>
        <v>47.221064911257393</v>
      </c>
      <c r="V291" s="38">
        <f>Matrix2!V291/Matrix3!V291*100</f>
        <v>60.473815461346639</v>
      </c>
      <c r="W291" s="38">
        <f>Matrix2!W291/Matrix3!W291*100</f>
        <v>51.702841009352397</v>
      </c>
      <c r="X291" s="38">
        <f>Matrix2!X291/Matrix3!X291*100</f>
        <v>11.919797916008841</v>
      </c>
      <c r="Y291" s="38">
        <f>Matrix2!Y291/Matrix3!Y291*100</f>
        <v>17.93950128412332</v>
      </c>
      <c r="Z291" s="38">
        <f>Matrix2!Z291/Matrix3!Z291*100</f>
        <v>10.704800873635772</v>
      </c>
      <c r="AA291" s="38">
        <f>(Matrix3!AA291-Matrix2!AA291)/Matrix2!AA291*100</f>
        <v>11.682023689334279</v>
      </c>
      <c r="AB291" s="38">
        <f>Matrix2!AB291/Matrix3!AB291*100</f>
        <v>9.6370918800825329</v>
      </c>
      <c r="AC291" s="38">
        <f>Matrix2!AC291/Matrix3!AC291*100</f>
        <v>10.100231303006939</v>
      </c>
      <c r="AD291" s="55">
        <f>Matrix2!AD291/Matrix3!AD291*100</f>
        <v>87.558320373250382</v>
      </c>
      <c r="AE291" s="44">
        <f>Matrix2!AE291/Matrix3!AE291*100</f>
        <v>65.324574415483511</v>
      </c>
      <c r="AF291" s="40">
        <f>Matrix2!AF291/Matrix3!AF291*100</f>
        <v>100</v>
      </c>
      <c r="AG291" s="38">
        <f>Matrix2!AG291/Matrix3!AG291*100</f>
        <v>17.998252293864304</v>
      </c>
      <c r="AH291" s="38">
        <f>Matrix2!AH291/Matrix3!AH291*100</f>
        <v>71.297709923664115</v>
      </c>
      <c r="AI291" s="38">
        <f>Matrix2!AI291/Matrix3!AI291*100</f>
        <v>89.985421105753062</v>
      </c>
      <c r="AJ291" s="38">
        <f>Matrix2!AJ291/Matrix3!AJ291*100</f>
        <v>9.1393754760091408</v>
      </c>
      <c r="AK291" s="55">
        <f>Matrix2!AK291/Matrix3!AK291*100</f>
        <v>19.222720478325858</v>
      </c>
      <c r="AL291" s="55">
        <f>Matrix2!AL291/Matrix3!AL291*100</f>
        <v>12.884902840059793</v>
      </c>
      <c r="AM291" s="55">
        <f>Matrix2!AM291/Matrix3!AM291*100</f>
        <v>29.86003110419907</v>
      </c>
      <c r="AN291" s="38">
        <f>Matrix2!AN291/Matrix3!AN291*100</f>
        <v>16.43835616438356</v>
      </c>
      <c r="AO291" s="55">
        <f>Matrix2!AO291/Matrix3!AO291*1000</f>
        <v>107.85503728108202</v>
      </c>
      <c r="AP291" s="38">
        <f>Matrix2!AP291/Matrix3!AP291*100</f>
        <v>13.823857302118173</v>
      </c>
      <c r="AQ291" s="40">
        <f>Matrix2!AQ291/Matrix3!AQ291*100</f>
        <v>13.092783505154641</v>
      </c>
      <c r="AR291" s="38">
        <f>Matrix2!AR291/Matrix3!AR291*100</f>
        <v>9.3127769802134708</v>
      </c>
      <c r="AS291" s="38">
        <f>Matrix2!AS291/Matrix3!AS291*100</f>
        <v>34.383378016085793</v>
      </c>
      <c r="AT291" s="38">
        <f>Matrix2!AT291/Matrix3!AT291*100</f>
        <v>33.918128654970758</v>
      </c>
      <c r="AU291" s="38">
        <f>Matrix2!AU291/Matrix3!AU291*100</f>
        <v>39.367816091954019</v>
      </c>
      <c r="AV291" s="38">
        <f>Matrix2!AV291/Matrix3!AV291*100</f>
        <v>12.835120643431635</v>
      </c>
      <c r="AW291" s="38">
        <f>Matrix2!AW291/Matrix3!AW291*100</f>
        <v>3.4852546916890081</v>
      </c>
      <c r="AX291" s="29">
        <v>6.6</v>
      </c>
      <c r="AY291" s="38" t="s">
        <v>46</v>
      </c>
      <c r="AZ291" s="38" t="s">
        <v>46</v>
      </c>
      <c r="BA291" s="40">
        <f>Matrix2!BA291/Matrix3!BA291*1000</f>
        <v>13.257575757575758</v>
      </c>
      <c r="BB291" s="44">
        <f>Matrix2!BB291/Matrix3!BB291*100</f>
        <v>8.9569939454466017</v>
      </c>
      <c r="BC291" s="38">
        <f>Matrix2!BC291/Matrix3!BC291*100</f>
        <v>6.4048497627833418</v>
      </c>
      <c r="BD291" s="55">
        <f>Matrix2!BD291/Matrix3!BD291*100</f>
        <v>50.205761316872433</v>
      </c>
      <c r="BE291" s="38">
        <f>Matrix2!BE291/Matrix3!BE291*100</f>
        <v>5.9943582510578279</v>
      </c>
      <c r="BF291" s="51">
        <f>Matrix2!BF291/Matrix3!BF291*100</f>
        <v>29.411764705882355</v>
      </c>
      <c r="BG291" s="38">
        <f>Matrix2!BG291/Matrix3!BG291*100</f>
        <v>23.899881405655076</v>
      </c>
      <c r="BH291" s="38">
        <f>Matrix2!BH291/Matrix3!BH291*100</f>
        <v>3.8130060067902845</v>
      </c>
      <c r="BI291" s="55">
        <f>Matrix2!BI291/Matrix3!BI291*100</f>
        <v>18.01674179008371</v>
      </c>
      <c r="BJ291" s="55">
        <f>Matrix2!BJ291/Matrix3!BJ291*100</f>
        <v>8.8409529942047644</v>
      </c>
      <c r="BK291" s="55">
        <f>Matrix2!BK291/Matrix3!BK291*100</f>
        <v>25.418790968681719</v>
      </c>
      <c r="BL291" s="95" t="s">
        <v>238</v>
      </c>
      <c r="BM291" s="95" t="s">
        <v>238</v>
      </c>
      <c r="BN291" s="95" t="s">
        <v>238</v>
      </c>
      <c r="BO291" s="96" t="s">
        <v>238</v>
      </c>
      <c r="BP291" s="38">
        <f>Matrix2!BP291/Matrix3!BP291*100</f>
        <v>11.789783167952958</v>
      </c>
      <c r="BQ291" s="38">
        <f>Matrix2!BQ291/Matrix3!BQ291*100</f>
        <v>13.044380608370551</v>
      </c>
      <c r="BR291" s="38">
        <f>(Matrix2!BR291-Matrix3!BR291)/Matrix3!BR291*100</f>
        <v>52.693426014265597</v>
      </c>
      <c r="BS291" s="38">
        <f>Matrix2!BS291/Matrix3!BS291*100</f>
        <v>9.8620560514324946</v>
      </c>
      <c r="BT291" s="38">
        <f>Matrix2!BT291/Matrix3!BT291*100</f>
        <v>4.7812246426565137</v>
      </c>
      <c r="BU291" s="38">
        <f>Matrix2!BU291/Matrix3!BU291*100</f>
        <v>3.2488055861815508</v>
      </c>
      <c r="BV291" s="38">
        <f>Matrix2!BV291/Matrix3!BV291*100</f>
        <v>10.494586614173228</v>
      </c>
      <c r="BW291" s="55">
        <f>Matrix2!BW291/Matrix3!BW291*100</f>
        <v>12.224157955865273</v>
      </c>
      <c r="BX291" s="95" t="s">
        <v>238</v>
      </c>
      <c r="BY291" s="45">
        <f>Matrix2!BY291/Matrix3!BY291*1000000</f>
        <v>27779.783161213527</v>
      </c>
      <c r="BZ291" s="38">
        <f>Matrix2!BZ291/Matrix3!BZ291*100</f>
        <v>61.122901192185253</v>
      </c>
      <c r="CA291" s="38">
        <f>Matrix2!CA291/Matrix3!CA291*100</f>
        <v>69.687035803923578</v>
      </c>
      <c r="CB291" s="38">
        <f>Matrix2!CB291/Matrix3!CB291*100</f>
        <v>88.210216832047038</v>
      </c>
      <c r="CC291" s="38">
        <f>Matrix2!CC291/Matrix3!CC291*100</f>
        <v>11.789783167952958</v>
      </c>
      <c r="CD291" s="38">
        <f>Matrix2!CD291/Matrix3!CD291*100</f>
        <v>8.1073134876883497</v>
      </c>
      <c r="CE291" s="38">
        <f>Matrix2!CE291/Matrix3!CE291*100</f>
        <v>69.294225481209907</v>
      </c>
      <c r="CF291" s="38">
        <f>Matrix2!CF291/Matrix3!CF291*100</f>
        <v>10.16949152542373</v>
      </c>
      <c r="CG291" s="35">
        <f>Matrix2!$CG291-Matrix3!CG291</f>
        <v>-5379</v>
      </c>
      <c r="CH291" s="38">
        <f>Matrix2!CH291/Matrix3!CH291*100</f>
        <v>5.7850395711003317</v>
      </c>
      <c r="CI291" s="38">
        <f>Matrix2!CI291/Matrix3!CI291*100</f>
        <v>4.2787847842736788</v>
      </c>
      <c r="CJ291" s="38">
        <f>Matrix2!CJ291/Matrix3!CJ291*100</f>
        <v>1.5062547868266531</v>
      </c>
      <c r="CK291" s="38">
        <f>Matrix2!CK291/Matrix3!CK291*100</f>
        <v>44.218887908208302</v>
      </c>
      <c r="CL291" s="29">
        <v>6.8</v>
      </c>
      <c r="CM291" s="38">
        <f>Matrix2!CM291/Matrix3!CM291*100</f>
        <v>62.312444836716686</v>
      </c>
      <c r="CN291" s="38">
        <f>Matrix2!CN291/Matrix3!CN291*100</f>
        <v>24.637681159420293</v>
      </c>
      <c r="CO291" s="40">
        <f>Matrix2!CO291/Matrix3!CO291*100</f>
        <v>10.313154643605307</v>
      </c>
      <c r="CP291" s="35">
        <f>Matrix2!CP291-Matrix3!CP291</f>
        <v>58</v>
      </c>
      <c r="CQ291" s="77">
        <f>Matrix2!CQ291/Matrix3!CQ291*100-100</f>
        <v>0.37172338652821679</v>
      </c>
      <c r="CR291" s="54">
        <f>Matrix2!CR291-Matrix3!CR291</f>
        <v>131</v>
      </c>
      <c r="CS291" s="6">
        <f>Matrix2!CS291/Matrix3!CS291*100-100</f>
        <v>0.84352865421763568</v>
      </c>
      <c r="CT291" s="38">
        <f>Matrix2!CT291/Matrix3!CT291*100</f>
        <v>46.938254262179932</v>
      </c>
      <c r="CU291" s="35">
        <f>Matrix2!CT291-Matrix3!CU291</f>
        <v>47</v>
      </c>
      <c r="CV291" s="38">
        <f>Matrix2!CV291/Matrix3!CV291*100</f>
        <v>100.85499010280314</v>
      </c>
      <c r="CW291" s="38">
        <f>Matrix2!CW291/Matrix3!CW291*100</f>
        <v>49.294363647712373</v>
      </c>
      <c r="CX291" s="55">
        <f>Matrix2!CX291/Matrix3!CX291</f>
        <v>2.0632324533161621</v>
      </c>
      <c r="CY291" s="88">
        <f>Matrix2!CY291/Matrix3!CY291</f>
        <v>2.8466595593461266</v>
      </c>
      <c r="CZ291" s="88">
        <f>Matrix2!CZ291/Matrix3!CZ291</f>
        <v>49.754658385093165</v>
      </c>
      <c r="DA291" s="52">
        <f>(Matrix2!DA291-Matrix3!DA291)/Matrix3!DA291*100</f>
        <v>8.2000000000000099</v>
      </c>
      <c r="DB291" s="34" t="s">
        <v>46</v>
      </c>
      <c r="DC291" s="34" t="s">
        <v>46</v>
      </c>
      <c r="DD291" s="34" t="s">
        <v>46</v>
      </c>
      <c r="DE291" s="34" t="s">
        <v>46</v>
      </c>
      <c r="DF291" s="44">
        <f>Matrix2!DF291/Matrix3!DF291*100</f>
        <v>6.4048497627833418</v>
      </c>
      <c r="DG291" s="44">
        <f>Matrix2!DG291/Matrix3!DG291*100</f>
        <v>50.205761316872433</v>
      </c>
      <c r="DH291" s="44">
        <f>Matrix2!DH291/Matrix3!DH291*100</f>
        <v>5.9943582510578279</v>
      </c>
      <c r="DI291" s="44">
        <f>Matrix2!DI291/Matrix3!DI291*100</f>
        <v>29.411764705882355</v>
      </c>
    </row>
    <row r="292" spans="1:113" x14ac:dyDescent="0.2">
      <c r="A292" s="3" t="s">
        <v>27</v>
      </c>
      <c r="B292" s="4">
        <v>2023</v>
      </c>
      <c r="C292" s="2" t="s">
        <v>5</v>
      </c>
      <c r="D292" s="38">
        <f>Matrix2!D292/Matrix3!D292*100</f>
        <v>9.8461538461538467</v>
      </c>
      <c r="E292" s="38">
        <f>Matrix2!E292/Matrix3!E292*100</f>
        <v>4.3327556325823222</v>
      </c>
      <c r="F292" s="29" t="s">
        <v>46</v>
      </c>
      <c r="G292" s="96" t="s">
        <v>238</v>
      </c>
      <c r="H292" s="38">
        <f>Matrix2!H292/Matrix3!H292*100</f>
        <v>8.7502377782004945</v>
      </c>
      <c r="I292" s="38">
        <f>Matrix2!I292/Matrix3!I292*100</f>
        <v>18.646566482784856</v>
      </c>
      <c r="J292" s="38">
        <f>Matrix2!J292/Matrix3!J292*100</f>
        <v>33.324168270552654</v>
      </c>
      <c r="K292" s="38">
        <f>Matrix2!K292/Matrix3!K292*100</f>
        <v>19.595554441380465</v>
      </c>
      <c r="L292" s="38">
        <f>Matrix2!L292/Matrix3!L292*100</f>
        <v>6.7109144542772867</v>
      </c>
      <c r="M292" s="9" t="s">
        <v>46</v>
      </c>
      <c r="N292" s="29" t="s">
        <v>237</v>
      </c>
      <c r="O292" s="9">
        <f>Matrix2!O292/Matrix3!O292*100</f>
        <v>38.04347826086957</v>
      </c>
      <c r="P292" s="9" t="s">
        <v>237</v>
      </c>
      <c r="Q292" s="9" t="s">
        <v>237</v>
      </c>
      <c r="R292" s="40">
        <f>Matrix2!R292/Matrix3!R292*100</f>
        <v>39.945652173913047</v>
      </c>
      <c r="S292" s="38">
        <f>Matrix2!S292/Matrix3!S292*100</f>
        <v>72.390463917525778</v>
      </c>
      <c r="T292" s="38">
        <f>Matrix2!T292/Matrix3!T292*100</f>
        <v>69.455283283908216</v>
      </c>
      <c r="U292" s="38">
        <f>Matrix2!U292/Matrix3!U292*100</f>
        <v>49.062103929024083</v>
      </c>
      <c r="V292" s="38">
        <f>Matrix2!V292/Matrix3!V292*100</f>
        <v>59.108159392789375</v>
      </c>
      <c r="W292" s="38">
        <f>Matrix2!W292/Matrix3!W292*100</f>
        <v>51.588736760526999</v>
      </c>
      <c r="X292" s="38">
        <f>Matrix2!X292/Matrix3!X292*100</f>
        <v>11.147051505349589</v>
      </c>
      <c r="Y292" s="38">
        <f>Matrix2!Y292/Matrix3!Y292*100</f>
        <v>15.461030004260316</v>
      </c>
      <c r="Z292" s="38">
        <f>Matrix2!Z292/Matrix3!Z292*100</f>
        <v>9.1517947314540162</v>
      </c>
      <c r="AA292" s="38">
        <f>(Matrix3!AA292-Matrix2!AA292)/Matrix2!AA292*100</f>
        <v>14.337576603179073</v>
      </c>
      <c r="AB292" s="38">
        <f>Matrix2!AB292/Matrix3!AB292*100</f>
        <v>6.0411899313501145</v>
      </c>
      <c r="AC292" s="38">
        <f>Matrix2!AC292/Matrix3!AC292*100</f>
        <v>6.0576066514896567</v>
      </c>
      <c r="AD292" s="55">
        <f>Matrix2!AD292/Matrix3!AD292*100</f>
        <v>84.900990099009903</v>
      </c>
      <c r="AE292" s="44">
        <f>Matrix2!AE292/Matrix3!AE292*100</f>
        <v>10.689742937134131</v>
      </c>
      <c r="AF292" s="40">
        <f>Matrix2!AF292/Matrix3!AF292*100</f>
        <v>100</v>
      </c>
      <c r="AG292" s="38">
        <f>Matrix2!AG292/Matrix3!AG292*100</f>
        <v>17.295986303975653</v>
      </c>
      <c r="AH292" s="38">
        <f>Matrix2!AH292/Matrix3!AH292*100</f>
        <v>60.755813953488371</v>
      </c>
      <c r="AI292" s="38">
        <f>Matrix2!AI292/Matrix3!AI292*100</f>
        <v>108.57814336075207</v>
      </c>
      <c r="AJ292" s="38">
        <f>Matrix2!AJ292/Matrix3!AJ292*100</f>
        <v>26.796589524969548</v>
      </c>
      <c r="AK292" s="55">
        <f>Matrix2!AK292/Matrix3!AK292*100</f>
        <v>19.432419432419433</v>
      </c>
      <c r="AL292" s="55">
        <f>Matrix2!AL292/Matrix3!AL292*100</f>
        <v>8.5618085618085615</v>
      </c>
      <c r="AM292" s="55">
        <f>Matrix2!AM292/Matrix3!AM292*100</f>
        <v>19.059405940594061</v>
      </c>
      <c r="AN292" s="38">
        <f>Matrix2!AN292/Matrix3!AN292*100</f>
        <v>10.668133076711575</v>
      </c>
      <c r="AO292" s="55">
        <f>Matrix2!AO292/Matrix3!AO292*1000</f>
        <v>73.137200989826781</v>
      </c>
      <c r="AP292" s="38">
        <f>Matrix2!AP292/Matrix3!AP292*100</f>
        <v>4.3327556325823222</v>
      </c>
      <c r="AQ292" s="40">
        <f>Matrix2!AQ292/Matrix3!AQ292*100</f>
        <v>6.129032258064516</v>
      </c>
      <c r="AR292" s="38">
        <f>Matrix2!AR292/Matrix3!AR292*100</f>
        <v>9.4493056876545563</v>
      </c>
      <c r="AS292" s="38">
        <f>Matrix2!AS292/Matrix3!AS292*100</f>
        <v>31.75641670860594</v>
      </c>
      <c r="AT292" s="38">
        <f>Matrix2!AT292/Matrix3!AT292*100</f>
        <v>34.548335974643422</v>
      </c>
      <c r="AU292" s="38">
        <f>Matrix2!AU292/Matrix3!AU292*100</f>
        <v>38.532110091743121</v>
      </c>
      <c r="AV292" s="38">
        <f>Matrix2!AV292/Matrix3!AV292*100</f>
        <v>8.0523402113739309</v>
      </c>
      <c r="AW292" s="38">
        <f>Matrix2!AW292/Matrix3!AW292*100</f>
        <v>2.0130850528434827</v>
      </c>
      <c r="AX292" s="29" t="s">
        <v>237</v>
      </c>
      <c r="AY292" s="38" t="s">
        <v>46</v>
      </c>
      <c r="AZ292" s="38" t="s">
        <v>46</v>
      </c>
      <c r="BA292" s="40">
        <f>Matrix2!BA292/Matrix3!BA292*1000</f>
        <v>19.668100799016592</v>
      </c>
      <c r="BB292" s="44">
        <f>Matrix2!BB292/Matrix3!BB292*100</f>
        <v>8.6551264980026623</v>
      </c>
      <c r="BC292" s="38">
        <f>Matrix2!BC292/Matrix3!BC292*100</f>
        <v>3.5562427522226518</v>
      </c>
      <c r="BD292" s="55">
        <f>Matrix2!BD292/Matrix3!BD292*100</f>
        <v>35.869565217391305</v>
      </c>
      <c r="BE292" s="38">
        <f>Matrix2!BE292/Matrix3!BE292*100</f>
        <v>3.1213872832369942</v>
      </c>
      <c r="BF292" s="51">
        <f>Matrix2!BF292/Matrix3!BF292*100</f>
        <v>29.629629629629626</v>
      </c>
      <c r="BG292" s="38">
        <f>Matrix2!BG292/Matrix3!BG292*100</f>
        <v>25.794179189651896</v>
      </c>
      <c r="BH292" s="38">
        <f>Matrix2!BH292/Matrix3!BH292*100</f>
        <v>2.5811209439528024</v>
      </c>
      <c r="BI292" s="55">
        <f>Matrix2!BI292/Matrix3!BI292*100</f>
        <v>20.502218636546996</v>
      </c>
      <c r="BJ292" s="55">
        <f>Matrix2!BJ292/Matrix3!BJ292*100</f>
        <v>9.4695441710367092</v>
      </c>
      <c r="BK292" s="55">
        <f>Matrix2!BK292/Matrix3!BK292*100</f>
        <v>25.665601703940361</v>
      </c>
      <c r="BL292" s="95" t="s">
        <v>238</v>
      </c>
      <c r="BM292" s="95" t="s">
        <v>238</v>
      </c>
      <c r="BN292" s="95" t="s">
        <v>238</v>
      </c>
      <c r="BO292" s="96" t="s">
        <v>238</v>
      </c>
      <c r="BP292" s="38">
        <f>Matrix2!BP292/Matrix3!BP292*100</f>
        <v>11.784436493738818</v>
      </c>
      <c r="BQ292" s="38">
        <f>Matrix2!BQ292/Matrix3!BQ292*100</f>
        <v>11.305953300608467</v>
      </c>
      <c r="BR292" s="38">
        <f>(Matrix2!BR292-Matrix3!BR292)/Matrix3!BR292*100</f>
        <v>64.556433904259976</v>
      </c>
      <c r="BS292" s="38">
        <f>Matrix2!BS292/Matrix3!BS292*100</f>
        <v>6.0490774205820808</v>
      </c>
      <c r="BT292" s="38">
        <f>Matrix2!BT292/Matrix3!BT292*100</f>
        <v>2.5680045653414494</v>
      </c>
      <c r="BU292" s="38">
        <f>Matrix2!BU292/Matrix3!BU292*100</f>
        <v>1.487030411449016</v>
      </c>
      <c r="BV292" s="38">
        <f>Matrix2!BV292/Matrix3!BV292*100</f>
        <v>6.5431940528069719</v>
      </c>
      <c r="BW292" s="55">
        <f>Matrix2!BW292/Matrix3!BW292*100</f>
        <v>7.3506165033196336</v>
      </c>
      <c r="BX292" s="95" t="s">
        <v>238</v>
      </c>
      <c r="BY292" s="45">
        <f>Matrix2!BY292/Matrix3!BY292*1000000</f>
        <v>31754.758236843412</v>
      </c>
      <c r="BZ292" s="38">
        <f>Matrix2!BZ292/Matrix3!BZ292*100</f>
        <v>60.24348487730645</v>
      </c>
      <c r="CA292" s="38">
        <f>Matrix2!CA292/Matrix3!CA292*100</f>
        <v>70.899722552516835</v>
      </c>
      <c r="CB292" s="38">
        <f>Matrix2!CB292/Matrix3!CB292*100</f>
        <v>88.215563506261191</v>
      </c>
      <c r="CC292" s="38">
        <f>Matrix2!CC292/Matrix3!CC292*100</f>
        <v>11.784436493738818</v>
      </c>
      <c r="CD292" s="38">
        <f>Matrix2!CD292/Matrix3!CD292*100</f>
        <v>8.1842576028622531</v>
      </c>
      <c r="CE292" s="38">
        <f>Matrix2!CE292/Matrix3!CE292*100</f>
        <v>69.01140684410646</v>
      </c>
      <c r="CF292" s="38">
        <f>Matrix2!CF292/Matrix3!CF292*100</f>
        <v>6.9930069930069934</v>
      </c>
      <c r="CG292" s="35">
        <f>Matrix2!$CG292-Matrix3!CG292</f>
        <v>3071</v>
      </c>
      <c r="CH292" s="38">
        <f>Matrix2!CH292/Matrix3!CH292*100</f>
        <v>3.6311967161351442</v>
      </c>
      <c r="CI292" s="38">
        <f>Matrix2!CI292/Matrix3!CI292*100</f>
        <v>2.5023681717713924</v>
      </c>
      <c r="CJ292" s="38">
        <f>Matrix2!CJ292/Matrix3!CJ292*100</f>
        <v>1.1288285443637514</v>
      </c>
      <c r="CK292" s="38">
        <f>Matrix2!CK292/Matrix3!CK292*100</f>
        <v>36.521739130434781</v>
      </c>
      <c r="CL292" s="29" t="s">
        <v>237</v>
      </c>
      <c r="CM292" s="38">
        <f>Matrix2!CM292/Matrix3!CM292*100</f>
        <v>52.173913043478258</v>
      </c>
      <c r="CN292" s="38">
        <f>Matrix2!CN292/Matrix3!CN292*100</f>
        <v>18.865248226950353</v>
      </c>
      <c r="CO292" s="40">
        <f>Matrix2!CO292/Matrix3!CO292*100</f>
        <v>6.2170970167961892</v>
      </c>
      <c r="CP292" s="35">
        <f>Matrix2!CP292-Matrix3!CP292</f>
        <v>83</v>
      </c>
      <c r="CQ292" s="77">
        <f>Matrix2!CQ292/Matrix3!CQ292*100-100</f>
        <v>0.8201581027667828</v>
      </c>
      <c r="CR292" s="54">
        <f>Matrix2!CR292-Matrix3!CR292</f>
        <v>287</v>
      </c>
      <c r="CS292" s="6">
        <f>Matrix2!CS292/Matrix3!CS292*100-100</f>
        <v>2.8943122226704219</v>
      </c>
      <c r="CT292" s="38">
        <f>Matrix2!CT292/Matrix3!CT292*100</f>
        <v>32.666862687444869</v>
      </c>
      <c r="CU292" s="35">
        <f>Matrix2!CT292-Matrix3!CU292</f>
        <v>33</v>
      </c>
      <c r="CV292" s="38">
        <f>Matrix2!CV292/Matrix3!CV292*100</f>
        <v>117.57228266196216</v>
      </c>
      <c r="CW292" s="38">
        <f>Matrix2!CW292/Matrix3!CW292*100</f>
        <v>57.047270306258326</v>
      </c>
      <c r="CX292" s="55">
        <f>Matrix2!CX292/Matrix3!CX292</f>
        <v>2.1206131504638965</v>
      </c>
      <c r="CY292" s="88">
        <f>Matrix2!CY292/Matrix3!CY292</f>
        <v>1.3757278377494275</v>
      </c>
      <c r="CZ292" s="88">
        <f>Matrix2!CZ292/Matrix3!CZ292</f>
        <v>37.617173524150267</v>
      </c>
      <c r="DA292" s="52">
        <f>(Matrix2!DA292-Matrix3!DA292)/Matrix3!DA292*100</f>
        <v>8.1999999999999975</v>
      </c>
      <c r="DB292" s="34" t="s">
        <v>46</v>
      </c>
      <c r="DC292" s="34" t="s">
        <v>46</v>
      </c>
      <c r="DD292" s="34" t="s">
        <v>46</v>
      </c>
      <c r="DE292" s="34" t="s">
        <v>46</v>
      </c>
      <c r="DF292" s="44">
        <f>Matrix2!DF292/Matrix3!DF292*100</f>
        <v>3.5562427522226518</v>
      </c>
      <c r="DG292" s="44">
        <f>Matrix2!DG292/Matrix3!DG292*100</f>
        <v>35.869565217391305</v>
      </c>
      <c r="DH292" s="44">
        <f>Matrix2!DH292/Matrix3!DH292*100</f>
        <v>3.1213872832369942</v>
      </c>
      <c r="DI292" s="44">
        <f>Matrix2!DI292/Matrix3!DI292*100</f>
        <v>29.629629629629626</v>
      </c>
    </row>
    <row r="293" spans="1:113" x14ac:dyDescent="0.2">
      <c r="A293" s="3" t="s">
        <v>28</v>
      </c>
      <c r="B293" s="4">
        <v>2023</v>
      </c>
      <c r="C293" s="2" t="s">
        <v>6</v>
      </c>
      <c r="D293" s="38">
        <f>Matrix2!D293/Matrix3!D293*100</f>
        <v>14.440993788819876</v>
      </c>
      <c r="E293" s="38">
        <f>Matrix2!E293/Matrix3!E293*100</f>
        <v>22.343480758184949</v>
      </c>
      <c r="F293" s="29" t="s">
        <v>46</v>
      </c>
      <c r="G293" s="96" t="s">
        <v>238</v>
      </c>
      <c r="H293" s="38">
        <f>Matrix2!H293/Matrix3!H293*100</f>
        <v>19.23312161844272</v>
      </c>
      <c r="I293" s="38">
        <f>Matrix2!I293/Matrix3!I293*100</f>
        <v>42.655061554144126</v>
      </c>
      <c r="J293" s="38">
        <f>Matrix2!J293/Matrix3!J293*100</f>
        <v>63.910120637259418</v>
      </c>
      <c r="K293" s="38">
        <f>Matrix2!K293/Matrix3!K293*100</f>
        <v>45.172695849494708</v>
      </c>
      <c r="L293" s="38">
        <f>Matrix2!L293/Matrix3!L293*100</f>
        <v>20.916905444126073</v>
      </c>
      <c r="M293" s="9" t="s">
        <v>46</v>
      </c>
      <c r="N293" s="29">
        <v>17.399999999999999</v>
      </c>
      <c r="O293" s="9">
        <f>Matrix2!O293/Matrix3!O293*100</f>
        <v>45.474137931034484</v>
      </c>
      <c r="P293" s="9">
        <f>Matrix2!P293/Matrix3!P293*100</f>
        <v>33.555138558298729</v>
      </c>
      <c r="Q293" s="9">
        <f>(Matrix3!Q293-Matrix2!Q293)/Matrix2!Q293*100</f>
        <v>36.36287764517477</v>
      </c>
      <c r="R293" s="40">
        <f>Matrix2!R293/Matrix3!R293*100</f>
        <v>28.334964122635352</v>
      </c>
      <c r="S293" s="38">
        <f>Matrix2!S293/Matrix3!S293*100</f>
        <v>64.89641810323414</v>
      </c>
      <c r="T293" s="38">
        <f>Matrix2!T293/Matrix3!T293*100</f>
        <v>76.75436338361736</v>
      </c>
      <c r="U293" s="38">
        <f>Matrix2!U293/Matrix3!U293*100</f>
        <v>45.30891527470316</v>
      </c>
      <c r="V293" s="38">
        <f>Matrix2!V293/Matrix3!V293*100</f>
        <v>57.773512476007681</v>
      </c>
      <c r="W293" s="38">
        <f>Matrix2!W293/Matrix3!W293*100</f>
        <v>49.57804033046105</v>
      </c>
      <c r="X293" s="38">
        <f>Matrix2!X293/Matrix3!X293*100</f>
        <v>12.26081836914925</v>
      </c>
      <c r="Y293" s="38">
        <f>Matrix2!Y293/Matrix3!Y293*100</f>
        <v>22.161819826497045</v>
      </c>
      <c r="Z293" s="38">
        <f>Matrix2!Z293/Matrix3!Z293*100</f>
        <v>13.181334478356256</v>
      </c>
      <c r="AA293" s="38">
        <f>(Matrix3!AA293-Matrix2!AA293)/Matrix2!AA293*100</f>
        <v>16.277200421606665</v>
      </c>
      <c r="AB293" s="38">
        <f>Matrix2!AB293/Matrix3!AB293*100</f>
        <v>11.243732119235856</v>
      </c>
      <c r="AC293" s="38">
        <f>Matrix2!AC293/Matrix3!AC293*100</f>
        <v>10.419732548467591</v>
      </c>
      <c r="AD293" s="55">
        <f>Matrix2!AD293/Matrix3!AD293*100</f>
        <v>86.761229314420802</v>
      </c>
      <c r="AE293" s="44">
        <f>Matrix2!AE293/Matrix3!AE293*100</f>
        <v>39.239209948792976</v>
      </c>
      <c r="AF293" s="40">
        <f>Matrix2!AF293/Matrix3!AF293*100</f>
        <v>28.244274809160309</v>
      </c>
      <c r="AG293" s="38">
        <f>Matrix2!AG293/Matrix3!AG293*100</f>
        <v>17.029718497608407</v>
      </c>
      <c r="AH293" s="38">
        <f>Matrix2!AH293/Matrix3!AH293*100</f>
        <v>43.888888888888886</v>
      </c>
      <c r="AI293" s="38">
        <f>Matrix2!AI293/Matrix3!AI293*100</f>
        <v>86.396292004634986</v>
      </c>
      <c r="AJ293" s="38">
        <f>Matrix2!AJ293/Matrix3!AJ293*100</f>
        <v>25.72968118545128</v>
      </c>
      <c r="AK293" s="55">
        <f>Matrix2!AK293/Matrix3!AK293*100</f>
        <v>20.053729456384321</v>
      </c>
      <c r="AL293" s="55">
        <f>Matrix2!AL293/Matrix3!AL293*100</f>
        <v>16.561314791403287</v>
      </c>
      <c r="AM293" s="55">
        <f>Matrix2!AM293/Matrix3!AM293*100</f>
        <v>42.31678486997636</v>
      </c>
      <c r="AN293" s="38">
        <f>Matrix2!AN293/Matrix3!AN293*100</f>
        <v>19.200663044479231</v>
      </c>
      <c r="AO293" s="55">
        <f>Matrix2!AO293/Matrix3!AO293*1000</f>
        <v>73.026982226724385</v>
      </c>
      <c r="AP293" s="38">
        <f>Matrix2!AP293/Matrix3!AP293*100</f>
        <v>22.343480758184949</v>
      </c>
      <c r="AQ293" s="40">
        <f>Matrix2!AQ293/Matrix3!AQ293*100</f>
        <v>26.937669376693769</v>
      </c>
      <c r="AR293" s="38">
        <f>Matrix2!AR293/Matrix3!AR293*100</f>
        <v>9.9662824433466639</v>
      </c>
      <c r="AS293" s="38">
        <f>Matrix2!AS293/Matrix3!AS293*100</f>
        <v>36.664044059795437</v>
      </c>
      <c r="AT293" s="38">
        <f>Matrix2!AT293/Matrix3!AT293*100</f>
        <v>33.218884120171673</v>
      </c>
      <c r="AU293" s="38">
        <f>Matrix2!AU293/Matrix3!AU293*100</f>
        <v>43.927648578811365</v>
      </c>
      <c r="AV293" s="38">
        <f>Matrix2!AV293/Matrix3!AV293*100</f>
        <v>12.289535798583792</v>
      </c>
      <c r="AW293" s="38">
        <f>Matrix2!AW293/Matrix3!AW293*100</f>
        <v>3.1313926042486226</v>
      </c>
      <c r="AX293" s="29">
        <v>5.7</v>
      </c>
      <c r="AY293" s="38" t="s">
        <v>46</v>
      </c>
      <c r="AZ293" s="38" t="s">
        <v>46</v>
      </c>
      <c r="BA293" s="40">
        <f>Matrix2!BA293/Matrix3!BA293*1000</f>
        <v>12.576534833691875</v>
      </c>
      <c r="BB293" s="44">
        <f>Matrix2!BB293/Matrix3!BB293*100</f>
        <v>9.7075197992629185</v>
      </c>
      <c r="BC293" s="38">
        <f>Matrix2!BC293/Matrix3!BC293*100</f>
        <v>8.5287846481876333</v>
      </c>
      <c r="BD293" s="55">
        <f>Matrix2!BD293/Matrix3!BD293*100</f>
        <v>66.333333333333329</v>
      </c>
      <c r="BE293" s="38">
        <f>Matrix2!BE293/Matrix3!BE293*100</f>
        <v>8.1366965012205039</v>
      </c>
      <c r="BF293" s="51">
        <f>Matrix2!BF293/Matrix3!BF293*100</f>
        <v>44.5</v>
      </c>
      <c r="BG293" s="38">
        <f>Matrix2!BG293/Matrix3!BG293*100</f>
        <v>23.534854544028853</v>
      </c>
      <c r="BH293" s="38">
        <f>Matrix2!BH293/Matrix3!BH293*100</f>
        <v>5.1376024521889789</v>
      </c>
      <c r="BI293" s="55">
        <f>Matrix2!BI293/Matrix3!BI293*100</f>
        <v>18.475613769499112</v>
      </c>
      <c r="BJ293" s="55">
        <f>Matrix2!BJ293/Matrix3!BJ293*100</f>
        <v>8.905416968340683</v>
      </c>
      <c r="BK293" s="55">
        <f>Matrix2!BK293/Matrix3!BK293*100</f>
        <v>25.055432372505543</v>
      </c>
      <c r="BL293" s="95" t="s">
        <v>238</v>
      </c>
      <c r="BM293" s="95" t="s">
        <v>238</v>
      </c>
      <c r="BN293" s="95" t="s">
        <v>238</v>
      </c>
      <c r="BO293" s="96" t="s">
        <v>238</v>
      </c>
      <c r="BP293" s="38">
        <f>Matrix2!BP293/Matrix3!BP293*100</f>
        <v>11.175860712881198</v>
      </c>
      <c r="BQ293" s="38">
        <f>Matrix2!BQ293/Matrix3!BQ293*100</f>
        <v>16.031502966792267</v>
      </c>
      <c r="BR293" s="38">
        <f>(Matrix2!BR293-Matrix3!BR293)/Matrix3!BR293*100</f>
        <v>50.012404339416371</v>
      </c>
      <c r="BS293" s="38">
        <f>Matrix2!BS293/Matrix3!BS293*100</f>
        <v>10.839802399435428</v>
      </c>
      <c r="BT293" s="38">
        <f>Matrix2!BT293/Matrix3!BT293*100</f>
        <v>5.299145299145299</v>
      </c>
      <c r="BU293" s="38">
        <f>Matrix2!BU293/Matrix3!BU293*100</f>
        <v>2.9637839190590256</v>
      </c>
      <c r="BV293" s="38">
        <f>Matrix2!BV293/Matrix3!BV293*100</f>
        <v>11.464785266007629</v>
      </c>
      <c r="BW293" s="55">
        <f>Matrix2!BW293/Matrix3!BW293*100</f>
        <v>12.920770248419815</v>
      </c>
      <c r="BX293" s="95" t="s">
        <v>238</v>
      </c>
      <c r="BY293" s="45">
        <f>Matrix2!BY293/Matrix3!BY293*1000000</f>
        <v>25757.226861688985</v>
      </c>
      <c r="BZ293" s="38">
        <f>Matrix2!BZ293/Matrix3!BZ293*100</f>
        <v>62.266133458794002</v>
      </c>
      <c r="CA293" s="38">
        <f>Matrix2!CA293/Matrix3!CA293*100</f>
        <v>70.719559061488667</v>
      </c>
      <c r="CB293" s="38">
        <f>Matrix2!CB293/Matrix3!CB293*100</f>
        <v>88.824139287118797</v>
      </c>
      <c r="CC293" s="38">
        <f>Matrix2!CC293/Matrix3!CC293*100</f>
        <v>11.175860712881198</v>
      </c>
      <c r="CD293" s="38">
        <f>Matrix2!CD293/Matrix3!CD293*100</f>
        <v>9.0343570126202142</v>
      </c>
      <c r="CE293" s="38">
        <f>Matrix2!CE293/Matrix3!CE293*100</f>
        <v>70.831153149527069</v>
      </c>
      <c r="CF293" s="38">
        <f>Matrix2!CF293/Matrix3!CF293*100</f>
        <v>10.234899328859061</v>
      </c>
      <c r="CG293" s="35">
        <f>Matrix2!$CG293-Matrix3!CG293</f>
        <v>-9068</v>
      </c>
      <c r="CH293" s="38">
        <f>Matrix2!CH293/Matrix3!CH293*100</f>
        <v>5.843239975821076</v>
      </c>
      <c r="CI293" s="38">
        <f>Matrix2!CI293/Matrix3!CI293*100</f>
        <v>4.3421317751360062</v>
      </c>
      <c r="CJ293" s="38">
        <f>Matrix2!CJ293/Matrix3!CJ293*100</f>
        <v>1.5011082006850696</v>
      </c>
      <c r="CK293" s="38">
        <f>Matrix2!CK293/Matrix3!CK293*100</f>
        <v>39.612068965517238</v>
      </c>
      <c r="CL293" s="29">
        <v>7</v>
      </c>
      <c r="CM293" s="38">
        <f>Matrix2!CM293/Matrix3!CM293*100</f>
        <v>66.16379310344827</v>
      </c>
      <c r="CN293" s="38">
        <f>Matrix2!CN293/Matrix3!CN293*100</f>
        <v>21.70725320764598</v>
      </c>
      <c r="CO293" s="40">
        <f>Matrix2!CO293/Matrix3!CO293*100</f>
        <v>10.702129343782158</v>
      </c>
      <c r="CP293" s="35">
        <f>Matrix2!CP293-Matrix3!CP293</f>
        <v>14</v>
      </c>
      <c r="CQ293" s="77">
        <f>Matrix2!CQ293/Matrix3!CQ293*100-100</f>
        <v>4.5699363473161725E-2</v>
      </c>
      <c r="CR293" s="54">
        <f>Matrix2!CR293-Matrix3!CR293</f>
        <v>263</v>
      </c>
      <c r="CS293" s="6">
        <f>Matrix2!CS293/Matrix3!CS293*100-100</f>
        <v>0.86553017837161406</v>
      </c>
      <c r="CT293" s="38">
        <f>Matrix2!CT293/Matrix3!CT293*100</f>
        <v>56.037717380664951</v>
      </c>
      <c r="CU293" s="35">
        <f>Matrix2!CT293-Matrix3!CU293</f>
        <v>6</v>
      </c>
      <c r="CV293" s="38">
        <f>Matrix2!CV293/Matrix3!CV293*100</f>
        <v>94.470292668602553</v>
      </c>
      <c r="CW293" s="38">
        <f>Matrix2!CW293/Matrix3!CW293*100</f>
        <v>45.407668783815566</v>
      </c>
      <c r="CX293" s="55">
        <f>Matrix2!CX293/Matrix3!CX293</f>
        <v>2.098499308892253</v>
      </c>
      <c r="CY293" s="88">
        <f>Matrix2!CY293/Matrix3!CY293</f>
        <v>8.0217637438671527</v>
      </c>
      <c r="CZ293" s="88">
        <f>Matrix2!CZ293/Matrix3!CZ293</f>
        <v>65.601851851851848</v>
      </c>
      <c r="DA293" s="52">
        <f>(Matrix2!DA293-Matrix3!DA293)/Matrix3!DA293*100</f>
        <v>8.2000000000000171</v>
      </c>
      <c r="DB293" s="34" t="s">
        <v>46</v>
      </c>
      <c r="DC293" s="34" t="s">
        <v>46</v>
      </c>
      <c r="DD293" s="34" t="s">
        <v>46</v>
      </c>
      <c r="DE293" s="34" t="s">
        <v>46</v>
      </c>
      <c r="DF293" s="44">
        <f>Matrix2!DF293/Matrix3!DF293*100</f>
        <v>8.5287846481876333</v>
      </c>
      <c r="DG293" s="44">
        <f>Matrix2!DG293/Matrix3!DG293*100</f>
        <v>66.333333333333329</v>
      </c>
      <c r="DH293" s="44">
        <f>Matrix2!DH293/Matrix3!DH293*100</f>
        <v>8.1366965012205039</v>
      </c>
      <c r="DI293" s="44">
        <f>Matrix2!DI293/Matrix3!DI293*100</f>
        <v>44.5</v>
      </c>
    </row>
    <row r="294" spans="1:113" x14ac:dyDescent="0.2">
      <c r="A294" s="3" t="s">
        <v>29</v>
      </c>
      <c r="B294" s="4">
        <v>2023</v>
      </c>
      <c r="C294" s="2" t="s">
        <v>7</v>
      </c>
      <c r="D294" s="38">
        <f>Matrix2!D294/Matrix3!D294*100</f>
        <v>9.1603053435114496</v>
      </c>
      <c r="E294" s="38">
        <f>Matrix2!E294/Matrix3!E294*100</f>
        <v>7.4534161490683228</v>
      </c>
      <c r="F294" s="29" t="s">
        <v>46</v>
      </c>
      <c r="G294" s="96" t="s">
        <v>238</v>
      </c>
      <c r="H294" s="38">
        <f>Matrix2!H294/Matrix3!H294*100</f>
        <v>10.734534458863552</v>
      </c>
      <c r="I294" s="38">
        <f>Matrix2!I294/Matrix3!I294*100</f>
        <v>25.160640040317499</v>
      </c>
      <c r="J294" s="38">
        <f>Matrix2!J294/Matrix3!J294*100</f>
        <v>44.278779472954234</v>
      </c>
      <c r="K294" s="38">
        <f>Matrix2!K294/Matrix3!K294*100</f>
        <v>25.60044272274488</v>
      </c>
      <c r="L294" s="38">
        <f>Matrix2!L294/Matrix3!L294*100</f>
        <v>10.214917825537295</v>
      </c>
      <c r="M294" s="9" t="s">
        <v>46</v>
      </c>
      <c r="N294" s="29" t="s">
        <v>237</v>
      </c>
      <c r="O294" s="9">
        <f>Matrix2!O294/Matrix3!O294*100</f>
        <v>38.505747126436781</v>
      </c>
      <c r="P294" s="9" t="s">
        <v>237</v>
      </c>
      <c r="Q294" s="9" t="s">
        <v>237</v>
      </c>
      <c r="R294" s="40">
        <f>Matrix2!R294/Matrix3!R294*100</f>
        <v>35.563380281690144</v>
      </c>
      <c r="S294" s="38">
        <f>Matrix2!S294/Matrix3!S294*100</f>
        <v>69.561551433389539</v>
      </c>
      <c r="T294" s="38">
        <f>Matrix2!T294/Matrix3!T294*100</f>
        <v>68.58443708609272</v>
      </c>
      <c r="U294" s="38">
        <f>Matrix2!U294/Matrix3!U294*100</f>
        <v>49.215552523874493</v>
      </c>
      <c r="V294" s="38">
        <f>Matrix2!V294/Matrix3!V294*100</f>
        <v>55.2</v>
      </c>
      <c r="W294" s="38">
        <f>Matrix2!W294/Matrix3!W294*100</f>
        <v>53.742203742203742</v>
      </c>
      <c r="X294" s="38">
        <f>Matrix2!X294/Matrix3!X294*100</f>
        <v>13.398253861652115</v>
      </c>
      <c r="Y294" s="38">
        <f>Matrix2!Y294/Matrix3!Y294*100</f>
        <v>17.182017932824227</v>
      </c>
      <c r="Z294" s="38">
        <f>Matrix2!Z294/Matrix3!Z294*100</f>
        <v>9.1817315315003167</v>
      </c>
      <c r="AA294" s="38">
        <f>(Matrix3!AA294-Matrix2!AA294)/Matrix2!AA294*100</f>
        <v>10.542577873666833</v>
      </c>
      <c r="AB294" s="38">
        <f>Matrix2!AB294/Matrix3!AB294*100</f>
        <v>6.9727891156462576</v>
      </c>
      <c r="AC294" s="38">
        <f>Matrix2!AC294/Matrix3!AC294*100</f>
        <v>7.2101544098403556</v>
      </c>
      <c r="AD294" s="55">
        <f>Matrix2!AD294/Matrix3!AD294*100</f>
        <v>88.025889967637539</v>
      </c>
      <c r="AE294" s="44">
        <f>Matrix2!AE294/Matrix3!AE294*100</f>
        <v>35.83439310442278</v>
      </c>
      <c r="AF294" s="40">
        <f>Matrix2!AF294/Matrix3!AF294*100</f>
        <v>11.738484398216938</v>
      </c>
      <c r="AG294" s="38">
        <f>Matrix2!AG294/Matrix3!AG294*100</f>
        <v>18.168073579438072</v>
      </c>
      <c r="AH294" s="38">
        <f>Matrix2!AH294/Matrix3!AH294*100</f>
        <v>67.295597484276726</v>
      </c>
      <c r="AI294" s="38">
        <f>Matrix2!AI294/Matrix3!AI294*100</f>
        <v>94.242223692918586</v>
      </c>
      <c r="AJ294" s="38">
        <f>Matrix2!AJ294/Matrix3!AJ294*100</f>
        <v>5.9435364041604748</v>
      </c>
      <c r="AK294" s="55">
        <f>Matrix2!AK294/Matrix3!AK294*100</f>
        <v>18.603251053582177</v>
      </c>
      <c r="AL294" s="55">
        <f>Matrix2!AL294/Matrix3!AL294*100</f>
        <v>9.0909090909090917</v>
      </c>
      <c r="AM294" s="55">
        <f>Matrix2!AM294/Matrix3!AM294*100</f>
        <v>25.242718446601941</v>
      </c>
      <c r="AN294" s="38">
        <f>Matrix2!AN294/Matrix3!AN294*100</f>
        <v>12.170596393897364</v>
      </c>
      <c r="AO294" s="55">
        <f>Matrix2!AO294/Matrix3!AO294*1000</f>
        <v>57.212205270457702</v>
      </c>
      <c r="AP294" s="38">
        <f>Matrix2!AP294/Matrix3!AP294*100</f>
        <v>7.4534161490683228</v>
      </c>
      <c r="AQ294" s="40">
        <f>Matrix2!AQ294/Matrix3!AQ294*100</f>
        <v>10.412573673870334</v>
      </c>
      <c r="AR294" s="38">
        <f>Matrix2!AR294/Matrix3!AR294*100</f>
        <v>8.8572508504472722</v>
      </c>
      <c r="AS294" s="38">
        <f>Matrix2!AS294/Matrix3!AS294*100</f>
        <v>32.005689900426745</v>
      </c>
      <c r="AT294" s="38">
        <f>Matrix2!AT294/Matrix3!AT294*100</f>
        <v>37.333333333333336</v>
      </c>
      <c r="AU294" s="38">
        <f>Matrix2!AU294/Matrix3!AU294*100</f>
        <v>35.714285714285715</v>
      </c>
      <c r="AV294" s="38">
        <f>Matrix2!AV294/Matrix3!AV294*100</f>
        <v>8.6770981507823617</v>
      </c>
      <c r="AW294" s="38">
        <f>Matrix2!AW294/Matrix3!AW294*100</f>
        <v>1.7069701280227598</v>
      </c>
      <c r="AX294" s="29" t="s">
        <v>237</v>
      </c>
      <c r="AY294" s="38" t="s">
        <v>46</v>
      </c>
      <c r="AZ294" s="38" t="s">
        <v>46</v>
      </c>
      <c r="BA294" s="40">
        <f>Matrix2!BA294/Matrix3!BA294*1000</f>
        <v>18.623481781376519</v>
      </c>
      <c r="BB294" s="44">
        <f>Matrix2!BB294/Matrix3!BB294*100</f>
        <v>9.4179160892024694</v>
      </c>
      <c r="BC294" s="38">
        <f>Matrix2!BC294/Matrix3!BC294*100</f>
        <v>5.5983564458140727</v>
      </c>
      <c r="BD294" s="55">
        <f>Matrix2!BD294/Matrix3!BD294*100</f>
        <v>60.550458715596335</v>
      </c>
      <c r="BE294" s="38">
        <f>Matrix2!BE294/Matrix3!BE294*100</f>
        <v>5.825242718446602</v>
      </c>
      <c r="BF294" s="51">
        <f>Matrix2!BF294/Matrix3!BF294*100</f>
        <v>57.142857142857139</v>
      </c>
      <c r="BG294" s="38">
        <f>Matrix2!BG294/Matrix3!BG294*100</f>
        <v>24.914955272773089</v>
      </c>
      <c r="BH294" s="38">
        <f>Matrix2!BH294/Matrix3!BH294*100</f>
        <v>3.1352718078381794</v>
      </c>
      <c r="BI294" s="55">
        <f>Matrix2!BI294/Matrix3!BI294*100</f>
        <v>19.804206905675354</v>
      </c>
      <c r="BJ294" s="55">
        <f>Matrix2!BJ294/Matrix3!BJ294*100</f>
        <v>9.802883979362349</v>
      </c>
      <c r="BK294" s="55">
        <f>Matrix2!BK294/Matrix3!BK294*100</f>
        <v>23.481781376518217</v>
      </c>
      <c r="BL294" s="95" t="s">
        <v>238</v>
      </c>
      <c r="BM294" s="95" t="s">
        <v>238</v>
      </c>
      <c r="BN294" s="95" t="s">
        <v>238</v>
      </c>
      <c r="BO294" s="96" t="s">
        <v>238</v>
      </c>
      <c r="BP294" s="38">
        <f>Matrix2!BP294/Matrix3!BP294*100</f>
        <v>11.339582703356516</v>
      </c>
      <c r="BQ294" s="38">
        <f>Matrix2!BQ294/Matrix3!BQ294*100</f>
        <v>11.900812016061911</v>
      </c>
      <c r="BR294" s="38">
        <f>(Matrix2!BR294-Matrix3!BR294)/Matrix3!BR294*100</f>
        <v>58.272899123560748</v>
      </c>
      <c r="BS294" s="38">
        <f>Matrix2!BS294/Matrix3!BS294*100</f>
        <v>7.080760992818445</v>
      </c>
      <c r="BT294" s="38">
        <f>Matrix2!BT294/Matrix3!BT294*100</f>
        <v>3.0805090084414766</v>
      </c>
      <c r="BU294" s="38">
        <f>Matrix2!BU294/Matrix3!BU294*100</f>
        <v>1.9806471121862717</v>
      </c>
      <c r="BV294" s="38">
        <f>Matrix2!BV294/Matrix3!BV294*100</f>
        <v>7.0979108985653152</v>
      </c>
      <c r="BW294" s="55">
        <f>Matrix2!BW294/Matrix3!BW294*100</f>
        <v>7.8234086242299803</v>
      </c>
      <c r="BX294" s="95" t="s">
        <v>238</v>
      </c>
      <c r="BY294" s="45">
        <f>Matrix2!BY294/Matrix3!BY294*1000000</f>
        <v>30390.854582592081</v>
      </c>
      <c r="BZ294" s="38">
        <f>Matrix2!BZ294/Matrix3!BZ294*100</f>
        <v>59.75809499811011</v>
      </c>
      <c r="CA294" s="38">
        <f>Matrix2!CA294/Matrix3!CA294*100</f>
        <v>69.068504594820382</v>
      </c>
      <c r="CB294" s="38">
        <f>Matrix2!CB294/Matrix3!CB294*100</f>
        <v>88.660417296643473</v>
      </c>
      <c r="CC294" s="38">
        <f>Matrix2!CC294/Matrix3!CC294*100</f>
        <v>11.339582703356516</v>
      </c>
      <c r="CD294" s="38">
        <f>Matrix2!CD294/Matrix3!CD294*100</f>
        <v>7.816752343513758</v>
      </c>
      <c r="CE294" s="38">
        <f>Matrix2!CE294/Matrix3!CE294*100</f>
        <v>66.746248294679404</v>
      </c>
      <c r="CF294" s="38">
        <f>Matrix2!CF294/Matrix3!CF294*100</f>
        <v>5.982905982905983</v>
      </c>
      <c r="CG294" s="35">
        <f>Matrix2!$CG294-Matrix3!CG294</f>
        <v>-2250</v>
      </c>
      <c r="CH294" s="38">
        <f>Matrix2!CH294/Matrix3!CH294*100</f>
        <v>3.6685641998734972</v>
      </c>
      <c r="CI294" s="38">
        <f>Matrix2!CI294/Matrix3!CI294*100</f>
        <v>2.4351676154332704</v>
      </c>
      <c r="CJ294" s="38">
        <f>Matrix2!CJ294/Matrix3!CJ294*100</f>
        <v>1.2333965844402277</v>
      </c>
      <c r="CK294" s="38">
        <f>Matrix2!CK294/Matrix3!CK294*100</f>
        <v>39.94252873563218</v>
      </c>
      <c r="CL294" s="29" t="s">
        <v>237</v>
      </c>
      <c r="CM294" s="38">
        <f>Matrix2!CM294/Matrix3!CM294*100</f>
        <v>54.310344827586206</v>
      </c>
      <c r="CN294" s="38">
        <f>Matrix2!CN294/Matrix3!CN294*100</f>
        <v>23.476702508960575</v>
      </c>
      <c r="CO294" s="40">
        <f>Matrix2!CO294/Matrix3!CO294*100</f>
        <v>7.1831765356945212</v>
      </c>
      <c r="CP294" s="35">
        <f>Matrix2!CP294-Matrix3!CP294</f>
        <v>27</v>
      </c>
      <c r="CQ294" s="77">
        <f>Matrix2!CQ294/Matrix3!CQ294*100-100</f>
        <v>0.34277009013582926</v>
      </c>
      <c r="CR294" s="54">
        <f>Matrix2!CR294-Matrix3!CR294</f>
        <v>345</v>
      </c>
      <c r="CS294" s="6">
        <f>Matrix2!CS294/Matrix3!CS294*100-100</f>
        <v>4.5640957798650561</v>
      </c>
      <c r="CT294" s="38">
        <f>Matrix2!CT294/Matrix3!CT294*100</f>
        <v>48.886639676113361</v>
      </c>
      <c r="CU294" s="35">
        <f>Matrix2!CT294-Matrix3!CU294</f>
        <v>10</v>
      </c>
      <c r="CV294" s="38">
        <f>Matrix2!CV294/Matrix3!CV294*100</f>
        <v>105.36943319838056</v>
      </c>
      <c r="CW294" s="38">
        <f>Matrix2!CW294/Matrix3!CW294*100</f>
        <v>52.465667128638025</v>
      </c>
      <c r="CX294" s="55">
        <f>Matrix2!CX294/Matrix3!CX294</f>
        <v>2.1000132292631299</v>
      </c>
      <c r="CY294" s="88">
        <f>Matrix2!CY294/Matrix3!CY294</f>
        <v>3.668592558354518</v>
      </c>
      <c r="CZ294" s="88">
        <f>Matrix2!CZ294/Matrix3!CZ294</f>
        <v>52.562913907284766</v>
      </c>
      <c r="DA294" s="52">
        <f>(Matrix2!DA294-Matrix3!DA294)/Matrix3!DA294*100</f>
        <v>8.199999999999994</v>
      </c>
      <c r="DB294" s="34" t="s">
        <v>46</v>
      </c>
      <c r="DC294" s="34" t="s">
        <v>46</v>
      </c>
      <c r="DD294" s="34" t="s">
        <v>46</v>
      </c>
      <c r="DE294" s="34" t="s">
        <v>46</v>
      </c>
      <c r="DF294" s="44">
        <f>Matrix2!DF294/Matrix3!DF294*100</f>
        <v>5.5983564458140727</v>
      </c>
      <c r="DG294" s="44">
        <f>Matrix2!DG294/Matrix3!DG294*100</f>
        <v>60.550458715596335</v>
      </c>
      <c r="DH294" s="44">
        <f>Matrix2!DH294/Matrix3!DH294*100</f>
        <v>5.825242718446602</v>
      </c>
      <c r="DI294" s="44">
        <f>Matrix2!DI294/Matrix3!DI294*100</f>
        <v>57.142857142857139</v>
      </c>
    </row>
    <row r="295" spans="1:113" x14ac:dyDescent="0.2">
      <c r="A295" s="3" t="s">
        <v>30</v>
      </c>
      <c r="B295" s="4">
        <v>2023</v>
      </c>
      <c r="C295" s="2" t="s">
        <v>8</v>
      </c>
      <c r="D295" s="38">
        <f>Matrix2!D295/Matrix3!D295*100</f>
        <v>10.296411856474259</v>
      </c>
      <c r="E295" s="38">
        <f>Matrix2!E295/Matrix3!E295*100</f>
        <v>6.3122923588039868</v>
      </c>
      <c r="F295" s="29" t="s">
        <v>46</v>
      </c>
      <c r="G295" s="96" t="s">
        <v>238</v>
      </c>
      <c r="H295" s="38">
        <f>Matrix2!H295/Matrix3!H295*100</f>
        <v>10.023071007433991</v>
      </c>
      <c r="I295" s="38">
        <f>Matrix2!I295/Matrix3!I295*100</f>
        <v>22.758267110997181</v>
      </c>
      <c r="J295" s="38">
        <f>Matrix2!J295/Matrix3!J295*100</f>
        <v>38.849557522123895</v>
      </c>
      <c r="K295" s="38">
        <f>Matrix2!K295/Matrix3!K295*100</f>
        <v>24.111900532859682</v>
      </c>
      <c r="L295" s="38">
        <f>Matrix2!L295/Matrix3!L295*100</f>
        <v>8.3831101956745613</v>
      </c>
      <c r="M295" s="9" t="s">
        <v>46</v>
      </c>
      <c r="N295" s="29" t="s">
        <v>237</v>
      </c>
      <c r="O295" s="9">
        <f>Matrix2!O295/Matrix3!O295*100</f>
        <v>36.043956043956044</v>
      </c>
      <c r="P295" s="9" t="s">
        <v>237</v>
      </c>
      <c r="Q295" s="9" t="s">
        <v>237</v>
      </c>
      <c r="R295" s="40">
        <f>Matrix2!R295/Matrix3!R295*100</f>
        <v>33.094629156010228</v>
      </c>
      <c r="S295" s="38">
        <f>Matrix2!S295/Matrix3!S295*100</f>
        <v>70.06884681583476</v>
      </c>
      <c r="T295" s="38">
        <f>Matrix2!T295/Matrix3!T295*100</f>
        <v>67.070137622284861</v>
      </c>
      <c r="U295" s="38">
        <f>Matrix2!U295/Matrix3!U295*100</f>
        <v>48.990182328190748</v>
      </c>
      <c r="V295" s="38">
        <f>Matrix2!V295/Matrix3!V295*100</f>
        <v>58.620689655172406</v>
      </c>
      <c r="W295" s="38">
        <f>Matrix2!W295/Matrix3!W295*100</f>
        <v>53.879186945319212</v>
      </c>
      <c r="X295" s="38">
        <f>Matrix2!X295/Matrix3!X295*100</f>
        <v>14.022546054440474</v>
      </c>
      <c r="Y295" s="38">
        <f>Matrix2!Y295/Matrix3!Y295*100</f>
        <v>14.55449869795765</v>
      </c>
      <c r="Z295" s="38">
        <f>Matrix2!Z295/Matrix3!Z295*100</f>
        <v>9.1213900233769074</v>
      </c>
      <c r="AA295" s="38">
        <f>(Matrix3!AA295-Matrix2!AA295)/Matrix2!AA295*100</f>
        <v>13.647021523558415</v>
      </c>
      <c r="AB295" s="38">
        <f>Matrix2!AB295/Matrix3!AB295*100</f>
        <v>5.8444135741218499</v>
      </c>
      <c r="AC295" s="38">
        <f>Matrix2!AC295/Matrix3!AC295*100</f>
        <v>6.9799512039885432</v>
      </c>
      <c r="AD295" s="55">
        <f>Matrix2!AD295/Matrix3!AD295*100</f>
        <v>88.888888888888886</v>
      </c>
      <c r="AE295" s="44">
        <f>Matrix2!AE295/Matrix3!AE295*100</f>
        <v>81.79344304781651</v>
      </c>
      <c r="AF295" s="40">
        <f>Matrix2!AF295/Matrix3!AF295*100</f>
        <v>100</v>
      </c>
      <c r="AG295" s="38">
        <f>Matrix2!AG295/Matrix3!AG295*100</f>
        <v>17.380158933606769</v>
      </c>
      <c r="AH295" s="38">
        <f>Matrix2!AH295/Matrix3!AH295*100</f>
        <v>74.509803921568633</v>
      </c>
      <c r="AI295" s="38">
        <f>Matrix2!AI295/Matrix3!AI295*100</f>
        <v>104.7637122793699</v>
      </c>
      <c r="AJ295" s="38">
        <f>Matrix2!AJ295/Matrix3!AJ295*100</f>
        <v>17.758186397984886</v>
      </c>
      <c r="AK295" s="55">
        <f>Matrix2!AK295/Matrix3!AK295*100</f>
        <v>17.982017982017982</v>
      </c>
      <c r="AL295" s="55">
        <f>Matrix2!AL295/Matrix3!AL295*100</f>
        <v>7.3926073926073919</v>
      </c>
      <c r="AM295" s="55">
        <f>Matrix2!AM295/Matrix3!AM295*100</f>
        <v>24.166666666666668</v>
      </c>
      <c r="AN295" s="38">
        <f>Matrix2!AN295/Matrix3!AN295*100</f>
        <v>9.8230088495575227</v>
      </c>
      <c r="AO295" s="55">
        <f>Matrix2!AO295/Matrix3!AO295*1000</f>
        <v>41.887905604719762</v>
      </c>
      <c r="AP295" s="38">
        <f>Matrix2!AP295/Matrix3!AP295*100</f>
        <v>6.3122923588039868</v>
      </c>
      <c r="AQ295" s="40">
        <f>Matrix2!AQ295/Matrix3!AQ295*100</f>
        <v>5.7233704292527827</v>
      </c>
      <c r="AR295" s="38">
        <f>Matrix2!AR295/Matrix3!AR295*100</f>
        <v>9.3975903614457827</v>
      </c>
      <c r="AS295" s="38">
        <f>Matrix2!AS295/Matrix3!AS295*100</f>
        <v>28.423349699945444</v>
      </c>
      <c r="AT295" s="38">
        <f>Matrix2!AT295/Matrix3!AT295*100</f>
        <v>32.437619961612285</v>
      </c>
      <c r="AU295" s="38">
        <f>Matrix2!AU295/Matrix3!AU295*100</f>
        <v>40.828402366863905</v>
      </c>
      <c r="AV295" s="38">
        <f>Matrix2!AV295/Matrix3!AV295*100</f>
        <v>6.7103109656301143</v>
      </c>
      <c r="AW295" s="38">
        <f>Matrix2!AW295/Matrix3!AW295*100</f>
        <v>1.5275504637206765</v>
      </c>
      <c r="AX295" s="29" t="s">
        <v>237</v>
      </c>
      <c r="AY295" s="38" t="s">
        <v>46</v>
      </c>
      <c r="AZ295" s="38" t="s">
        <v>46</v>
      </c>
      <c r="BA295" s="40">
        <f>Matrix2!BA295/Matrix3!BA295*1000</f>
        <v>11.703511053315996</v>
      </c>
      <c r="BB295" s="44">
        <f>Matrix2!BB295/Matrix3!BB295*100</f>
        <v>8.6644450140989502</v>
      </c>
      <c r="BC295" s="38">
        <f>Matrix2!BC295/Matrix3!BC295*100</f>
        <v>3.7735849056603774</v>
      </c>
      <c r="BD295" s="55">
        <f>Matrix2!BD295/Matrix3!BD295*100</f>
        <v>48.863636363636367</v>
      </c>
      <c r="BE295" s="38">
        <f>Matrix2!BE295/Matrix3!BE295*100</f>
        <v>2.7027027027027026</v>
      </c>
      <c r="BF295" s="51">
        <f>Matrix2!BF295/Matrix3!BF295*100</f>
        <v>30.434782608695656</v>
      </c>
      <c r="BG295" s="38">
        <f>Matrix2!BG295/Matrix3!BG295*100</f>
        <v>24.891053576006154</v>
      </c>
      <c r="BH295" s="38">
        <f>Matrix2!BH295/Matrix3!BH295*100</f>
        <v>3.1101956745623069</v>
      </c>
      <c r="BI295" s="55">
        <f>Matrix2!BI295/Matrix3!BI295*100</f>
        <v>19.194947007815006</v>
      </c>
      <c r="BJ295" s="55">
        <f>Matrix2!BJ295/Matrix3!BJ295*100</f>
        <v>9.2709560004282192</v>
      </c>
      <c r="BK295" s="55">
        <f>Matrix2!BK295/Matrix3!BK295*100</f>
        <v>27.598152424942263</v>
      </c>
      <c r="BL295" s="95" t="s">
        <v>238</v>
      </c>
      <c r="BM295" s="95" t="s">
        <v>238</v>
      </c>
      <c r="BN295" s="95" t="s">
        <v>238</v>
      </c>
      <c r="BO295" s="96" t="s">
        <v>238</v>
      </c>
      <c r="BP295" s="38">
        <f>Matrix2!BP295/Matrix3!BP295*100</f>
        <v>12.148841793987186</v>
      </c>
      <c r="BQ295" s="38">
        <f>Matrix2!BQ295/Matrix3!BQ295*100</f>
        <v>10.957675685147732</v>
      </c>
      <c r="BR295" s="38">
        <f>(Matrix2!BR295-Matrix3!BR295)/Matrix3!BR295*100</f>
        <v>67.108448616600796</v>
      </c>
      <c r="BS295" s="38">
        <f>Matrix2!BS295/Matrix3!BS295*100</f>
        <v>6.3932325044860292</v>
      </c>
      <c r="BT295" s="38">
        <f>Matrix2!BT295/Matrix3!BT295*100</f>
        <v>2.9735965137144325</v>
      </c>
      <c r="BU295" s="38">
        <f>Matrix2!BU295/Matrix3!BU295*100</f>
        <v>1.7373090192212912</v>
      </c>
      <c r="BV295" s="38">
        <f>Matrix2!BV295/Matrix3!BV295*100</f>
        <v>6.1569965870307168</v>
      </c>
      <c r="BW295" s="55">
        <f>Matrix2!BW295/Matrix3!BW295*100</f>
        <v>8.1801622785229338</v>
      </c>
      <c r="BX295" s="95" t="s">
        <v>238</v>
      </c>
      <c r="BY295" s="45">
        <f>Matrix2!BY295/Matrix3!BY295*1000000</f>
        <v>31420.960466967364</v>
      </c>
      <c r="BZ295" s="38">
        <f>Matrix2!BZ295/Matrix3!BZ295*100</f>
        <v>60.743399128428607</v>
      </c>
      <c r="CA295" s="38">
        <f>Matrix2!CA295/Matrix3!CA295*100</f>
        <v>68.541508318554179</v>
      </c>
      <c r="CB295" s="38">
        <f>Matrix2!CB295/Matrix3!CB295*100</f>
        <v>87.851158206012812</v>
      </c>
      <c r="CC295" s="38">
        <f>Matrix2!CC295/Matrix3!CC295*100</f>
        <v>12.148841793987186</v>
      </c>
      <c r="CD295" s="38">
        <f>Matrix2!CD295/Matrix3!CD295*100</f>
        <v>7.4174470182355847</v>
      </c>
      <c r="CE295" s="38">
        <f>Matrix2!CE295/Matrix3!CE295*100</f>
        <v>66.451612903225808</v>
      </c>
      <c r="CF295" s="38">
        <f>Matrix2!CF295/Matrix3!CF295*100</f>
        <v>6.666666666666667</v>
      </c>
      <c r="CG295" s="35">
        <f>Matrix2!$CG295-Matrix3!CG295</f>
        <v>-2784</v>
      </c>
      <c r="CH295" s="38">
        <f>Matrix2!CH295/Matrix3!CH295*100</f>
        <v>3.840310600945307</v>
      </c>
      <c r="CI295" s="38">
        <f>Matrix2!CI295/Matrix3!CI295*100</f>
        <v>2.574274139095206</v>
      </c>
      <c r="CJ295" s="38">
        <f>Matrix2!CJ295/Matrix3!CJ295*100</f>
        <v>1.2660364618501012</v>
      </c>
      <c r="CK295" s="38">
        <f>Matrix2!CK295/Matrix3!CK295*100</f>
        <v>41.318681318681314</v>
      </c>
      <c r="CL295" s="29" t="s">
        <v>237</v>
      </c>
      <c r="CM295" s="38">
        <f>Matrix2!CM295/Matrix3!CM295*100</f>
        <v>53.846153846153847</v>
      </c>
      <c r="CN295" s="38">
        <f>Matrix2!CN295/Matrix3!CN295*100</f>
        <v>21.725731895223422</v>
      </c>
      <c r="CO295" s="40">
        <f>Matrix2!CO295/Matrix3!CO295*100</f>
        <v>6.7761989342806386</v>
      </c>
      <c r="CP295" s="35">
        <f>Matrix2!CP295-Matrix3!CP295</f>
        <v>43</v>
      </c>
      <c r="CQ295" s="77">
        <f>Matrix2!CQ295/Matrix3!CQ295*100-100</f>
        <v>0.45930356761377311</v>
      </c>
      <c r="CR295" s="54">
        <f>Matrix2!CR295-Matrix3!CR295</f>
        <v>64</v>
      </c>
      <c r="CS295" s="6">
        <f>Matrix2!CS295/Matrix3!CS295*100-100</f>
        <v>0.68515148271062287</v>
      </c>
      <c r="CT295" s="38">
        <f>Matrix2!CT295/Matrix3!CT295*100</f>
        <v>41.903242955874539</v>
      </c>
      <c r="CU295" s="35">
        <f>Matrix2!CT295-Matrix3!CU295</f>
        <v>40</v>
      </c>
      <c r="CV295" s="38">
        <f>Matrix2!CV295/Matrix3!CV295*100</f>
        <v>106.75491759702285</v>
      </c>
      <c r="CW295" s="38">
        <f>Matrix2!CW295/Matrix3!CW295*100</f>
        <v>51.475519097667267</v>
      </c>
      <c r="CX295" s="55">
        <f>Matrix2!CX295/Matrix3!CX295</f>
        <v>2.0881061984798199</v>
      </c>
      <c r="CY295" s="88">
        <f>Matrix2!CY295/Matrix3!CY295</f>
        <v>6.1471793255594074</v>
      </c>
      <c r="CZ295" s="88">
        <f>Matrix2!CZ295/Matrix3!CZ295</f>
        <v>58.75</v>
      </c>
      <c r="DA295" s="52">
        <f>(Matrix2!DA295-Matrix3!DA295)/Matrix3!DA295*100</f>
        <v>8.2000000000000117</v>
      </c>
      <c r="DB295" s="34" t="s">
        <v>46</v>
      </c>
      <c r="DC295" s="34" t="s">
        <v>46</v>
      </c>
      <c r="DD295" s="34" t="s">
        <v>46</v>
      </c>
      <c r="DE295" s="34" t="s">
        <v>46</v>
      </c>
      <c r="DF295" s="44">
        <f>Matrix2!DF295/Matrix3!DF295*100</f>
        <v>3.7735849056603774</v>
      </c>
      <c r="DG295" s="44">
        <f>Matrix2!DG295/Matrix3!DG295*100</f>
        <v>48.863636363636367</v>
      </c>
      <c r="DH295" s="44">
        <f>Matrix2!DH295/Matrix3!DH295*100</f>
        <v>2.7027027027027026</v>
      </c>
      <c r="DI295" s="44">
        <f>Matrix2!DI295/Matrix3!DI295*100</f>
        <v>30.434782608695656</v>
      </c>
    </row>
    <row r="296" spans="1:113" x14ac:dyDescent="0.2">
      <c r="A296" s="3" t="s">
        <v>31</v>
      </c>
      <c r="B296" s="4">
        <v>2023</v>
      </c>
      <c r="C296" s="2" t="s">
        <v>9</v>
      </c>
      <c r="D296" s="38">
        <f>Matrix2!D296/Matrix3!D296*100</f>
        <v>9.9753694581280783</v>
      </c>
      <c r="E296" s="38">
        <f>Matrix2!E296/Matrix3!E296*100</f>
        <v>5.9840425531914896</v>
      </c>
      <c r="F296" s="29" t="s">
        <v>46</v>
      </c>
      <c r="G296" s="96" t="s">
        <v>238</v>
      </c>
      <c r="H296" s="38">
        <f>Matrix2!H296/Matrix3!H296*100</f>
        <v>11.134740390016852</v>
      </c>
      <c r="I296" s="38">
        <f>Matrix2!I296/Matrix3!I296*100</f>
        <v>25.872722895433753</v>
      </c>
      <c r="J296" s="38">
        <f>Matrix2!J296/Matrix3!J296*100</f>
        <v>42.226702508960571</v>
      </c>
      <c r="K296" s="38">
        <f>Matrix2!K296/Matrix3!K296*100</f>
        <v>27.587186589956676</v>
      </c>
      <c r="L296" s="38">
        <f>Matrix2!L296/Matrix3!L296*100</f>
        <v>10.644301614673147</v>
      </c>
      <c r="M296" s="9" t="s">
        <v>46</v>
      </c>
      <c r="N296" s="29" t="s">
        <v>237</v>
      </c>
      <c r="O296" s="9">
        <f>Matrix2!O296/Matrix3!O296*100</f>
        <v>40.13840830449827</v>
      </c>
      <c r="P296" s="9">
        <f>Matrix2!P296/Matrix3!P296*100</f>
        <v>26.575510260884506</v>
      </c>
      <c r="Q296" s="9">
        <f>(Matrix3!Q296-Matrix2!Q296)/Matrix2!Q296*100</f>
        <v>49.477698557453159</v>
      </c>
      <c r="R296" s="40">
        <f>Matrix2!R296/Matrix3!R296*100</f>
        <v>33.513513513513516</v>
      </c>
      <c r="S296" s="38">
        <f>Matrix2!S296/Matrix3!S296*100</f>
        <v>69.422500681013346</v>
      </c>
      <c r="T296" s="38">
        <f>Matrix2!T296/Matrix3!T296*100</f>
        <v>72.403121636167924</v>
      </c>
      <c r="U296" s="38">
        <f>Matrix2!U296/Matrix3!U296*100</f>
        <v>47.625713362765154</v>
      </c>
      <c r="V296" s="38">
        <f>Matrix2!V296/Matrix3!V296*100</f>
        <v>56.591099916036946</v>
      </c>
      <c r="W296" s="38">
        <f>Matrix2!W296/Matrix3!W296*100</f>
        <v>49.988695455573136</v>
      </c>
      <c r="X296" s="38">
        <f>Matrix2!X296/Matrix3!X296*100</f>
        <v>11.204769736842106</v>
      </c>
      <c r="Y296" s="38">
        <f>Matrix2!Y296/Matrix3!Y296*100</f>
        <v>16.199799916936396</v>
      </c>
      <c r="Z296" s="38">
        <f>Matrix2!Z296/Matrix3!Z296*100</f>
        <v>9.1982313166303822</v>
      </c>
      <c r="AA296" s="38">
        <f>(Matrix3!AA296-Matrix2!AA296)/Matrix2!AA296*100</f>
        <v>18.22736954447404</v>
      </c>
      <c r="AB296" s="38">
        <f>Matrix2!AB296/Matrix3!AB296*100</f>
        <v>6.3751564455569465</v>
      </c>
      <c r="AC296" s="38">
        <f>Matrix2!AC296/Matrix3!AC296*100</f>
        <v>5.8988301202834075</v>
      </c>
      <c r="AD296" s="55">
        <f>Matrix2!AD296/Matrix3!AD296*100</f>
        <v>82.809224318658281</v>
      </c>
      <c r="AE296" s="44">
        <f>Matrix2!AE296/Matrix3!AE296*100</f>
        <v>45.390070921985817</v>
      </c>
      <c r="AF296" s="40">
        <f>Matrix2!AF296/Matrix3!AF296*100</f>
        <v>23.018147086914993</v>
      </c>
      <c r="AG296" s="38">
        <f>Matrix2!AG296/Matrix3!AG296*100</f>
        <v>17.911885081454137</v>
      </c>
      <c r="AH296" s="38">
        <f>Matrix2!AH296/Matrix3!AH296*100</f>
        <v>78.741865509761382</v>
      </c>
      <c r="AI296" s="38">
        <f>Matrix2!AI296/Matrix3!AI296*100</f>
        <v>106.01838126297065</v>
      </c>
      <c r="AJ296" s="38">
        <f>Matrix2!AJ296/Matrix3!AJ296*100</f>
        <v>25.310410697230179</v>
      </c>
      <c r="AK296" s="55">
        <f>Matrix2!AK296/Matrix3!AK296*100</f>
        <v>18.360277136258659</v>
      </c>
      <c r="AL296" s="55">
        <f>Matrix2!AL296/Matrix3!AL296*100</f>
        <v>7.7367205542725177</v>
      </c>
      <c r="AM296" s="55">
        <f>Matrix2!AM296/Matrix3!AM296*100</f>
        <v>21.59329140461216</v>
      </c>
      <c r="AN296" s="38">
        <f>Matrix2!AN296/Matrix3!AN296*100</f>
        <v>10.775089605734767</v>
      </c>
      <c r="AO296" s="55">
        <f>Matrix2!AO296/Matrix3!AO296*1000</f>
        <v>47.491039426523294</v>
      </c>
      <c r="AP296" s="38">
        <f>Matrix2!AP296/Matrix3!AP296*100</f>
        <v>5.9840425531914896</v>
      </c>
      <c r="AQ296" s="40">
        <f>Matrix2!AQ296/Matrix3!AQ296*100</f>
        <v>6.1459667093469905</v>
      </c>
      <c r="AR296" s="38">
        <f>Matrix2!AR296/Matrix3!AR296*100</f>
        <v>9.1084182649867582</v>
      </c>
      <c r="AS296" s="38">
        <f>Matrix2!AS296/Matrix3!AS296*100</f>
        <v>31.806167400881058</v>
      </c>
      <c r="AT296" s="38">
        <f>Matrix2!AT296/Matrix3!AT296*100</f>
        <v>28.947368421052634</v>
      </c>
      <c r="AU296" s="38">
        <f>Matrix2!AU296/Matrix3!AU296*100</f>
        <v>38.277511961722489</v>
      </c>
      <c r="AV296" s="38">
        <f>Matrix2!AV296/Matrix3!AV296*100</f>
        <v>7.2687224669603516</v>
      </c>
      <c r="AW296" s="38">
        <f>Matrix2!AW296/Matrix3!AW296*100</f>
        <v>1.8061674008810573</v>
      </c>
      <c r="AX296" s="29" t="s">
        <v>237</v>
      </c>
      <c r="AY296" s="38" t="s">
        <v>46</v>
      </c>
      <c r="AZ296" s="38" t="s">
        <v>46</v>
      </c>
      <c r="BA296" s="40">
        <f>Matrix2!BA296/Matrix3!BA296*1000</f>
        <v>11.111111111111111</v>
      </c>
      <c r="BB296" s="44">
        <f>Matrix2!BB296/Matrix3!BB296*100</f>
        <v>7.9247251424444265</v>
      </c>
      <c r="BC296" s="38">
        <f>Matrix2!BC296/Matrix3!BC296*100</f>
        <v>3.2711808963035653</v>
      </c>
      <c r="BD296" s="55">
        <f>Matrix2!BD296/Matrix3!BD296*100</f>
        <v>56.000000000000007</v>
      </c>
      <c r="BE296" s="38">
        <f>Matrix2!BE296/Matrix3!BE296*100</f>
        <v>2.5134649910233393</v>
      </c>
      <c r="BF296" s="51">
        <f>Matrix2!BF296/Matrix3!BF296*100</f>
        <v>25</v>
      </c>
      <c r="BG296" s="38">
        <f>Matrix2!BG296/Matrix3!BG296*100</f>
        <v>25.59585908033063</v>
      </c>
      <c r="BH296" s="38">
        <f>Matrix2!BH296/Matrix3!BH296*100</f>
        <v>2.63364163662016</v>
      </c>
      <c r="BI296" s="55">
        <f>Matrix2!BI296/Matrix3!BI296*100</f>
        <v>20.916488222698074</v>
      </c>
      <c r="BJ296" s="55">
        <f>Matrix2!BJ296/Matrix3!BJ296*100</f>
        <v>9.3104925053533201</v>
      </c>
      <c r="BK296" s="55">
        <f>Matrix2!BK296/Matrix3!BK296*100</f>
        <v>27.69089236430543</v>
      </c>
      <c r="BL296" s="95" t="s">
        <v>238</v>
      </c>
      <c r="BM296" s="95" t="s">
        <v>238</v>
      </c>
      <c r="BN296" s="95" t="s">
        <v>238</v>
      </c>
      <c r="BO296" s="96" t="s">
        <v>238</v>
      </c>
      <c r="BP296" s="38">
        <f>Matrix2!BP296/Matrix3!BP296*100</f>
        <v>11.366673029204048</v>
      </c>
      <c r="BQ296" s="38">
        <f>Matrix2!BQ296/Matrix3!BQ296*100</f>
        <v>11.547291791651618</v>
      </c>
      <c r="BR296" s="38">
        <f>(Matrix2!BR296-Matrix3!BR296)/Matrix3!BR296*100</f>
        <v>66.543220484619368</v>
      </c>
      <c r="BS296" s="38">
        <f>Matrix2!BS296/Matrix3!BS296*100</f>
        <v>6.1431666800417304</v>
      </c>
      <c r="BT296" s="38">
        <f>Matrix2!BT296/Matrix3!BT296*100</f>
        <v>2.4676992215713027</v>
      </c>
      <c r="BU296" s="38">
        <f>Matrix2!BU296/Matrix3!BU296*100</f>
        <v>1.6415346440160337</v>
      </c>
      <c r="BV296" s="38">
        <f>Matrix2!BV296/Matrix3!BV296*100</f>
        <v>6.2826942781642661</v>
      </c>
      <c r="BW296" s="55">
        <f>Matrix2!BW296/Matrix3!BW296*100</f>
        <v>7.6226517096904995</v>
      </c>
      <c r="BX296" s="95" t="s">
        <v>238</v>
      </c>
      <c r="BY296" s="45">
        <f>Matrix2!BY296/Matrix3!BY296*1000000</f>
        <v>34437.191103789126</v>
      </c>
      <c r="BZ296" s="38">
        <f>Matrix2!BZ296/Matrix3!BZ296*100</f>
        <v>59.513682689992777</v>
      </c>
      <c r="CA296" s="38">
        <f>Matrix2!CA296/Matrix3!CA296*100</f>
        <v>70.921889806416686</v>
      </c>
      <c r="CB296" s="38">
        <f>Matrix2!CB296/Matrix3!CB296*100</f>
        <v>88.633326970795963</v>
      </c>
      <c r="CC296" s="38">
        <f>Matrix2!CC296/Matrix3!CC296*100</f>
        <v>11.366673029204048</v>
      </c>
      <c r="CD296" s="38">
        <f>Matrix2!CD296/Matrix3!CD296*100</f>
        <v>8.6085130750143151</v>
      </c>
      <c r="CE296" s="38">
        <f>Matrix2!CE296/Matrix3!CE296*100</f>
        <v>70.324108969527302</v>
      </c>
      <c r="CF296" s="38">
        <f>Matrix2!CF296/Matrix3!CF296*100</f>
        <v>6.2801932367149762</v>
      </c>
      <c r="CG296" s="35">
        <f>Matrix2!$CG296-Matrix3!CG296</f>
        <v>3850</v>
      </c>
      <c r="CH296" s="38">
        <f>Matrix2!CH296/Matrix3!CH296*100</f>
        <v>3.8969795037756203</v>
      </c>
      <c r="CI296" s="38">
        <f>Matrix2!CI296/Matrix3!CI296*100</f>
        <v>2.5013484358144553</v>
      </c>
      <c r="CJ296" s="38">
        <f>Matrix2!CJ296/Matrix3!CJ296*100</f>
        <v>1.3956310679611652</v>
      </c>
      <c r="CK296" s="38">
        <f>Matrix2!CK296/Matrix3!CK296*100</f>
        <v>34.083044982698965</v>
      </c>
      <c r="CL296" s="29" t="s">
        <v>237</v>
      </c>
      <c r="CM296" s="38">
        <f>Matrix2!CM296/Matrix3!CM296*100</f>
        <v>51.038062283737027</v>
      </c>
      <c r="CN296" s="38">
        <f>Matrix2!CN296/Matrix3!CN296*100</f>
        <v>21.156211562115619</v>
      </c>
      <c r="CO296" s="40">
        <f>Matrix2!CO296/Matrix3!CO296*100</f>
        <v>6.264649477945877</v>
      </c>
      <c r="CP296" s="35">
        <f>Matrix2!CP296-Matrix3!CP296</f>
        <v>6</v>
      </c>
      <c r="CQ296" s="77">
        <f>Matrix2!CQ296/Matrix3!CQ296*100-100</f>
        <v>5.1925573344874465E-2</v>
      </c>
      <c r="CR296" s="54">
        <f>Matrix2!CR296-Matrix3!CR296</f>
        <v>-114</v>
      </c>
      <c r="CS296" s="6">
        <f>Matrix2!CS296/Matrix3!CS296*100-100</f>
        <v>-0.97644539614560699</v>
      </c>
      <c r="CT296" s="38">
        <f>Matrix2!CT296/Matrix3!CT296*100</f>
        <v>34.945073955540181</v>
      </c>
      <c r="CU296" s="35">
        <f>Matrix2!CT296-Matrix3!CU296</f>
        <v>6</v>
      </c>
      <c r="CV296" s="38">
        <f>Matrix2!CV296/Matrix3!CV296*100</f>
        <v>117.48118674855117</v>
      </c>
      <c r="CW296" s="38">
        <f>Matrix2!CW296/Matrix3!CW296*100</f>
        <v>54.498033865660865</v>
      </c>
      <c r="CX296" s="55">
        <f>Matrix2!CX296/Matrix3!CX296</f>
        <v>2.134646680942184</v>
      </c>
      <c r="CY296" s="88">
        <f>Matrix2!CY296/Matrix3!CY296</f>
        <v>4.1640768588137007</v>
      </c>
      <c r="CZ296" s="88">
        <f>Matrix2!CZ296/Matrix3!CZ296</f>
        <v>45.230490018148821</v>
      </c>
      <c r="DA296" s="52">
        <f>(Matrix2!DA296-Matrix3!DA296)/Matrix3!DA296*100</f>
        <v>8.199999999999994</v>
      </c>
      <c r="DB296" s="34" t="s">
        <v>46</v>
      </c>
      <c r="DC296" s="34" t="s">
        <v>46</v>
      </c>
      <c r="DD296" s="34" t="s">
        <v>46</v>
      </c>
      <c r="DE296" s="34" t="s">
        <v>46</v>
      </c>
      <c r="DF296" s="44">
        <f>Matrix2!DF296/Matrix3!DF296*100</f>
        <v>3.2711808963035653</v>
      </c>
      <c r="DG296" s="44">
        <f>Matrix2!DG296/Matrix3!DG296*100</f>
        <v>56.000000000000007</v>
      </c>
      <c r="DH296" s="44">
        <f>Matrix2!DH296/Matrix3!DH296*100</f>
        <v>2.5134649910233393</v>
      </c>
      <c r="DI296" s="44">
        <f>Matrix2!DI296/Matrix3!DI296*100</f>
        <v>25</v>
      </c>
    </row>
    <row r="297" spans="1:113" x14ac:dyDescent="0.2">
      <c r="A297" s="3" t="s">
        <v>32</v>
      </c>
      <c r="B297" s="4">
        <v>2023</v>
      </c>
      <c r="C297" s="2" t="s">
        <v>10</v>
      </c>
      <c r="D297" s="38">
        <f>Matrix2!D297/Matrix3!D297*100</f>
        <v>12.218181818181819</v>
      </c>
      <c r="E297" s="38">
        <f>Matrix2!E297/Matrix3!E297*100</f>
        <v>12.848689771766693</v>
      </c>
      <c r="F297" s="29" t="s">
        <v>46</v>
      </c>
      <c r="G297" s="96" t="s">
        <v>238</v>
      </c>
      <c r="H297" s="38">
        <f>Matrix2!H297/Matrix3!H297*100</f>
        <v>19.858012170385393</v>
      </c>
      <c r="I297" s="38">
        <f>Matrix2!I297/Matrix3!I297*100</f>
        <v>42.799188640973625</v>
      </c>
      <c r="J297" s="38">
        <f>Matrix2!J297/Matrix3!J297*100</f>
        <v>63.939432497773254</v>
      </c>
      <c r="K297" s="38">
        <f>Matrix2!K297/Matrix3!K297*100</f>
        <v>46.063146349106866</v>
      </c>
      <c r="L297" s="38">
        <f>Matrix2!L297/Matrix3!L297*100</f>
        <v>20.085586815988346</v>
      </c>
      <c r="M297" s="9" t="s">
        <v>46</v>
      </c>
      <c r="N297" s="29">
        <v>22.5</v>
      </c>
      <c r="O297" s="9">
        <f>Matrix2!O297/Matrix3!O297*100</f>
        <v>50.324675324675326</v>
      </c>
      <c r="P297" s="9">
        <f>Matrix2!P297/Matrix3!P297*100</f>
        <v>36.47616544363153</v>
      </c>
      <c r="Q297" s="9">
        <f>(Matrix3!Q297-Matrix2!Q297)/Matrix2!Q297*100</f>
        <v>38.113831191313054</v>
      </c>
      <c r="R297" s="40">
        <f>Matrix2!R297/Matrix3!R297*100</f>
        <v>37.090001134944956</v>
      </c>
      <c r="S297" s="38">
        <f>Matrix2!S297/Matrix3!S297*100</f>
        <v>64.478850285206306</v>
      </c>
      <c r="T297" s="38">
        <f>Matrix2!T297/Matrix3!T297*100</f>
        <v>71.772331073530509</v>
      </c>
      <c r="U297" s="38">
        <f>Matrix2!U297/Matrix3!U297*100</f>
        <v>46.488970588235297</v>
      </c>
      <c r="V297" s="38">
        <f>Matrix2!V297/Matrix3!V297*100</f>
        <v>55.351833498513379</v>
      </c>
      <c r="W297" s="38">
        <f>Matrix2!W297/Matrix3!W297*100</f>
        <v>50.138394622380389</v>
      </c>
      <c r="X297" s="38">
        <f>Matrix2!X297/Matrix3!X297*100</f>
        <v>14.485285697927402</v>
      </c>
      <c r="Y297" s="38">
        <f>Matrix2!Y297/Matrix3!Y297*100</f>
        <v>20.114941960716333</v>
      </c>
      <c r="Z297" s="38">
        <f>Matrix2!Z297/Matrix3!Z297*100</f>
        <v>14.73435433861326</v>
      </c>
      <c r="AA297" s="38">
        <f>(Matrix3!AA297-Matrix2!AA297)/Matrix2!AA297*100</f>
        <v>11.131407133043933</v>
      </c>
      <c r="AB297" s="38">
        <f>Matrix2!AB297/Matrix3!AB297*100</f>
        <v>13.512327805562869</v>
      </c>
      <c r="AC297" s="38">
        <f>Matrix2!AC297/Matrix3!AC297*100</f>
        <v>13.552094920281796</v>
      </c>
      <c r="AD297" s="55">
        <f>Matrix2!AD297/Matrix3!AD297*100</f>
        <v>88.756218905472636</v>
      </c>
      <c r="AE297" s="44">
        <f>Matrix2!AE297/Matrix3!AE297*100</f>
        <v>40.627366143861551</v>
      </c>
      <c r="AF297" s="40">
        <f>Matrix2!AF297/Matrix3!AF297*100</f>
        <v>52.332535885167466</v>
      </c>
      <c r="AG297" s="38">
        <f>Matrix2!AG297/Matrix3!AG297*100</f>
        <v>17.712418300653596</v>
      </c>
      <c r="AH297" s="38">
        <f>Matrix2!AH297/Matrix3!AH297*100</f>
        <v>48.327566320645907</v>
      </c>
      <c r="AI297" s="38">
        <f>Matrix2!AI297/Matrix3!AI297*100</f>
        <v>109.53782239916912</v>
      </c>
      <c r="AJ297" s="38">
        <f>Matrix2!AJ297/Matrix3!AJ297*100</f>
        <v>23.32535885167464</v>
      </c>
      <c r="AK297" s="55">
        <f>Matrix2!AK297/Matrix3!AK297*100</f>
        <v>22.12194585075941</v>
      </c>
      <c r="AL297" s="55">
        <f>Matrix2!AL297/Matrix3!AL297*100</f>
        <v>19.194364957076822</v>
      </c>
      <c r="AM297" s="55">
        <f>Matrix2!AM297/Matrix3!AM297*100</f>
        <v>39.601990049751244</v>
      </c>
      <c r="AN297" s="38">
        <f>Matrix2!AN297/Matrix3!AN297*100</f>
        <v>22.86550451711414</v>
      </c>
      <c r="AO297" s="55">
        <f>Matrix2!AO297/Matrix3!AO297*1000</f>
        <v>57.640921236798569</v>
      </c>
      <c r="AP297" s="38">
        <f>Matrix2!AP297/Matrix3!AP297*100</f>
        <v>12.848689771766693</v>
      </c>
      <c r="AQ297" s="40">
        <f>Matrix2!AQ297/Matrix3!AQ297*100</f>
        <v>19.382239382239383</v>
      </c>
      <c r="AR297" s="38">
        <f>Matrix2!AR297/Matrix3!AR297*100</f>
        <v>9.6844714897453237</v>
      </c>
      <c r="AS297" s="38">
        <f>Matrix2!AS297/Matrix3!AS297*100</f>
        <v>33.53502443565278</v>
      </c>
      <c r="AT297" s="38">
        <f>Matrix2!AT297/Matrix3!AT297*100</f>
        <v>33.587786259541986</v>
      </c>
      <c r="AU297" s="38">
        <f>Matrix2!AU297/Matrix3!AU297*100</f>
        <v>43.595041322314046</v>
      </c>
      <c r="AV297" s="38">
        <f>Matrix2!AV297/Matrix3!AV297*100</f>
        <v>15.824994181987433</v>
      </c>
      <c r="AW297" s="38">
        <f>Matrix2!AW297/Matrix3!AW297*100</f>
        <v>3.2580870374680009</v>
      </c>
      <c r="AX297" s="29">
        <v>6.3</v>
      </c>
      <c r="AY297" s="38" t="s">
        <v>46</v>
      </c>
      <c r="AZ297" s="38" t="s">
        <v>46</v>
      </c>
      <c r="BA297" s="40">
        <f>Matrix2!BA297/Matrix3!BA297*1000</f>
        <v>15.625</v>
      </c>
      <c r="BB297" s="44">
        <f>Matrix2!BB297/Matrix3!BB297*100</f>
        <v>10.547667342799189</v>
      </c>
      <c r="BC297" s="38">
        <f>Matrix2!BC297/Matrix3!BC297*100</f>
        <v>5.7159465219918619</v>
      </c>
      <c r="BD297" s="55">
        <f>Matrix2!BD297/Matrix3!BD297*100</f>
        <v>53.898305084745765</v>
      </c>
      <c r="BE297" s="38">
        <f>Matrix2!BE297/Matrix3!BE297*100</f>
        <v>4.5182362547632007</v>
      </c>
      <c r="BF297" s="51">
        <f>Matrix2!BF297/Matrix3!BF297*100</f>
        <v>40.963855421686745</v>
      </c>
      <c r="BG297" s="38">
        <f>Matrix2!BG297/Matrix3!BG297*100</f>
        <v>24.753211629479377</v>
      </c>
      <c r="BH297" s="38">
        <f>Matrix2!BH297/Matrix3!BH297*100</f>
        <v>6.9926249658563231</v>
      </c>
      <c r="BI297" s="55">
        <f>Matrix2!BI297/Matrix3!BI297*100</f>
        <v>18.552164655784246</v>
      </c>
      <c r="BJ297" s="55">
        <f>Matrix2!BJ297/Matrix3!BJ297*100</f>
        <v>9.704281996687957</v>
      </c>
      <c r="BK297" s="55">
        <f>Matrix2!BK297/Matrix3!BK297*100</f>
        <v>26.767430521696735</v>
      </c>
      <c r="BL297" s="95" t="s">
        <v>238</v>
      </c>
      <c r="BM297" s="95" t="s">
        <v>238</v>
      </c>
      <c r="BN297" s="95" t="s">
        <v>238</v>
      </c>
      <c r="BO297" s="96" t="s">
        <v>238</v>
      </c>
      <c r="BP297" s="38">
        <f>Matrix2!BP297/Matrix3!BP297*100</f>
        <v>11.004471589050061</v>
      </c>
      <c r="BQ297" s="38">
        <f>Matrix2!BQ297/Matrix3!BQ297*100</f>
        <v>16.497950786067577</v>
      </c>
      <c r="BR297" s="38">
        <f>(Matrix2!BR297-Matrix3!BR297)/Matrix3!BR297*100</f>
        <v>46.688311688311693</v>
      </c>
      <c r="BS297" s="38">
        <f>Matrix2!BS297/Matrix3!BS297*100</f>
        <v>13.53166553977913</v>
      </c>
      <c r="BT297" s="38">
        <f>Matrix2!BT297/Matrix3!BT297*100</f>
        <v>6.9686725264818579</v>
      </c>
      <c r="BU297" s="38">
        <f>Matrix2!BU297/Matrix3!BU297*100</f>
        <v>4.0898680335914497</v>
      </c>
      <c r="BV297" s="38">
        <f>Matrix2!BV297/Matrix3!BV297*100</f>
        <v>14.436756821517358</v>
      </c>
      <c r="BW297" s="55">
        <f>Matrix2!BW297/Matrix3!BW297*100</f>
        <v>16.063560852293246</v>
      </c>
      <c r="BX297" s="95" t="s">
        <v>238</v>
      </c>
      <c r="BY297" s="45">
        <f>Matrix2!BY297/Matrix3!BY297*1000000</f>
        <v>25064.315501012748</v>
      </c>
      <c r="BZ297" s="38">
        <f>Matrix2!BZ297/Matrix3!BZ297*100</f>
        <v>60.576966418751411</v>
      </c>
      <c r="CA297" s="38">
        <f>Matrix2!CA297/Matrix3!CA297*100</f>
        <v>68.115296040413043</v>
      </c>
      <c r="CB297" s="38">
        <f>Matrix2!CB297/Matrix3!CB297*100</f>
        <v>88.995528410949944</v>
      </c>
      <c r="CC297" s="38">
        <f>Matrix2!CC297/Matrix3!CC297*100</f>
        <v>11.004471589050061</v>
      </c>
      <c r="CD297" s="38">
        <f>Matrix2!CD297/Matrix3!CD297*100</f>
        <v>9.4503217362853089</v>
      </c>
      <c r="CE297" s="38">
        <f>Matrix2!CE297/Matrix3!CE297*100</f>
        <v>68.939950980392155</v>
      </c>
      <c r="CF297" s="38">
        <f>Matrix2!CF297/Matrix3!CF297*100</f>
        <v>12.5</v>
      </c>
      <c r="CG297" s="35">
        <f>Matrix2!$CG297-Matrix3!CG297</f>
        <v>283</v>
      </c>
      <c r="CH297" s="38">
        <f>Matrix2!CH297/Matrix3!CH297*100</f>
        <v>6.8755115708013985</v>
      </c>
      <c r="CI297" s="38">
        <f>Matrix2!CI297/Matrix3!CI297*100</f>
        <v>5.2384850063248756</v>
      </c>
      <c r="CJ297" s="38">
        <f>Matrix2!CJ297/Matrix3!CJ297*100</f>
        <v>1.6370265644765236</v>
      </c>
      <c r="CK297" s="38">
        <f>Matrix2!CK297/Matrix3!CK297*100</f>
        <v>46.158008658008661</v>
      </c>
      <c r="CL297" s="29">
        <v>8.3000000000000007</v>
      </c>
      <c r="CM297" s="38">
        <f>Matrix2!CM297/Matrix3!CM297*100</f>
        <v>63.961038961038966</v>
      </c>
      <c r="CN297" s="38">
        <f>Matrix2!CN297/Matrix3!CN297*100</f>
        <v>22.810218978102188</v>
      </c>
      <c r="CO297" s="40">
        <f>Matrix2!CO297/Matrix3!CO297*100</f>
        <v>13.471482293951739</v>
      </c>
      <c r="CP297" s="35">
        <f>Matrix2!CP297-Matrix3!CP297</f>
        <v>24</v>
      </c>
      <c r="CQ297" s="77">
        <f>Matrix2!CQ297/Matrix3!CQ297*100-100</f>
        <v>0.11487100942899531</v>
      </c>
      <c r="CR297" s="54">
        <f>Matrix2!CR297-Matrix3!CR297</f>
        <v>-218</v>
      </c>
      <c r="CS297" s="6">
        <f>Matrix2!CS297/Matrix3!CS297*100-100</f>
        <v>-1.0314643955524048</v>
      </c>
      <c r="CT297" s="38">
        <f>Matrix2!CT297/Matrix3!CT297*100</f>
        <v>63.12568724004398</v>
      </c>
      <c r="CU297" s="35">
        <f>Matrix2!CT297-Matrix3!CU297</f>
        <v>24</v>
      </c>
      <c r="CV297" s="38">
        <f>Matrix2!CV297/Matrix3!CV297*100</f>
        <v>90.969546302050958</v>
      </c>
      <c r="CW297" s="38">
        <f>Matrix2!CW297/Matrix3!CW297*100</f>
        <v>42.885057471264368</v>
      </c>
      <c r="CX297" s="55">
        <f>Matrix2!CX297/Matrix3!CX297</f>
        <v>2.0993612491128459</v>
      </c>
      <c r="CY297" s="88">
        <f>Matrix2!CY297/Matrix3!CY297</f>
        <v>12.98887587822014</v>
      </c>
      <c r="CZ297" s="88">
        <f>Matrix2!CZ297/Matrix3!CZ297</f>
        <v>93.805496828752638</v>
      </c>
      <c r="DA297" s="52">
        <f>(Matrix2!DA297-Matrix3!DA297)/Matrix3!DA297*100</f>
        <v>8.2000000000000046</v>
      </c>
      <c r="DB297" s="34" t="s">
        <v>46</v>
      </c>
      <c r="DC297" s="34" t="s">
        <v>46</v>
      </c>
      <c r="DD297" s="34" t="s">
        <v>46</v>
      </c>
      <c r="DE297" s="34" t="s">
        <v>46</v>
      </c>
      <c r="DF297" s="44">
        <f>Matrix2!DF297/Matrix3!DF297*100</f>
        <v>5.7159465219918619</v>
      </c>
      <c r="DG297" s="44">
        <f>Matrix2!DG297/Matrix3!DG297*100</f>
        <v>53.898305084745765</v>
      </c>
      <c r="DH297" s="44">
        <f>Matrix2!DH297/Matrix3!DH297*100</f>
        <v>4.5182362547632007</v>
      </c>
      <c r="DI297" s="44">
        <f>Matrix2!DI297/Matrix3!DI297*100</f>
        <v>40.963855421686745</v>
      </c>
    </row>
    <row r="298" spans="1:113" x14ac:dyDescent="0.2">
      <c r="A298" s="3" t="s">
        <v>33</v>
      </c>
      <c r="B298" s="4">
        <v>2023</v>
      </c>
      <c r="C298" s="2" t="s">
        <v>11</v>
      </c>
      <c r="D298" s="38">
        <f>Matrix2!D298/Matrix3!D298*100</f>
        <v>14.554794520547945</v>
      </c>
      <c r="E298" s="38">
        <f>Matrix2!E298/Matrix3!E298*100</f>
        <v>14.391599752933908</v>
      </c>
      <c r="F298" s="29" t="s">
        <v>46</v>
      </c>
      <c r="G298" s="96" t="s">
        <v>238</v>
      </c>
      <c r="H298" s="38">
        <f>Matrix2!H298/Matrix3!H298*100</f>
        <v>18.508080649931284</v>
      </c>
      <c r="I298" s="38">
        <f>Matrix2!I298/Matrix3!I298*100</f>
        <v>39.432527877807352</v>
      </c>
      <c r="J298" s="38">
        <f>Matrix2!J298/Matrix3!J298*100</f>
        <v>61.694982220466223</v>
      </c>
      <c r="K298" s="38">
        <f>Matrix2!K298/Matrix3!K298*100</f>
        <v>41.212835700730352</v>
      </c>
      <c r="L298" s="38">
        <f>Matrix2!L298/Matrix3!L298*100</f>
        <v>16.596454971782848</v>
      </c>
      <c r="M298" s="9" t="s">
        <v>46</v>
      </c>
      <c r="N298" s="29">
        <v>20.7</v>
      </c>
      <c r="O298" s="9">
        <f>Matrix2!O298/Matrix3!O298*100</f>
        <v>47.408063801506422</v>
      </c>
      <c r="P298" s="9">
        <f>Matrix2!P298/Matrix3!P298*100</f>
        <v>36.475919267703624</v>
      </c>
      <c r="Q298" s="9">
        <f>(Matrix3!Q298-Matrix2!Q298)/Matrix2!Q298*100</f>
        <v>38.026743267808968</v>
      </c>
      <c r="R298" s="40">
        <f>Matrix2!R298/Matrix3!R298*100</f>
        <v>33.358398345709183</v>
      </c>
      <c r="S298" s="38">
        <f>Matrix2!S298/Matrix3!S298*100</f>
        <v>64.488075548204662</v>
      </c>
      <c r="T298" s="38">
        <f>Matrix2!T298/Matrix3!T298*100</f>
        <v>78.749079372273528</v>
      </c>
      <c r="U298" s="38">
        <f>Matrix2!U298/Matrix3!U298*100</f>
        <v>45.409494001043299</v>
      </c>
      <c r="V298" s="38">
        <f>Matrix2!V298/Matrix3!V298*100</f>
        <v>55.011733154542405</v>
      </c>
      <c r="W298" s="38">
        <f>Matrix2!W298/Matrix3!W298*100</f>
        <v>49.530920926670497</v>
      </c>
      <c r="X298" s="38">
        <f>Matrix2!X298/Matrix3!X298*100</f>
        <v>13.059404363752188</v>
      </c>
      <c r="Y298" s="38">
        <f>Matrix2!Y298/Matrix3!Y298*100</f>
        <v>19.425913744053052</v>
      </c>
      <c r="Z298" s="38">
        <f>Matrix2!Z298/Matrix3!Z298*100</f>
        <v>14.1829927658816</v>
      </c>
      <c r="AA298" s="38">
        <f>(Matrix3!AA298-Matrix2!AA298)/Matrix2!AA298*100</f>
        <v>11.180542195392698</v>
      </c>
      <c r="AB298" s="38">
        <f>Matrix2!AB298/Matrix3!AB298*100</f>
        <v>11.623253406934621</v>
      </c>
      <c r="AC298" s="38">
        <f>Matrix2!AC298/Matrix3!AC298*100</f>
        <v>11.692048564811566</v>
      </c>
      <c r="AD298" s="55">
        <f>Matrix2!AD298/Matrix3!AD298*100</f>
        <v>89.0625</v>
      </c>
      <c r="AE298" s="44">
        <f>Matrix2!AE298/Matrix3!AE298*100</f>
        <v>73.172598545732868</v>
      </c>
      <c r="AF298" s="40">
        <f>Matrix2!AF298/Matrix3!AF298*100</f>
        <v>70.741222366710005</v>
      </c>
      <c r="AG298" s="38">
        <f>Matrix2!AG298/Matrix3!AG298*100</f>
        <v>17.612163596193657</v>
      </c>
      <c r="AH298" s="38">
        <f>Matrix2!AH298/Matrix3!AH298*100</f>
        <v>53.093259464450604</v>
      </c>
      <c r="AI298" s="38">
        <f>Matrix2!AI298/Matrix3!AI298*100</f>
        <v>92.64121726250589</v>
      </c>
      <c r="AJ298" s="38">
        <f>Matrix2!AJ298/Matrix3!AJ298*100</f>
        <v>18.335500650195058</v>
      </c>
      <c r="AK298" s="55">
        <f>Matrix2!AK298/Matrix3!AK298*100</f>
        <v>21.559710291392957</v>
      </c>
      <c r="AL298" s="55">
        <f>Matrix2!AL298/Matrix3!AL298*100</f>
        <v>16.624557857503792</v>
      </c>
      <c r="AM298" s="55">
        <f>Matrix2!AM298/Matrix3!AM298*100</f>
        <v>37.8125</v>
      </c>
      <c r="AN298" s="38">
        <f>Matrix2!AN298/Matrix3!AN298*100</f>
        <v>20.505728960885026</v>
      </c>
      <c r="AO298" s="55">
        <f>Matrix2!AO298/Matrix3!AO298*1000</f>
        <v>44.053733702094036</v>
      </c>
      <c r="AP298" s="38">
        <f>Matrix2!AP298/Matrix3!AP298*100</f>
        <v>14.391599752933908</v>
      </c>
      <c r="AQ298" s="40">
        <f>Matrix2!AQ298/Matrix3!AQ298*100</f>
        <v>20.733104238258878</v>
      </c>
      <c r="AR298" s="38">
        <f>Matrix2!AR298/Matrix3!AR298*100</f>
        <v>10.276081624132352</v>
      </c>
      <c r="AS298" s="38">
        <f>Matrix2!AS298/Matrix3!AS298*100</f>
        <v>34.856949382089049</v>
      </c>
      <c r="AT298" s="38">
        <f>Matrix2!AT298/Matrix3!AT298*100</f>
        <v>34.677027683341429</v>
      </c>
      <c r="AU298" s="38">
        <f>Matrix2!AU298/Matrix3!AU298*100</f>
        <v>39.635854341736696</v>
      </c>
      <c r="AV298" s="38">
        <f>Matrix2!AV298/Matrix3!AV298*100</f>
        <v>12.916878280006772</v>
      </c>
      <c r="AW298" s="38">
        <f>Matrix2!AW298/Matrix3!AW298*100</f>
        <v>3.4027425088877599</v>
      </c>
      <c r="AX298" s="29">
        <v>6.4</v>
      </c>
      <c r="AY298" s="38" t="s">
        <v>46</v>
      </c>
      <c r="AZ298" s="38" t="s">
        <v>46</v>
      </c>
      <c r="BA298" s="40">
        <f>Matrix2!BA298/Matrix3!BA298*1000</f>
        <v>8.5677034829577199</v>
      </c>
      <c r="BB298" s="44">
        <f>Matrix2!BB298/Matrix3!BB298*100</f>
        <v>9.2201172520571308</v>
      </c>
      <c r="BC298" s="38">
        <f>Matrix2!BC298/Matrix3!BC298*100</f>
        <v>6.5690190856635589</v>
      </c>
      <c r="BD298" s="55">
        <f>Matrix2!BD298/Matrix3!BD298*100</f>
        <v>59.234234234234229</v>
      </c>
      <c r="BE298" s="38">
        <f>Matrix2!BE298/Matrix3!BE298*100</f>
        <v>5.045118949958983</v>
      </c>
      <c r="BF298" s="51">
        <f>Matrix2!BF298/Matrix3!BF298*100</f>
        <v>42.276422764227647</v>
      </c>
      <c r="BG298" s="38">
        <f>Matrix2!BG298/Matrix3!BG298*100</f>
        <v>21.88647078266618</v>
      </c>
      <c r="BH298" s="38">
        <f>Matrix2!BH298/Matrix3!BH298*100</f>
        <v>5.2857483506875447</v>
      </c>
      <c r="BI298" s="55">
        <f>Matrix2!BI298/Matrix3!BI298*100</f>
        <v>16.167729385064302</v>
      </c>
      <c r="BJ298" s="55">
        <f>Matrix2!BJ298/Matrix3!BJ298*100</f>
        <v>8.4621203933859288</v>
      </c>
      <c r="BK298" s="55">
        <f>Matrix2!BK298/Matrix3!BK298*100</f>
        <v>25.713069391230309</v>
      </c>
      <c r="BL298" s="95" t="s">
        <v>238</v>
      </c>
      <c r="BM298" s="95" t="s">
        <v>238</v>
      </c>
      <c r="BN298" s="95" t="s">
        <v>238</v>
      </c>
      <c r="BO298" s="96" t="s">
        <v>238</v>
      </c>
      <c r="BP298" s="38">
        <f>Matrix2!BP298/Matrix3!BP298*100</f>
        <v>11.478816331242545</v>
      </c>
      <c r="BQ298" s="38">
        <f>Matrix2!BQ298/Matrix3!BQ298*100</f>
        <v>15.873678008069797</v>
      </c>
      <c r="BR298" s="38">
        <f>(Matrix2!BR298-Matrix3!BR298)/Matrix3!BR298*100</f>
        <v>49.011857707509883</v>
      </c>
      <c r="BS298" s="38">
        <f>Matrix2!BS298/Matrix3!BS298*100</f>
        <v>11.657359567176382</v>
      </c>
      <c r="BT298" s="38">
        <f>Matrix2!BT298/Matrix3!BT298*100</f>
        <v>5.6608040638101702</v>
      </c>
      <c r="BU298" s="38">
        <f>Matrix2!BU298/Matrix3!BU298*100</f>
        <v>3.2016008004001999</v>
      </c>
      <c r="BV298" s="38">
        <f>Matrix2!BV298/Matrix3!BV298*100</f>
        <v>12.066277671373212</v>
      </c>
      <c r="BW298" s="55">
        <f>Matrix2!BW298/Matrix3!BW298*100</f>
        <v>13.446940356312936</v>
      </c>
      <c r="BX298" s="95" t="s">
        <v>238</v>
      </c>
      <c r="BY298" s="45">
        <f>Matrix2!BY298/Matrix3!BY298*1000000</f>
        <v>25685.937271530925</v>
      </c>
      <c r="BZ298" s="38">
        <f>Matrix2!BZ298/Matrix3!BZ298*100</f>
        <v>63.610110815371499</v>
      </c>
      <c r="CA298" s="38">
        <f>Matrix2!CA298/Matrix3!CA298*100</f>
        <v>71.404627136341162</v>
      </c>
      <c r="CB298" s="38">
        <f>Matrix2!CB298/Matrix3!CB298*100</f>
        <v>88.521183668757459</v>
      </c>
      <c r="CC298" s="38">
        <f>Matrix2!CC298/Matrix3!CC298*100</f>
        <v>11.478816331242545</v>
      </c>
      <c r="CD298" s="38">
        <f>Matrix2!CD298/Matrix3!CD298*100</f>
        <v>9.4393350521414554</v>
      </c>
      <c r="CE298" s="38">
        <f>Matrix2!CE298/Matrix3!CE298*100</f>
        <v>70.37906451051991</v>
      </c>
      <c r="CF298" s="38">
        <f>Matrix2!CF298/Matrix3!CF298*100</f>
        <v>10.594795539033457</v>
      </c>
      <c r="CG298" s="35">
        <f>Matrix2!$CG298-Matrix3!CG298</f>
        <v>10123</v>
      </c>
      <c r="CH298" s="38">
        <f>Matrix2!CH298/Matrix3!CH298*100</f>
        <v>6.1725693969643096</v>
      </c>
      <c r="CI298" s="38">
        <f>Matrix2!CI298/Matrix3!CI298*100</f>
        <v>4.7012170108026803</v>
      </c>
      <c r="CJ298" s="38">
        <f>Matrix2!CJ298/Matrix3!CJ298*100</f>
        <v>1.47135238616163</v>
      </c>
      <c r="CK298" s="38">
        <f>Matrix2!CK298/Matrix3!CK298*100</f>
        <v>42.534337616304832</v>
      </c>
      <c r="CL298" s="29">
        <v>7.3</v>
      </c>
      <c r="CM298" s="38">
        <f>Matrix2!CM298/Matrix3!CM298*100</f>
        <v>62.871067789100579</v>
      </c>
      <c r="CN298" s="38">
        <f>Matrix2!CN298/Matrix3!CN298*100</f>
        <v>22.080679405520172</v>
      </c>
      <c r="CO298" s="40">
        <f>Matrix2!CO298/Matrix3!CO298*100</f>
        <v>11.386508712404392</v>
      </c>
      <c r="CP298" s="35">
        <f>Matrix2!CP298-Matrix3!CP298</f>
        <v>125</v>
      </c>
      <c r="CQ298" s="77">
        <f>Matrix2!CQ298/Matrix3!CQ298*100-100</f>
        <v>0.45858096705553919</v>
      </c>
      <c r="CR298" s="54">
        <f>Matrix2!CR298-Matrix3!CR298</f>
        <v>-376</v>
      </c>
      <c r="CS298" s="6">
        <f>Matrix2!CS298/Matrix3!CS298*100-100</f>
        <v>-1.3545156525811421</v>
      </c>
      <c r="CT298" s="38">
        <f>Matrix2!CT298/Matrix3!CT298*100</f>
        <v>60.260015337983418</v>
      </c>
      <c r="CU298" s="35">
        <f>Matrix2!CT298-Matrix3!CU298</f>
        <v>107</v>
      </c>
      <c r="CV298" s="38">
        <f>Matrix2!CV298/Matrix3!CV298*100</f>
        <v>89.422999671328924</v>
      </c>
      <c r="CW298" s="38">
        <f>Matrix2!CW298/Matrix3!CW298*100</f>
        <v>42.598159455839109</v>
      </c>
      <c r="CX298" s="55">
        <f>Matrix2!CX298/Matrix3!CX298</f>
        <v>2.0707878525883499</v>
      </c>
      <c r="CY298" s="88">
        <f>Matrix2!CY298/Matrix3!CY298</f>
        <v>7.9870779491454771</v>
      </c>
      <c r="CZ298" s="88">
        <f>Matrix2!CZ298/Matrix3!CZ298</f>
        <v>79.506224066390047</v>
      </c>
      <c r="DA298" s="52">
        <f>(Matrix2!DA298-Matrix3!DA298)/Matrix3!DA298*100</f>
        <v>8.2000000000000046</v>
      </c>
      <c r="DB298" s="34" t="s">
        <v>46</v>
      </c>
      <c r="DC298" s="34" t="s">
        <v>46</v>
      </c>
      <c r="DD298" s="34" t="s">
        <v>46</v>
      </c>
      <c r="DE298" s="34" t="s">
        <v>46</v>
      </c>
      <c r="DF298" s="44">
        <f>Matrix2!DF298/Matrix3!DF298*100</f>
        <v>6.5690190856635589</v>
      </c>
      <c r="DG298" s="44">
        <f>Matrix2!DG298/Matrix3!DG298*100</f>
        <v>59.234234234234229</v>
      </c>
      <c r="DH298" s="44">
        <f>Matrix2!DH298/Matrix3!DH298*100</f>
        <v>5.045118949958983</v>
      </c>
      <c r="DI298" s="44">
        <f>Matrix2!DI298/Matrix3!DI298*100</f>
        <v>42.276422764227647</v>
      </c>
    </row>
    <row r="299" spans="1:113" x14ac:dyDescent="0.2">
      <c r="A299" s="3" t="s">
        <v>34</v>
      </c>
      <c r="B299" s="4">
        <v>2023</v>
      </c>
      <c r="C299" s="2" t="s">
        <v>12</v>
      </c>
      <c r="D299" s="38">
        <f>Matrix2!D299/Matrix3!D299*100</f>
        <v>10.95890410958904</v>
      </c>
      <c r="E299" s="38">
        <f>Matrix2!E299/Matrix3!E299*100</f>
        <v>8.1123244929797202</v>
      </c>
      <c r="F299" s="29" t="s">
        <v>46</v>
      </c>
      <c r="G299" s="96" t="s">
        <v>238</v>
      </c>
      <c r="H299" s="38">
        <f>Matrix2!H299/Matrix3!H299*100</f>
        <v>14.638663151702652</v>
      </c>
      <c r="I299" s="38">
        <f>Matrix2!I299/Matrix3!I299*100</f>
        <v>28.096472690036823</v>
      </c>
      <c r="J299" s="38">
        <f>Matrix2!J299/Matrix3!J299*100</f>
        <v>45.420746065187757</v>
      </c>
      <c r="K299" s="38">
        <f>Matrix2!K299/Matrix3!K299*100</f>
        <v>29.374375089272959</v>
      </c>
      <c r="L299" s="38">
        <f>Matrix2!L299/Matrix3!L299*100</f>
        <v>10.227966619173621</v>
      </c>
      <c r="M299" s="9" t="s">
        <v>46</v>
      </c>
      <c r="N299" s="29">
        <v>18.8</v>
      </c>
      <c r="O299" s="9">
        <f>Matrix2!O299/Matrix3!O299*100</f>
        <v>40.622884224779959</v>
      </c>
      <c r="P299" s="9">
        <f>Matrix2!P299/Matrix3!P299*100</f>
        <v>40.539868874372047</v>
      </c>
      <c r="Q299" s="9">
        <f>(Matrix3!Q299-Matrix2!Q299)/Matrix2!Q299*100</f>
        <v>44.377885904746257</v>
      </c>
      <c r="R299" s="40">
        <f>Matrix2!R299/Matrix3!R299*100</f>
        <v>35.273106116981694</v>
      </c>
      <c r="S299" s="38">
        <f>Matrix2!S299/Matrix3!S299*100</f>
        <v>66.08379850696079</v>
      </c>
      <c r="T299" s="38">
        <f>Matrix2!T299/Matrix3!T299*100</f>
        <v>78.379327294431562</v>
      </c>
      <c r="U299" s="38">
        <f>Matrix2!U299/Matrix3!U299*100</f>
        <v>45.526553612248158</v>
      </c>
      <c r="V299" s="38">
        <f>Matrix2!V299/Matrix3!V299*100</f>
        <v>57.969683050068902</v>
      </c>
      <c r="W299" s="38">
        <f>Matrix2!W299/Matrix3!W299*100</f>
        <v>52.627276973376922</v>
      </c>
      <c r="X299" s="38">
        <f>Matrix2!X299/Matrix3!X299*100</f>
        <v>11.232555870010735</v>
      </c>
      <c r="Y299" s="38">
        <f>Matrix2!Y299/Matrix3!Y299*100</f>
        <v>18.353196938655017</v>
      </c>
      <c r="Z299" s="38">
        <f>Matrix2!Z299/Matrix3!Z299*100</f>
        <v>13.183714678809311</v>
      </c>
      <c r="AA299" s="38">
        <f>(Matrix3!AA299-Matrix2!AA299)/Matrix2!AA299*100</f>
        <v>11.560996193639802</v>
      </c>
      <c r="AB299" s="38">
        <f>Matrix2!AB299/Matrix3!AB299*100</f>
        <v>10.137284811505774</v>
      </c>
      <c r="AC299" s="38">
        <f>Matrix2!AC299/Matrix3!AC299*100</f>
        <v>9.9372658360198649</v>
      </c>
      <c r="AD299" s="55">
        <f>Matrix2!AD299/Matrix3!AD299*100</f>
        <v>86.925434116445359</v>
      </c>
      <c r="AE299" s="44">
        <f>Matrix2!AE299/Matrix3!AE299*100</f>
        <v>68.449413305131685</v>
      </c>
      <c r="AF299" s="40">
        <f>Matrix2!AF299/Matrix3!AF299*100</f>
        <v>92.482422931314218</v>
      </c>
      <c r="AG299" s="38">
        <f>Matrix2!AG299/Matrix3!AG299*100</f>
        <v>17.579903701605701</v>
      </c>
      <c r="AH299" s="38">
        <f>Matrix2!AH299/Matrix3!AH299*100</f>
        <v>69.119286510590854</v>
      </c>
      <c r="AI299" s="38">
        <f>Matrix2!AI299/Matrix3!AI299*100</f>
        <v>94.882107089346263</v>
      </c>
      <c r="AJ299" s="38">
        <f>Matrix2!AJ299/Matrix3!AJ299*100</f>
        <v>3.2449972958355868</v>
      </c>
      <c r="AK299" s="55">
        <f>Matrix2!AK299/Matrix3!AK299*100</f>
        <v>21.035668242372154</v>
      </c>
      <c r="AL299" s="55">
        <f>Matrix2!AL299/Matrix3!AL299*100</f>
        <v>14.009454232917919</v>
      </c>
      <c r="AM299" s="55">
        <f>Matrix2!AM299/Matrix3!AM299*100</f>
        <v>34.116445352400412</v>
      </c>
      <c r="AN299" s="38">
        <f>Matrix2!AN299/Matrix3!AN299*100</f>
        <v>17.908043128020822</v>
      </c>
      <c r="AO299" s="55">
        <f>Matrix2!AO299/Matrix3!AO299*1000</f>
        <v>50.439955384806048</v>
      </c>
      <c r="AP299" s="38">
        <f>Matrix2!AP299/Matrix3!AP299*100</f>
        <v>8.1123244929797202</v>
      </c>
      <c r="AQ299" s="40">
        <f>Matrix2!AQ299/Matrix3!AQ299*100</f>
        <v>10.159651669085632</v>
      </c>
      <c r="AR299" s="38">
        <f>Matrix2!AR299/Matrix3!AR299*100</f>
        <v>10.015468746595786</v>
      </c>
      <c r="AS299" s="38">
        <f>Matrix2!AS299/Matrix3!AS299*100</f>
        <v>36.784859691102895</v>
      </c>
      <c r="AT299" s="38">
        <f>Matrix2!AT299/Matrix3!AT299*100</f>
        <v>34.713187463039624</v>
      </c>
      <c r="AU299" s="38">
        <f>Matrix2!AU299/Matrix3!AU299*100</f>
        <v>40.204429301533217</v>
      </c>
      <c r="AV299" s="38">
        <f>Matrix2!AV299/Matrix3!AV299*100</f>
        <v>11.986077876876223</v>
      </c>
      <c r="AW299" s="38">
        <f>Matrix2!AW299/Matrix3!AW299*100</f>
        <v>3.2194909723732867</v>
      </c>
      <c r="AX299" s="29">
        <v>5.6</v>
      </c>
      <c r="AY299" s="38" t="s">
        <v>46</v>
      </c>
      <c r="AZ299" s="38" t="s">
        <v>46</v>
      </c>
      <c r="BA299" s="40">
        <f>Matrix2!BA299/Matrix3!BA299*1000</f>
        <v>6.2893081761006293</v>
      </c>
      <c r="BB299" s="44">
        <f>Matrix2!BB299/Matrix3!BB299*100</f>
        <v>8.9217630013725788</v>
      </c>
      <c r="BC299" s="38">
        <f>Matrix2!BC299/Matrix3!BC299*100</f>
        <v>7.6486697965571198</v>
      </c>
      <c r="BD299" s="55">
        <f>Matrix2!BD299/Matrix3!BD299*100</f>
        <v>54.475703324808187</v>
      </c>
      <c r="BE299" s="38">
        <f>Matrix2!BE299/Matrix3!BE299*100</f>
        <v>7.6449461262185743</v>
      </c>
      <c r="BF299" s="51">
        <f>Matrix2!BF299/Matrix3!BF299*100</f>
        <v>39.597315436241608</v>
      </c>
      <c r="BG299" s="38">
        <f>Matrix2!BG299/Matrix3!BG299*100</f>
        <v>21.407873809886926</v>
      </c>
      <c r="BH299" s="38">
        <f>Matrix2!BH299/Matrix3!BH299*100</f>
        <v>3.7146346427844494</v>
      </c>
      <c r="BI299" s="55">
        <f>Matrix2!BI299/Matrix3!BI299*100</f>
        <v>15.235444424164992</v>
      </c>
      <c r="BJ299" s="55">
        <f>Matrix2!BJ299/Matrix3!BJ299*100</f>
        <v>7.5104946158058041</v>
      </c>
      <c r="BK299" s="55">
        <f>Matrix2!BK299/Matrix3!BK299*100</f>
        <v>27.946537059538272</v>
      </c>
      <c r="BL299" s="95" t="s">
        <v>238</v>
      </c>
      <c r="BM299" s="95" t="s">
        <v>238</v>
      </c>
      <c r="BN299" s="95" t="s">
        <v>238</v>
      </c>
      <c r="BO299" s="96" t="s">
        <v>238</v>
      </c>
      <c r="BP299" s="38">
        <f>Matrix2!BP299/Matrix3!BP299*100</f>
        <v>10.372593863159901</v>
      </c>
      <c r="BQ299" s="38">
        <f>Matrix2!BQ299/Matrix3!BQ299*100</f>
        <v>14.753212347825301</v>
      </c>
      <c r="BR299" s="38">
        <f>(Matrix2!BR299-Matrix3!BR299)/Matrix3!BR299*100</f>
        <v>47.334822368267183</v>
      </c>
      <c r="BS299" s="38">
        <f>Matrix2!BS299/Matrix3!BS299*100</f>
        <v>10.037255713632105</v>
      </c>
      <c r="BT299" s="38">
        <f>Matrix2!BT299/Matrix3!BT299*100</f>
        <v>4.5665482908124364</v>
      </c>
      <c r="BU299" s="38">
        <f>Matrix2!BU299/Matrix3!BU299*100</f>
        <v>2.5395464074709357</v>
      </c>
      <c r="BV299" s="38">
        <f>Matrix2!BV299/Matrix3!BV299*100</f>
        <v>10.209852244060654</v>
      </c>
      <c r="BW299" s="55">
        <f>Matrix2!BW299/Matrix3!BW299*100</f>
        <v>11.556772973325508</v>
      </c>
      <c r="BX299" s="95" t="s">
        <v>238</v>
      </c>
      <c r="BY299" s="45">
        <f>Matrix2!BY299/Matrix3!BY299*1000000</f>
        <v>25637.179111541845</v>
      </c>
      <c r="BZ299" s="38">
        <f>Matrix2!BZ299/Matrix3!BZ299*100</f>
        <v>63.949105645003158</v>
      </c>
      <c r="CA299" s="38">
        <f>Matrix2!CA299/Matrix3!CA299*100</f>
        <v>72.098935073857788</v>
      </c>
      <c r="CB299" s="38">
        <f>Matrix2!CB299/Matrix3!CB299*100</f>
        <v>89.627406136840108</v>
      </c>
      <c r="CC299" s="38">
        <f>Matrix2!CC299/Matrix3!CC299*100</f>
        <v>10.372593863159901</v>
      </c>
      <c r="CD299" s="38">
        <f>Matrix2!CD299/Matrix3!CD299*100</f>
        <v>8.4429197636744799</v>
      </c>
      <c r="CE299" s="38">
        <f>Matrix2!CE299/Matrix3!CE299*100</f>
        <v>69.921854234224654</v>
      </c>
      <c r="CF299" s="38">
        <f>Matrix2!CF299/Matrix3!CF299*100</f>
        <v>14.327485380116958</v>
      </c>
      <c r="CG299" s="35">
        <f>Matrix2!$CG299-Matrix3!CG299</f>
        <v>-3931</v>
      </c>
      <c r="CH299" s="38">
        <f>Matrix2!CH299/Matrix3!CH299*100</f>
        <v>5.032025074952303</v>
      </c>
      <c r="CI299" s="38">
        <f>Matrix2!CI299/Matrix3!CI299*100</f>
        <v>3.8668574543472332</v>
      </c>
      <c r="CJ299" s="38">
        <f>Matrix2!CJ299/Matrix3!CJ299*100</f>
        <v>1.1651676206050696</v>
      </c>
      <c r="CK299" s="38">
        <f>Matrix2!CK299/Matrix3!CK299*100</f>
        <v>42.654028436018962</v>
      </c>
      <c r="CL299" s="29">
        <v>5.9</v>
      </c>
      <c r="CM299" s="38">
        <f>Matrix2!CM299/Matrix3!CM299*100</f>
        <v>65.809072444143538</v>
      </c>
      <c r="CN299" s="38">
        <f>Matrix2!CN299/Matrix3!CN299*100</f>
        <v>21.058870011853024</v>
      </c>
      <c r="CO299" s="40">
        <f>Matrix2!CO299/Matrix3!CO299*100</f>
        <v>9.9878588773032426</v>
      </c>
      <c r="CP299" s="35">
        <f>Matrix2!CP299-Matrix3!CP299</f>
        <v>63</v>
      </c>
      <c r="CQ299" s="77">
        <f>Matrix2!CQ299/Matrix3!CQ299*100-100</f>
        <v>0.2906440302638913</v>
      </c>
      <c r="CR299" s="54">
        <f>Matrix2!CR299-Matrix3!CR299</f>
        <v>-177</v>
      </c>
      <c r="CS299" s="6">
        <f>Matrix2!CS299/Matrix3!CS299*100-100</f>
        <v>-0.80762912940318188</v>
      </c>
      <c r="CT299" s="38">
        <f>Matrix2!CT299/Matrix3!CT299*100</f>
        <v>46.216477298863794</v>
      </c>
      <c r="CU299" s="35">
        <f>Matrix2!CT299-Matrix3!CU299</f>
        <v>30</v>
      </c>
      <c r="CV299" s="38">
        <f>Matrix2!CV299/Matrix3!CV299*100</f>
        <v>99.557017342104061</v>
      </c>
      <c r="CW299" s="38">
        <f>Matrix2!CW299/Matrix3!CW299*100</f>
        <v>47.152879147693852</v>
      </c>
      <c r="CX299" s="55">
        <f>Matrix2!CX299/Matrix3!CX299</f>
        <v>2.0943146559591166</v>
      </c>
      <c r="CY299" s="88">
        <f>Matrix2!CY299/Matrix3!CY299</f>
        <v>3.5951280645413957</v>
      </c>
      <c r="CZ299" s="88">
        <f>Matrix2!CZ299/Matrix3!CZ299</f>
        <v>53.998823529411766</v>
      </c>
      <c r="DA299" s="52">
        <f>(Matrix2!DA299-Matrix3!DA299)/Matrix3!DA299*100</f>
        <v>8.2000000000000028</v>
      </c>
      <c r="DB299" s="34" t="s">
        <v>46</v>
      </c>
      <c r="DC299" s="34" t="s">
        <v>46</v>
      </c>
      <c r="DD299" s="34" t="s">
        <v>46</v>
      </c>
      <c r="DE299" s="34" t="s">
        <v>46</v>
      </c>
      <c r="DF299" s="44">
        <f>Matrix2!DF299/Matrix3!DF299*100</f>
        <v>7.6486697965571198</v>
      </c>
      <c r="DG299" s="44">
        <f>Matrix2!DG299/Matrix3!DG299*100</f>
        <v>54.475703324808187</v>
      </c>
      <c r="DH299" s="44">
        <f>Matrix2!DH299/Matrix3!DH299*100</f>
        <v>7.6449461262185743</v>
      </c>
      <c r="DI299" s="44">
        <f>Matrix2!DI299/Matrix3!DI299*100</f>
        <v>39.597315436241608</v>
      </c>
    </row>
    <row r="300" spans="1:113" x14ac:dyDescent="0.2">
      <c r="A300" s="3" t="s">
        <v>35</v>
      </c>
      <c r="B300" s="4">
        <v>2023</v>
      </c>
      <c r="C300" s="2" t="s">
        <v>228</v>
      </c>
      <c r="D300" s="38">
        <f>Matrix2!D300/Matrix3!D300*100</f>
        <v>11.270638908829863</v>
      </c>
      <c r="E300" s="38">
        <f>Matrix2!E300/Matrix3!E300*100</f>
        <v>10.955710955710956</v>
      </c>
      <c r="F300" s="29" t="s">
        <v>46</v>
      </c>
      <c r="G300" s="96" t="s">
        <v>238</v>
      </c>
      <c r="H300" s="38">
        <f>Matrix2!H300/Matrix3!H300*100</f>
        <v>10.255853822616697</v>
      </c>
      <c r="I300" s="38">
        <f>Matrix2!I300/Matrix3!I300*100</f>
        <v>22.289012825242509</v>
      </c>
      <c r="J300" s="38">
        <f>Matrix2!J300/Matrix3!J300*100</f>
        <v>38.937259923175418</v>
      </c>
      <c r="K300" s="38">
        <f>Matrix2!K300/Matrix3!K300*100</f>
        <v>22.620173078321574</v>
      </c>
      <c r="L300" s="38">
        <f>Matrix2!L300/Matrix3!L300*100</f>
        <v>9.3694864889961931</v>
      </c>
      <c r="M300" s="9" t="s">
        <v>46</v>
      </c>
      <c r="N300" s="29">
        <v>26.1</v>
      </c>
      <c r="O300" s="9">
        <f>Matrix2!O300/Matrix3!O300*100</f>
        <v>37.010676156583628</v>
      </c>
      <c r="P300" s="9">
        <f>Matrix2!P300/Matrix3!P300*100</f>
        <v>33.297809051583151</v>
      </c>
      <c r="Q300" s="9">
        <f>(Matrix3!Q300-Matrix2!Q300)/Matrix2!Q300*100</f>
        <v>34.880096105594504</v>
      </c>
      <c r="R300" s="40">
        <f>Matrix2!R300/Matrix3!R300*100</f>
        <v>39.526026237833264</v>
      </c>
      <c r="S300" s="38">
        <f>Matrix2!S300/Matrix3!S300*100</f>
        <v>66.127484578478416</v>
      </c>
      <c r="T300" s="38">
        <f>Matrix2!T300/Matrix3!T300*100</f>
        <v>73.75520870117947</v>
      </c>
      <c r="U300" s="38">
        <f>Matrix2!U300/Matrix3!U300*100</f>
        <v>46.795952782462059</v>
      </c>
      <c r="V300" s="38">
        <f>Matrix2!V300/Matrix3!V300*100</f>
        <v>57.496740547588011</v>
      </c>
      <c r="W300" s="38">
        <f>Matrix2!W300/Matrix3!W300*100</f>
        <v>53.285285285285291</v>
      </c>
      <c r="X300" s="38">
        <f>Matrix2!X300/Matrix3!X300*100</f>
        <v>11.209720021130479</v>
      </c>
      <c r="Y300" s="38">
        <f>Matrix2!Y300/Matrix3!Y300*100</f>
        <v>20.665163863973486</v>
      </c>
      <c r="Z300" s="38">
        <f>Matrix2!Z300/Matrix3!Z300*100</f>
        <v>9.8375622996488339</v>
      </c>
      <c r="AA300" s="38">
        <f>(Matrix3!AA300-Matrix2!AA300)/Matrix2!AA300*100</f>
        <v>13.41068917018284</v>
      </c>
      <c r="AB300" s="38">
        <f>Matrix2!AB300/Matrix3!AB300*100</f>
        <v>8.1716080726365163</v>
      </c>
      <c r="AC300" s="38">
        <f>Matrix2!AC300/Matrix3!AC300*100</f>
        <v>8.1166272655634373</v>
      </c>
      <c r="AD300" s="55">
        <f>Matrix2!AD300/Matrix3!AD300*100</f>
        <v>87.541345093715549</v>
      </c>
      <c r="AE300" s="44">
        <f>Matrix2!AE300/Matrix3!AE300*100</f>
        <v>44.528263418115095</v>
      </c>
      <c r="AF300" s="40">
        <f>Matrix2!AF300/Matrix3!AF300*100</f>
        <v>36.183465458663647</v>
      </c>
      <c r="AG300" s="38">
        <f>Matrix2!AG300/Matrix3!AG300*100</f>
        <v>16.948416918035633</v>
      </c>
      <c r="AH300" s="38">
        <f>Matrix2!AH300/Matrix3!AH300*100</f>
        <v>75.02824858757063</v>
      </c>
      <c r="AI300" s="38">
        <f>Matrix2!AI300/Matrix3!AI300*100</f>
        <v>90.150729723263424</v>
      </c>
      <c r="AJ300" s="38">
        <f>Matrix2!AJ300/Matrix3!AJ300*100</f>
        <v>32.955832389580976</v>
      </c>
      <c r="AK300" s="55">
        <f>Matrix2!AK300/Matrix3!AK300*100</f>
        <v>19.864213753832676</v>
      </c>
      <c r="AL300" s="55">
        <f>Matrix2!AL300/Matrix3!AL300*100</f>
        <v>10.621988611476128</v>
      </c>
      <c r="AM300" s="55">
        <f>Matrix2!AM300/Matrix3!AM300*100</f>
        <v>27.56339581036384</v>
      </c>
      <c r="AN300" s="38">
        <f>Matrix2!AN300/Matrix3!AN300*100</f>
        <v>14.494238156209988</v>
      </c>
      <c r="AO300" s="55">
        <f>Matrix2!AO300/Matrix3!AO300*1000</f>
        <v>77.080665813060179</v>
      </c>
      <c r="AP300" s="38">
        <f>Matrix2!AP300/Matrix3!AP300*100</f>
        <v>10.955710955710956</v>
      </c>
      <c r="AQ300" s="40">
        <f>Matrix2!AQ300/Matrix3!AQ300*100</f>
        <v>8.1893313298271977</v>
      </c>
      <c r="AR300" s="38">
        <f>Matrix2!AR300/Matrix3!AR300*100</f>
        <v>9.7241813328703817</v>
      </c>
      <c r="AS300" s="38">
        <f>Matrix2!AS300/Matrix3!AS300*100</f>
        <v>37.045302387859849</v>
      </c>
      <c r="AT300" s="38">
        <f>Matrix2!AT300/Matrix3!AT300*100</f>
        <v>32.409638554216869</v>
      </c>
      <c r="AU300" s="38">
        <f>Matrix2!AU300/Matrix3!AU300*100</f>
        <v>40.148698884758367</v>
      </c>
      <c r="AV300" s="38">
        <f>Matrix2!AV300/Matrix3!AV300*100</f>
        <v>8.8373130997545193</v>
      </c>
      <c r="AW300" s="38">
        <f>Matrix2!AW300/Matrix3!AW300*100</f>
        <v>2.9011381388083017</v>
      </c>
      <c r="AX300" s="29">
        <v>5.2</v>
      </c>
      <c r="AY300" s="38" t="s">
        <v>46</v>
      </c>
      <c r="AZ300" s="38" t="s">
        <v>46</v>
      </c>
      <c r="BA300" s="40">
        <f>Matrix2!BA300/Matrix3!BA300*1000</f>
        <v>18.482490272373543</v>
      </c>
      <c r="BB300" s="44">
        <f>Matrix2!BB300/Matrix3!BB300*100</f>
        <v>9.3530956359454009</v>
      </c>
      <c r="BC300" s="38">
        <f>Matrix2!BC300/Matrix3!BC300*100</f>
        <v>5.6539235412474849</v>
      </c>
      <c r="BD300" s="55">
        <f>Matrix2!BD300/Matrix3!BD300*100</f>
        <v>65.836298932384338</v>
      </c>
      <c r="BE300" s="38">
        <f>Matrix2!BE300/Matrix3!BE300*100</f>
        <v>5.0847457627118651</v>
      </c>
      <c r="BF300" s="51">
        <f>Matrix2!BF300/Matrix3!BF300*100</f>
        <v>52.688172043010752</v>
      </c>
      <c r="BG300" s="38">
        <f>Matrix2!BG300/Matrix3!BG300*100</f>
        <v>23.369718539094205</v>
      </c>
      <c r="BH300" s="38">
        <f>Matrix2!BH300/Matrix3!BH300*100</f>
        <v>3.1943541647321014</v>
      </c>
      <c r="BI300" s="55">
        <f>Matrix2!BI300/Matrix3!BI300*100</f>
        <v>17.350754882496883</v>
      </c>
      <c r="BJ300" s="55">
        <f>Matrix2!BJ300/Matrix3!BJ300*100</f>
        <v>8.2921649198947325</v>
      </c>
      <c r="BK300" s="55">
        <f>Matrix2!BK300/Matrix3!BK300*100</f>
        <v>28.674832962138087</v>
      </c>
      <c r="BL300" s="95" t="s">
        <v>238</v>
      </c>
      <c r="BM300" s="95" t="s">
        <v>238</v>
      </c>
      <c r="BN300" s="95" t="s">
        <v>238</v>
      </c>
      <c r="BO300" s="96" t="s">
        <v>238</v>
      </c>
      <c r="BP300" s="38">
        <f>Matrix2!BP300/Matrix3!BP300*100</f>
        <v>11.452889353441838</v>
      </c>
      <c r="BQ300" s="38">
        <f>Matrix2!BQ300/Matrix3!BQ300*100</f>
        <v>13.210619652886212</v>
      </c>
      <c r="BR300" s="38">
        <f>(Matrix2!BR300-Matrix3!BR300)/Matrix3!BR300*100</f>
        <v>55.750988142292492</v>
      </c>
      <c r="BS300" s="38">
        <f>Matrix2!BS300/Matrix3!BS300*100</f>
        <v>8.1443545061956133</v>
      </c>
      <c r="BT300" s="38">
        <f>Matrix2!BT300/Matrix3!BT300*100</f>
        <v>3.628393481044248</v>
      </c>
      <c r="BU300" s="38">
        <f>Matrix2!BU300/Matrix3!BU300*100</f>
        <v>1.8913941565875267</v>
      </c>
      <c r="BV300" s="38">
        <f>Matrix2!BV300/Matrix3!BV300*100</f>
        <v>7.8698459447213418</v>
      </c>
      <c r="BW300" s="55">
        <f>Matrix2!BW300/Matrix3!BW300*100</f>
        <v>9.242830616876418</v>
      </c>
      <c r="BX300" s="95" t="s">
        <v>238</v>
      </c>
      <c r="BY300" s="45">
        <f>Matrix2!BY300/Matrix3!BY300*1000000</f>
        <v>26505.536208590056</v>
      </c>
      <c r="BZ300" s="38">
        <f>Matrix2!BZ300/Matrix3!BZ300*100</f>
        <v>62.4986436926282</v>
      </c>
      <c r="CA300" s="38">
        <f>Matrix2!CA300/Matrix3!CA300*100</f>
        <v>69.884169884169893</v>
      </c>
      <c r="CB300" s="38">
        <f>Matrix2!CB300/Matrix3!CB300*100</f>
        <v>88.547110646558153</v>
      </c>
      <c r="CC300" s="38">
        <f>Matrix2!CC300/Matrix3!CC300*100</f>
        <v>11.452889353441838</v>
      </c>
      <c r="CD300" s="38">
        <f>Matrix2!CD300/Matrix3!CD300*100</f>
        <v>8.088198695933503</v>
      </c>
      <c r="CE300" s="38">
        <f>Matrix2!CE300/Matrix3!CE300*100</f>
        <v>69.100618324901632</v>
      </c>
      <c r="CF300" s="38">
        <f>Matrix2!CF300/Matrix3!CF300*100</f>
        <v>8.1481481481481488</v>
      </c>
      <c r="CG300" s="35">
        <f>Matrix2!$CG300-Matrix3!CG300</f>
        <v>-6831</v>
      </c>
      <c r="CH300" s="38">
        <f>Matrix2!CH300/Matrix3!CH300*100</f>
        <v>4.8784722222222223</v>
      </c>
      <c r="CI300" s="38">
        <f>Matrix2!CI300/Matrix3!CI300*100</f>
        <v>3.4722222222222223</v>
      </c>
      <c r="CJ300" s="38">
        <f>Matrix2!CJ300/Matrix3!CJ300*100</f>
        <v>1.40625</v>
      </c>
      <c r="CK300" s="38">
        <f>Matrix2!CK300/Matrix3!CK300*100</f>
        <v>42.34875444839858</v>
      </c>
      <c r="CL300" s="29">
        <v>5.9</v>
      </c>
      <c r="CM300" s="38">
        <f>Matrix2!CM300/Matrix3!CM300*100</f>
        <v>60.142348754448392</v>
      </c>
      <c r="CN300" s="38">
        <f>Matrix2!CN300/Matrix3!CN300*100</f>
        <v>19.791666666666664</v>
      </c>
      <c r="CO300" s="40">
        <f>Matrix2!CO300/Matrix3!CO300*100</f>
        <v>8.2793978619736759</v>
      </c>
      <c r="CP300" s="35">
        <f>Matrix2!CP300-Matrix3!CP300</f>
        <v>184</v>
      </c>
      <c r="CQ300" s="77">
        <f>Matrix2!CQ300/Matrix3!CQ300*100-100</f>
        <v>0.83507306889352151</v>
      </c>
      <c r="CR300" s="54">
        <f>Matrix2!CR300-Matrix3!CR300</f>
        <v>559</v>
      </c>
      <c r="CS300" s="6">
        <f>Matrix2!CS300/Matrix3!CS300*100-100</f>
        <v>2.5809132462255775</v>
      </c>
      <c r="CT300" s="38">
        <f>Matrix2!CT300/Matrix3!CT300*100</f>
        <v>35.192186515437932</v>
      </c>
      <c r="CU300" s="35">
        <f>Matrix2!CT300-Matrix3!CU300</f>
        <v>85</v>
      </c>
      <c r="CV300" s="38">
        <f>Matrix2!CV300/Matrix3!CV300*100</f>
        <v>109.45764695292107</v>
      </c>
      <c r="CW300" s="38">
        <f>Matrix2!CW300/Matrix3!CW300*100</f>
        <v>52.775113387296294</v>
      </c>
      <c r="CX300" s="55">
        <f>Matrix2!CX300/Matrix3!CX300</f>
        <v>2.1275682164458192</v>
      </c>
      <c r="CY300" s="88">
        <f>Matrix2!CY300/Matrix3!CY300</f>
        <v>1.2837363494539782</v>
      </c>
      <c r="CZ300" s="88">
        <f>Matrix2!CZ300/Matrix3!CZ300</f>
        <v>37.864420706655707</v>
      </c>
      <c r="DA300" s="52">
        <f>(Matrix2!DA300-Matrix3!DA300)/Matrix3!DA300*100</f>
        <v>8.199999999999994</v>
      </c>
      <c r="DB300" s="34" t="s">
        <v>46</v>
      </c>
      <c r="DC300" s="34" t="s">
        <v>46</v>
      </c>
      <c r="DD300" s="34" t="s">
        <v>46</v>
      </c>
      <c r="DE300" s="34" t="s">
        <v>46</v>
      </c>
      <c r="DF300" s="44">
        <f>Matrix2!DF300/Matrix3!DF300*100</f>
        <v>5.6539235412474849</v>
      </c>
      <c r="DG300" s="44">
        <f>Matrix2!DG300/Matrix3!DG300*100</f>
        <v>65.836298932384338</v>
      </c>
      <c r="DH300" s="44">
        <f>Matrix2!DH300/Matrix3!DH300*100</f>
        <v>5.0847457627118651</v>
      </c>
      <c r="DI300" s="44">
        <f>Matrix2!DI300/Matrix3!DI300*100</f>
        <v>52.688172043010752</v>
      </c>
    </row>
    <row r="301" spans="1:113" x14ac:dyDescent="0.2">
      <c r="A301" s="3" t="s">
        <v>36</v>
      </c>
      <c r="B301" s="4">
        <v>2023</v>
      </c>
      <c r="C301" s="2" t="s">
        <v>13</v>
      </c>
      <c r="D301" s="38">
        <f>Matrix2!D301/Matrix3!D301*100</f>
        <v>10.728744939271255</v>
      </c>
      <c r="E301" s="38">
        <f>Matrix2!E301/Matrix3!E301*100</f>
        <v>8.0679405520169851</v>
      </c>
      <c r="F301" s="29" t="s">
        <v>46</v>
      </c>
      <c r="G301" s="96" t="s">
        <v>238</v>
      </c>
      <c r="H301" s="38">
        <f>Matrix2!H301/Matrix3!H301*100</f>
        <v>8.6893075086229778</v>
      </c>
      <c r="I301" s="38">
        <f>Matrix2!I301/Matrix3!I301*100</f>
        <v>20.21093128150703</v>
      </c>
      <c r="J301" s="38">
        <f>Matrix2!J301/Matrix3!J301*100</f>
        <v>35.457576880326044</v>
      </c>
      <c r="K301" s="38">
        <f>Matrix2!K301/Matrix3!K301*100</f>
        <v>21.021542738012506</v>
      </c>
      <c r="L301" s="38">
        <f>Matrix2!L301/Matrix3!L301*100</f>
        <v>7.3470478226021898</v>
      </c>
      <c r="M301" s="9" t="s">
        <v>46</v>
      </c>
      <c r="N301" s="29" t="s">
        <v>237</v>
      </c>
      <c r="O301" s="9">
        <f>Matrix2!O301/Matrix3!O301*100</f>
        <v>38.260869565217391</v>
      </c>
      <c r="P301" s="9" t="s">
        <v>237</v>
      </c>
      <c r="Q301" s="9" t="s">
        <v>237</v>
      </c>
      <c r="R301" s="40">
        <f>Matrix2!R301/Matrix3!R301*100</f>
        <v>38.549618320610683</v>
      </c>
      <c r="S301" s="38">
        <f>Matrix2!S301/Matrix3!S301*100</f>
        <v>69.733068607985885</v>
      </c>
      <c r="T301" s="38">
        <f>Matrix2!T301/Matrix3!T301*100</f>
        <v>73.916868264789969</v>
      </c>
      <c r="U301" s="38">
        <f>Matrix2!U301/Matrix3!U301*100</f>
        <v>47.517123287671232</v>
      </c>
      <c r="V301" s="38">
        <f>Matrix2!V301/Matrix3!V301*100</f>
        <v>56.598240469208214</v>
      </c>
      <c r="W301" s="38">
        <f>Matrix2!W301/Matrix3!W301*100</f>
        <v>55.135135135135137</v>
      </c>
      <c r="X301" s="38">
        <f>Matrix2!X301/Matrix3!X301*100</f>
        <v>11.386623164763458</v>
      </c>
      <c r="Y301" s="38">
        <f>Matrix2!Y301/Matrix3!Y301*100</f>
        <v>16.276186898556428</v>
      </c>
      <c r="Z301" s="38">
        <f>Matrix2!Z301/Matrix3!Z301*100</f>
        <v>8.864189850770444</v>
      </c>
      <c r="AA301" s="38">
        <f>(Matrix3!AA301-Matrix2!AA301)/Matrix2!AA301*100</f>
        <v>11.481654269438373</v>
      </c>
      <c r="AB301" s="38">
        <f>Matrix2!AB301/Matrix3!AB301*100</f>
        <v>6.0397454214833095</v>
      </c>
      <c r="AC301" s="38">
        <f>Matrix2!AC301/Matrix3!AC301*100</f>
        <v>6.0593737291581942</v>
      </c>
      <c r="AD301" s="55">
        <f>Matrix2!AD301/Matrix3!AD301*100</f>
        <v>84.946236559139791</v>
      </c>
      <c r="AE301" s="44">
        <f>Matrix2!AE301/Matrix3!AE301*100</f>
        <v>64.410585404971926</v>
      </c>
      <c r="AF301" s="40">
        <f>Matrix2!AF301/Matrix3!AF301*100</f>
        <v>90.078740157480325</v>
      </c>
      <c r="AG301" s="38">
        <f>Matrix2!AG301/Matrix3!AG301*100</f>
        <v>17.902626691430086</v>
      </c>
      <c r="AH301" s="38">
        <f>Matrix2!AH301/Matrix3!AH301*100</f>
        <v>72.900763358778633</v>
      </c>
      <c r="AI301" s="38">
        <f>Matrix2!AI301/Matrix3!AI301*100</f>
        <v>109.20512201014738</v>
      </c>
      <c r="AJ301" s="38">
        <f>Matrix2!AJ301/Matrix3!AJ301*100</f>
        <v>12.598425196850393</v>
      </c>
      <c r="AK301" s="55">
        <f>Matrix2!AK301/Matrix3!AK301*100</f>
        <v>17.669411019632676</v>
      </c>
      <c r="AL301" s="55">
        <f>Matrix2!AL301/Matrix3!AL301*100</f>
        <v>8.7397086763774539</v>
      </c>
      <c r="AM301" s="55">
        <f>Matrix2!AM301/Matrix3!AM301*100</f>
        <v>28.31541218637993</v>
      </c>
      <c r="AN301" s="38">
        <f>Matrix2!AN301/Matrix3!AN301*100</f>
        <v>11.670989255279734</v>
      </c>
      <c r="AO301" s="55">
        <f>Matrix2!AO301/Matrix3!AO301*1000</f>
        <v>56.317154501667282</v>
      </c>
      <c r="AP301" s="38">
        <f>Matrix2!AP301/Matrix3!AP301*100</f>
        <v>8.0679405520169851</v>
      </c>
      <c r="AQ301" s="40">
        <f>Matrix2!AQ301/Matrix3!AQ301*100</f>
        <v>9.387755102040817</v>
      </c>
      <c r="AR301" s="38">
        <f>Matrix2!AR301/Matrix3!AR301*100</f>
        <v>9.3459803661448646</v>
      </c>
      <c r="AS301" s="38">
        <f>Matrix2!AS301/Matrix3!AS301*100</f>
        <v>33.853797019162528</v>
      </c>
      <c r="AT301" s="38">
        <f>Matrix2!AT301/Matrix3!AT301*100</f>
        <v>31.446540880503143</v>
      </c>
      <c r="AU301" s="38">
        <f>Matrix2!AU301/Matrix3!AU301*100</f>
        <v>35.333333333333336</v>
      </c>
      <c r="AV301" s="38">
        <f>Matrix2!AV301/Matrix3!AV301*100</f>
        <v>7.5940383250532291</v>
      </c>
      <c r="AW301" s="38">
        <f>Matrix2!AW301/Matrix3!AW301*100</f>
        <v>2.3420865862313698</v>
      </c>
      <c r="AX301" s="29" t="s">
        <v>237</v>
      </c>
      <c r="AY301" s="38" t="s">
        <v>46</v>
      </c>
      <c r="AZ301" s="38" t="s">
        <v>46</v>
      </c>
      <c r="BA301" s="40">
        <f>Matrix2!BA301/Matrix3!BA301*1000</f>
        <v>9.2748735244519391</v>
      </c>
      <c r="BB301" s="44">
        <f>Matrix2!BB301/Matrix3!BB301*100</f>
        <v>9.2531175378084374</v>
      </c>
      <c r="BC301" s="38">
        <f>Matrix2!BC301/Matrix3!BC301*100</f>
        <v>6.2893081761006293</v>
      </c>
      <c r="BD301" s="55">
        <f>Matrix2!BD301/Matrix3!BD301*100</f>
        <v>67.272727272727266</v>
      </c>
      <c r="BE301" s="38">
        <f>Matrix2!BE301/Matrix3!BE301*100</f>
        <v>3.9215686274509802</v>
      </c>
      <c r="BF301" s="51">
        <f>Matrix2!BF301/Matrix3!BF301*100</f>
        <v>53.846153846153847</v>
      </c>
      <c r="BG301" s="38">
        <f>Matrix2!BG301/Matrix3!BG301*100</f>
        <v>24.82754046166092</v>
      </c>
      <c r="BH301" s="38">
        <f>Matrix2!BH301/Matrix3!BH301*100</f>
        <v>2.030456852791878</v>
      </c>
      <c r="BI301" s="55">
        <f>Matrix2!BI301/Matrix3!BI301*100</f>
        <v>19.54800633366921</v>
      </c>
      <c r="BJ301" s="55">
        <f>Matrix2!BJ301/Matrix3!BJ301*100</f>
        <v>9.1406362458615238</v>
      </c>
      <c r="BK301" s="55">
        <f>Matrix2!BK301/Matrix3!BK301*100</f>
        <v>28.503937007874015</v>
      </c>
      <c r="BL301" s="95" t="s">
        <v>238</v>
      </c>
      <c r="BM301" s="95" t="s">
        <v>238</v>
      </c>
      <c r="BN301" s="95" t="s">
        <v>238</v>
      </c>
      <c r="BO301" s="96" t="s">
        <v>238</v>
      </c>
      <c r="BP301" s="38">
        <f>Matrix2!BP301/Matrix3!BP301*100</f>
        <v>10.456915056731065</v>
      </c>
      <c r="BQ301" s="38">
        <f>Matrix2!BQ301/Matrix3!BQ301*100</f>
        <v>11.179035527495673</v>
      </c>
      <c r="BR301" s="38">
        <f>(Matrix2!BR301-Matrix3!BR301)/Matrix3!BR301*100</f>
        <v>60.875211744776969</v>
      </c>
      <c r="BS301" s="38">
        <f>Matrix2!BS301/Matrix3!BS301*100</f>
        <v>6.0626160785354202</v>
      </c>
      <c r="BT301" s="38">
        <f>Matrix2!BT301/Matrix3!BT301*100</f>
        <v>2.3149376492438312</v>
      </c>
      <c r="BU301" s="38">
        <f>Matrix2!BU301/Matrix3!BU301*100</f>
        <v>1.4259429622815087</v>
      </c>
      <c r="BV301" s="38">
        <f>Matrix2!BV301/Matrix3!BV301*100</f>
        <v>6.2913615106326661</v>
      </c>
      <c r="BW301" s="55">
        <f>Matrix2!BW301/Matrix3!BW301*100</f>
        <v>7.3850959393128068</v>
      </c>
      <c r="BX301" s="95" t="s">
        <v>238</v>
      </c>
      <c r="BY301" s="45">
        <f>Matrix2!BY301/Matrix3!BY301*1000000</f>
        <v>31031.600688468156</v>
      </c>
      <c r="BZ301" s="38">
        <f>Matrix2!BZ301/Matrix3!BZ301*100</f>
        <v>60.294507827009816</v>
      </c>
      <c r="CA301" s="38">
        <f>Matrix2!CA301/Matrix3!CA301*100</f>
        <v>71.828193832599112</v>
      </c>
      <c r="CB301" s="38">
        <f>Matrix2!CB301/Matrix3!CB301*100</f>
        <v>89.543084943268937</v>
      </c>
      <c r="CC301" s="38">
        <f>Matrix2!CC301/Matrix3!CC301*100</f>
        <v>10.456915056731065</v>
      </c>
      <c r="CD301" s="38">
        <f>Matrix2!CD301/Matrix3!CD301*100</f>
        <v>7.9730144127568234</v>
      </c>
      <c r="CE301" s="38">
        <f>Matrix2!CE301/Matrix3!CE301*100</f>
        <v>67.825342465753423</v>
      </c>
      <c r="CF301" s="38">
        <f>Matrix2!CF301/Matrix3!CF301*100</f>
        <v>8.1818181818181817</v>
      </c>
      <c r="CG301" s="35">
        <f>Matrix2!$CG301-Matrix3!CG301</f>
        <v>-1822</v>
      </c>
      <c r="CH301" s="38">
        <f>Matrix2!CH301/Matrix3!CH301*100</f>
        <v>3.7953795379537953</v>
      </c>
      <c r="CI301" s="38">
        <f>Matrix2!CI301/Matrix3!CI301*100</f>
        <v>2.5852585258525851</v>
      </c>
      <c r="CJ301" s="38">
        <f>Matrix2!CJ301/Matrix3!CJ301*100</f>
        <v>1.21012101210121</v>
      </c>
      <c r="CK301" s="38">
        <f>Matrix2!CK301/Matrix3!CK301*100</f>
        <v>36.231884057971016</v>
      </c>
      <c r="CL301" s="29" t="s">
        <v>237</v>
      </c>
      <c r="CM301" s="38">
        <f>Matrix2!CM301/Matrix3!CM301*100</f>
        <v>56.521739130434781</v>
      </c>
      <c r="CN301" s="38">
        <f>Matrix2!CN301/Matrix3!CN301*100</f>
        <v>18.864097363083165</v>
      </c>
      <c r="CO301" s="40">
        <f>Matrix2!CO301/Matrix3!CO301*100</f>
        <v>6.0574473013666896</v>
      </c>
      <c r="CP301" s="35">
        <f>Matrix2!CP301-Matrix3!CP301</f>
        <v>40</v>
      </c>
      <c r="CQ301" s="77">
        <f>Matrix2!CQ301/Matrix3!CQ301*100-100</f>
        <v>0.55663790704147686</v>
      </c>
      <c r="CR301" s="54">
        <f>Matrix2!CR301-Matrix3!CR301</f>
        <v>279</v>
      </c>
      <c r="CS301" s="6">
        <f>Matrix2!CS301/Matrix3!CS301*100-100</f>
        <v>4.0161220670793085</v>
      </c>
      <c r="CT301" s="38">
        <f>Matrix2!CT301/Matrix3!CT301*100</f>
        <v>33.587046775532798</v>
      </c>
      <c r="CU301" s="35">
        <f>Matrix2!CT301-Matrix3!CU301</f>
        <v>24</v>
      </c>
      <c r="CV301" s="38">
        <f>Matrix2!CV301/Matrix3!CV301*100</f>
        <v>108.82646000553558</v>
      </c>
      <c r="CW301" s="38">
        <f>Matrix2!CW301/Matrix3!CW301*100</f>
        <v>52.161050676572039</v>
      </c>
      <c r="CX301" s="55">
        <f>Matrix2!CX301/Matrix3!CX301</f>
        <v>2.1701453864977687</v>
      </c>
      <c r="CY301" s="88">
        <f>Matrix2!CY301/Matrix3!CY301</f>
        <v>2.2461263408820025</v>
      </c>
      <c r="CZ301" s="88">
        <f>Matrix2!CZ301/Matrix3!CZ301</f>
        <v>46.819875776397517</v>
      </c>
      <c r="DA301" s="52">
        <f>(Matrix2!DA301-Matrix3!DA301)/Matrix3!DA301*100</f>
        <v>8.2000000000000117</v>
      </c>
      <c r="DB301" s="34" t="s">
        <v>46</v>
      </c>
      <c r="DC301" s="34" t="s">
        <v>46</v>
      </c>
      <c r="DD301" s="34" t="s">
        <v>46</v>
      </c>
      <c r="DE301" s="34" t="s">
        <v>46</v>
      </c>
      <c r="DF301" s="44">
        <f>Matrix2!DF301/Matrix3!DF301*100</f>
        <v>6.2893081761006293</v>
      </c>
      <c r="DG301" s="44">
        <f>Matrix2!DG301/Matrix3!DG301*100</f>
        <v>67.272727272727266</v>
      </c>
      <c r="DH301" s="44">
        <f>Matrix2!DH301/Matrix3!DH301*100</f>
        <v>3.9215686274509802</v>
      </c>
      <c r="DI301" s="44">
        <f>Matrix2!DI301/Matrix3!DI301*100</f>
        <v>53.846153846153847</v>
      </c>
    </row>
    <row r="302" spans="1:113" x14ac:dyDescent="0.2">
      <c r="A302" s="3" t="s">
        <v>37</v>
      </c>
      <c r="B302" s="4">
        <v>2023</v>
      </c>
      <c r="C302" s="2" t="s">
        <v>14</v>
      </c>
      <c r="D302" s="38">
        <f>Matrix2!D302/Matrix3!D302*100</f>
        <v>13.797313797313798</v>
      </c>
      <c r="E302" s="38">
        <f>Matrix2!E302/Matrix3!E302*100</f>
        <v>11.830985915492958</v>
      </c>
      <c r="F302" s="29" t="s">
        <v>46</v>
      </c>
      <c r="G302" s="96" t="s">
        <v>238</v>
      </c>
      <c r="H302" s="38">
        <f>Matrix2!H302/Matrix3!H302*100</f>
        <v>16.854382941200047</v>
      </c>
      <c r="I302" s="38">
        <f>Matrix2!I302/Matrix3!I302*100</f>
        <v>39.252074231432118</v>
      </c>
      <c r="J302" s="38">
        <f>Matrix2!J302/Matrix3!J302*100</f>
        <v>60.433244916003538</v>
      </c>
      <c r="K302" s="38">
        <f>Matrix2!K302/Matrix3!K302*100</f>
        <v>40.929068902562719</v>
      </c>
      <c r="L302" s="38">
        <f>Matrix2!L302/Matrix3!L302*100</f>
        <v>17.849538679914833</v>
      </c>
      <c r="M302" s="9" t="s">
        <v>46</v>
      </c>
      <c r="N302" s="29" t="s">
        <v>237</v>
      </c>
      <c r="O302" s="9">
        <f>Matrix2!O302/Matrix3!O302*100</f>
        <v>44.322709163346616</v>
      </c>
      <c r="P302" s="9">
        <f>Matrix2!P302/Matrix3!P302*100</f>
        <v>35.520799279415002</v>
      </c>
      <c r="Q302" s="9">
        <f>(Matrix3!Q302-Matrix2!Q302)/Matrix2!Q302*100</f>
        <v>31.534153288996773</v>
      </c>
      <c r="R302" s="40">
        <f>Matrix2!R302/Matrix3!R302*100</f>
        <v>37.812128418549342</v>
      </c>
      <c r="S302" s="38">
        <f>Matrix2!S302/Matrix3!S302*100</f>
        <v>63.993929429619321</v>
      </c>
      <c r="T302" s="38">
        <f>Matrix2!T302/Matrix3!T302*100</f>
        <v>73.262448132780079</v>
      </c>
      <c r="U302" s="38">
        <f>Matrix2!U302/Matrix3!U302*100</f>
        <v>46.153846153846153</v>
      </c>
      <c r="V302" s="38">
        <f>Matrix2!V302/Matrix3!V302*100</f>
        <v>55.946398659966498</v>
      </c>
      <c r="W302" s="38">
        <f>Matrix2!W302/Matrix3!W302*100</f>
        <v>52.41347905282332</v>
      </c>
      <c r="X302" s="38">
        <f>Matrix2!X302/Matrix3!X302*100</f>
        <v>13.60265417642467</v>
      </c>
      <c r="Y302" s="38">
        <f>Matrix2!Y302/Matrix3!Y302*100</f>
        <v>20.801240740924179</v>
      </c>
      <c r="Z302" s="38">
        <f>Matrix2!Z302/Matrix3!Z302*100</f>
        <v>15.274690456665693</v>
      </c>
      <c r="AA302" s="38">
        <f>(Matrix3!AA302-Matrix2!AA302)/Matrix2!AA302*100</f>
        <v>9.0626925081741927</v>
      </c>
      <c r="AB302" s="38">
        <f>Matrix2!AB302/Matrix3!AB302*100</f>
        <v>12.3345558922022</v>
      </c>
      <c r="AC302" s="38">
        <f>Matrix2!AC302/Matrix3!AC302*100</f>
        <v>12.557427258805513</v>
      </c>
      <c r="AD302" s="55">
        <f>Matrix2!AD302/Matrix3!AD302*100</f>
        <v>87.054409005628514</v>
      </c>
      <c r="AE302" s="44">
        <f>Matrix2!AE302/Matrix3!AE302*100</f>
        <v>32.200493639643064</v>
      </c>
      <c r="AF302" s="40">
        <f>Matrix2!AF302/Matrix3!AF302*100</f>
        <v>0</v>
      </c>
      <c r="AG302" s="38">
        <f>Matrix2!AG302/Matrix3!AG302*100</f>
        <v>18.132991302256602</v>
      </c>
      <c r="AH302" s="38">
        <f>Matrix2!AH302/Matrix3!AH302*100</f>
        <v>57.362637362637358</v>
      </c>
      <c r="AI302" s="38">
        <f>Matrix2!AI302/Matrix3!AI302*100</f>
        <v>94.110821003771392</v>
      </c>
      <c r="AJ302" s="38">
        <f>Matrix2!AJ302/Matrix3!AJ302*100</f>
        <v>21.43549951503395</v>
      </c>
      <c r="AK302" s="55">
        <f>Matrix2!AK302/Matrix3!AK302*100</f>
        <v>20.642912470952751</v>
      </c>
      <c r="AL302" s="55">
        <f>Matrix2!AL302/Matrix3!AL302*100</f>
        <v>18.628969790859799</v>
      </c>
      <c r="AM302" s="55">
        <f>Matrix2!AM302/Matrix3!AM302*100</f>
        <v>43.714821763602252</v>
      </c>
      <c r="AN302" s="38">
        <f>Matrix2!AN302/Matrix3!AN302*100</f>
        <v>21.861184792219273</v>
      </c>
      <c r="AO302" s="55">
        <f>Matrix2!AO302/Matrix3!AO302*1000</f>
        <v>57.692307692307693</v>
      </c>
      <c r="AP302" s="38">
        <f>Matrix2!AP302/Matrix3!AP302*100</f>
        <v>11.830985915492958</v>
      </c>
      <c r="AQ302" s="40">
        <f>Matrix2!AQ302/Matrix3!AQ302*100</f>
        <v>18.832891246684351</v>
      </c>
      <c r="AR302" s="38">
        <f>Matrix2!AR302/Matrix3!AR302*100</f>
        <v>9.7518938634815022</v>
      </c>
      <c r="AS302" s="38">
        <f>Matrix2!AS302/Matrix3!AS302*100</f>
        <v>34.607480476777639</v>
      </c>
      <c r="AT302" s="38">
        <f>Matrix2!AT302/Matrix3!AT302*100</f>
        <v>32.422802850356298</v>
      </c>
      <c r="AU302" s="38">
        <f>Matrix2!AU302/Matrix3!AU302*100</f>
        <v>41.025641025641022</v>
      </c>
      <c r="AV302" s="38">
        <f>Matrix2!AV302/Matrix3!AV302*100</f>
        <v>14.919852034525277</v>
      </c>
      <c r="AW302" s="38">
        <f>Matrix2!AW302/Matrix3!AW302*100</f>
        <v>3.6580353473078504</v>
      </c>
      <c r="AX302" s="29" t="s">
        <v>237</v>
      </c>
      <c r="AY302" s="38" t="s">
        <v>46</v>
      </c>
      <c r="AZ302" s="38" t="s">
        <v>46</v>
      </c>
      <c r="BA302" s="40">
        <f>Matrix2!BA302/Matrix3!BA302*1000</f>
        <v>12.968967114404817</v>
      </c>
      <c r="BB302" s="44">
        <f>Matrix2!BB302/Matrix3!BB302*100</f>
        <v>9.2789290151909896</v>
      </c>
      <c r="BC302" s="38">
        <f>Matrix2!BC302/Matrix3!BC302*100</f>
        <v>7.2508591065292105</v>
      </c>
      <c r="BD302" s="55">
        <f>Matrix2!BD302/Matrix3!BD302*100</f>
        <v>63.507109004739334</v>
      </c>
      <c r="BE302" s="38">
        <f>Matrix2!BE302/Matrix3!BE302*100</f>
        <v>8.5477941176470598</v>
      </c>
      <c r="BF302" s="51">
        <f>Matrix2!BF302/Matrix3!BF302*100</f>
        <v>67.741935483870961</v>
      </c>
      <c r="BG302" s="38">
        <f>Matrix2!BG302/Matrix3!BG302*100</f>
        <v>22.590083770892623</v>
      </c>
      <c r="BH302" s="38">
        <f>Matrix2!BH302/Matrix3!BH302*100</f>
        <v>5.3051809794180267</v>
      </c>
      <c r="BI302" s="55">
        <f>Matrix2!BI302/Matrix3!BI302*100</f>
        <v>16.026838797350091</v>
      </c>
      <c r="BJ302" s="55">
        <f>Matrix2!BJ302/Matrix3!BJ302*100</f>
        <v>7.6184813996942422</v>
      </c>
      <c r="BK302" s="55">
        <f>Matrix2!BK302/Matrix3!BK302*100</f>
        <v>28.985507246376812</v>
      </c>
      <c r="BL302" s="95" t="s">
        <v>238</v>
      </c>
      <c r="BM302" s="95" t="s">
        <v>238</v>
      </c>
      <c r="BN302" s="95" t="s">
        <v>238</v>
      </c>
      <c r="BO302" s="96" t="s">
        <v>238</v>
      </c>
      <c r="BP302" s="38">
        <f>Matrix2!BP302/Matrix3!BP302*100</f>
        <v>11.148459383753503</v>
      </c>
      <c r="BQ302" s="38">
        <f>Matrix2!BQ302/Matrix3!BQ302*100</f>
        <v>16.978022053425569</v>
      </c>
      <c r="BR302" s="38">
        <f>(Matrix2!BR302-Matrix3!BR302)/Matrix3!BR302*100</f>
        <v>46.170068763874596</v>
      </c>
      <c r="BS302" s="38">
        <f>Matrix2!BS302/Matrix3!BS302*100</f>
        <v>12.445388592729167</v>
      </c>
      <c r="BT302" s="38">
        <f>Matrix2!BT302/Matrix3!BT302*100</f>
        <v>6.0804040242093871</v>
      </c>
      <c r="BU302" s="38">
        <f>Matrix2!BU302/Matrix3!BU302*100</f>
        <v>3.2212885154061621</v>
      </c>
      <c r="BV302" s="38">
        <f>Matrix2!BV302/Matrix3!BV302*100</f>
        <v>13.276031688499973</v>
      </c>
      <c r="BW302" s="55">
        <f>Matrix2!BW302/Matrix3!BW302*100</f>
        <v>14.741830880518833</v>
      </c>
      <c r="BX302" s="95" t="s">
        <v>238</v>
      </c>
      <c r="BY302" s="45">
        <f>Matrix2!BY302/Matrix3!BY302*1000000</f>
        <v>25767.977226783285</v>
      </c>
      <c r="BZ302" s="38">
        <f>Matrix2!BZ302/Matrix3!BZ302*100</f>
        <v>62.363220970780397</v>
      </c>
      <c r="CA302" s="38">
        <f>Matrix2!CA302/Matrix3!CA302*100</f>
        <v>68.570331007106731</v>
      </c>
      <c r="CB302" s="38">
        <f>Matrix2!CB302/Matrix3!CB302*100</f>
        <v>88.851540616246496</v>
      </c>
      <c r="CC302" s="38">
        <f>Matrix2!CC302/Matrix3!CC302*100</f>
        <v>11.148459383753503</v>
      </c>
      <c r="CD302" s="38">
        <f>Matrix2!CD302/Matrix3!CD302*100</f>
        <v>8.7394957983193269</v>
      </c>
      <c r="CE302" s="38">
        <f>Matrix2!CE302/Matrix3!CE302*100</f>
        <v>68.484657419083646</v>
      </c>
      <c r="CF302" s="38">
        <f>Matrix2!CF302/Matrix3!CF302*100</f>
        <v>9.606986899563319</v>
      </c>
      <c r="CG302" s="35">
        <f>Matrix2!$CG302-Matrix3!CG302</f>
        <v>-4864</v>
      </c>
      <c r="CH302" s="38">
        <f>Matrix2!CH302/Matrix3!CH302*100</f>
        <v>6.4528568674079319</v>
      </c>
      <c r="CI302" s="38">
        <f>Matrix2!CI302/Matrix3!CI302*100</f>
        <v>4.9810399125907834</v>
      </c>
      <c r="CJ302" s="38">
        <f>Matrix2!CJ302/Matrix3!CJ302*100</f>
        <v>1.4718169548171476</v>
      </c>
      <c r="CK302" s="38">
        <f>Matrix2!CK302/Matrix3!CK302*100</f>
        <v>42.828685258964143</v>
      </c>
      <c r="CL302" s="29" t="s">
        <v>237</v>
      </c>
      <c r="CM302" s="38">
        <f>Matrix2!CM302/Matrix3!CM302*100</f>
        <v>63.545816733067731</v>
      </c>
      <c r="CN302" s="38">
        <f>Matrix2!CN302/Matrix3!CN302*100</f>
        <v>19.873271889400922</v>
      </c>
      <c r="CO302" s="40">
        <f>Matrix2!CO302/Matrix3!CO302*100</f>
        <v>12.28615863141524</v>
      </c>
      <c r="CP302" s="35">
        <f>Matrix2!CP302-Matrix3!CP302</f>
        <v>15</v>
      </c>
      <c r="CQ302" s="77">
        <f>Matrix2!CQ302/Matrix3!CQ302*100-100</f>
        <v>0.12556504269211644</v>
      </c>
      <c r="CR302" s="54">
        <f>Matrix2!CR302-Matrix3!CR302</f>
        <v>187</v>
      </c>
      <c r="CS302" s="6">
        <f>Matrix2!CS302/Matrix3!CS302*100-100</f>
        <v>1.5882452862238807</v>
      </c>
      <c r="CT302" s="38">
        <f>Matrix2!CT302/Matrix3!CT302*100</f>
        <v>53.356742747261933</v>
      </c>
      <c r="CU302" s="35">
        <f>Matrix2!CT302-Matrix3!CU302</f>
        <v>8</v>
      </c>
      <c r="CV302" s="38">
        <f>Matrix2!CV302/Matrix3!CV302*100</f>
        <v>94.36418359668923</v>
      </c>
      <c r="CW302" s="38">
        <f>Matrix2!CW302/Matrix3!CW302*100</f>
        <v>45.239889374323617</v>
      </c>
      <c r="CX302" s="55">
        <f>Matrix2!CX302/Matrix3!CX302</f>
        <v>2.1189909971122813</v>
      </c>
      <c r="CY302" s="88">
        <f>Matrix2!CY302/Matrix3!CY302</f>
        <v>6.596774193548387</v>
      </c>
      <c r="CZ302" s="88">
        <f>Matrix2!CZ302/Matrix3!CZ302</f>
        <v>70.677053824362602</v>
      </c>
      <c r="DA302" s="52">
        <f>(Matrix2!DA302-Matrix3!DA302)/Matrix3!DA302*100</f>
        <v>8.1999999999999993</v>
      </c>
      <c r="DB302" s="34" t="s">
        <v>46</v>
      </c>
      <c r="DC302" s="34" t="s">
        <v>46</v>
      </c>
      <c r="DD302" s="34" t="s">
        <v>46</v>
      </c>
      <c r="DE302" s="34" t="s">
        <v>46</v>
      </c>
      <c r="DF302" s="44">
        <f>Matrix2!DF302/Matrix3!DF302*100</f>
        <v>7.2508591065292105</v>
      </c>
      <c r="DG302" s="44">
        <f>Matrix2!DG302/Matrix3!DG302*100</f>
        <v>63.507109004739334</v>
      </c>
      <c r="DH302" s="44">
        <f>Matrix2!DH302/Matrix3!DH302*100</f>
        <v>8.5477941176470598</v>
      </c>
      <c r="DI302" s="44">
        <f>Matrix2!DI302/Matrix3!DI302*100</f>
        <v>67.741935483870961</v>
      </c>
    </row>
    <row r="303" spans="1:113" x14ac:dyDescent="0.2">
      <c r="A303" s="3" t="s">
        <v>38</v>
      </c>
      <c r="B303" s="4">
        <v>2023</v>
      </c>
      <c r="C303" s="2" t="s">
        <v>15</v>
      </c>
      <c r="D303" s="38">
        <f>Matrix2!D303/Matrix3!D303*100</f>
        <v>12.853470437017995</v>
      </c>
      <c r="E303" s="38">
        <f>Matrix2!E303/Matrix3!E303*100</f>
        <v>17.602996254681649</v>
      </c>
      <c r="F303" s="29" t="s">
        <v>46</v>
      </c>
      <c r="G303" s="96" t="s">
        <v>238</v>
      </c>
      <c r="H303" s="38">
        <f>Matrix2!H303/Matrix3!H303*100</f>
        <v>16.486881285465476</v>
      </c>
      <c r="I303" s="38">
        <f>Matrix2!I303/Matrix3!I303*100</f>
        <v>35.572223158604416</v>
      </c>
      <c r="J303" s="38">
        <f>Matrix2!J303/Matrix3!J303*100</f>
        <v>56.138410491388846</v>
      </c>
      <c r="K303" s="38">
        <f>Matrix2!K303/Matrix3!K303*100</f>
        <v>36.392944319071525</v>
      </c>
      <c r="L303" s="38">
        <f>Matrix2!L303/Matrix3!L303*100</f>
        <v>15.987294865007939</v>
      </c>
      <c r="M303" s="9" t="s">
        <v>46</v>
      </c>
      <c r="N303" s="29">
        <v>22.7</v>
      </c>
      <c r="O303" s="9">
        <f>Matrix2!O303/Matrix3!O303*100</f>
        <v>44.263408010862186</v>
      </c>
      <c r="P303" s="9">
        <f>Matrix2!P303/Matrix3!P303*100</f>
        <v>32.132647513691801</v>
      </c>
      <c r="Q303" s="9">
        <f>(Matrix3!Q303-Matrix2!Q303)/Matrix2!Q303*100</f>
        <v>29.748588665820623</v>
      </c>
      <c r="R303" s="40">
        <f>Matrix2!R303/Matrix3!R303*100</f>
        <v>36.309422388822625</v>
      </c>
      <c r="S303" s="38">
        <f>Matrix2!S303/Matrix3!S303*100</f>
        <v>64.383206634416041</v>
      </c>
      <c r="T303" s="38">
        <f>Matrix2!T303/Matrix3!T303*100</f>
        <v>76.888408148548777</v>
      </c>
      <c r="U303" s="38">
        <f>Matrix2!U303/Matrix3!U303*100</f>
        <v>45.566070802663859</v>
      </c>
      <c r="V303" s="38">
        <f>Matrix2!V303/Matrix3!V303*100</f>
        <v>55.471478463329447</v>
      </c>
      <c r="W303" s="38">
        <f>Matrix2!W303/Matrix3!W303*100</f>
        <v>50.907692307692308</v>
      </c>
      <c r="X303" s="38">
        <f>Matrix2!X303/Matrix3!X303*100</f>
        <v>11.899549259497746</v>
      </c>
      <c r="Y303" s="38">
        <f>Matrix2!Y303/Matrix3!Y303*100</f>
        <v>21.81251335846963</v>
      </c>
      <c r="Z303" s="38">
        <f>Matrix2!Z303/Matrix3!Z303*100</f>
        <v>11.984511208208094</v>
      </c>
      <c r="AA303" s="38">
        <f>(Matrix3!AA303-Matrix2!AA303)/Matrix2!AA303*100</f>
        <v>13.084562653654338</v>
      </c>
      <c r="AB303" s="38">
        <f>Matrix2!AB303/Matrix3!AB303*100</f>
        <v>12.451753649941265</v>
      </c>
      <c r="AC303" s="38">
        <f>Matrix2!AC303/Matrix3!AC303*100</f>
        <v>12.042209807572936</v>
      </c>
      <c r="AD303" s="55">
        <f>Matrix2!AD303/Matrix3!AD303*100</f>
        <v>87.699316628701595</v>
      </c>
      <c r="AE303" s="44">
        <f>Matrix2!AE303/Matrix3!AE303*100</f>
        <v>27.453706629589835</v>
      </c>
      <c r="AF303" s="40">
        <f>Matrix2!AF303/Matrix3!AF303*100</f>
        <v>79.250520471894518</v>
      </c>
      <c r="AG303" s="38">
        <f>Matrix2!AG303/Matrix3!AG303*100</f>
        <v>17.779088712849038</v>
      </c>
      <c r="AH303" s="38">
        <f>Matrix2!AH303/Matrix3!AH303*100</f>
        <v>57.017543859649123</v>
      </c>
      <c r="AI303" s="38">
        <f>Matrix2!AI303/Matrix3!AI303*100</f>
        <v>95.372427784755104</v>
      </c>
      <c r="AJ303" s="38">
        <f>Matrix2!AJ303/Matrix3!AJ303*100</f>
        <v>2.3594725884802221</v>
      </c>
      <c r="AK303" s="55">
        <f>Matrix2!AK303/Matrix3!AK303*100</f>
        <v>23.301486199575372</v>
      </c>
      <c r="AL303" s="55">
        <f>Matrix2!AL303/Matrix3!AL303*100</f>
        <v>18.232484076433121</v>
      </c>
      <c r="AM303" s="55">
        <f>Matrix2!AM303/Matrix3!AM303*100</f>
        <v>43.166287015945329</v>
      </c>
      <c r="AN303" s="38">
        <f>Matrix2!AN303/Matrix3!AN303*100</f>
        <v>21.930794754305577</v>
      </c>
      <c r="AO303" s="55">
        <f>Matrix2!AO303/Matrix3!AO303*1000</f>
        <v>66.99320587770579</v>
      </c>
      <c r="AP303" s="38">
        <f>Matrix2!AP303/Matrix3!AP303*100</f>
        <v>17.602996254681649</v>
      </c>
      <c r="AQ303" s="40">
        <f>Matrix2!AQ303/Matrix3!AQ303*100</f>
        <v>19.715808170515096</v>
      </c>
      <c r="AR303" s="38">
        <f>Matrix2!AR303/Matrix3!AR303*100</f>
        <v>10.028653295128938</v>
      </c>
      <c r="AS303" s="38">
        <f>Matrix2!AS303/Matrix3!AS303*100</f>
        <v>35.126050420168063</v>
      </c>
      <c r="AT303" s="38">
        <f>Matrix2!AT303/Matrix3!AT303*100</f>
        <v>34.609250398724086</v>
      </c>
      <c r="AU303" s="38">
        <f>Matrix2!AU303/Matrix3!AU303*100</f>
        <v>41.244239631336406</v>
      </c>
      <c r="AV303" s="38">
        <f>Matrix2!AV303/Matrix3!AV303*100</f>
        <v>13.753501400560225</v>
      </c>
      <c r="AW303" s="38">
        <f>Matrix2!AW303/Matrix3!AW303*100</f>
        <v>3.473389355742297</v>
      </c>
      <c r="AX303" s="29">
        <v>6.6</v>
      </c>
      <c r="AY303" s="38" t="s">
        <v>46</v>
      </c>
      <c r="AZ303" s="38" t="s">
        <v>46</v>
      </c>
      <c r="BA303" s="40">
        <f>Matrix2!BA303/Matrix3!BA303*1000</f>
        <v>12.627781118460614</v>
      </c>
      <c r="BB303" s="44">
        <f>Matrix2!BB303/Matrix3!BB303*100</f>
        <v>9.4527782459688758</v>
      </c>
      <c r="BC303" s="38">
        <f>Matrix2!BC303/Matrix3!BC303*100</f>
        <v>7.7036672409549585</v>
      </c>
      <c r="BD303" s="55">
        <f>Matrix2!BD303/Matrix3!BD303*100</f>
        <v>53.354632587859427</v>
      </c>
      <c r="BE303" s="38">
        <f>Matrix2!BE303/Matrix3!BE303*100</f>
        <v>6.0105680317040955</v>
      </c>
      <c r="BF303" s="51">
        <f>Matrix2!BF303/Matrix3!BF303*100</f>
        <v>50.549450549450547</v>
      </c>
      <c r="BG303" s="38">
        <f>Matrix2!BG303/Matrix3!BG303*100</f>
        <v>21.225911568065623</v>
      </c>
      <c r="BH303" s="38">
        <f>Matrix2!BH303/Matrix3!BH303*100</f>
        <v>4.6188459502382218</v>
      </c>
      <c r="BI303" s="55">
        <f>Matrix2!BI303/Matrix3!BI303*100</f>
        <v>15.414928140936485</v>
      </c>
      <c r="BJ303" s="55">
        <f>Matrix2!BJ303/Matrix3!BJ303*100</f>
        <v>7.7828001854427438</v>
      </c>
      <c r="BK303" s="55">
        <f>Matrix2!BK303/Matrix3!BK303*100</f>
        <v>25.912137006701414</v>
      </c>
      <c r="BL303" s="95" t="s">
        <v>238</v>
      </c>
      <c r="BM303" s="95" t="s">
        <v>238</v>
      </c>
      <c r="BN303" s="95" t="s">
        <v>238</v>
      </c>
      <c r="BO303" s="96" t="s">
        <v>238</v>
      </c>
      <c r="BP303" s="38">
        <f>Matrix2!BP303/Matrix3!BP303*100</f>
        <v>10.74892072827379</v>
      </c>
      <c r="BQ303" s="38">
        <f>Matrix2!BQ303/Matrix3!BQ303*100</f>
        <v>15.062803899875563</v>
      </c>
      <c r="BR303" s="38">
        <f>(Matrix2!BR303-Matrix3!BR303)/Matrix3!BR303*100</f>
        <v>49.111261872455898</v>
      </c>
      <c r="BS303" s="38">
        <f>Matrix2!BS303/Matrix3!BS303*100</f>
        <v>12.247879094331141</v>
      </c>
      <c r="BT303" s="38">
        <f>Matrix2!BT303/Matrix3!BT303*100</f>
        <v>5.6463846283499066</v>
      </c>
      <c r="BU303" s="38">
        <f>Matrix2!BU303/Matrix3!BU303*100</f>
        <v>3.1158105487080023</v>
      </c>
      <c r="BV303" s="38">
        <f>Matrix2!BV303/Matrix3!BV303*100</f>
        <v>12.837886028100707</v>
      </c>
      <c r="BW303" s="55">
        <f>Matrix2!BW303/Matrix3!BW303*100</f>
        <v>14.153189393317462</v>
      </c>
      <c r="BX303" s="95" t="s">
        <v>238</v>
      </c>
      <c r="BY303" s="45">
        <f>Matrix2!BY303/Matrix3!BY303*1000000</f>
        <v>25511.190219135711</v>
      </c>
      <c r="BZ303" s="38">
        <f>Matrix2!BZ303/Matrix3!BZ303*100</f>
        <v>63.835046912747906</v>
      </c>
      <c r="CA303" s="38">
        <f>Matrix2!CA303/Matrix3!CA303*100</f>
        <v>70.502867225408025</v>
      </c>
      <c r="CB303" s="38">
        <f>Matrix2!CB303/Matrix3!CB303*100</f>
        <v>89.251079271726212</v>
      </c>
      <c r="CC303" s="38">
        <f>Matrix2!CC303/Matrix3!CC303*100</f>
        <v>10.74892072827379</v>
      </c>
      <c r="CD303" s="38">
        <f>Matrix2!CD303/Matrix3!CD303*100</f>
        <v>8.0397922792967513</v>
      </c>
      <c r="CE303" s="38">
        <f>Matrix2!CE303/Matrix3!CE303*100</f>
        <v>70.325972660357522</v>
      </c>
      <c r="CF303" s="38">
        <f>Matrix2!CF303/Matrix3!CF303*100</f>
        <v>10.764872521246458</v>
      </c>
      <c r="CG303" s="35">
        <f>Matrix2!$CG303-Matrix3!CG303</f>
        <v>-7739</v>
      </c>
      <c r="CH303" s="38">
        <f>Matrix2!CH303/Matrix3!CH303*100</f>
        <v>6.482133427213518</v>
      </c>
      <c r="CI303" s="38">
        <f>Matrix2!CI303/Matrix3!CI303*100</f>
        <v>4.9287097342017248</v>
      </c>
      <c r="CJ303" s="38">
        <f>Matrix2!CJ303/Matrix3!CJ303*100</f>
        <v>1.5534236930117937</v>
      </c>
      <c r="CK303" s="38">
        <f>Matrix2!CK303/Matrix3!CK303*100</f>
        <v>42.837746096401901</v>
      </c>
      <c r="CL303" s="29">
        <v>7.7</v>
      </c>
      <c r="CM303" s="38">
        <f>Matrix2!CM303/Matrix3!CM303*100</f>
        <v>61.507128309572302</v>
      </c>
      <c r="CN303" s="38">
        <f>Matrix2!CN303/Matrix3!CN303*100</f>
        <v>20.468557336621455</v>
      </c>
      <c r="CO303" s="40">
        <f>Matrix2!CO303/Matrix3!CO303*100</f>
        <v>12.080320545295445</v>
      </c>
      <c r="CP303" s="35">
        <f>Matrix2!CP303-Matrix3!CP303</f>
        <v>43</v>
      </c>
      <c r="CQ303" s="77">
        <f>Matrix2!CQ303/Matrix3!CQ303*100-100</f>
        <v>0.24473534433693089</v>
      </c>
      <c r="CR303" s="54">
        <f>Matrix2!CR303-Matrix3!CR303</f>
        <v>357</v>
      </c>
      <c r="CS303" s="6">
        <f>Matrix2!CS303/Matrix3!CS303*100-100</f>
        <v>2.0688456189151623</v>
      </c>
      <c r="CT303" s="38">
        <f>Matrix2!CT303/Matrix3!CT303*100</f>
        <v>61.267245784363823</v>
      </c>
      <c r="CU303" s="35">
        <f>Matrix2!CT303-Matrix3!CU303</f>
        <v>34</v>
      </c>
      <c r="CV303" s="38">
        <f>Matrix2!CV303/Matrix3!CV303*100</f>
        <v>90.805654913983986</v>
      </c>
      <c r="CW303" s="38">
        <f>Matrix2!CW303/Matrix3!CW303*100</f>
        <v>44.928366762177653</v>
      </c>
      <c r="CX303" s="55">
        <f>Matrix2!CX303/Matrix3!CX303</f>
        <v>2.0629346314325452</v>
      </c>
      <c r="CY303" s="88">
        <f>Matrix2!CY303/Matrix3!CY303</f>
        <v>6.5824704142011834</v>
      </c>
      <c r="CZ303" s="88">
        <f>Matrix2!CZ303/Matrix3!CZ303</f>
        <v>72.946721311475414</v>
      </c>
      <c r="DA303" s="52">
        <f>(Matrix2!DA303-Matrix3!DA303)/Matrix3!DA303*100</f>
        <v>8.1999999999999904</v>
      </c>
      <c r="DB303" s="34" t="s">
        <v>46</v>
      </c>
      <c r="DC303" s="34" t="s">
        <v>46</v>
      </c>
      <c r="DD303" s="34" t="s">
        <v>46</v>
      </c>
      <c r="DE303" s="34" t="s">
        <v>46</v>
      </c>
      <c r="DF303" s="44">
        <f>Matrix2!DF303/Matrix3!DF303*100</f>
        <v>7.7036672409549585</v>
      </c>
      <c r="DG303" s="44">
        <f>Matrix2!DG303/Matrix3!DG303*100</f>
        <v>53.354632587859427</v>
      </c>
      <c r="DH303" s="44">
        <f>Matrix2!DH303/Matrix3!DH303*100</f>
        <v>6.0105680317040955</v>
      </c>
      <c r="DI303" s="44">
        <f>Matrix2!DI303/Matrix3!DI303*100</f>
        <v>50.549450549450547</v>
      </c>
    </row>
    <row r="304" spans="1:113" x14ac:dyDescent="0.2">
      <c r="A304" s="3" t="s">
        <v>39</v>
      </c>
      <c r="B304" s="4">
        <v>2023</v>
      </c>
      <c r="C304" s="2" t="s">
        <v>16</v>
      </c>
      <c r="D304" s="38">
        <f>Matrix2!D304/Matrix3!D304*100</f>
        <v>11.511789181692095</v>
      </c>
      <c r="E304" s="38">
        <f>Matrix2!E304/Matrix3!E304*100</f>
        <v>8.6892488954344618</v>
      </c>
      <c r="F304" s="29" t="s">
        <v>46</v>
      </c>
      <c r="G304" s="96" t="s">
        <v>238</v>
      </c>
      <c r="H304" s="38">
        <f>Matrix2!H304/Matrix3!H304*100</f>
        <v>10.724188549991846</v>
      </c>
      <c r="I304" s="38">
        <f>Matrix2!I304/Matrix3!I304*100</f>
        <v>24.518838688631543</v>
      </c>
      <c r="J304" s="38">
        <f>Matrix2!J304/Matrix3!J304*100</f>
        <v>38.470643939393938</v>
      </c>
      <c r="K304" s="38">
        <f>Matrix2!K304/Matrix3!K304*100</f>
        <v>24.897560975609757</v>
      </c>
      <c r="L304" s="38">
        <f>Matrix2!L304/Matrix3!L304*100</f>
        <v>11.370558375634518</v>
      </c>
      <c r="M304" s="9" t="s">
        <v>46</v>
      </c>
      <c r="N304" s="29" t="s">
        <v>237</v>
      </c>
      <c r="O304" s="9">
        <f>Matrix2!O304/Matrix3!O304*100</f>
        <v>35.084427767354597</v>
      </c>
      <c r="P304" s="9">
        <f>Matrix2!P304/Matrix3!P304*100</f>
        <v>31.373196005753378</v>
      </c>
      <c r="Q304" s="9">
        <f>(Matrix3!Q304-Matrix2!Q304)/Matrix2!Q304*100</f>
        <v>41.239119784710979</v>
      </c>
      <c r="R304" s="40">
        <f>Matrix2!R304/Matrix3!R304*100</f>
        <v>33.384030418250951</v>
      </c>
      <c r="S304" s="38">
        <f>Matrix2!S304/Matrix3!S304*100</f>
        <v>63.202481804080655</v>
      </c>
      <c r="T304" s="38">
        <f>Matrix2!T304/Matrix3!T304*100</f>
        <v>71.821924858466289</v>
      </c>
      <c r="U304" s="38">
        <f>Matrix2!U304/Matrix3!U304*100</f>
        <v>47.514486123818237</v>
      </c>
      <c r="V304" s="38">
        <f>Matrix2!V304/Matrix3!V304*100</f>
        <v>59.788867562380041</v>
      </c>
      <c r="W304" s="38">
        <f>Matrix2!W304/Matrix3!W304*100</f>
        <v>51.626016260162601</v>
      </c>
      <c r="X304" s="38">
        <f>Matrix2!X304/Matrix3!X304*100</f>
        <v>10.226612434631029</v>
      </c>
      <c r="Y304" s="38">
        <f>Matrix2!Y304/Matrix3!Y304*100</f>
        <v>18.470704592232416</v>
      </c>
      <c r="Z304" s="38">
        <f>Matrix2!Z304/Matrix3!Z304*100</f>
        <v>9.6339944430467828</v>
      </c>
      <c r="AA304" s="38">
        <f>(Matrix3!AA304-Matrix2!AA304)/Matrix2!AA304*100</f>
        <v>12.593373281099579</v>
      </c>
      <c r="AB304" s="38">
        <f>Matrix2!AB304/Matrix3!AB304*100</f>
        <v>7.1635131785507715</v>
      </c>
      <c r="AC304" s="38">
        <f>Matrix2!AC304/Matrix3!AC304*100</f>
        <v>6.3360437967957495</v>
      </c>
      <c r="AD304" s="55">
        <f>Matrix2!AD304/Matrix3!AD304*100</f>
        <v>82.444444444444443</v>
      </c>
      <c r="AE304" s="44">
        <f>Matrix2!AE304/Matrix3!AE304*100</f>
        <v>27.896781906944305</v>
      </c>
      <c r="AF304" s="40">
        <f>Matrix2!AF304/Matrix3!AF304*100</f>
        <v>83.333333333333343</v>
      </c>
      <c r="AG304" s="38">
        <f>Matrix2!AG304/Matrix3!AG304*100</f>
        <v>17.223943891697928</v>
      </c>
      <c r="AH304" s="38">
        <f>Matrix2!AH304/Matrix3!AH304*100</f>
        <v>67.201834862385326</v>
      </c>
      <c r="AI304" s="38">
        <f>Matrix2!AI304/Matrix3!AI304*100</f>
        <v>96.136814780882574</v>
      </c>
      <c r="AJ304" s="38">
        <f>Matrix2!AJ304/Matrix3!AJ304*100</f>
        <v>8.9403973509933774</v>
      </c>
      <c r="AK304" s="55">
        <f>Matrix2!AK304/Matrix3!AK304*100</f>
        <v>17.935432443204462</v>
      </c>
      <c r="AL304" s="55">
        <f>Matrix2!AL304/Matrix3!AL304*100</f>
        <v>9.525707453168593</v>
      </c>
      <c r="AM304" s="55">
        <f>Matrix2!AM304/Matrix3!AM304*100</f>
        <v>29.111111111111111</v>
      </c>
      <c r="AN304" s="38">
        <f>Matrix2!AN304/Matrix3!AN304*100</f>
        <v>12.215909090909092</v>
      </c>
      <c r="AO304" s="55">
        <f>Matrix2!AO304/Matrix3!AO304*1000</f>
        <v>58.712121212121218</v>
      </c>
      <c r="AP304" s="38">
        <f>Matrix2!AP304/Matrix3!AP304*100</f>
        <v>8.6892488954344618</v>
      </c>
      <c r="AQ304" s="40">
        <f>Matrix2!AQ304/Matrix3!AQ304*100</f>
        <v>9.6638655462184886</v>
      </c>
      <c r="AR304" s="38">
        <f>Matrix2!AR304/Matrix3!AR304*100</f>
        <v>9.643614418528788</v>
      </c>
      <c r="AS304" s="38">
        <f>Matrix2!AS304/Matrix3!AS304*100</f>
        <v>34.20718816067653</v>
      </c>
      <c r="AT304" s="38">
        <f>Matrix2!AT304/Matrix3!AT304*100</f>
        <v>33.621755253399257</v>
      </c>
      <c r="AU304" s="38">
        <f>Matrix2!AU304/Matrix3!AU304*100</f>
        <v>43.014705882352942</v>
      </c>
      <c r="AV304" s="38">
        <f>Matrix2!AV304/Matrix3!AV304*100</f>
        <v>8.9640591966173346</v>
      </c>
      <c r="AW304" s="38">
        <f>Matrix2!AW304/Matrix3!AW304*100</f>
        <v>2.2410147991543337</v>
      </c>
      <c r="AX304" s="29" t="s">
        <v>237</v>
      </c>
      <c r="AY304" s="38" t="s">
        <v>46</v>
      </c>
      <c r="AZ304" s="38" t="s">
        <v>46</v>
      </c>
      <c r="BA304" s="40">
        <f>Matrix2!BA304/Matrix3!BA304*1000</f>
        <v>14.051522248243559</v>
      </c>
      <c r="BB304" s="44">
        <f>Matrix2!BB304/Matrix3!BB304*100</f>
        <v>10.907682270428968</v>
      </c>
      <c r="BC304" s="38">
        <f>Matrix2!BC304/Matrix3!BC304*100</f>
        <v>6.2477297493643302</v>
      </c>
      <c r="BD304" s="55">
        <f>Matrix2!BD304/Matrix3!BD304*100</f>
        <v>58.720930232558146</v>
      </c>
      <c r="BE304" s="38">
        <f>Matrix2!BE304/Matrix3!BE304*100</f>
        <v>5.1599587203302368</v>
      </c>
      <c r="BF304" s="51">
        <f>Matrix2!BF304/Matrix3!BF304*100</f>
        <v>30</v>
      </c>
      <c r="BG304" s="38">
        <f>Matrix2!BG304/Matrix3!BG304*100</f>
        <v>20.082368292285107</v>
      </c>
      <c r="BH304" s="38">
        <f>Matrix2!BH304/Matrix3!BH304*100</f>
        <v>3.0253807106598982</v>
      </c>
      <c r="BI304" s="55">
        <f>Matrix2!BI304/Matrix3!BI304*100</f>
        <v>14.568109424770469</v>
      </c>
      <c r="BJ304" s="55">
        <f>Matrix2!BJ304/Matrix3!BJ304*100</f>
        <v>6.4174629941914931</v>
      </c>
      <c r="BK304" s="55">
        <f>Matrix2!BK304/Matrix3!BK304*100</f>
        <v>26.131386861313871</v>
      </c>
      <c r="BL304" s="95" t="s">
        <v>238</v>
      </c>
      <c r="BM304" s="95" t="s">
        <v>238</v>
      </c>
      <c r="BN304" s="95" t="s">
        <v>238</v>
      </c>
      <c r="BO304" s="96" t="s">
        <v>238</v>
      </c>
      <c r="BP304" s="38">
        <f>Matrix2!BP304/Matrix3!BP304*100</f>
        <v>9.5780862211600333</v>
      </c>
      <c r="BQ304" s="38">
        <f>Matrix2!BQ304/Matrix3!BQ304*100</f>
        <v>12.462806523466284</v>
      </c>
      <c r="BR304" s="38">
        <f>(Matrix2!BR304-Matrix3!BR304)/Matrix3!BR304*100</f>
        <v>57.84211088558915</v>
      </c>
      <c r="BS304" s="38">
        <f>Matrix2!BS304/Matrix3!BS304*100</f>
        <v>6.7525689120861196</v>
      </c>
      <c r="BT304" s="38">
        <f>Matrix2!BT304/Matrix3!BT304*100</f>
        <v>2.7850269124123308</v>
      </c>
      <c r="BU304" s="38">
        <f>Matrix2!BU304/Matrix3!BU304*100</f>
        <v>1.6545638385881054</v>
      </c>
      <c r="BV304" s="38">
        <f>Matrix2!BV304/Matrix3!BV304*100</f>
        <v>6.546252359814277</v>
      </c>
      <c r="BW304" s="55">
        <f>Matrix2!BW304/Matrix3!BW304*100</f>
        <v>7.9525775942453709</v>
      </c>
      <c r="BX304" s="95" t="s">
        <v>238</v>
      </c>
      <c r="BY304" s="45">
        <f>Matrix2!BY304/Matrix3!BY304*1000000</f>
        <v>25888.384029618413</v>
      </c>
      <c r="BZ304" s="38">
        <f>Matrix2!BZ304/Matrix3!BZ304*100</f>
        <v>65.658130810634489</v>
      </c>
      <c r="CA304" s="38">
        <f>Matrix2!CA304/Matrix3!CA304*100</f>
        <v>67.349718318578596</v>
      </c>
      <c r="CB304" s="38">
        <f>Matrix2!CB304/Matrix3!CB304*100</f>
        <v>90.421913778839965</v>
      </c>
      <c r="CC304" s="38">
        <f>Matrix2!CC304/Matrix3!CC304*100</f>
        <v>9.5780862211600333</v>
      </c>
      <c r="CD304" s="38">
        <f>Matrix2!CD304/Matrix3!CD304*100</f>
        <v>7.8499862119680115</v>
      </c>
      <c r="CE304" s="38">
        <f>Matrix2!CE304/Matrix3!CE304*100</f>
        <v>70.102673579343303</v>
      </c>
      <c r="CF304" s="38">
        <f>Matrix2!CF304/Matrix3!CF304*100</f>
        <v>6.1728395061728394</v>
      </c>
      <c r="CG304" s="35">
        <f>Matrix2!$CG304-Matrix3!CG304</f>
        <v>-3573</v>
      </c>
      <c r="CH304" s="38">
        <f>Matrix2!CH304/Matrix3!CH304*100</f>
        <v>3.3101478077257482</v>
      </c>
      <c r="CI304" s="38">
        <f>Matrix2!CI304/Matrix3!CI304*100</f>
        <v>2.3040616072537574</v>
      </c>
      <c r="CJ304" s="38">
        <f>Matrix2!CJ304/Matrix3!CJ304*100</f>
        <v>1.006086200471991</v>
      </c>
      <c r="CK304" s="38">
        <f>Matrix2!CK304/Matrix3!CK304*100</f>
        <v>39.774859287054412</v>
      </c>
      <c r="CL304" s="29" t="s">
        <v>237</v>
      </c>
      <c r="CM304" s="38">
        <f>Matrix2!CM304/Matrix3!CM304*100</f>
        <v>57.973733583489683</v>
      </c>
      <c r="CN304" s="38">
        <f>Matrix2!CN304/Matrix3!CN304*100</f>
        <v>20.454545454545457</v>
      </c>
      <c r="CO304" s="40">
        <f>Matrix2!CO304/Matrix3!CO304*100</f>
        <v>6.4455284552845535</v>
      </c>
      <c r="CP304" s="35">
        <f>Matrix2!CP304-Matrix3!CP304</f>
        <v>136</v>
      </c>
      <c r="CQ304" s="77">
        <f>Matrix2!CQ304/Matrix3!CQ304*100-100</f>
        <v>1.2688934502705678</v>
      </c>
      <c r="CR304" s="54">
        <f>Matrix2!CR304-Matrix3!CR304</f>
        <v>180</v>
      </c>
      <c r="CS304" s="6">
        <f>Matrix2!CS304/Matrix3!CS304*100-100</f>
        <v>1.6863406408094335</v>
      </c>
      <c r="CT304" s="38">
        <f>Matrix2!CT304/Matrix3!CT304*100</f>
        <v>31.978993919292424</v>
      </c>
      <c r="CU304" s="35">
        <f>Matrix2!CT304-Matrix3!CU304</f>
        <v>76</v>
      </c>
      <c r="CV304" s="38">
        <f>Matrix2!CV304/Matrix3!CV304*100</f>
        <v>109.88299244518149</v>
      </c>
      <c r="CW304" s="38">
        <f>Matrix2!CW304/Matrix3!CW304*100</f>
        <v>48.632767900831837</v>
      </c>
      <c r="CX304" s="55">
        <f>Matrix2!CX304/Matrix3!CX304</f>
        <v>2.2975454375117108</v>
      </c>
      <c r="CY304" s="88">
        <f>Matrix2!CY304/Matrix3!CY304</f>
        <v>2.3676385402587372</v>
      </c>
      <c r="CZ304" s="88">
        <f>Matrix2!CZ304/Matrix3!CZ304</f>
        <v>49.543434343434342</v>
      </c>
      <c r="DA304" s="52">
        <f>(Matrix2!DA304-Matrix3!DA304)/Matrix3!DA304*100</f>
        <v>8.1999999999999975</v>
      </c>
      <c r="DB304" s="34" t="s">
        <v>46</v>
      </c>
      <c r="DC304" s="34" t="s">
        <v>46</v>
      </c>
      <c r="DD304" s="34" t="s">
        <v>46</v>
      </c>
      <c r="DE304" s="34" t="s">
        <v>46</v>
      </c>
      <c r="DF304" s="44">
        <f>Matrix2!DF304/Matrix3!DF304*100</f>
        <v>6.2477297493643302</v>
      </c>
      <c r="DG304" s="44">
        <f>Matrix2!DG304/Matrix3!DG304*100</f>
        <v>58.720930232558146</v>
      </c>
      <c r="DH304" s="44">
        <f>Matrix2!DH304/Matrix3!DH304*100</f>
        <v>5.1599587203302368</v>
      </c>
      <c r="DI304" s="44">
        <f>Matrix2!DI304/Matrix3!DI304*100</f>
        <v>30</v>
      </c>
    </row>
    <row r="305" spans="1:113" x14ac:dyDescent="0.2">
      <c r="A305" s="3" t="s">
        <v>40</v>
      </c>
      <c r="B305" s="4">
        <v>2023</v>
      </c>
      <c r="C305" s="2" t="s">
        <v>17</v>
      </c>
      <c r="D305" s="38">
        <f>Matrix2!D305/Matrix3!D305*100</f>
        <v>10.706638115631693</v>
      </c>
      <c r="E305" s="38">
        <f>Matrix2!E305/Matrix3!E305*100</f>
        <v>12.792127921279212</v>
      </c>
      <c r="F305" s="29" t="s">
        <v>46</v>
      </c>
      <c r="G305" s="96" t="s">
        <v>238</v>
      </c>
      <c r="H305" s="38">
        <f>Matrix2!H305/Matrix3!H305*100</f>
        <v>11.323505052178234</v>
      </c>
      <c r="I305" s="38">
        <f>Matrix2!I305/Matrix3!I305*100</f>
        <v>21.613384131190987</v>
      </c>
      <c r="J305" s="38">
        <f>Matrix2!J305/Matrix3!J305*100</f>
        <v>37.993257981360301</v>
      </c>
      <c r="K305" s="38">
        <f>Matrix2!K305/Matrix3!K305*100</f>
        <v>22.66949152542373</v>
      </c>
      <c r="L305" s="38">
        <f>Matrix2!L305/Matrix3!L305*100</f>
        <v>8.4527220630372497</v>
      </c>
      <c r="M305" s="9" t="s">
        <v>46</v>
      </c>
      <c r="N305" s="29">
        <v>20.8</v>
      </c>
      <c r="O305" s="9">
        <f>Matrix2!O305/Matrix3!O305*100</f>
        <v>36.088474970896392</v>
      </c>
      <c r="P305" s="9">
        <f>Matrix2!P305/Matrix3!P305*100</f>
        <v>39.436530439140945</v>
      </c>
      <c r="Q305" s="9">
        <f>(Matrix3!Q305-Matrix2!Q305)/Matrix2!Q305*100</f>
        <v>40.597390433680218</v>
      </c>
      <c r="R305" s="40">
        <f>Matrix2!R305/Matrix3!R305*100</f>
        <v>40.667056758338212</v>
      </c>
      <c r="S305" s="38">
        <f>Matrix2!S305/Matrix3!S305*100</f>
        <v>67.417433676231724</v>
      </c>
      <c r="T305" s="38">
        <f>Matrix2!T305/Matrix3!T305*100</f>
        <v>72.152317880794698</v>
      </c>
      <c r="U305" s="38">
        <f>Matrix2!U305/Matrix3!U305*100</f>
        <v>47.597294210665027</v>
      </c>
      <c r="V305" s="38">
        <f>Matrix2!V305/Matrix3!V305*100</f>
        <v>58.550724637681164</v>
      </c>
      <c r="W305" s="38">
        <f>Matrix2!W305/Matrix3!W305*100</f>
        <v>54.078995939461059</v>
      </c>
      <c r="X305" s="38">
        <f>Matrix2!X305/Matrix3!X305*100</f>
        <v>12.791282481139984</v>
      </c>
      <c r="Y305" s="38">
        <f>Matrix2!Y305/Matrix3!Y305*100</f>
        <v>20.404279185238895</v>
      </c>
      <c r="Z305" s="38">
        <f>Matrix2!Z305/Matrix3!Z305*100</f>
        <v>11.98965871460072</v>
      </c>
      <c r="AA305" s="38">
        <f>(Matrix3!AA305-Matrix2!AA305)/Matrix2!AA305*100</f>
        <v>9.5950198656194381</v>
      </c>
      <c r="AB305" s="38">
        <f>Matrix2!AB305/Matrix3!AB305*100</f>
        <v>8.4961381190368019</v>
      </c>
      <c r="AC305" s="38">
        <f>Matrix2!AC305/Matrix3!AC305*100</f>
        <v>8.8645283529570982</v>
      </c>
      <c r="AD305" s="55">
        <f>Matrix2!AD305/Matrix3!AD305*100</f>
        <v>88.870431893687709</v>
      </c>
      <c r="AE305" s="44">
        <f>Matrix2!AE305/Matrix3!AE305*100</f>
        <v>23.923523163657162</v>
      </c>
      <c r="AF305" s="40">
        <f>Matrix2!AF305/Matrix3!AF305*100</f>
        <v>95.937770095073475</v>
      </c>
      <c r="AG305" s="38">
        <f>Matrix2!AG305/Matrix3!AG305*100</f>
        <v>16.706973662415106</v>
      </c>
      <c r="AH305" s="38">
        <f>Matrix2!AH305/Matrix3!AH305*100</f>
        <v>46.958174904942965</v>
      </c>
      <c r="AI305" s="38">
        <f>Matrix2!AI305/Matrix3!AI305*100</f>
        <v>85.76765035487486</v>
      </c>
      <c r="AJ305" s="38">
        <f>Matrix2!AJ305/Matrix3!AJ305*100</f>
        <v>11.581676750216076</v>
      </c>
      <c r="AK305" s="55">
        <f>Matrix2!AK305/Matrix3!AK305*100</f>
        <v>20.852095600969864</v>
      </c>
      <c r="AL305" s="55">
        <f>Matrix2!AL305/Matrix3!AL305*100</f>
        <v>12.192587461032213</v>
      </c>
      <c r="AM305" s="55">
        <f>Matrix2!AM305/Matrix3!AM305*100</f>
        <v>28.405315614617937</v>
      </c>
      <c r="AN305" s="38">
        <f>Matrix2!AN305/Matrix3!AN305*100</f>
        <v>16.438627800912155</v>
      </c>
      <c r="AO305" s="55">
        <f>Matrix2!AO305/Matrix3!AO305*1000</f>
        <v>62.859409081895706</v>
      </c>
      <c r="AP305" s="38">
        <f>Matrix2!AP305/Matrix3!AP305*100</f>
        <v>12.792127921279212</v>
      </c>
      <c r="AQ305" s="40">
        <f>Matrix2!AQ305/Matrix3!AQ305*100</f>
        <v>12.342857142857143</v>
      </c>
      <c r="AR305" s="38">
        <f>Matrix2!AR305/Matrix3!AR305*100</f>
        <v>9.2595660096074219</v>
      </c>
      <c r="AS305" s="38">
        <f>Matrix2!AS305/Matrix3!AS305*100</f>
        <v>35.635062611806802</v>
      </c>
      <c r="AT305" s="38">
        <f>Matrix2!AT305/Matrix3!AT305*100</f>
        <v>34.337349397590359</v>
      </c>
      <c r="AU305" s="38">
        <f>Matrix2!AU305/Matrix3!AU305*100</f>
        <v>40.643274853801174</v>
      </c>
      <c r="AV305" s="38">
        <f>Matrix2!AV305/Matrix3!AV305*100</f>
        <v>10.733452593917709</v>
      </c>
      <c r="AW305" s="38">
        <f>Matrix2!AW305/Matrix3!AW305*100</f>
        <v>2.8622540250447228</v>
      </c>
      <c r="AX305" s="29">
        <v>5.3</v>
      </c>
      <c r="AY305" s="38" t="s">
        <v>46</v>
      </c>
      <c r="AZ305" s="38" t="s">
        <v>46</v>
      </c>
      <c r="BA305" s="40">
        <f>Matrix2!BA305/Matrix3!BA305*1000</f>
        <v>17.971246006389777</v>
      </c>
      <c r="BB305" s="44">
        <f>Matrix2!BB305/Matrix3!BB305*100</f>
        <v>10.004969355640219</v>
      </c>
      <c r="BC305" s="38">
        <f>Matrix2!BC305/Matrix3!BC305*100</f>
        <v>7.0372750642673525</v>
      </c>
      <c r="BD305" s="55">
        <f>Matrix2!BD305/Matrix3!BD305*100</f>
        <v>62.557077625570777</v>
      </c>
      <c r="BE305" s="38">
        <f>Matrix2!BE305/Matrix3!BE305*100</f>
        <v>5.9405940594059405</v>
      </c>
      <c r="BF305" s="51">
        <f>Matrix2!BF305/Matrix3!BF305*100</f>
        <v>50</v>
      </c>
      <c r="BG305" s="38">
        <f>Matrix2!BG305/Matrix3!BG305*100</f>
        <v>25.436475070399204</v>
      </c>
      <c r="BH305" s="38">
        <f>Matrix2!BH305/Matrix3!BH305*100</f>
        <v>2.7350872623078928</v>
      </c>
      <c r="BI305" s="55">
        <f>Matrix2!BI305/Matrix3!BI305*100</f>
        <v>19.182849585856477</v>
      </c>
      <c r="BJ305" s="55">
        <f>Matrix2!BJ305/Matrix3!BJ305*100</f>
        <v>8.94410802533584</v>
      </c>
      <c r="BK305" s="55">
        <f>Matrix2!BK305/Matrix3!BK305*100</f>
        <v>24.669260700389106</v>
      </c>
      <c r="BL305" s="95" t="s">
        <v>238</v>
      </c>
      <c r="BM305" s="95" t="s">
        <v>238</v>
      </c>
      <c r="BN305" s="95" t="s">
        <v>238</v>
      </c>
      <c r="BO305" s="96" t="s">
        <v>238</v>
      </c>
      <c r="BP305" s="38">
        <f>Matrix2!BP305/Matrix3!BP305*100</f>
        <v>10.812504896967798</v>
      </c>
      <c r="BQ305" s="38">
        <f>Matrix2!BQ305/Matrix3!BQ305*100</f>
        <v>14.695856268040544</v>
      </c>
      <c r="BR305" s="38">
        <f>(Matrix2!BR305-Matrix3!BR305)/Matrix3!BR305*100</f>
        <v>48.799621928166346</v>
      </c>
      <c r="BS305" s="38">
        <f>Matrix2!BS305/Matrix3!BS305*100</f>
        <v>8.6764949478217659</v>
      </c>
      <c r="BT305" s="38">
        <f>Matrix2!BT305/Matrix3!BT305*100</f>
        <v>3.7833360940864669</v>
      </c>
      <c r="BU305" s="38">
        <f>Matrix2!BU305/Matrix3!BU305*100</f>
        <v>2.3035336519627045</v>
      </c>
      <c r="BV305" s="38">
        <f>Matrix2!BV305/Matrix3!BV305*100</f>
        <v>9.25045541387124</v>
      </c>
      <c r="BW305" s="55">
        <f>Matrix2!BW305/Matrix3!BW305*100</f>
        <v>10.712355421035562</v>
      </c>
      <c r="BX305" s="95" t="s">
        <v>238</v>
      </c>
      <c r="BY305" s="45">
        <f>Matrix2!BY305/Matrix3!BY305*1000000</f>
        <v>26135.518861406661</v>
      </c>
      <c r="BZ305" s="38">
        <f>Matrix2!BZ305/Matrix3!BZ305*100</f>
        <v>60.758654961073375</v>
      </c>
      <c r="CA305" s="38">
        <f>Matrix2!CA305/Matrix3!CA305*100</f>
        <v>69.762230117518442</v>
      </c>
      <c r="CB305" s="38">
        <f>Matrix2!CB305/Matrix3!CB305*100</f>
        <v>89.187495103032205</v>
      </c>
      <c r="CC305" s="38">
        <f>Matrix2!CC305/Matrix3!CC305*100</f>
        <v>10.812504896967798</v>
      </c>
      <c r="CD305" s="38">
        <f>Matrix2!CD305/Matrix3!CD305*100</f>
        <v>7.2945232312152317</v>
      </c>
      <c r="CE305" s="38">
        <f>Matrix2!CE305/Matrix3!CE305*100</f>
        <v>67.556883071246602</v>
      </c>
      <c r="CF305" s="38">
        <f>Matrix2!CF305/Matrix3!CF305*100</f>
        <v>9.5057034220532319</v>
      </c>
      <c r="CG305" s="35">
        <f>Matrix2!$CG305-Matrix3!CG305</f>
        <v>-3935</v>
      </c>
      <c r="CH305" s="38">
        <f>Matrix2!CH305/Matrix3!CH305*100</f>
        <v>4.6837513631406766</v>
      </c>
      <c r="CI305" s="38">
        <f>Matrix2!CI305/Matrix3!CI305*100</f>
        <v>3.2497273718647768</v>
      </c>
      <c r="CJ305" s="38">
        <f>Matrix2!CJ305/Matrix3!CJ305*100</f>
        <v>1.4340239912758996</v>
      </c>
      <c r="CK305" s="38">
        <f>Matrix2!CK305/Matrix3!CK305*100</f>
        <v>39.231664726426075</v>
      </c>
      <c r="CL305" s="29">
        <v>5.6</v>
      </c>
      <c r="CM305" s="38">
        <f>Matrix2!CM305/Matrix3!CM305*100</f>
        <v>59.720605355064023</v>
      </c>
      <c r="CN305" s="38">
        <f>Matrix2!CN305/Matrix3!CN305*100</f>
        <v>20.718816067653275</v>
      </c>
      <c r="CO305" s="40">
        <f>Matrix2!CO305/Matrix3!CO305*100</f>
        <v>9.047182775996335</v>
      </c>
      <c r="CP305" s="35">
        <f>Matrix2!CP305-Matrix3!CP305</f>
        <v>159</v>
      </c>
      <c r="CQ305" s="77">
        <f>Matrix2!CQ305/Matrix3!CQ305*100-100</f>
        <v>1.0481212920237368</v>
      </c>
      <c r="CR305" s="54">
        <f>Matrix2!CR305-Matrix3!CR305</f>
        <v>962</v>
      </c>
      <c r="CS305" s="6">
        <f>Matrix2!CS305/Matrix3!CS305*100-100</f>
        <v>6.6959003271385882</v>
      </c>
      <c r="CT305" s="38">
        <f>Matrix2!CT305/Matrix3!CT305*100</f>
        <v>38.945789027333809</v>
      </c>
      <c r="CU305" s="35">
        <f>Matrix2!CT305-Matrix3!CU305</f>
        <v>113</v>
      </c>
      <c r="CV305" s="38">
        <f>Matrix2!CV305/Matrix3!CV305*100</f>
        <v>103.85217561484768</v>
      </c>
      <c r="CW305" s="38">
        <f>Matrix2!CW305/Matrix3!CW305*100</f>
        <v>52.739771409640547</v>
      </c>
      <c r="CX305" s="55">
        <f>Matrix2!CX305/Matrix3!CX305</f>
        <v>2.1009953365351151</v>
      </c>
      <c r="CY305" s="88">
        <f>Matrix2!CY305/Matrix3!CY305</f>
        <v>1.8850309123836884</v>
      </c>
      <c r="CZ305" s="88">
        <f>Matrix2!CZ305/Matrix3!CZ305</f>
        <v>44.718518518518522</v>
      </c>
      <c r="DA305" s="52">
        <f>(Matrix2!DA305-Matrix3!DA305)/Matrix3!DA305*100</f>
        <v>8.2000000000000046</v>
      </c>
      <c r="DB305" s="34" t="s">
        <v>46</v>
      </c>
      <c r="DC305" s="34" t="s">
        <v>46</v>
      </c>
      <c r="DD305" s="34" t="s">
        <v>46</v>
      </c>
      <c r="DE305" s="34" t="s">
        <v>46</v>
      </c>
      <c r="DF305" s="44">
        <f>Matrix2!DF305/Matrix3!DF305*100</f>
        <v>7.0372750642673525</v>
      </c>
      <c r="DG305" s="44">
        <f>Matrix2!DG305/Matrix3!DG305*100</f>
        <v>62.557077625570777</v>
      </c>
      <c r="DH305" s="44">
        <f>Matrix2!DH305/Matrix3!DH305*100</f>
        <v>5.9405940594059405</v>
      </c>
      <c r="DI305" s="44">
        <f>Matrix2!DI305/Matrix3!DI305*100</f>
        <v>50</v>
      </c>
    </row>
    <row r="306" spans="1:113" x14ac:dyDescent="0.2">
      <c r="A306" s="3" t="s">
        <v>41</v>
      </c>
      <c r="B306" s="4">
        <v>2023</v>
      </c>
      <c r="C306" s="2" t="s">
        <v>18</v>
      </c>
      <c r="D306" s="38">
        <f>Matrix2!D306/Matrix3!D306*100</f>
        <v>9.1353996737357264</v>
      </c>
      <c r="E306" s="38">
        <f>Matrix2!E306/Matrix3!E306*100</f>
        <v>7.5785582255083179</v>
      </c>
      <c r="F306" s="29" t="s">
        <v>46</v>
      </c>
      <c r="G306" s="96" t="s">
        <v>238</v>
      </c>
      <c r="H306" s="38">
        <f>Matrix2!H306/Matrix3!H306*100</f>
        <v>8.4568733153638824</v>
      </c>
      <c r="I306" s="38">
        <f>Matrix2!I306/Matrix3!I306*100</f>
        <v>18.222949557181366</v>
      </c>
      <c r="J306" s="38">
        <f>Matrix2!J306/Matrix3!J306*100</f>
        <v>31.969448990725585</v>
      </c>
      <c r="K306" s="38">
        <f>Matrix2!K306/Matrix3!K306*100</f>
        <v>18.51188537935526</v>
      </c>
      <c r="L306" s="38">
        <f>Matrix2!L306/Matrix3!L306*100</f>
        <v>7.0451719850808132</v>
      </c>
      <c r="M306" s="9" t="s">
        <v>46</v>
      </c>
      <c r="N306" s="29" t="s">
        <v>237</v>
      </c>
      <c r="O306" s="9">
        <f>Matrix2!O306/Matrix3!O306*100</f>
        <v>28.924162257495588</v>
      </c>
      <c r="P306" s="9" t="s">
        <v>237</v>
      </c>
      <c r="Q306" s="9" t="s">
        <v>237</v>
      </c>
      <c r="R306" s="40">
        <f>Matrix2!R306/Matrix3!R306*100</f>
        <v>35.571997723392144</v>
      </c>
      <c r="S306" s="38">
        <f>Matrix2!S306/Matrix3!S306*100</f>
        <v>68.749047691604446</v>
      </c>
      <c r="T306" s="38">
        <f>Matrix2!T306/Matrix3!T306*100</f>
        <v>74.494242141300973</v>
      </c>
      <c r="U306" s="38">
        <f>Matrix2!U306/Matrix3!U306*100</f>
        <v>47.157793534430958</v>
      </c>
      <c r="V306" s="38">
        <f>Matrix2!V306/Matrix3!V306*100</f>
        <v>60.122699386503065</v>
      </c>
      <c r="W306" s="38">
        <f>Matrix2!W306/Matrix3!W306*100</f>
        <v>52.420998980632007</v>
      </c>
      <c r="X306" s="38">
        <f>Matrix2!X306/Matrix3!X306*100</f>
        <v>9.4837389128951557</v>
      </c>
      <c r="Y306" s="38">
        <f>Matrix2!Y306/Matrix3!Y306*100</f>
        <v>22.563672538165456</v>
      </c>
      <c r="Z306" s="38">
        <f>Matrix2!Z306/Matrix3!Z306*100</f>
        <v>10.45072686291013</v>
      </c>
      <c r="AA306" s="38">
        <f>(Matrix3!AA306-Matrix2!AA306)/Matrix2!AA306*100</f>
        <v>12.547859299250245</v>
      </c>
      <c r="AB306" s="38">
        <f>Matrix2!AB306/Matrix3!AB306*100</f>
        <v>6.2051821397839175</v>
      </c>
      <c r="AC306" s="38">
        <f>Matrix2!AC306/Matrix3!AC306*100</f>
        <v>6.8139963167587485</v>
      </c>
      <c r="AD306" s="55">
        <f>Matrix2!AD306/Matrix3!AD306*100</f>
        <v>82.339449541284409</v>
      </c>
      <c r="AE306" s="44">
        <f>Matrix2!AE306/Matrix3!AE306*100</f>
        <v>50.950132442704131</v>
      </c>
      <c r="AF306" s="40">
        <f>Matrix2!AF306/Matrix3!AF306*100</f>
        <v>100</v>
      </c>
      <c r="AG306" s="38">
        <f>Matrix2!AG306/Matrix3!AG306*100</f>
        <v>17.645360030804774</v>
      </c>
      <c r="AH306" s="38">
        <f>Matrix2!AH306/Matrix3!AH306*100</f>
        <v>57.742782152230973</v>
      </c>
      <c r="AI306" s="38">
        <f>Matrix2!AI306/Matrix3!AI306*100</f>
        <v>99.520851818988461</v>
      </c>
      <c r="AJ306" s="38">
        <f>Matrix2!AJ306/Matrix3!AJ306*100</f>
        <v>14.000000000000002</v>
      </c>
      <c r="AK306" s="55">
        <f>Matrix2!AK306/Matrix3!AK306*100</f>
        <v>20.250812819321876</v>
      </c>
      <c r="AL306" s="55">
        <f>Matrix2!AL306/Matrix3!AL306*100</f>
        <v>8.5926614026939152</v>
      </c>
      <c r="AM306" s="55">
        <f>Matrix2!AM306/Matrix3!AM306*100</f>
        <v>22.477064220183486</v>
      </c>
      <c r="AN306" s="38">
        <f>Matrix2!AN306/Matrix3!AN306*100</f>
        <v>11.702127659574469</v>
      </c>
      <c r="AO306" s="55">
        <f>Matrix2!AO306/Matrix3!AO306*1000</f>
        <v>68.194217130387344</v>
      </c>
      <c r="AP306" s="38">
        <f>Matrix2!AP306/Matrix3!AP306*100</f>
        <v>7.5785582255083179</v>
      </c>
      <c r="AQ306" s="40">
        <f>Matrix2!AQ306/Matrix3!AQ306*100</f>
        <v>7.6521739130434776</v>
      </c>
      <c r="AR306" s="38">
        <f>Matrix2!AR306/Matrix3!AR306*100</f>
        <v>9.790142472083172</v>
      </c>
      <c r="AS306" s="38">
        <f>Matrix2!AS306/Matrix3!AS306*100</f>
        <v>39.282202556538842</v>
      </c>
      <c r="AT306" s="38">
        <f>Matrix2!AT306/Matrix3!AT306*100</f>
        <v>36.045056320400498</v>
      </c>
      <c r="AU306" s="38">
        <f>Matrix2!AU306/Matrix3!AU306*100</f>
        <v>38.541666666666671</v>
      </c>
      <c r="AV306" s="38">
        <f>Matrix2!AV306/Matrix3!AV306*100</f>
        <v>5.8505408062930186</v>
      </c>
      <c r="AW306" s="38">
        <f>Matrix2!AW306/Matrix3!AW306*100</f>
        <v>2.4582104228121926</v>
      </c>
      <c r="AX306" s="29" t="s">
        <v>237</v>
      </c>
      <c r="AY306" s="38" t="s">
        <v>46</v>
      </c>
      <c r="AZ306" s="38" t="s">
        <v>46</v>
      </c>
      <c r="BA306" s="40">
        <f>Matrix2!BA306/Matrix3!BA306*1000</f>
        <v>10.204081632653061</v>
      </c>
      <c r="BB306" s="44">
        <f>Matrix2!BB306/Matrix3!BB306*100</f>
        <v>9.1211012706969576</v>
      </c>
      <c r="BC306" s="38">
        <f>Matrix2!BC306/Matrix3!BC306*100</f>
        <v>6.498855835240275</v>
      </c>
      <c r="BD306" s="55">
        <f>Matrix2!BD306/Matrix3!BD306*100</f>
        <v>50.704225352112672</v>
      </c>
      <c r="BE306" s="38">
        <f>Matrix2!BE306/Matrix3!BE306*100</f>
        <v>5.1129607609988108</v>
      </c>
      <c r="BF306" s="51">
        <f>Matrix2!BF306/Matrix3!BF306*100</f>
        <v>39.534883720930232</v>
      </c>
      <c r="BG306" s="38">
        <f>Matrix2!BG306/Matrix3!BG306*100</f>
        <v>23.228725452445129</v>
      </c>
      <c r="BH306" s="38">
        <f>Matrix2!BH306/Matrix3!BH306*100</f>
        <v>2.3000414421881477</v>
      </c>
      <c r="BI306" s="55">
        <f>Matrix2!BI306/Matrix3!BI306*100</f>
        <v>16.424557310995652</v>
      </c>
      <c r="BJ306" s="55">
        <f>Matrix2!BJ306/Matrix3!BJ306*100</f>
        <v>7.2314706817940833</v>
      </c>
      <c r="BK306" s="55">
        <f>Matrix2!BK306/Matrix3!BK306*100</f>
        <v>29.912023460410559</v>
      </c>
      <c r="BL306" s="95" t="s">
        <v>238</v>
      </c>
      <c r="BM306" s="95" t="s">
        <v>238</v>
      </c>
      <c r="BN306" s="95" t="s">
        <v>238</v>
      </c>
      <c r="BO306" s="96" t="s">
        <v>238</v>
      </c>
      <c r="BP306" s="38">
        <f>Matrix2!BP306/Matrix3!BP306*100</f>
        <v>10.517259920421552</v>
      </c>
      <c r="BQ306" s="38">
        <f>Matrix2!BQ306/Matrix3!BQ306*100</f>
        <v>14.268665303952762</v>
      </c>
      <c r="BR306" s="38">
        <f>(Matrix2!BR306-Matrix3!BR306)/Matrix3!BR306*100</f>
        <v>49.900679031113818</v>
      </c>
      <c r="BS306" s="38">
        <f>Matrix2!BS306/Matrix3!BS306*100</f>
        <v>6.5075086638428949</v>
      </c>
      <c r="BT306" s="38">
        <f>Matrix2!BT306/Matrix3!BT306*100</f>
        <v>3.0901039661147478</v>
      </c>
      <c r="BU306" s="38">
        <f>Matrix2!BU306/Matrix3!BU306*100</f>
        <v>1.4625228519195612</v>
      </c>
      <c r="BV306" s="38">
        <f>Matrix2!BV306/Matrix3!BV306*100</f>
        <v>6.6269592476489034</v>
      </c>
      <c r="BW306" s="55">
        <f>Matrix2!BW306/Matrix3!BW306*100</f>
        <v>8.2488917036098801</v>
      </c>
      <c r="BX306" s="95" t="s">
        <v>238</v>
      </c>
      <c r="BY306" s="45">
        <f>Matrix2!BY306/Matrix3!BY306*1000000</f>
        <v>25239.905572222495</v>
      </c>
      <c r="BZ306" s="38">
        <f>Matrix2!BZ306/Matrix3!BZ306*100</f>
        <v>62.307470157874469</v>
      </c>
      <c r="CA306" s="38">
        <f>Matrix2!CA306/Matrix3!CA306*100</f>
        <v>71.591346523981841</v>
      </c>
      <c r="CB306" s="38">
        <f>Matrix2!CB306/Matrix3!CB306*100</f>
        <v>89.482740079578448</v>
      </c>
      <c r="CC306" s="38">
        <f>Matrix2!CC306/Matrix3!CC306*100</f>
        <v>10.517259920421552</v>
      </c>
      <c r="CD306" s="38">
        <f>Matrix2!CD306/Matrix3!CD306*100</f>
        <v>7.334121948596624</v>
      </c>
      <c r="CE306" s="38">
        <f>Matrix2!CE306/Matrix3!CE306*100</f>
        <v>70.267996635019827</v>
      </c>
      <c r="CF306" s="38">
        <f>Matrix2!CF306/Matrix3!CF306*100</f>
        <v>7.6530612244897958</v>
      </c>
      <c r="CG306" s="35">
        <f>Matrix2!$CG306-Matrix3!CG306</f>
        <v>-4487</v>
      </c>
      <c r="CH306" s="38">
        <f>Matrix2!CH306/Matrix3!CH306*100</f>
        <v>4.3800695249130941</v>
      </c>
      <c r="CI306" s="38">
        <f>Matrix2!CI306/Matrix3!CI306*100</f>
        <v>2.8659714175357278</v>
      </c>
      <c r="CJ306" s="38">
        <f>Matrix2!CJ306/Matrix3!CJ306*100</f>
        <v>1.5140981073773658</v>
      </c>
      <c r="CK306" s="38">
        <f>Matrix2!CK306/Matrix3!CK306*100</f>
        <v>42.857142857142854</v>
      </c>
      <c r="CL306" s="29" t="s">
        <v>237</v>
      </c>
      <c r="CM306" s="38">
        <f>Matrix2!CM306/Matrix3!CM306*100</f>
        <v>58.024691358024697</v>
      </c>
      <c r="CN306" s="38">
        <f>Matrix2!CN306/Matrix3!CN306*100</f>
        <v>18.8626907073509</v>
      </c>
      <c r="CO306" s="40">
        <f>Matrix2!CO306/Matrix3!CO306*100</f>
        <v>6.6102246825138389</v>
      </c>
      <c r="CP306" s="35">
        <f>Matrix2!CP306-Matrix3!CP306</f>
        <v>51</v>
      </c>
      <c r="CQ306" s="77">
        <f>Matrix2!CQ306/Matrix3!CQ306*100-100</f>
        <v>0.53263707571802854</v>
      </c>
      <c r="CR306" s="54">
        <f>Matrix2!CR306-Matrix3!CR306</f>
        <v>195</v>
      </c>
      <c r="CS306" s="6">
        <f>Matrix2!CS306/Matrix3!CS306*100-100</f>
        <v>2.067649241861929</v>
      </c>
      <c r="CT306" s="38">
        <f>Matrix2!CT306/Matrix3!CT306*100</f>
        <v>23.052150425929774</v>
      </c>
      <c r="CU306" s="35">
        <f>Matrix2!CT306-Matrix3!CU306</f>
        <v>29</v>
      </c>
      <c r="CV306" s="38">
        <f>Matrix2!CV306/Matrix3!CV306*100</f>
        <v>113.43756492831913</v>
      </c>
      <c r="CW306" s="38">
        <f>Matrix2!CW306/Matrix3!CW306*100</f>
        <v>52.558240277242973</v>
      </c>
      <c r="CX306" s="55">
        <f>Matrix2!CX306/Matrix3!CX306</f>
        <v>2.2029477255858341</v>
      </c>
      <c r="CY306" s="88">
        <f>Matrix2!CY306/Matrix3!CY306</f>
        <v>1.4750443734469294</v>
      </c>
      <c r="CZ306" s="88">
        <f>Matrix2!CZ306/Matrix3!CZ306</f>
        <v>35.514529914529916</v>
      </c>
      <c r="DA306" s="52">
        <f>(Matrix2!DA306-Matrix3!DA306)/Matrix3!DA306*100</f>
        <v>8.2000000000000011</v>
      </c>
      <c r="DB306" s="34" t="s">
        <v>46</v>
      </c>
      <c r="DC306" s="34" t="s">
        <v>46</v>
      </c>
      <c r="DD306" s="34" t="s">
        <v>46</v>
      </c>
      <c r="DE306" s="34" t="s">
        <v>46</v>
      </c>
      <c r="DF306" s="44">
        <f>Matrix2!DF306/Matrix3!DF306*100</f>
        <v>6.498855835240275</v>
      </c>
      <c r="DG306" s="44">
        <f>Matrix2!DG306/Matrix3!DG306*100</f>
        <v>50.704225352112672</v>
      </c>
      <c r="DH306" s="44">
        <f>Matrix2!DH306/Matrix3!DH306*100</f>
        <v>5.1129607609988108</v>
      </c>
      <c r="DI306" s="44">
        <f>Matrix2!DI306/Matrix3!DI306*100</f>
        <v>39.534883720930232</v>
      </c>
    </row>
    <row r="307" spans="1:113" x14ac:dyDescent="0.2">
      <c r="A307" s="3" t="s">
        <v>42</v>
      </c>
      <c r="B307" s="4">
        <v>2023</v>
      </c>
      <c r="C307" s="2" t="s">
        <v>19</v>
      </c>
      <c r="D307" s="38">
        <f>Matrix2!D307/Matrix3!D307*100</f>
        <v>8.2317073170731714</v>
      </c>
      <c r="E307" s="38">
        <f>Matrix2!E307/Matrix3!E307*100</f>
        <v>6.6217732884399556</v>
      </c>
      <c r="F307" s="29" t="s">
        <v>46</v>
      </c>
      <c r="G307" s="96" t="s">
        <v>238</v>
      </c>
      <c r="H307" s="38">
        <f>Matrix2!H307/Matrix3!H307*100</f>
        <v>9.8393574297188753</v>
      </c>
      <c r="I307" s="38">
        <f>Matrix2!I307/Matrix3!I307*100</f>
        <v>19.218810726778081</v>
      </c>
      <c r="J307" s="38">
        <f>Matrix2!J307/Matrix3!J307*100</f>
        <v>32.742709486895535</v>
      </c>
      <c r="K307" s="38">
        <f>Matrix2!K307/Matrix3!K307*100</f>
        <v>19.630936227951153</v>
      </c>
      <c r="L307" s="38">
        <f>Matrix2!L307/Matrix3!L307*100</f>
        <v>7.7207450590075357</v>
      </c>
      <c r="M307" s="9" t="s">
        <v>46</v>
      </c>
      <c r="N307" s="29">
        <v>13.5</v>
      </c>
      <c r="O307" s="9">
        <f>Matrix2!O307/Matrix3!O307*100</f>
        <v>33.217391304347828</v>
      </c>
      <c r="P307" s="9">
        <f>Matrix2!P307/Matrix3!P307*100</f>
        <v>30.139669831213329</v>
      </c>
      <c r="Q307" s="9">
        <f>(Matrix3!Q307-Matrix2!Q307)/Matrix2!Q307*100</f>
        <v>47.714318234188752</v>
      </c>
      <c r="R307" s="40">
        <f>Matrix2!R307/Matrix3!R307*100</f>
        <v>32.356813693219223</v>
      </c>
      <c r="S307" s="38">
        <f>Matrix2!S307/Matrix3!S307*100</f>
        <v>70.09403740828769</v>
      </c>
      <c r="T307" s="38">
        <f>Matrix2!T307/Matrix3!T307*100</f>
        <v>70.06435540793025</v>
      </c>
      <c r="U307" s="38">
        <f>Matrix2!U307/Matrix3!U307*100</f>
        <v>48.781912230936094</v>
      </c>
      <c r="V307" s="38">
        <f>Matrix2!V307/Matrix3!V307*100</f>
        <v>60.504201680672267</v>
      </c>
      <c r="W307" s="38">
        <f>Matrix2!W307/Matrix3!W307*100</f>
        <v>51.684624593808792</v>
      </c>
      <c r="X307" s="38">
        <f>Matrix2!X307/Matrix3!X307*100</f>
        <v>10.913829613943639</v>
      </c>
      <c r="Y307" s="38">
        <f>Matrix2!Y307/Matrix3!Y307*100</f>
        <v>15.497655615076175</v>
      </c>
      <c r="Z307" s="38">
        <f>Matrix2!Z307/Matrix3!Z307*100</f>
        <v>8.8217171775459633</v>
      </c>
      <c r="AA307" s="38">
        <f>(Matrix3!AA307-Matrix2!AA307)/Matrix2!AA307*100</f>
        <v>14.544773197534147</v>
      </c>
      <c r="AB307" s="38">
        <f>Matrix2!AB307/Matrix3!AB307*100</f>
        <v>5.5171539095694087</v>
      </c>
      <c r="AC307" s="38">
        <f>Matrix2!AC307/Matrix3!AC307*100</f>
        <v>5.3352750380618259</v>
      </c>
      <c r="AD307" s="55">
        <f>Matrix2!AD307/Matrix3!AD307*100</f>
        <v>83.501683501683502</v>
      </c>
      <c r="AE307" s="44">
        <f>Matrix2!AE307/Matrix3!AE307*100</f>
        <v>39.069157653228444</v>
      </c>
      <c r="AF307" s="40">
        <f>Matrix2!AF307/Matrix3!AF307*100</f>
        <v>78.12995245641838</v>
      </c>
      <c r="AG307" s="38">
        <f>Matrix2!AG307/Matrix3!AG307*100</f>
        <v>17.547609794014768</v>
      </c>
      <c r="AH307" s="38">
        <f>Matrix2!AH307/Matrix3!AH307*100</f>
        <v>86.290322580645167</v>
      </c>
      <c r="AI307" s="38">
        <f>Matrix2!AI307/Matrix3!AI307*100</f>
        <v>103.73967945604663</v>
      </c>
      <c r="AJ307" s="38">
        <f>Matrix2!AJ307/Matrix3!AJ307*100</f>
        <v>28.684627575277339</v>
      </c>
      <c r="AK307" s="55">
        <f>Matrix2!AK307/Matrix3!AK307*100</f>
        <v>18.609022556390979</v>
      </c>
      <c r="AL307" s="55">
        <f>Matrix2!AL307/Matrix3!AL307*100</f>
        <v>6.9862155388471177</v>
      </c>
      <c r="AM307" s="55">
        <f>Matrix2!AM307/Matrix3!AM307*100</f>
        <v>21.043771043771045</v>
      </c>
      <c r="AN307" s="38">
        <f>Matrix2!AN307/Matrix3!AN307*100</f>
        <v>9.6899224806201563</v>
      </c>
      <c r="AO307" s="55">
        <f>Matrix2!AO307/Matrix3!AO307*1000</f>
        <v>61.830933923957183</v>
      </c>
      <c r="AP307" s="38">
        <f>Matrix2!AP307/Matrix3!AP307*100</f>
        <v>6.6217732884399556</v>
      </c>
      <c r="AQ307" s="40">
        <f>Matrix2!AQ307/Matrix3!AQ307*100</f>
        <v>9.4736842105263168</v>
      </c>
      <c r="AR307" s="38">
        <f>Matrix2!AR307/Matrix3!AR307*100</f>
        <v>9.518720041456147</v>
      </c>
      <c r="AS307" s="38">
        <f>Matrix2!AS307/Matrix3!AS307*100</f>
        <v>30.860837019394349</v>
      </c>
      <c r="AT307" s="38">
        <f>Matrix2!AT307/Matrix3!AT307*100</f>
        <v>33.40683572216097</v>
      </c>
      <c r="AU307" s="38">
        <f>Matrix2!AU307/Matrix3!AU307*100</f>
        <v>38.613861386138616</v>
      </c>
      <c r="AV307" s="38">
        <f>Matrix2!AV307/Matrix3!AV307*100</f>
        <v>4.9676760802994213</v>
      </c>
      <c r="AW307" s="38">
        <f>Matrix2!AW307/Matrix3!AW307*100</f>
        <v>1.87138482477033</v>
      </c>
      <c r="AX307" s="29">
        <v>3.5</v>
      </c>
      <c r="AY307" s="38" t="s">
        <v>46</v>
      </c>
      <c r="AZ307" s="38" t="s">
        <v>46</v>
      </c>
      <c r="BA307" s="40">
        <f>Matrix2!BA307/Matrix3!BA307*1000</f>
        <v>9.5731950538492221</v>
      </c>
      <c r="BB307" s="44">
        <f>Matrix2!BB307/Matrix3!BB307*100</f>
        <v>8.0969037440082907</v>
      </c>
      <c r="BC307" s="38">
        <f>Matrix2!BC307/Matrix3!BC307*100</f>
        <v>5.9227921734531996</v>
      </c>
      <c r="BD307" s="55">
        <f>Matrix2!BD307/Matrix3!BD307*100</f>
        <v>63.839285714285708</v>
      </c>
      <c r="BE307" s="38">
        <f>Matrix2!BE307/Matrix3!BE307*100</f>
        <v>4.6979865771812079</v>
      </c>
      <c r="BF307" s="51">
        <f>Matrix2!BF307/Matrix3!BF307*100</f>
        <v>31.746031746031743</v>
      </c>
      <c r="BG307" s="38">
        <f>Matrix2!BG307/Matrix3!BG307*100</f>
        <v>22.778209612644122</v>
      </c>
      <c r="BH307" s="38">
        <f>Matrix2!BH307/Matrix3!BH307*100</f>
        <v>2.1470211858381916</v>
      </c>
      <c r="BI307" s="55">
        <f>Matrix2!BI307/Matrix3!BI307*100</f>
        <v>17.615251299826689</v>
      </c>
      <c r="BJ307" s="55">
        <f>Matrix2!BJ307/Matrix3!BJ307*100</f>
        <v>8.2495667244367432</v>
      </c>
      <c r="BK307" s="55">
        <f>Matrix2!BK307/Matrix3!BK307*100</f>
        <v>26.638655462184875</v>
      </c>
      <c r="BL307" s="95" t="s">
        <v>238</v>
      </c>
      <c r="BM307" s="95" t="s">
        <v>238</v>
      </c>
      <c r="BN307" s="95" t="s">
        <v>238</v>
      </c>
      <c r="BO307" s="96" t="s">
        <v>238</v>
      </c>
      <c r="BP307" s="38">
        <f>Matrix2!BP307/Matrix3!BP307*100</f>
        <v>11.431316042267051</v>
      </c>
      <c r="BQ307" s="38">
        <f>Matrix2!BQ307/Matrix3!BQ307*100</f>
        <v>11.080973489522966</v>
      </c>
      <c r="BR307" s="38">
        <f>(Matrix2!BR307-Matrix3!BR307)/Matrix3!BR307*100</f>
        <v>65.780632411067202</v>
      </c>
      <c r="BS307" s="38">
        <f>Matrix2!BS307/Matrix3!BS307*100</f>
        <v>5.4184479854903485</v>
      </c>
      <c r="BT307" s="38">
        <f>Matrix2!BT307/Matrix3!BT307*100</f>
        <v>2.095478688949346</v>
      </c>
      <c r="BU307" s="38">
        <f>Matrix2!BU307/Matrix3!BU307*100</f>
        <v>1.3744180891154956</v>
      </c>
      <c r="BV307" s="38">
        <f>Matrix2!BV307/Matrix3!BV307*100</f>
        <v>4.9700121628989642</v>
      </c>
      <c r="BW307" s="55">
        <f>Matrix2!BW307/Matrix3!BW307*100</f>
        <v>6.0110974106041919</v>
      </c>
      <c r="BX307" s="95" t="s">
        <v>238</v>
      </c>
      <c r="BY307" s="45">
        <f>Matrix2!BY307/Matrix3!BY307*1000000</f>
        <v>31272.625962447655</v>
      </c>
      <c r="BZ307" s="38">
        <f>Matrix2!BZ307/Matrix3!BZ307*100</f>
        <v>62.848166860992357</v>
      </c>
      <c r="CA307" s="38">
        <f>Matrix2!CA307/Matrix3!CA307*100</f>
        <v>70.079229454714934</v>
      </c>
      <c r="CB307" s="38">
        <f>Matrix2!CB307/Matrix3!CB307*100</f>
        <v>88.568683957732958</v>
      </c>
      <c r="CC307" s="38">
        <f>Matrix2!CC307/Matrix3!CC307*100</f>
        <v>11.431316042267051</v>
      </c>
      <c r="CD307" s="38">
        <f>Matrix2!CD307/Matrix3!CD307*100</f>
        <v>8.6233651075149638</v>
      </c>
      <c r="CE307" s="38">
        <f>Matrix2!CE307/Matrix3!CE307*100</f>
        <v>69.197396963123651</v>
      </c>
      <c r="CF307" s="38">
        <f>Matrix2!CF307/Matrix3!CF307*100</f>
        <v>6.5420560747663545</v>
      </c>
      <c r="CG307" s="35">
        <f>Matrix2!$CG307-Matrix3!CG307</f>
        <v>-3670</v>
      </c>
      <c r="CH307" s="38">
        <f>Matrix2!CH307/Matrix3!CH307*100</f>
        <v>2.9631538263334192</v>
      </c>
      <c r="CI307" s="38">
        <f>Matrix2!CI307/Matrix3!CI307*100</f>
        <v>1.8603452718371554</v>
      </c>
      <c r="CJ307" s="38">
        <f>Matrix2!CJ307/Matrix3!CJ307*100</f>
        <v>1.102808554496264</v>
      </c>
      <c r="CK307" s="38">
        <f>Matrix2!CK307/Matrix3!CK307*100</f>
        <v>35.826086956521742</v>
      </c>
      <c r="CL307" s="29">
        <v>3.6</v>
      </c>
      <c r="CM307" s="38">
        <f>Matrix2!CM307/Matrix3!CM307*100</f>
        <v>49.217391304347821</v>
      </c>
      <c r="CN307" s="38">
        <f>Matrix2!CN307/Matrix3!CN307*100</f>
        <v>22.878228782287824</v>
      </c>
      <c r="CO307" s="40">
        <f>Matrix2!CO307/Matrix3!CO307*100</f>
        <v>5.41112618724559</v>
      </c>
      <c r="CP307" s="35">
        <f>Matrix2!CP307-Matrix3!CP307</f>
        <v>213</v>
      </c>
      <c r="CQ307" s="77">
        <f>Matrix2!CQ307/Matrix3!CQ307*100-100</f>
        <v>1.4514480408858645</v>
      </c>
      <c r="CR307" s="54">
        <f>Matrix2!CR307-Matrix3!CR307</f>
        <v>463</v>
      </c>
      <c r="CS307" s="6">
        <f>Matrix2!CS307/Matrix3!CS307*100-100</f>
        <v>3.2097053726169804</v>
      </c>
      <c r="CT307" s="38">
        <f>Matrix2!CT307/Matrix3!CT307*100</f>
        <v>29.795808704997313</v>
      </c>
      <c r="CU307" s="35">
        <f>Matrix2!CT307-Matrix3!CU307</f>
        <v>126</v>
      </c>
      <c r="CV307" s="38">
        <f>Matrix2!CV307/Matrix3!CV307*100</f>
        <v>116.56233207952712</v>
      </c>
      <c r="CW307" s="38">
        <f>Matrix2!CW307/Matrix3!CW307*100</f>
        <v>56.204819277108427</v>
      </c>
      <c r="CX307" s="55">
        <f>Matrix2!CX307/Matrix3!CX307</f>
        <v>2.1404506065857887</v>
      </c>
      <c r="CY307" s="88">
        <f>Matrix2!CY307/Matrix3!CY307</f>
        <v>1.771733516956447</v>
      </c>
      <c r="CZ307" s="88">
        <f>Matrix2!CZ307/Matrix3!CZ307</f>
        <v>31.765432098765434</v>
      </c>
      <c r="DA307" s="52">
        <f>(Matrix2!DA307-Matrix3!DA307)/Matrix3!DA307*100</f>
        <v>8.2000000000000171</v>
      </c>
      <c r="DB307" s="34" t="s">
        <v>46</v>
      </c>
      <c r="DC307" s="34" t="s">
        <v>46</v>
      </c>
      <c r="DD307" s="34" t="s">
        <v>46</v>
      </c>
      <c r="DE307" s="34" t="s">
        <v>46</v>
      </c>
      <c r="DF307" s="44">
        <f>Matrix2!DF307/Matrix3!DF307*100</f>
        <v>5.9227921734531996</v>
      </c>
      <c r="DG307" s="44">
        <f>Matrix2!DG307/Matrix3!DG307*100</f>
        <v>63.839285714285708</v>
      </c>
      <c r="DH307" s="44">
        <f>Matrix2!DH307/Matrix3!DH307*100</f>
        <v>4.6979865771812079</v>
      </c>
      <c r="DI307" s="44">
        <f>Matrix2!DI307/Matrix3!DI307*100</f>
        <v>31.746031746031743</v>
      </c>
    </row>
    <row r="308" spans="1:113" x14ac:dyDescent="0.2">
      <c r="A308" s="3" t="s">
        <v>43</v>
      </c>
      <c r="B308" s="4">
        <v>2023</v>
      </c>
      <c r="C308" s="2" t="s">
        <v>20</v>
      </c>
      <c r="D308" s="38">
        <f>Matrix2!D308/Matrix3!D308*100</f>
        <v>7.5757575757575761</v>
      </c>
      <c r="E308" s="38">
        <f>Matrix2!E308/Matrix3!E308*100</f>
        <v>6.7307692307692308</v>
      </c>
      <c r="F308" s="29" t="s">
        <v>46</v>
      </c>
      <c r="G308" s="96" t="s">
        <v>238</v>
      </c>
      <c r="H308" s="38">
        <f>Matrix2!H308/Matrix3!H308*100</f>
        <v>7.9327087464952468</v>
      </c>
      <c r="I308" s="38">
        <f>Matrix2!I308/Matrix3!I308*100</f>
        <v>17.438282158243862</v>
      </c>
      <c r="J308" s="38">
        <f>Matrix2!J308/Matrix3!J308*100</f>
        <v>31.415057154119037</v>
      </c>
      <c r="K308" s="38">
        <f>Matrix2!K308/Matrix3!K308*100</f>
        <v>18.153213118722014</v>
      </c>
      <c r="L308" s="38">
        <f>Matrix2!L308/Matrix3!L308*100</f>
        <v>6.6178393931467436</v>
      </c>
      <c r="M308" s="9" t="s">
        <v>46</v>
      </c>
      <c r="N308" s="29" t="s">
        <v>237</v>
      </c>
      <c r="O308" s="9">
        <f>Matrix2!O308/Matrix3!O308*100</f>
        <v>31.677018633540371</v>
      </c>
      <c r="P308" s="9" t="s">
        <v>237</v>
      </c>
      <c r="Q308" s="9" t="s">
        <v>237</v>
      </c>
      <c r="R308" s="40">
        <f>Matrix2!R308/Matrix3!R308*100</f>
        <v>44.224137931034484</v>
      </c>
      <c r="S308" s="38">
        <f>Matrix2!S308/Matrix3!S308*100</f>
        <v>68.913246268656707</v>
      </c>
      <c r="T308" s="38">
        <f>Matrix2!T308/Matrix3!T308*100</f>
        <v>66.839612000902321</v>
      </c>
      <c r="U308" s="38">
        <f>Matrix2!U308/Matrix3!U308*100</f>
        <v>48.796208530805686</v>
      </c>
      <c r="V308" s="38">
        <f>Matrix2!V308/Matrix3!V308*100</f>
        <v>59.253499222395021</v>
      </c>
      <c r="W308" s="38">
        <f>Matrix2!W308/Matrix3!W308*100</f>
        <v>54.97280497280498</v>
      </c>
      <c r="X308" s="38">
        <f>Matrix2!X308/Matrix3!X308*100</f>
        <v>13.143280266567938</v>
      </c>
      <c r="Y308" s="38">
        <f>Matrix2!Y308/Matrix3!Y308*100</f>
        <v>18.28552021989125</v>
      </c>
      <c r="Z308" s="38">
        <f>Matrix2!Z308/Matrix3!Z308*100</f>
        <v>9.5998936145827258</v>
      </c>
      <c r="AA308" s="38">
        <f>(Matrix3!AA308-Matrix2!AA308)/Matrix2!AA308*100</f>
        <v>16.670546862555298</v>
      </c>
      <c r="AB308" s="38">
        <f>Matrix2!AB308/Matrix3!AB308*100</f>
        <v>6.5597667638483959</v>
      </c>
      <c r="AC308" s="38">
        <f>Matrix2!AC308/Matrix3!AC308*100</f>
        <v>6.7966652536385483</v>
      </c>
      <c r="AD308" s="55">
        <f>Matrix2!AD308/Matrix3!AD308*100</f>
        <v>82.993197278911566</v>
      </c>
      <c r="AE308" s="44">
        <f>Matrix2!AE308/Matrix3!AE308*100</f>
        <v>34.9748743718593</v>
      </c>
      <c r="AF308" s="40">
        <f>Matrix2!AF308/Matrix3!AF308*100</f>
        <v>0</v>
      </c>
      <c r="AG308" s="38">
        <f>Matrix2!AG308/Matrix3!AG308*100</f>
        <v>17.349381111946933</v>
      </c>
      <c r="AH308" s="38">
        <f>Matrix2!AH308/Matrix3!AH308*100</f>
        <v>72.803347280334734</v>
      </c>
      <c r="AI308" s="38">
        <f>Matrix2!AI308/Matrix3!AI308*100</f>
        <v>111.97634302612126</v>
      </c>
      <c r="AJ308" s="38">
        <f>Matrix2!AJ308/Matrix3!AJ308*100</f>
        <v>31.318681318681318</v>
      </c>
      <c r="AK308" s="55">
        <f>Matrix2!AK308/Matrix3!AK308*100</f>
        <v>19.918699186991869</v>
      </c>
      <c r="AL308" s="55">
        <f>Matrix2!AL308/Matrix3!AL308*100</f>
        <v>9.3495934959349594</v>
      </c>
      <c r="AM308" s="55">
        <f>Matrix2!AM308/Matrix3!AM308*100</f>
        <v>25.510204081632654</v>
      </c>
      <c r="AN308" s="38">
        <f>Matrix2!AN308/Matrix3!AN308*100</f>
        <v>12.37682301931415</v>
      </c>
      <c r="AO308" s="55">
        <f>Matrix2!AO308/Matrix3!AO308*1000</f>
        <v>67.79661016949153</v>
      </c>
      <c r="AP308" s="38">
        <f>Matrix2!AP308/Matrix3!AP308*100</f>
        <v>6.7307692307692308</v>
      </c>
      <c r="AQ308" s="40">
        <f>Matrix2!AQ308/Matrix3!AQ308*100</f>
        <v>8.8691796008869179</v>
      </c>
      <c r="AR308" s="38">
        <f>Matrix2!AR308/Matrix3!AR308*100</f>
        <v>9.1773233946522605</v>
      </c>
      <c r="AS308" s="38">
        <f>Matrix2!AS308/Matrix3!AS308*100</f>
        <v>29.955290611028317</v>
      </c>
      <c r="AT308" s="38">
        <f>Matrix2!AT308/Matrix3!AT308*100</f>
        <v>35.572139303482587</v>
      </c>
      <c r="AU308" s="38">
        <f>Matrix2!AU308/Matrix3!AU308*100</f>
        <v>39.86013986013986</v>
      </c>
      <c r="AV308" s="38">
        <f>Matrix2!AV308/Matrix3!AV308*100</f>
        <v>8.0476900149031287</v>
      </c>
      <c r="AW308" s="38">
        <f>Matrix2!AW308/Matrix3!AW308*100</f>
        <v>2.2354694485842028</v>
      </c>
      <c r="AX308" s="29" t="s">
        <v>237</v>
      </c>
      <c r="AY308" s="38" t="s">
        <v>46</v>
      </c>
      <c r="AZ308" s="38" t="s">
        <v>46</v>
      </c>
      <c r="BA308" s="40">
        <f>Matrix2!BA308/Matrix3!BA308*1000</f>
        <v>19.28374655647383</v>
      </c>
      <c r="BB308" s="44">
        <f>Matrix2!BB308/Matrix3!BB308*100</f>
        <v>9.5739588319770217</v>
      </c>
      <c r="BC308" s="38">
        <f>Matrix2!BC308/Matrix3!BC308*100</f>
        <v>4.716981132075472</v>
      </c>
      <c r="BD308" s="55">
        <f>Matrix2!BD308/Matrix3!BD308*100</f>
        <v>40</v>
      </c>
      <c r="BE308" s="38">
        <f>Matrix2!BE308/Matrix3!BE308*100</f>
        <v>3.9024390243902438</v>
      </c>
      <c r="BF308" s="51">
        <f>Matrix2!BF308/Matrix3!BF308*100</f>
        <v>33.333333333333329</v>
      </c>
      <c r="BG308" s="38">
        <f>Matrix2!BG308/Matrix3!BG308*100</f>
        <v>26.143746153320112</v>
      </c>
      <c r="BH308" s="38">
        <f>Matrix2!BH308/Matrix3!BH308*100</f>
        <v>2.5895893277530733</v>
      </c>
      <c r="BI308" s="55">
        <f>Matrix2!BI308/Matrix3!BI308*100</f>
        <v>19.700748129675809</v>
      </c>
      <c r="BJ308" s="55">
        <f>Matrix2!BJ308/Matrix3!BJ308*100</f>
        <v>8.6841719231333432</v>
      </c>
      <c r="BK308" s="55">
        <f>Matrix2!BK308/Matrix3!BK308*100</f>
        <v>24.662162162162161</v>
      </c>
      <c r="BL308" s="95" t="s">
        <v>238</v>
      </c>
      <c r="BM308" s="95" t="s">
        <v>238</v>
      </c>
      <c r="BN308" s="95" t="s">
        <v>238</v>
      </c>
      <c r="BO308" s="96" t="s">
        <v>238</v>
      </c>
      <c r="BP308" s="38">
        <f>Matrix2!BP308/Matrix3!BP308*100</f>
        <v>10.865157147685029</v>
      </c>
      <c r="BQ308" s="38">
        <f>Matrix2!BQ308/Matrix3!BQ308*100</f>
        <v>12.439582916538356</v>
      </c>
      <c r="BR308" s="38">
        <f>(Matrix2!BR308-Matrix3!BR308)/Matrix3!BR308*100</f>
        <v>65.065529436238833</v>
      </c>
      <c r="BS308" s="38">
        <f>Matrix2!BS308/Matrix3!BS308*100</f>
        <v>6.6744170142925521</v>
      </c>
      <c r="BT308" s="38">
        <f>Matrix2!BT308/Matrix3!BT308*100</f>
        <v>2.735416809136292</v>
      </c>
      <c r="BU308" s="38">
        <f>Matrix2!BU308/Matrix3!BU308*100</f>
        <v>1.6897600540723219</v>
      </c>
      <c r="BV308" s="38">
        <f>Matrix2!BV308/Matrix3!BV308*100</f>
        <v>6.7685185185185182</v>
      </c>
      <c r="BW308" s="55">
        <f>Matrix2!BW308/Matrix3!BW308*100</f>
        <v>7.8321678321678325</v>
      </c>
      <c r="BX308" s="95" t="s">
        <v>238</v>
      </c>
      <c r="BY308" s="45">
        <f>Matrix2!BY308/Matrix3!BY308*1000000</f>
        <v>29133.732108523822</v>
      </c>
      <c r="BZ308" s="38">
        <f>Matrix2!BZ308/Matrix3!BZ308*100</f>
        <v>59.638924981194009</v>
      </c>
      <c r="CA308" s="38">
        <f>Matrix2!CA308/Matrix3!CA308*100</f>
        <v>67.859190459809653</v>
      </c>
      <c r="CB308" s="38">
        <f>Matrix2!CB308/Matrix3!CB308*100</f>
        <v>89.134842852314961</v>
      </c>
      <c r="CC308" s="38">
        <f>Matrix2!CC308/Matrix3!CC308*100</f>
        <v>10.865157147685029</v>
      </c>
      <c r="CD308" s="38">
        <f>Matrix2!CD308/Matrix3!CD308*100</f>
        <v>7.2152754308888136</v>
      </c>
      <c r="CE308" s="38">
        <f>Matrix2!CE308/Matrix3!CE308*100</f>
        <v>66.445497630331758</v>
      </c>
      <c r="CF308" s="38">
        <f>Matrix2!CF308/Matrix3!CF308*100</f>
        <v>9.67741935483871</v>
      </c>
      <c r="CG308" s="35">
        <f>Matrix2!$CG308-Matrix3!CG308</f>
        <v>-2871</v>
      </c>
      <c r="CH308" s="38">
        <f>Matrix2!CH308/Matrix3!CH308*100</f>
        <v>3.6922371287696363</v>
      </c>
      <c r="CI308" s="38">
        <f>Matrix2!CI308/Matrix3!CI308*100</f>
        <v>2.2703818369453046</v>
      </c>
      <c r="CJ308" s="38">
        <f>Matrix2!CJ308/Matrix3!CJ308*100</f>
        <v>1.4218552918243321</v>
      </c>
      <c r="CK308" s="38">
        <f>Matrix2!CK308/Matrix3!CK308*100</f>
        <v>33.850931677018629</v>
      </c>
      <c r="CL308" s="29" t="s">
        <v>237</v>
      </c>
      <c r="CM308" s="38">
        <f>Matrix2!CM308/Matrix3!CM308*100</f>
        <v>50.931677018633536</v>
      </c>
      <c r="CN308" s="38">
        <f>Matrix2!CN308/Matrix3!CN308*100</f>
        <v>20.533880903490758</v>
      </c>
      <c r="CO308" s="40">
        <f>Matrix2!CO308/Matrix3!CO308*100</f>
        <v>6.8135059905603299</v>
      </c>
      <c r="CP308" s="35">
        <f>Matrix2!CP308-Matrix3!CP308</f>
        <v>51</v>
      </c>
      <c r="CQ308" s="77">
        <f>Matrix2!CQ308/Matrix3!CQ308*100-100</f>
        <v>0.70892410341951972</v>
      </c>
      <c r="CR308" s="54">
        <f>Matrix2!CR308-Matrix3!CR308</f>
        <v>428</v>
      </c>
      <c r="CS308" s="6">
        <f>Matrix2!CS308/Matrix3!CS308*100-100</f>
        <v>6.2784215930761178</v>
      </c>
      <c r="CT308" s="38">
        <f>Matrix2!CT308/Matrix3!CT308*100</f>
        <v>35.804002760524497</v>
      </c>
      <c r="CU308" s="35">
        <f>Matrix2!CT308-Matrix3!CU308</f>
        <v>44</v>
      </c>
      <c r="CV308" s="38">
        <f>Matrix2!CV308/Matrix3!CV308*100</f>
        <v>110.01794340924775</v>
      </c>
      <c r="CW308" s="38">
        <f>Matrix2!CW308/Matrix3!CW308*100</f>
        <v>54.508650755658891</v>
      </c>
      <c r="CX308" s="55">
        <f>Matrix2!CX308/Matrix3!CX308</f>
        <v>2.1450784802699134</v>
      </c>
      <c r="CY308" s="88">
        <f>Matrix2!CY308/Matrix3!CY308</f>
        <v>2.7119807121661723</v>
      </c>
      <c r="CZ308" s="88">
        <f>Matrix2!CZ308/Matrix3!CZ308</f>
        <v>40.619444444444447</v>
      </c>
      <c r="DA308" s="52">
        <f>(Matrix2!DA308-Matrix3!DA308)/Matrix3!DA308*100</f>
        <v>8.1999999999999957</v>
      </c>
      <c r="DB308" s="34" t="s">
        <v>46</v>
      </c>
      <c r="DC308" s="34" t="s">
        <v>46</v>
      </c>
      <c r="DD308" s="34" t="s">
        <v>46</v>
      </c>
      <c r="DE308" s="34" t="s">
        <v>46</v>
      </c>
      <c r="DF308" s="44">
        <f>Matrix2!DF308/Matrix3!DF308*100</f>
        <v>4.716981132075472</v>
      </c>
      <c r="DG308" s="44">
        <f>Matrix2!DG308/Matrix3!DG308*100</f>
        <v>40</v>
      </c>
      <c r="DH308" s="44">
        <f>Matrix2!DH308/Matrix3!DH308*100</f>
        <v>3.9024390243902438</v>
      </c>
      <c r="DI308" s="44">
        <f>Matrix2!DI308/Matrix3!DI308*100</f>
        <v>33.333333333333329</v>
      </c>
    </row>
    <row r="309" spans="1:113" x14ac:dyDescent="0.2">
      <c r="A309" s="3" t="s">
        <v>44</v>
      </c>
      <c r="B309" s="4">
        <v>2023</v>
      </c>
      <c r="C309" s="2" t="s">
        <v>21</v>
      </c>
      <c r="D309" s="38">
        <f>Matrix2!D309/Matrix3!D309*100</f>
        <v>11.778290993071593</v>
      </c>
      <c r="E309" s="38">
        <f>Matrix2!E309/Matrix3!E309*100</f>
        <v>11.072961373390559</v>
      </c>
      <c r="F309" s="29" t="s">
        <v>46</v>
      </c>
      <c r="G309" s="96" t="s">
        <v>238</v>
      </c>
      <c r="H309" s="38">
        <f>Matrix2!H309/Matrix3!H309*100</f>
        <v>11.044656154700833</v>
      </c>
      <c r="I309" s="38">
        <f>Matrix2!I309/Matrix3!I309*100</f>
        <v>23.432070163825912</v>
      </c>
      <c r="J309" s="38">
        <f>Matrix2!J309/Matrix3!J309*100</f>
        <v>40.916182101829527</v>
      </c>
      <c r="K309" s="38">
        <f>Matrix2!K309/Matrix3!K309*100</f>
        <v>24.23941141379996</v>
      </c>
      <c r="L309" s="38">
        <f>Matrix2!L309/Matrix3!L309*100</f>
        <v>9.2231568530430472</v>
      </c>
      <c r="M309" s="9" t="s">
        <v>46</v>
      </c>
      <c r="N309" s="29">
        <v>19.2</v>
      </c>
      <c r="O309" s="9">
        <f>Matrix2!O309/Matrix3!O309*100</f>
        <v>36.777251184834128</v>
      </c>
      <c r="P309" s="9">
        <f>Matrix2!P309/Matrix3!P309*100</f>
        <v>28.531525444174093</v>
      </c>
      <c r="Q309" s="9">
        <f>(Matrix3!Q309-Matrix2!Q309)/Matrix2!Q309*100</f>
        <v>33.543369775361384</v>
      </c>
      <c r="R309" s="40">
        <f>Matrix2!R309/Matrix3!R309*100</f>
        <v>38.035102739726028</v>
      </c>
      <c r="S309" s="38">
        <f>Matrix2!S309/Matrix3!S309*100</f>
        <v>66.5633973099592</v>
      </c>
      <c r="T309" s="38">
        <f>Matrix2!T309/Matrix3!T309*100</f>
        <v>70.095238095238102</v>
      </c>
      <c r="U309" s="38">
        <f>Matrix2!U309/Matrix3!U309*100</f>
        <v>47.587291601132428</v>
      </c>
      <c r="V309" s="38">
        <f>Matrix2!V309/Matrix3!V309*100</f>
        <v>58.893093661305585</v>
      </c>
      <c r="W309" s="38">
        <f>Matrix2!W309/Matrix3!W309*100</f>
        <v>53.754627181385509</v>
      </c>
      <c r="X309" s="38">
        <f>Matrix2!X309/Matrix3!X309*100</f>
        <v>11.703276917536911</v>
      </c>
      <c r="Y309" s="38">
        <f>Matrix2!Y309/Matrix3!Y309*100</f>
        <v>19.053835949597147</v>
      </c>
      <c r="Z309" s="38">
        <f>Matrix2!Z309/Matrix3!Z309*100</f>
        <v>9.7468942832483023</v>
      </c>
      <c r="AA309" s="38">
        <f>(Matrix3!AA309-Matrix2!AA309)/Matrix2!AA309*100</f>
        <v>13.153681061216313</v>
      </c>
      <c r="AB309" s="38">
        <f>Matrix2!AB309/Matrix3!AB309*100</f>
        <v>8.5565959024752019</v>
      </c>
      <c r="AC309" s="38">
        <f>Matrix2!AC309/Matrix3!AC309*100</f>
        <v>8.4093211752786221</v>
      </c>
      <c r="AD309" s="55">
        <f>Matrix2!AD309/Matrix3!AD309*100</f>
        <v>85.317018909899886</v>
      </c>
      <c r="AE309" s="44">
        <f>Matrix2!AE309/Matrix3!AE309*100</f>
        <v>25.667194556865507</v>
      </c>
      <c r="AF309" s="40">
        <f>Matrix2!AF309/Matrix3!AF309*100</f>
        <v>21.032504780114721</v>
      </c>
      <c r="AG309" s="38">
        <f>Matrix2!AG309/Matrix3!AG309*100</f>
        <v>16.668636675255904</v>
      </c>
      <c r="AH309" s="38">
        <f>Matrix2!AH309/Matrix3!AH309*100</f>
        <v>72.727272727272734</v>
      </c>
      <c r="AI309" s="38">
        <f>Matrix2!AI309/Matrix3!AI309*100</f>
        <v>101.60712645789329</v>
      </c>
      <c r="AJ309" s="38">
        <f>Matrix2!AJ309/Matrix3!AJ309*100</f>
        <v>20.777565328234544</v>
      </c>
      <c r="AK309" s="55">
        <f>Matrix2!AK309/Matrix3!AK309*100</f>
        <v>21.916138469039492</v>
      </c>
      <c r="AL309" s="55">
        <f>Matrix2!AL309/Matrix3!AL309*100</f>
        <v>12.506094588005851</v>
      </c>
      <c r="AM309" s="55">
        <f>Matrix2!AM309/Matrix3!AM309*100</f>
        <v>32.814238042269189</v>
      </c>
      <c r="AN309" s="38">
        <f>Matrix2!AN309/Matrix3!AN309*100</f>
        <v>15.714083108778897</v>
      </c>
      <c r="AO309" s="55">
        <f>Matrix2!AO309/Matrix3!AO309*1000</f>
        <v>65.664444759608571</v>
      </c>
      <c r="AP309" s="38">
        <f>Matrix2!AP309/Matrix3!AP309*100</f>
        <v>11.072961373390559</v>
      </c>
      <c r="AQ309" s="40">
        <f>Matrix2!AQ309/Matrix3!AQ309*100</f>
        <v>17.475728155339805</v>
      </c>
      <c r="AR309" s="38">
        <f>Matrix2!AR309/Matrix3!AR309*100</f>
        <v>9.5600576818514931</v>
      </c>
      <c r="AS309" s="38">
        <f>Matrix2!AS309/Matrix3!AS309*100</f>
        <v>34.891196834817009</v>
      </c>
      <c r="AT309" s="38">
        <f>Matrix2!AT309/Matrix3!AT309*100</f>
        <v>32.600992204110561</v>
      </c>
      <c r="AU309" s="38">
        <f>Matrix2!AU309/Matrix3!AU309*100</f>
        <v>35.652173913043477</v>
      </c>
      <c r="AV309" s="38">
        <f>Matrix2!AV309/Matrix3!AV309*100</f>
        <v>10.06429277942631</v>
      </c>
      <c r="AW309" s="38">
        <f>Matrix2!AW309/Matrix3!AW309*100</f>
        <v>2.2749752720079131</v>
      </c>
      <c r="AX309" s="29">
        <v>4.2</v>
      </c>
      <c r="AY309" s="38" t="s">
        <v>46</v>
      </c>
      <c r="AZ309" s="38" t="s">
        <v>46</v>
      </c>
      <c r="BA309" s="40">
        <f>Matrix2!BA309/Matrix3!BA309*1000</f>
        <v>12.074643249176729</v>
      </c>
      <c r="BB309" s="44">
        <f>Matrix2!BB309/Matrix3!BB309*100</f>
        <v>10.437105505780005</v>
      </c>
      <c r="BC309" s="38">
        <f>Matrix2!BC309/Matrix3!BC309*100</f>
        <v>6.8402471315092681</v>
      </c>
      <c r="BD309" s="55">
        <f>Matrix2!BD309/Matrix3!BD309*100</f>
        <v>59.677419354838712</v>
      </c>
      <c r="BE309" s="38">
        <f>Matrix2!BE309/Matrix3!BE309*100</f>
        <v>7.3126142595978063</v>
      </c>
      <c r="BF309" s="51">
        <f>Matrix2!BF309/Matrix3!BF309*100</f>
        <v>48.333333333333336</v>
      </c>
      <c r="BG309" s="38">
        <f>Matrix2!BG309/Matrix3!BG309*100</f>
        <v>23.888324153093308</v>
      </c>
      <c r="BH309" s="38">
        <f>Matrix2!BH309/Matrix3!BH309*100</f>
        <v>3.0875804057397329</v>
      </c>
      <c r="BI309" s="55">
        <f>Matrix2!BI309/Matrix3!BI309*100</f>
        <v>17.601738443303041</v>
      </c>
      <c r="BJ309" s="55">
        <f>Matrix2!BJ309/Matrix3!BJ309*100</f>
        <v>8.598380086922166</v>
      </c>
      <c r="BK309" s="55">
        <f>Matrix2!BK309/Matrix3!BK309*100</f>
        <v>24.009190120620332</v>
      </c>
      <c r="BL309" s="95" t="s">
        <v>238</v>
      </c>
      <c r="BM309" s="95" t="s">
        <v>238</v>
      </c>
      <c r="BN309" s="95" t="s">
        <v>238</v>
      </c>
      <c r="BO309" s="96" t="s">
        <v>238</v>
      </c>
      <c r="BP309" s="38">
        <f>Matrix2!BP309/Matrix3!BP309*100</f>
        <v>11.738575156866011</v>
      </c>
      <c r="BQ309" s="38">
        <f>Matrix2!BQ309/Matrix3!BQ309*100</f>
        <v>12.689027475324705</v>
      </c>
      <c r="BR309" s="38">
        <f>(Matrix2!BR309-Matrix3!BR309)/Matrix3!BR309*100</f>
        <v>55.450885668276975</v>
      </c>
      <c r="BS309" s="38">
        <f>Matrix2!BS309/Matrix3!BS309*100</f>
        <v>8.4844329921278447</v>
      </c>
      <c r="BT309" s="38">
        <f>Matrix2!BT309/Matrix3!BT309*100</f>
        <v>3.7564123779579677</v>
      </c>
      <c r="BU309" s="38">
        <f>Matrix2!BU309/Matrix3!BU309*100</f>
        <v>2.3654839247043147</v>
      </c>
      <c r="BV309" s="38">
        <f>Matrix2!BV309/Matrix3!BV309*100</f>
        <v>8.4203006584668909</v>
      </c>
      <c r="BW309" s="55">
        <f>Matrix2!BW309/Matrix3!BW309*100</f>
        <v>9.629740220961482</v>
      </c>
      <c r="BX309" s="95" t="s">
        <v>238</v>
      </c>
      <c r="BY309" s="45">
        <f>Matrix2!BY309/Matrix3!BY309*1000000</f>
        <v>26726.597719437814</v>
      </c>
      <c r="BZ309" s="38">
        <f>Matrix2!BZ309/Matrix3!BZ309*100</f>
        <v>62.367319921514863</v>
      </c>
      <c r="CA309" s="38">
        <f>Matrix2!CA309/Matrix3!CA309*100</f>
        <v>68.322015250957918</v>
      </c>
      <c r="CB309" s="38">
        <f>Matrix2!CB309/Matrix3!CB309*100</f>
        <v>88.26142484313398</v>
      </c>
      <c r="CC309" s="38">
        <f>Matrix2!CC309/Matrix3!CC309*100</f>
        <v>11.738575156866011</v>
      </c>
      <c r="CD309" s="38">
        <f>Matrix2!CD309/Matrix3!CD309*100</f>
        <v>7.657282469876173</v>
      </c>
      <c r="CE309" s="38">
        <f>Matrix2!CE309/Matrix3!CE309*100</f>
        <v>68.285624410191886</v>
      </c>
      <c r="CF309" s="38">
        <f>Matrix2!CF309/Matrix3!CF309*100</f>
        <v>12.420382165605096</v>
      </c>
      <c r="CG309" s="35">
        <f>Matrix2!$CG309-Matrix3!CG309</f>
        <v>-3582</v>
      </c>
      <c r="CH309" s="38">
        <f>Matrix2!CH309/Matrix3!CH309*100</f>
        <v>3.9989386703055114</v>
      </c>
      <c r="CI309" s="38">
        <f>Matrix2!CI309/Matrix3!CI309*100</f>
        <v>2.808733227200364</v>
      </c>
      <c r="CJ309" s="38">
        <f>Matrix2!CJ309/Matrix3!CJ309*100</f>
        <v>1.1902054431051474</v>
      </c>
      <c r="CK309" s="38">
        <f>Matrix2!CK309/Matrix3!CK309*100</f>
        <v>39.241706161137444</v>
      </c>
      <c r="CL309" s="29">
        <v>4.9000000000000004</v>
      </c>
      <c r="CM309" s="38">
        <f>Matrix2!CM309/Matrix3!CM309*100</f>
        <v>61.800947867298582</v>
      </c>
      <c r="CN309" s="38">
        <f>Matrix2!CN309/Matrix3!CN309*100</f>
        <v>23.445239405613648</v>
      </c>
      <c r="CO309" s="40">
        <f>Matrix2!CO309/Matrix3!CO309*100</f>
        <v>8.6259693776098629</v>
      </c>
      <c r="CP309" s="35">
        <f>Matrix2!CP309-Matrix3!CP309</f>
        <v>101</v>
      </c>
      <c r="CQ309" s="77">
        <f>Matrix2!CQ309/Matrix3!CQ309*100-100</f>
        <v>0.4819622065279674</v>
      </c>
      <c r="CR309" s="54">
        <f>Matrix2!CR309-Matrix3!CR309</f>
        <v>809</v>
      </c>
      <c r="CS309" s="6">
        <f>Matrix2!CS309/Matrix3!CS309*100-100</f>
        <v>3.9954563413670456</v>
      </c>
      <c r="CT309" s="38">
        <f>Matrix2!CT309/Matrix3!CT309*100</f>
        <v>41.639359832834685</v>
      </c>
      <c r="CU309" s="35">
        <f>Matrix2!CT309-Matrix3!CU309</f>
        <v>71</v>
      </c>
      <c r="CV309" s="38">
        <f>Matrix2!CV309/Matrix3!CV309*100</f>
        <v>101.06567887163413</v>
      </c>
      <c r="CW309" s="38">
        <f>Matrix2!CW309/Matrix3!CW309*100</f>
        <v>50.309448949197424</v>
      </c>
      <c r="CX309" s="55">
        <f>Matrix2!CX309/Matrix3!CX309</f>
        <v>2.0891446068747532</v>
      </c>
      <c r="CY309" s="88">
        <f>Matrix2!CY309/Matrix3!CY309</f>
        <v>3.3641641482424052</v>
      </c>
      <c r="CZ309" s="88">
        <f>Matrix2!CZ309/Matrix3!CZ309</f>
        <v>49.590855803048065</v>
      </c>
      <c r="DA309" s="52">
        <f>(Matrix2!DA309-Matrix3!DA309)/Matrix3!DA309*100</f>
        <v>8.2000000000000099</v>
      </c>
      <c r="DB309" s="34" t="s">
        <v>46</v>
      </c>
      <c r="DC309" s="34" t="s">
        <v>46</v>
      </c>
      <c r="DD309" s="34" t="s">
        <v>46</v>
      </c>
      <c r="DE309" s="34" t="s">
        <v>46</v>
      </c>
      <c r="DF309" s="44">
        <f>Matrix2!DF309/Matrix3!DF309*100</f>
        <v>6.8402471315092681</v>
      </c>
      <c r="DG309" s="44">
        <f>Matrix2!DG309/Matrix3!DG309*100</f>
        <v>59.677419354838712</v>
      </c>
      <c r="DH309" s="44">
        <f>Matrix2!DH309/Matrix3!DH309*100</f>
        <v>7.3126142595978063</v>
      </c>
      <c r="DI309" s="44">
        <f>Matrix2!DI309/Matrix3!DI309*100</f>
        <v>48.333333333333336</v>
      </c>
    </row>
    <row r="310" spans="1:113" x14ac:dyDescent="0.2">
      <c r="A310" s="3" t="s">
        <v>45</v>
      </c>
      <c r="B310" s="4">
        <v>2023</v>
      </c>
      <c r="C310" s="2" t="s">
        <v>22</v>
      </c>
      <c r="D310" s="38">
        <f>Matrix2!D310/Matrix3!D310*100</f>
        <v>11.902612424533093</v>
      </c>
      <c r="E310" s="38">
        <f>Matrix2!E310/Matrix3!E310*100</f>
        <v>12.970205729911921</v>
      </c>
      <c r="F310" s="79">
        <f>Matrix2!F310/Matrix3!F310*100000</f>
        <v>508.56259289526992</v>
      </c>
      <c r="G310" s="96" t="s">
        <v>238</v>
      </c>
      <c r="H310" s="38">
        <f>Matrix2!H310/Matrix3!H310*100</f>
        <v>17.71197597913487</v>
      </c>
      <c r="I310" s="38">
        <f>Matrix2!I310/Matrix3!I310*100</f>
        <v>35.286720782409105</v>
      </c>
      <c r="J310" s="38">
        <f>Matrix2!J310/Matrix3!J310*100</f>
        <v>53.890733049762204</v>
      </c>
      <c r="K310" s="38">
        <f>Matrix2!K310/Matrix3!K310*100</f>
        <v>36.627978713131554</v>
      </c>
      <c r="L310" s="38">
        <f>Matrix2!L310/Matrix3!L310*100</f>
        <v>16.971553814949917</v>
      </c>
      <c r="M310" s="9">
        <f>Matrix2!M310/Matrix3!M310*100</f>
        <v>20</v>
      </c>
      <c r="N310" s="29">
        <v>21.4</v>
      </c>
      <c r="O310" s="9">
        <f>Matrix2!O310/Matrix3!O310*100</f>
        <v>45.297785962415773</v>
      </c>
      <c r="P310" s="9">
        <f>Matrix2!P310/Matrix3!P310*100</f>
        <v>31.96801161661147</v>
      </c>
      <c r="Q310" s="9">
        <f>(Matrix3!Q310-Matrix2!Q310)/Matrix2!Q310*100</f>
        <v>37.20451845648774</v>
      </c>
      <c r="R310" s="40">
        <f>Matrix2!R310/Matrix3!R310*100</f>
        <v>34.626064811986971</v>
      </c>
      <c r="S310" s="38">
        <f>Matrix2!S310/Matrix3!S310*100</f>
        <v>64.549291367428083</v>
      </c>
      <c r="T310" s="38">
        <f>Matrix2!T310/Matrix3!T310*100</f>
        <v>72.293528240311133</v>
      </c>
      <c r="U310" s="38">
        <f>Matrix2!U310/Matrix3!U310*100</f>
        <v>46.695940857648942</v>
      </c>
      <c r="V310" s="38">
        <f>Matrix2!V310/Matrix3!V310*100</f>
        <v>56.3164069046422</v>
      </c>
      <c r="W310" s="38">
        <f>Matrix2!W310/Matrix3!W310*100</f>
        <v>49.048958101459611</v>
      </c>
      <c r="X310" s="38">
        <f>Matrix2!X310/Matrix3!X310*100</f>
        <v>15.530209568684883</v>
      </c>
      <c r="Y310" s="38">
        <f>Matrix2!Y310/Matrix3!Y310*100</f>
        <v>16.729873365089869</v>
      </c>
      <c r="Z310" s="38">
        <f>Matrix2!Z310/Matrix3!Z310*100</f>
        <v>12.58163564176529</v>
      </c>
      <c r="AA310" s="38">
        <f>(Matrix3!AA310-Matrix2!AA310)/Matrix2!AA310*100</f>
        <v>10.264639590925096</v>
      </c>
      <c r="AB310" s="38">
        <f>Matrix2!AB310/Matrix3!AB310*100</f>
        <v>11.806799612537144</v>
      </c>
      <c r="AC310" s="38">
        <f>Matrix2!AC310/Matrix3!AC310*100</f>
        <v>11.988693133885263</v>
      </c>
      <c r="AD310" s="55">
        <f>Matrix2!AD310/Matrix3!AD310*100</f>
        <v>87.827392120075046</v>
      </c>
      <c r="AE310" s="44">
        <f>Matrix2!AE310/Matrix3!AE310*100</f>
        <v>59.395451841078859</v>
      </c>
      <c r="AF310" s="40">
        <f>Matrix2!AF310/Matrix3!AF310*100</f>
        <v>66.806368585290301</v>
      </c>
      <c r="AG310" s="38">
        <f>Matrix2!AG310/Matrix3!AG310*100</f>
        <v>16.571517498847392</v>
      </c>
      <c r="AH310" s="38">
        <f>Matrix2!AH310/Matrix3!AH310*100</f>
        <v>64.969477730047473</v>
      </c>
      <c r="AI310" s="38">
        <f>Matrix2!AI310/Matrix3!AI310*100</f>
        <v>96.027921756570208</v>
      </c>
      <c r="AJ310" s="38">
        <f>Matrix2!AJ310/Matrix3!AJ310*100</f>
        <v>16.782452224221579</v>
      </c>
      <c r="AK310" s="55">
        <f>Matrix2!AK310/Matrix3!AK310*100</f>
        <v>22.805065890809516</v>
      </c>
      <c r="AL310" s="55">
        <f>Matrix2!AL310/Matrix3!AL310*100</f>
        <v>16.743111415368816</v>
      </c>
      <c r="AM310" s="55">
        <f>Matrix2!AM310/Matrix3!AM310*100</f>
        <v>38.472795497185743</v>
      </c>
      <c r="AN310" s="38">
        <f>Matrix2!AN310/Matrix3!AN310*100</f>
        <v>20.37393221411461</v>
      </c>
      <c r="AO310" s="55">
        <f>Matrix2!AO310/Matrix3!AO310*1000</f>
        <v>62.768986626625221</v>
      </c>
      <c r="AP310" s="38">
        <f>Matrix2!AP310/Matrix3!AP310*100</f>
        <v>12.970205729911921</v>
      </c>
      <c r="AQ310" s="40">
        <f>Matrix2!AQ310/Matrix3!AQ310*100</f>
        <v>16.685222519784553</v>
      </c>
      <c r="AR310" s="38">
        <f>Matrix2!AR310/Matrix3!AR310*100</f>
        <v>10.39536559750071</v>
      </c>
      <c r="AS310" s="38">
        <f>Matrix2!AS310/Matrix3!AS310*100</f>
        <v>33.387237517312052</v>
      </c>
      <c r="AT310" s="38">
        <f>Matrix2!AT310/Matrix3!AT310*100</f>
        <v>31.080206210286537</v>
      </c>
      <c r="AU310" s="38">
        <f>Matrix2!AU310/Matrix3!AU310*100</f>
        <v>43.126060793087483</v>
      </c>
      <c r="AV310" s="38">
        <f>Matrix2!AV310/Matrix3!AV310*100</f>
        <v>12.641598552592603</v>
      </c>
      <c r="AW310" s="38">
        <f>Matrix2!AW310/Matrix3!AW310*100</f>
        <v>3.1838159358913805</v>
      </c>
      <c r="AX310" s="29">
        <v>6.1</v>
      </c>
      <c r="AY310" s="38">
        <f>Matrix2!AY310/Matrix3!AY310*100</f>
        <v>3.2118354374644755</v>
      </c>
      <c r="AZ310" s="38">
        <f>Matrix2!AZ310/Matrix3!AZ310*100</f>
        <v>7.2762754390855875</v>
      </c>
      <c r="BA310" s="40">
        <f>Matrix2!BA310/Matrix3!BA310*1000</f>
        <v>15.537681299867559</v>
      </c>
      <c r="BB310" s="44">
        <f>Matrix2!BB310/Matrix3!BB310*100</f>
        <v>9.1813398889168152</v>
      </c>
      <c r="BC310" s="38">
        <f>Matrix2!BC310/Matrix3!BC310*100</f>
        <v>6.7454584575661638</v>
      </c>
      <c r="BD310" s="55">
        <f>Matrix2!BD310/Matrix3!BD310*100</f>
        <v>61.175666438824337</v>
      </c>
      <c r="BE310" s="38">
        <f>Matrix2!BE310/Matrix3!BE310*100</f>
        <v>6.1945207229069545</v>
      </c>
      <c r="BF310" s="51">
        <f>Matrix2!BF310/Matrix3!BF310*100</f>
        <v>50.343642611683848</v>
      </c>
      <c r="BG310" s="38">
        <f>Matrix2!BG310/Matrix3!BG310*100</f>
        <v>21.377022058517568</v>
      </c>
      <c r="BH310" s="38">
        <f>Matrix2!BH310/Matrix3!BH310*100</f>
        <v>6.3572766096601026</v>
      </c>
      <c r="BI310" s="55">
        <f>Matrix2!BI310/Matrix3!BI310*100</f>
        <v>15.177074832259041</v>
      </c>
      <c r="BJ310" s="55">
        <f>Matrix2!BJ310/Matrix3!BJ310*100</f>
        <v>7.9616480396420872</v>
      </c>
      <c r="BK310" s="55">
        <f>Matrix2!BK310/Matrix3!BK310*100</f>
        <v>26.610197233816184</v>
      </c>
      <c r="BL310" s="95" t="s">
        <v>238</v>
      </c>
      <c r="BM310" s="95" t="s">
        <v>238</v>
      </c>
      <c r="BN310" s="95" t="s">
        <v>238</v>
      </c>
      <c r="BO310" s="96" t="s">
        <v>238</v>
      </c>
      <c r="BP310" s="38">
        <f>Matrix2!BP310/Matrix3!BP310*100</f>
        <v>11.235701172150826</v>
      </c>
      <c r="BQ310" s="38">
        <f>Matrix2!BQ310/Matrix3!BQ310*100</f>
        <v>13.990149683165443</v>
      </c>
      <c r="BR310" s="38">
        <f>(Matrix2!BR310-Matrix3!BR310)/Matrix3!BR310*100</f>
        <v>54.983947420229271</v>
      </c>
      <c r="BS310" s="38">
        <f>Matrix2!BS310/Matrix3!BS310*100</f>
        <v>11.896336784779241</v>
      </c>
      <c r="BT310" s="38">
        <f>Matrix2!BT310/Matrix3!BT310*100</f>
        <v>5.9890714384390433</v>
      </c>
      <c r="BU310" s="38">
        <f>Matrix2!BU310/Matrix3!BU310*100</f>
        <v>3.1647130819564091</v>
      </c>
      <c r="BV310" s="38">
        <f>Matrix2!BV310/Matrix3!BV310*100</f>
        <v>11.946745756289223</v>
      </c>
      <c r="BW310" s="55">
        <f>Matrix2!BW310/Matrix3!BW310*100</f>
        <v>13.059266872216513</v>
      </c>
      <c r="BX310" s="95" t="s">
        <v>238</v>
      </c>
      <c r="BY310" s="45">
        <f>Matrix2!BY310/Matrix3!BY310*1000000</f>
        <v>26765.447075369255</v>
      </c>
      <c r="BZ310" s="38">
        <f>Matrix2!BZ310/Matrix3!BZ310*100</f>
        <v>64.839192358328987</v>
      </c>
      <c r="CA310" s="38">
        <f>Matrix2!CA310/Matrix3!CA310*100</f>
        <v>68.374324239072919</v>
      </c>
      <c r="CB310" s="38">
        <f>Matrix2!CB310/Matrix3!CB310*100</f>
        <v>88.764298827849174</v>
      </c>
      <c r="CC310" s="38">
        <f>Matrix2!CC310/Matrix3!CC310*100</f>
        <v>11.235701172150826</v>
      </c>
      <c r="CD310" s="38">
        <f>Matrix2!CD310/Matrix3!CD310*100</f>
        <v>8.5564185849456305</v>
      </c>
      <c r="CE310" s="38">
        <f>Matrix2!CE310/Matrix3!CE310*100</f>
        <v>68.817895440226565</v>
      </c>
      <c r="CF310" s="38">
        <f>Matrix2!CF310/Matrix3!CF310*100</f>
        <v>11.215544509715318</v>
      </c>
      <c r="CG310" s="35">
        <f>Matrix2!$CG310-Matrix3!CG310</f>
        <v>69157</v>
      </c>
      <c r="CH310" s="38">
        <f>Matrix2!CH310/Matrix3!CH310*100</f>
        <v>6.1333141664591677</v>
      </c>
      <c r="CI310" s="38">
        <f>Matrix2!CI310/Matrix3!CI310*100</f>
        <v>4.713125800580654</v>
      </c>
      <c r="CJ310" s="38">
        <f>Matrix2!CJ310/Matrix3!CJ310*100</f>
        <v>1.4201883658785144</v>
      </c>
      <c r="CK310" s="38">
        <f>Matrix2!CK310/Matrix3!CK310*100</f>
        <v>42.903779349600299</v>
      </c>
      <c r="CL310" s="29">
        <v>7.4</v>
      </c>
      <c r="CM310" s="38">
        <f>Matrix2!CM310/Matrix3!CM310*100</f>
        <v>62.378102373079983</v>
      </c>
      <c r="CN310" s="38">
        <f>Matrix2!CN310/Matrix3!CN310*100</f>
        <v>21.146466362183723</v>
      </c>
      <c r="CO310" s="40">
        <f>Matrix2!CO310/Matrix3!CO310*100</f>
        <v>11.540535175906355</v>
      </c>
      <c r="CP310" s="35">
        <f>Matrix2!CP310-Matrix3!CP310</f>
        <v>5674</v>
      </c>
      <c r="CQ310" s="77">
        <f>Matrix2!CQ310/Matrix3!CQ310*100-100</f>
        <v>0.92492521863869115</v>
      </c>
      <c r="CR310" s="54">
        <f>Matrix2!CR310-Matrix3!CR310</f>
        <v>5236</v>
      </c>
      <c r="CS310" s="6">
        <f>Matrix2!CS310/Matrix3!CS310*100-100</f>
        <v>0.85291736507828375</v>
      </c>
      <c r="CT310" s="38">
        <f>Matrix2!CT310/Matrix3!CT310*100</f>
        <v>65.089343254798266</v>
      </c>
      <c r="CU310" s="35">
        <f>Matrix2!CT310-Matrix3!CU310</f>
        <v>4793</v>
      </c>
      <c r="CV310" s="38">
        <f>Matrix2!CV310/Matrix3!CV310*100</f>
        <v>89.516998880685605</v>
      </c>
      <c r="CW310" s="38">
        <f>Matrix2!CW310/Matrix3!CW310*100</f>
        <v>46.123131900048428</v>
      </c>
      <c r="CX310" s="55">
        <f>Matrix2!CX310/Matrix3!CX310</f>
        <v>1.9573801949199616</v>
      </c>
      <c r="CY310" s="88">
        <f>Matrix2!CY310/Matrix3!CY310</f>
        <v>5.2309708201103113</v>
      </c>
      <c r="CZ310" s="88">
        <f>Matrix2!CZ310/Matrix3!CZ310</f>
        <v>72.847650803273723</v>
      </c>
      <c r="DA310" s="30" t="s">
        <v>46</v>
      </c>
      <c r="DB310" s="44">
        <f>Matrix2!DB310/Matrix3!DB310*100</f>
        <v>12.443081498002044</v>
      </c>
      <c r="DC310" s="44">
        <f>Matrix2!DC310/Matrix3!DC310*100</f>
        <v>34.402007248396984</v>
      </c>
      <c r="DD310" s="44">
        <f>Matrix2!DD310/Matrix3!DD310*100</f>
        <v>45.878635814515377</v>
      </c>
      <c r="DE310" s="44">
        <f>Matrix2!DE310/Matrix3!DE310*100</f>
        <v>7.2762754390855875</v>
      </c>
      <c r="DF310" s="44">
        <f>Matrix2!DF310/Matrix3!DF310*100</f>
        <v>6.7454584575661638</v>
      </c>
      <c r="DG310" s="44">
        <f>Matrix2!DG310/Matrix3!DG310*100</f>
        <v>61.175666438824337</v>
      </c>
      <c r="DH310" s="44">
        <f>Matrix2!DH310/Matrix3!DH310*100</f>
        <v>6.1945207229069545</v>
      </c>
      <c r="DI310" s="44">
        <f>Matrix2!DI310/Matrix3!DI310*100</f>
        <v>50.343642611683848</v>
      </c>
    </row>
    <row r="311" spans="1:113" x14ac:dyDescent="0.2">
      <c r="AF311" s="40"/>
      <c r="AO311" s="55"/>
    </row>
    <row r="312" spans="1:113" x14ac:dyDescent="0.2">
      <c r="AF312" s="40"/>
    </row>
  </sheetData>
  <pageMargins left="0.7" right="0.7" top="0.78740157499999996" bottom="0.78740157499999996"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Deckblatt und Impressum</vt:lpstr>
      <vt:lpstr>Kennzahlen</vt:lpstr>
      <vt:lpstr>Basiszahlen</vt:lpstr>
      <vt:lpstr>Bezüge</vt:lpstr>
      <vt:lpstr>Grafiken</vt:lpstr>
      <vt:lpstr>Entwicklungen</vt:lpstr>
      <vt:lpstr>Info</vt:lpstr>
      <vt:lpstr>Glossar</vt:lpstr>
      <vt:lpstr>Matrix1</vt:lpstr>
      <vt:lpstr>Matrix2</vt:lpstr>
      <vt:lpstr>Matrix3</vt:lpstr>
      <vt:lpstr>Basiszahlen!Druckbereich</vt:lpstr>
      <vt:lpstr>Bezüge!Druckbereich</vt:lpstr>
      <vt:lpstr>Grafiken!Druckbereich</vt:lpstr>
      <vt:lpstr>Kennzahlen!Druckbereich</vt:lpstr>
      <vt:lpstr>Basiszahlen!Drucktitel</vt:lpstr>
      <vt:lpstr>Bezüge!Drucktitel</vt:lpstr>
      <vt:lpstr>Entwicklungen!Drucktitel</vt:lpstr>
      <vt:lpstr>Glossar!Drucktitel</vt:lpstr>
      <vt:lpstr>Grafiken!Drucktitel</vt:lpstr>
      <vt:lpstr>Info!Drucktitel</vt:lpstr>
      <vt:lpstr>Kennzahlen!Drucktitel</vt:lpstr>
    </vt:vector>
  </TitlesOfParts>
  <Manager>II.3@region-hannover.de</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II.3@region-hannover.de</dc:creator>
  <cp:lastModifiedBy>Gommermann-Schramm, Eva - Dezernat II.3 -</cp:lastModifiedBy>
  <cp:lastPrinted>2024-01-23T09:18:15Z</cp:lastPrinted>
  <dcterms:created xsi:type="dcterms:W3CDTF">2021-10-08T10:43:17Z</dcterms:created>
  <dcterms:modified xsi:type="dcterms:W3CDTF">2024-11-22T09:42:05Z</dcterms:modified>
</cp:coreProperties>
</file>